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Ex1.xml" ContentType="application/vnd.ms-office.chartex+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slicers/slicer3.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hidePivotFieldList="1" defaultThemeVersion="202300"/>
  <mc:AlternateContent xmlns:mc="http://schemas.openxmlformats.org/markup-compatibility/2006">
    <mc:Choice Requires="x15">
      <x15ac:absPath xmlns:x15ac="http://schemas.microsoft.com/office/spreadsheetml/2010/11/ac" url="D:\Data Analysis Vid\"/>
    </mc:Choice>
  </mc:AlternateContent>
  <xr:revisionPtr revIDLastSave="0" documentId="13_ncr:1_{9A3503CC-8A05-41A4-98E5-74BA32F9C2AF}" xr6:coauthVersionLast="47" xr6:coauthVersionMax="47" xr10:uidLastSave="{00000000-0000-0000-0000-000000000000}"/>
  <bookViews>
    <workbookView xWindow="-120" yWindow="-120" windowWidth="20730" windowHeight="11760" firstSheet="3" activeTab="3" xr2:uid="{72E30E89-AD27-472F-ABBE-2DE03152CFDB}"/>
  </bookViews>
  <sheets>
    <sheet name="customers_churn_dataset" sheetId="1" r:id="rId1"/>
    <sheet name="cleaned_data" sheetId="2" state="hidden" r:id="rId2"/>
    <sheet name="worksheet" sheetId="3" state="hidden" r:id="rId3"/>
    <sheet name="dashboard" sheetId="5" r:id="rId4"/>
    <sheet name="dashboard2" sheetId="6" r:id="rId5"/>
  </sheets>
  <definedNames>
    <definedName name="_xlchart.v1.0" hidden="1">worksheet!$D$72:$D$82</definedName>
    <definedName name="_xlchart.v1.1" hidden="1">worksheet!$E$72:$E$82</definedName>
    <definedName name="active">worksheet!$H$50</definedName>
    <definedName name="activeper">worksheet!$J$50</definedName>
    <definedName name="activeyoy">worksheet!$T$45</definedName>
    <definedName name="agegroup">worksheet!$B$60</definedName>
    <definedName name="avgordervalue">worksheet!$F$4</definedName>
    <definedName name="category">worksheet!$G$129</definedName>
    <definedName name="churn">worksheet!$H$49</definedName>
    <definedName name="churnedyoy">worksheet!$T$44</definedName>
    <definedName name="churnper">worksheet!$J$49</definedName>
    <definedName name="citycust">worksheet!$B$34</definedName>
    <definedName name="complaintscount">worksheet!$G$4</definedName>
    <definedName name="complaintsyoy">worksheet!$G$30</definedName>
    <definedName name="cust">worksheet!$B$4</definedName>
    <definedName name="customers">worksheet!$C$18</definedName>
    <definedName name="customersyoy">worksheet!$G$31</definedName>
    <definedName name="hannel">worksheet!$G$97</definedName>
    <definedName name="lifet">worksheet!$D$71</definedName>
    <definedName name="orderyoy">worksheet!$G$29</definedName>
    <definedName name="returedyoy">worksheet!$G$27</definedName>
    <definedName name="returneditems">worksheet!$D$4</definedName>
    <definedName name="returneditemyoy">worksheet!$G$27</definedName>
    <definedName name="Slicer_payment_method">#N/A</definedName>
    <definedName name="Slicer_region">#N/A</definedName>
    <definedName name="Slicer_region1">#N/A</definedName>
    <definedName name="Slicer_signup_year">#N/A</definedName>
    <definedName name="supporttickets">worksheet!$E$4</definedName>
    <definedName name="supportyoy">worksheet!$G$27</definedName>
    <definedName name="ticketsyoy">worksheet!$G$28</definedName>
    <definedName name="totalspent">worksheet!$C$4</definedName>
    <definedName name="totalspentyoy">worksheet!$G$26</definedName>
  </definedNames>
  <calcPr calcId="19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29" i="3" l="1"/>
  <c r="D72" i="3" a="1"/>
  <c r="D72" i="3" s="1"/>
  <c r="R45" i="3"/>
  <c r="I50" i="3"/>
  <c r="Q45" i="3"/>
  <c r="I49" i="3"/>
  <c r="R44" i="3"/>
  <c r="P44" i="3"/>
  <c r="P45" i="3"/>
  <c r="Q44" i="3"/>
  <c r="S45" i="3" l="1"/>
  <c r="T45" i="3" s="1"/>
  <c r="S44" i="3"/>
  <c r="T44" i="3" s="1"/>
  <c r="J49" i="3"/>
  <c r="J50" i="3"/>
  <c r="D71" i="3"/>
  <c r="G97" i="3"/>
  <c r="B60" i="3"/>
  <c r="B34" i="3"/>
  <c r="G2" i="2"/>
  <c r="G3" i="2"/>
  <c r="G4" i="2"/>
  <c r="G5" i="2"/>
  <c r="G6" i="2"/>
  <c r="G7" i="2"/>
  <c r="G8" i="2"/>
  <c r="G9" i="2"/>
  <c r="G10" i="2"/>
  <c r="G11" i="2"/>
  <c r="G12" i="2"/>
  <c r="G13" i="2"/>
  <c r="G14" i="2"/>
  <c r="G15" i="2"/>
  <c r="G16" i="2"/>
  <c r="G17" i="2"/>
  <c r="G18" i="2"/>
  <c r="G19" i="2"/>
  <c r="G20" i="2"/>
  <c r="G21" i="2"/>
  <c r="G22" i="2"/>
  <c r="G23" i="2"/>
  <c r="G24" i="2"/>
  <c r="G25" i="2"/>
  <c r="G26" i="2"/>
  <c r="G27" i="2"/>
  <c r="G28" i="2"/>
  <c r="G29" i="2"/>
  <c r="G30" i="2"/>
  <c r="G31" i="2"/>
  <c r="G32" i="2"/>
  <c r="G33" i="2"/>
  <c r="G34" i="2"/>
  <c r="G35" i="2"/>
  <c r="G36" i="2"/>
  <c r="G37" i="2"/>
  <c r="G38" i="2"/>
  <c r="G39" i="2"/>
  <c r="G40" i="2"/>
  <c r="G41" i="2"/>
  <c r="G42" i="2"/>
  <c r="G43" i="2"/>
  <c r="G44" i="2"/>
  <c r="G45" i="2"/>
  <c r="G46" i="2"/>
  <c r="G47" i="2"/>
  <c r="G48" i="2"/>
  <c r="G49" i="2"/>
  <c r="G50" i="2"/>
  <c r="G51" i="2"/>
  <c r="G52" i="2"/>
  <c r="G53" i="2"/>
  <c r="G54" i="2"/>
  <c r="G55" i="2"/>
  <c r="G56" i="2"/>
  <c r="G57" i="2"/>
  <c r="G58" i="2"/>
  <c r="G59" i="2"/>
  <c r="G60" i="2"/>
  <c r="G61" i="2"/>
  <c r="G62" i="2"/>
  <c r="G63" i="2"/>
  <c r="G64" i="2"/>
  <c r="G65" i="2"/>
  <c r="G66" i="2"/>
  <c r="G67" i="2"/>
  <c r="G68" i="2"/>
  <c r="G69" i="2"/>
  <c r="G70" i="2"/>
  <c r="G71" i="2"/>
  <c r="G72" i="2"/>
  <c r="G73" i="2"/>
  <c r="G74" i="2"/>
  <c r="G75" i="2"/>
  <c r="G76" i="2"/>
  <c r="G77" i="2"/>
  <c r="G78" i="2"/>
  <c r="G79" i="2"/>
  <c r="G80" i="2"/>
  <c r="G81" i="2"/>
  <c r="G82" i="2"/>
  <c r="G83" i="2"/>
  <c r="G84" i="2"/>
  <c r="G85" i="2"/>
  <c r="G86" i="2"/>
  <c r="G87" i="2"/>
  <c r="G88" i="2"/>
  <c r="G89" i="2"/>
  <c r="G90" i="2"/>
  <c r="G91" i="2"/>
  <c r="G92" i="2"/>
  <c r="G93" i="2"/>
  <c r="G94" i="2"/>
  <c r="G95" i="2"/>
  <c r="G96" i="2"/>
  <c r="G97" i="2"/>
  <c r="G98" i="2"/>
  <c r="G99" i="2"/>
  <c r="G100" i="2"/>
  <c r="G101" i="2"/>
  <c r="G102" i="2"/>
  <c r="G103" i="2"/>
  <c r="G104" i="2"/>
  <c r="G105" i="2"/>
  <c r="G106" i="2"/>
  <c r="G107" i="2"/>
  <c r="G108" i="2"/>
  <c r="G109" i="2"/>
  <c r="G110" i="2"/>
  <c r="G111" i="2"/>
  <c r="G112" i="2"/>
  <c r="G113" i="2"/>
  <c r="G114" i="2"/>
  <c r="G115" i="2"/>
  <c r="G116" i="2"/>
  <c r="G117" i="2"/>
  <c r="G118" i="2"/>
  <c r="G119" i="2"/>
  <c r="G120" i="2"/>
  <c r="G121" i="2"/>
  <c r="G122" i="2"/>
  <c r="G123" i="2"/>
  <c r="G124" i="2"/>
  <c r="G125" i="2"/>
  <c r="G126" i="2"/>
  <c r="G127" i="2"/>
  <c r="G128" i="2"/>
  <c r="G129" i="2"/>
  <c r="G130" i="2"/>
  <c r="G131" i="2"/>
  <c r="G132" i="2"/>
  <c r="G133" i="2"/>
  <c r="G134" i="2"/>
  <c r="G135" i="2"/>
  <c r="G136" i="2"/>
  <c r="G137" i="2"/>
  <c r="G138" i="2"/>
  <c r="G139" i="2"/>
  <c r="G140" i="2"/>
  <c r="G141" i="2"/>
  <c r="G142" i="2"/>
  <c r="G143" i="2"/>
  <c r="G144" i="2"/>
  <c r="G145" i="2"/>
  <c r="G146" i="2"/>
  <c r="G147" i="2"/>
  <c r="G148" i="2"/>
  <c r="G149" i="2"/>
  <c r="G150" i="2"/>
  <c r="G151" i="2"/>
  <c r="G152" i="2"/>
  <c r="G153" i="2"/>
  <c r="G154" i="2"/>
  <c r="G155" i="2"/>
  <c r="G156" i="2"/>
  <c r="G157" i="2"/>
  <c r="G158" i="2"/>
  <c r="G159" i="2"/>
  <c r="G160" i="2"/>
  <c r="G161" i="2"/>
  <c r="G162" i="2"/>
  <c r="G163" i="2"/>
  <c r="G164" i="2"/>
  <c r="G165" i="2"/>
  <c r="G166" i="2"/>
  <c r="G167" i="2"/>
  <c r="G168" i="2"/>
  <c r="G169" i="2"/>
  <c r="G170" i="2"/>
  <c r="G171" i="2"/>
  <c r="G172" i="2"/>
  <c r="G173" i="2"/>
  <c r="G174" i="2"/>
  <c r="G175" i="2"/>
  <c r="G176" i="2"/>
  <c r="G177" i="2"/>
  <c r="G178" i="2"/>
  <c r="G179" i="2"/>
  <c r="G180" i="2"/>
  <c r="G181" i="2"/>
  <c r="G182" i="2"/>
  <c r="G183" i="2"/>
  <c r="G184" i="2"/>
  <c r="G185" i="2"/>
  <c r="G186" i="2"/>
  <c r="G187" i="2"/>
  <c r="G188" i="2"/>
  <c r="G189" i="2"/>
  <c r="G190" i="2"/>
  <c r="G191" i="2"/>
  <c r="G192" i="2"/>
  <c r="G193" i="2"/>
  <c r="G194" i="2"/>
  <c r="G195" i="2"/>
  <c r="G196" i="2"/>
  <c r="G197" i="2"/>
  <c r="G198" i="2"/>
  <c r="G199" i="2"/>
  <c r="G200" i="2"/>
  <c r="G201" i="2"/>
  <c r="G202" i="2"/>
  <c r="G203" i="2"/>
  <c r="G204" i="2"/>
  <c r="G205" i="2"/>
  <c r="G206" i="2"/>
  <c r="G207" i="2"/>
  <c r="G208" i="2"/>
  <c r="G209" i="2"/>
  <c r="G210" i="2"/>
  <c r="G211" i="2"/>
  <c r="G212" i="2"/>
  <c r="G213" i="2"/>
  <c r="G214" i="2"/>
  <c r="G215" i="2"/>
  <c r="G216" i="2"/>
  <c r="G217" i="2"/>
  <c r="G218" i="2"/>
  <c r="G219" i="2"/>
  <c r="G220" i="2"/>
  <c r="G221" i="2"/>
  <c r="G222" i="2"/>
  <c r="G223" i="2"/>
  <c r="G224" i="2"/>
  <c r="G225" i="2"/>
  <c r="G226" i="2"/>
  <c r="G227" i="2"/>
  <c r="G228" i="2"/>
  <c r="G229" i="2"/>
  <c r="G230" i="2"/>
  <c r="G231" i="2"/>
  <c r="G232" i="2"/>
  <c r="G233" i="2"/>
  <c r="G234" i="2"/>
  <c r="G235" i="2"/>
  <c r="G236" i="2"/>
  <c r="G237" i="2"/>
  <c r="G238" i="2"/>
  <c r="G239" i="2"/>
  <c r="G240" i="2"/>
  <c r="G241" i="2"/>
  <c r="G242" i="2"/>
  <c r="G243" i="2"/>
  <c r="G244" i="2"/>
  <c r="G245" i="2"/>
  <c r="G246" i="2"/>
  <c r="G247" i="2"/>
  <c r="G248" i="2"/>
  <c r="G249" i="2"/>
  <c r="G250" i="2"/>
  <c r="G251" i="2"/>
  <c r="G252" i="2"/>
  <c r="G253" i="2"/>
  <c r="G254" i="2"/>
  <c r="G255" i="2"/>
  <c r="G256" i="2"/>
  <c r="G257" i="2"/>
  <c r="G258" i="2"/>
  <c r="G259" i="2"/>
  <c r="G260" i="2"/>
  <c r="G261" i="2"/>
  <c r="G262" i="2"/>
  <c r="G263" i="2"/>
  <c r="G264" i="2"/>
  <c r="G265" i="2"/>
  <c r="G266" i="2"/>
  <c r="G267" i="2"/>
  <c r="G268" i="2"/>
  <c r="G269" i="2"/>
  <c r="G270" i="2"/>
  <c r="G271" i="2"/>
  <c r="G272" i="2"/>
  <c r="G273" i="2"/>
  <c r="G274" i="2"/>
  <c r="G275" i="2"/>
  <c r="G276" i="2"/>
  <c r="G277" i="2"/>
  <c r="G278" i="2"/>
  <c r="G279" i="2"/>
  <c r="G280" i="2"/>
  <c r="G281" i="2"/>
  <c r="G282" i="2"/>
  <c r="G283" i="2"/>
  <c r="G284" i="2"/>
  <c r="G285" i="2"/>
  <c r="G286" i="2"/>
  <c r="G287" i="2"/>
  <c r="G288" i="2"/>
  <c r="G289" i="2"/>
  <c r="G290" i="2"/>
  <c r="G291" i="2"/>
  <c r="G292" i="2"/>
  <c r="G293" i="2"/>
  <c r="G294" i="2"/>
  <c r="G295" i="2"/>
  <c r="G296" i="2"/>
  <c r="G297" i="2"/>
  <c r="G298" i="2"/>
  <c r="G299" i="2"/>
  <c r="G300" i="2"/>
  <c r="G301" i="2"/>
  <c r="G302" i="2"/>
  <c r="G303" i="2"/>
  <c r="G304" i="2"/>
  <c r="G305" i="2"/>
  <c r="G306" i="2"/>
  <c r="G307" i="2"/>
  <c r="G308" i="2"/>
  <c r="G309" i="2"/>
  <c r="G310" i="2"/>
  <c r="G311" i="2"/>
  <c r="G312" i="2"/>
  <c r="G313" i="2"/>
  <c r="G314" i="2"/>
  <c r="G315" i="2"/>
  <c r="G316" i="2"/>
  <c r="G317" i="2"/>
  <c r="G318" i="2"/>
  <c r="G319" i="2"/>
  <c r="G320" i="2"/>
  <c r="G321" i="2"/>
  <c r="G322" i="2"/>
  <c r="G323" i="2"/>
  <c r="G324" i="2"/>
  <c r="G325" i="2"/>
  <c r="G326" i="2"/>
  <c r="G327" i="2"/>
  <c r="G328" i="2"/>
  <c r="G329" i="2"/>
  <c r="G330" i="2"/>
  <c r="G331" i="2"/>
  <c r="G332" i="2"/>
  <c r="G333" i="2"/>
  <c r="G334" i="2"/>
  <c r="G335" i="2"/>
  <c r="G336" i="2"/>
  <c r="G337" i="2"/>
  <c r="G338" i="2"/>
  <c r="G339" i="2"/>
  <c r="G340" i="2"/>
  <c r="G341" i="2"/>
  <c r="G342" i="2"/>
  <c r="G343" i="2"/>
  <c r="G344" i="2"/>
  <c r="G345" i="2"/>
  <c r="G346" i="2"/>
  <c r="G347" i="2"/>
  <c r="G348" i="2"/>
  <c r="G349" i="2"/>
  <c r="G350" i="2"/>
  <c r="G351" i="2"/>
  <c r="G352" i="2"/>
  <c r="G353" i="2"/>
  <c r="G354" i="2"/>
  <c r="G355" i="2"/>
  <c r="G356" i="2"/>
  <c r="G357" i="2"/>
  <c r="G358" i="2"/>
  <c r="G359" i="2"/>
  <c r="G360" i="2"/>
  <c r="G361" i="2"/>
  <c r="G362" i="2"/>
  <c r="G363" i="2"/>
  <c r="G364" i="2"/>
  <c r="G365" i="2"/>
  <c r="G366" i="2"/>
  <c r="G367" i="2"/>
  <c r="G368" i="2"/>
  <c r="G369" i="2"/>
  <c r="G370" i="2"/>
  <c r="G371" i="2"/>
  <c r="G372" i="2"/>
  <c r="G373" i="2"/>
  <c r="G374" i="2"/>
  <c r="G375" i="2"/>
  <c r="G376" i="2"/>
  <c r="G377" i="2"/>
  <c r="G378" i="2"/>
  <c r="G379" i="2"/>
  <c r="G380" i="2"/>
  <c r="G381" i="2"/>
  <c r="G382" i="2"/>
  <c r="G383" i="2"/>
  <c r="G384" i="2"/>
  <c r="G385" i="2"/>
  <c r="G386" i="2"/>
  <c r="G387" i="2"/>
  <c r="G388" i="2"/>
  <c r="G389" i="2"/>
  <c r="G390" i="2"/>
  <c r="G391" i="2"/>
  <c r="G392" i="2"/>
  <c r="G393" i="2"/>
  <c r="G394" i="2"/>
  <c r="G395" i="2"/>
  <c r="G396" i="2"/>
  <c r="G397" i="2"/>
  <c r="G398" i="2"/>
  <c r="G399" i="2"/>
  <c r="G400" i="2"/>
  <c r="G401" i="2"/>
  <c r="G402" i="2"/>
  <c r="G403" i="2"/>
  <c r="G404" i="2"/>
  <c r="G405" i="2"/>
  <c r="G406" i="2"/>
  <c r="G407" i="2"/>
  <c r="G408" i="2"/>
  <c r="G409" i="2"/>
  <c r="G410" i="2"/>
  <c r="G411" i="2"/>
  <c r="G412" i="2"/>
  <c r="G413" i="2"/>
  <c r="G414" i="2"/>
  <c r="G415" i="2"/>
  <c r="G416" i="2"/>
  <c r="G417" i="2"/>
  <c r="G418" i="2"/>
  <c r="G419" i="2"/>
  <c r="G420" i="2"/>
  <c r="G421" i="2"/>
  <c r="G422" i="2"/>
  <c r="G423" i="2"/>
  <c r="G424" i="2"/>
  <c r="G425" i="2"/>
  <c r="G426" i="2"/>
  <c r="G427" i="2"/>
  <c r="G428" i="2"/>
  <c r="G429" i="2"/>
  <c r="G430" i="2"/>
  <c r="G431" i="2"/>
  <c r="G432" i="2"/>
  <c r="G433" i="2"/>
  <c r="G434" i="2"/>
  <c r="G435" i="2"/>
  <c r="G436" i="2"/>
  <c r="G437" i="2"/>
  <c r="G438" i="2"/>
  <c r="G439" i="2"/>
  <c r="G440" i="2"/>
  <c r="G441" i="2"/>
  <c r="G442" i="2"/>
  <c r="G443" i="2"/>
  <c r="G444" i="2"/>
  <c r="G445" i="2"/>
  <c r="G446" i="2"/>
  <c r="G447" i="2"/>
  <c r="G448" i="2"/>
  <c r="G449" i="2"/>
  <c r="G450" i="2"/>
  <c r="G451" i="2"/>
  <c r="G452" i="2"/>
  <c r="G453" i="2"/>
  <c r="G454" i="2"/>
  <c r="G455" i="2"/>
  <c r="G456" i="2"/>
  <c r="G457" i="2"/>
  <c r="G458" i="2"/>
  <c r="G459" i="2"/>
  <c r="G460" i="2"/>
  <c r="G461" i="2"/>
  <c r="G462" i="2"/>
  <c r="G463" i="2"/>
  <c r="G464" i="2"/>
  <c r="G465" i="2"/>
  <c r="G466" i="2"/>
  <c r="G467" i="2"/>
  <c r="G468" i="2"/>
  <c r="G469" i="2"/>
  <c r="G470" i="2"/>
  <c r="G471" i="2"/>
  <c r="G472" i="2"/>
  <c r="G473" i="2"/>
  <c r="G474" i="2"/>
  <c r="G475" i="2"/>
  <c r="G476" i="2"/>
  <c r="G477" i="2"/>
  <c r="G478" i="2"/>
  <c r="G479" i="2"/>
  <c r="G480" i="2"/>
  <c r="G481" i="2"/>
  <c r="G482" i="2"/>
  <c r="G483" i="2"/>
  <c r="G484" i="2"/>
  <c r="G485" i="2"/>
  <c r="G486" i="2"/>
  <c r="G487" i="2"/>
  <c r="G488" i="2"/>
  <c r="G489" i="2"/>
  <c r="G490" i="2"/>
  <c r="G491" i="2"/>
  <c r="G492" i="2"/>
  <c r="G493" i="2"/>
  <c r="G494" i="2"/>
  <c r="G495" i="2"/>
  <c r="G496" i="2"/>
  <c r="G497" i="2"/>
  <c r="G498" i="2"/>
  <c r="G499" i="2"/>
  <c r="G500" i="2"/>
  <c r="G501" i="2"/>
  <c r="G502" i="2"/>
  <c r="G503" i="2"/>
  <c r="G504" i="2"/>
  <c r="G505" i="2"/>
  <c r="G506" i="2"/>
  <c r="G507" i="2"/>
  <c r="G508" i="2"/>
  <c r="G509" i="2"/>
  <c r="G510" i="2"/>
  <c r="G511" i="2"/>
  <c r="G512" i="2"/>
  <c r="G513" i="2"/>
  <c r="G514" i="2"/>
  <c r="G515" i="2"/>
  <c r="G516" i="2"/>
  <c r="G517" i="2"/>
  <c r="G518" i="2"/>
  <c r="G519" i="2"/>
  <c r="G520" i="2"/>
  <c r="G521" i="2"/>
  <c r="G522" i="2"/>
  <c r="G523" i="2"/>
  <c r="G524" i="2"/>
  <c r="G525" i="2"/>
  <c r="G526" i="2"/>
  <c r="G527" i="2"/>
  <c r="G528" i="2"/>
  <c r="G529" i="2"/>
  <c r="G530" i="2"/>
  <c r="G531" i="2"/>
  <c r="G532" i="2"/>
  <c r="G533" i="2"/>
  <c r="G534" i="2"/>
  <c r="G535" i="2"/>
  <c r="G536" i="2"/>
  <c r="G537" i="2"/>
  <c r="G538" i="2"/>
  <c r="G539" i="2"/>
  <c r="G540" i="2"/>
  <c r="G541" i="2"/>
  <c r="G542" i="2"/>
  <c r="G543" i="2"/>
  <c r="G544" i="2"/>
  <c r="G545" i="2"/>
  <c r="G546" i="2"/>
  <c r="G547" i="2"/>
  <c r="G548" i="2"/>
  <c r="G549" i="2"/>
  <c r="G550" i="2"/>
  <c r="G551" i="2"/>
  <c r="G552" i="2"/>
  <c r="G553" i="2"/>
  <c r="G554" i="2"/>
  <c r="G555" i="2"/>
  <c r="G556" i="2"/>
  <c r="G557" i="2"/>
  <c r="G558" i="2"/>
  <c r="G559" i="2"/>
  <c r="G560" i="2"/>
  <c r="G561" i="2"/>
  <c r="G562" i="2"/>
  <c r="G563" i="2"/>
  <c r="G564" i="2"/>
  <c r="G565" i="2"/>
  <c r="G566" i="2"/>
  <c r="G567" i="2"/>
  <c r="G568" i="2"/>
  <c r="G569" i="2"/>
  <c r="G570" i="2"/>
  <c r="G571" i="2"/>
  <c r="G572" i="2"/>
  <c r="G573" i="2"/>
  <c r="G574" i="2"/>
  <c r="G575" i="2"/>
  <c r="G576" i="2"/>
  <c r="G577" i="2"/>
  <c r="G578" i="2"/>
  <c r="G579" i="2"/>
  <c r="G580" i="2"/>
  <c r="G581" i="2"/>
  <c r="G582" i="2"/>
  <c r="G583" i="2"/>
  <c r="G584" i="2"/>
  <c r="G585" i="2"/>
  <c r="G586" i="2"/>
  <c r="G587" i="2"/>
  <c r="G588" i="2"/>
  <c r="G589" i="2"/>
  <c r="G590" i="2"/>
  <c r="G591" i="2"/>
  <c r="G592" i="2"/>
  <c r="G593" i="2"/>
  <c r="G594" i="2"/>
  <c r="G595" i="2"/>
  <c r="G596" i="2"/>
  <c r="G597" i="2"/>
  <c r="G598" i="2"/>
  <c r="G599" i="2"/>
  <c r="G600" i="2"/>
  <c r="G601" i="2"/>
  <c r="G602" i="2"/>
  <c r="G603" i="2"/>
  <c r="G604" i="2"/>
  <c r="G605" i="2"/>
  <c r="G606" i="2"/>
  <c r="G607" i="2"/>
  <c r="G608" i="2"/>
  <c r="G609" i="2"/>
  <c r="G610" i="2"/>
  <c r="G611" i="2"/>
  <c r="G612" i="2"/>
  <c r="G613" i="2"/>
  <c r="G614" i="2"/>
  <c r="G615" i="2"/>
  <c r="G616" i="2"/>
  <c r="G617" i="2"/>
  <c r="G618" i="2"/>
  <c r="G619" i="2"/>
  <c r="G620" i="2"/>
  <c r="G621" i="2"/>
  <c r="G622" i="2"/>
  <c r="G623" i="2"/>
  <c r="G624" i="2"/>
  <c r="G625" i="2"/>
  <c r="G626" i="2"/>
  <c r="G627" i="2"/>
  <c r="G628" i="2"/>
  <c r="G629" i="2"/>
  <c r="G630" i="2"/>
  <c r="G631" i="2"/>
  <c r="G632" i="2"/>
  <c r="G633" i="2"/>
  <c r="G634" i="2"/>
  <c r="G635" i="2"/>
  <c r="G636" i="2"/>
  <c r="G637" i="2"/>
  <c r="G638" i="2"/>
  <c r="G639" i="2"/>
  <c r="G640" i="2"/>
  <c r="G641" i="2"/>
  <c r="G642" i="2"/>
  <c r="G643" i="2"/>
  <c r="G644" i="2"/>
  <c r="G645" i="2"/>
  <c r="G646" i="2"/>
  <c r="G647" i="2"/>
  <c r="G648" i="2"/>
  <c r="G649" i="2"/>
  <c r="G650" i="2"/>
  <c r="G651" i="2"/>
  <c r="G652" i="2"/>
  <c r="G653" i="2"/>
  <c r="G654" i="2"/>
  <c r="G655" i="2"/>
  <c r="G656" i="2"/>
  <c r="G657" i="2"/>
  <c r="G658" i="2"/>
  <c r="G659" i="2"/>
  <c r="G660" i="2"/>
  <c r="G661" i="2"/>
  <c r="G662" i="2"/>
  <c r="G663" i="2"/>
  <c r="G664" i="2"/>
  <c r="G665" i="2"/>
  <c r="G666" i="2"/>
  <c r="G667" i="2"/>
  <c r="G668" i="2"/>
  <c r="G669" i="2"/>
  <c r="G670" i="2"/>
  <c r="G671" i="2"/>
  <c r="G672" i="2"/>
  <c r="G673" i="2"/>
  <c r="G674" i="2"/>
  <c r="G675" i="2"/>
  <c r="G676" i="2"/>
  <c r="G677" i="2"/>
  <c r="G678" i="2"/>
  <c r="G679" i="2"/>
  <c r="G680" i="2"/>
  <c r="G681" i="2"/>
  <c r="G682" i="2"/>
  <c r="G683" i="2"/>
  <c r="G684" i="2"/>
  <c r="G685" i="2"/>
  <c r="G686" i="2"/>
  <c r="G687" i="2"/>
  <c r="G688" i="2"/>
  <c r="G689" i="2"/>
  <c r="G690" i="2"/>
  <c r="G691" i="2"/>
  <c r="G692" i="2"/>
  <c r="G693" i="2"/>
  <c r="G694" i="2"/>
  <c r="G695" i="2"/>
  <c r="G696" i="2"/>
  <c r="G697" i="2"/>
  <c r="G698" i="2"/>
  <c r="G699" i="2"/>
  <c r="G700" i="2"/>
  <c r="G701" i="2"/>
  <c r="G702" i="2"/>
  <c r="G703" i="2"/>
  <c r="G704" i="2"/>
  <c r="G705" i="2"/>
  <c r="G706" i="2"/>
  <c r="G707" i="2"/>
  <c r="G708" i="2"/>
  <c r="G709" i="2"/>
  <c r="G710" i="2"/>
  <c r="G711" i="2"/>
  <c r="G712" i="2"/>
  <c r="G713" i="2"/>
  <c r="G714" i="2"/>
  <c r="G715" i="2"/>
  <c r="G716" i="2"/>
  <c r="G717" i="2"/>
  <c r="G718" i="2"/>
  <c r="G719" i="2"/>
  <c r="G720" i="2"/>
  <c r="G721" i="2"/>
  <c r="G722" i="2"/>
  <c r="G723" i="2"/>
  <c r="G724" i="2"/>
  <c r="G725" i="2"/>
  <c r="G726" i="2"/>
  <c r="G727" i="2"/>
  <c r="G728" i="2"/>
  <c r="G729" i="2"/>
  <c r="G730" i="2"/>
  <c r="G731" i="2"/>
  <c r="G732" i="2"/>
  <c r="G733" i="2"/>
  <c r="G734" i="2"/>
  <c r="G735" i="2"/>
  <c r="G736" i="2"/>
  <c r="G737" i="2"/>
  <c r="G738" i="2"/>
  <c r="G739" i="2"/>
  <c r="G740" i="2"/>
  <c r="G741" i="2"/>
  <c r="G742" i="2"/>
  <c r="G743" i="2"/>
  <c r="G744" i="2"/>
  <c r="G745" i="2"/>
  <c r="G746" i="2"/>
  <c r="G747" i="2"/>
  <c r="G748" i="2"/>
  <c r="G749" i="2"/>
  <c r="G750" i="2"/>
  <c r="G751" i="2"/>
  <c r="G752" i="2"/>
  <c r="G753" i="2"/>
  <c r="G754" i="2"/>
  <c r="G755" i="2"/>
  <c r="G756" i="2"/>
  <c r="G757" i="2"/>
  <c r="G758" i="2"/>
  <c r="G759" i="2"/>
  <c r="G760" i="2"/>
  <c r="G761" i="2"/>
  <c r="G762" i="2"/>
  <c r="G763" i="2"/>
  <c r="G764" i="2"/>
  <c r="G765" i="2"/>
  <c r="G766" i="2"/>
  <c r="G767" i="2"/>
  <c r="G768" i="2"/>
  <c r="G769" i="2"/>
  <c r="G770" i="2"/>
  <c r="G771" i="2"/>
  <c r="G772" i="2"/>
  <c r="G773" i="2"/>
  <c r="G774" i="2"/>
  <c r="G775" i="2"/>
  <c r="G776" i="2"/>
  <c r="G777" i="2"/>
  <c r="G778" i="2"/>
  <c r="G779" i="2"/>
  <c r="G780" i="2"/>
  <c r="G781" i="2"/>
  <c r="G782" i="2"/>
  <c r="G783" i="2"/>
  <c r="G784" i="2"/>
  <c r="G785" i="2"/>
  <c r="G786" i="2"/>
  <c r="G787" i="2"/>
  <c r="G788" i="2"/>
  <c r="G789" i="2"/>
  <c r="G790" i="2"/>
  <c r="G791" i="2"/>
  <c r="G792" i="2"/>
  <c r="G793" i="2"/>
  <c r="G794" i="2"/>
  <c r="G795" i="2"/>
  <c r="G796" i="2"/>
  <c r="G797" i="2"/>
  <c r="G798" i="2"/>
  <c r="G799" i="2"/>
  <c r="G800" i="2"/>
  <c r="G801" i="2"/>
  <c r="G802" i="2"/>
  <c r="G803" i="2"/>
  <c r="G804" i="2"/>
  <c r="G805" i="2"/>
  <c r="G806" i="2"/>
  <c r="G807" i="2"/>
  <c r="G808" i="2"/>
  <c r="G809" i="2"/>
  <c r="G810" i="2"/>
  <c r="G811" i="2"/>
  <c r="G812" i="2"/>
  <c r="G813" i="2"/>
  <c r="G814" i="2"/>
  <c r="G815" i="2"/>
  <c r="G816" i="2"/>
  <c r="G817" i="2"/>
  <c r="G818" i="2"/>
  <c r="G819" i="2"/>
  <c r="G820" i="2"/>
  <c r="G821" i="2"/>
  <c r="G822" i="2"/>
  <c r="G823" i="2"/>
  <c r="G824" i="2"/>
  <c r="G825" i="2"/>
  <c r="G826" i="2"/>
  <c r="G827" i="2"/>
  <c r="G828" i="2"/>
  <c r="G829" i="2"/>
  <c r="G830" i="2"/>
  <c r="G831" i="2"/>
  <c r="G832" i="2"/>
  <c r="G833" i="2"/>
  <c r="G834" i="2"/>
  <c r="G835" i="2"/>
  <c r="G836" i="2"/>
  <c r="G837" i="2"/>
  <c r="G838" i="2"/>
  <c r="G839" i="2"/>
  <c r="G840" i="2"/>
  <c r="G841" i="2"/>
  <c r="G842" i="2"/>
  <c r="G843" i="2"/>
  <c r="G844" i="2"/>
  <c r="G845" i="2"/>
  <c r="G846" i="2"/>
  <c r="G847" i="2"/>
  <c r="G848" i="2"/>
  <c r="G849" i="2"/>
  <c r="G850" i="2"/>
  <c r="G851" i="2"/>
  <c r="G852" i="2"/>
  <c r="G853" i="2"/>
  <c r="G854" i="2"/>
  <c r="G855" i="2"/>
  <c r="G856" i="2"/>
  <c r="G857" i="2"/>
  <c r="G858" i="2"/>
  <c r="G859" i="2"/>
  <c r="G860" i="2"/>
  <c r="G861" i="2"/>
  <c r="G862" i="2"/>
  <c r="G863" i="2"/>
  <c r="G864" i="2"/>
  <c r="G865" i="2"/>
  <c r="G866" i="2"/>
  <c r="G867" i="2"/>
  <c r="G868" i="2"/>
  <c r="G869" i="2"/>
  <c r="G870" i="2"/>
  <c r="G871" i="2"/>
  <c r="G872" i="2"/>
  <c r="G873" i="2"/>
  <c r="G874" i="2"/>
  <c r="G875" i="2"/>
  <c r="G876" i="2"/>
  <c r="G877" i="2"/>
  <c r="G878" i="2"/>
  <c r="G879" i="2"/>
  <c r="G880" i="2"/>
  <c r="G881" i="2"/>
  <c r="G882" i="2"/>
  <c r="G883" i="2"/>
  <c r="G884" i="2"/>
  <c r="G885" i="2"/>
  <c r="G886" i="2"/>
  <c r="G887" i="2"/>
  <c r="G888" i="2"/>
  <c r="G889" i="2"/>
  <c r="G890" i="2"/>
  <c r="G891" i="2"/>
  <c r="G892" i="2"/>
  <c r="G893" i="2"/>
  <c r="G894" i="2"/>
  <c r="G895" i="2"/>
  <c r="G896" i="2"/>
  <c r="G897" i="2"/>
  <c r="G898" i="2"/>
  <c r="G899" i="2"/>
  <c r="G900" i="2"/>
  <c r="G901" i="2"/>
  <c r="G902" i="2"/>
  <c r="G903" i="2"/>
  <c r="G904" i="2"/>
  <c r="G905" i="2"/>
  <c r="G906" i="2"/>
  <c r="G907" i="2"/>
  <c r="G908" i="2"/>
  <c r="G909" i="2"/>
  <c r="G910" i="2"/>
  <c r="G911" i="2"/>
  <c r="G912" i="2"/>
  <c r="G913" i="2"/>
  <c r="G914" i="2"/>
  <c r="G915" i="2"/>
  <c r="G916" i="2"/>
  <c r="G917" i="2"/>
  <c r="G918" i="2"/>
  <c r="G919" i="2"/>
  <c r="G920" i="2"/>
  <c r="G921" i="2"/>
  <c r="G922" i="2"/>
  <c r="G923" i="2"/>
  <c r="G924" i="2"/>
  <c r="G925" i="2"/>
  <c r="G926" i="2"/>
  <c r="G927" i="2"/>
  <c r="G928" i="2"/>
  <c r="G929" i="2"/>
  <c r="G930" i="2"/>
  <c r="G931" i="2"/>
  <c r="G932" i="2"/>
  <c r="G933" i="2"/>
  <c r="G934" i="2"/>
  <c r="G935" i="2"/>
  <c r="G936" i="2"/>
  <c r="G937" i="2"/>
  <c r="G938" i="2"/>
  <c r="G939" i="2"/>
  <c r="G940" i="2"/>
  <c r="G941" i="2"/>
  <c r="G942" i="2"/>
  <c r="G943" i="2"/>
  <c r="G944" i="2"/>
  <c r="G945" i="2"/>
  <c r="G946" i="2"/>
  <c r="G947" i="2"/>
  <c r="G948" i="2"/>
  <c r="G949" i="2"/>
  <c r="G950" i="2"/>
  <c r="G951" i="2"/>
  <c r="G952" i="2"/>
  <c r="G953" i="2"/>
  <c r="G954" i="2"/>
  <c r="G955" i="2"/>
  <c r="G956" i="2"/>
  <c r="G957" i="2"/>
  <c r="G958" i="2"/>
  <c r="G959" i="2"/>
  <c r="G960" i="2"/>
  <c r="G961" i="2"/>
  <c r="G962" i="2"/>
  <c r="G963" i="2"/>
  <c r="G964" i="2"/>
  <c r="G965" i="2"/>
  <c r="G966" i="2"/>
  <c r="G967" i="2"/>
  <c r="G968" i="2"/>
  <c r="G969" i="2"/>
  <c r="G970" i="2"/>
  <c r="G971" i="2"/>
  <c r="G972" i="2"/>
  <c r="G973" i="2"/>
  <c r="G974" i="2"/>
  <c r="G975" i="2"/>
  <c r="G976" i="2"/>
  <c r="G977" i="2"/>
  <c r="G978" i="2"/>
  <c r="G979" i="2"/>
  <c r="G980" i="2"/>
  <c r="G981" i="2"/>
  <c r="G982" i="2"/>
  <c r="G983" i="2"/>
  <c r="G984" i="2"/>
  <c r="G985" i="2"/>
  <c r="G986" i="2"/>
  <c r="G987" i="2"/>
  <c r="G988" i="2"/>
  <c r="G989" i="2"/>
  <c r="G990" i="2"/>
  <c r="G991" i="2"/>
  <c r="G992" i="2"/>
  <c r="G993" i="2"/>
  <c r="G994" i="2"/>
  <c r="G995" i="2"/>
  <c r="G996" i="2"/>
  <c r="G997" i="2"/>
  <c r="G998" i="2"/>
  <c r="G999" i="2"/>
  <c r="G1000" i="2"/>
  <c r="G1001" i="2"/>
  <c r="G1002" i="2"/>
  <c r="G1003" i="2"/>
  <c r="G1004" i="2"/>
  <c r="G1005" i="2"/>
  <c r="G1006" i="2"/>
  <c r="G1007" i="2"/>
  <c r="G1008" i="2"/>
  <c r="G1009" i="2"/>
  <c r="G1010" i="2"/>
  <c r="G1011" i="2"/>
  <c r="G1012" i="2"/>
  <c r="G1013" i="2"/>
  <c r="G1014" i="2"/>
  <c r="G1015" i="2"/>
  <c r="G1016" i="2"/>
  <c r="G1017" i="2"/>
  <c r="G1018" i="2"/>
  <c r="G1019" i="2"/>
  <c r="G1020" i="2"/>
  <c r="G1021" i="2"/>
  <c r="G1022" i="2"/>
  <c r="G1023" i="2"/>
  <c r="G1024" i="2"/>
  <c r="G1025" i="2"/>
  <c r="G1026" i="2"/>
  <c r="G1027" i="2"/>
  <c r="G1028" i="2"/>
  <c r="G1029" i="2"/>
  <c r="G1030" i="2"/>
  <c r="G1031" i="2"/>
  <c r="G1032" i="2"/>
  <c r="G1033" i="2"/>
  <c r="G1034" i="2"/>
  <c r="G1035" i="2"/>
  <c r="G1036" i="2"/>
  <c r="G1037" i="2"/>
  <c r="G1038" i="2"/>
  <c r="G1039" i="2"/>
  <c r="G1040" i="2"/>
  <c r="G1041" i="2"/>
  <c r="G1042" i="2"/>
  <c r="G1043" i="2"/>
  <c r="G1044" i="2"/>
  <c r="G1045" i="2"/>
  <c r="G1046" i="2"/>
  <c r="G1047" i="2"/>
  <c r="G1048" i="2"/>
  <c r="G1049" i="2"/>
  <c r="G1050" i="2"/>
  <c r="G1051" i="2"/>
  <c r="G1052" i="2"/>
  <c r="G1053" i="2"/>
  <c r="G1054" i="2"/>
  <c r="G1055" i="2"/>
  <c r="G1056" i="2"/>
  <c r="G1057" i="2"/>
  <c r="G1058" i="2"/>
  <c r="G1059" i="2"/>
  <c r="G1060" i="2"/>
  <c r="G1061" i="2"/>
  <c r="G1062" i="2"/>
  <c r="G1063" i="2"/>
  <c r="G1064" i="2"/>
  <c r="G1065" i="2"/>
  <c r="G1066" i="2"/>
  <c r="G1067" i="2"/>
  <c r="G1068" i="2"/>
  <c r="G1069" i="2"/>
  <c r="G1070" i="2"/>
  <c r="G1071" i="2"/>
  <c r="G1072" i="2"/>
  <c r="G1073" i="2"/>
  <c r="G1074" i="2"/>
  <c r="G1075" i="2"/>
  <c r="G1076" i="2"/>
  <c r="G1077" i="2"/>
  <c r="G1078" i="2"/>
  <c r="G1079" i="2"/>
  <c r="G1080" i="2"/>
  <c r="G1081" i="2"/>
  <c r="G1082" i="2"/>
  <c r="G1083" i="2"/>
  <c r="G1084" i="2"/>
  <c r="G1085" i="2"/>
  <c r="G1086" i="2"/>
  <c r="G1087" i="2"/>
  <c r="G1088" i="2"/>
  <c r="G1089" i="2"/>
  <c r="G1090" i="2"/>
  <c r="G1091" i="2"/>
  <c r="G1092" i="2"/>
  <c r="G1093" i="2"/>
  <c r="G1094" i="2"/>
  <c r="G1095" i="2"/>
  <c r="G1096" i="2"/>
  <c r="G1097" i="2"/>
  <c r="G1098" i="2"/>
  <c r="G1099" i="2"/>
  <c r="G1100" i="2"/>
  <c r="G1101" i="2"/>
  <c r="G1102" i="2"/>
  <c r="G1103" i="2"/>
  <c r="G1104" i="2"/>
  <c r="G1105" i="2"/>
  <c r="G1106" i="2"/>
  <c r="G1107" i="2"/>
  <c r="G1108" i="2"/>
  <c r="G1109" i="2"/>
  <c r="G1110" i="2"/>
  <c r="G1111" i="2"/>
  <c r="G1112" i="2"/>
  <c r="G1113" i="2"/>
  <c r="G1114" i="2"/>
  <c r="G1115" i="2"/>
  <c r="G1116" i="2"/>
  <c r="G1117" i="2"/>
  <c r="G1118" i="2"/>
  <c r="G1119" i="2"/>
  <c r="G1120" i="2"/>
  <c r="G1121" i="2"/>
  <c r="G1122" i="2"/>
  <c r="G1123" i="2"/>
  <c r="G1124" i="2"/>
  <c r="G1125" i="2"/>
  <c r="G1126" i="2"/>
  <c r="G1127" i="2"/>
  <c r="G1128" i="2"/>
  <c r="G1129" i="2"/>
  <c r="G1130" i="2"/>
  <c r="G1131" i="2"/>
  <c r="G1132" i="2"/>
  <c r="G1133" i="2"/>
  <c r="G1134" i="2"/>
  <c r="G1135" i="2"/>
  <c r="G1136" i="2"/>
  <c r="G1137" i="2"/>
  <c r="G1138" i="2"/>
  <c r="G1139" i="2"/>
  <c r="G1140" i="2"/>
  <c r="G1141" i="2"/>
  <c r="G1142" i="2"/>
  <c r="G1143" i="2"/>
  <c r="G1144" i="2"/>
  <c r="G1145" i="2"/>
  <c r="G1146" i="2"/>
  <c r="G1147" i="2"/>
  <c r="G1148" i="2"/>
  <c r="G1149" i="2"/>
  <c r="G1150" i="2"/>
  <c r="G1151" i="2"/>
  <c r="G1152" i="2"/>
  <c r="G1153" i="2"/>
  <c r="G1154" i="2"/>
  <c r="G1155" i="2"/>
  <c r="G1156" i="2"/>
  <c r="G1157" i="2"/>
  <c r="G1158" i="2"/>
  <c r="G1159" i="2"/>
  <c r="G1160" i="2"/>
  <c r="G1161" i="2"/>
  <c r="G1162" i="2"/>
  <c r="G1163" i="2"/>
  <c r="G1164" i="2"/>
  <c r="G1165" i="2"/>
  <c r="G1166" i="2"/>
  <c r="G1167" i="2"/>
  <c r="G1168" i="2"/>
  <c r="G1169" i="2"/>
  <c r="G1170" i="2"/>
  <c r="G1171" i="2"/>
  <c r="G1172" i="2"/>
  <c r="G1173" i="2"/>
  <c r="G1174" i="2"/>
  <c r="G1175" i="2"/>
  <c r="G1176" i="2"/>
  <c r="G1177" i="2"/>
  <c r="G1178" i="2"/>
  <c r="G1179" i="2"/>
  <c r="G1180" i="2"/>
  <c r="G1181" i="2"/>
  <c r="G1182" i="2"/>
  <c r="G1183" i="2"/>
  <c r="G1184" i="2"/>
  <c r="G1185" i="2"/>
  <c r="G1186" i="2"/>
  <c r="G1187" i="2"/>
  <c r="G1188" i="2"/>
  <c r="G1189" i="2"/>
  <c r="G1190" i="2"/>
  <c r="G1191" i="2"/>
  <c r="G1192" i="2"/>
  <c r="G1193" i="2"/>
  <c r="G1194" i="2"/>
  <c r="G1195" i="2"/>
  <c r="G1196" i="2"/>
  <c r="G1197" i="2"/>
  <c r="G1198" i="2"/>
  <c r="G1199" i="2"/>
  <c r="G1200" i="2"/>
  <c r="G1201" i="2"/>
  <c r="G1202" i="2"/>
  <c r="G1203" i="2"/>
  <c r="G1204" i="2"/>
  <c r="G1205" i="2"/>
  <c r="G1206" i="2"/>
  <c r="G1207" i="2"/>
  <c r="G1208" i="2"/>
  <c r="G1209" i="2"/>
  <c r="G1210" i="2"/>
  <c r="G1211" i="2"/>
  <c r="G1212" i="2"/>
  <c r="G1213" i="2"/>
  <c r="G1214" i="2"/>
  <c r="G1215" i="2"/>
  <c r="G1216" i="2"/>
  <c r="G1217" i="2"/>
  <c r="G1218" i="2"/>
  <c r="G1219" i="2"/>
  <c r="G1220" i="2"/>
  <c r="G1221" i="2"/>
  <c r="G1222" i="2"/>
  <c r="G1223" i="2"/>
  <c r="G1224" i="2"/>
  <c r="G1225" i="2"/>
  <c r="G1226" i="2"/>
  <c r="G1227" i="2"/>
  <c r="G1228" i="2"/>
  <c r="G1229" i="2"/>
  <c r="G1230" i="2"/>
  <c r="G1231" i="2"/>
  <c r="G1232" i="2"/>
  <c r="G1233" i="2"/>
  <c r="G1234" i="2"/>
  <c r="G1235" i="2"/>
  <c r="G1236" i="2"/>
  <c r="G1237" i="2"/>
  <c r="G1238" i="2"/>
  <c r="G1239" i="2"/>
  <c r="G1240" i="2"/>
  <c r="G1241" i="2"/>
  <c r="G1242" i="2"/>
  <c r="G1243" i="2"/>
  <c r="G1244" i="2"/>
  <c r="G1245" i="2"/>
  <c r="G1246" i="2"/>
  <c r="G1247" i="2"/>
  <c r="G1248" i="2"/>
  <c r="G1249" i="2"/>
  <c r="G1250" i="2"/>
  <c r="G1251" i="2"/>
  <c r="G1252" i="2"/>
  <c r="G1253" i="2"/>
  <c r="G1254" i="2"/>
  <c r="G1255" i="2"/>
  <c r="G1256" i="2"/>
  <c r="G1257" i="2"/>
  <c r="G1258" i="2"/>
  <c r="G1259" i="2"/>
  <c r="G1260" i="2"/>
  <c r="G1261" i="2"/>
  <c r="G1262" i="2"/>
  <c r="G1263" i="2"/>
  <c r="G1264" i="2"/>
  <c r="G1265" i="2"/>
  <c r="G1266" i="2"/>
  <c r="G1267" i="2"/>
  <c r="G1268" i="2"/>
  <c r="G1269" i="2"/>
  <c r="G1270" i="2"/>
  <c r="G1271" i="2"/>
  <c r="G1272" i="2"/>
  <c r="G1273" i="2"/>
  <c r="G1274" i="2"/>
  <c r="G1275" i="2"/>
  <c r="G1276" i="2"/>
  <c r="G1277" i="2"/>
  <c r="G1278" i="2"/>
  <c r="G1279" i="2"/>
  <c r="G1280" i="2"/>
  <c r="G1281" i="2"/>
  <c r="G1282" i="2"/>
  <c r="G1283" i="2"/>
  <c r="G1284" i="2"/>
  <c r="G1285" i="2"/>
  <c r="G1286" i="2"/>
  <c r="G1287" i="2"/>
  <c r="G1288" i="2"/>
  <c r="G1289" i="2"/>
  <c r="G1290" i="2"/>
  <c r="G1291" i="2"/>
  <c r="G1292" i="2"/>
  <c r="G1293" i="2"/>
  <c r="G1294" i="2"/>
  <c r="G1295" i="2"/>
  <c r="G1296" i="2"/>
  <c r="G1297" i="2"/>
  <c r="G1298" i="2"/>
  <c r="G1299" i="2"/>
  <c r="G1300" i="2"/>
  <c r="G1301" i="2"/>
  <c r="G1302" i="2"/>
  <c r="G1303" i="2"/>
  <c r="G1304" i="2"/>
  <c r="G1305" i="2"/>
  <c r="G1306" i="2"/>
  <c r="G1307" i="2"/>
  <c r="G1308" i="2"/>
  <c r="G1309" i="2"/>
  <c r="G1310" i="2"/>
  <c r="G1311" i="2"/>
  <c r="G1312" i="2"/>
  <c r="G1313" i="2"/>
  <c r="G1314" i="2"/>
  <c r="G1315" i="2"/>
  <c r="G1316" i="2"/>
  <c r="G1317" i="2"/>
  <c r="G1318" i="2"/>
  <c r="G1319" i="2"/>
  <c r="G1320" i="2"/>
  <c r="G1321" i="2"/>
  <c r="G1322" i="2"/>
  <c r="G1323" i="2"/>
  <c r="G1324" i="2"/>
  <c r="G1325" i="2"/>
  <c r="G1326" i="2"/>
  <c r="G1327" i="2"/>
  <c r="G1328" i="2"/>
  <c r="G1329" i="2"/>
  <c r="G1330" i="2"/>
  <c r="G1331" i="2"/>
  <c r="G1332" i="2"/>
  <c r="G1333" i="2"/>
  <c r="G1334" i="2"/>
  <c r="G1335" i="2"/>
  <c r="G1336" i="2"/>
  <c r="G1337" i="2"/>
  <c r="G1338" i="2"/>
  <c r="G1339" i="2"/>
  <c r="G1340" i="2"/>
  <c r="G1341" i="2"/>
  <c r="G1342" i="2"/>
  <c r="G1343" i="2"/>
  <c r="G1344" i="2"/>
  <c r="G1345" i="2"/>
  <c r="G1346" i="2"/>
  <c r="G1347" i="2"/>
  <c r="G1348" i="2"/>
  <c r="G1349" i="2"/>
  <c r="G1350" i="2"/>
  <c r="G1351" i="2"/>
  <c r="G1352" i="2"/>
  <c r="G1353" i="2"/>
  <c r="G1354" i="2"/>
  <c r="G1355" i="2"/>
  <c r="G1356" i="2"/>
  <c r="G1357" i="2"/>
  <c r="G1358" i="2"/>
  <c r="G1359" i="2"/>
  <c r="G1360" i="2"/>
  <c r="G1361" i="2"/>
  <c r="G1362" i="2"/>
  <c r="G1363" i="2"/>
  <c r="G1364" i="2"/>
  <c r="G1365" i="2"/>
  <c r="G1366" i="2"/>
  <c r="G1367" i="2"/>
  <c r="G1368" i="2"/>
  <c r="G1369" i="2"/>
  <c r="G1370" i="2"/>
  <c r="G1371" i="2"/>
  <c r="G1372" i="2"/>
  <c r="G1373" i="2"/>
  <c r="G1374" i="2"/>
  <c r="G1375" i="2"/>
  <c r="G1376" i="2"/>
  <c r="G1377" i="2"/>
  <c r="G1378" i="2"/>
  <c r="G1379" i="2"/>
  <c r="G1380" i="2"/>
  <c r="G1381" i="2"/>
  <c r="G1382" i="2"/>
  <c r="G1383" i="2"/>
  <c r="G1384" i="2"/>
  <c r="G1385" i="2"/>
  <c r="G1386" i="2"/>
  <c r="G1387" i="2"/>
  <c r="G1388" i="2"/>
  <c r="G1389" i="2"/>
  <c r="G1390" i="2"/>
  <c r="G1391" i="2"/>
  <c r="G1392" i="2"/>
  <c r="G1393" i="2"/>
  <c r="G1394" i="2"/>
  <c r="G1395" i="2"/>
  <c r="G1396" i="2"/>
  <c r="G1397" i="2"/>
  <c r="G1398" i="2"/>
  <c r="G1399" i="2"/>
  <c r="G1400" i="2"/>
  <c r="G1401" i="2"/>
  <c r="G1402" i="2"/>
  <c r="G1403" i="2"/>
  <c r="G1404" i="2"/>
  <c r="G1405" i="2"/>
  <c r="G1406" i="2"/>
  <c r="G1407" i="2"/>
  <c r="G1408" i="2"/>
  <c r="G1409" i="2"/>
  <c r="G1410" i="2"/>
  <c r="G1411" i="2"/>
  <c r="G1412" i="2"/>
  <c r="G1413" i="2"/>
  <c r="G1414" i="2"/>
  <c r="G1415" i="2"/>
  <c r="G1416" i="2"/>
  <c r="G1417" i="2"/>
  <c r="G1418" i="2"/>
  <c r="G1419" i="2"/>
  <c r="G1420" i="2"/>
  <c r="G1421" i="2"/>
  <c r="G1422" i="2"/>
  <c r="G1423" i="2"/>
  <c r="G1424" i="2"/>
  <c r="G1425" i="2"/>
  <c r="G1426" i="2"/>
  <c r="G1427" i="2"/>
  <c r="G1428" i="2"/>
  <c r="G1429" i="2"/>
  <c r="G1430" i="2"/>
  <c r="G1431" i="2"/>
  <c r="G1432" i="2"/>
  <c r="G1433" i="2"/>
  <c r="G1434" i="2"/>
  <c r="G1435" i="2"/>
  <c r="G1436" i="2"/>
  <c r="G1437" i="2"/>
  <c r="G1438" i="2"/>
  <c r="G1439" i="2"/>
  <c r="G1440" i="2"/>
  <c r="G1441" i="2"/>
  <c r="G1442" i="2"/>
  <c r="G1443" i="2"/>
  <c r="G1444" i="2"/>
  <c r="G1445" i="2"/>
  <c r="G1446" i="2"/>
  <c r="G1447" i="2"/>
  <c r="G1448" i="2"/>
  <c r="G1449" i="2"/>
  <c r="G1450" i="2"/>
  <c r="G1451" i="2"/>
  <c r="G1452" i="2"/>
  <c r="G1453" i="2"/>
  <c r="G1454" i="2"/>
  <c r="G1455" i="2"/>
  <c r="G1456" i="2"/>
  <c r="G1457" i="2"/>
  <c r="G1458" i="2"/>
  <c r="G1459" i="2"/>
  <c r="G1460" i="2"/>
  <c r="G1461" i="2"/>
  <c r="G1462" i="2"/>
  <c r="G1463" i="2"/>
  <c r="G1464" i="2"/>
  <c r="G1465" i="2"/>
  <c r="G1466" i="2"/>
  <c r="G1467" i="2"/>
  <c r="G1468" i="2"/>
  <c r="G1469" i="2"/>
  <c r="G1470" i="2"/>
  <c r="G1471" i="2"/>
  <c r="G1472" i="2"/>
  <c r="G1473" i="2"/>
  <c r="G1474" i="2"/>
  <c r="G1475" i="2"/>
  <c r="G1476" i="2"/>
  <c r="G1477" i="2"/>
  <c r="G1478" i="2"/>
  <c r="G1479" i="2"/>
  <c r="G1480" i="2"/>
  <c r="G1481" i="2"/>
  <c r="G1482" i="2"/>
  <c r="G1483" i="2"/>
  <c r="G1484" i="2"/>
  <c r="G1485" i="2"/>
  <c r="G1486" i="2"/>
  <c r="G1487" i="2"/>
  <c r="G1488" i="2"/>
  <c r="G1489" i="2"/>
  <c r="G1490" i="2"/>
  <c r="G1491" i="2"/>
  <c r="G1492" i="2"/>
  <c r="G1493" i="2"/>
  <c r="G1494" i="2"/>
  <c r="G1495" i="2"/>
  <c r="G1496" i="2"/>
  <c r="G1497" i="2"/>
  <c r="G1498" i="2"/>
  <c r="G1499" i="2"/>
  <c r="G1500" i="2"/>
  <c r="G1501" i="2"/>
  <c r="G1502" i="2"/>
  <c r="G1503" i="2"/>
  <c r="G1504" i="2"/>
  <c r="G1505" i="2"/>
  <c r="G1506" i="2"/>
  <c r="G1507" i="2"/>
  <c r="G1508" i="2"/>
  <c r="G1509" i="2"/>
  <c r="G1510" i="2"/>
  <c r="G1511" i="2"/>
  <c r="G1512" i="2"/>
  <c r="G1513" i="2"/>
  <c r="G1514" i="2"/>
  <c r="G1515" i="2"/>
  <c r="G1516" i="2"/>
  <c r="G1517" i="2"/>
  <c r="G1518" i="2"/>
  <c r="G1519" i="2"/>
  <c r="G1520" i="2"/>
  <c r="G1521" i="2"/>
  <c r="G1522" i="2"/>
  <c r="G1523" i="2"/>
  <c r="G1524" i="2"/>
  <c r="G1525" i="2"/>
  <c r="G1526" i="2"/>
  <c r="G1527" i="2"/>
  <c r="G1528" i="2"/>
  <c r="G1529" i="2"/>
  <c r="G1530" i="2"/>
  <c r="G1531" i="2"/>
  <c r="G1532" i="2"/>
  <c r="G1533" i="2"/>
  <c r="G1534" i="2"/>
  <c r="G1535" i="2"/>
  <c r="G1536" i="2"/>
  <c r="G1537" i="2"/>
  <c r="G1538" i="2"/>
  <c r="G1539" i="2"/>
  <c r="G1540" i="2"/>
  <c r="G1541" i="2"/>
  <c r="G1542" i="2"/>
  <c r="G1543" i="2"/>
  <c r="G1544" i="2"/>
  <c r="G1545" i="2"/>
  <c r="G1546" i="2"/>
  <c r="G1547" i="2"/>
  <c r="G1548" i="2"/>
  <c r="G1549" i="2"/>
  <c r="G1550" i="2"/>
  <c r="G1551" i="2"/>
  <c r="G1552" i="2"/>
  <c r="G1553" i="2"/>
  <c r="G1554" i="2"/>
  <c r="G1555" i="2"/>
  <c r="G1556" i="2"/>
  <c r="G1557" i="2"/>
  <c r="G1558" i="2"/>
  <c r="G1559" i="2"/>
  <c r="G1560" i="2"/>
  <c r="G1561" i="2"/>
  <c r="G1562" i="2"/>
  <c r="G1563" i="2"/>
  <c r="G1564" i="2"/>
  <c r="G1565" i="2"/>
  <c r="G1566" i="2"/>
  <c r="G1567" i="2"/>
  <c r="G1568" i="2"/>
  <c r="G1569" i="2"/>
  <c r="G1570" i="2"/>
  <c r="G1571" i="2"/>
  <c r="G1572" i="2"/>
  <c r="G1573" i="2"/>
  <c r="G1574" i="2"/>
  <c r="G1575" i="2"/>
  <c r="G1576" i="2"/>
  <c r="G1577" i="2"/>
  <c r="G1578" i="2"/>
  <c r="G1579" i="2"/>
  <c r="G1580" i="2"/>
  <c r="G1581" i="2"/>
  <c r="G1582" i="2"/>
  <c r="G1583" i="2"/>
  <c r="G1584" i="2"/>
  <c r="G1585" i="2"/>
  <c r="G1586" i="2"/>
  <c r="G1587" i="2"/>
  <c r="G1588" i="2"/>
  <c r="G1589" i="2"/>
  <c r="G1590" i="2"/>
  <c r="G1591" i="2"/>
  <c r="G1592" i="2"/>
  <c r="G1593" i="2"/>
  <c r="G1594" i="2"/>
  <c r="G1595" i="2"/>
  <c r="G1596" i="2"/>
  <c r="G1597" i="2"/>
  <c r="G1598" i="2"/>
  <c r="G1599" i="2"/>
  <c r="G1600" i="2"/>
  <c r="G1601" i="2"/>
  <c r="G1602" i="2"/>
  <c r="G1603" i="2"/>
  <c r="G1604" i="2"/>
  <c r="G1605" i="2"/>
  <c r="G1606" i="2"/>
  <c r="G1607" i="2"/>
  <c r="G1608" i="2"/>
  <c r="G1609" i="2"/>
  <c r="G1610" i="2"/>
  <c r="G1611" i="2"/>
  <c r="G1612" i="2"/>
  <c r="G1613" i="2"/>
  <c r="G1614" i="2"/>
  <c r="G1615" i="2"/>
  <c r="G1616" i="2"/>
  <c r="G1617" i="2"/>
  <c r="G1618" i="2"/>
  <c r="G1619" i="2"/>
  <c r="G1620" i="2"/>
  <c r="G1621" i="2"/>
  <c r="G1622" i="2"/>
  <c r="G1623" i="2"/>
  <c r="G1624" i="2"/>
  <c r="G1625" i="2"/>
  <c r="G1626" i="2"/>
  <c r="G1627" i="2"/>
  <c r="G1628" i="2"/>
  <c r="G1629" i="2"/>
  <c r="G1630" i="2"/>
  <c r="G1631" i="2"/>
  <c r="G1632" i="2"/>
  <c r="G1633" i="2"/>
  <c r="G1634" i="2"/>
  <c r="G1635" i="2"/>
  <c r="G1636" i="2"/>
  <c r="G1637" i="2"/>
  <c r="G1638" i="2"/>
  <c r="G1639" i="2"/>
  <c r="G1640" i="2"/>
  <c r="G1641" i="2"/>
  <c r="G1642" i="2"/>
  <c r="G1643" i="2"/>
  <c r="G1644" i="2"/>
  <c r="G1645" i="2"/>
  <c r="G1646" i="2"/>
  <c r="G1647" i="2"/>
  <c r="G1648" i="2"/>
  <c r="G1649" i="2"/>
  <c r="G1650" i="2"/>
  <c r="G1651" i="2"/>
  <c r="G1652" i="2"/>
  <c r="G1653" i="2"/>
  <c r="G1654" i="2"/>
  <c r="G1655" i="2"/>
  <c r="G1656" i="2"/>
  <c r="G1657" i="2"/>
  <c r="G1658" i="2"/>
  <c r="G1659" i="2"/>
  <c r="G1660" i="2"/>
  <c r="G1661" i="2"/>
  <c r="G1662" i="2"/>
  <c r="G1663" i="2"/>
  <c r="G1664" i="2"/>
  <c r="G1665" i="2"/>
  <c r="G1666" i="2"/>
  <c r="G1667" i="2"/>
  <c r="G1668" i="2"/>
  <c r="G1669" i="2"/>
  <c r="G1670" i="2"/>
  <c r="G1671" i="2"/>
  <c r="G1672" i="2"/>
  <c r="G1673" i="2"/>
  <c r="G1674" i="2"/>
  <c r="G1675" i="2"/>
  <c r="G1676" i="2"/>
  <c r="G1677" i="2"/>
  <c r="G1678" i="2"/>
  <c r="G1679" i="2"/>
  <c r="G1680" i="2"/>
  <c r="G1681" i="2"/>
  <c r="G1682" i="2"/>
  <c r="G1683" i="2"/>
  <c r="G1684" i="2"/>
  <c r="G1685" i="2"/>
  <c r="G1686" i="2"/>
  <c r="G1687" i="2"/>
  <c r="G1688" i="2"/>
  <c r="G1689" i="2"/>
  <c r="G1690" i="2"/>
  <c r="G1691" i="2"/>
  <c r="G1692" i="2"/>
  <c r="G1693" i="2"/>
  <c r="G1694" i="2"/>
  <c r="G1695" i="2"/>
  <c r="G1696" i="2"/>
  <c r="G1697" i="2"/>
  <c r="G1698" i="2"/>
  <c r="G1699" i="2"/>
  <c r="G1700" i="2"/>
  <c r="G1701" i="2"/>
  <c r="G1702" i="2"/>
  <c r="G1703" i="2"/>
  <c r="G1704" i="2"/>
  <c r="G1705" i="2"/>
  <c r="G1706" i="2"/>
  <c r="G1707" i="2"/>
  <c r="G1708" i="2"/>
  <c r="G1709" i="2"/>
  <c r="G1710" i="2"/>
  <c r="G1711" i="2"/>
  <c r="G1712" i="2"/>
  <c r="G1713" i="2"/>
  <c r="G1714" i="2"/>
  <c r="G1715" i="2"/>
  <c r="G1716" i="2"/>
  <c r="G1717" i="2"/>
  <c r="G1718" i="2"/>
  <c r="G1719" i="2"/>
  <c r="G1720" i="2"/>
  <c r="G1721" i="2"/>
  <c r="G1722" i="2"/>
  <c r="G1723" i="2"/>
  <c r="G1724" i="2"/>
  <c r="G1725" i="2"/>
  <c r="G1726" i="2"/>
  <c r="G1727" i="2"/>
  <c r="G1728" i="2"/>
  <c r="G1729" i="2"/>
  <c r="G1730" i="2"/>
  <c r="G1731" i="2"/>
  <c r="G1732" i="2"/>
  <c r="G1733" i="2"/>
  <c r="G1734" i="2"/>
  <c r="G1735" i="2"/>
  <c r="G1736" i="2"/>
  <c r="G1737" i="2"/>
  <c r="G1738" i="2"/>
  <c r="G1739" i="2"/>
  <c r="G1740" i="2"/>
  <c r="G1741" i="2"/>
  <c r="G1742" i="2"/>
  <c r="G1743" i="2"/>
  <c r="G1744" i="2"/>
  <c r="G1745" i="2"/>
  <c r="G1746" i="2"/>
  <c r="G1747" i="2"/>
  <c r="G1748" i="2"/>
  <c r="G1749" i="2"/>
  <c r="G1750" i="2"/>
  <c r="G1751" i="2"/>
  <c r="G1752" i="2"/>
  <c r="G1753" i="2"/>
  <c r="G1754" i="2"/>
  <c r="G1755" i="2"/>
  <c r="G1756" i="2"/>
  <c r="G1757" i="2"/>
  <c r="G1758" i="2"/>
  <c r="G1759" i="2"/>
  <c r="G1760" i="2"/>
  <c r="G1761" i="2"/>
  <c r="G1762" i="2"/>
  <c r="G1763" i="2"/>
  <c r="G1764" i="2"/>
  <c r="G1765" i="2"/>
  <c r="G1766" i="2"/>
  <c r="G1767" i="2"/>
  <c r="G1768" i="2"/>
  <c r="G1769" i="2"/>
  <c r="G1770" i="2"/>
  <c r="G1771" i="2"/>
  <c r="G1772" i="2"/>
  <c r="G1773" i="2"/>
  <c r="G1774" i="2"/>
  <c r="G1775" i="2"/>
  <c r="G1776" i="2"/>
  <c r="G1777" i="2"/>
  <c r="G1778" i="2"/>
  <c r="G1779" i="2"/>
  <c r="G1780" i="2"/>
  <c r="G1781" i="2"/>
  <c r="G1782" i="2"/>
  <c r="G1783" i="2"/>
  <c r="G1784" i="2"/>
  <c r="G1785" i="2"/>
  <c r="G1786" i="2"/>
  <c r="G1787" i="2"/>
  <c r="G1788" i="2"/>
  <c r="G1789" i="2"/>
  <c r="G1790" i="2"/>
  <c r="G1791" i="2"/>
  <c r="G1792" i="2"/>
  <c r="G1793" i="2"/>
  <c r="G1794" i="2"/>
  <c r="G1795" i="2"/>
  <c r="G1796" i="2"/>
  <c r="G1797" i="2"/>
  <c r="G1798" i="2"/>
  <c r="G1799" i="2"/>
  <c r="G1800" i="2"/>
  <c r="G1801" i="2"/>
  <c r="G1802" i="2"/>
  <c r="G1803" i="2"/>
  <c r="G1804" i="2"/>
  <c r="G1805" i="2"/>
  <c r="G1806" i="2"/>
  <c r="G1807" i="2"/>
  <c r="G1808" i="2"/>
  <c r="G1809" i="2"/>
  <c r="G1810" i="2"/>
  <c r="G1811" i="2"/>
  <c r="G1812" i="2"/>
  <c r="G1813" i="2"/>
  <c r="G1814" i="2"/>
  <c r="G1815" i="2"/>
  <c r="G1816" i="2"/>
  <c r="G1817" i="2"/>
  <c r="G1818" i="2"/>
  <c r="G1819" i="2"/>
  <c r="G1820" i="2"/>
  <c r="G1821" i="2"/>
  <c r="G1822" i="2"/>
  <c r="G1823" i="2"/>
  <c r="G1824" i="2"/>
  <c r="G1825" i="2"/>
  <c r="G1826" i="2"/>
  <c r="G1827" i="2"/>
  <c r="G1828" i="2"/>
  <c r="G1829" i="2"/>
  <c r="G1830" i="2"/>
  <c r="G1831" i="2"/>
  <c r="G1832" i="2"/>
  <c r="G1833" i="2"/>
  <c r="G1834" i="2"/>
  <c r="G1835" i="2"/>
  <c r="G1836" i="2"/>
  <c r="G1837" i="2"/>
  <c r="G1838" i="2"/>
  <c r="G1839" i="2"/>
  <c r="G1840" i="2"/>
  <c r="G1841" i="2"/>
  <c r="G1842" i="2"/>
  <c r="G1843" i="2"/>
  <c r="G1844" i="2"/>
  <c r="G1845" i="2"/>
  <c r="G1846" i="2"/>
  <c r="G1847" i="2"/>
  <c r="G1848" i="2"/>
  <c r="G1849" i="2"/>
  <c r="G1850" i="2"/>
  <c r="G1851" i="2"/>
  <c r="G1852" i="2"/>
  <c r="G1853" i="2"/>
  <c r="G1854" i="2"/>
  <c r="G1855" i="2"/>
  <c r="G1856" i="2"/>
  <c r="G1857" i="2"/>
  <c r="G1858" i="2"/>
  <c r="G1859" i="2"/>
  <c r="G1860" i="2"/>
  <c r="G1861" i="2"/>
  <c r="G1862" i="2"/>
  <c r="G1863" i="2"/>
  <c r="G1864" i="2"/>
  <c r="G1865" i="2"/>
  <c r="G1866" i="2"/>
  <c r="G1867" i="2"/>
  <c r="G1868" i="2"/>
  <c r="G1869" i="2"/>
  <c r="G1870" i="2"/>
  <c r="G1871" i="2"/>
  <c r="G1872" i="2"/>
  <c r="G1873" i="2"/>
  <c r="G1874" i="2"/>
  <c r="G1875" i="2"/>
  <c r="G1876" i="2"/>
  <c r="G1877" i="2"/>
  <c r="G1878" i="2"/>
  <c r="G1879" i="2"/>
  <c r="G1880" i="2"/>
  <c r="G1881" i="2"/>
  <c r="G1882" i="2"/>
  <c r="G1883" i="2"/>
  <c r="G1884" i="2"/>
  <c r="G1885" i="2"/>
  <c r="G1886" i="2"/>
  <c r="G1887" i="2"/>
  <c r="G1888" i="2"/>
  <c r="G1889" i="2"/>
  <c r="G1890" i="2"/>
  <c r="G1891" i="2"/>
  <c r="G1892" i="2"/>
  <c r="G1893" i="2"/>
  <c r="G1894" i="2"/>
  <c r="G1895" i="2"/>
  <c r="G1896" i="2"/>
  <c r="G1897" i="2"/>
  <c r="G1898" i="2"/>
  <c r="G1899" i="2"/>
  <c r="G1900" i="2"/>
  <c r="G1901" i="2"/>
  <c r="G1902" i="2"/>
  <c r="G1903" i="2"/>
  <c r="G1904" i="2"/>
  <c r="G1905" i="2"/>
  <c r="G1906" i="2"/>
  <c r="G1907" i="2"/>
  <c r="G1908" i="2"/>
  <c r="G1909" i="2"/>
  <c r="G1910" i="2"/>
  <c r="G1911" i="2"/>
  <c r="G1912" i="2"/>
  <c r="G1913" i="2"/>
  <c r="G1914" i="2"/>
  <c r="G1915" i="2"/>
  <c r="G1916" i="2"/>
  <c r="G1917" i="2"/>
  <c r="G1918" i="2"/>
  <c r="G1919" i="2"/>
  <c r="G1920" i="2"/>
  <c r="G1921" i="2"/>
  <c r="G1922" i="2"/>
  <c r="G1923" i="2"/>
  <c r="G1924" i="2"/>
  <c r="G1925" i="2"/>
  <c r="G1926" i="2"/>
  <c r="G1927" i="2"/>
  <c r="G1928" i="2"/>
  <c r="G1929" i="2"/>
  <c r="G1930" i="2"/>
  <c r="G1931" i="2"/>
  <c r="G1932" i="2"/>
  <c r="G1933" i="2"/>
  <c r="G1934" i="2"/>
  <c r="G1935" i="2"/>
  <c r="G1936" i="2"/>
  <c r="G1937" i="2"/>
  <c r="G1938" i="2"/>
  <c r="G1939" i="2"/>
  <c r="G1940" i="2"/>
  <c r="G1941" i="2"/>
  <c r="G1942" i="2"/>
  <c r="G1943" i="2"/>
  <c r="G1944" i="2"/>
  <c r="G1945" i="2"/>
  <c r="G1946" i="2"/>
  <c r="G1947" i="2"/>
  <c r="G1948" i="2"/>
  <c r="G1949" i="2"/>
  <c r="G1950" i="2"/>
  <c r="G1951" i="2"/>
  <c r="G1952" i="2"/>
  <c r="G1953" i="2"/>
  <c r="G1954" i="2"/>
  <c r="G1955" i="2"/>
  <c r="G1956" i="2"/>
  <c r="G1957" i="2"/>
  <c r="G1958" i="2"/>
  <c r="G1959" i="2"/>
  <c r="G1960" i="2"/>
  <c r="G1961" i="2"/>
  <c r="G1962" i="2"/>
  <c r="G1963" i="2"/>
  <c r="G1964" i="2"/>
  <c r="G1965" i="2"/>
  <c r="G1966" i="2"/>
  <c r="G1967" i="2"/>
  <c r="G1968" i="2"/>
  <c r="G1969" i="2"/>
  <c r="G1970" i="2"/>
  <c r="G1971" i="2"/>
  <c r="G1972" i="2"/>
  <c r="G1973" i="2"/>
  <c r="G1974" i="2"/>
  <c r="G1975" i="2"/>
  <c r="G1976" i="2"/>
  <c r="G1977" i="2"/>
  <c r="G1978" i="2"/>
  <c r="G1979" i="2"/>
  <c r="G1980" i="2"/>
  <c r="G1981" i="2"/>
  <c r="G1982" i="2"/>
  <c r="G1983" i="2"/>
  <c r="G1984" i="2"/>
  <c r="G1985" i="2"/>
  <c r="G1986" i="2"/>
  <c r="G1987" i="2"/>
  <c r="G1988" i="2"/>
  <c r="G1989" i="2"/>
  <c r="G1990" i="2"/>
  <c r="G1991" i="2"/>
  <c r="G1992" i="2"/>
  <c r="G1993" i="2"/>
  <c r="G1994" i="2"/>
  <c r="G1995" i="2"/>
  <c r="G1996" i="2"/>
  <c r="G1997" i="2"/>
  <c r="G1998" i="2"/>
  <c r="G1999" i="2"/>
  <c r="G2000" i="2"/>
  <c r="G2001" i="2"/>
  <c r="G2002" i="2"/>
  <c r="G2003" i="2"/>
  <c r="G2004" i="2"/>
  <c r="G2005" i="2"/>
  <c r="G2006" i="2"/>
  <c r="G2007" i="2"/>
  <c r="G2008" i="2"/>
  <c r="G2009" i="2"/>
  <c r="G2010" i="2"/>
  <c r="G2011" i="2"/>
  <c r="G2012" i="2"/>
  <c r="G2013" i="2"/>
  <c r="G2014" i="2"/>
  <c r="G2015" i="2"/>
  <c r="G2016" i="2"/>
  <c r="G2017" i="2"/>
  <c r="G2018" i="2"/>
  <c r="G2019" i="2"/>
  <c r="G2020" i="2"/>
  <c r="G2021" i="2"/>
  <c r="G2022" i="2"/>
  <c r="G2023" i="2"/>
  <c r="G2024" i="2"/>
  <c r="G2025" i="2"/>
  <c r="G2026" i="2"/>
  <c r="G2027" i="2"/>
  <c r="G2028" i="2"/>
  <c r="G2029" i="2"/>
  <c r="G2030" i="2"/>
  <c r="G2031" i="2"/>
  <c r="G2032" i="2"/>
  <c r="G2033" i="2"/>
  <c r="G2034" i="2"/>
  <c r="G2035" i="2"/>
  <c r="G2036" i="2"/>
  <c r="G2037" i="2"/>
  <c r="G2038" i="2"/>
  <c r="G2039" i="2"/>
  <c r="G2040" i="2"/>
  <c r="G2041" i="2"/>
  <c r="G2042" i="2"/>
  <c r="G2043" i="2"/>
  <c r="G2044" i="2"/>
  <c r="G2045" i="2"/>
  <c r="G2046" i="2"/>
  <c r="G2047" i="2"/>
  <c r="G2048" i="2"/>
  <c r="G2049" i="2"/>
  <c r="G2050" i="2"/>
  <c r="G2051" i="2"/>
  <c r="G2052" i="2"/>
  <c r="G2053" i="2"/>
  <c r="G2054" i="2"/>
  <c r="G2055" i="2"/>
  <c r="G2056" i="2"/>
  <c r="G2057" i="2"/>
  <c r="G2058" i="2"/>
  <c r="G2059" i="2"/>
  <c r="G2060" i="2"/>
  <c r="G2061" i="2"/>
  <c r="G2062" i="2"/>
  <c r="G2063" i="2"/>
  <c r="G2064" i="2"/>
  <c r="G2065" i="2"/>
  <c r="G2066" i="2"/>
  <c r="G2067" i="2"/>
  <c r="G2068" i="2"/>
  <c r="G2069" i="2"/>
  <c r="G2070" i="2"/>
  <c r="G2071" i="2"/>
  <c r="G2072" i="2"/>
  <c r="G2073" i="2"/>
  <c r="G2074" i="2"/>
  <c r="G2075" i="2"/>
  <c r="G2076" i="2"/>
  <c r="G2077" i="2"/>
  <c r="G2078" i="2"/>
  <c r="G2079" i="2"/>
  <c r="G2080" i="2"/>
  <c r="G2081" i="2"/>
  <c r="G2082" i="2"/>
  <c r="G2083" i="2"/>
  <c r="G2084" i="2"/>
  <c r="G2085" i="2"/>
  <c r="G2086" i="2"/>
  <c r="G2087" i="2"/>
  <c r="G2088" i="2"/>
  <c r="G2089" i="2"/>
  <c r="G2090" i="2"/>
  <c r="G2091" i="2"/>
  <c r="G2092" i="2"/>
  <c r="G2093" i="2"/>
  <c r="G2094" i="2"/>
  <c r="G2095" i="2"/>
  <c r="G2096" i="2"/>
  <c r="G2097" i="2"/>
  <c r="G2098" i="2"/>
  <c r="G2099" i="2"/>
  <c r="G2100" i="2"/>
  <c r="G2101" i="2"/>
  <c r="G2102" i="2"/>
  <c r="G2103" i="2"/>
  <c r="G2104" i="2"/>
  <c r="G2105" i="2"/>
  <c r="G2106" i="2"/>
  <c r="G2107" i="2"/>
  <c r="G2108" i="2"/>
  <c r="G2109" i="2"/>
  <c r="G2110" i="2"/>
  <c r="G2111" i="2"/>
  <c r="G2112" i="2"/>
  <c r="G2113" i="2"/>
  <c r="G2114" i="2"/>
  <c r="G2115" i="2"/>
  <c r="G2116" i="2"/>
  <c r="G2117" i="2"/>
  <c r="G2118" i="2"/>
  <c r="G2119" i="2"/>
  <c r="G2120" i="2"/>
  <c r="G2121" i="2"/>
  <c r="G2122" i="2"/>
  <c r="G2123" i="2"/>
  <c r="G2124" i="2"/>
  <c r="G2125" i="2"/>
  <c r="G2126" i="2"/>
  <c r="G2127" i="2"/>
  <c r="G2128" i="2"/>
  <c r="G2129" i="2"/>
  <c r="G2130" i="2"/>
  <c r="G2131" i="2"/>
  <c r="G2132" i="2"/>
  <c r="G2133" i="2"/>
  <c r="G2134" i="2"/>
  <c r="G2135" i="2"/>
  <c r="G2136" i="2"/>
  <c r="G2137" i="2"/>
  <c r="G2138" i="2"/>
  <c r="G2139" i="2"/>
  <c r="G2140" i="2"/>
  <c r="G2141" i="2"/>
  <c r="G2142" i="2"/>
  <c r="G2143" i="2"/>
  <c r="G2144" i="2"/>
  <c r="G2145" i="2"/>
  <c r="G2146" i="2"/>
  <c r="G2147" i="2"/>
  <c r="G2148" i="2"/>
  <c r="G2149" i="2"/>
  <c r="G2150" i="2"/>
  <c r="G2151" i="2"/>
  <c r="G2152" i="2"/>
  <c r="G2153" i="2"/>
  <c r="G2154" i="2"/>
  <c r="G2155" i="2"/>
  <c r="G2156" i="2"/>
  <c r="G2157" i="2"/>
  <c r="G2158" i="2"/>
  <c r="G2159" i="2"/>
  <c r="G2160" i="2"/>
  <c r="G2161" i="2"/>
  <c r="G2162" i="2"/>
  <c r="G2163" i="2"/>
  <c r="G2164" i="2"/>
  <c r="G2165" i="2"/>
  <c r="G2166" i="2"/>
  <c r="G2167" i="2"/>
  <c r="G2168" i="2"/>
  <c r="G2169" i="2"/>
  <c r="G2170" i="2"/>
  <c r="G2171" i="2"/>
  <c r="G2172" i="2"/>
  <c r="G2173" i="2"/>
  <c r="G2174" i="2"/>
  <c r="G2175" i="2"/>
  <c r="G2176" i="2"/>
  <c r="G2177" i="2"/>
  <c r="G2178" i="2"/>
  <c r="G2179" i="2"/>
  <c r="G2180" i="2"/>
  <c r="G2181" i="2"/>
  <c r="G2182" i="2"/>
  <c r="G2183" i="2"/>
  <c r="G2184" i="2"/>
  <c r="G2185" i="2"/>
  <c r="G2186" i="2"/>
  <c r="G2187" i="2"/>
  <c r="G2188" i="2"/>
  <c r="G2189" i="2"/>
  <c r="G2190" i="2"/>
  <c r="G2191" i="2"/>
  <c r="G2192" i="2"/>
  <c r="G2193" i="2"/>
  <c r="G2194" i="2"/>
  <c r="G2195" i="2"/>
  <c r="G2196" i="2"/>
  <c r="G2197" i="2"/>
  <c r="G2198" i="2"/>
  <c r="G2199" i="2"/>
  <c r="G2200" i="2"/>
  <c r="G2201" i="2"/>
  <c r="G2202" i="2"/>
  <c r="G2203" i="2"/>
  <c r="G2204" i="2"/>
  <c r="G2205" i="2"/>
  <c r="G2206" i="2"/>
  <c r="G2207" i="2"/>
  <c r="G2208" i="2"/>
  <c r="G2209" i="2"/>
  <c r="G2210" i="2"/>
  <c r="G2211" i="2"/>
  <c r="G2212" i="2"/>
  <c r="G2213" i="2"/>
  <c r="G2214" i="2"/>
  <c r="G2215" i="2"/>
  <c r="G2216" i="2"/>
  <c r="G2217" i="2"/>
  <c r="G2218" i="2"/>
  <c r="G2219" i="2"/>
  <c r="G2220" i="2"/>
  <c r="G2221" i="2"/>
  <c r="G2222" i="2"/>
  <c r="G2223" i="2"/>
  <c r="G2224" i="2"/>
  <c r="G2225" i="2"/>
  <c r="G2226" i="2"/>
  <c r="G2227" i="2"/>
  <c r="G2228" i="2"/>
  <c r="G2229" i="2"/>
  <c r="G2230" i="2"/>
  <c r="G2231" i="2"/>
  <c r="G2232" i="2"/>
  <c r="G2233" i="2"/>
  <c r="G2234" i="2"/>
  <c r="G2235" i="2"/>
  <c r="G2236" i="2"/>
  <c r="G2237" i="2"/>
  <c r="G2238" i="2"/>
  <c r="G2239" i="2"/>
  <c r="G2240" i="2"/>
  <c r="G2241" i="2"/>
  <c r="G2242" i="2"/>
  <c r="G2243" i="2"/>
  <c r="G2244" i="2"/>
  <c r="G2245" i="2"/>
  <c r="G2246" i="2"/>
  <c r="G2247" i="2"/>
  <c r="G2248" i="2"/>
  <c r="G2249" i="2"/>
  <c r="G2250" i="2"/>
  <c r="G2251" i="2"/>
  <c r="G2252" i="2"/>
  <c r="G2253" i="2"/>
  <c r="G2254" i="2"/>
  <c r="G2255" i="2"/>
  <c r="G2256" i="2"/>
  <c r="G2257" i="2"/>
  <c r="G2258" i="2"/>
  <c r="G2259" i="2"/>
  <c r="G2260" i="2"/>
  <c r="G2261" i="2"/>
  <c r="G2262" i="2"/>
  <c r="G2263" i="2"/>
  <c r="G2264" i="2"/>
  <c r="G2265" i="2"/>
  <c r="G2266" i="2"/>
  <c r="G2267" i="2"/>
  <c r="G2268" i="2"/>
  <c r="G2269" i="2"/>
  <c r="G2270" i="2"/>
  <c r="G2271" i="2"/>
  <c r="G2272" i="2"/>
  <c r="G2273" i="2"/>
  <c r="G2274" i="2"/>
  <c r="G2275" i="2"/>
  <c r="G2276" i="2"/>
  <c r="G2277" i="2"/>
  <c r="G2278" i="2"/>
  <c r="G2279" i="2"/>
  <c r="G2280" i="2"/>
  <c r="G2281" i="2"/>
  <c r="G2282" i="2"/>
  <c r="G2283" i="2"/>
  <c r="G2284" i="2"/>
  <c r="G2285" i="2"/>
  <c r="G2286" i="2"/>
  <c r="G2287" i="2"/>
  <c r="G2288" i="2"/>
  <c r="G2289" i="2"/>
  <c r="G2290" i="2"/>
  <c r="G2291" i="2"/>
  <c r="G2292" i="2"/>
  <c r="G2293" i="2"/>
  <c r="G2294" i="2"/>
  <c r="G2295" i="2"/>
  <c r="G2296" i="2"/>
  <c r="G2297" i="2"/>
  <c r="G2298" i="2"/>
  <c r="G2299" i="2"/>
  <c r="G2300" i="2"/>
  <c r="G2301" i="2"/>
  <c r="G2302" i="2"/>
  <c r="G2303" i="2"/>
  <c r="G2304" i="2"/>
  <c r="G2305" i="2"/>
  <c r="G2306" i="2"/>
  <c r="G2307" i="2"/>
  <c r="G2308" i="2"/>
  <c r="G2309" i="2"/>
  <c r="G2310" i="2"/>
  <c r="G2311" i="2"/>
  <c r="G2312" i="2"/>
  <c r="G2313" i="2"/>
  <c r="G2314" i="2"/>
  <c r="G2315" i="2"/>
  <c r="G2316" i="2"/>
  <c r="G2317" i="2"/>
  <c r="G2318" i="2"/>
  <c r="G2319" i="2"/>
  <c r="G2320" i="2"/>
  <c r="G2321" i="2"/>
  <c r="G2322" i="2"/>
  <c r="G2323" i="2"/>
  <c r="G2324" i="2"/>
  <c r="G2325" i="2"/>
  <c r="G2326" i="2"/>
  <c r="G2327" i="2"/>
  <c r="G2328" i="2"/>
  <c r="G2329" i="2"/>
  <c r="G2330" i="2"/>
  <c r="G2331" i="2"/>
  <c r="G2332" i="2"/>
  <c r="G2333" i="2"/>
  <c r="G2334" i="2"/>
  <c r="G2335" i="2"/>
  <c r="G2336" i="2"/>
  <c r="G2337" i="2"/>
  <c r="G2338" i="2"/>
  <c r="G2339" i="2"/>
  <c r="G2340" i="2"/>
  <c r="G2341" i="2"/>
  <c r="G2342" i="2"/>
  <c r="G2343" i="2"/>
  <c r="G2344" i="2"/>
  <c r="G2345" i="2"/>
  <c r="G2346" i="2"/>
  <c r="G2347" i="2"/>
  <c r="G2348" i="2"/>
  <c r="G2349" i="2"/>
  <c r="G2350" i="2"/>
  <c r="G2351" i="2"/>
  <c r="G2352" i="2"/>
  <c r="G2353" i="2"/>
  <c r="G2354" i="2"/>
  <c r="G2355" i="2"/>
  <c r="G2356" i="2"/>
  <c r="G2357" i="2"/>
  <c r="G2358" i="2"/>
  <c r="G2359" i="2"/>
  <c r="G2360" i="2"/>
  <c r="G2361" i="2"/>
  <c r="G2362" i="2"/>
  <c r="G2363" i="2"/>
  <c r="G2364" i="2"/>
  <c r="G2365" i="2"/>
  <c r="G2366" i="2"/>
  <c r="G2367" i="2"/>
  <c r="G2368" i="2"/>
  <c r="G2369" i="2"/>
  <c r="G2370" i="2"/>
  <c r="G2371" i="2"/>
  <c r="G2372" i="2"/>
  <c r="G2373" i="2"/>
  <c r="G2374" i="2"/>
  <c r="G2375" i="2"/>
  <c r="G2376" i="2"/>
  <c r="G2377" i="2"/>
  <c r="G2378" i="2"/>
  <c r="G2379" i="2"/>
  <c r="G2380" i="2"/>
  <c r="G2381" i="2"/>
  <c r="G2382" i="2"/>
  <c r="G2383" i="2"/>
  <c r="G2384" i="2"/>
  <c r="G2385" i="2"/>
  <c r="G2386" i="2"/>
  <c r="G2387" i="2"/>
  <c r="G2388" i="2"/>
  <c r="G2389" i="2"/>
  <c r="G2390" i="2"/>
  <c r="G2391" i="2"/>
  <c r="G2392" i="2"/>
  <c r="G2393" i="2"/>
  <c r="G2394" i="2"/>
  <c r="G2395" i="2"/>
  <c r="G2396" i="2"/>
  <c r="G2397" i="2"/>
  <c r="G2398" i="2"/>
  <c r="G2399" i="2"/>
  <c r="G2400" i="2"/>
  <c r="G2401" i="2"/>
  <c r="G2402" i="2"/>
  <c r="G2403" i="2"/>
  <c r="G2404" i="2"/>
  <c r="G2405" i="2"/>
  <c r="G2406" i="2"/>
  <c r="G2407" i="2"/>
  <c r="G2408" i="2"/>
  <c r="G2409" i="2"/>
  <c r="G2410" i="2"/>
  <c r="G2411" i="2"/>
  <c r="G2412" i="2"/>
  <c r="G2413" i="2"/>
  <c r="G2414" i="2"/>
  <c r="G2415" i="2"/>
  <c r="G2416" i="2"/>
  <c r="G2417" i="2"/>
  <c r="G2418" i="2"/>
  <c r="G2419" i="2"/>
  <c r="G2420" i="2"/>
  <c r="G2421" i="2"/>
  <c r="G2422" i="2"/>
  <c r="G2423" i="2"/>
  <c r="G2424" i="2"/>
  <c r="G2425" i="2"/>
  <c r="G2426" i="2"/>
  <c r="G2427" i="2"/>
  <c r="G2428" i="2"/>
  <c r="G2429" i="2"/>
  <c r="G2430" i="2"/>
  <c r="G2431" i="2"/>
  <c r="G2432" i="2"/>
  <c r="G2433" i="2"/>
  <c r="G2434" i="2"/>
  <c r="G2435" i="2"/>
  <c r="G2436" i="2"/>
  <c r="G2437" i="2"/>
  <c r="G2438" i="2"/>
  <c r="G2439" i="2"/>
  <c r="G2440" i="2"/>
  <c r="G2441" i="2"/>
  <c r="G2442" i="2"/>
  <c r="G2443" i="2"/>
  <c r="G2444" i="2"/>
  <c r="G2445" i="2"/>
  <c r="G2446" i="2"/>
  <c r="G2447" i="2"/>
  <c r="G2448" i="2"/>
  <c r="G2449" i="2"/>
  <c r="G2450" i="2"/>
  <c r="G2451" i="2"/>
  <c r="G2452" i="2"/>
  <c r="G2453" i="2"/>
  <c r="G2454" i="2"/>
  <c r="G2455" i="2"/>
  <c r="G2456" i="2"/>
  <c r="G2457" i="2"/>
  <c r="G2458" i="2"/>
  <c r="G2459" i="2"/>
  <c r="G2460" i="2"/>
  <c r="G2461" i="2"/>
  <c r="G2462" i="2"/>
  <c r="G2463" i="2"/>
  <c r="G2464" i="2"/>
  <c r="G2465" i="2"/>
  <c r="G2466" i="2"/>
  <c r="G2467" i="2"/>
  <c r="G2468" i="2"/>
  <c r="G2469" i="2"/>
  <c r="G2470" i="2"/>
  <c r="G2471" i="2"/>
  <c r="G2472" i="2"/>
  <c r="G2473" i="2"/>
  <c r="G2474" i="2"/>
  <c r="G2475" i="2"/>
  <c r="G2476" i="2"/>
  <c r="G2477" i="2"/>
  <c r="G2478" i="2"/>
  <c r="G2479" i="2"/>
  <c r="G2480" i="2"/>
  <c r="G2481" i="2"/>
  <c r="G2482" i="2"/>
  <c r="G2483" i="2"/>
  <c r="G2484" i="2"/>
  <c r="G2485" i="2"/>
  <c r="G2486" i="2"/>
  <c r="G2487" i="2"/>
  <c r="G2488" i="2"/>
  <c r="G2489" i="2"/>
  <c r="G2490" i="2"/>
  <c r="G2491" i="2"/>
  <c r="G2492" i="2"/>
  <c r="G2493" i="2"/>
  <c r="G2494" i="2"/>
  <c r="G2495" i="2"/>
  <c r="G2496" i="2"/>
  <c r="G2497" i="2"/>
  <c r="G2498" i="2"/>
  <c r="G2499" i="2"/>
  <c r="G2500" i="2"/>
  <c r="G2501" i="2"/>
  <c r="E30" i="3"/>
  <c r="C28" i="3"/>
  <c r="C25" i="3"/>
  <c r="E31" i="3"/>
  <c r="E29" i="3"/>
  <c r="C29" i="3"/>
  <c r="E26" i="3"/>
  <c r="E28" i="3"/>
  <c r="D28" i="3"/>
  <c r="C27" i="3"/>
  <c r="D29" i="3"/>
  <c r="D27" i="3"/>
  <c r="C31" i="3"/>
  <c r="D25" i="3"/>
  <c r="E25" i="3"/>
  <c r="D31" i="3"/>
  <c r="D30" i="3"/>
  <c r="C26" i="3"/>
  <c r="C30" i="3"/>
  <c r="E27" i="3"/>
  <c r="D26" i="3"/>
  <c r="F29" i="3" l="1"/>
  <c r="G29" i="3" s="1"/>
  <c r="F31" i="3"/>
  <c r="G31" i="3" s="1"/>
  <c r="F28" i="3"/>
  <c r="G28" i="3" s="1"/>
  <c r="F30" i="3"/>
  <c r="G30" i="3" s="1"/>
  <c r="F27" i="3"/>
  <c r="G27" i="3" s="1"/>
  <c r="F25" i="3"/>
  <c r="G25" i="3" s="1"/>
  <c r="F26" i="3"/>
  <c r="G26" i="3" s="1"/>
  <c r="H2" i="2"/>
  <c r="H3" i="2"/>
  <c r="H4" i="2"/>
  <c r="H5" i="2"/>
  <c r="H6" i="2"/>
  <c r="H7" i="2"/>
  <c r="H8" i="2"/>
  <c r="H9" i="2"/>
  <c r="H10" i="2"/>
  <c r="H11" i="2"/>
  <c r="H12" i="2"/>
  <c r="H13" i="2"/>
  <c r="H14" i="2"/>
  <c r="H15" i="2"/>
  <c r="H16" i="2"/>
  <c r="H17" i="2"/>
  <c r="H18" i="2"/>
  <c r="H19" i="2"/>
  <c r="H20" i="2"/>
  <c r="H21" i="2"/>
  <c r="H22" i="2"/>
  <c r="H23" i="2"/>
  <c r="H24" i="2"/>
  <c r="H25" i="2"/>
  <c r="H26" i="2"/>
  <c r="H27" i="2"/>
  <c r="H28" i="2"/>
  <c r="H29" i="2"/>
  <c r="H30" i="2"/>
  <c r="H31" i="2"/>
  <c r="H32" i="2"/>
  <c r="H33" i="2"/>
  <c r="H34" i="2"/>
  <c r="H35" i="2"/>
  <c r="H36" i="2"/>
  <c r="H37" i="2"/>
  <c r="H38" i="2"/>
  <c r="H39" i="2"/>
  <c r="H40" i="2"/>
  <c r="H41" i="2"/>
  <c r="H42" i="2"/>
  <c r="H43" i="2"/>
  <c r="H44" i="2"/>
  <c r="H45" i="2"/>
  <c r="H46" i="2"/>
  <c r="H47" i="2"/>
  <c r="H48" i="2"/>
  <c r="H49" i="2"/>
  <c r="H50" i="2"/>
  <c r="H51" i="2"/>
  <c r="H52" i="2"/>
  <c r="H53" i="2"/>
  <c r="H54" i="2"/>
  <c r="H55" i="2"/>
  <c r="H56" i="2"/>
  <c r="H57" i="2"/>
  <c r="H58" i="2"/>
  <c r="H59" i="2"/>
  <c r="H60" i="2"/>
  <c r="H61" i="2"/>
  <c r="H62" i="2"/>
  <c r="H63" i="2"/>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24" i="2"/>
  <c r="H125" i="2"/>
  <c r="H126" i="2"/>
  <c r="H127" i="2"/>
  <c r="H128" i="2"/>
  <c r="H129" i="2"/>
  <c r="H130" i="2"/>
  <c r="H131" i="2"/>
  <c r="H132" i="2"/>
  <c r="H133" i="2"/>
  <c r="H134" i="2"/>
  <c r="H135" i="2"/>
  <c r="H136" i="2"/>
  <c r="H137" i="2"/>
  <c r="H138" i="2"/>
  <c r="H139" i="2"/>
  <c r="H140" i="2"/>
  <c r="H141" i="2"/>
  <c r="H142" i="2"/>
  <c r="H143" i="2"/>
  <c r="H144" i="2"/>
  <c r="H145" i="2"/>
  <c r="H146" i="2"/>
  <c r="H147" i="2"/>
  <c r="H148" i="2"/>
  <c r="H149" i="2"/>
  <c r="H150" i="2"/>
  <c r="H151" i="2"/>
  <c r="H152" i="2"/>
  <c r="H153" i="2"/>
  <c r="H154" i="2"/>
  <c r="H155" i="2"/>
  <c r="H156" i="2"/>
  <c r="H157" i="2"/>
  <c r="H158" i="2"/>
  <c r="H159" i="2"/>
  <c r="H160" i="2"/>
  <c r="H161" i="2"/>
  <c r="H162" i="2"/>
  <c r="H163" i="2"/>
  <c r="H164" i="2"/>
  <c r="H165" i="2"/>
  <c r="H166" i="2"/>
  <c r="H167" i="2"/>
  <c r="H168" i="2"/>
  <c r="H169" i="2"/>
  <c r="H170" i="2"/>
  <c r="H171" i="2"/>
  <c r="H172" i="2"/>
  <c r="H173" i="2"/>
  <c r="H174" i="2"/>
  <c r="H175" i="2"/>
  <c r="H176" i="2"/>
  <c r="H177" i="2"/>
  <c r="H178" i="2"/>
  <c r="H179" i="2"/>
  <c r="H180" i="2"/>
  <c r="H181" i="2"/>
  <c r="H182" i="2"/>
  <c r="H183" i="2"/>
  <c r="H184" i="2"/>
  <c r="H185" i="2"/>
  <c r="H186" i="2"/>
  <c r="H187" i="2"/>
  <c r="H188" i="2"/>
  <c r="H189" i="2"/>
  <c r="H190" i="2"/>
  <c r="H191" i="2"/>
  <c r="H192" i="2"/>
  <c r="H193" i="2"/>
  <c r="H194" i="2"/>
  <c r="H195" i="2"/>
  <c r="H196" i="2"/>
  <c r="H197" i="2"/>
  <c r="H198" i="2"/>
  <c r="H199" i="2"/>
  <c r="H200" i="2"/>
  <c r="H201" i="2"/>
  <c r="H202" i="2"/>
  <c r="H203" i="2"/>
  <c r="H204" i="2"/>
  <c r="H205" i="2"/>
  <c r="H206" i="2"/>
  <c r="H207" i="2"/>
  <c r="H208" i="2"/>
  <c r="H209" i="2"/>
  <c r="H210" i="2"/>
  <c r="H211" i="2"/>
  <c r="H212" i="2"/>
  <c r="H213" i="2"/>
  <c r="H214" i="2"/>
  <c r="H215" i="2"/>
  <c r="H216" i="2"/>
  <c r="H217" i="2"/>
  <c r="H218" i="2"/>
  <c r="H219" i="2"/>
  <c r="H220" i="2"/>
  <c r="H221" i="2"/>
  <c r="H222" i="2"/>
  <c r="H223" i="2"/>
  <c r="H224" i="2"/>
  <c r="H225" i="2"/>
  <c r="H226" i="2"/>
  <c r="H227" i="2"/>
  <c r="H228" i="2"/>
  <c r="H229" i="2"/>
  <c r="H230" i="2"/>
  <c r="H231" i="2"/>
  <c r="H232" i="2"/>
  <c r="H233" i="2"/>
  <c r="H234" i="2"/>
  <c r="H235" i="2"/>
  <c r="H236" i="2"/>
  <c r="H237" i="2"/>
  <c r="H238" i="2"/>
  <c r="H239" i="2"/>
  <c r="H240" i="2"/>
  <c r="H241" i="2"/>
  <c r="H242" i="2"/>
  <c r="H243" i="2"/>
  <c r="H244" i="2"/>
  <c r="H245" i="2"/>
  <c r="H246" i="2"/>
  <c r="H247" i="2"/>
  <c r="H248" i="2"/>
  <c r="H249" i="2"/>
  <c r="H250" i="2"/>
  <c r="H251" i="2"/>
  <c r="H252" i="2"/>
  <c r="H253" i="2"/>
  <c r="H254" i="2"/>
  <c r="H255" i="2"/>
  <c r="H256" i="2"/>
  <c r="H257" i="2"/>
  <c r="H258" i="2"/>
  <c r="H259" i="2"/>
  <c r="H260" i="2"/>
  <c r="H261" i="2"/>
  <c r="H262" i="2"/>
  <c r="H263" i="2"/>
  <c r="H264" i="2"/>
  <c r="H265" i="2"/>
  <c r="H266" i="2"/>
  <c r="H267" i="2"/>
  <c r="H268" i="2"/>
  <c r="H269" i="2"/>
  <c r="H270" i="2"/>
  <c r="H271" i="2"/>
  <c r="H272" i="2"/>
  <c r="H273" i="2"/>
  <c r="H274" i="2"/>
  <c r="H275" i="2"/>
  <c r="H276" i="2"/>
  <c r="H277" i="2"/>
  <c r="H278" i="2"/>
  <c r="H279" i="2"/>
  <c r="H280" i="2"/>
  <c r="H281" i="2"/>
  <c r="H282" i="2"/>
  <c r="H283" i="2"/>
  <c r="H284" i="2"/>
  <c r="H285" i="2"/>
  <c r="H286" i="2"/>
  <c r="H287" i="2"/>
  <c r="H288" i="2"/>
  <c r="H289" i="2"/>
  <c r="H290" i="2"/>
  <c r="H291" i="2"/>
  <c r="H292" i="2"/>
  <c r="H293" i="2"/>
  <c r="H294" i="2"/>
  <c r="H295" i="2"/>
  <c r="H296" i="2"/>
  <c r="H297" i="2"/>
  <c r="H298" i="2"/>
  <c r="H299" i="2"/>
  <c r="H300" i="2"/>
  <c r="H301" i="2"/>
  <c r="H302" i="2"/>
  <c r="H303" i="2"/>
  <c r="H304" i="2"/>
  <c r="H305" i="2"/>
  <c r="H306" i="2"/>
  <c r="H307" i="2"/>
  <c r="H308" i="2"/>
  <c r="H309" i="2"/>
  <c r="H310" i="2"/>
  <c r="H311" i="2"/>
  <c r="H312" i="2"/>
  <c r="H313" i="2"/>
  <c r="H314" i="2"/>
  <c r="H315" i="2"/>
  <c r="H316" i="2"/>
  <c r="H317" i="2"/>
  <c r="H318" i="2"/>
  <c r="H319" i="2"/>
  <c r="H320" i="2"/>
  <c r="H321" i="2"/>
  <c r="H322" i="2"/>
  <c r="H323" i="2"/>
  <c r="H324" i="2"/>
  <c r="H325" i="2"/>
  <c r="H326" i="2"/>
  <c r="H327" i="2"/>
  <c r="H328" i="2"/>
  <c r="H329" i="2"/>
  <c r="H330" i="2"/>
  <c r="H331" i="2"/>
  <c r="H332" i="2"/>
  <c r="H333" i="2"/>
  <c r="H334" i="2"/>
  <c r="H335" i="2"/>
  <c r="H336" i="2"/>
  <c r="H337" i="2"/>
  <c r="H338" i="2"/>
  <c r="H339" i="2"/>
  <c r="H340" i="2"/>
  <c r="H341" i="2"/>
  <c r="H342" i="2"/>
  <c r="H343" i="2"/>
  <c r="H344" i="2"/>
  <c r="H345" i="2"/>
  <c r="H346" i="2"/>
  <c r="H347" i="2"/>
  <c r="H348" i="2"/>
  <c r="H349" i="2"/>
  <c r="H350" i="2"/>
  <c r="H351" i="2"/>
  <c r="H352" i="2"/>
  <c r="H353" i="2"/>
  <c r="H354" i="2"/>
  <c r="H355" i="2"/>
  <c r="H356" i="2"/>
  <c r="H357" i="2"/>
  <c r="H358" i="2"/>
  <c r="H359" i="2"/>
  <c r="H360" i="2"/>
  <c r="H361" i="2"/>
  <c r="H362" i="2"/>
  <c r="H363" i="2"/>
  <c r="H364" i="2"/>
  <c r="H365" i="2"/>
  <c r="H366" i="2"/>
  <c r="H367" i="2"/>
  <c r="H368" i="2"/>
  <c r="H369" i="2"/>
  <c r="H370" i="2"/>
  <c r="H371" i="2"/>
  <c r="H372" i="2"/>
  <c r="H373" i="2"/>
  <c r="H374" i="2"/>
  <c r="H375" i="2"/>
  <c r="H376" i="2"/>
  <c r="H377" i="2"/>
  <c r="H378" i="2"/>
  <c r="H379" i="2"/>
  <c r="H380" i="2"/>
  <c r="H381" i="2"/>
  <c r="H382" i="2"/>
  <c r="H383" i="2"/>
  <c r="H384" i="2"/>
  <c r="H385" i="2"/>
  <c r="H386" i="2"/>
  <c r="H387" i="2"/>
  <c r="H388" i="2"/>
  <c r="H389" i="2"/>
  <c r="H390" i="2"/>
  <c r="H391" i="2"/>
  <c r="H392" i="2"/>
  <c r="H393" i="2"/>
  <c r="H394" i="2"/>
  <c r="H395" i="2"/>
  <c r="H396" i="2"/>
  <c r="H397" i="2"/>
  <c r="H398" i="2"/>
  <c r="H399" i="2"/>
  <c r="H400" i="2"/>
  <c r="H401" i="2"/>
  <c r="H402" i="2"/>
  <c r="H403" i="2"/>
  <c r="H404" i="2"/>
  <c r="H405" i="2"/>
  <c r="H406" i="2"/>
  <c r="H407" i="2"/>
  <c r="H408" i="2"/>
  <c r="H409" i="2"/>
  <c r="H410" i="2"/>
  <c r="H411" i="2"/>
  <c r="H412" i="2"/>
  <c r="H413" i="2"/>
  <c r="H414" i="2"/>
  <c r="H415" i="2"/>
  <c r="H416" i="2"/>
  <c r="H417" i="2"/>
  <c r="H418" i="2"/>
  <c r="H419" i="2"/>
  <c r="H420" i="2"/>
  <c r="H421" i="2"/>
  <c r="H422" i="2"/>
  <c r="H423" i="2"/>
  <c r="H424" i="2"/>
  <c r="H425" i="2"/>
  <c r="H426" i="2"/>
  <c r="H427" i="2"/>
  <c r="H428" i="2"/>
  <c r="H429" i="2"/>
  <c r="H430" i="2"/>
  <c r="H431" i="2"/>
  <c r="H432" i="2"/>
  <c r="H433" i="2"/>
  <c r="H434" i="2"/>
  <c r="H435" i="2"/>
  <c r="H436" i="2"/>
  <c r="H437" i="2"/>
  <c r="H438" i="2"/>
  <c r="H439" i="2"/>
  <c r="H440" i="2"/>
  <c r="H441" i="2"/>
  <c r="H442" i="2"/>
  <c r="H443" i="2"/>
  <c r="H444" i="2"/>
  <c r="H445" i="2"/>
  <c r="H446" i="2"/>
  <c r="H447" i="2"/>
  <c r="H448" i="2"/>
  <c r="H449" i="2"/>
  <c r="H450" i="2"/>
  <c r="H451" i="2"/>
  <c r="H452" i="2"/>
  <c r="H453" i="2"/>
  <c r="H454" i="2"/>
  <c r="H455" i="2"/>
  <c r="H456" i="2"/>
  <c r="H457" i="2"/>
  <c r="H458" i="2"/>
  <c r="H459" i="2"/>
  <c r="H460" i="2"/>
  <c r="H461" i="2"/>
  <c r="H462" i="2"/>
  <c r="H463" i="2"/>
  <c r="H464" i="2"/>
  <c r="H465" i="2"/>
  <c r="H466" i="2"/>
  <c r="H467" i="2"/>
  <c r="H468" i="2"/>
  <c r="H469" i="2"/>
  <c r="H470" i="2"/>
  <c r="H471" i="2"/>
  <c r="H472" i="2"/>
  <c r="H473" i="2"/>
  <c r="H474" i="2"/>
  <c r="H475" i="2"/>
  <c r="H476" i="2"/>
  <c r="H477" i="2"/>
  <c r="H478" i="2"/>
  <c r="H479" i="2"/>
  <c r="H480" i="2"/>
  <c r="H481" i="2"/>
  <c r="H482" i="2"/>
  <c r="H483" i="2"/>
  <c r="H484" i="2"/>
  <c r="H485" i="2"/>
  <c r="H486" i="2"/>
  <c r="H487" i="2"/>
  <c r="H488" i="2"/>
  <c r="H489" i="2"/>
  <c r="H490" i="2"/>
  <c r="H491" i="2"/>
  <c r="H492" i="2"/>
  <c r="H493" i="2"/>
  <c r="H494" i="2"/>
  <c r="H495" i="2"/>
  <c r="H496" i="2"/>
  <c r="H497" i="2"/>
  <c r="H498" i="2"/>
  <c r="H499" i="2"/>
  <c r="H500" i="2"/>
  <c r="H501" i="2"/>
  <c r="H502" i="2"/>
  <c r="H503" i="2"/>
  <c r="H504" i="2"/>
  <c r="H505" i="2"/>
  <c r="H506" i="2"/>
  <c r="H507" i="2"/>
  <c r="H508" i="2"/>
  <c r="H509" i="2"/>
  <c r="H510" i="2"/>
  <c r="H511" i="2"/>
  <c r="H512" i="2"/>
  <c r="H513" i="2"/>
  <c r="H514" i="2"/>
  <c r="H515" i="2"/>
  <c r="H516" i="2"/>
  <c r="H517" i="2"/>
  <c r="H518" i="2"/>
  <c r="H519" i="2"/>
  <c r="H520" i="2"/>
  <c r="H521" i="2"/>
  <c r="H522" i="2"/>
  <c r="H523" i="2"/>
  <c r="H524" i="2"/>
  <c r="H525" i="2"/>
  <c r="H526" i="2"/>
  <c r="H527" i="2"/>
  <c r="H528" i="2"/>
  <c r="H529" i="2"/>
  <c r="H530" i="2"/>
  <c r="H531" i="2"/>
  <c r="H532" i="2"/>
  <c r="H533" i="2"/>
  <c r="H534" i="2"/>
  <c r="H535" i="2"/>
  <c r="H536" i="2"/>
  <c r="H537" i="2"/>
  <c r="H538" i="2"/>
  <c r="H539" i="2"/>
  <c r="H540" i="2"/>
  <c r="H541" i="2"/>
  <c r="H542" i="2"/>
  <c r="H543" i="2"/>
  <c r="H544" i="2"/>
  <c r="H545" i="2"/>
  <c r="H546" i="2"/>
  <c r="H547" i="2"/>
  <c r="H548" i="2"/>
  <c r="H549" i="2"/>
  <c r="H550" i="2"/>
  <c r="H551" i="2"/>
  <c r="H552" i="2"/>
  <c r="H553" i="2"/>
  <c r="H554" i="2"/>
  <c r="H555" i="2"/>
  <c r="H556" i="2"/>
  <c r="H557" i="2"/>
  <c r="H558" i="2"/>
  <c r="H559" i="2"/>
  <c r="H560" i="2"/>
  <c r="H561" i="2"/>
  <c r="H562" i="2"/>
  <c r="H563" i="2"/>
  <c r="H564" i="2"/>
  <c r="H565" i="2"/>
  <c r="H566" i="2"/>
  <c r="H567" i="2"/>
  <c r="H568" i="2"/>
  <c r="H569" i="2"/>
  <c r="H570" i="2"/>
  <c r="H571" i="2"/>
  <c r="H572" i="2"/>
  <c r="H573" i="2"/>
  <c r="H574" i="2"/>
  <c r="H575" i="2"/>
  <c r="H576" i="2"/>
  <c r="H577" i="2"/>
  <c r="H578" i="2"/>
  <c r="H579" i="2"/>
  <c r="H580" i="2"/>
  <c r="H581" i="2"/>
  <c r="H582" i="2"/>
  <c r="H583" i="2"/>
  <c r="H584" i="2"/>
  <c r="H585" i="2"/>
  <c r="H586" i="2"/>
  <c r="H587" i="2"/>
  <c r="H588" i="2"/>
  <c r="H589" i="2"/>
  <c r="H590" i="2"/>
  <c r="H591" i="2"/>
  <c r="H592" i="2"/>
  <c r="H593" i="2"/>
  <c r="H594" i="2"/>
  <c r="H595" i="2"/>
  <c r="H596" i="2"/>
  <c r="H597" i="2"/>
  <c r="H598" i="2"/>
  <c r="H599" i="2"/>
  <c r="H600" i="2"/>
  <c r="H601" i="2"/>
  <c r="H602" i="2"/>
  <c r="H603" i="2"/>
  <c r="H604" i="2"/>
  <c r="H605" i="2"/>
  <c r="H606" i="2"/>
  <c r="H607" i="2"/>
  <c r="H608" i="2"/>
  <c r="H609" i="2"/>
  <c r="H610" i="2"/>
  <c r="H611" i="2"/>
  <c r="H612" i="2"/>
  <c r="H613" i="2"/>
  <c r="H614" i="2"/>
  <c r="H615" i="2"/>
  <c r="H616" i="2"/>
  <c r="H617" i="2"/>
  <c r="H618" i="2"/>
  <c r="H619" i="2"/>
  <c r="H620" i="2"/>
  <c r="H621" i="2"/>
  <c r="H622" i="2"/>
  <c r="H623" i="2"/>
  <c r="H624" i="2"/>
  <c r="H625" i="2"/>
  <c r="H626" i="2"/>
  <c r="H627" i="2"/>
  <c r="H628" i="2"/>
  <c r="H629" i="2"/>
  <c r="H630" i="2"/>
  <c r="H631" i="2"/>
  <c r="H632" i="2"/>
  <c r="H633" i="2"/>
  <c r="H634" i="2"/>
  <c r="H635" i="2"/>
  <c r="H636" i="2"/>
  <c r="H637" i="2"/>
  <c r="H638" i="2"/>
  <c r="H639" i="2"/>
  <c r="H640" i="2"/>
  <c r="H641" i="2"/>
  <c r="H642" i="2"/>
  <c r="H643" i="2"/>
  <c r="H644" i="2"/>
  <c r="H645" i="2"/>
  <c r="H646" i="2"/>
  <c r="H647" i="2"/>
  <c r="H648" i="2"/>
  <c r="H649" i="2"/>
  <c r="H650" i="2"/>
  <c r="H651" i="2"/>
  <c r="H652" i="2"/>
  <c r="H653" i="2"/>
  <c r="H654" i="2"/>
  <c r="H655" i="2"/>
  <c r="H656" i="2"/>
  <c r="H657" i="2"/>
  <c r="H658" i="2"/>
  <c r="H659" i="2"/>
  <c r="H660" i="2"/>
  <c r="H661" i="2"/>
  <c r="H662" i="2"/>
  <c r="H663" i="2"/>
  <c r="H664" i="2"/>
  <c r="H665" i="2"/>
  <c r="H666" i="2"/>
  <c r="H667" i="2"/>
  <c r="H668" i="2"/>
  <c r="H669" i="2"/>
  <c r="H670" i="2"/>
  <c r="H671" i="2"/>
  <c r="H672" i="2"/>
  <c r="H673" i="2"/>
  <c r="H674" i="2"/>
  <c r="H675" i="2"/>
  <c r="H676" i="2"/>
  <c r="H677" i="2"/>
  <c r="H678" i="2"/>
  <c r="H679" i="2"/>
  <c r="H680" i="2"/>
  <c r="H681" i="2"/>
  <c r="H682" i="2"/>
  <c r="H683" i="2"/>
  <c r="H684" i="2"/>
  <c r="H685" i="2"/>
  <c r="H686" i="2"/>
  <c r="H687" i="2"/>
  <c r="H688" i="2"/>
  <c r="H689" i="2"/>
  <c r="H690" i="2"/>
  <c r="H691" i="2"/>
  <c r="H692" i="2"/>
  <c r="H693" i="2"/>
  <c r="H694" i="2"/>
  <c r="H695" i="2"/>
  <c r="H696" i="2"/>
  <c r="H697" i="2"/>
  <c r="H698" i="2"/>
  <c r="H699" i="2"/>
  <c r="H700" i="2"/>
  <c r="H701" i="2"/>
  <c r="H702" i="2"/>
  <c r="H703" i="2"/>
  <c r="H704" i="2"/>
  <c r="H705" i="2"/>
  <c r="H706" i="2"/>
  <c r="H707" i="2"/>
  <c r="H708" i="2"/>
  <c r="H709" i="2"/>
  <c r="H710" i="2"/>
  <c r="H711" i="2"/>
  <c r="H712" i="2"/>
  <c r="H713" i="2"/>
  <c r="H714" i="2"/>
  <c r="H715" i="2"/>
  <c r="H716" i="2"/>
  <c r="H717" i="2"/>
  <c r="H718" i="2"/>
  <c r="H719" i="2"/>
  <c r="H720" i="2"/>
  <c r="H721" i="2"/>
  <c r="H722" i="2"/>
  <c r="H723" i="2"/>
  <c r="H724" i="2"/>
  <c r="H725" i="2"/>
  <c r="H726" i="2"/>
  <c r="H727" i="2"/>
  <c r="H728" i="2"/>
  <c r="H729" i="2"/>
  <c r="H730" i="2"/>
  <c r="H731" i="2"/>
  <c r="H732" i="2"/>
  <c r="H733" i="2"/>
  <c r="H734" i="2"/>
  <c r="H735" i="2"/>
  <c r="H736" i="2"/>
  <c r="H737" i="2"/>
  <c r="H738" i="2"/>
  <c r="H739" i="2"/>
  <c r="H740" i="2"/>
  <c r="H741" i="2"/>
  <c r="H742" i="2"/>
  <c r="H743" i="2"/>
  <c r="H744" i="2"/>
  <c r="H745" i="2"/>
  <c r="H746" i="2"/>
  <c r="H747" i="2"/>
  <c r="H748" i="2"/>
  <c r="H749" i="2"/>
  <c r="H750" i="2"/>
  <c r="H751" i="2"/>
  <c r="H752" i="2"/>
  <c r="H753" i="2"/>
  <c r="H754" i="2"/>
  <c r="H755" i="2"/>
  <c r="H756" i="2"/>
  <c r="H757" i="2"/>
  <c r="H758" i="2"/>
  <c r="H759" i="2"/>
  <c r="H760" i="2"/>
  <c r="H761" i="2"/>
  <c r="H762" i="2"/>
  <c r="H763" i="2"/>
  <c r="H764" i="2"/>
  <c r="H765" i="2"/>
  <c r="H766" i="2"/>
  <c r="H767" i="2"/>
  <c r="H768" i="2"/>
  <c r="H769" i="2"/>
  <c r="H770" i="2"/>
  <c r="H771" i="2"/>
  <c r="H772" i="2"/>
  <c r="H773" i="2"/>
  <c r="H774" i="2"/>
  <c r="H775" i="2"/>
  <c r="H776" i="2"/>
  <c r="H777" i="2"/>
  <c r="H778" i="2"/>
  <c r="H779" i="2"/>
  <c r="H780" i="2"/>
  <c r="H781" i="2"/>
  <c r="H782" i="2"/>
  <c r="H783" i="2"/>
  <c r="H784" i="2"/>
  <c r="H785" i="2"/>
  <c r="H786" i="2"/>
  <c r="H787" i="2"/>
  <c r="H788" i="2"/>
  <c r="H789" i="2"/>
  <c r="H790" i="2"/>
  <c r="H791" i="2"/>
  <c r="H792" i="2"/>
  <c r="H793" i="2"/>
  <c r="H794" i="2"/>
  <c r="H795" i="2"/>
  <c r="H796" i="2"/>
  <c r="H797" i="2"/>
  <c r="H798" i="2"/>
  <c r="H799" i="2"/>
  <c r="H800" i="2"/>
  <c r="H801" i="2"/>
  <c r="H802" i="2"/>
  <c r="H803" i="2"/>
  <c r="H804" i="2"/>
  <c r="H805" i="2"/>
  <c r="H806" i="2"/>
  <c r="H807" i="2"/>
  <c r="H808" i="2"/>
  <c r="H809" i="2"/>
  <c r="H810" i="2"/>
  <c r="H811" i="2"/>
  <c r="H812" i="2"/>
  <c r="H813" i="2"/>
  <c r="H814" i="2"/>
  <c r="H815" i="2"/>
  <c r="H816" i="2"/>
  <c r="H817" i="2"/>
  <c r="H818" i="2"/>
  <c r="H819" i="2"/>
  <c r="H820" i="2"/>
  <c r="H821" i="2"/>
  <c r="H822" i="2"/>
  <c r="H823" i="2"/>
  <c r="H824" i="2"/>
  <c r="H825" i="2"/>
  <c r="H826" i="2"/>
  <c r="H827" i="2"/>
  <c r="H828" i="2"/>
  <c r="H829" i="2"/>
  <c r="H830" i="2"/>
  <c r="H831" i="2"/>
  <c r="H832" i="2"/>
  <c r="H833" i="2"/>
  <c r="H834" i="2"/>
  <c r="H835" i="2"/>
  <c r="H836" i="2"/>
  <c r="H837" i="2"/>
  <c r="H838" i="2"/>
  <c r="H839" i="2"/>
  <c r="H840" i="2"/>
  <c r="H841" i="2"/>
  <c r="H842" i="2"/>
  <c r="H843" i="2"/>
  <c r="H844" i="2"/>
  <c r="H845" i="2"/>
  <c r="H846" i="2"/>
  <c r="H847" i="2"/>
  <c r="H848" i="2"/>
  <c r="H849" i="2"/>
  <c r="H850" i="2"/>
  <c r="H851" i="2"/>
  <c r="H852" i="2"/>
  <c r="H853" i="2"/>
  <c r="H854" i="2"/>
  <c r="H855" i="2"/>
  <c r="H856" i="2"/>
  <c r="H857" i="2"/>
  <c r="H858" i="2"/>
  <c r="H859" i="2"/>
  <c r="H860" i="2"/>
  <c r="H861" i="2"/>
  <c r="H862" i="2"/>
  <c r="H863" i="2"/>
  <c r="H864" i="2"/>
  <c r="H865" i="2"/>
  <c r="H866" i="2"/>
  <c r="H867" i="2"/>
  <c r="H868" i="2"/>
  <c r="H869" i="2"/>
  <c r="H870" i="2"/>
  <c r="H871" i="2"/>
  <c r="H872" i="2"/>
  <c r="H873" i="2"/>
  <c r="H874" i="2"/>
  <c r="H875" i="2"/>
  <c r="H876" i="2"/>
  <c r="H877" i="2"/>
  <c r="H878" i="2"/>
  <c r="H879" i="2"/>
  <c r="H880" i="2"/>
  <c r="H881" i="2"/>
  <c r="H882" i="2"/>
  <c r="H883" i="2"/>
  <c r="H884" i="2"/>
  <c r="H885" i="2"/>
  <c r="H886" i="2"/>
  <c r="H887" i="2"/>
  <c r="H888" i="2"/>
  <c r="H889" i="2"/>
  <c r="H890" i="2"/>
  <c r="H891" i="2"/>
  <c r="H892" i="2"/>
  <c r="H893" i="2"/>
  <c r="H894" i="2"/>
  <c r="H895" i="2"/>
  <c r="H896" i="2"/>
  <c r="H897" i="2"/>
  <c r="H898" i="2"/>
  <c r="H899" i="2"/>
  <c r="H900" i="2"/>
  <c r="H901" i="2"/>
  <c r="H902" i="2"/>
  <c r="H903" i="2"/>
  <c r="H904" i="2"/>
  <c r="H905" i="2"/>
  <c r="H906" i="2"/>
  <c r="H907" i="2"/>
  <c r="H908" i="2"/>
  <c r="H909" i="2"/>
  <c r="H910" i="2"/>
  <c r="H911" i="2"/>
  <c r="H912" i="2"/>
  <c r="H913" i="2"/>
  <c r="H914" i="2"/>
  <c r="H915" i="2"/>
  <c r="H916" i="2"/>
  <c r="H917" i="2"/>
  <c r="H918" i="2"/>
  <c r="H919" i="2"/>
  <c r="H920" i="2"/>
  <c r="H921" i="2"/>
  <c r="H922" i="2"/>
  <c r="H923" i="2"/>
  <c r="H924" i="2"/>
  <c r="H925" i="2"/>
  <c r="H926" i="2"/>
  <c r="H927" i="2"/>
  <c r="H928" i="2"/>
  <c r="H929" i="2"/>
  <c r="H930" i="2"/>
  <c r="H931" i="2"/>
  <c r="H932" i="2"/>
  <c r="H933" i="2"/>
  <c r="H934" i="2"/>
  <c r="H935" i="2"/>
  <c r="H936" i="2"/>
  <c r="H937" i="2"/>
  <c r="H938" i="2"/>
  <c r="H939" i="2"/>
  <c r="H940" i="2"/>
  <c r="H941" i="2"/>
  <c r="H942" i="2"/>
  <c r="H943" i="2"/>
  <c r="H944" i="2"/>
  <c r="H945" i="2"/>
  <c r="H946" i="2"/>
  <c r="H947" i="2"/>
  <c r="H948" i="2"/>
  <c r="H949" i="2"/>
  <c r="H950" i="2"/>
  <c r="H951" i="2"/>
  <c r="H952" i="2"/>
  <c r="H953" i="2"/>
  <c r="H954" i="2"/>
  <c r="H955" i="2"/>
  <c r="H956" i="2"/>
  <c r="H957" i="2"/>
  <c r="H958" i="2"/>
  <c r="H959" i="2"/>
  <c r="H960" i="2"/>
  <c r="H961" i="2"/>
  <c r="H962" i="2"/>
  <c r="H963" i="2"/>
  <c r="H964" i="2"/>
  <c r="H965" i="2"/>
  <c r="H966" i="2"/>
  <c r="H967" i="2"/>
  <c r="H968" i="2"/>
  <c r="H969" i="2"/>
  <c r="H970" i="2"/>
  <c r="H971" i="2"/>
  <c r="H972" i="2"/>
  <c r="H973" i="2"/>
  <c r="H974" i="2"/>
  <c r="H975" i="2"/>
  <c r="H976" i="2"/>
  <c r="H977" i="2"/>
  <c r="H978" i="2"/>
  <c r="H979" i="2"/>
  <c r="H980" i="2"/>
  <c r="H981" i="2"/>
  <c r="H982" i="2"/>
  <c r="H983" i="2"/>
  <c r="H984" i="2"/>
  <c r="H985" i="2"/>
  <c r="H986" i="2"/>
  <c r="H987" i="2"/>
  <c r="H988" i="2"/>
  <c r="H989" i="2"/>
  <c r="H990" i="2"/>
  <c r="H991" i="2"/>
  <c r="H992" i="2"/>
  <c r="H993" i="2"/>
  <c r="H994" i="2"/>
  <c r="H995" i="2"/>
  <c r="H996" i="2"/>
  <c r="H997" i="2"/>
  <c r="H998" i="2"/>
  <c r="H999" i="2"/>
  <c r="H1000" i="2"/>
  <c r="H1001" i="2"/>
  <c r="H1002" i="2"/>
  <c r="H1003" i="2"/>
  <c r="H1004" i="2"/>
  <c r="H1005" i="2"/>
  <c r="H1006" i="2"/>
  <c r="H1007" i="2"/>
  <c r="H1008" i="2"/>
  <c r="H1009" i="2"/>
  <c r="H1010" i="2"/>
  <c r="H1011" i="2"/>
  <c r="H1012" i="2"/>
  <c r="H1013" i="2"/>
  <c r="H1014" i="2"/>
  <c r="H1015" i="2"/>
  <c r="H1016" i="2"/>
  <c r="H1017" i="2"/>
  <c r="H1018" i="2"/>
  <c r="H1019" i="2"/>
  <c r="H1020" i="2"/>
  <c r="H1021" i="2"/>
  <c r="H1022" i="2"/>
  <c r="H1023" i="2"/>
  <c r="H1024" i="2"/>
  <c r="H1025" i="2"/>
  <c r="H1026" i="2"/>
  <c r="H1027" i="2"/>
  <c r="H1028" i="2"/>
  <c r="H1029" i="2"/>
  <c r="H1030" i="2"/>
  <c r="H1031" i="2"/>
  <c r="H1032" i="2"/>
  <c r="H1033" i="2"/>
  <c r="H1034" i="2"/>
  <c r="H1035" i="2"/>
  <c r="H1036" i="2"/>
  <c r="H1037" i="2"/>
  <c r="H1038" i="2"/>
  <c r="H1039" i="2"/>
  <c r="H1040" i="2"/>
  <c r="H1041" i="2"/>
  <c r="H1042" i="2"/>
  <c r="H1043" i="2"/>
  <c r="H1044" i="2"/>
  <c r="H1045" i="2"/>
  <c r="H1046" i="2"/>
  <c r="H1047" i="2"/>
  <c r="H1048" i="2"/>
  <c r="H1049" i="2"/>
  <c r="H1050" i="2"/>
  <c r="H1051" i="2"/>
  <c r="H1052" i="2"/>
  <c r="H1053" i="2"/>
  <c r="H1054" i="2"/>
  <c r="H1055" i="2"/>
  <c r="H1056" i="2"/>
  <c r="H1057" i="2"/>
  <c r="H1058" i="2"/>
  <c r="H1059" i="2"/>
  <c r="H1060" i="2"/>
  <c r="H1061" i="2"/>
  <c r="H1062" i="2"/>
  <c r="H1063" i="2"/>
  <c r="H1064" i="2"/>
  <c r="H1065" i="2"/>
  <c r="H1066" i="2"/>
  <c r="H1067" i="2"/>
  <c r="H1068" i="2"/>
  <c r="H1069" i="2"/>
  <c r="H1070" i="2"/>
  <c r="H1071" i="2"/>
  <c r="H1072" i="2"/>
  <c r="H1073" i="2"/>
  <c r="H1074" i="2"/>
  <c r="H1075" i="2"/>
  <c r="H1076" i="2"/>
  <c r="H1077" i="2"/>
  <c r="H1078" i="2"/>
  <c r="H1079" i="2"/>
  <c r="H1080" i="2"/>
  <c r="H1081" i="2"/>
  <c r="H1082" i="2"/>
  <c r="H1083" i="2"/>
  <c r="H1084" i="2"/>
  <c r="H1085" i="2"/>
  <c r="H1086" i="2"/>
  <c r="H1087" i="2"/>
  <c r="H1088" i="2"/>
  <c r="H1089" i="2"/>
  <c r="H1090" i="2"/>
  <c r="H1091" i="2"/>
  <c r="H1092" i="2"/>
  <c r="H1093" i="2"/>
  <c r="H1094" i="2"/>
  <c r="H1095" i="2"/>
  <c r="H1096" i="2"/>
  <c r="H1097" i="2"/>
  <c r="H1098" i="2"/>
  <c r="H1099" i="2"/>
  <c r="H1100" i="2"/>
  <c r="H1101" i="2"/>
  <c r="H1102" i="2"/>
  <c r="H1103" i="2"/>
  <c r="H1104" i="2"/>
  <c r="H1105" i="2"/>
  <c r="H1106" i="2"/>
  <c r="H1107" i="2"/>
  <c r="H1108" i="2"/>
  <c r="H1109" i="2"/>
  <c r="H1110" i="2"/>
  <c r="H1111" i="2"/>
  <c r="H1112" i="2"/>
  <c r="H1113" i="2"/>
  <c r="H1114" i="2"/>
  <c r="H1115" i="2"/>
  <c r="H1116" i="2"/>
  <c r="H1117" i="2"/>
  <c r="H1118" i="2"/>
  <c r="H1119" i="2"/>
  <c r="H1120" i="2"/>
  <c r="H1121" i="2"/>
  <c r="H1122" i="2"/>
  <c r="H1123" i="2"/>
  <c r="H1124" i="2"/>
  <c r="H1125" i="2"/>
  <c r="H1126" i="2"/>
  <c r="H1127" i="2"/>
  <c r="H1128" i="2"/>
  <c r="H1129" i="2"/>
  <c r="H1130" i="2"/>
  <c r="H1131" i="2"/>
  <c r="H1132" i="2"/>
  <c r="H1133" i="2"/>
  <c r="H1134" i="2"/>
  <c r="H1135" i="2"/>
  <c r="H1136" i="2"/>
  <c r="H1137" i="2"/>
  <c r="H1138" i="2"/>
  <c r="H1139" i="2"/>
  <c r="H1140" i="2"/>
  <c r="H1141" i="2"/>
  <c r="H1142" i="2"/>
  <c r="H1143" i="2"/>
  <c r="H1144" i="2"/>
  <c r="H1145" i="2"/>
  <c r="H1146" i="2"/>
  <c r="H1147" i="2"/>
  <c r="H1148" i="2"/>
  <c r="H1149" i="2"/>
  <c r="H1150" i="2"/>
  <c r="H1151" i="2"/>
  <c r="H1152" i="2"/>
  <c r="H1153" i="2"/>
  <c r="H1154" i="2"/>
  <c r="H1155" i="2"/>
  <c r="H1156" i="2"/>
  <c r="H1157" i="2"/>
  <c r="H1158" i="2"/>
  <c r="H1159" i="2"/>
  <c r="H1160" i="2"/>
  <c r="H1161" i="2"/>
  <c r="H1162" i="2"/>
  <c r="H1163" i="2"/>
  <c r="H1164" i="2"/>
  <c r="H1165" i="2"/>
  <c r="H1166" i="2"/>
  <c r="H1167" i="2"/>
  <c r="H1168" i="2"/>
  <c r="H1169" i="2"/>
  <c r="H1170" i="2"/>
  <c r="H1171" i="2"/>
  <c r="H1172" i="2"/>
  <c r="H1173" i="2"/>
  <c r="H1174" i="2"/>
  <c r="H1175" i="2"/>
  <c r="H1176" i="2"/>
  <c r="H1177" i="2"/>
  <c r="H1178" i="2"/>
  <c r="H1179" i="2"/>
  <c r="H1180" i="2"/>
  <c r="H1181" i="2"/>
  <c r="H1182" i="2"/>
  <c r="H1183" i="2"/>
  <c r="H1184" i="2"/>
  <c r="H1185" i="2"/>
  <c r="H1186" i="2"/>
  <c r="H1187" i="2"/>
  <c r="H1188" i="2"/>
  <c r="H1189" i="2"/>
  <c r="H1190" i="2"/>
  <c r="H1191" i="2"/>
  <c r="H1192" i="2"/>
  <c r="H1193" i="2"/>
  <c r="H1194" i="2"/>
  <c r="H1195" i="2"/>
  <c r="H1196" i="2"/>
  <c r="H1197" i="2"/>
  <c r="H1198" i="2"/>
  <c r="H1199" i="2"/>
  <c r="H1200" i="2"/>
  <c r="H1201" i="2"/>
  <c r="H1202" i="2"/>
  <c r="H1203" i="2"/>
  <c r="H1204" i="2"/>
  <c r="H1205" i="2"/>
  <c r="H1206" i="2"/>
  <c r="H1207" i="2"/>
  <c r="H1208" i="2"/>
  <c r="H1209" i="2"/>
  <c r="H1210" i="2"/>
  <c r="H1211" i="2"/>
  <c r="H1212" i="2"/>
  <c r="H1213" i="2"/>
  <c r="H1214" i="2"/>
  <c r="H1215" i="2"/>
  <c r="H1216" i="2"/>
  <c r="H1217" i="2"/>
  <c r="H1218" i="2"/>
  <c r="H1219" i="2"/>
  <c r="H1220" i="2"/>
  <c r="H1221" i="2"/>
  <c r="H1222" i="2"/>
  <c r="H1223" i="2"/>
  <c r="H1224" i="2"/>
  <c r="H1225" i="2"/>
  <c r="H1226" i="2"/>
  <c r="H1227" i="2"/>
  <c r="H1228" i="2"/>
  <c r="H1229" i="2"/>
  <c r="H1230" i="2"/>
  <c r="H1231" i="2"/>
  <c r="H1232" i="2"/>
  <c r="H1233" i="2"/>
  <c r="H1234" i="2"/>
  <c r="H1235" i="2"/>
  <c r="H1236" i="2"/>
  <c r="H1237" i="2"/>
  <c r="H1238" i="2"/>
  <c r="H1239" i="2"/>
  <c r="H1240" i="2"/>
  <c r="H1241" i="2"/>
  <c r="H1242" i="2"/>
  <c r="H1243" i="2"/>
  <c r="H1244" i="2"/>
  <c r="H1245" i="2"/>
  <c r="H1246" i="2"/>
  <c r="H1247" i="2"/>
  <c r="H1248" i="2"/>
  <c r="H1249" i="2"/>
  <c r="H1250" i="2"/>
  <c r="H1251" i="2"/>
  <c r="H1252" i="2"/>
  <c r="H1253" i="2"/>
  <c r="H1254" i="2"/>
  <c r="H1255" i="2"/>
  <c r="H1256" i="2"/>
  <c r="H1257" i="2"/>
  <c r="H1258" i="2"/>
  <c r="H1259" i="2"/>
  <c r="H1260" i="2"/>
  <c r="H1261" i="2"/>
  <c r="H1262" i="2"/>
  <c r="H1263" i="2"/>
  <c r="H1264" i="2"/>
  <c r="H1265" i="2"/>
  <c r="H1266" i="2"/>
  <c r="H1267" i="2"/>
  <c r="H1268" i="2"/>
  <c r="H1269" i="2"/>
  <c r="H1270" i="2"/>
  <c r="H1271" i="2"/>
  <c r="H1272" i="2"/>
  <c r="H1273" i="2"/>
  <c r="H1274" i="2"/>
  <c r="H1275" i="2"/>
  <c r="H1276" i="2"/>
  <c r="H1277" i="2"/>
  <c r="H1278" i="2"/>
  <c r="H1279" i="2"/>
  <c r="H1280" i="2"/>
  <c r="H1281" i="2"/>
  <c r="H1282" i="2"/>
  <c r="H1283" i="2"/>
  <c r="H1284" i="2"/>
  <c r="H1285" i="2"/>
  <c r="H1286" i="2"/>
  <c r="H1287" i="2"/>
  <c r="H1288" i="2"/>
  <c r="H1289" i="2"/>
  <c r="H1290" i="2"/>
  <c r="H1291" i="2"/>
  <c r="H1292" i="2"/>
  <c r="H1293" i="2"/>
  <c r="H1294" i="2"/>
  <c r="H1295" i="2"/>
  <c r="H1296" i="2"/>
  <c r="H1297" i="2"/>
  <c r="H1298" i="2"/>
  <c r="H1299" i="2"/>
  <c r="H1300" i="2"/>
  <c r="H1301" i="2"/>
  <c r="H1302" i="2"/>
  <c r="H1303" i="2"/>
  <c r="H1304" i="2"/>
  <c r="H1305" i="2"/>
  <c r="H1306" i="2"/>
  <c r="H1307" i="2"/>
  <c r="H1308" i="2"/>
  <c r="H1309" i="2"/>
  <c r="H1310" i="2"/>
  <c r="H1311" i="2"/>
  <c r="H1312" i="2"/>
  <c r="H1313" i="2"/>
  <c r="H1314" i="2"/>
  <c r="H1315" i="2"/>
  <c r="H1316" i="2"/>
  <c r="H1317" i="2"/>
  <c r="H1318" i="2"/>
  <c r="H1319" i="2"/>
  <c r="H1320" i="2"/>
  <c r="H1321" i="2"/>
  <c r="H1322" i="2"/>
  <c r="H1323" i="2"/>
  <c r="H1324" i="2"/>
  <c r="H1325" i="2"/>
  <c r="H1326" i="2"/>
  <c r="H1327" i="2"/>
  <c r="H1328" i="2"/>
  <c r="H1329" i="2"/>
  <c r="H1330" i="2"/>
  <c r="H1331" i="2"/>
  <c r="H1332" i="2"/>
  <c r="H1333" i="2"/>
  <c r="H1334" i="2"/>
  <c r="H1335" i="2"/>
  <c r="H1336" i="2"/>
  <c r="H1337" i="2"/>
  <c r="H1338" i="2"/>
  <c r="H1339" i="2"/>
  <c r="H1340" i="2"/>
  <c r="H1341" i="2"/>
  <c r="H1342" i="2"/>
  <c r="H1343" i="2"/>
  <c r="H1344" i="2"/>
  <c r="H1345" i="2"/>
  <c r="H1346" i="2"/>
  <c r="H1347" i="2"/>
  <c r="H1348" i="2"/>
  <c r="H1349" i="2"/>
  <c r="H1350" i="2"/>
  <c r="H1351" i="2"/>
  <c r="H1352" i="2"/>
  <c r="H1353" i="2"/>
  <c r="H1354" i="2"/>
  <c r="H1355" i="2"/>
  <c r="H1356" i="2"/>
  <c r="H1357" i="2"/>
  <c r="H1358" i="2"/>
  <c r="H1359" i="2"/>
  <c r="H1360" i="2"/>
  <c r="H1361" i="2"/>
  <c r="H1362" i="2"/>
  <c r="H1363" i="2"/>
  <c r="H1364" i="2"/>
  <c r="H1365" i="2"/>
  <c r="H1366" i="2"/>
  <c r="H1367" i="2"/>
  <c r="H1368" i="2"/>
  <c r="H1369" i="2"/>
  <c r="H1370" i="2"/>
  <c r="H1371" i="2"/>
  <c r="H1372" i="2"/>
  <c r="H1373" i="2"/>
  <c r="H1374" i="2"/>
  <c r="H1375" i="2"/>
  <c r="H1376" i="2"/>
  <c r="H1377" i="2"/>
  <c r="H1378" i="2"/>
  <c r="H1379" i="2"/>
  <c r="H1380" i="2"/>
  <c r="H1381" i="2"/>
  <c r="H1382" i="2"/>
  <c r="H1383" i="2"/>
  <c r="H1384" i="2"/>
  <c r="H1385" i="2"/>
  <c r="H1386" i="2"/>
  <c r="H1387" i="2"/>
  <c r="H1388" i="2"/>
  <c r="H1389" i="2"/>
  <c r="H1390" i="2"/>
  <c r="H1391" i="2"/>
  <c r="H1392" i="2"/>
  <c r="H1393" i="2"/>
  <c r="H1394" i="2"/>
  <c r="H1395" i="2"/>
  <c r="H1396" i="2"/>
  <c r="H1397" i="2"/>
  <c r="H1398" i="2"/>
  <c r="H1399" i="2"/>
  <c r="H1400" i="2"/>
  <c r="H1401" i="2"/>
  <c r="H1402" i="2"/>
  <c r="H1403" i="2"/>
  <c r="H1404" i="2"/>
  <c r="H1405" i="2"/>
  <c r="H1406" i="2"/>
  <c r="H1407" i="2"/>
  <c r="H1408" i="2"/>
  <c r="H1409" i="2"/>
  <c r="H1410" i="2"/>
  <c r="H1411" i="2"/>
  <c r="H1412" i="2"/>
  <c r="H1413" i="2"/>
  <c r="H1414" i="2"/>
  <c r="H1415" i="2"/>
  <c r="H1416" i="2"/>
  <c r="H1417" i="2"/>
  <c r="H1418" i="2"/>
  <c r="H1419" i="2"/>
  <c r="H1420" i="2"/>
  <c r="H1421" i="2"/>
  <c r="H1422" i="2"/>
  <c r="H1423" i="2"/>
  <c r="H1424" i="2"/>
  <c r="H1425" i="2"/>
  <c r="H1426" i="2"/>
  <c r="H1427" i="2"/>
  <c r="H1428" i="2"/>
  <c r="H1429" i="2"/>
  <c r="H1430" i="2"/>
  <c r="H1431" i="2"/>
  <c r="H1432" i="2"/>
  <c r="H1433" i="2"/>
  <c r="H1434" i="2"/>
  <c r="H1435" i="2"/>
  <c r="H1436" i="2"/>
  <c r="H1437" i="2"/>
  <c r="H1438" i="2"/>
  <c r="H1439" i="2"/>
  <c r="H1440" i="2"/>
  <c r="H1441" i="2"/>
  <c r="H1442" i="2"/>
  <c r="H1443" i="2"/>
  <c r="H1444" i="2"/>
  <c r="H1445" i="2"/>
  <c r="H1446" i="2"/>
  <c r="H1447" i="2"/>
  <c r="H1448" i="2"/>
  <c r="H1449" i="2"/>
  <c r="H1450" i="2"/>
  <c r="H1451" i="2"/>
  <c r="H1452" i="2"/>
  <c r="H1453" i="2"/>
  <c r="H1454" i="2"/>
  <c r="H1455" i="2"/>
  <c r="H1456" i="2"/>
  <c r="H1457" i="2"/>
  <c r="H1458" i="2"/>
  <c r="H1459" i="2"/>
  <c r="H1460" i="2"/>
  <c r="H1461" i="2"/>
  <c r="H1462" i="2"/>
  <c r="H1463" i="2"/>
  <c r="H1464" i="2"/>
  <c r="H1465" i="2"/>
  <c r="H1466" i="2"/>
  <c r="H1467" i="2"/>
  <c r="H1468" i="2"/>
  <c r="H1469" i="2"/>
  <c r="H1470" i="2"/>
  <c r="H1471" i="2"/>
  <c r="H1472" i="2"/>
  <c r="H1473" i="2"/>
  <c r="H1474" i="2"/>
  <c r="H1475" i="2"/>
  <c r="H1476" i="2"/>
  <c r="H1477" i="2"/>
  <c r="H1478" i="2"/>
  <c r="H1479" i="2"/>
  <c r="H1480" i="2"/>
  <c r="H1481" i="2"/>
  <c r="H1482" i="2"/>
  <c r="H1483" i="2"/>
  <c r="H1484" i="2"/>
  <c r="H1485" i="2"/>
  <c r="H1486" i="2"/>
  <c r="H1487" i="2"/>
  <c r="H1488" i="2"/>
  <c r="H1489" i="2"/>
  <c r="H1490" i="2"/>
  <c r="H1491" i="2"/>
  <c r="H1492" i="2"/>
  <c r="H1493" i="2"/>
  <c r="H1494" i="2"/>
  <c r="H1495" i="2"/>
  <c r="H1496" i="2"/>
  <c r="H1497" i="2"/>
  <c r="H1498" i="2"/>
  <c r="H1499" i="2"/>
  <c r="H1500" i="2"/>
  <c r="H1501" i="2"/>
  <c r="H1502" i="2"/>
  <c r="H1503" i="2"/>
  <c r="H1504" i="2"/>
  <c r="H1505" i="2"/>
  <c r="H1506" i="2"/>
  <c r="H1507" i="2"/>
  <c r="H1508" i="2"/>
  <c r="H1509" i="2"/>
  <c r="H1510" i="2"/>
  <c r="H1511" i="2"/>
  <c r="H1512" i="2"/>
  <c r="H1513" i="2"/>
  <c r="H1514" i="2"/>
  <c r="H1515" i="2"/>
  <c r="H1516" i="2"/>
  <c r="H1517" i="2"/>
  <c r="H1518" i="2"/>
  <c r="H1519" i="2"/>
  <c r="H1520" i="2"/>
  <c r="H1521" i="2"/>
  <c r="H1522" i="2"/>
  <c r="H1523" i="2"/>
  <c r="H1524" i="2"/>
  <c r="H1525" i="2"/>
  <c r="H1526" i="2"/>
  <c r="H1527" i="2"/>
  <c r="H1528" i="2"/>
  <c r="H1529" i="2"/>
  <c r="H1530" i="2"/>
  <c r="H1531" i="2"/>
  <c r="H1532" i="2"/>
  <c r="H1533" i="2"/>
  <c r="H1534" i="2"/>
  <c r="H1535" i="2"/>
  <c r="H1536" i="2"/>
  <c r="H1537" i="2"/>
  <c r="H1538" i="2"/>
  <c r="H1539" i="2"/>
  <c r="H1540" i="2"/>
  <c r="H1541" i="2"/>
  <c r="H1542" i="2"/>
  <c r="H1543" i="2"/>
  <c r="H1544" i="2"/>
  <c r="H1545" i="2"/>
  <c r="H1546" i="2"/>
  <c r="H1547" i="2"/>
  <c r="H1548" i="2"/>
  <c r="H1549" i="2"/>
  <c r="H1550" i="2"/>
  <c r="H1551" i="2"/>
  <c r="H1552" i="2"/>
  <c r="H1553" i="2"/>
  <c r="H1554" i="2"/>
  <c r="H1555" i="2"/>
  <c r="H1556" i="2"/>
  <c r="H1557" i="2"/>
  <c r="H1558" i="2"/>
  <c r="H1559" i="2"/>
  <c r="H1560" i="2"/>
  <c r="H1561" i="2"/>
  <c r="H1562" i="2"/>
  <c r="H1563" i="2"/>
  <c r="H1564" i="2"/>
  <c r="H1565" i="2"/>
  <c r="H1566" i="2"/>
  <c r="H1567" i="2"/>
  <c r="H1568" i="2"/>
  <c r="H1569" i="2"/>
  <c r="H1570" i="2"/>
  <c r="H1571" i="2"/>
  <c r="H1572" i="2"/>
  <c r="H1573" i="2"/>
  <c r="H1574" i="2"/>
  <c r="H1575" i="2"/>
  <c r="H1576" i="2"/>
  <c r="H1577" i="2"/>
  <c r="H1578" i="2"/>
  <c r="H1579" i="2"/>
  <c r="H1580" i="2"/>
  <c r="H1581" i="2"/>
  <c r="H1582" i="2"/>
  <c r="H1583" i="2"/>
  <c r="H1584" i="2"/>
  <c r="H1585" i="2"/>
  <c r="H1586" i="2"/>
  <c r="H1587" i="2"/>
  <c r="H1588" i="2"/>
  <c r="H1589" i="2"/>
  <c r="H1590" i="2"/>
  <c r="H1591" i="2"/>
  <c r="H1592" i="2"/>
  <c r="H1593" i="2"/>
  <c r="H1594" i="2"/>
  <c r="H1595" i="2"/>
  <c r="H1596" i="2"/>
  <c r="H1597" i="2"/>
  <c r="H1598" i="2"/>
  <c r="H1599" i="2"/>
  <c r="H1600" i="2"/>
  <c r="H1601" i="2"/>
  <c r="H1602" i="2"/>
  <c r="H1603" i="2"/>
  <c r="H1604" i="2"/>
  <c r="H1605" i="2"/>
  <c r="H1606" i="2"/>
  <c r="H1607" i="2"/>
  <c r="H1608" i="2"/>
  <c r="H1609" i="2"/>
  <c r="H1610" i="2"/>
  <c r="H1611" i="2"/>
  <c r="H1612" i="2"/>
  <c r="H1613" i="2"/>
  <c r="H1614" i="2"/>
  <c r="H1615" i="2"/>
  <c r="H1616" i="2"/>
  <c r="H1617" i="2"/>
  <c r="H1618" i="2"/>
  <c r="H1619" i="2"/>
  <c r="H1620" i="2"/>
  <c r="H1621" i="2"/>
  <c r="H1622" i="2"/>
  <c r="H1623" i="2"/>
  <c r="H1624" i="2"/>
  <c r="H1625" i="2"/>
  <c r="H1626" i="2"/>
  <c r="H1627" i="2"/>
  <c r="H1628" i="2"/>
  <c r="H1629" i="2"/>
  <c r="H1630" i="2"/>
  <c r="H1631" i="2"/>
  <c r="H1632" i="2"/>
  <c r="H1633" i="2"/>
  <c r="H1634" i="2"/>
  <c r="H1635" i="2"/>
  <c r="H1636" i="2"/>
  <c r="H1637" i="2"/>
  <c r="H1638" i="2"/>
  <c r="H1639" i="2"/>
  <c r="H1640" i="2"/>
  <c r="H1641" i="2"/>
  <c r="H1642" i="2"/>
  <c r="H1643" i="2"/>
  <c r="H1644" i="2"/>
  <c r="H1645" i="2"/>
  <c r="H1646" i="2"/>
  <c r="H1647" i="2"/>
  <c r="H1648" i="2"/>
  <c r="H1649" i="2"/>
  <c r="H1650" i="2"/>
  <c r="H1651" i="2"/>
  <c r="H1652" i="2"/>
  <c r="H1653" i="2"/>
  <c r="H1654" i="2"/>
  <c r="H1655" i="2"/>
  <c r="H1656" i="2"/>
  <c r="H1657" i="2"/>
  <c r="H1658" i="2"/>
  <c r="H1659" i="2"/>
  <c r="H1660" i="2"/>
  <c r="H1661" i="2"/>
  <c r="H1662" i="2"/>
  <c r="H1663" i="2"/>
  <c r="H1664" i="2"/>
  <c r="H1665" i="2"/>
  <c r="H1666" i="2"/>
  <c r="H1667" i="2"/>
  <c r="H1668" i="2"/>
  <c r="H1669" i="2"/>
  <c r="H1670" i="2"/>
  <c r="H1671" i="2"/>
  <c r="H1672" i="2"/>
  <c r="H1673" i="2"/>
  <c r="H1674" i="2"/>
  <c r="H1675" i="2"/>
  <c r="H1676" i="2"/>
  <c r="H1677" i="2"/>
  <c r="H1678" i="2"/>
  <c r="H1679" i="2"/>
  <c r="H1680" i="2"/>
  <c r="H1681" i="2"/>
  <c r="H1682" i="2"/>
  <c r="H1683" i="2"/>
  <c r="H1684" i="2"/>
  <c r="H1685" i="2"/>
  <c r="H1686" i="2"/>
  <c r="H1687" i="2"/>
  <c r="H1688" i="2"/>
  <c r="H1689" i="2"/>
  <c r="H1690" i="2"/>
  <c r="H1691" i="2"/>
  <c r="H1692" i="2"/>
  <c r="H1693" i="2"/>
  <c r="H1694" i="2"/>
  <c r="H1695" i="2"/>
  <c r="H1696" i="2"/>
  <c r="H1697" i="2"/>
  <c r="H1698" i="2"/>
  <c r="H1699" i="2"/>
  <c r="H1700" i="2"/>
  <c r="H1701" i="2"/>
  <c r="H1702" i="2"/>
  <c r="H1703" i="2"/>
  <c r="H1704" i="2"/>
  <c r="H1705" i="2"/>
  <c r="H1706" i="2"/>
  <c r="H1707" i="2"/>
  <c r="H1708" i="2"/>
  <c r="H1709" i="2"/>
  <c r="H1710" i="2"/>
  <c r="H1711" i="2"/>
  <c r="H1712" i="2"/>
  <c r="H1713" i="2"/>
  <c r="H1714" i="2"/>
  <c r="H1715" i="2"/>
  <c r="H1716" i="2"/>
  <c r="H1717" i="2"/>
  <c r="H1718" i="2"/>
  <c r="H1719" i="2"/>
  <c r="H1720" i="2"/>
  <c r="H1721" i="2"/>
  <c r="H1722" i="2"/>
  <c r="H1723" i="2"/>
  <c r="H1724" i="2"/>
  <c r="H1725" i="2"/>
  <c r="H1726" i="2"/>
  <c r="H1727" i="2"/>
  <c r="H1728" i="2"/>
  <c r="H1729" i="2"/>
  <c r="H1730" i="2"/>
  <c r="H1731" i="2"/>
  <c r="H1732" i="2"/>
  <c r="H1733" i="2"/>
  <c r="H1734" i="2"/>
  <c r="H1735" i="2"/>
  <c r="H1736" i="2"/>
  <c r="H1737" i="2"/>
  <c r="H1738" i="2"/>
  <c r="H1739" i="2"/>
  <c r="H1740" i="2"/>
  <c r="H1741" i="2"/>
  <c r="H1742" i="2"/>
  <c r="H1743" i="2"/>
  <c r="H1744" i="2"/>
  <c r="H1745" i="2"/>
  <c r="H1746" i="2"/>
  <c r="H1747" i="2"/>
  <c r="H1748" i="2"/>
  <c r="H1749" i="2"/>
  <c r="H1750" i="2"/>
  <c r="H1751" i="2"/>
  <c r="H1752" i="2"/>
  <c r="H1753" i="2"/>
  <c r="H1754" i="2"/>
  <c r="H1755" i="2"/>
  <c r="H1756" i="2"/>
  <c r="H1757" i="2"/>
  <c r="H1758" i="2"/>
  <c r="H1759" i="2"/>
  <c r="H1760" i="2"/>
  <c r="H1761" i="2"/>
  <c r="H1762" i="2"/>
  <c r="H1763" i="2"/>
  <c r="H1764" i="2"/>
  <c r="H1765" i="2"/>
  <c r="H1766" i="2"/>
  <c r="H1767" i="2"/>
  <c r="H1768" i="2"/>
  <c r="H1769" i="2"/>
  <c r="H1770" i="2"/>
  <c r="H1771" i="2"/>
  <c r="H1772" i="2"/>
  <c r="H1773" i="2"/>
  <c r="H1774" i="2"/>
  <c r="H1775" i="2"/>
  <c r="H1776" i="2"/>
  <c r="H1777" i="2"/>
  <c r="H1778" i="2"/>
  <c r="H1779" i="2"/>
  <c r="H1780" i="2"/>
  <c r="H1781" i="2"/>
  <c r="H1782" i="2"/>
  <c r="H1783" i="2"/>
  <c r="H1784" i="2"/>
  <c r="H1785" i="2"/>
  <c r="H1786" i="2"/>
  <c r="H1787" i="2"/>
  <c r="H1788" i="2"/>
  <c r="H1789" i="2"/>
  <c r="H1790" i="2"/>
  <c r="H1791" i="2"/>
  <c r="H1792" i="2"/>
  <c r="H1793" i="2"/>
  <c r="H1794" i="2"/>
  <c r="H1795" i="2"/>
  <c r="H1796" i="2"/>
  <c r="H1797" i="2"/>
  <c r="H1798" i="2"/>
  <c r="H1799" i="2"/>
  <c r="H1800" i="2"/>
  <c r="H1801" i="2"/>
  <c r="H1802" i="2"/>
  <c r="H1803" i="2"/>
  <c r="H1804" i="2"/>
  <c r="H1805" i="2"/>
  <c r="H1806" i="2"/>
  <c r="H1807" i="2"/>
  <c r="H1808" i="2"/>
  <c r="H1809" i="2"/>
  <c r="H1810" i="2"/>
  <c r="H1811" i="2"/>
  <c r="H1812" i="2"/>
  <c r="H1813" i="2"/>
  <c r="H1814" i="2"/>
  <c r="H1815" i="2"/>
  <c r="H1816" i="2"/>
  <c r="H1817" i="2"/>
  <c r="H1818" i="2"/>
  <c r="H1819" i="2"/>
  <c r="H1820" i="2"/>
  <c r="H1821" i="2"/>
  <c r="H1822" i="2"/>
  <c r="H1823" i="2"/>
  <c r="H1824" i="2"/>
  <c r="H1825" i="2"/>
  <c r="H1826" i="2"/>
  <c r="H1827" i="2"/>
  <c r="H1828" i="2"/>
  <c r="H1829" i="2"/>
  <c r="H1830" i="2"/>
  <c r="H1831" i="2"/>
  <c r="H1832" i="2"/>
  <c r="H1833" i="2"/>
  <c r="H1834" i="2"/>
  <c r="H1835" i="2"/>
  <c r="H1836" i="2"/>
  <c r="H1837" i="2"/>
  <c r="H1838" i="2"/>
  <c r="H1839" i="2"/>
  <c r="H1840" i="2"/>
  <c r="H1841" i="2"/>
  <c r="H1842" i="2"/>
  <c r="H1843" i="2"/>
  <c r="H1844" i="2"/>
  <c r="H1845" i="2"/>
  <c r="H1846" i="2"/>
  <c r="H1847" i="2"/>
  <c r="H1848" i="2"/>
  <c r="H1849" i="2"/>
  <c r="H1850" i="2"/>
  <c r="H1851" i="2"/>
  <c r="H1852" i="2"/>
  <c r="H1853" i="2"/>
  <c r="H1854" i="2"/>
  <c r="H1855" i="2"/>
  <c r="H1856" i="2"/>
  <c r="H1857" i="2"/>
  <c r="H1858" i="2"/>
  <c r="H1859" i="2"/>
  <c r="H1860" i="2"/>
  <c r="H1861" i="2"/>
  <c r="H1862" i="2"/>
  <c r="H1863" i="2"/>
  <c r="H1864" i="2"/>
  <c r="H1865" i="2"/>
  <c r="H1866" i="2"/>
  <c r="H1867" i="2"/>
  <c r="H1868" i="2"/>
  <c r="H1869" i="2"/>
  <c r="H1870" i="2"/>
  <c r="H1871" i="2"/>
  <c r="H1872" i="2"/>
  <c r="H1873" i="2"/>
  <c r="H1874" i="2"/>
  <c r="H1875" i="2"/>
  <c r="H1876" i="2"/>
  <c r="H1877" i="2"/>
  <c r="H1878" i="2"/>
  <c r="H1879" i="2"/>
  <c r="H1880" i="2"/>
  <c r="H1881" i="2"/>
  <c r="H1882" i="2"/>
  <c r="H1883" i="2"/>
  <c r="H1884" i="2"/>
  <c r="H1885" i="2"/>
  <c r="H1886" i="2"/>
  <c r="H1887" i="2"/>
  <c r="H1888" i="2"/>
  <c r="H1889" i="2"/>
  <c r="H1890" i="2"/>
  <c r="H1891" i="2"/>
  <c r="H1892" i="2"/>
  <c r="H1893" i="2"/>
  <c r="H1894" i="2"/>
  <c r="H1895" i="2"/>
  <c r="H1896" i="2"/>
  <c r="H1897" i="2"/>
  <c r="H1898" i="2"/>
  <c r="H1899" i="2"/>
  <c r="H1900" i="2"/>
  <c r="H1901" i="2"/>
  <c r="H1902" i="2"/>
  <c r="H1903" i="2"/>
  <c r="H1904" i="2"/>
  <c r="H1905" i="2"/>
  <c r="H1906" i="2"/>
  <c r="H1907" i="2"/>
  <c r="H1908" i="2"/>
  <c r="H1909" i="2"/>
  <c r="H1910" i="2"/>
  <c r="H1911" i="2"/>
  <c r="H1912" i="2"/>
  <c r="H1913" i="2"/>
  <c r="H1914" i="2"/>
  <c r="H1915" i="2"/>
  <c r="H1916" i="2"/>
  <c r="H1917" i="2"/>
  <c r="H1918" i="2"/>
  <c r="H1919" i="2"/>
  <c r="H1920" i="2"/>
  <c r="H1921" i="2"/>
  <c r="H1922" i="2"/>
  <c r="H1923" i="2"/>
  <c r="H1924" i="2"/>
  <c r="H1925" i="2"/>
  <c r="H1926" i="2"/>
  <c r="H1927" i="2"/>
  <c r="H1928" i="2"/>
  <c r="H1929" i="2"/>
  <c r="H1930" i="2"/>
  <c r="H1931" i="2"/>
  <c r="H1932" i="2"/>
  <c r="H1933" i="2"/>
  <c r="H1934" i="2"/>
  <c r="H1935" i="2"/>
  <c r="H1936" i="2"/>
  <c r="H1937" i="2"/>
  <c r="H1938" i="2"/>
  <c r="H1939" i="2"/>
  <c r="H1940" i="2"/>
  <c r="H1941" i="2"/>
  <c r="H1942" i="2"/>
  <c r="H1943" i="2"/>
  <c r="H1944" i="2"/>
  <c r="H1945" i="2"/>
  <c r="H1946" i="2"/>
  <c r="H1947" i="2"/>
  <c r="H1948" i="2"/>
  <c r="H1949" i="2"/>
  <c r="H1950" i="2"/>
  <c r="H1951" i="2"/>
  <c r="H1952" i="2"/>
  <c r="H1953" i="2"/>
  <c r="H1954" i="2"/>
  <c r="H1955" i="2"/>
  <c r="H1956" i="2"/>
  <c r="H1957" i="2"/>
  <c r="H1958" i="2"/>
  <c r="H1959" i="2"/>
  <c r="H1960" i="2"/>
  <c r="H1961" i="2"/>
  <c r="H1962" i="2"/>
  <c r="H1963" i="2"/>
  <c r="H1964" i="2"/>
  <c r="H1965" i="2"/>
  <c r="H1966" i="2"/>
  <c r="H1967" i="2"/>
  <c r="H1968" i="2"/>
  <c r="H1969" i="2"/>
  <c r="H1970" i="2"/>
  <c r="H1971" i="2"/>
  <c r="H1972" i="2"/>
  <c r="H1973" i="2"/>
  <c r="H1974" i="2"/>
  <c r="H1975" i="2"/>
  <c r="H1976" i="2"/>
  <c r="H1977" i="2"/>
  <c r="H1978" i="2"/>
  <c r="H1979" i="2"/>
  <c r="H1980" i="2"/>
  <c r="H1981" i="2"/>
  <c r="H1982" i="2"/>
  <c r="H1983" i="2"/>
  <c r="H1984" i="2"/>
  <c r="H1985" i="2"/>
  <c r="H1986" i="2"/>
  <c r="H1987" i="2"/>
  <c r="H1988" i="2"/>
  <c r="H1989" i="2"/>
  <c r="H1990" i="2"/>
  <c r="H1991" i="2"/>
  <c r="H1992" i="2"/>
  <c r="H1993" i="2"/>
  <c r="H1994" i="2"/>
  <c r="H1995" i="2"/>
  <c r="H1996" i="2"/>
  <c r="H1997" i="2"/>
  <c r="H1998" i="2"/>
  <c r="H1999" i="2"/>
  <c r="H2000" i="2"/>
  <c r="H2001" i="2"/>
  <c r="H2002" i="2"/>
  <c r="H2003" i="2"/>
  <c r="H2004" i="2"/>
  <c r="H2005" i="2"/>
  <c r="H2006" i="2"/>
  <c r="H2007" i="2"/>
  <c r="H2008" i="2"/>
  <c r="H2009" i="2"/>
  <c r="H2010" i="2"/>
  <c r="H2011" i="2"/>
  <c r="H2012" i="2"/>
  <c r="H2013" i="2"/>
  <c r="H2014" i="2"/>
  <c r="H2015" i="2"/>
  <c r="H2016" i="2"/>
  <c r="H2017" i="2"/>
  <c r="H2018" i="2"/>
  <c r="H2019" i="2"/>
  <c r="H2020" i="2"/>
  <c r="H2021" i="2"/>
  <c r="H2022" i="2"/>
  <c r="H2023" i="2"/>
  <c r="H2024" i="2"/>
  <c r="H2025" i="2"/>
  <c r="H2026" i="2"/>
  <c r="H2027" i="2"/>
  <c r="H2028" i="2"/>
  <c r="H2029" i="2"/>
  <c r="H2030" i="2"/>
  <c r="H2031" i="2"/>
  <c r="H2032" i="2"/>
  <c r="H2033" i="2"/>
  <c r="H2034" i="2"/>
  <c r="H2035" i="2"/>
  <c r="H2036" i="2"/>
  <c r="H2037" i="2"/>
  <c r="H2038" i="2"/>
  <c r="H2039" i="2"/>
  <c r="H2040" i="2"/>
  <c r="H2041" i="2"/>
  <c r="H2042" i="2"/>
  <c r="H2043" i="2"/>
  <c r="H2044" i="2"/>
  <c r="H2045" i="2"/>
  <c r="H2046" i="2"/>
  <c r="H2047" i="2"/>
  <c r="H2048" i="2"/>
  <c r="H2049" i="2"/>
  <c r="H2050" i="2"/>
  <c r="H2051" i="2"/>
  <c r="H2052" i="2"/>
  <c r="H2053" i="2"/>
  <c r="H2054" i="2"/>
  <c r="H2055" i="2"/>
  <c r="H2056" i="2"/>
  <c r="H2057" i="2"/>
  <c r="H2058" i="2"/>
  <c r="H2059" i="2"/>
  <c r="H2060" i="2"/>
  <c r="H2061" i="2"/>
  <c r="H2062" i="2"/>
  <c r="H2063" i="2"/>
  <c r="H2064" i="2"/>
  <c r="H2065" i="2"/>
  <c r="H2066" i="2"/>
  <c r="H2067" i="2"/>
  <c r="H2068" i="2"/>
  <c r="H2069" i="2"/>
  <c r="H2070" i="2"/>
  <c r="H2071" i="2"/>
  <c r="H2072" i="2"/>
  <c r="H2073" i="2"/>
  <c r="H2074" i="2"/>
  <c r="H2075" i="2"/>
  <c r="H2076" i="2"/>
  <c r="H2077" i="2"/>
  <c r="H2078" i="2"/>
  <c r="H2079" i="2"/>
  <c r="H2080" i="2"/>
  <c r="H2081" i="2"/>
  <c r="H2082" i="2"/>
  <c r="H2083" i="2"/>
  <c r="H2084" i="2"/>
  <c r="H2085" i="2"/>
  <c r="H2086" i="2"/>
  <c r="H2087" i="2"/>
  <c r="H2088" i="2"/>
  <c r="H2089" i="2"/>
  <c r="H2090" i="2"/>
  <c r="H2091" i="2"/>
  <c r="H2092" i="2"/>
  <c r="H2093" i="2"/>
  <c r="H2094" i="2"/>
  <c r="H2095" i="2"/>
  <c r="H2096" i="2"/>
  <c r="H2097" i="2"/>
  <c r="H2098" i="2"/>
  <c r="H2099" i="2"/>
  <c r="H2100" i="2"/>
  <c r="H2101" i="2"/>
  <c r="H2102" i="2"/>
  <c r="H2103" i="2"/>
  <c r="H2104" i="2"/>
  <c r="H2105" i="2"/>
  <c r="H2106" i="2"/>
  <c r="H2107" i="2"/>
  <c r="H2108" i="2"/>
  <c r="H2109" i="2"/>
  <c r="H2110" i="2"/>
  <c r="H2111" i="2"/>
  <c r="H2112" i="2"/>
  <c r="H2113" i="2"/>
  <c r="H2114" i="2"/>
  <c r="H2115" i="2"/>
  <c r="H2116" i="2"/>
  <c r="H2117" i="2"/>
  <c r="H2118" i="2"/>
  <c r="H2119" i="2"/>
  <c r="H2120" i="2"/>
  <c r="H2121" i="2"/>
  <c r="H2122" i="2"/>
  <c r="H2123" i="2"/>
  <c r="H2124" i="2"/>
  <c r="H2125" i="2"/>
  <c r="H2126" i="2"/>
  <c r="H2127" i="2"/>
  <c r="H2128" i="2"/>
  <c r="H2129" i="2"/>
  <c r="H2130" i="2"/>
  <c r="H2131" i="2"/>
  <c r="H2132" i="2"/>
  <c r="H2133" i="2"/>
  <c r="H2134" i="2"/>
  <c r="H2135" i="2"/>
  <c r="H2136" i="2"/>
  <c r="H2137" i="2"/>
  <c r="H2138" i="2"/>
  <c r="H2139" i="2"/>
  <c r="H2140" i="2"/>
  <c r="H2141" i="2"/>
  <c r="H2142" i="2"/>
  <c r="H2143" i="2"/>
  <c r="H2144" i="2"/>
  <c r="H2145" i="2"/>
  <c r="H2146" i="2"/>
  <c r="H2147" i="2"/>
  <c r="H2148" i="2"/>
  <c r="H2149" i="2"/>
  <c r="H2150" i="2"/>
  <c r="H2151" i="2"/>
  <c r="H2152" i="2"/>
  <c r="H2153" i="2"/>
  <c r="H2154" i="2"/>
  <c r="H2155" i="2"/>
  <c r="H2156" i="2"/>
  <c r="H2157" i="2"/>
  <c r="H2158" i="2"/>
  <c r="H2159" i="2"/>
  <c r="H2160" i="2"/>
  <c r="H2161" i="2"/>
  <c r="H2162" i="2"/>
  <c r="H2163" i="2"/>
  <c r="H2164" i="2"/>
  <c r="H2165" i="2"/>
  <c r="H2166" i="2"/>
  <c r="H2167" i="2"/>
  <c r="H2168" i="2"/>
  <c r="H2169" i="2"/>
  <c r="H2170" i="2"/>
  <c r="H2171" i="2"/>
  <c r="H2172" i="2"/>
  <c r="H2173" i="2"/>
  <c r="H2174" i="2"/>
  <c r="H2175" i="2"/>
  <c r="H2176" i="2"/>
  <c r="H2177" i="2"/>
  <c r="H2178" i="2"/>
  <c r="H2179" i="2"/>
  <c r="H2180" i="2"/>
  <c r="H2181" i="2"/>
  <c r="H2182" i="2"/>
  <c r="H2183" i="2"/>
  <c r="H2184" i="2"/>
  <c r="H2185" i="2"/>
  <c r="H2186" i="2"/>
  <c r="H2187" i="2"/>
  <c r="H2188" i="2"/>
  <c r="H2189" i="2"/>
  <c r="H2190" i="2"/>
  <c r="H2191" i="2"/>
  <c r="H2192" i="2"/>
  <c r="H2193" i="2"/>
  <c r="H2194" i="2"/>
  <c r="H2195" i="2"/>
  <c r="H2196" i="2"/>
  <c r="H2197" i="2"/>
  <c r="H2198" i="2"/>
  <c r="H2199" i="2"/>
  <c r="H2200" i="2"/>
  <c r="H2201" i="2"/>
  <c r="H2202" i="2"/>
  <c r="H2203" i="2"/>
  <c r="H2204" i="2"/>
  <c r="H2205" i="2"/>
  <c r="H2206" i="2"/>
  <c r="H2207" i="2"/>
  <c r="H2208" i="2"/>
  <c r="H2209" i="2"/>
  <c r="H2210" i="2"/>
  <c r="H2211" i="2"/>
  <c r="H2212" i="2"/>
  <c r="H2213" i="2"/>
  <c r="H2214" i="2"/>
  <c r="H2215" i="2"/>
  <c r="H2216" i="2"/>
  <c r="H2217" i="2"/>
  <c r="H2218" i="2"/>
  <c r="H2219" i="2"/>
  <c r="H2220" i="2"/>
  <c r="H2221" i="2"/>
  <c r="H2222" i="2"/>
  <c r="H2223" i="2"/>
  <c r="H2224" i="2"/>
  <c r="H2225" i="2"/>
  <c r="H2226" i="2"/>
  <c r="H2227" i="2"/>
  <c r="H2228" i="2"/>
  <c r="H2229" i="2"/>
  <c r="H2230" i="2"/>
  <c r="H2231" i="2"/>
  <c r="H2232" i="2"/>
  <c r="H2233" i="2"/>
  <c r="H2234" i="2"/>
  <c r="H2235" i="2"/>
  <c r="H2236" i="2"/>
  <c r="H2237" i="2"/>
  <c r="H2238" i="2"/>
  <c r="H2239" i="2"/>
  <c r="H2240" i="2"/>
  <c r="H2241" i="2"/>
  <c r="H2242" i="2"/>
  <c r="H2243" i="2"/>
  <c r="H2244" i="2"/>
  <c r="H2245" i="2"/>
  <c r="H2246" i="2"/>
  <c r="H2247" i="2"/>
  <c r="H2248" i="2"/>
  <c r="H2249" i="2"/>
  <c r="H2250" i="2"/>
  <c r="H2251" i="2"/>
  <c r="H2252" i="2"/>
  <c r="H2253" i="2"/>
  <c r="H2254" i="2"/>
  <c r="H2255" i="2"/>
  <c r="H2256" i="2"/>
  <c r="H2257" i="2"/>
  <c r="H2258" i="2"/>
  <c r="H2259" i="2"/>
  <c r="H2260" i="2"/>
  <c r="H2261" i="2"/>
  <c r="H2262" i="2"/>
  <c r="H2263" i="2"/>
  <c r="H2264" i="2"/>
  <c r="H2265" i="2"/>
  <c r="H2266" i="2"/>
  <c r="H2267" i="2"/>
  <c r="H2268" i="2"/>
  <c r="H2269" i="2"/>
  <c r="H2270" i="2"/>
  <c r="H2271" i="2"/>
  <c r="H2272" i="2"/>
  <c r="H2273" i="2"/>
  <c r="H2274" i="2"/>
  <c r="H2275" i="2"/>
  <c r="H2276" i="2"/>
  <c r="H2277" i="2"/>
  <c r="H2278" i="2"/>
  <c r="H2279" i="2"/>
  <c r="H2280" i="2"/>
  <c r="H2281" i="2"/>
  <c r="H2282" i="2"/>
  <c r="H2283" i="2"/>
  <c r="H2284" i="2"/>
  <c r="H2285" i="2"/>
  <c r="H2286" i="2"/>
  <c r="H2287" i="2"/>
  <c r="H2288" i="2"/>
  <c r="H2289" i="2"/>
  <c r="H2290" i="2"/>
  <c r="H2291" i="2"/>
  <c r="H2292" i="2"/>
  <c r="H2293" i="2"/>
  <c r="H2294" i="2"/>
  <c r="H2295" i="2"/>
  <c r="H2296" i="2"/>
  <c r="H2297" i="2"/>
  <c r="H2298" i="2"/>
  <c r="H2299" i="2"/>
  <c r="H2300" i="2"/>
  <c r="H2301" i="2"/>
  <c r="H2302" i="2"/>
  <c r="H2303" i="2"/>
  <c r="H2304" i="2"/>
  <c r="H2305" i="2"/>
  <c r="H2306" i="2"/>
  <c r="H2307" i="2"/>
  <c r="H2308" i="2"/>
  <c r="H2309" i="2"/>
  <c r="H2310" i="2"/>
  <c r="H2311" i="2"/>
  <c r="H2312" i="2"/>
  <c r="H2313" i="2"/>
  <c r="H2314" i="2"/>
  <c r="H2315" i="2"/>
  <c r="H2316" i="2"/>
  <c r="H2317" i="2"/>
  <c r="H2318" i="2"/>
  <c r="H2319" i="2"/>
  <c r="H2320" i="2"/>
  <c r="H2321" i="2"/>
  <c r="H2322" i="2"/>
  <c r="H2323" i="2"/>
  <c r="H2324" i="2"/>
  <c r="H2325" i="2"/>
  <c r="H2326" i="2"/>
  <c r="H2327" i="2"/>
  <c r="H2328" i="2"/>
  <c r="H2329" i="2"/>
  <c r="H2330" i="2"/>
  <c r="H2331" i="2"/>
  <c r="H2332" i="2"/>
  <c r="H2333" i="2"/>
  <c r="H2334" i="2"/>
  <c r="H2335" i="2"/>
  <c r="H2336" i="2"/>
  <c r="H2337" i="2"/>
  <c r="H2338" i="2"/>
  <c r="H2339" i="2"/>
  <c r="H2340" i="2"/>
  <c r="H2341" i="2"/>
  <c r="H2342" i="2"/>
  <c r="H2343" i="2"/>
  <c r="H2344" i="2"/>
  <c r="H2345" i="2"/>
  <c r="H2346" i="2"/>
  <c r="H2347" i="2"/>
  <c r="H2348" i="2"/>
  <c r="H2349" i="2"/>
  <c r="H2350" i="2"/>
  <c r="H2351" i="2"/>
  <c r="H2352" i="2"/>
  <c r="H2353" i="2"/>
  <c r="H2354" i="2"/>
  <c r="H2355" i="2"/>
  <c r="H2356" i="2"/>
  <c r="H2357" i="2"/>
  <c r="H2358" i="2"/>
  <c r="H2359" i="2"/>
  <c r="H2360" i="2"/>
  <c r="H2361" i="2"/>
  <c r="H2362" i="2"/>
  <c r="H2363" i="2"/>
  <c r="H2364" i="2"/>
  <c r="H2365" i="2"/>
  <c r="H2366" i="2"/>
  <c r="H2367" i="2"/>
  <c r="H2368" i="2"/>
  <c r="H2369" i="2"/>
  <c r="H2370" i="2"/>
  <c r="H2371" i="2"/>
  <c r="H2372" i="2"/>
  <c r="H2373" i="2"/>
  <c r="H2374" i="2"/>
  <c r="H2375" i="2"/>
  <c r="H2376" i="2"/>
  <c r="H2377" i="2"/>
  <c r="H2378" i="2"/>
  <c r="H2379" i="2"/>
  <c r="H2380" i="2"/>
  <c r="H2381" i="2"/>
  <c r="H2382" i="2"/>
  <c r="H2383" i="2"/>
  <c r="H2384" i="2"/>
  <c r="H2385" i="2"/>
  <c r="H2386" i="2"/>
  <c r="H2387" i="2"/>
  <c r="H2388" i="2"/>
  <c r="H2389" i="2"/>
  <c r="H2390" i="2"/>
  <c r="H2391" i="2"/>
  <c r="H2392" i="2"/>
  <c r="H2393" i="2"/>
  <c r="H2394" i="2"/>
  <c r="H2395" i="2"/>
  <c r="H2396" i="2"/>
  <c r="H2397" i="2"/>
  <c r="H2398" i="2"/>
  <c r="H2399" i="2"/>
  <c r="H2400" i="2"/>
  <c r="H2401" i="2"/>
  <c r="H2402" i="2"/>
  <c r="H2403" i="2"/>
  <c r="H2404" i="2"/>
  <c r="H2405" i="2"/>
  <c r="H2406" i="2"/>
  <c r="H2407" i="2"/>
  <c r="H2408" i="2"/>
  <c r="H2409" i="2"/>
  <c r="H2410" i="2"/>
  <c r="H2411" i="2"/>
  <c r="H2412" i="2"/>
  <c r="H2413" i="2"/>
  <c r="H2414" i="2"/>
  <c r="H2415" i="2"/>
  <c r="H2416" i="2"/>
  <c r="H2417" i="2"/>
  <c r="H2418" i="2"/>
  <c r="H2419" i="2"/>
  <c r="H2420" i="2"/>
  <c r="H2421" i="2"/>
  <c r="H2422" i="2"/>
  <c r="H2423" i="2"/>
  <c r="H2424" i="2"/>
  <c r="H2425" i="2"/>
  <c r="H2426" i="2"/>
  <c r="H2427" i="2"/>
  <c r="H2428" i="2"/>
  <c r="H2429" i="2"/>
  <c r="H2430" i="2"/>
  <c r="H2431" i="2"/>
  <c r="H2432" i="2"/>
  <c r="H2433" i="2"/>
  <c r="H2434" i="2"/>
  <c r="H2435" i="2"/>
  <c r="H2436" i="2"/>
  <c r="H2437" i="2"/>
  <c r="H2438" i="2"/>
  <c r="H2439" i="2"/>
  <c r="H2440" i="2"/>
  <c r="H2441" i="2"/>
  <c r="H2442" i="2"/>
  <c r="H2443" i="2"/>
  <c r="H2444" i="2"/>
  <c r="H2445" i="2"/>
  <c r="H2446" i="2"/>
  <c r="H2447" i="2"/>
  <c r="H2448" i="2"/>
  <c r="H2449" i="2"/>
  <c r="H2450" i="2"/>
  <c r="H2451" i="2"/>
  <c r="H2452" i="2"/>
  <c r="H2453" i="2"/>
  <c r="H2454" i="2"/>
  <c r="H2455" i="2"/>
  <c r="H2456" i="2"/>
  <c r="H2457" i="2"/>
  <c r="H2458" i="2"/>
  <c r="H2459" i="2"/>
  <c r="H2460" i="2"/>
  <c r="H2461" i="2"/>
  <c r="H2462" i="2"/>
  <c r="H2463" i="2"/>
  <c r="H2464" i="2"/>
  <c r="H2465" i="2"/>
  <c r="H2466" i="2"/>
  <c r="H2467" i="2"/>
  <c r="H2468" i="2"/>
  <c r="H2469" i="2"/>
  <c r="H2470" i="2"/>
  <c r="H2471" i="2"/>
  <c r="H2472" i="2"/>
  <c r="H2473" i="2"/>
  <c r="H2474" i="2"/>
  <c r="H2475" i="2"/>
  <c r="H2476" i="2"/>
  <c r="H2477" i="2"/>
  <c r="H2478" i="2"/>
  <c r="H2479" i="2"/>
  <c r="H2480" i="2"/>
  <c r="H2481" i="2"/>
  <c r="H2482" i="2"/>
  <c r="H2483" i="2"/>
  <c r="H2484" i="2"/>
  <c r="H2485" i="2"/>
  <c r="H2486" i="2"/>
  <c r="H2487" i="2"/>
  <c r="H2488" i="2"/>
  <c r="H2489" i="2"/>
  <c r="H2490" i="2"/>
  <c r="H2491" i="2"/>
  <c r="H2492" i="2"/>
  <c r="H2493" i="2"/>
  <c r="H2494" i="2"/>
  <c r="H2495" i="2"/>
  <c r="H2496" i="2"/>
  <c r="H2497" i="2"/>
  <c r="H2498" i="2"/>
  <c r="H2499" i="2"/>
  <c r="H2500" i="2"/>
  <c r="H2501" i="2"/>
  <c r="I2" i="2"/>
  <c r="AI2" i="2" s="1"/>
  <c r="I3" i="2"/>
  <c r="AI3" i="2" s="1"/>
  <c r="I4" i="2"/>
  <c r="AI4" i="2" s="1"/>
  <c r="I5" i="2"/>
  <c r="AI5" i="2" s="1"/>
  <c r="I6" i="2"/>
  <c r="AI6" i="2" s="1"/>
  <c r="I7" i="2"/>
  <c r="AI7" i="2" s="1"/>
  <c r="I8" i="2"/>
  <c r="AI8" i="2" s="1"/>
  <c r="I9" i="2"/>
  <c r="AI9" i="2" s="1"/>
  <c r="I10" i="2"/>
  <c r="AI10" i="2" s="1"/>
  <c r="I11" i="2"/>
  <c r="AI11" i="2" s="1"/>
  <c r="I12" i="2"/>
  <c r="AI12" i="2" s="1"/>
  <c r="I13" i="2"/>
  <c r="AI13" i="2" s="1"/>
  <c r="I14" i="2"/>
  <c r="AI14" i="2" s="1"/>
  <c r="I15" i="2"/>
  <c r="AI15" i="2" s="1"/>
  <c r="I16" i="2"/>
  <c r="AI16" i="2" s="1"/>
  <c r="I17" i="2"/>
  <c r="AI17" i="2" s="1"/>
  <c r="I18" i="2"/>
  <c r="AI18" i="2" s="1"/>
  <c r="I19" i="2"/>
  <c r="AI19" i="2" s="1"/>
  <c r="I20" i="2"/>
  <c r="AI20" i="2" s="1"/>
  <c r="I21" i="2"/>
  <c r="AI21" i="2" s="1"/>
  <c r="I22" i="2"/>
  <c r="AI22" i="2" s="1"/>
  <c r="I23" i="2"/>
  <c r="AI23" i="2" s="1"/>
  <c r="I24" i="2"/>
  <c r="AI24" i="2" s="1"/>
  <c r="I25" i="2"/>
  <c r="AI25" i="2" s="1"/>
  <c r="I26" i="2"/>
  <c r="AI26" i="2" s="1"/>
  <c r="I27" i="2"/>
  <c r="AI27" i="2" s="1"/>
  <c r="I28" i="2"/>
  <c r="AI28" i="2" s="1"/>
  <c r="I29" i="2"/>
  <c r="AI29" i="2" s="1"/>
  <c r="I30" i="2"/>
  <c r="AI30" i="2" s="1"/>
  <c r="I31" i="2"/>
  <c r="AI31" i="2" s="1"/>
  <c r="I32" i="2"/>
  <c r="AI32" i="2" s="1"/>
  <c r="I33" i="2"/>
  <c r="AI33" i="2" s="1"/>
  <c r="I34" i="2"/>
  <c r="AI34" i="2" s="1"/>
  <c r="I35" i="2"/>
  <c r="AI35" i="2" s="1"/>
  <c r="I36" i="2"/>
  <c r="AI36" i="2" s="1"/>
  <c r="I37" i="2"/>
  <c r="AI37" i="2" s="1"/>
  <c r="I38" i="2"/>
  <c r="AI38" i="2" s="1"/>
  <c r="I39" i="2"/>
  <c r="AI39" i="2" s="1"/>
  <c r="I40" i="2"/>
  <c r="AI40" i="2" s="1"/>
  <c r="I41" i="2"/>
  <c r="AI41" i="2" s="1"/>
  <c r="I42" i="2"/>
  <c r="AI42" i="2" s="1"/>
  <c r="I43" i="2"/>
  <c r="AI43" i="2" s="1"/>
  <c r="I44" i="2"/>
  <c r="AI44" i="2" s="1"/>
  <c r="I45" i="2"/>
  <c r="AI45" i="2" s="1"/>
  <c r="I46" i="2"/>
  <c r="AI46" i="2" s="1"/>
  <c r="I47" i="2"/>
  <c r="AI47" i="2" s="1"/>
  <c r="I48" i="2"/>
  <c r="AI48" i="2" s="1"/>
  <c r="I49" i="2"/>
  <c r="AI49" i="2" s="1"/>
  <c r="I50" i="2"/>
  <c r="AI50" i="2" s="1"/>
  <c r="I51" i="2"/>
  <c r="AI51" i="2" s="1"/>
  <c r="I52" i="2"/>
  <c r="AI52" i="2" s="1"/>
  <c r="I53" i="2"/>
  <c r="AI53" i="2" s="1"/>
  <c r="I54" i="2"/>
  <c r="AI54" i="2" s="1"/>
  <c r="I55" i="2"/>
  <c r="AI55" i="2" s="1"/>
  <c r="I56" i="2"/>
  <c r="AI56" i="2" s="1"/>
  <c r="I57" i="2"/>
  <c r="AI57" i="2" s="1"/>
  <c r="I58" i="2"/>
  <c r="AI58" i="2" s="1"/>
  <c r="I59" i="2"/>
  <c r="AI59" i="2" s="1"/>
  <c r="I60" i="2"/>
  <c r="AI60" i="2" s="1"/>
  <c r="I61" i="2"/>
  <c r="AI61" i="2" s="1"/>
  <c r="I62" i="2"/>
  <c r="AI62" i="2" s="1"/>
  <c r="I63" i="2"/>
  <c r="AI63" i="2" s="1"/>
  <c r="I64" i="2"/>
  <c r="AI64" i="2" s="1"/>
  <c r="I65" i="2"/>
  <c r="AI65" i="2" s="1"/>
  <c r="I66" i="2"/>
  <c r="AI66" i="2" s="1"/>
  <c r="I67" i="2"/>
  <c r="AI67" i="2" s="1"/>
  <c r="I68" i="2"/>
  <c r="AI68" i="2" s="1"/>
  <c r="I69" i="2"/>
  <c r="AI69" i="2" s="1"/>
  <c r="I70" i="2"/>
  <c r="AI70" i="2" s="1"/>
  <c r="I71" i="2"/>
  <c r="AI71" i="2" s="1"/>
  <c r="I72" i="2"/>
  <c r="AI72" i="2" s="1"/>
  <c r="I73" i="2"/>
  <c r="AI73" i="2" s="1"/>
  <c r="I74" i="2"/>
  <c r="AI74" i="2" s="1"/>
  <c r="I75" i="2"/>
  <c r="AI75" i="2" s="1"/>
  <c r="I76" i="2"/>
  <c r="AI76" i="2" s="1"/>
  <c r="I77" i="2"/>
  <c r="AI77" i="2" s="1"/>
  <c r="I78" i="2"/>
  <c r="AI78" i="2" s="1"/>
  <c r="I79" i="2"/>
  <c r="AI79" i="2" s="1"/>
  <c r="I80" i="2"/>
  <c r="AI80" i="2" s="1"/>
  <c r="I81" i="2"/>
  <c r="AI81" i="2" s="1"/>
  <c r="I82" i="2"/>
  <c r="AI82" i="2" s="1"/>
  <c r="I83" i="2"/>
  <c r="AI83" i="2" s="1"/>
  <c r="I84" i="2"/>
  <c r="AI84" i="2" s="1"/>
  <c r="I85" i="2"/>
  <c r="AI85" i="2" s="1"/>
  <c r="I86" i="2"/>
  <c r="AI86" i="2" s="1"/>
  <c r="I87" i="2"/>
  <c r="AI87" i="2" s="1"/>
  <c r="I88" i="2"/>
  <c r="AI88" i="2" s="1"/>
  <c r="I89" i="2"/>
  <c r="AI89" i="2" s="1"/>
  <c r="I90" i="2"/>
  <c r="AI90" i="2" s="1"/>
  <c r="I91" i="2"/>
  <c r="AI91" i="2" s="1"/>
  <c r="I92" i="2"/>
  <c r="AI92" i="2" s="1"/>
  <c r="I93" i="2"/>
  <c r="AI93" i="2" s="1"/>
  <c r="I94" i="2"/>
  <c r="AI94" i="2" s="1"/>
  <c r="I95" i="2"/>
  <c r="AI95" i="2" s="1"/>
  <c r="I96" i="2"/>
  <c r="AI96" i="2" s="1"/>
  <c r="I97" i="2"/>
  <c r="AI97" i="2" s="1"/>
  <c r="I98" i="2"/>
  <c r="AI98" i="2" s="1"/>
  <c r="I99" i="2"/>
  <c r="AI99" i="2" s="1"/>
  <c r="I100" i="2"/>
  <c r="AI100" i="2" s="1"/>
  <c r="I101" i="2"/>
  <c r="AI101" i="2" s="1"/>
  <c r="I102" i="2"/>
  <c r="AI102" i="2" s="1"/>
  <c r="I103" i="2"/>
  <c r="AI103" i="2" s="1"/>
  <c r="I104" i="2"/>
  <c r="AI104" i="2" s="1"/>
  <c r="I105" i="2"/>
  <c r="AI105" i="2" s="1"/>
  <c r="I106" i="2"/>
  <c r="AI106" i="2" s="1"/>
  <c r="I107" i="2"/>
  <c r="AI107" i="2" s="1"/>
  <c r="I108" i="2"/>
  <c r="AI108" i="2" s="1"/>
  <c r="I109" i="2"/>
  <c r="AI109" i="2" s="1"/>
  <c r="I110" i="2"/>
  <c r="AI110" i="2" s="1"/>
  <c r="I111" i="2"/>
  <c r="AI111" i="2" s="1"/>
  <c r="I112" i="2"/>
  <c r="AI112" i="2" s="1"/>
  <c r="I113" i="2"/>
  <c r="AI113" i="2" s="1"/>
  <c r="I114" i="2"/>
  <c r="AI114" i="2" s="1"/>
  <c r="I115" i="2"/>
  <c r="AI115" i="2" s="1"/>
  <c r="I116" i="2"/>
  <c r="AI116" i="2" s="1"/>
  <c r="I117" i="2"/>
  <c r="AI117" i="2" s="1"/>
  <c r="I118" i="2"/>
  <c r="AI118" i="2" s="1"/>
  <c r="I119" i="2"/>
  <c r="AI119" i="2" s="1"/>
  <c r="I120" i="2"/>
  <c r="AI120" i="2" s="1"/>
  <c r="I121" i="2"/>
  <c r="AI121" i="2" s="1"/>
  <c r="I122" i="2"/>
  <c r="AI122" i="2" s="1"/>
  <c r="I123" i="2"/>
  <c r="AI123" i="2" s="1"/>
  <c r="I124" i="2"/>
  <c r="AI124" i="2" s="1"/>
  <c r="I125" i="2"/>
  <c r="AI125" i="2" s="1"/>
  <c r="I126" i="2"/>
  <c r="AI126" i="2" s="1"/>
  <c r="I127" i="2"/>
  <c r="AI127" i="2" s="1"/>
  <c r="I128" i="2"/>
  <c r="AI128" i="2" s="1"/>
  <c r="I129" i="2"/>
  <c r="AI129" i="2" s="1"/>
  <c r="I130" i="2"/>
  <c r="AI130" i="2" s="1"/>
  <c r="I131" i="2"/>
  <c r="AI131" i="2" s="1"/>
  <c r="I132" i="2"/>
  <c r="AI132" i="2" s="1"/>
  <c r="I133" i="2"/>
  <c r="AI133" i="2" s="1"/>
  <c r="I134" i="2"/>
  <c r="AI134" i="2" s="1"/>
  <c r="I135" i="2"/>
  <c r="AI135" i="2" s="1"/>
  <c r="I136" i="2"/>
  <c r="AI136" i="2" s="1"/>
  <c r="I137" i="2"/>
  <c r="AI137" i="2" s="1"/>
  <c r="I138" i="2"/>
  <c r="AI138" i="2" s="1"/>
  <c r="I139" i="2"/>
  <c r="AI139" i="2" s="1"/>
  <c r="I140" i="2"/>
  <c r="AI140" i="2" s="1"/>
  <c r="I141" i="2"/>
  <c r="AI141" i="2" s="1"/>
  <c r="I142" i="2"/>
  <c r="AI142" i="2" s="1"/>
  <c r="I143" i="2"/>
  <c r="AI143" i="2" s="1"/>
  <c r="I144" i="2"/>
  <c r="AI144" i="2" s="1"/>
  <c r="I145" i="2"/>
  <c r="AI145" i="2" s="1"/>
  <c r="I146" i="2"/>
  <c r="AI146" i="2" s="1"/>
  <c r="I147" i="2"/>
  <c r="AI147" i="2" s="1"/>
  <c r="I148" i="2"/>
  <c r="AI148" i="2" s="1"/>
  <c r="I149" i="2"/>
  <c r="AI149" i="2" s="1"/>
  <c r="I150" i="2"/>
  <c r="AI150" i="2" s="1"/>
  <c r="I151" i="2"/>
  <c r="AI151" i="2" s="1"/>
  <c r="I152" i="2"/>
  <c r="AI152" i="2" s="1"/>
  <c r="I153" i="2"/>
  <c r="AI153" i="2" s="1"/>
  <c r="I154" i="2"/>
  <c r="AI154" i="2" s="1"/>
  <c r="I155" i="2"/>
  <c r="AI155" i="2" s="1"/>
  <c r="I156" i="2"/>
  <c r="AI156" i="2" s="1"/>
  <c r="I157" i="2"/>
  <c r="AI157" i="2" s="1"/>
  <c r="I158" i="2"/>
  <c r="AI158" i="2" s="1"/>
  <c r="I159" i="2"/>
  <c r="AI159" i="2" s="1"/>
  <c r="I160" i="2"/>
  <c r="AI160" i="2" s="1"/>
  <c r="I161" i="2"/>
  <c r="AI161" i="2" s="1"/>
  <c r="I162" i="2"/>
  <c r="AI162" i="2" s="1"/>
  <c r="I163" i="2"/>
  <c r="AI163" i="2" s="1"/>
  <c r="I164" i="2"/>
  <c r="AI164" i="2" s="1"/>
  <c r="I165" i="2"/>
  <c r="AI165" i="2" s="1"/>
  <c r="I166" i="2"/>
  <c r="AI166" i="2" s="1"/>
  <c r="I167" i="2"/>
  <c r="AI167" i="2" s="1"/>
  <c r="I168" i="2"/>
  <c r="AI168" i="2" s="1"/>
  <c r="I169" i="2"/>
  <c r="AI169" i="2" s="1"/>
  <c r="I170" i="2"/>
  <c r="AI170" i="2" s="1"/>
  <c r="I171" i="2"/>
  <c r="AI171" i="2" s="1"/>
  <c r="I172" i="2"/>
  <c r="AI172" i="2" s="1"/>
  <c r="I173" i="2"/>
  <c r="AI173" i="2" s="1"/>
  <c r="I174" i="2"/>
  <c r="AI174" i="2" s="1"/>
  <c r="I175" i="2"/>
  <c r="AI175" i="2" s="1"/>
  <c r="I176" i="2"/>
  <c r="AI176" i="2" s="1"/>
  <c r="I177" i="2"/>
  <c r="AI177" i="2" s="1"/>
  <c r="I178" i="2"/>
  <c r="AI178" i="2" s="1"/>
  <c r="I179" i="2"/>
  <c r="AI179" i="2" s="1"/>
  <c r="I180" i="2"/>
  <c r="AI180" i="2" s="1"/>
  <c r="I181" i="2"/>
  <c r="AI181" i="2" s="1"/>
  <c r="I182" i="2"/>
  <c r="AI182" i="2" s="1"/>
  <c r="I183" i="2"/>
  <c r="AI183" i="2" s="1"/>
  <c r="I184" i="2"/>
  <c r="AI184" i="2" s="1"/>
  <c r="I185" i="2"/>
  <c r="AI185" i="2" s="1"/>
  <c r="I186" i="2"/>
  <c r="AI186" i="2" s="1"/>
  <c r="I187" i="2"/>
  <c r="AI187" i="2" s="1"/>
  <c r="I188" i="2"/>
  <c r="AI188" i="2" s="1"/>
  <c r="I189" i="2"/>
  <c r="AI189" i="2" s="1"/>
  <c r="I190" i="2"/>
  <c r="AI190" i="2" s="1"/>
  <c r="I191" i="2"/>
  <c r="AI191" i="2" s="1"/>
  <c r="I192" i="2"/>
  <c r="AI192" i="2" s="1"/>
  <c r="I193" i="2"/>
  <c r="AI193" i="2" s="1"/>
  <c r="I194" i="2"/>
  <c r="AI194" i="2" s="1"/>
  <c r="I195" i="2"/>
  <c r="AI195" i="2" s="1"/>
  <c r="I196" i="2"/>
  <c r="AI196" i="2" s="1"/>
  <c r="I197" i="2"/>
  <c r="AI197" i="2" s="1"/>
  <c r="I198" i="2"/>
  <c r="AI198" i="2" s="1"/>
  <c r="I199" i="2"/>
  <c r="AI199" i="2" s="1"/>
  <c r="I200" i="2"/>
  <c r="AI200" i="2" s="1"/>
  <c r="I201" i="2"/>
  <c r="AI201" i="2" s="1"/>
  <c r="I202" i="2"/>
  <c r="AI202" i="2" s="1"/>
  <c r="I203" i="2"/>
  <c r="AI203" i="2" s="1"/>
  <c r="I204" i="2"/>
  <c r="AI204" i="2" s="1"/>
  <c r="I205" i="2"/>
  <c r="AI205" i="2" s="1"/>
  <c r="I206" i="2"/>
  <c r="AI206" i="2" s="1"/>
  <c r="I207" i="2"/>
  <c r="AI207" i="2" s="1"/>
  <c r="I208" i="2"/>
  <c r="AI208" i="2" s="1"/>
  <c r="I209" i="2"/>
  <c r="AI209" i="2" s="1"/>
  <c r="I210" i="2"/>
  <c r="AI210" i="2" s="1"/>
  <c r="I211" i="2"/>
  <c r="AI211" i="2" s="1"/>
  <c r="I212" i="2"/>
  <c r="AI212" i="2" s="1"/>
  <c r="I213" i="2"/>
  <c r="AI213" i="2" s="1"/>
  <c r="I214" i="2"/>
  <c r="AI214" i="2" s="1"/>
  <c r="I215" i="2"/>
  <c r="AI215" i="2" s="1"/>
  <c r="I216" i="2"/>
  <c r="AI216" i="2" s="1"/>
  <c r="I217" i="2"/>
  <c r="AI217" i="2" s="1"/>
  <c r="I218" i="2"/>
  <c r="AI218" i="2" s="1"/>
  <c r="I219" i="2"/>
  <c r="AI219" i="2" s="1"/>
  <c r="I220" i="2"/>
  <c r="AI220" i="2" s="1"/>
  <c r="I221" i="2"/>
  <c r="AI221" i="2" s="1"/>
  <c r="I222" i="2"/>
  <c r="AI222" i="2" s="1"/>
  <c r="I223" i="2"/>
  <c r="AI223" i="2" s="1"/>
  <c r="I224" i="2"/>
  <c r="AI224" i="2" s="1"/>
  <c r="I225" i="2"/>
  <c r="AI225" i="2" s="1"/>
  <c r="I226" i="2"/>
  <c r="AI226" i="2" s="1"/>
  <c r="I227" i="2"/>
  <c r="AI227" i="2" s="1"/>
  <c r="I228" i="2"/>
  <c r="AI228" i="2" s="1"/>
  <c r="I229" i="2"/>
  <c r="AI229" i="2" s="1"/>
  <c r="I230" i="2"/>
  <c r="AI230" i="2" s="1"/>
  <c r="I231" i="2"/>
  <c r="AI231" i="2" s="1"/>
  <c r="I232" i="2"/>
  <c r="AI232" i="2" s="1"/>
  <c r="I233" i="2"/>
  <c r="AI233" i="2" s="1"/>
  <c r="I234" i="2"/>
  <c r="AI234" i="2" s="1"/>
  <c r="I235" i="2"/>
  <c r="AI235" i="2" s="1"/>
  <c r="I236" i="2"/>
  <c r="AI236" i="2" s="1"/>
  <c r="I237" i="2"/>
  <c r="AI237" i="2" s="1"/>
  <c r="I238" i="2"/>
  <c r="AI238" i="2" s="1"/>
  <c r="I239" i="2"/>
  <c r="AI239" i="2" s="1"/>
  <c r="I240" i="2"/>
  <c r="AI240" i="2" s="1"/>
  <c r="I241" i="2"/>
  <c r="AI241" i="2" s="1"/>
  <c r="I242" i="2"/>
  <c r="AI242" i="2" s="1"/>
  <c r="I243" i="2"/>
  <c r="AI243" i="2" s="1"/>
  <c r="I244" i="2"/>
  <c r="AI244" i="2" s="1"/>
  <c r="I245" i="2"/>
  <c r="AI245" i="2" s="1"/>
  <c r="I246" i="2"/>
  <c r="AI246" i="2" s="1"/>
  <c r="I247" i="2"/>
  <c r="AI247" i="2" s="1"/>
  <c r="I248" i="2"/>
  <c r="AI248" i="2" s="1"/>
  <c r="I249" i="2"/>
  <c r="AI249" i="2" s="1"/>
  <c r="I250" i="2"/>
  <c r="AI250" i="2" s="1"/>
  <c r="I251" i="2"/>
  <c r="AI251" i="2" s="1"/>
  <c r="I252" i="2"/>
  <c r="AI252" i="2" s="1"/>
  <c r="I253" i="2"/>
  <c r="AI253" i="2" s="1"/>
  <c r="I254" i="2"/>
  <c r="AI254" i="2" s="1"/>
  <c r="I255" i="2"/>
  <c r="AI255" i="2" s="1"/>
  <c r="I256" i="2"/>
  <c r="AI256" i="2" s="1"/>
  <c r="I257" i="2"/>
  <c r="AI257" i="2" s="1"/>
  <c r="I258" i="2"/>
  <c r="AI258" i="2" s="1"/>
  <c r="I259" i="2"/>
  <c r="AI259" i="2" s="1"/>
  <c r="I260" i="2"/>
  <c r="AI260" i="2" s="1"/>
  <c r="I261" i="2"/>
  <c r="AI261" i="2" s="1"/>
  <c r="I262" i="2"/>
  <c r="AI262" i="2" s="1"/>
  <c r="I263" i="2"/>
  <c r="AI263" i="2" s="1"/>
  <c r="I264" i="2"/>
  <c r="AI264" i="2" s="1"/>
  <c r="I265" i="2"/>
  <c r="AI265" i="2" s="1"/>
  <c r="I266" i="2"/>
  <c r="AI266" i="2" s="1"/>
  <c r="I267" i="2"/>
  <c r="AI267" i="2" s="1"/>
  <c r="I268" i="2"/>
  <c r="AI268" i="2" s="1"/>
  <c r="I269" i="2"/>
  <c r="AI269" i="2" s="1"/>
  <c r="I270" i="2"/>
  <c r="AI270" i="2" s="1"/>
  <c r="I271" i="2"/>
  <c r="AI271" i="2" s="1"/>
  <c r="I272" i="2"/>
  <c r="AI272" i="2" s="1"/>
  <c r="I273" i="2"/>
  <c r="AI273" i="2" s="1"/>
  <c r="I274" i="2"/>
  <c r="AI274" i="2" s="1"/>
  <c r="I275" i="2"/>
  <c r="AI275" i="2" s="1"/>
  <c r="I276" i="2"/>
  <c r="AI276" i="2" s="1"/>
  <c r="I277" i="2"/>
  <c r="AI277" i="2" s="1"/>
  <c r="I278" i="2"/>
  <c r="AI278" i="2" s="1"/>
  <c r="I279" i="2"/>
  <c r="AI279" i="2" s="1"/>
  <c r="I280" i="2"/>
  <c r="AI280" i="2" s="1"/>
  <c r="I281" i="2"/>
  <c r="AI281" i="2" s="1"/>
  <c r="I282" i="2"/>
  <c r="AI282" i="2" s="1"/>
  <c r="I283" i="2"/>
  <c r="AI283" i="2" s="1"/>
  <c r="I284" i="2"/>
  <c r="AI284" i="2" s="1"/>
  <c r="I285" i="2"/>
  <c r="AI285" i="2" s="1"/>
  <c r="I286" i="2"/>
  <c r="AI286" i="2" s="1"/>
  <c r="I287" i="2"/>
  <c r="AI287" i="2" s="1"/>
  <c r="I288" i="2"/>
  <c r="AI288" i="2" s="1"/>
  <c r="I289" i="2"/>
  <c r="AI289" i="2" s="1"/>
  <c r="I290" i="2"/>
  <c r="AI290" i="2" s="1"/>
  <c r="I291" i="2"/>
  <c r="AI291" i="2" s="1"/>
  <c r="I292" i="2"/>
  <c r="AI292" i="2" s="1"/>
  <c r="I293" i="2"/>
  <c r="AI293" i="2" s="1"/>
  <c r="I294" i="2"/>
  <c r="AI294" i="2" s="1"/>
  <c r="I295" i="2"/>
  <c r="AI295" i="2" s="1"/>
  <c r="I296" i="2"/>
  <c r="AI296" i="2" s="1"/>
  <c r="I297" i="2"/>
  <c r="AI297" i="2" s="1"/>
  <c r="I298" i="2"/>
  <c r="AI298" i="2" s="1"/>
  <c r="I299" i="2"/>
  <c r="AI299" i="2" s="1"/>
  <c r="I300" i="2"/>
  <c r="AI300" i="2" s="1"/>
  <c r="I301" i="2"/>
  <c r="AI301" i="2" s="1"/>
  <c r="I302" i="2"/>
  <c r="AI302" i="2" s="1"/>
  <c r="I303" i="2"/>
  <c r="AI303" i="2" s="1"/>
  <c r="I304" i="2"/>
  <c r="AI304" i="2" s="1"/>
  <c r="I305" i="2"/>
  <c r="AI305" i="2" s="1"/>
  <c r="I306" i="2"/>
  <c r="AI306" i="2" s="1"/>
  <c r="I307" i="2"/>
  <c r="AI307" i="2" s="1"/>
  <c r="I308" i="2"/>
  <c r="AI308" i="2" s="1"/>
  <c r="I309" i="2"/>
  <c r="AI309" i="2" s="1"/>
  <c r="I310" i="2"/>
  <c r="AI310" i="2" s="1"/>
  <c r="I311" i="2"/>
  <c r="AI311" i="2" s="1"/>
  <c r="I312" i="2"/>
  <c r="AI312" i="2" s="1"/>
  <c r="I313" i="2"/>
  <c r="AI313" i="2" s="1"/>
  <c r="I314" i="2"/>
  <c r="AI314" i="2" s="1"/>
  <c r="I315" i="2"/>
  <c r="AI315" i="2" s="1"/>
  <c r="I316" i="2"/>
  <c r="AI316" i="2" s="1"/>
  <c r="I317" i="2"/>
  <c r="AI317" i="2" s="1"/>
  <c r="I318" i="2"/>
  <c r="AI318" i="2" s="1"/>
  <c r="I319" i="2"/>
  <c r="AI319" i="2" s="1"/>
  <c r="I320" i="2"/>
  <c r="AI320" i="2" s="1"/>
  <c r="I321" i="2"/>
  <c r="AI321" i="2" s="1"/>
  <c r="I322" i="2"/>
  <c r="AI322" i="2" s="1"/>
  <c r="I323" i="2"/>
  <c r="AI323" i="2" s="1"/>
  <c r="I324" i="2"/>
  <c r="AI324" i="2" s="1"/>
  <c r="I325" i="2"/>
  <c r="AI325" i="2" s="1"/>
  <c r="I326" i="2"/>
  <c r="AI326" i="2" s="1"/>
  <c r="I327" i="2"/>
  <c r="AI327" i="2" s="1"/>
  <c r="I328" i="2"/>
  <c r="AI328" i="2" s="1"/>
  <c r="I329" i="2"/>
  <c r="AI329" i="2" s="1"/>
  <c r="I330" i="2"/>
  <c r="AI330" i="2" s="1"/>
  <c r="I331" i="2"/>
  <c r="AI331" i="2" s="1"/>
  <c r="I332" i="2"/>
  <c r="AI332" i="2" s="1"/>
  <c r="I333" i="2"/>
  <c r="AI333" i="2" s="1"/>
  <c r="I334" i="2"/>
  <c r="AI334" i="2" s="1"/>
  <c r="I335" i="2"/>
  <c r="AI335" i="2" s="1"/>
  <c r="I336" i="2"/>
  <c r="AI336" i="2" s="1"/>
  <c r="I337" i="2"/>
  <c r="AI337" i="2" s="1"/>
  <c r="I338" i="2"/>
  <c r="AI338" i="2" s="1"/>
  <c r="I339" i="2"/>
  <c r="AI339" i="2" s="1"/>
  <c r="I340" i="2"/>
  <c r="AI340" i="2" s="1"/>
  <c r="I341" i="2"/>
  <c r="AI341" i="2" s="1"/>
  <c r="I342" i="2"/>
  <c r="AI342" i="2" s="1"/>
  <c r="I343" i="2"/>
  <c r="AI343" i="2" s="1"/>
  <c r="I344" i="2"/>
  <c r="AI344" i="2" s="1"/>
  <c r="I345" i="2"/>
  <c r="AI345" i="2" s="1"/>
  <c r="I346" i="2"/>
  <c r="AI346" i="2" s="1"/>
  <c r="I347" i="2"/>
  <c r="AI347" i="2" s="1"/>
  <c r="I348" i="2"/>
  <c r="AI348" i="2" s="1"/>
  <c r="I349" i="2"/>
  <c r="AI349" i="2" s="1"/>
  <c r="I350" i="2"/>
  <c r="AI350" i="2" s="1"/>
  <c r="I351" i="2"/>
  <c r="AI351" i="2" s="1"/>
  <c r="I352" i="2"/>
  <c r="AI352" i="2" s="1"/>
  <c r="I353" i="2"/>
  <c r="AI353" i="2" s="1"/>
  <c r="I354" i="2"/>
  <c r="AI354" i="2" s="1"/>
  <c r="I355" i="2"/>
  <c r="AI355" i="2" s="1"/>
  <c r="I356" i="2"/>
  <c r="AI356" i="2" s="1"/>
  <c r="I357" i="2"/>
  <c r="AI357" i="2" s="1"/>
  <c r="I358" i="2"/>
  <c r="AI358" i="2" s="1"/>
  <c r="I359" i="2"/>
  <c r="AI359" i="2" s="1"/>
  <c r="I360" i="2"/>
  <c r="AI360" i="2" s="1"/>
  <c r="I361" i="2"/>
  <c r="AI361" i="2" s="1"/>
  <c r="I362" i="2"/>
  <c r="AI362" i="2" s="1"/>
  <c r="I363" i="2"/>
  <c r="AI363" i="2" s="1"/>
  <c r="I364" i="2"/>
  <c r="AI364" i="2" s="1"/>
  <c r="I365" i="2"/>
  <c r="AI365" i="2" s="1"/>
  <c r="I366" i="2"/>
  <c r="AI366" i="2" s="1"/>
  <c r="I367" i="2"/>
  <c r="AI367" i="2" s="1"/>
  <c r="I368" i="2"/>
  <c r="AI368" i="2" s="1"/>
  <c r="I369" i="2"/>
  <c r="AI369" i="2" s="1"/>
  <c r="I370" i="2"/>
  <c r="AI370" i="2" s="1"/>
  <c r="I371" i="2"/>
  <c r="AI371" i="2" s="1"/>
  <c r="I372" i="2"/>
  <c r="AI372" i="2" s="1"/>
  <c r="I373" i="2"/>
  <c r="AI373" i="2" s="1"/>
  <c r="I374" i="2"/>
  <c r="AI374" i="2" s="1"/>
  <c r="I375" i="2"/>
  <c r="AI375" i="2" s="1"/>
  <c r="I376" i="2"/>
  <c r="AI376" i="2" s="1"/>
  <c r="I377" i="2"/>
  <c r="AI377" i="2" s="1"/>
  <c r="I378" i="2"/>
  <c r="AI378" i="2" s="1"/>
  <c r="I379" i="2"/>
  <c r="AI379" i="2" s="1"/>
  <c r="I380" i="2"/>
  <c r="AI380" i="2" s="1"/>
  <c r="I381" i="2"/>
  <c r="AI381" i="2" s="1"/>
  <c r="I382" i="2"/>
  <c r="AI382" i="2" s="1"/>
  <c r="I383" i="2"/>
  <c r="AI383" i="2" s="1"/>
  <c r="I384" i="2"/>
  <c r="AI384" i="2" s="1"/>
  <c r="I385" i="2"/>
  <c r="AI385" i="2" s="1"/>
  <c r="I386" i="2"/>
  <c r="AI386" i="2" s="1"/>
  <c r="I387" i="2"/>
  <c r="AI387" i="2" s="1"/>
  <c r="I388" i="2"/>
  <c r="AI388" i="2" s="1"/>
  <c r="I389" i="2"/>
  <c r="AI389" i="2" s="1"/>
  <c r="I390" i="2"/>
  <c r="AI390" i="2" s="1"/>
  <c r="I391" i="2"/>
  <c r="AI391" i="2" s="1"/>
  <c r="I392" i="2"/>
  <c r="AI392" i="2" s="1"/>
  <c r="I393" i="2"/>
  <c r="AI393" i="2" s="1"/>
  <c r="I394" i="2"/>
  <c r="AI394" i="2" s="1"/>
  <c r="I395" i="2"/>
  <c r="AI395" i="2" s="1"/>
  <c r="I396" i="2"/>
  <c r="AI396" i="2" s="1"/>
  <c r="I397" i="2"/>
  <c r="AI397" i="2" s="1"/>
  <c r="I398" i="2"/>
  <c r="AI398" i="2" s="1"/>
  <c r="I399" i="2"/>
  <c r="AI399" i="2" s="1"/>
  <c r="I400" i="2"/>
  <c r="AI400" i="2" s="1"/>
  <c r="I401" i="2"/>
  <c r="AI401" i="2" s="1"/>
  <c r="I402" i="2"/>
  <c r="AI402" i="2" s="1"/>
  <c r="I403" i="2"/>
  <c r="AI403" i="2" s="1"/>
  <c r="I404" i="2"/>
  <c r="AI404" i="2" s="1"/>
  <c r="I405" i="2"/>
  <c r="AI405" i="2" s="1"/>
  <c r="I406" i="2"/>
  <c r="AI406" i="2" s="1"/>
  <c r="I407" i="2"/>
  <c r="AI407" i="2" s="1"/>
  <c r="I408" i="2"/>
  <c r="AI408" i="2" s="1"/>
  <c r="I409" i="2"/>
  <c r="AI409" i="2" s="1"/>
  <c r="I410" i="2"/>
  <c r="AI410" i="2" s="1"/>
  <c r="I411" i="2"/>
  <c r="AI411" i="2" s="1"/>
  <c r="I412" i="2"/>
  <c r="AI412" i="2" s="1"/>
  <c r="I413" i="2"/>
  <c r="AI413" i="2" s="1"/>
  <c r="I414" i="2"/>
  <c r="AI414" i="2" s="1"/>
  <c r="I415" i="2"/>
  <c r="AI415" i="2" s="1"/>
  <c r="I416" i="2"/>
  <c r="AI416" i="2" s="1"/>
  <c r="I417" i="2"/>
  <c r="AI417" i="2" s="1"/>
  <c r="I418" i="2"/>
  <c r="AI418" i="2" s="1"/>
  <c r="I419" i="2"/>
  <c r="AI419" i="2" s="1"/>
  <c r="I420" i="2"/>
  <c r="AI420" i="2" s="1"/>
  <c r="I421" i="2"/>
  <c r="AI421" i="2" s="1"/>
  <c r="I422" i="2"/>
  <c r="AI422" i="2" s="1"/>
  <c r="I423" i="2"/>
  <c r="AI423" i="2" s="1"/>
  <c r="I424" i="2"/>
  <c r="AI424" i="2" s="1"/>
  <c r="I425" i="2"/>
  <c r="AI425" i="2" s="1"/>
  <c r="I426" i="2"/>
  <c r="AI426" i="2" s="1"/>
  <c r="I427" i="2"/>
  <c r="AI427" i="2" s="1"/>
  <c r="I428" i="2"/>
  <c r="AI428" i="2" s="1"/>
  <c r="I429" i="2"/>
  <c r="AI429" i="2" s="1"/>
  <c r="I430" i="2"/>
  <c r="AI430" i="2" s="1"/>
  <c r="I431" i="2"/>
  <c r="AI431" i="2" s="1"/>
  <c r="I432" i="2"/>
  <c r="AI432" i="2" s="1"/>
  <c r="I433" i="2"/>
  <c r="AI433" i="2" s="1"/>
  <c r="I434" i="2"/>
  <c r="AI434" i="2" s="1"/>
  <c r="I435" i="2"/>
  <c r="AI435" i="2" s="1"/>
  <c r="I436" i="2"/>
  <c r="AI436" i="2" s="1"/>
  <c r="I437" i="2"/>
  <c r="AI437" i="2" s="1"/>
  <c r="I438" i="2"/>
  <c r="AI438" i="2" s="1"/>
  <c r="I439" i="2"/>
  <c r="AI439" i="2" s="1"/>
  <c r="I440" i="2"/>
  <c r="AI440" i="2" s="1"/>
  <c r="I441" i="2"/>
  <c r="AI441" i="2" s="1"/>
  <c r="I442" i="2"/>
  <c r="AI442" i="2" s="1"/>
  <c r="I443" i="2"/>
  <c r="AI443" i="2" s="1"/>
  <c r="I444" i="2"/>
  <c r="AI444" i="2" s="1"/>
  <c r="I445" i="2"/>
  <c r="AI445" i="2" s="1"/>
  <c r="I446" i="2"/>
  <c r="AI446" i="2" s="1"/>
  <c r="I447" i="2"/>
  <c r="AI447" i="2" s="1"/>
  <c r="I448" i="2"/>
  <c r="AI448" i="2" s="1"/>
  <c r="I449" i="2"/>
  <c r="AI449" i="2" s="1"/>
  <c r="I450" i="2"/>
  <c r="AI450" i="2" s="1"/>
  <c r="I451" i="2"/>
  <c r="AI451" i="2" s="1"/>
  <c r="I452" i="2"/>
  <c r="AI452" i="2" s="1"/>
  <c r="I453" i="2"/>
  <c r="AI453" i="2" s="1"/>
  <c r="I454" i="2"/>
  <c r="AI454" i="2" s="1"/>
  <c r="I455" i="2"/>
  <c r="AI455" i="2" s="1"/>
  <c r="I456" i="2"/>
  <c r="AI456" i="2" s="1"/>
  <c r="I457" i="2"/>
  <c r="AI457" i="2" s="1"/>
  <c r="I458" i="2"/>
  <c r="AI458" i="2" s="1"/>
  <c r="I459" i="2"/>
  <c r="AI459" i="2" s="1"/>
  <c r="I460" i="2"/>
  <c r="AI460" i="2" s="1"/>
  <c r="I461" i="2"/>
  <c r="AI461" i="2" s="1"/>
  <c r="I462" i="2"/>
  <c r="AI462" i="2" s="1"/>
  <c r="I463" i="2"/>
  <c r="AI463" i="2" s="1"/>
  <c r="I464" i="2"/>
  <c r="AI464" i="2" s="1"/>
  <c r="I465" i="2"/>
  <c r="AI465" i="2" s="1"/>
  <c r="I466" i="2"/>
  <c r="AI466" i="2" s="1"/>
  <c r="I467" i="2"/>
  <c r="AI467" i="2" s="1"/>
  <c r="I468" i="2"/>
  <c r="AI468" i="2" s="1"/>
  <c r="I469" i="2"/>
  <c r="AI469" i="2" s="1"/>
  <c r="I470" i="2"/>
  <c r="AI470" i="2" s="1"/>
  <c r="I471" i="2"/>
  <c r="AI471" i="2" s="1"/>
  <c r="I472" i="2"/>
  <c r="AI472" i="2" s="1"/>
  <c r="I473" i="2"/>
  <c r="AI473" i="2" s="1"/>
  <c r="I474" i="2"/>
  <c r="AI474" i="2" s="1"/>
  <c r="I475" i="2"/>
  <c r="AI475" i="2" s="1"/>
  <c r="I476" i="2"/>
  <c r="AI476" i="2" s="1"/>
  <c r="I477" i="2"/>
  <c r="AI477" i="2" s="1"/>
  <c r="I478" i="2"/>
  <c r="AI478" i="2" s="1"/>
  <c r="I479" i="2"/>
  <c r="AI479" i="2" s="1"/>
  <c r="I480" i="2"/>
  <c r="AI480" i="2" s="1"/>
  <c r="I481" i="2"/>
  <c r="AI481" i="2" s="1"/>
  <c r="I482" i="2"/>
  <c r="AI482" i="2" s="1"/>
  <c r="I483" i="2"/>
  <c r="AI483" i="2" s="1"/>
  <c r="I484" i="2"/>
  <c r="AI484" i="2" s="1"/>
  <c r="I485" i="2"/>
  <c r="AI485" i="2" s="1"/>
  <c r="I486" i="2"/>
  <c r="AI486" i="2" s="1"/>
  <c r="I487" i="2"/>
  <c r="AI487" i="2" s="1"/>
  <c r="I488" i="2"/>
  <c r="AI488" i="2" s="1"/>
  <c r="I489" i="2"/>
  <c r="AI489" i="2" s="1"/>
  <c r="I490" i="2"/>
  <c r="AI490" i="2" s="1"/>
  <c r="I491" i="2"/>
  <c r="AI491" i="2" s="1"/>
  <c r="I492" i="2"/>
  <c r="AI492" i="2" s="1"/>
  <c r="I493" i="2"/>
  <c r="AI493" i="2" s="1"/>
  <c r="I494" i="2"/>
  <c r="AI494" i="2" s="1"/>
  <c r="I495" i="2"/>
  <c r="AI495" i="2" s="1"/>
  <c r="I496" i="2"/>
  <c r="AI496" i="2" s="1"/>
  <c r="I497" i="2"/>
  <c r="AI497" i="2" s="1"/>
  <c r="I498" i="2"/>
  <c r="AI498" i="2" s="1"/>
  <c r="I499" i="2"/>
  <c r="AI499" i="2" s="1"/>
  <c r="I500" i="2"/>
  <c r="AI500" i="2" s="1"/>
  <c r="I501" i="2"/>
  <c r="AI501" i="2" s="1"/>
  <c r="I502" i="2"/>
  <c r="AI502" i="2" s="1"/>
  <c r="I503" i="2"/>
  <c r="AI503" i="2" s="1"/>
  <c r="I504" i="2"/>
  <c r="AI504" i="2" s="1"/>
  <c r="I505" i="2"/>
  <c r="AI505" i="2" s="1"/>
  <c r="I506" i="2"/>
  <c r="AI506" i="2" s="1"/>
  <c r="I507" i="2"/>
  <c r="AI507" i="2" s="1"/>
  <c r="I508" i="2"/>
  <c r="AI508" i="2" s="1"/>
  <c r="I509" i="2"/>
  <c r="AI509" i="2" s="1"/>
  <c r="I510" i="2"/>
  <c r="AI510" i="2" s="1"/>
  <c r="I511" i="2"/>
  <c r="AI511" i="2" s="1"/>
  <c r="I512" i="2"/>
  <c r="AI512" i="2" s="1"/>
  <c r="I513" i="2"/>
  <c r="AI513" i="2" s="1"/>
  <c r="I514" i="2"/>
  <c r="AI514" i="2" s="1"/>
  <c r="I515" i="2"/>
  <c r="AI515" i="2" s="1"/>
  <c r="I516" i="2"/>
  <c r="AI516" i="2" s="1"/>
  <c r="I517" i="2"/>
  <c r="AI517" i="2" s="1"/>
  <c r="I518" i="2"/>
  <c r="AI518" i="2" s="1"/>
  <c r="I519" i="2"/>
  <c r="AI519" i="2" s="1"/>
  <c r="I520" i="2"/>
  <c r="AI520" i="2" s="1"/>
  <c r="I521" i="2"/>
  <c r="AI521" i="2" s="1"/>
  <c r="I522" i="2"/>
  <c r="AI522" i="2" s="1"/>
  <c r="I523" i="2"/>
  <c r="AI523" i="2" s="1"/>
  <c r="I524" i="2"/>
  <c r="AI524" i="2" s="1"/>
  <c r="I525" i="2"/>
  <c r="AI525" i="2" s="1"/>
  <c r="I526" i="2"/>
  <c r="AI526" i="2" s="1"/>
  <c r="I527" i="2"/>
  <c r="AI527" i="2" s="1"/>
  <c r="I528" i="2"/>
  <c r="AI528" i="2" s="1"/>
  <c r="I529" i="2"/>
  <c r="AI529" i="2" s="1"/>
  <c r="I530" i="2"/>
  <c r="AI530" i="2" s="1"/>
  <c r="I531" i="2"/>
  <c r="AI531" i="2" s="1"/>
  <c r="I532" i="2"/>
  <c r="AI532" i="2" s="1"/>
  <c r="I533" i="2"/>
  <c r="AI533" i="2" s="1"/>
  <c r="I534" i="2"/>
  <c r="AI534" i="2" s="1"/>
  <c r="I535" i="2"/>
  <c r="AI535" i="2" s="1"/>
  <c r="I536" i="2"/>
  <c r="AI536" i="2" s="1"/>
  <c r="I537" i="2"/>
  <c r="AI537" i="2" s="1"/>
  <c r="I538" i="2"/>
  <c r="AI538" i="2" s="1"/>
  <c r="I539" i="2"/>
  <c r="AI539" i="2" s="1"/>
  <c r="I540" i="2"/>
  <c r="AI540" i="2" s="1"/>
  <c r="I541" i="2"/>
  <c r="AI541" i="2" s="1"/>
  <c r="I542" i="2"/>
  <c r="AI542" i="2" s="1"/>
  <c r="I543" i="2"/>
  <c r="AI543" i="2" s="1"/>
  <c r="I544" i="2"/>
  <c r="AI544" i="2" s="1"/>
  <c r="I545" i="2"/>
  <c r="AI545" i="2" s="1"/>
  <c r="I546" i="2"/>
  <c r="AI546" i="2" s="1"/>
  <c r="I547" i="2"/>
  <c r="AI547" i="2" s="1"/>
  <c r="I548" i="2"/>
  <c r="AI548" i="2" s="1"/>
  <c r="I549" i="2"/>
  <c r="AI549" i="2" s="1"/>
  <c r="I550" i="2"/>
  <c r="AI550" i="2" s="1"/>
  <c r="I551" i="2"/>
  <c r="AI551" i="2" s="1"/>
  <c r="I552" i="2"/>
  <c r="AI552" i="2" s="1"/>
  <c r="I553" i="2"/>
  <c r="AI553" i="2" s="1"/>
  <c r="I554" i="2"/>
  <c r="AI554" i="2" s="1"/>
  <c r="I555" i="2"/>
  <c r="AI555" i="2" s="1"/>
  <c r="I556" i="2"/>
  <c r="AI556" i="2" s="1"/>
  <c r="I557" i="2"/>
  <c r="AI557" i="2" s="1"/>
  <c r="I558" i="2"/>
  <c r="AI558" i="2" s="1"/>
  <c r="I559" i="2"/>
  <c r="AI559" i="2" s="1"/>
  <c r="I560" i="2"/>
  <c r="AI560" i="2" s="1"/>
  <c r="I561" i="2"/>
  <c r="AI561" i="2" s="1"/>
  <c r="I562" i="2"/>
  <c r="AI562" i="2" s="1"/>
  <c r="I563" i="2"/>
  <c r="AI563" i="2" s="1"/>
  <c r="I564" i="2"/>
  <c r="AI564" i="2" s="1"/>
  <c r="I565" i="2"/>
  <c r="AI565" i="2" s="1"/>
  <c r="I566" i="2"/>
  <c r="AI566" i="2" s="1"/>
  <c r="I567" i="2"/>
  <c r="AI567" i="2" s="1"/>
  <c r="I568" i="2"/>
  <c r="AI568" i="2" s="1"/>
  <c r="I569" i="2"/>
  <c r="AI569" i="2" s="1"/>
  <c r="I570" i="2"/>
  <c r="AI570" i="2" s="1"/>
  <c r="I571" i="2"/>
  <c r="AI571" i="2" s="1"/>
  <c r="I572" i="2"/>
  <c r="AI572" i="2" s="1"/>
  <c r="I573" i="2"/>
  <c r="AI573" i="2" s="1"/>
  <c r="I574" i="2"/>
  <c r="AI574" i="2" s="1"/>
  <c r="I575" i="2"/>
  <c r="AI575" i="2" s="1"/>
  <c r="I576" i="2"/>
  <c r="AI576" i="2" s="1"/>
  <c r="I577" i="2"/>
  <c r="AI577" i="2" s="1"/>
  <c r="I578" i="2"/>
  <c r="AI578" i="2" s="1"/>
  <c r="I579" i="2"/>
  <c r="AI579" i="2" s="1"/>
  <c r="I580" i="2"/>
  <c r="AI580" i="2" s="1"/>
  <c r="I581" i="2"/>
  <c r="AI581" i="2" s="1"/>
  <c r="I582" i="2"/>
  <c r="AI582" i="2" s="1"/>
  <c r="I583" i="2"/>
  <c r="AI583" i="2" s="1"/>
  <c r="I584" i="2"/>
  <c r="AI584" i="2" s="1"/>
  <c r="I585" i="2"/>
  <c r="AI585" i="2" s="1"/>
  <c r="I586" i="2"/>
  <c r="AI586" i="2" s="1"/>
  <c r="I587" i="2"/>
  <c r="AI587" i="2" s="1"/>
  <c r="I588" i="2"/>
  <c r="AI588" i="2" s="1"/>
  <c r="I589" i="2"/>
  <c r="AI589" i="2" s="1"/>
  <c r="I590" i="2"/>
  <c r="AI590" i="2" s="1"/>
  <c r="I591" i="2"/>
  <c r="AI591" i="2" s="1"/>
  <c r="I592" i="2"/>
  <c r="AI592" i="2" s="1"/>
  <c r="I593" i="2"/>
  <c r="AI593" i="2" s="1"/>
  <c r="I594" i="2"/>
  <c r="AI594" i="2" s="1"/>
  <c r="I595" i="2"/>
  <c r="AI595" i="2" s="1"/>
  <c r="I596" i="2"/>
  <c r="AI596" i="2" s="1"/>
  <c r="I597" i="2"/>
  <c r="AI597" i="2" s="1"/>
  <c r="I598" i="2"/>
  <c r="AI598" i="2" s="1"/>
  <c r="I599" i="2"/>
  <c r="AI599" i="2" s="1"/>
  <c r="I600" i="2"/>
  <c r="AI600" i="2" s="1"/>
  <c r="I601" i="2"/>
  <c r="AI601" i="2" s="1"/>
  <c r="I602" i="2"/>
  <c r="AI602" i="2" s="1"/>
  <c r="I603" i="2"/>
  <c r="AI603" i="2" s="1"/>
  <c r="I604" i="2"/>
  <c r="AI604" i="2" s="1"/>
  <c r="I605" i="2"/>
  <c r="AI605" i="2" s="1"/>
  <c r="I606" i="2"/>
  <c r="AI606" i="2" s="1"/>
  <c r="I607" i="2"/>
  <c r="AI607" i="2" s="1"/>
  <c r="I608" i="2"/>
  <c r="AI608" i="2" s="1"/>
  <c r="I609" i="2"/>
  <c r="AI609" i="2" s="1"/>
  <c r="I610" i="2"/>
  <c r="AI610" i="2" s="1"/>
  <c r="I611" i="2"/>
  <c r="AI611" i="2" s="1"/>
  <c r="I612" i="2"/>
  <c r="AI612" i="2" s="1"/>
  <c r="I613" i="2"/>
  <c r="AI613" i="2" s="1"/>
  <c r="I614" i="2"/>
  <c r="AI614" i="2" s="1"/>
  <c r="I615" i="2"/>
  <c r="AI615" i="2" s="1"/>
  <c r="I616" i="2"/>
  <c r="AI616" i="2" s="1"/>
  <c r="I617" i="2"/>
  <c r="AI617" i="2" s="1"/>
  <c r="I618" i="2"/>
  <c r="AI618" i="2" s="1"/>
  <c r="I619" i="2"/>
  <c r="AI619" i="2" s="1"/>
  <c r="I620" i="2"/>
  <c r="AI620" i="2" s="1"/>
  <c r="I621" i="2"/>
  <c r="AI621" i="2" s="1"/>
  <c r="I622" i="2"/>
  <c r="AI622" i="2" s="1"/>
  <c r="I623" i="2"/>
  <c r="AI623" i="2" s="1"/>
  <c r="I624" i="2"/>
  <c r="AI624" i="2" s="1"/>
  <c r="I625" i="2"/>
  <c r="AI625" i="2" s="1"/>
  <c r="I626" i="2"/>
  <c r="AI626" i="2" s="1"/>
  <c r="I627" i="2"/>
  <c r="AI627" i="2" s="1"/>
  <c r="I628" i="2"/>
  <c r="AI628" i="2" s="1"/>
  <c r="I629" i="2"/>
  <c r="AI629" i="2" s="1"/>
  <c r="I630" i="2"/>
  <c r="AI630" i="2" s="1"/>
  <c r="I631" i="2"/>
  <c r="AI631" i="2" s="1"/>
  <c r="I632" i="2"/>
  <c r="AI632" i="2" s="1"/>
  <c r="I633" i="2"/>
  <c r="AI633" i="2" s="1"/>
  <c r="I634" i="2"/>
  <c r="AI634" i="2" s="1"/>
  <c r="I635" i="2"/>
  <c r="AI635" i="2" s="1"/>
  <c r="I636" i="2"/>
  <c r="AI636" i="2" s="1"/>
  <c r="I637" i="2"/>
  <c r="AI637" i="2" s="1"/>
  <c r="I638" i="2"/>
  <c r="AI638" i="2" s="1"/>
  <c r="I639" i="2"/>
  <c r="AI639" i="2" s="1"/>
  <c r="I640" i="2"/>
  <c r="AI640" i="2" s="1"/>
  <c r="I641" i="2"/>
  <c r="AI641" i="2" s="1"/>
  <c r="I642" i="2"/>
  <c r="AI642" i="2" s="1"/>
  <c r="I643" i="2"/>
  <c r="AI643" i="2" s="1"/>
  <c r="I644" i="2"/>
  <c r="AI644" i="2" s="1"/>
  <c r="I645" i="2"/>
  <c r="AI645" i="2" s="1"/>
  <c r="I646" i="2"/>
  <c r="AI646" i="2" s="1"/>
  <c r="I647" i="2"/>
  <c r="AI647" i="2" s="1"/>
  <c r="I648" i="2"/>
  <c r="AI648" i="2" s="1"/>
  <c r="I649" i="2"/>
  <c r="AI649" i="2" s="1"/>
  <c r="I650" i="2"/>
  <c r="AI650" i="2" s="1"/>
  <c r="I651" i="2"/>
  <c r="AI651" i="2" s="1"/>
  <c r="I652" i="2"/>
  <c r="AI652" i="2" s="1"/>
  <c r="I653" i="2"/>
  <c r="AI653" i="2" s="1"/>
  <c r="I654" i="2"/>
  <c r="AI654" i="2" s="1"/>
  <c r="I655" i="2"/>
  <c r="AI655" i="2" s="1"/>
  <c r="I656" i="2"/>
  <c r="AI656" i="2" s="1"/>
  <c r="I657" i="2"/>
  <c r="AI657" i="2" s="1"/>
  <c r="I658" i="2"/>
  <c r="AI658" i="2" s="1"/>
  <c r="I659" i="2"/>
  <c r="AI659" i="2" s="1"/>
  <c r="I660" i="2"/>
  <c r="AI660" i="2" s="1"/>
  <c r="I661" i="2"/>
  <c r="AI661" i="2" s="1"/>
  <c r="I662" i="2"/>
  <c r="AI662" i="2" s="1"/>
  <c r="I663" i="2"/>
  <c r="AI663" i="2" s="1"/>
  <c r="I664" i="2"/>
  <c r="AI664" i="2" s="1"/>
  <c r="I665" i="2"/>
  <c r="AI665" i="2" s="1"/>
  <c r="I666" i="2"/>
  <c r="AI666" i="2" s="1"/>
  <c r="I667" i="2"/>
  <c r="AI667" i="2" s="1"/>
  <c r="I668" i="2"/>
  <c r="AI668" i="2" s="1"/>
  <c r="I669" i="2"/>
  <c r="AI669" i="2" s="1"/>
  <c r="I670" i="2"/>
  <c r="AI670" i="2" s="1"/>
  <c r="I671" i="2"/>
  <c r="AI671" i="2" s="1"/>
  <c r="I672" i="2"/>
  <c r="AI672" i="2" s="1"/>
  <c r="I673" i="2"/>
  <c r="AI673" i="2" s="1"/>
  <c r="I674" i="2"/>
  <c r="AI674" i="2" s="1"/>
  <c r="I675" i="2"/>
  <c r="AI675" i="2" s="1"/>
  <c r="I676" i="2"/>
  <c r="AI676" i="2" s="1"/>
  <c r="I677" i="2"/>
  <c r="AI677" i="2" s="1"/>
  <c r="I678" i="2"/>
  <c r="AI678" i="2" s="1"/>
  <c r="I679" i="2"/>
  <c r="AI679" i="2" s="1"/>
  <c r="I680" i="2"/>
  <c r="AI680" i="2" s="1"/>
  <c r="I681" i="2"/>
  <c r="AI681" i="2" s="1"/>
  <c r="I682" i="2"/>
  <c r="AI682" i="2" s="1"/>
  <c r="I683" i="2"/>
  <c r="AI683" i="2" s="1"/>
  <c r="I684" i="2"/>
  <c r="AI684" i="2" s="1"/>
  <c r="I685" i="2"/>
  <c r="AI685" i="2" s="1"/>
  <c r="I686" i="2"/>
  <c r="AI686" i="2" s="1"/>
  <c r="I687" i="2"/>
  <c r="AI687" i="2" s="1"/>
  <c r="I688" i="2"/>
  <c r="AI688" i="2" s="1"/>
  <c r="I689" i="2"/>
  <c r="AI689" i="2" s="1"/>
  <c r="I690" i="2"/>
  <c r="AI690" i="2" s="1"/>
  <c r="I691" i="2"/>
  <c r="AI691" i="2" s="1"/>
  <c r="I692" i="2"/>
  <c r="AI692" i="2" s="1"/>
  <c r="I693" i="2"/>
  <c r="AI693" i="2" s="1"/>
  <c r="I694" i="2"/>
  <c r="AI694" i="2" s="1"/>
  <c r="I695" i="2"/>
  <c r="AI695" i="2" s="1"/>
  <c r="I696" i="2"/>
  <c r="AI696" i="2" s="1"/>
  <c r="I697" i="2"/>
  <c r="AI697" i="2" s="1"/>
  <c r="I698" i="2"/>
  <c r="AI698" i="2" s="1"/>
  <c r="I699" i="2"/>
  <c r="AI699" i="2" s="1"/>
  <c r="I700" i="2"/>
  <c r="AI700" i="2" s="1"/>
  <c r="I701" i="2"/>
  <c r="AI701" i="2" s="1"/>
  <c r="I702" i="2"/>
  <c r="AI702" i="2" s="1"/>
  <c r="I703" i="2"/>
  <c r="AI703" i="2" s="1"/>
  <c r="I704" i="2"/>
  <c r="AI704" i="2" s="1"/>
  <c r="I705" i="2"/>
  <c r="AI705" i="2" s="1"/>
  <c r="I706" i="2"/>
  <c r="AI706" i="2" s="1"/>
  <c r="I707" i="2"/>
  <c r="AI707" i="2" s="1"/>
  <c r="I708" i="2"/>
  <c r="AI708" i="2" s="1"/>
  <c r="I709" i="2"/>
  <c r="AI709" i="2" s="1"/>
  <c r="I710" i="2"/>
  <c r="AI710" i="2" s="1"/>
  <c r="I711" i="2"/>
  <c r="AI711" i="2" s="1"/>
  <c r="I712" i="2"/>
  <c r="AI712" i="2" s="1"/>
  <c r="I713" i="2"/>
  <c r="AI713" i="2" s="1"/>
  <c r="I714" i="2"/>
  <c r="AI714" i="2" s="1"/>
  <c r="I715" i="2"/>
  <c r="AI715" i="2" s="1"/>
  <c r="I716" i="2"/>
  <c r="AI716" i="2" s="1"/>
  <c r="I717" i="2"/>
  <c r="AI717" i="2" s="1"/>
  <c r="I718" i="2"/>
  <c r="AI718" i="2" s="1"/>
  <c r="I719" i="2"/>
  <c r="AI719" i="2" s="1"/>
  <c r="I720" i="2"/>
  <c r="AI720" i="2" s="1"/>
  <c r="I721" i="2"/>
  <c r="AI721" i="2" s="1"/>
  <c r="I722" i="2"/>
  <c r="AI722" i="2" s="1"/>
  <c r="I723" i="2"/>
  <c r="AI723" i="2" s="1"/>
  <c r="I724" i="2"/>
  <c r="AI724" i="2" s="1"/>
  <c r="I725" i="2"/>
  <c r="AI725" i="2" s="1"/>
  <c r="I726" i="2"/>
  <c r="AI726" i="2" s="1"/>
  <c r="I727" i="2"/>
  <c r="AI727" i="2" s="1"/>
  <c r="I728" i="2"/>
  <c r="AI728" i="2" s="1"/>
  <c r="I729" i="2"/>
  <c r="AI729" i="2" s="1"/>
  <c r="I730" i="2"/>
  <c r="AI730" i="2" s="1"/>
  <c r="I731" i="2"/>
  <c r="AI731" i="2" s="1"/>
  <c r="I732" i="2"/>
  <c r="AI732" i="2" s="1"/>
  <c r="I733" i="2"/>
  <c r="AI733" i="2" s="1"/>
  <c r="I734" i="2"/>
  <c r="AI734" i="2" s="1"/>
  <c r="I735" i="2"/>
  <c r="AI735" i="2" s="1"/>
  <c r="I736" i="2"/>
  <c r="AI736" i="2" s="1"/>
  <c r="I737" i="2"/>
  <c r="AI737" i="2" s="1"/>
  <c r="I738" i="2"/>
  <c r="AI738" i="2" s="1"/>
  <c r="I739" i="2"/>
  <c r="AI739" i="2" s="1"/>
  <c r="I740" i="2"/>
  <c r="AI740" i="2" s="1"/>
  <c r="I741" i="2"/>
  <c r="AI741" i="2" s="1"/>
  <c r="I742" i="2"/>
  <c r="AI742" i="2" s="1"/>
  <c r="I743" i="2"/>
  <c r="AI743" i="2" s="1"/>
  <c r="I744" i="2"/>
  <c r="AI744" i="2" s="1"/>
  <c r="I745" i="2"/>
  <c r="AI745" i="2" s="1"/>
  <c r="I746" i="2"/>
  <c r="AI746" i="2" s="1"/>
  <c r="I747" i="2"/>
  <c r="AI747" i="2" s="1"/>
  <c r="I748" i="2"/>
  <c r="AI748" i="2" s="1"/>
  <c r="I749" i="2"/>
  <c r="AI749" i="2" s="1"/>
  <c r="I750" i="2"/>
  <c r="AI750" i="2" s="1"/>
  <c r="I751" i="2"/>
  <c r="AI751" i="2" s="1"/>
  <c r="I752" i="2"/>
  <c r="AI752" i="2" s="1"/>
  <c r="I753" i="2"/>
  <c r="AI753" i="2" s="1"/>
  <c r="I754" i="2"/>
  <c r="AI754" i="2" s="1"/>
  <c r="I755" i="2"/>
  <c r="AI755" i="2" s="1"/>
  <c r="I756" i="2"/>
  <c r="AI756" i="2" s="1"/>
  <c r="I757" i="2"/>
  <c r="AI757" i="2" s="1"/>
  <c r="I758" i="2"/>
  <c r="AI758" i="2" s="1"/>
  <c r="I759" i="2"/>
  <c r="AI759" i="2" s="1"/>
  <c r="I760" i="2"/>
  <c r="AI760" i="2" s="1"/>
  <c r="I761" i="2"/>
  <c r="AI761" i="2" s="1"/>
  <c r="I762" i="2"/>
  <c r="AI762" i="2" s="1"/>
  <c r="I763" i="2"/>
  <c r="AI763" i="2" s="1"/>
  <c r="I764" i="2"/>
  <c r="AI764" i="2" s="1"/>
  <c r="I765" i="2"/>
  <c r="AI765" i="2" s="1"/>
  <c r="I766" i="2"/>
  <c r="AI766" i="2" s="1"/>
  <c r="I767" i="2"/>
  <c r="AI767" i="2" s="1"/>
  <c r="I768" i="2"/>
  <c r="AI768" i="2" s="1"/>
  <c r="I769" i="2"/>
  <c r="AI769" i="2" s="1"/>
  <c r="I770" i="2"/>
  <c r="AI770" i="2" s="1"/>
  <c r="I771" i="2"/>
  <c r="AI771" i="2" s="1"/>
  <c r="I772" i="2"/>
  <c r="AI772" i="2" s="1"/>
  <c r="I773" i="2"/>
  <c r="AI773" i="2" s="1"/>
  <c r="I774" i="2"/>
  <c r="AI774" i="2" s="1"/>
  <c r="I775" i="2"/>
  <c r="AI775" i="2" s="1"/>
  <c r="I776" i="2"/>
  <c r="AI776" i="2" s="1"/>
  <c r="I777" i="2"/>
  <c r="AI777" i="2" s="1"/>
  <c r="I778" i="2"/>
  <c r="AI778" i="2" s="1"/>
  <c r="I779" i="2"/>
  <c r="AI779" i="2" s="1"/>
  <c r="I780" i="2"/>
  <c r="AI780" i="2" s="1"/>
  <c r="I781" i="2"/>
  <c r="AI781" i="2" s="1"/>
  <c r="I782" i="2"/>
  <c r="AI782" i="2" s="1"/>
  <c r="I783" i="2"/>
  <c r="AI783" i="2" s="1"/>
  <c r="I784" i="2"/>
  <c r="AI784" i="2" s="1"/>
  <c r="I785" i="2"/>
  <c r="AI785" i="2" s="1"/>
  <c r="I786" i="2"/>
  <c r="AI786" i="2" s="1"/>
  <c r="I787" i="2"/>
  <c r="AI787" i="2" s="1"/>
  <c r="I788" i="2"/>
  <c r="AI788" i="2" s="1"/>
  <c r="I789" i="2"/>
  <c r="AI789" i="2" s="1"/>
  <c r="I790" i="2"/>
  <c r="AI790" i="2" s="1"/>
  <c r="I791" i="2"/>
  <c r="AI791" i="2" s="1"/>
  <c r="I792" i="2"/>
  <c r="AI792" i="2" s="1"/>
  <c r="I793" i="2"/>
  <c r="AI793" i="2" s="1"/>
  <c r="I794" i="2"/>
  <c r="AI794" i="2" s="1"/>
  <c r="I795" i="2"/>
  <c r="AI795" i="2" s="1"/>
  <c r="I796" i="2"/>
  <c r="AI796" i="2" s="1"/>
  <c r="I797" i="2"/>
  <c r="AI797" i="2" s="1"/>
  <c r="I798" i="2"/>
  <c r="AI798" i="2" s="1"/>
  <c r="I799" i="2"/>
  <c r="AI799" i="2" s="1"/>
  <c r="I800" i="2"/>
  <c r="AI800" i="2" s="1"/>
  <c r="I801" i="2"/>
  <c r="AI801" i="2" s="1"/>
  <c r="I802" i="2"/>
  <c r="AI802" i="2" s="1"/>
  <c r="I803" i="2"/>
  <c r="AI803" i="2" s="1"/>
  <c r="I804" i="2"/>
  <c r="AI804" i="2" s="1"/>
  <c r="I805" i="2"/>
  <c r="AI805" i="2" s="1"/>
  <c r="I806" i="2"/>
  <c r="AI806" i="2" s="1"/>
  <c r="I807" i="2"/>
  <c r="AI807" i="2" s="1"/>
  <c r="I808" i="2"/>
  <c r="AI808" i="2" s="1"/>
  <c r="I809" i="2"/>
  <c r="AI809" i="2" s="1"/>
  <c r="I810" i="2"/>
  <c r="AI810" i="2" s="1"/>
  <c r="I811" i="2"/>
  <c r="AI811" i="2" s="1"/>
  <c r="I812" i="2"/>
  <c r="AI812" i="2" s="1"/>
  <c r="I813" i="2"/>
  <c r="AI813" i="2" s="1"/>
  <c r="I814" i="2"/>
  <c r="AI814" i="2" s="1"/>
  <c r="I815" i="2"/>
  <c r="AI815" i="2" s="1"/>
  <c r="I816" i="2"/>
  <c r="AI816" i="2" s="1"/>
  <c r="I817" i="2"/>
  <c r="AI817" i="2" s="1"/>
  <c r="I818" i="2"/>
  <c r="AI818" i="2" s="1"/>
  <c r="I819" i="2"/>
  <c r="AI819" i="2" s="1"/>
  <c r="I820" i="2"/>
  <c r="AI820" i="2" s="1"/>
  <c r="I821" i="2"/>
  <c r="AI821" i="2" s="1"/>
  <c r="I822" i="2"/>
  <c r="AI822" i="2" s="1"/>
  <c r="I823" i="2"/>
  <c r="AI823" i="2" s="1"/>
  <c r="I824" i="2"/>
  <c r="AI824" i="2" s="1"/>
  <c r="I825" i="2"/>
  <c r="AI825" i="2" s="1"/>
  <c r="I826" i="2"/>
  <c r="AI826" i="2" s="1"/>
  <c r="I827" i="2"/>
  <c r="AI827" i="2" s="1"/>
  <c r="I828" i="2"/>
  <c r="AI828" i="2" s="1"/>
  <c r="I829" i="2"/>
  <c r="AI829" i="2" s="1"/>
  <c r="I830" i="2"/>
  <c r="AI830" i="2" s="1"/>
  <c r="I831" i="2"/>
  <c r="AI831" i="2" s="1"/>
  <c r="I832" i="2"/>
  <c r="AI832" i="2" s="1"/>
  <c r="I833" i="2"/>
  <c r="AI833" i="2" s="1"/>
  <c r="I834" i="2"/>
  <c r="AI834" i="2" s="1"/>
  <c r="I835" i="2"/>
  <c r="AI835" i="2" s="1"/>
  <c r="I836" i="2"/>
  <c r="AI836" i="2" s="1"/>
  <c r="I837" i="2"/>
  <c r="AI837" i="2" s="1"/>
  <c r="I838" i="2"/>
  <c r="AI838" i="2" s="1"/>
  <c r="I839" i="2"/>
  <c r="AI839" i="2" s="1"/>
  <c r="I840" i="2"/>
  <c r="AI840" i="2" s="1"/>
  <c r="I841" i="2"/>
  <c r="AI841" i="2" s="1"/>
  <c r="I842" i="2"/>
  <c r="AI842" i="2" s="1"/>
  <c r="I843" i="2"/>
  <c r="AI843" i="2" s="1"/>
  <c r="I844" i="2"/>
  <c r="AI844" i="2" s="1"/>
  <c r="I845" i="2"/>
  <c r="AI845" i="2" s="1"/>
  <c r="I846" i="2"/>
  <c r="AI846" i="2" s="1"/>
  <c r="I847" i="2"/>
  <c r="AI847" i="2" s="1"/>
  <c r="I848" i="2"/>
  <c r="AI848" i="2" s="1"/>
  <c r="I849" i="2"/>
  <c r="AI849" i="2" s="1"/>
  <c r="I850" i="2"/>
  <c r="AI850" i="2" s="1"/>
  <c r="I851" i="2"/>
  <c r="AI851" i="2" s="1"/>
  <c r="I852" i="2"/>
  <c r="AI852" i="2" s="1"/>
  <c r="I853" i="2"/>
  <c r="AI853" i="2" s="1"/>
  <c r="I854" i="2"/>
  <c r="AI854" i="2" s="1"/>
  <c r="I855" i="2"/>
  <c r="AI855" i="2" s="1"/>
  <c r="I856" i="2"/>
  <c r="AI856" i="2" s="1"/>
  <c r="I857" i="2"/>
  <c r="AI857" i="2" s="1"/>
  <c r="I858" i="2"/>
  <c r="AI858" i="2" s="1"/>
  <c r="I859" i="2"/>
  <c r="AI859" i="2" s="1"/>
  <c r="I860" i="2"/>
  <c r="AI860" i="2" s="1"/>
  <c r="I861" i="2"/>
  <c r="AI861" i="2" s="1"/>
  <c r="I862" i="2"/>
  <c r="AI862" i="2" s="1"/>
  <c r="I863" i="2"/>
  <c r="AI863" i="2" s="1"/>
  <c r="I864" i="2"/>
  <c r="AI864" i="2" s="1"/>
  <c r="I865" i="2"/>
  <c r="AI865" i="2" s="1"/>
  <c r="I866" i="2"/>
  <c r="AI866" i="2" s="1"/>
  <c r="I867" i="2"/>
  <c r="AI867" i="2" s="1"/>
  <c r="I868" i="2"/>
  <c r="AI868" i="2" s="1"/>
  <c r="I869" i="2"/>
  <c r="AI869" i="2" s="1"/>
  <c r="I870" i="2"/>
  <c r="AI870" i="2" s="1"/>
  <c r="I871" i="2"/>
  <c r="AI871" i="2" s="1"/>
  <c r="I872" i="2"/>
  <c r="AI872" i="2" s="1"/>
  <c r="I873" i="2"/>
  <c r="AI873" i="2" s="1"/>
  <c r="I874" i="2"/>
  <c r="AI874" i="2" s="1"/>
  <c r="I875" i="2"/>
  <c r="AI875" i="2" s="1"/>
  <c r="I876" i="2"/>
  <c r="AI876" i="2" s="1"/>
  <c r="I877" i="2"/>
  <c r="AI877" i="2" s="1"/>
  <c r="I878" i="2"/>
  <c r="AI878" i="2" s="1"/>
  <c r="I879" i="2"/>
  <c r="AI879" i="2" s="1"/>
  <c r="I880" i="2"/>
  <c r="AI880" i="2" s="1"/>
  <c r="I881" i="2"/>
  <c r="AI881" i="2" s="1"/>
  <c r="I882" i="2"/>
  <c r="AI882" i="2" s="1"/>
  <c r="I883" i="2"/>
  <c r="AI883" i="2" s="1"/>
  <c r="I884" i="2"/>
  <c r="AI884" i="2" s="1"/>
  <c r="I885" i="2"/>
  <c r="AI885" i="2" s="1"/>
  <c r="I886" i="2"/>
  <c r="AI886" i="2" s="1"/>
  <c r="I887" i="2"/>
  <c r="AI887" i="2" s="1"/>
  <c r="I888" i="2"/>
  <c r="AI888" i="2" s="1"/>
  <c r="I889" i="2"/>
  <c r="AI889" i="2" s="1"/>
  <c r="I890" i="2"/>
  <c r="AI890" i="2" s="1"/>
  <c r="I891" i="2"/>
  <c r="AI891" i="2" s="1"/>
  <c r="I892" i="2"/>
  <c r="AI892" i="2" s="1"/>
  <c r="I893" i="2"/>
  <c r="AI893" i="2" s="1"/>
  <c r="I894" i="2"/>
  <c r="AI894" i="2" s="1"/>
  <c r="I895" i="2"/>
  <c r="AI895" i="2" s="1"/>
  <c r="I896" i="2"/>
  <c r="AI896" i="2" s="1"/>
  <c r="I897" i="2"/>
  <c r="AI897" i="2" s="1"/>
  <c r="I898" i="2"/>
  <c r="AI898" i="2" s="1"/>
  <c r="I899" i="2"/>
  <c r="AI899" i="2" s="1"/>
  <c r="I900" i="2"/>
  <c r="AI900" i="2" s="1"/>
  <c r="I901" i="2"/>
  <c r="AI901" i="2" s="1"/>
  <c r="I902" i="2"/>
  <c r="AI902" i="2" s="1"/>
  <c r="I903" i="2"/>
  <c r="AI903" i="2" s="1"/>
  <c r="I904" i="2"/>
  <c r="AI904" i="2" s="1"/>
  <c r="I905" i="2"/>
  <c r="AI905" i="2" s="1"/>
  <c r="I906" i="2"/>
  <c r="AI906" i="2" s="1"/>
  <c r="I907" i="2"/>
  <c r="AI907" i="2" s="1"/>
  <c r="I908" i="2"/>
  <c r="AI908" i="2" s="1"/>
  <c r="I909" i="2"/>
  <c r="AI909" i="2" s="1"/>
  <c r="I910" i="2"/>
  <c r="AI910" i="2" s="1"/>
  <c r="I911" i="2"/>
  <c r="AI911" i="2" s="1"/>
  <c r="I912" i="2"/>
  <c r="AI912" i="2" s="1"/>
  <c r="I913" i="2"/>
  <c r="AI913" i="2" s="1"/>
  <c r="I914" i="2"/>
  <c r="AI914" i="2" s="1"/>
  <c r="I915" i="2"/>
  <c r="AI915" i="2" s="1"/>
  <c r="I916" i="2"/>
  <c r="AI916" i="2" s="1"/>
  <c r="I917" i="2"/>
  <c r="AI917" i="2" s="1"/>
  <c r="I918" i="2"/>
  <c r="AI918" i="2" s="1"/>
  <c r="I919" i="2"/>
  <c r="AI919" i="2" s="1"/>
  <c r="I920" i="2"/>
  <c r="AI920" i="2" s="1"/>
  <c r="I921" i="2"/>
  <c r="AI921" i="2" s="1"/>
  <c r="I922" i="2"/>
  <c r="AI922" i="2" s="1"/>
  <c r="I923" i="2"/>
  <c r="AI923" i="2" s="1"/>
  <c r="I924" i="2"/>
  <c r="AI924" i="2" s="1"/>
  <c r="I925" i="2"/>
  <c r="AI925" i="2" s="1"/>
  <c r="I926" i="2"/>
  <c r="AI926" i="2" s="1"/>
  <c r="I927" i="2"/>
  <c r="AI927" i="2" s="1"/>
  <c r="I928" i="2"/>
  <c r="AI928" i="2" s="1"/>
  <c r="I929" i="2"/>
  <c r="AI929" i="2" s="1"/>
  <c r="I930" i="2"/>
  <c r="AI930" i="2" s="1"/>
  <c r="I931" i="2"/>
  <c r="AI931" i="2" s="1"/>
  <c r="I932" i="2"/>
  <c r="AI932" i="2" s="1"/>
  <c r="I933" i="2"/>
  <c r="AI933" i="2" s="1"/>
  <c r="I934" i="2"/>
  <c r="AI934" i="2" s="1"/>
  <c r="I935" i="2"/>
  <c r="AI935" i="2" s="1"/>
  <c r="I936" i="2"/>
  <c r="AI936" i="2" s="1"/>
  <c r="I937" i="2"/>
  <c r="AI937" i="2" s="1"/>
  <c r="I938" i="2"/>
  <c r="AI938" i="2" s="1"/>
  <c r="I939" i="2"/>
  <c r="AI939" i="2" s="1"/>
  <c r="I940" i="2"/>
  <c r="AI940" i="2" s="1"/>
  <c r="I941" i="2"/>
  <c r="AI941" i="2" s="1"/>
  <c r="I942" i="2"/>
  <c r="AI942" i="2" s="1"/>
  <c r="I943" i="2"/>
  <c r="AI943" i="2" s="1"/>
  <c r="I944" i="2"/>
  <c r="AI944" i="2" s="1"/>
  <c r="I945" i="2"/>
  <c r="AI945" i="2" s="1"/>
  <c r="I946" i="2"/>
  <c r="AI946" i="2" s="1"/>
  <c r="I947" i="2"/>
  <c r="AI947" i="2" s="1"/>
  <c r="I948" i="2"/>
  <c r="AI948" i="2" s="1"/>
  <c r="I949" i="2"/>
  <c r="AI949" i="2" s="1"/>
  <c r="I950" i="2"/>
  <c r="AI950" i="2" s="1"/>
  <c r="I951" i="2"/>
  <c r="AI951" i="2" s="1"/>
  <c r="I952" i="2"/>
  <c r="AI952" i="2" s="1"/>
  <c r="I953" i="2"/>
  <c r="AI953" i="2" s="1"/>
  <c r="I954" i="2"/>
  <c r="AI954" i="2" s="1"/>
  <c r="I955" i="2"/>
  <c r="AI955" i="2" s="1"/>
  <c r="I956" i="2"/>
  <c r="AI956" i="2" s="1"/>
  <c r="I957" i="2"/>
  <c r="AI957" i="2" s="1"/>
  <c r="I958" i="2"/>
  <c r="AI958" i="2" s="1"/>
  <c r="I959" i="2"/>
  <c r="AI959" i="2" s="1"/>
  <c r="I960" i="2"/>
  <c r="AI960" i="2" s="1"/>
  <c r="I961" i="2"/>
  <c r="AI961" i="2" s="1"/>
  <c r="I962" i="2"/>
  <c r="AI962" i="2" s="1"/>
  <c r="I963" i="2"/>
  <c r="AI963" i="2" s="1"/>
  <c r="I964" i="2"/>
  <c r="AI964" i="2" s="1"/>
  <c r="I965" i="2"/>
  <c r="AI965" i="2" s="1"/>
  <c r="I966" i="2"/>
  <c r="AI966" i="2" s="1"/>
  <c r="I967" i="2"/>
  <c r="AI967" i="2" s="1"/>
  <c r="I968" i="2"/>
  <c r="AI968" i="2" s="1"/>
  <c r="I969" i="2"/>
  <c r="AI969" i="2" s="1"/>
  <c r="I970" i="2"/>
  <c r="AI970" i="2" s="1"/>
  <c r="I971" i="2"/>
  <c r="AI971" i="2" s="1"/>
  <c r="I972" i="2"/>
  <c r="AI972" i="2" s="1"/>
  <c r="I973" i="2"/>
  <c r="AI973" i="2" s="1"/>
  <c r="I974" i="2"/>
  <c r="AI974" i="2" s="1"/>
  <c r="I975" i="2"/>
  <c r="AI975" i="2" s="1"/>
  <c r="I976" i="2"/>
  <c r="AI976" i="2" s="1"/>
  <c r="I977" i="2"/>
  <c r="AI977" i="2" s="1"/>
  <c r="I978" i="2"/>
  <c r="AI978" i="2" s="1"/>
  <c r="I979" i="2"/>
  <c r="AI979" i="2" s="1"/>
  <c r="I980" i="2"/>
  <c r="AI980" i="2" s="1"/>
  <c r="I981" i="2"/>
  <c r="AI981" i="2" s="1"/>
  <c r="I982" i="2"/>
  <c r="AI982" i="2" s="1"/>
  <c r="I983" i="2"/>
  <c r="AI983" i="2" s="1"/>
  <c r="I984" i="2"/>
  <c r="AI984" i="2" s="1"/>
  <c r="I985" i="2"/>
  <c r="AI985" i="2" s="1"/>
  <c r="I986" i="2"/>
  <c r="AI986" i="2" s="1"/>
  <c r="I987" i="2"/>
  <c r="AI987" i="2" s="1"/>
  <c r="I988" i="2"/>
  <c r="AI988" i="2" s="1"/>
  <c r="I989" i="2"/>
  <c r="AI989" i="2" s="1"/>
  <c r="I990" i="2"/>
  <c r="AI990" i="2" s="1"/>
  <c r="I991" i="2"/>
  <c r="AI991" i="2" s="1"/>
  <c r="I992" i="2"/>
  <c r="AI992" i="2" s="1"/>
  <c r="I993" i="2"/>
  <c r="AI993" i="2" s="1"/>
  <c r="I994" i="2"/>
  <c r="AI994" i="2" s="1"/>
  <c r="I995" i="2"/>
  <c r="AI995" i="2" s="1"/>
  <c r="I996" i="2"/>
  <c r="AI996" i="2" s="1"/>
  <c r="I997" i="2"/>
  <c r="AI997" i="2" s="1"/>
  <c r="I998" i="2"/>
  <c r="AI998" i="2" s="1"/>
  <c r="I999" i="2"/>
  <c r="AI999" i="2" s="1"/>
  <c r="I1000" i="2"/>
  <c r="AI1000" i="2" s="1"/>
  <c r="I1001" i="2"/>
  <c r="AI1001" i="2" s="1"/>
  <c r="I1002" i="2"/>
  <c r="AI1002" i="2" s="1"/>
  <c r="I1003" i="2"/>
  <c r="AI1003" i="2" s="1"/>
  <c r="I1004" i="2"/>
  <c r="AI1004" i="2" s="1"/>
  <c r="I1005" i="2"/>
  <c r="AI1005" i="2" s="1"/>
  <c r="I1006" i="2"/>
  <c r="AI1006" i="2" s="1"/>
  <c r="I1007" i="2"/>
  <c r="AI1007" i="2" s="1"/>
  <c r="I1008" i="2"/>
  <c r="AI1008" i="2" s="1"/>
  <c r="I1009" i="2"/>
  <c r="AI1009" i="2" s="1"/>
  <c r="I1010" i="2"/>
  <c r="AI1010" i="2" s="1"/>
  <c r="I1011" i="2"/>
  <c r="AI1011" i="2" s="1"/>
  <c r="I1012" i="2"/>
  <c r="AI1012" i="2" s="1"/>
  <c r="I1013" i="2"/>
  <c r="AI1013" i="2" s="1"/>
  <c r="I1014" i="2"/>
  <c r="AI1014" i="2" s="1"/>
  <c r="I1015" i="2"/>
  <c r="AI1015" i="2" s="1"/>
  <c r="I1016" i="2"/>
  <c r="AI1016" i="2" s="1"/>
  <c r="I1017" i="2"/>
  <c r="AI1017" i="2" s="1"/>
  <c r="I1018" i="2"/>
  <c r="AI1018" i="2" s="1"/>
  <c r="I1019" i="2"/>
  <c r="AI1019" i="2" s="1"/>
  <c r="I1020" i="2"/>
  <c r="AI1020" i="2" s="1"/>
  <c r="I1021" i="2"/>
  <c r="AI1021" i="2" s="1"/>
  <c r="I1022" i="2"/>
  <c r="AI1022" i="2" s="1"/>
  <c r="I1023" i="2"/>
  <c r="AI1023" i="2" s="1"/>
  <c r="I1024" i="2"/>
  <c r="AI1024" i="2" s="1"/>
  <c r="I1025" i="2"/>
  <c r="AI1025" i="2" s="1"/>
  <c r="I1026" i="2"/>
  <c r="AI1026" i="2" s="1"/>
  <c r="I1027" i="2"/>
  <c r="AI1027" i="2" s="1"/>
  <c r="I1028" i="2"/>
  <c r="AI1028" i="2" s="1"/>
  <c r="I1029" i="2"/>
  <c r="AI1029" i="2" s="1"/>
  <c r="I1030" i="2"/>
  <c r="AI1030" i="2" s="1"/>
  <c r="I1031" i="2"/>
  <c r="AI1031" i="2" s="1"/>
  <c r="I1032" i="2"/>
  <c r="AI1032" i="2" s="1"/>
  <c r="I1033" i="2"/>
  <c r="AI1033" i="2" s="1"/>
  <c r="I1034" i="2"/>
  <c r="AI1034" i="2" s="1"/>
  <c r="I1035" i="2"/>
  <c r="AI1035" i="2" s="1"/>
  <c r="I1036" i="2"/>
  <c r="AI1036" i="2" s="1"/>
  <c r="I1037" i="2"/>
  <c r="AI1037" i="2" s="1"/>
  <c r="I1038" i="2"/>
  <c r="AI1038" i="2" s="1"/>
  <c r="I1039" i="2"/>
  <c r="AI1039" i="2" s="1"/>
  <c r="I1040" i="2"/>
  <c r="AI1040" i="2" s="1"/>
  <c r="I1041" i="2"/>
  <c r="AI1041" i="2" s="1"/>
  <c r="I1042" i="2"/>
  <c r="AI1042" i="2" s="1"/>
  <c r="I1043" i="2"/>
  <c r="AI1043" i="2" s="1"/>
  <c r="I1044" i="2"/>
  <c r="AI1044" i="2" s="1"/>
  <c r="I1045" i="2"/>
  <c r="AI1045" i="2" s="1"/>
  <c r="I1046" i="2"/>
  <c r="AI1046" i="2" s="1"/>
  <c r="I1047" i="2"/>
  <c r="AI1047" i="2" s="1"/>
  <c r="I1048" i="2"/>
  <c r="AI1048" i="2" s="1"/>
  <c r="I1049" i="2"/>
  <c r="AI1049" i="2" s="1"/>
  <c r="I1050" i="2"/>
  <c r="AI1050" i="2" s="1"/>
  <c r="I1051" i="2"/>
  <c r="AI1051" i="2" s="1"/>
  <c r="I1052" i="2"/>
  <c r="AI1052" i="2" s="1"/>
  <c r="I1053" i="2"/>
  <c r="AI1053" i="2" s="1"/>
  <c r="I1054" i="2"/>
  <c r="AI1054" i="2" s="1"/>
  <c r="I1055" i="2"/>
  <c r="AI1055" i="2" s="1"/>
  <c r="I1056" i="2"/>
  <c r="AI1056" i="2" s="1"/>
  <c r="I1057" i="2"/>
  <c r="AI1057" i="2" s="1"/>
  <c r="I1058" i="2"/>
  <c r="AI1058" i="2" s="1"/>
  <c r="I1059" i="2"/>
  <c r="AI1059" i="2" s="1"/>
  <c r="I1060" i="2"/>
  <c r="AI1060" i="2" s="1"/>
  <c r="I1061" i="2"/>
  <c r="AI1061" i="2" s="1"/>
  <c r="I1062" i="2"/>
  <c r="AI1062" i="2" s="1"/>
  <c r="I1063" i="2"/>
  <c r="AI1063" i="2" s="1"/>
  <c r="I1064" i="2"/>
  <c r="AI1064" i="2" s="1"/>
  <c r="I1065" i="2"/>
  <c r="AI1065" i="2" s="1"/>
  <c r="I1066" i="2"/>
  <c r="AI1066" i="2" s="1"/>
  <c r="I1067" i="2"/>
  <c r="AI1067" i="2" s="1"/>
  <c r="I1068" i="2"/>
  <c r="AI1068" i="2" s="1"/>
  <c r="I1069" i="2"/>
  <c r="AI1069" i="2" s="1"/>
  <c r="I1070" i="2"/>
  <c r="AI1070" i="2" s="1"/>
  <c r="I1071" i="2"/>
  <c r="AI1071" i="2" s="1"/>
  <c r="I1072" i="2"/>
  <c r="AI1072" i="2" s="1"/>
  <c r="I1073" i="2"/>
  <c r="AI1073" i="2" s="1"/>
  <c r="I1074" i="2"/>
  <c r="AI1074" i="2" s="1"/>
  <c r="I1075" i="2"/>
  <c r="AI1075" i="2" s="1"/>
  <c r="I1076" i="2"/>
  <c r="AI1076" i="2" s="1"/>
  <c r="I1077" i="2"/>
  <c r="AI1077" i="2" s="1"/>
  <c r="I1078" i="2"/>
  <c r="AI1078" i="2" s="1"/>
  <c r="I1079" i="2"/>
  <c r="AI1079" i="2" s="1"/>
  <c r="I1080" i="2"/>
  <c r="AI1080" i="2" s="1"/>
  <c r="I1081" i="2"/>
  <c r="AI1081" i="2" s="1"/>
  <c r="I1082" i="2"/>
  <c r="AI1082" i="2" s="1"/>
  <c r="I1083" i="2"/>
  <c r="AI1083" i="2" s="1"/>
  <c r="I1084" i="2"/>
  <c r="AI1084" i="2" s="1"/>
  <c r="I1085" i="2"/>
  <c r="AI1085" i="2" s="1"/>
  <c r="I1086" i="2"/>
  <c r="AI1086" i="2" s="1"/>
  <c r="I1087" i="2"/>
  <c r="AI1087" i="2" s="1"/>
  <c r="I1088" i="2"/>
  <c r="AI1088" i="2" s="1"/>
  <c r="I1089" i="2"/>
  <c r="AI1089" i="2" s="1"/>
  <c r="I1090" i="2"/>
  <c r="AI1090" i="2" s="1"/>
  <c r="I1091" i="2"/>
  <c r="AI1091" i="2" s="1"/>
  <c r="I1092" i="2"/>
  <c r="AI1092" i="2" s="1"/>
  <c r="I1093" i="2"/>
  <c r="AI1093" i="2" s="1"/>
  <c r="I1094" i="2"/>
  <c r="AI1094" i="2" s="1"/>
  <c r="I1095" i="2"/>
  <c r="AI1095" i="2" s="1"/>
  <c r="I1096" i="2"/>
  <c r="AI1096" i="2" s="1"/>
  <c r="I1097" i="2"/>
  <c r="AI1097" i="2" s="1"/>
  <c r="I1098" i="2"/>
  <c r="AI1098" i="2" s="1"/>
  <c r="I1099" i="2"/>
  <c r="AI1099" i="2" s="1"/>
  <c r="I1100" i="2"/>
  <c r="AI1100" i="2" s="1"/>
  <c r="I1101" i="2"/>
  <c r="AI1101" i="2" s="1"/>
  <c r="I1102" i="2"/>
  <c r="AI1102" i="2" s="1"/>
  <c r="I1103" i="2"/>
  <c r="AI1103" i="2" s="1"/>
  <c r="I1104" i="2"/>
  <c r="AI1104" i="2" s="1"/>
  <c r="I1105" i="2"/>
  <c r="AI1105" i="2" s="1"/>
  <c r="I1106" i="2"/>
  <c r="AI1106" i="2" s="1"/>
  <c r="I1107" i="2"/>
  <c r="AI1107" i="2" s="1"/>
  <c r="I1108" i="2"/>
  <c r="AI1108" i="2" s="1"/>
  <c r="I1109" i="2"/>
  <c r="AI1109" i="2" s="1"/>
  <c r="I1110" i="2"/>
  <c r="AI1110" i="2" s="1"/>
  <c r="I1111" i="2"/>
  <c r="AI1111" i="2" s="1"/>
  <c r="I1112" i="2"/>
  <c r="AI1112" i="2" s="1"/>
  <c r="I1113" i="2"/>
  <c r="AI1113" i="2" s="1"/>
  <c r="I1114" i="2"/>
  <c r="AI1114" i="2" s="1"/>
  <c r="I1115" i="2"/>
  <c r="AI1115" i="2" s="1"/>
  <c r="I1116" i="2"/>
  <c r="AI1116" i="2" s="1"/>
  <c r="I1117" i="2"/>
  <c r="AI1117" i="2" s="1"/>
  <c r="I1118" i="2"/>
  <c r="AI1118" i="2" s="1"/>
  <c r="I1119" i="2"/>
  <c r="AI1119" i="2" s="1"/>
  <c r="I1120" i="2"/>
  <c r="AI1120" i="2" s="1"/>
  <c r="I1121" i="2"/>
  <c r="AI1121" i="2" s="1"/>
  <c r="I1122" i="2"/>
  <c r="AI1122" i="2" s="1"/>
  <c r="I1123" i="2"/>
  <c r="AI1123" i="2" s="1"/>
  <c r="I1124" i="2"/>
  <c r="AI1124" i="2" s="1"/>
  <c r="I1125" i="2"/>
  <c r="AI1125" i="2" s="1"/>
  <c r="I1126" i="2"/>
  <c r="AI1126" i="2" s="1"/>
  <c r="I1127" i="2"/>
  <c r="AI1127" i="2" s="1"/>
  <c r="I1128" i="2"/>
  <c r="AI1128" i="2" s="1"/>
  <c r="I1129" i="2"/>
  <c r="AI1129" i="2" s="1"/>
  <c r="I1130" i="2"/>
  <c r="AI1130" i="2" s="1"/>
  <c r="I1131" i="2"/>
  <c r="AI1131" i="2" s="1"/>
  <c r="I1132" i="2"/>
  <c r="AI1132" i="2" s="1"/>
  <c r="I1133" i="2"/>
  <c r="AI1133" i="2" s="1"/>
  <c r="I1134" i="2"/>
  <c r="AI1134" i="2" s="1"/>
  <c r="I1135" i="2"/>
  <c r="AI1135" i="2" s="1"/>
  <c r="I1136" i="2"/>
  <c r="AI1136" i="2" s="1"/>
  <c r="I1137" i="2"/>
  <c r="AI1137" i="2" s="1"/>
  <c r="I1138" i="2"/>
  <c r="AI1138" i="2" s="1"/>
  <c r="I1139" i="2"/>
  <c r="AI1139" i="2" s="1"/>
  <c r="I1140" i="2"/>
  <c r="AI1140" i="2" s="1"/>
  <c r="I1141" i="2"/>
  <c r="AI1141" i="2" s="1"/>
  <c r="I1142" i="2"/>
  <c r="AI1142" i="2" s="1"/>
  <c r="I1143" i="2"/>
  <c r="AI1143" i="2" s="1"/>
  <c r="I1144" i="2"/>
  <c r="AI1144" i="2" s="1"/>
  <c r="I1145" i="2"/>
  <c r="AI1145" i="2" s="1"/>
  <c r="I1146" i="2"/>
  <c r="AI1146" i="2" s="1"/>
  <c r="I1147" i="2"/>
  <c r="AI1147" i="2" s="1"/>
  <c r="I1148" i="2"/>
  <c r="AI1148" i="2" s="1"/>
  <c r="I1149" i="2"/>
  <c r="AI1149" i="2" s="1"/>
  <c r="I1150" i="2"/>
  <c r="AI1150" i="2" s="1"/>
  <c r="I1151" i="2"/>
  <c r="AI1151" i="2" s="1"/>
  <c r="I1152" i="2"/>
  <c r="AI1152" i="2" s="1"/>
  <c r="I1153" i="2"/>
  <c r="AI1153" i="2" s="1"/>
  <c r="I1154" i="2"/>
  <c r="AI1154" i="2" s="1"/>
  <c r="I1155" i="2"/>
  <c r="AI1155" i="2" s="1"/>
  <c r="I1156" i="2"/>
  <c r="AI1156" i="2" s="1"/>
  <c r="I1157" i="2"/>
  <c r="AI1157" i="2" s="1"/>
  <c r="I1158" i="2"/>
  <c r="AI1158" i="2" s="1"/>
  <c r="I1159" i="2"/>
  <c r="AI1159" i="2" s="1"/>
  <c r="I1160" i="2"/>
  <c r="AI1160" i="2" s="1"/>
  <c r="I1161" i="2"/>
  <c r="AI1161" i="2" s="1"/>
  <c r="I1162" i="2"/>
  <c r="AI1162" i="2" s="1"/>
  <c r="I1163" i="2"/>
  <c r="AI1163" i="2" s="1"/>
  <c r="I1164" i="2"/>
  <c r="AI1164" i="2" s="1"/>
  <c r="I1165" i="2"/>
  <c r="AI1165" i="2" s="1"/>
  <c r="I1166" i="2"/>
  <c r="AI1166" i="2" s="1"/>
  <c r="I1167" i="2"/>
  <c r="AI1167" i="2" s="1"/>
  <c r="I1168" i="2"/>
  <c r="AI1168" i="2" s="1"/>
  <c r="I1169" i="2"/>
  <c r="AI1169" i="2" s="1"/>
  <c r="I1170" i="2"/>
  <c r="AI1170" i="2" s="1"/>
  <c r="I1171" i="2"/>
  <c r="AI1171" i="2" s="1"/>
  <c r="I1172" i="2"/>
  <c r="AI1172" i="2" s="1"/>
  <c r="I1173" i="2"/>
  <c r="AI1173" i="2" s="1"/>
  <c r="I1174" i="2"/>
  <c r="AI1174" i="2" s="1"/>
  <c r="I1175" i="2"/>
  <c r="AI1175" i="2" s="1"/>
  <c r="I1176" i="2"/>
  <c r="AI1176" i="2" s="1"/>
  <c r="I1177" i="2"/>
  <c r="AI1177" i="2" s="1"/>
  <c r="I1178" i="2"/>
  <c r="AI1178" i="2" s="1"/>
  <c r="I1179" i="2"/>
  <c r="AI1179" i="2" s="1"/>
  <c r="I1180" i="2"/>
  <c r="AI1180" i="2" s="1"/>
  <c r="I1181" i="2"/>
  <c r="AI1181" i="2" s="1"/>
  <c r="I1182" i="2"/>
  <c r="AI1182" i="2" s="1"/>
  <c r="I1183" i="2"/>
  <c r="AI1183" i="2" s="1"/>
  <c r="I1184" i="2"/>
  <c r="AI1184" i="2" s="1"/>
  <c r="I1185" i="2"/>
  <c r="AI1185" i="2" s="1"/>
  <c r="I1186" i="2"/>
  <c r="AI1186" i="2" s="1"/>
  <c r="I1187" i="2"/>
  <c r="AI1187" i="2" s="1"/>
  <c r="I1188" i="2"/>
  <c r="AI1188" i="2" s="1"/>
  <c r="I1189" i="2"/>
  <c r="AI1189" i="2" s="1"/>
  <c r="I1190" i="2"/>
  <c r="AI1190" i="2" s="1"/>
  <c r="I1191" i="2"/>
  <c r="AI1191" i="2" s="1"/>
  <c r="I1192" i="2"/>
  <c r="AI1192" i="2" s="1"/>
  <c r="I1193" i="2"/>
  <c r="AI1193" i="2" s="1"/>
  <c r="I1194" i="2"/>
  <c r="AI1194" i="2" s="1"/>
  <c r="I1195" i="2"/>
  <c r="AI1195" i="2" s="1"/>
  <c r="I1196" i="2"/>
  <c r="AI1196" i="2" s="1"/>
  <c r="I1197" i="2"/>
  <c r="AI1197" i="2" s="1"/>
  <c r="I1198" i="2"/>
  <c r="AI1198" i="2" s="1"/>
  <c r="I1199" i="2"/>
  <c r="AI1199" i="2" s="1"/>
  <c r="I1200" i="2"/>
  <c r="AI1200" i="2" s="1"/>
  <c r="I1201" i="2"/>
  <c r="AI1201" i="2" s="1"/>
  <c r="I1202" i="2"/>
  <c r="AI1202" i="2" s="1"/>
  <c r="I1203" i="2"/>
  <c r="AI1203" i="2" s="1"/>
  <c r="I1204" i="2"/>
  <c r="AI1204" i="2" s="1"/>
  <c r="I1205" i="2"/>
  <c r="AI1205" i="2" s="1"/>
  <c r="I1206" i="2"/>
  <c r="AI1206" i="2" s="1"/>
  <c r="I1207" i="2"/>
  <c r="AI1207" i="2" s="1"/>
  <c r="I1208" i="2"/>
  <c r="AI1208" i="2" s="1"/>
  <c r="I1209" i="2"/>
  <c r="AI1209" i="2" s="1"/>
  <c r="I1210" i="2"/>
  <c r="AI1210" i="2" s="1"/>
  <c r="I1211" i="2"/>
  <c r="AI1211" i="2" s="1"/>
  <c r="I1212" i="2"/>
  <c r="AI1212" i="2" s="1"/>
  <c r="I1213" i="2"/>
  <c r="AI1213" i="2" s="1"/>
  <c r="I1214" i="2"/>
  <c r="AI1214" i="2" s="1"/>
  <c r="I1215" i="2"/>
  <c r="AI1215" i="2" s="1"/>
  <c r="I1216" i="2"/>
  <c r="AI1216" i="2" s="1"/>
  <c r="I1217" i="2"/>
  <c r="AI1217" i="2" s="1"/>
  <c r="I1218" i="2"/>
  <c r="AI1218" i="2" s="1"/>
  <c r="I1219" i="2"/>
  <c r="AI1219" i="2" s="1"/>
  <c r="I1220" i="2"/>
  <c r="AI1220" i="2" s="1"/>
  <c r="I1221" i="2"/>
  <c r="AI1221" i="2" s="1"/>
  <c r="I1222" i="2"/>
  <c r="AI1222" i="2" s="1"/>
  <c r="I1223" i="2"/>
  <c r="AI1223" i="2" s="1"/>
  <c r="I1224" i="2"/>
  <c r="AI1224" i="2" s="1"/>
  <c r="I1225" i="2"/>
  <c r="AI1225" i="2" s="1"/>
  <c r="I1226" i="2"/>
  <c r="AI1226" i="2" s="1"/>
  <c r="I1227" i="2"/>
  <c r="AI1227" i="2" s="1"/>
  <c r="I1228" i="2"/>
  <c r="AI1228" i="2" s="1"/>
  <c r="I1229" i="2"/>
  <c r="AI1229" i="2" s="1"/>
  <c r="I1230" i="2"/>
  <c r="AI1230" i="2" s="1"/>
  <c r="I1231" i="2"/>
  <c r="AI1231" i="2" s="1"/>
  <c r="I1232" i="2"/>
  <c r="AI1232" i="2" s="1"/>
  <c r="I1233" i="2"/>
  <c r="AI1233" i="2" s="1"/>
  <c r="I1234" i="2"/>
  <c r="AI1234" i="2" s="1"/>
  <c r="I1235" i="2"/>
  <c r="AI1235" i="2" s="1"/>
  <c r="I1236" i="2"/>
  <c r="AI1236" i="2" s="1"/>
  <c r="I1237" i="2"/>
  <c r="AI1237" i="2" s="1"/>
  <c r="I1238" i="2"/>
  <c r="AI1238" i="2" s="1"/>
  <c r="I1239" i="2"/>
  <c r="AI1239" i="2" s="1"/>
  <c r="I1240" i="2"/>
  <c r="AI1240" i="2" s="1"/>
  <c r="I1241" i="2"/>
  <c r="AI1241" i="2" s="1"/>
  <c r="I1242" i="2"/>
  <c r="AI1242" i="2" s="1"/>
  <c r="I1243" i="2"/>
  <c r="AI1243" i="2" s="1"/>
  <c r="I1244" i="2"/>
  <c r="AI1244" i="2" s="1"/>
  <c r="I1245" i="2"/>
  <c r="AI1245" i="2" s="1"/>
  <c r="I1246" i="2"/>
  <c r="AI1246" i="2" s="1"/>
  <c r="I1247" i="2"/>
  <c r="AI1247" i="2" s="1"/>
  <c r="I1248" i="2"/>
  <c r="AI1248" i="2" s="1"/>
  <c r="I1249" i="2"/>
  <c r="AI1249" i="2" s="1"/>
  <c r="I1250" i="2"/>
  <c r="AI1250" i="2" s="1"/>
  <c r="I1251" i="2"/>
  <c r="AI1251" i="2" s="1"/>
  <c r="I1252" i="2"/>
  <c r="AI1252" i="2" s="1"/>
  <c r="I1253" i="2"/>
  <c r="AI1253" i="2" s="1"/>
  <c r="I1254" i="2"/>
  <c r="AI1254" i="2" s="1"/>
  <c r="I1255" i="2"/>
  <c r="AI1255" i="2" s="1"/>
  <c r="I1256" i="2"/>
  <c r="AI1256" i="2" s="1"/>
  <c r="I1257" i="2"/>
  <c r="AI1257" i="2" s="1"/>
  <c r="I1258" i="2"/>
  <c r="AI1258" i="2" s="1"/>
  <c r="I1259" i="2"/>
  <c r="AI1259" i="2" s="1"/>
  <c r="I1260" i="2"/>
  <c r="AI1260" i="2" s="1"/>
  <c r="I1261" i="2"/>
  <c r="AI1261" i="2" s="1"/>
  <c r="I1262" i="2"/>
  <c r="AI1262" i="2" s="1"/>
  <c r="I1263" i="2"/>
  <c r="AI1263" i="2" s="1"/>
  <c r="I1264" i="2"/>
  <c r="AI1264" i="2" s="1"/>
  <c r="I1265" i="2"/>
  <c r="AI1265" i="2" s="1"/>
  <c r="I1266" i="2"/>
  <c r="AI1266" i="2" s="1"/>
  <c r="I1267" i="2"/>
  <c r="AI1267" i="2" s="1"/>
  <c r="I1268" i="2"/>
  <c r="AI1268" i="2" s="1"/>
  <c r="I1269" i="2"/>
  <c r="AI1269" i="2" s="1"/>
  <c r="I1270" i="2"/>
  <c r="AI1270" i="2" s="1"/>
  <c r="I1271" i="2"/>
  <c r="AI1271" i="2" s="1"/>
  <c r="I1272" i="2"/>
  <c r="AI1272" i="2" s="1"/>
  <c r="I1273" i="2"/>
  <c r="AI1273" i="2" s="1"/>
  <c r="I1274" i="2"/>
  <c r="AI1274" i="2" s="1"/>
  <c r="I1275" i="2"/>
  <c r="AI1275" i="2" s="1"/>
  <c r="I1276" i="2"/>
  <c r="AI1276" i="2" s="1"/>
  <c r="I1277" i="2"/>
  <c r="AI1277" i="2" s="1"/>
  <c r="I1278" i="2"/>
  <c r="AI1278" i="2" s="1"/>
  <c r="I1279" i="2"/>
  <c r="AI1279" i="2" s="1"/>
  <c r="I1280" i="2"/>
  <c r="AI1280" i="2" s="1"/>
  <c r="I1281" i="2"/>
  <c r="AI1281" i="2" s="1"/>
  <c r="I1282" i="2"/>
  <c r="AI1282" i="2" s="1"/>
  <c r="I1283" i="2"/>
  <c r="AI1283" i="2" s="1"/>
  <c r="I1284" i="2"/>
  <c r="AI1284" i="2" s="1"/>
  <c r="I1285" i="2"/>
  <c r="AI1285" i="2" s="1"/>
  <c r="I1286" i="2"/>
  <c r="AI1286" i="2" s="1"/>
  <c r="I1287" i="2"/>
  <c r="AI1287" i="2" s="1"/>
  <c r="I1288" i="2"/>
  <c r="AI1288" i="2" s="1"/>
  <c r="I1289" i="2"/>
  <c r="AI1289" i="2" s="1"/>
  <c r="I1290" i="2"/>
  <c r="AI1290" i="2" s="1"/>
  <c r="I1291" i="2"/>
  <c r="AI1291" i="2" s="1"/>
  <c r="I1292" i="2"/>
  <c r="AI1292" i="2" s="1"/>
  <c r="I1293" i="2"/>
  <c r="AI1293" i="2" s="1"/>
  <c r="I1294" i="2"/>
  <c r="AI1294" i="2" s="1"/>
  <c r="I1295" i="2"/>
  <c r="AI1295" i="2" s="1"/>
  <c r="I1296" i="2"/>
  <c r="AI1296" i="2" s="1"/>
  <c r="I1297" i="2"/>
  <c r="AI1297" i="2" s="1"/>
  <c r="I1298" i="2"/>
  <c r="AI1298" i="2" s="1"/>
  <c r="I1299" i="2"/>
  <c r="AI1299" i="2" s="1"/>
  <c r="I1300" i="2"/>
  <c r="AI1300" i="2" s="1"/>
  <c r="I1301" i="2"/>
  <c r="AI1301" i="2" s="1"/>
  <c r="I1302" i="2"/>
  <c r="AI1302" i="2" s="1"/>
  <c r="I1303" i="2"/>
  <c r="AI1303" i="2" s="1"/>
  <c r="I1304" i="2"/>
  <c r="AI1304" i="2" s="1"/>
  <c r="I1305" i="2"/>
  <c r="AI1305" i="2" s="1"/>
  <c r="I1306" i="2"/>
  <c r="AI1306" i="2" s="1"/>
  <c r="I1307" i="2"/>
  <c r="AI1307" i="2" s="1"/>
  <c r="I1308" i="2"/>
  <c r="AI1308" i="2" s="1"/>
  <c r="I1309" i="2"/>
  <c r="AI1309" i="2" s="1"/>
  <c r="I1310" i="2"/>
  <c r="AI1310" i="2" s="1"/>
  <c r="I1311" i="2"/>
  <c r="AI1311" i="2" s="1"/>
  <c r="I1312" i="2"/>
  <c r="AI1312" i="2" s="1"/>
  <c r="I1313" i="2"/>
  <c r="AI1313" i="2" s="1"/>
  <c r="I1314" i="2"/>
  <c r="AI1314" i="2" s="1"/>
  <c r="I1315" i="2"/>
  <c r="AI1315" i="2" s="1"/>
  <c r="I1316" i="2"/>
  <c r="AI1316" i="2" s="1"/>
  <c r="I1317" i="2"/>
  <c r="AI1317" i="2" s="1"/>
  <c r="I1318" i="2"/>
  <c r="AI1318" i="2" s="1"/>
  <c r="I1319" i="2"/>
  <c r="AI1319" i="2" s="1"/>
  <c r="I1320" i="2"/>
  <c r="AI1320" i="2" s="1"/>
  <c r="I1321" i="2"/>
  <c r="AI1321" i="2" s="1"/>
  <c r="I1322" i="2"/>
  <c r="AI1322" i="2" s="1"/>
  <c r="I1323" i="2"/>
  <c r="AI1323" i="2" s="1"/>
  <c r="I1324" i="2"/>
  <c r="AI1324" i="2" s="1"/>
  <c r="I1325" i="2"/>
  <c r="AI1325" i="2" s="1"/>
  <c r="I1326" i="2"/>
  <c r="AI1326" i="2" s="1"/>
  <c r="I1327" i="2"/>
  <c r="AI1327" i="2" s="1"/>
  <c r="I1328" i="2"/>
  <c r="AI1328" i="2" s="1"/>
  <c r="I1329" i="2"/>
  <c r="AI1329" i="2" s="1"/>
  <c r="I1330" i="2"/>
  <c r="AI1330" i="2" s="1"/>
  <c r="I1331" i="2"/>
  <c r="AI1331" i="2" s="1"/>
  <c r="I1332" i="2"/>
  <c r="AI1332" i="2" s="1"/>
  <c r="I1333" i="2"/>
  <c r="AI1333" i="2" s="1"/>
  <c r="I1334" i="2"/>
  <c r="AI1334" i="2" s="1"/>
  <c r="I1335" i="2"/>
  <c r="AI1335" i="2" s="1"/>
  <c r="I1336" i="2"/>
  <c r="AI1336" i="2" s="1"/>
  <c r="I1337" i="2"/>
  <c r="AI1337" i="2" s="1"/>
  <c r="I1338" i="2"/>
  <c r="AI1338" i="2" s="1"/>
  <c r="I1339" i="2"/>
  <c r="AI1339" i="2" s="1"/>
  <c r="I1340" i="2"/>
  <c r="AI1340" i="2" s="1"/>
  <c r="I1341" i="2"/>
  <c r="AI1341" i="2" s="1"/>
  <c r="I1342" i="2"/>
  <c r="AI1342" i="2" s="1"/>
  <c r="I1343" i="2"/>
  <c r="AI1343" i="2" s="1"/>
  <c r="I1344" i="2"/>
  <c r="AI1344" i="2" s="1"/>
  <c r="I1345" i="2"/>
  <c r="AI1345" i="2" s="1"/>
  <c r="I1346" i="2"/>
  <c r="AI1346" i="2" s="1"/>
  <c r="I1347" i="2"/>
  <c r="AI1347" i="2" s="1"/>
  <c r="I1348" i="2"/>
  <c r="AI1348" i="2" s="1"/>
  <c r="I1349" i="2"/>
  <c r="AI1349" i="2" s="1"/>
  <c r="I1350" i="2"/>
  <c r="AI1350" i="2" s="1"/>
  <c r="I1351" i="2"/>
  <c r="AI1351" i="2" s="1"/>
  <c r="I1352" i="2"/>
  <c r="AI1352" i="2" s="1"/>
  <c r="I1353" i="2"/>
  <c r="AI1353" i="2" s="1"/>
  <c r="I1354" i="2"/>
  <c r="AI1354" i="2" s="1"/>
  <c r="I1355" i="2"/>
  <c r="AI1355" i="2" s="1"/>
  <c r="I1356" i="2"/>
  <c r="AI1356" i="2" s="1"/>
  <c r="I1357" i="2"/>
  <c r="AI1357" i="2" s="1"/>
  <c r="I1358" i="2"/>
  <c r="AI1358" i="2" s="1"/>
  <c r="I1359" i="2"/>
  <c r="AI1359" i="2" s="1"/>
  <c r="I1360" i="2"/>
  <c r="AI1360" i="2" s="1"/>
  <c r="I1361" i="2"/>
  <c r="AI1361" i="2" s="1"/>
  <c r="I1362" i="2"/>
  <c r="AI1362" i="2" s="1"/>
  <c r="I1363" i="2"/>
  <c r="AI1363" i="2" s="1"/>
  <c r="I1364" i="2"/>
  <c r="AI1364" i="2" s="1"/>
  <c r="I1365" i="2"/>
  <c r="AI1365" i="2" s="1"/>
  <c r="I1366" i="2"/>
  <c r="AI1366" i="2" s="1"/>
  <c r="I1367" i="2"/>
  <c r="AI1367" i="2" s="1"/>
  <c r="I1368" i="2"/>
  <c r="AI1368" i="2" s="1"/>
  <c r="I1369" i="2"/>
  <c r="AI1369" i="2" s="1"/>
  <c r="I1370" i="2"/>
  <c r="AI1370" i="2" s="1"/>
  <c r="I1371" i="2"/>
  <c r="AI1371" i="2" s="1"/>
  <c r="I1372" i="2"/>
  <c r="AI1372" i="2" s="1"/>
  <c r="I1373" i="2"/>
  <c r="AI1373" i="2" s="1"/>
  <c r="I1374" i="2"/>
  <c r="AI1374" i="2" s="1"/>
  <c r="I1375" i="2"/>
  <c r="AI1375" i="2" s="1"/>
  <c r="I1376" i="2"/>
  <c r="AI1376" i="2" s="1"/>
  <c r="I1377" i="2"/>
  <c r="AI1377" i="2" s="1"/>
  <c r="I1378" i="2"/>
  <c r="AI1378" i="2" s="1"/>
  <c r="I1379" i="2"/>
  <c r="AI1379" i="2" s="1"/>
  <c r="I1380" i="2"/>
  <c r="AI1380" i="2" s="1"/>
  <c r="I1381" i="2"/>
  <c r="AI1381" i="2" s="1"/>
  <c r="I1382" i="2"/>
  <c r="AI1382" i="2" s="1"/>
  <c r="I1383" i="2"/>
  <c r="AI1383" i="2" s="1"/>
  <c r="I1384" i="2"/>
  <c r="AI1384" i="2" s="1"/>
  <c r="I1385" i="2"/>
  <c r="AI1385" i="2" s="1"/>
  <c r="I1386" i="2"/>
  <c r="AI1386" i="2" s="1"/>
  <c r="I1387" i="2"/>
  <c r="AI1387" i="2" s="1"/>
  <c r="I1388" i="2"/>
  <c r="AI1388" i="2" s="1"/>
  <c r="I1389" i="2"/>
  <c r="AI1389" i="2" s="1"/>
  <c r="I1390" i="2"/>
  <c r="AI1390" i="2" s="1"/>
  <c r="I1391" i="2"/>
  <c r="AI1391" i="2" s="1"/>
  <c r="I1392" i="2"/>
  <c r="AI1392" i="2" s="1"/>
  <c r="I1393" i="2"/>
  <c r="AI1393" i="2" s="1"/>
  <c r="I1394" i="2"/>
  <c r="AI1394" i="2" s="1"/>
  <c r="I1395" i="2"/>
  <c r="AI1395" i="2" s="1"/>
  <c r="I1396" i="2"/>
  <c r="AI1396" i="2" s="1"/>
  <c r="I1397" i="2"/>
  <c r="AI1397" i="2" s="1"/>
  <c r="I1398" i="2"/>
  <c r="AI1398" i="2" s="1"/>
  <c r="I1399" i="2"/>
  <c r="AI1399" i="2" s="1"/>
  <c r="I1400" i="2"/>
  <c r="AI1400" i="2" s="1"/>
  <c r="I1401" i="2"/>
  <c r="AI1401" i="2" s="1"/>
  <c r="I1402" i="2"/>
  <c r="AI1402" i="2" s="1"/>
  <c r="I1403" i="2"/>
  <c r="AI1403" i="2" s="1"/>
  <c r="I1404" i="2"/>
  <c r="AI1404" i="2" s="1"/>
  <c r="I1405" i="2"/>
  <c r="AI1405" i="2" s="1"/>
  <c r="I1406" i="2"/>
  <c r="AI1406" i="2" s="1"/>
  <c r="I1407" i="2"/>
  <c r="AI1407" i="2" s="1"/>
  <c r="I1408" i="2"/>
  <c r="AI1408" i="2" s="1"/>
  <c r="I1409" i="2"/>
  <c r="AI1409" i="2" s="1"/>
  <c r="I1410" i="2"/>
  <c r="AI1410" i="2" s="1"/>
  <c r="I1411" i="2"/>
  <c r="AI1411" i="2" s="1"/>
  <c r="I1412" i="2"/>
  <c r="AI1412" i="2" s="1"/>
  <c r="I1413" i="2"/>
  <c r="AI1413" i="2" s="1"/>
  <c r="I1414" i="2"/>
  <c r="AI1414" i="2" s="1"/>
  <c r="I1415" i="2"/>
  <c r="AI1415" i="2" s="1"/>
  <c r="I1416" i="2"/>
  <c r="AI1416" i="2" s="1"/>
  <c r="I1417" i="2"/>
  <c r="AI1417" i="2" s="1"/>
  <c r="I1418" i="2"/>
  <c r="AI1418" i="2" s="1"/>
  <c r="I1419" i="2"/>
  <c r="AI1419" i="2" s="1"/>
  <c r="I1420" i="2"/>
  <c r="AI1420" i="2" s="1"/>
  <c r="I1421" i="2"/>
  <c r="AI1421" i="2" s="1"/>
  <c r="I1422" i="2"/>
  <c r="AI1422" i="2" s="1"/>
  <c r="I1423" i="2"/>
  <c r="AI1423" i="2" s="1"/>
  <c r="I1424" i="2"/>
  <c r="AI1424" i="2" s="1"/>
  <c r="I1425" i="2"/>
  <c r="AI1425" i="2" s="1"/>
  <c r="I1426" i="2"/>
  <c r="AI1426" i="2" s="1"/>
  <c r="I1427" i="2"/>
  <c r="AI1427" i="2" s="1"/>
  <c r="I1428" i="2"/>
  <c r="AI1428" i="2" s="1"/>
  <c r="I1429" i="2"/>
  <c r="AI1429" i="2" s="1"/>
  <c r="I1430" i="2"/>
  <c r="AI1430" i="2" s="1"/>
  <c r="I1431" i="2"/>
  <c r="AI1431" i="2" s="1"/>
  <c r="I1432" i="2"/>
  <c r="AI1432" i="2" s="1"/>
  <c r="I1433" i="2"/>
  <c r="AI1433" i="2" s="1"/>
  <c r="I1434" i="2"/>
  <c r="AI1434" i="2" s="1"/>
  <c r="I1435" i="2"/>
  <c r="AI1435" i="2" s="1"/>
  <c r="I1436" i="2"/>
  <c r="AI1436" i="2" s="1"/>
  <c r="I1437" i="2"/>
  <c r="AI1437" i="2" s="1"/>
  <c r="I1438" i="2"/>
  <c r="AI1438" i="2" s="1"/>
  <c r="I1439" i="2"/>
  <c r="AI1439" i="2" s="1"/>
  <c r="I1440" i="2"/>
  <c r="AI1440" i="2" s="1"/>
  <c r="I1441" i="2"/>
  <c r="AI1441" i="2" s="1"/>
  <c r="I1442" i="2"/>
  <c r="AI1442" i="2" s="1"/>
  <c r="I1443" i="2"/>
  <c r="AI1443" i="2" s="1"/>
  <c r="I1444" i="2"/>
  <c r="AI1444" i="2" s="1"/>
  <c r="I1445" i="2"/>
  <c r="AI1445" i="2" s="1"/>
  <c r="I1446" i="2"/>
  <c r="AI1446" i="2" s="1"/>
  <c r="I1447" i="2"/>
  <c r="AI1447" i="2" s="1"/>
  <c r="I1448" i="2"/>
  <c r="AI1448" i="2" s="1"/>
  <c r="I1449" i="2"/>
  <c r="AI1449" i="2" s="1"/>
  <c r="I1450" i="2"/>
  <c r="AI1450" i="2" s="1"/>
  <c r="I1451" i="2"/>
  <c r="AI1451" i="2" s="1"/>
  <c r="I1452" i="2"/>
  <c r="AI1452" i="2" s="1"/>
  <c r="I1453" i="2"/>
  <c r="AI1453" i="2" s="1"/>
  <c r="I1454" i="2"/>
  <c r="AI1454" i="2" s="1"/>
  <c r="I1455" i="2"/>
  <c r="AI1455" i="2" s="1"/>
  <c r="I1456" i="2"/>
  <c r="AI1456" i="2" s="1"/>
  <c r="I1457" i="2"/>
  <c r="AI1457" i="2" s="1"/>
  <c r="I1458" i="2"/>
  <c r="AI1458" i="2" s="1"/>
  <c r="I1459" i="2"/>
  <c r="AI1459" i="2" s="1"/>
  <c r="I1460" i="2"/>
  <c r="AI1460" i="2" s="1"/>
  <c r="I1461" i="2"/>
  <c r="AI1461" i="2" s="1"/>
  <c r="I1462" i="2"/>
  <c r="AI1462" i="2" s="1"/>
  <c r="I1463" i="2"/>
  <c r="AI1463" i="2" s="1"/>
  <c r="I1464" i="2"/>
  <c r="AI1464" i="2" s="1"/>
  <c r="I1465" i="2"/>
  <c r="AI1465" i="2" s="1"/>
  <c r="I1466" i="2"/>
  <c r="AI1466" i="2" s="1"/>
  <c r="I1467" i="2"/>
  <c r="AI1467" i="2" s="1"/>
  <c r="I1468" i="2"/>
  <c r="AI1468" i="2" s="1"/>
  <c r="I1469" i="2"/>
  <c r="AI1469" i="2" s="1"/>
  <c r="I1470" i="2"/>
  <c r="AI1470" i="2" s="1"/>
  <c r="I1471" i="2"/>
  <c r="AI1471" i="2" s="1"/>
  <c r="I1472" i="2"/>
  <c r="AI1472" i="2" s="1"/>
  <c r="I1473" i="2"/>
  <c r="AI1473" i="2" s="1"/>
  <c r="I1474" i="2"/>
  <c r="AI1474" i="2" s="1"/>
  <c r="I1475" i="2"/>
  <c r="AI1475" i="2" s="1"/>
  <c r="I1476" i="2"/>
  <c r="AI1476" i="2" s="1"/>
  <c r="I1477" i="2"/>
  <c r="AI1477" i="2" s="1"/>
  <c r="I1478" i="2"/>
  <c r="AI1478" i="2" s="1"/>
  <c r="I1479" i="2"/>
  <c r="AI1479" i="2" s="1"/>
  <c r="I1480" i="2"/>
  <c r="AI1480" i="2" s="1"/>
  <c r="I1481" i="2"/>
  <c r="AI1481" i="2" s="1"/>
  <c r="I1482" i="2"/>
  <c r="AI1482" i="2" s="1"/>
  <c r="I1483" i="2"/>
  <c r="AI1483" i="2" s="1"/>
  <c r="I1484" i="2"/>
  <c r="AI1484" i="2" s="1"/>
  <c r="I1485" i="2"/>
  <c r="AI1485" i="2" s="1"/>
  <c r="I1486" i="2"/>
  <c r="AI1486" i="2" s="1"/>
  <c r="I1487" i="2"/>
  <c r="AI1487" i="2" s="1"/>
  <c r="I1488" i="2"/>
  <c r="AI1488" i="2" s="1"/>
  <c r="I1489" i="2"/>
  <c r="AI1489" i="2" s="1"/>
  <c r="I1490" i="2"/>
  <c r="AI1490" i="2" s="1"/>
  <c r="I1491" i="2"/>
  <c r="AI1491" i="2" s="1"/>
  <c r="I1492" i="2"/>
  <c r="AI1492" i="2" s="1"/>
  <c r="I1493" i="2"/>
  <c r="AI1493" i="2" s="1"/>
  <c r="I1494" i="2"/>
  <c r="AI1494" i="2" s="1"/>
  <c r="I1495" i="2"/>
  <c r="AI1495" i="2" s="1"/>
  <c r="I1496" i="2"/>
  <c r="AI1496" i="2" s="1"/>
  <c r="I1497" i="2"/>
  <c r="AI1497" i="2" s="1"/>
  <c r="I1498" i="2"/>
  <c r="AI1498" i="2" s="1"/>
  <c r="I1499" i="2"/>
  <c r="AI1499" i="2" s="1"/>
  <c r="I1500" i="2"/>
  <c r="AI1500" i="2" s="1"/>
  <c r="I1501" i="2"/>
  <c r="AI1501" i="2" s="1"/>
  <c r="I1502" i="2"/>
  <c r="AI1502" i="2" s="1"/>
  <c r="I1503" i="2"/>
  <c r="AI1503" i="2" s="1"/>
  <c r="I1504" i="2"/>
  <c r="AI1504" i="2" s="1"/>
  <c r="I1505" i="2"/>
  <c r="AI1505" i="2" s="1"/>
  <c r="I1506" i="2"/>
  <c r="AI1506" i="2" s="1"/>
  <c r="I1507" i="2"/>
  <c r="AI1507" i="2" s="1"/>
  <c r="I1508" i="2"/>
  <c r="AI1508" i="2" s="1"/>
  <c r="I1509" i="2"/>
  <c r="AI1509" i="2" s="1"/>
  <c r="I1510" i="2"/>
  <c r="AI1510" i="2" s="1"/>
  <c r="I1511" i="2"/>
  <c r="AI1511" i="2" s="1"/>
  <c r="I1512" i="2"/>
  <c r="AI1512" i="2" s="1"/>
  <c r="I1513" i="2"/>
  <c r="AI1513" i="2" s="1"/>
  <c r="I1514" i="2"/>
  <c r="AI1514" i="2" s="1"/>
  <c r="I1515" i="2"/>
  <c r="AI1515" i="2" s="1"/>
  <c r="I1516" i="2"/>
  <c r="AI1516" i="2" s="1"/>
  <c r="I1517" i="2"/>
  <c r="AI1517" i="2" s="1"/>
  <c r="I1518" i="2"/>
  <c r="AI1518" i="2" s="1"/>
  <c r="I1519" i="2"/>
  <c r="AI1519" i="2" s="1"/>
  <c r="I1520" i="2"/>
  <c r="AI1520" i="2" s="1"/>
  <c r="I1521" i="2"/>
  <c r="AI1521" i="2" s="1"/>
  <c r="I1522" i="2"/>
  <c r="AI1522" i="2" s="1"/>
  <c r="I1523" i="2"/>
  <c r="AI1523" i="2" s="1"/>
  <c r="I1524" i="2"/>
  <c r="AI1524" i="2" s="1"/>
  <c r="I1525" i="2"/>
  <c r="AI1525" i="2" s="1"/>
  <c r="I1526" i="2"/>
  <c r="AI1526" i="2" s="1"/>
  <c r="I1527" i="2"/>
  <c r="AI1527" i="2" s="1"/>
  <c r="I1528" i="2"/>
  <c r="AI1528" i="2" s="1"/>
  <c r="I1529" i="2"/>
  <c r="AI1529" i="2" s="1"/>
  <c r="I1530" i="2"/>
  <c r="AI1530" i="2" s="1"/>
  <c r="I1531" i="2"/>
  <c r="AI1531" i="2" s="1"/>
  <c r="I1532" i="2"/>
  <c r="AI1532" i="2" s="1"/>
  <c r="I1533" i="2"/>
  <c r="AI1533" i="2" s="1"/>
  <c r="I1534" i="2"/>
  <c r="AI1534" i="2" s="1"/>
  <c r="I1535" i="2"/>
  <c r="AI1535" i="2" s="1"/>
  <c r="I1536" i="2"/>
  <c r="AI1536" i="2" s="1"/>
  <c r="I1537" i="2"/>
  <c r="AI1537" i="2" s="1"/>
  <c r="I1538" i="2"/>
  <c r="AI1538" i="2" s="1"/>
  <c r="I1539" i="2"/>
  <c r="AI1539" i="2" s="1"/>
  <c r="I1540" i="2"/>
  <c r="AI1540" i="2" s="1"/>
  <c r="I1541" i="2"/>
  <c r="AI1541" i="2" s="1"/>
  <c r="I1542" i="2"/>
  <c r="AI1542" i="2" s="1"/>
  <c r="I1543" i="2"/>
  <c r="AI1543" i="2" s="1"/>
  <c r="I1544" i="2"/>
  <c r="AI1544" i="2" s="1"/>
  <c r="I1545" i="2"/>
  <c r="AI1545" i="2" s="1"/>
  <c r="I1546" i="2"/>
  <c r="AI1546" i="2" s="1"/>
  <c r="I1547" i="2"/>
  <c r="AI1547" i="2" s="1"/>
  <c r="I1548" i="2"/>
  <c r="AI1548" i="2" s="1"/>
  <c r="I1549" i="2"/>
  <c r="AI1549" i="2" s="1"/>
  <c r="I1550" i="2"/>
  <c r="AI1550" i="2" s="1"/>
  <c r="I1551" i="2"/>
  <c r="AI1551" i="2" s="1"/>
  <c r="I1552" i="2"/>
  <c r="AI1552" i="2" s="1"/>
  <c r="I1553" i="2"/>
  <c r="AI1553" i="2" s="1"/>
  <c r="I1554" i="2"/>
  <c r="AI1554" i="2" s="1"/>
  <c r="I1555" i="2"/>
  <c r="AI1555" i="2" s="1"/>
  <c r="I1556" i="2"/>
  <c r="AI1556" i="2" s="1"/>
  <c r="I1557" i="2"/>
  <c r="AI1557" i="2" s="1"/>
  <c r="I1558" i="2"/>
  <c r="AI1558" i="2" s="1"/>
  <c r="I1559" i="2"/>
  <c r="AI1559" i="2" s="1"/>
  <c r="I1560" i="2"/>
  <c r="AI1560" i="2" s="1"/>
  <c r="I1561" i="2"/>
  <c r="AI1561" i="2" s="1"/>
  <c r="I1562" i="2"/>
  <c r="AI1562" i="2" s="1"/>
  <c r="I1563" i="2"/>
  <c r="AI1563" i="2" s="1"/>
  <c r="I1564" i="2"/>
  <c r="AI1564" i="2" s="1"/>
  <c r="I1565" i="2"/>
  <c r="AI1565" i="2" s="1"/>
  <c r="I1566" i="2"/>
  <c r="AI1566" i="2" s="1"/>
  <c r="I1567" i="2"/>
  <c r="AI1567" i="2" s="1"/>
  <c r="I1568" i="2"/>
  <c r="AI1568" i="2" s="1"/>
  <c r="I1569" i="2"/>
  <c r="AI1569" i="2" s="1"/>
  <c r="I1570" i="2"/>
  <c r="AI1570" i="2" s="1"/>
  <c r="I1571" i="2"/>
  <c r="AI1571" i="2" s="1"/>
  <c r="I1572" i="2"/>
  <c r="AI1572" i="2" s="1"/>
  <c r="I1573" i="2"/>
  <c r="AI1573" i="2" s="1"/>
  <c r="I1574" i="2"/>
  <c r="AI1574" i="2" s="1"/>
  <c r="I1575" i="2"/>
  <c r="AI1575" i="2" s="1"/>
  <c r="I1576" i="2"/>
  <c r="AI1576" i="2" s="1"/>
  <c r="I1577" i="2"/>
  <c r="AI1577" i="2" s="1"/>
  <c r="I1578" i="2"/>
  <c r="AI1578" i="2" s="1"/>
  <c r="I1579" i="2"/>
  <c r="AI1579" i="2" s="1"/>
  <c r="I1580" i="2"/>
  <c r="AI1580" i="2" s="1"/>
  <c r="I1581" i="2"/>
  <c r="AI1581" i="2" s="1"/>
  <c r="I1582" i="2"/>
  <c r="AI1582" i="2" s="1"/>
  <c r="I1583" i="2"/>
  <c r="AI1583" i="2" s="1"/>
  <c r="I1584" i="2"/>
  <c r="AI1584" i="2" s="1"/>
  <c r="I1585" i="2"/>
  <c r="AI1585" i="2" s="1"/>
  <c r="I1586" i="2"/>
  <c r="AI1586" i="2" s="1"/>
  <c r="I1587" i="2"/>
  <c r="AI1587" i="2" s="1"/>
  <c r="I1588" i="2"/>
  <c r="AI1588" i="2" s="1"/>
  <c r="I1589" i="2"/>
  <c r="AI1589" i="2" s="1"/>
  <c r="I1590" i="2"/>
  <c r="AI1590" i="2" s="1"/>
  <c r="I1591" i="2"/>
  <c r="AI1591" i="2" s="1"/>
  <c r="I1592" i="2"/>
  <c r="AI1592" i="2" s="1"/>
  <c r="I1593" i="2"/>
  <c r="AI1593" i="2" s="1"/>
  <c r="I1594" i="2"/>
  <c r="AI1594" i="2" s="1"/>
  <c r="I1595" i="2"/>
  <c r="AI1595" i="2" s="1"/>
  <c r="I1596" i="2"/>
  <c r="AI1596" i="2" s="1"/>
  <c r="I1597" i="2"/>
  <c r="AI1597" i="2" s="1"/>
  <c r="I1598" i="2"/>
  <c r="AI1598" i="2" s="1"/>
  <c r="I1599" i="2"/>
  <c r="AI1599" i="2" s="1"/>
  <c r="I1600" i="2"/>
  <c r="AI1600" i="2" s="1"/>
  <c r="I1601" i="2"/>
  <c r="AI1601" i="2" s="1"/>
  <c r="I1602" i="2"/>
  <c r="AI1602" i="2" s="1"/>
  <c r="I1603" i="2"/>
  <c r="AI1603" i="2" s="1"/>
  <c r="I1604" i="2"/>
  <c r="AI1604" i="2" s="1"/>
  <c r="I1605" i="2"/>
  <c r="AI1605" i="2" s="1"/>
  <c r="I1606" i="2"/>
  <c r="AI1606" i="2" s="1"/>
  <c r="I1607" i="2"/>
  <c r="AI1607" i="2" s="1"/>
  <c r="I1608" i="2"/>
  <c r="AI1608" i="2" s="1"/>
  <c r="I1609" i="2"/>
  <c r="AI1609" i="2" s="1"/>
  <c r="I1610" i="2"/>
  <c r="AI1610" i="2" s="1"/>
  <c r="I1611" i="2"/>
  <c r="AI1611" i="2" s="1"/>
  <c r="I1612" i="2"/>
  <c r="AI1612" i="2" s="1"/>
  <c r="I1613" i="2"/>
  <c r="AI1613" i="2" s="1"/>
  <c r="I1614" i="2"/>
  <c r="AI1614" i="2" s="1"/>
  <c r="I1615" i="2"/>
  <c r="AI1615" i="2" s="1"/>
  <c r="I1616" i="2"/>
  <c r="AI1616" i="2" s="1"/>
  <c r="I1617" i="2"/>
  <c r="AI1617" i="2" s="1"/>
  <c r="I1618" i="2"/>
  <c r="AI1618" i="2" s="1"/>
  <c r="I1619" i="2"/>
  <c r="AI1619" i="2" s="1"/>
  <c r="I1620" i="2"/>
  <c r="AI1620" i="2" s="1"/>
  <c r="I1621" i="2"/>
  <c r="AI1621" i="2" s="1"/>
  <c r="I1622" i="2"/>
  <c r="AI1622" i="2" s="1"/>
  <c r="I1623" i="2"/>
  <c r="AI1623" i="2" s="1"/>
  <c r="I1624" i="2"/>
  <c r="AI1624" i="2" s="1"/>
  <c r="I1625" i="2"/>
  <c r="AI1625" i="2" s="1"/>
  <c r="I1626" i="2"/>
  <c r="AI1626" i="2" s="1"/>
  <c r="I1627" i="2"/>
  <c r="AI1627" i="2" s="1"/>
  <c r="I1628" i="2"/>
  <c r="AI1628" i="2" s="1"/>
  <c r="I1629" i="2"/>
  <c r="AI1629" i="2" s="1"/>
  <c r="I1630" i="2"/>
  <c r="AI1630" i="2" s="1"/>
  <c r="I1631" i="2"/>
  <c r="AI1631" i="2" s="1"/>
  <c r="I1632" i="2"/>
  <c r="AI1632" i="2" s="1"/>
  <c r="I1633" i="2"/>
  <c r="AI1633" i="2" s="1"/>
  <c r="I1634" i="2"/>
  <c r="AI1634" i="2" s="1"/>
  <c r="I1635" i="2"/>
  <c r="AI1635" i="2" s="1"/>
  <c r="I1636" i="2"/>
  <c r="AI1636" i="2" s="1"/>
  <c r="I1637" i="2"/>
  <c r="AI1637" i="2" s="1"/>
  <c r="I1638" i="2"/>
  <c r="AI1638" i="2" s="1"/>
  <c r="I1639" i="2"/>
  <c r="AI1639" i="2" s="1"/>
  <c r="I1640" i="2"/>
  <c r="AI1640" i="2" s="1"/>
  <c r="I1641" i="2"/>
  <c r="AI1641" i="2" s="1"/>
  <c r="I1642" i="2"/>
  <c r="AI1642" i="2" s="1"/>
  <c r="I1643" i="2"/>
  <c r="AI1643" i="2" s="1"/>
  <c r="I1644" i="2"/>
  <c r="AI1644" i="2" s="1"/>
  <c r="I1645" i="2"/>
  <c r="AI1645" i="2" s="1"/>
  <c r="I1646" i="2"/>
  <c r="AI1646" i="2" s="1"/>
  <c r="I1647" i="2"/>
  <c r="AI1647" i="2" s="1"/>
  <c r="I1648" i="2"/>
  <c r="AI1648" i="2" s="1"/>
  <c r="I1649" i="2"/>
  <c r="AI1649" i="2" s="1"/>
  <c r="I1650" i="2"/>
  <c r="AI1650" i="2" s="1"/>
  <c r="I1651" i="2"/>
  <c r="AI1651" i="2" s="1"/>
  <c r="I1652" i="2"/>
  <c r="AI1652" i="2" s="1"/>
  <c r="I1653" i="2"/>
  <c r="AI1653" i="2" s="1"/>
  <c r="I1654" i="2"/>
  <c r="AI1654" i="2" s="1"/>
  <c r="I1655" i="2"/>
  <c r="AI1655" i="2" s="1"/>
  <c r="I1656" i="2"/>
  <c r="AI1656" i="2" s="1"/>
  <c r="I1657" i="2"/>
  <c r="AI1657" i="2" s="1"/>
  <c r="I1658" i="2"/>
  <c r="AI1658" i="2" s="1"/>
  <c r="I1659" i="2"/>
  <c r="AI1659" i="2" s="1"/>
  <c r="I1660" i="2"/>
  <c r="AI1660" i="2" s="1"/>
  <c r="I1661" i="2"/>
  <c r="AI1661" i="2" s="1"/>
  <c r="I1662" i="2"/>
  <c r="AI1662" i="2" s="1"/>
  <c r="I1663" i="2"/>
  <c r="AI1663" i="2" s="1"/>
  <c r="I1664" i="2"/>
  <c r="AI1664" i="2" s="1"/>
  <c r="I1665" i="2"/>
  <c r="AI1665" i="2" s="1"/>
  <c r="I1666" i="2"/>
  <c r="AI1666" i="2" s="1"/>
  <c r="I1667" i="2"/>
  <c r="AI1667" i="2" s="1"/>
  <c r="I1668" i="2"/>
  <c r="AI1668" i="2" s="1"/>
  <c r="I1669" i="2"/>
  <c r="AI1669" i="2" s="1"/>
  <c r="I1670" i="2"/>
  <c r="AI1670" i="2" s="1"/>
  <c r="I1671" i="2"/>
  <c r="AI1671" i="2" s="1"/>
  <c r="I1672" i="2"/>
  <c r="AI1672" i="2" s="1"/>
  <c r="I1673" i="2"/>
  <c r="AI1673" i="2" s="1"/>
  <c r="I1674" i="2"/>
  <c r="AI1674" i="2" s="1"/>
  <c r="I1675" i="2"/>
  <c r="AI1675" i="2" s="1"/>
  <c r="I1676" i="2"/>
  <c r="AI1676" i="2" s="1"/>
  <c r="I1677" i="2"/>
  <c r="AI1677" i="2" s="1"/>
  <c r="I1678" i="2"/>
  <c r="AI1678" i="2" s="1"/>
  <c r="I1679" i="2"/>
  <c r="AI1679" i="2" s="1"/>
  <c r="I1680" i="2"/>
  <c r="AI1680" i="2" s="1"/>
  <c r="I1681" i="2"/>
  <c r="AI1681" i="2" s="1"/>
  <c r="I1682" i="2"/>
  <c r="AI1682" i="2" s="1"/>
  <c r="I1683" i="2"/>
  <c r="AI1683" i="2" s="1"/>
  <c r="I1684" i="2"/>
  <c r="AI1684" i="2" s="1"/>
  <c r="I1685" i="2"/>
  <c r="AI1685" i="2" s="1"/>
  <c r="I1686" i="2"/>
  <c r="AI1686" i="2" s="1"/>
  <c r="I1687" i="2"/>
  <c r="AI1687" i="2" s="1"/>
  <c r="I1688" i="2"/>
  <c r="AI1688" i="2" s="1"/>
  <c r="I1689" i="2"/>
  <c r="AI1689" i="2" s="1"/>
  <c r="I1690" i="2"/>
  <c r="AI1690" i="2" s="1"/>
  <c r="I1691" i="2"/>
  <c r="AI1691" i="2" s="1"/>
  <c r="I1692" i="2"/>
  <c r="AI1692" i="2" s="1"/>
  <c r="I1693" i="2"/>
  <c r="AI1693" i="2" s="1"/>
  <c r="I1694" i="2"/>
  <c r="AI1694" i="2" s="1"/>
  <c r="I1695" i="2"/>
  <c r="AI1695" i="2" s="1"/>
  <c r="I1696" i="2"/>
  <c r="AI1696" i="2" s="1"/>
  <c r="I1697" i="2"/>
  <c r="AI1697" i="2" s="1"/>
  <c r="I1698" i="2"/>
  <c r="AI1698" i="2" s="1"/>
  <c r="I1699" i="2"/>
  <c r="AI1699" i="2" s="1"/>
  <c r="I1700" i="2"/>
  <c r="AI1700" i="2" s="1"/>
  <c r="I1701" i="2"/>
  <c r="AI1701" i="2" s="1"/>
  <c r="I1702" i="2"/>
  <c r="AI1702" i="2" s="1"/>
  <c r="I1703" i="2"/>
  <c r="AI1703" i="2" s="1"/>
  <c r="I1704" i="2"/>
  <c r="AI1704" i="2" s="1"/>
  <c r="I1705" i="2"/>
  <c r="AI1705" i="2" s="1"/>
  <c r="I1706" i="2"/>
  <c r="AI1706" i="2" s="1"/>
  <c r="I1707" i="2"/>
  <c r="AI1707" i="2" s="1"/>
  <c r="I1708" i="2"/>
  <c r="AI1708" i="2" s="1"/>
  <c r="I1709" i="2"/>
  <c r="AI1709" i="2" s="1"/>
  <c r="I1710" i="2"/>
  <c r="AI1710" i="2" s="1"/>
  <c r="I1711" i="2"/>
  <c r="AI1711" i="2" s="1"/>
  <c r="I1712" i="2"/>
  <c r="AI1712" i="2" s="1"/>
  <c r="I1713" i="2"/>
  <c r="AI1713" i="2" s="1"/>
  <c r="I1714" i="2"/>
  <c r="AI1714" i="2" s="1"/>
  <c r="I1715" i="2"/>
  <c r="AI1715" i="2" s="1"/>
  <c r="I1716" i="2"/>
  <c r="AI1716" i="2" s="1"/>
  <c r="I1717" i="2"/>
  <c r="AI1717" i="2" s="1"/>
  <c r="I1718" i="2"/>
  <c r="AI1718" i="2" s="1"/>
  <c r="I1719" i="2"/>
  <c r="AI1719" i="2" s="1"/>
  <c r="I1720" i="2"/>
  <c r="AI1720" i="2" s="1"/>
  <c r="I1721" i="2"/>
  <c r="AI1721" i="2" s="1"/>
  <c r="I1722" i="2"/>
  <c r="AI1722" i="2" s="1"/>
  <c r="I1723" i="2"/>
  <c r="AI1723" i="2" s="1"/>
  <c r="I1724" i="2"/>
  <c r="AI1724" i="2" s="1"/>
  <c r="I1725" i="2"/>
  <c r="AI1725" i="2" s="1"/>
  <c r="I1726" i="2"/>
  <c r="AI1726" i="2" s="1"/>
  <c r="I1727" i="2"/>
  <c r="AI1727" i="2" s="1"/>
  <c r="I1728" i="2"/>
  <c r="AI1728" i="2" s="1"/>
  <c r="I1729" i="2"/>
  <c r="AI1729" i="2" s="1"/>
  <c r="I1730" i="2"/>
  <c r="AI1730" i="2" s="1"/>
  <c r="I1731" i="2"/>
  <c r="AI1731" i="2" s="1"/>
  <c r="I1732" i="2"/>
  <c r="AI1732" i="2" s="1"/>
  <c r="I1733" i="2"/>
  <c r="AI1733" i="2" s="1"/>
  <c r="I1734" i="2"/>
  <c r="AI1734" i="2" s="1"/>
  <c r="I1735" i="2"/>
  <c r="AI1735" i="2" s="1"/>
  <c r="I1736" i="2"/>
  <c r="AI1736" i="2" s="1"/>
  <c r="I1737" i="2"/>
  <c r="AI1737" i="2" s="1"/>
  <c r="I1738" i="2"/>
  <c r="AI1738" i="2" s="1"/>
  <c r="I1739" i="2"/>
  <c r="AI1739" i="2" s="1"/>
  <c r="I1740" i="2"/>
  <c r="AI1740" i="2" s="1"/>
  <c r="I1741" i="2"/>
  <c r="AI1741" i="2" s="1"/>
  <c r="I1742" i="2"/>
  <c r="AI1742" i="2" s="1"/>
  <c r="I1743" i="2"/>
  <c r="AI1743" i="2" s="1"/>
  <c r="I1744" i="2"/>
  <c r="AI1744" i="2" s="1"/>
  <c r="I1745" i="2"/>
  <c r="AI1745" i="2" s="1"/>
  <c r="I1746" i="2"/>
  <c r="AI1746" i="2" s="1"/>
  <c r="I1747" i="2"/>
  <c r="AI1747" i="2" s="1"/>
  <c r="I1748" i="2"/>
  <c r="AI1748" i="2" s="1"/>
  <c r="I1749" i="2"/>
  <c r="AI1749" i="2" s="1"/>
  <c r="I1750" i="2"/>
  <c r="AI1750" i="2" s="1"/>
  <c r="I1751" i="2"/>
  <c r="AI1751" i="2" s="1"/>
  <c r="I1752" i="2"/>
  <c r="AI1752" i="2" s="1"/>
  <c r="I1753" i="2"/>
  <c r="AI1753" i="2" s="1"/>
  <c r="I1754" i="2"/>
  <c r="AI1754" i="2" s="1"/>
  <c r="I1755" i="2"/>
  <c r="AI1755" i="2" s="1"/>
  <c r="I1756" i="2"/>
  <c r="AI1756" i="2" s="1"/>
  <c r="I1757" i="2"/>
  <c r="AI1757" i="2" s="1"/>
  <c r="I1758" i="2"/>
  <c r="AI1758" i="2" s="1"/>
  <c r="I1759" i="2"/>
  <c r="AI1759" i="2" s="1"/>
  <c r="I1760" i="2"/>
  <c r="AI1760" i="2" s="1"/>
  <c r="I1761" i="2"/>
  <c r="AI1761" i="2" s="1"/>
  <c r="I1762" i="2"/>
  <c r="AI1762" i="2" s="1"/>
  <c r="I1763" i="2"/>
  <c r="AI1763" i="2" s="1"/>
  <c r="I1764" i="2"/>
  <c r="AI1764" i="2" s="1"/>
  <c r="I1765" i="2"/>
  <c r="AI1765" i="2" s="1"/>
  <c r="I1766" i="2"/>
  <c r="AI1766" i="2" s="1"/>
  <c r="I1767" i="2"/>
  <c r="AI1767" i="2" s="1"/>
  <c r="I1768" i="2"/>
  <c r="AI1768" i="2" s="1"/>
  <c r="I1769" i="2"/>
  <c r="AI1769" i="2" s="1"/>
  <c r="I1770" i="2"/>
  <c r="AI1770" i="2" s="1"/>
  <c r="I1771" i="2"/>
  <c r="AI1771" i="2" s="1"/>
  <c r="I1772" i="2"/>
  <c r="AI1772" i="2" s="1"/>
  <c r="I1773" i="2"/>
  <c r="AI1773" i="2" s="1"/>
  <c r="I1774" i="2"/>
  <c r="AI1774" i="2" s="1"/>
  <c r="I1775" i="2"/>
  <c r="AI1775" i="2" s="1"/>
  <c r="I1776" i="2"/>
  <c r="AI1776" i="2" s="1"/>
  <c r="I1777" i="2"/>
  <c r="AI1777" i="2" s="1"/>
  <c r="I1778" i="2"/>
  <c r="AI1778" i="2" s="1"/>
  <c r="I1779" i="2"/>
  <c r="AI1779" i="2" s="1"/>
  <c r="I1780" i="2"/>
  <c r="AI1780" i="2" s="1"/>
  <c r="I1781" i="2"/>
  <c r="AI1781" i="2" s="1"/>
  <c r="I1782" i="2"/>
  <c r="AI1782" i="2" s="1"/>
  <c r="I1783" i="2"/>
  <c r="AI1783" i="2" s="1"/>
  <c r="I1784" i="2"/>
  <c r="AI1784" i="2" s="1"/>
  <c r="I1785" i="2"/>
  <c r="AI1785" i="2" s="1"/>
  <c r="I1786" i="2"/>
  <c r="AI1786" i="2" s="1"/>
  <c r="I1787" i="2"/>
  <c r="AI1787" i="2" s="1"/>
  <c r="I1788" i="2"/>
  <c r="AI1788" i="2" s="1"/>
  <c r="I1789" i="2"/>
  <c r="AI1789" i="2" s="1"/>
  <c r="I1790" i="2"/>
  <c r="AI1790" i="2" s="1"/>
  <c r="I1791" i="2"/>
  <c r="AI1791" i="2" s="1"/>
  <c r="I1792" i="2"/>
  <c r="AI1792" i="2" s="1"/>
  <c r="I1793" i="2"/>
  <c r="AI1793" i="2" s="1"/>
  <c r="I1794" i="2"/>
  <c r="AI1794" i="2" s="1"/>
  <c r="I1795" i="2"/>
  <c r="AI1795" i="2" s="1"/>
  <c r="I1796" i="2"/>
  <c r="AI1796" i="2" s="1"/>
  <c r="I1797" i="2"/>
  <c r="AI1797" i="2" s="1"/>
  <c r="I1798" i="2"/>
  <c r="AI1798" i="2" s="1"/>
  <c r="I1799" i="2"/>
  <c r="AI1799" i="2" s="1"/>
  <c r="I1800" i="2"/>
  <c r="AI1800" i="2" s="1"/>
  <c r="I1801" i="2"/>
  <c r="AI1801" i="2" s="1"/>
  <c r="I1802" i="2"/>
  <c r="AI1802" i="2" s="1"/>
  <c r="I1803" i="2"/>
  <c r="AI1803" i="2" s="1"/>
  <c r="I1804" i="2"/>
  <c r="AI1804" i="2" s="1"/>
  <c r="I1805" i="2"/>
  <c r="AI1805" i="2" s="1"/>
  <c r="I1806" i="2"/>
  <c r="AI1806" i="2" s="1"/>
  <c r="I1807" i="2"/>
  <c r="AI1807" i="2" s="1"/>
  <c r="I1808" i="2"/>
  <c r="AI1808" i="2" s="1"/>
  <c r="I1809" i="2"/>
  <c r="AI1809" i="2" s="1"/>
  <c r="I1810" i="2"/>
  <c r="AI1810" i="2" s="1"/>
  <c r="I1811" i="2"/>
  <c r="AI1811" i="2" s="1"/>
  <c r="I1812" i="2"/>
  <c r="AI1812" i="2" s="1"/>
  <c r="I1813" i="2"/>
  <c r="AI1813" i="2" s="1"/>
  <c r="I1814" i="2"/>
  <c r="AI1814" i="2" s="1"/>
  <c r="I1815" i="2"/>
  <c r="AI1815" i="2" s="1"/>
  <c r="I1816" i="2"/>
  <c r="AI1816" i="2" s="1"/>
  <c r="I1817" i="2"/>
  <c r="AI1817" i="2" s="1"/>
  <c r="I1818" i="2"/>
  <c r="AI1818" i="2" s="1"/>
  <c r="I1819" i="2"/>
  <c r="AI1819" i="2" s="1"/>
  <c r="I1820" i="2"/>
  <c r="AI1820" i="2" s="1"/>
  <c r="I1821" i="2"/>
  <c r="AI1821" i="2" s="1"/>
  <c r="I1822" i="2"/>
  <c r="AI1822" i="2" s="1"/>
  <c r="I1823" i="2"/>
  <c r="AI1823" i="2" s="1"/>
  <c r="I1824" i="2"/>
  <c r="AI1824" i="2" s="1"/>
  <c r="I1825" i="2"/>
  <c r="AI1825" i="2" s="1"/>
  <c r="I1826" i="2"/>
  <c r="AI1826" i="2" s="1"/>
  <c r="I1827" i="2"/>
  <c r="AI1827" i="2" s="1"/>
  <c r="I1828" i="2"/>
  <c r="AI1828" i="2" s="1"/>
  <c r="I1829" i="2"/>
  <c r="AI1829" i="2" s="1"/>
  <c r="I1830" i="2"/>
  <c r="AI1830" i="2" s="1"/>
  <c r="I1831" i="2"/>
  <c r="AI1831" i="2" s="1"/>
  <c r="I1832" i="2"/>
  <c r="AI1832" i="2" s="1"/>
  <c r="I1833" i="2"/>
  <c r="AI1833" i="2" s="1"/>
  <c r="I1834" i="2"/>
  <c r="AI1834" i="2" s="1"/>
  <c r="I1835" i="2"/>
  <c r="AI1835" i="2" s="1"/>
  <c r="I1836" i="2"/>
  <c r="AI1836" i="2" s="1"/>
  <c r="I1837" i="2"/>
  <c r="AI1837" i="2" s="1"/>
  <c r="I1838" i="2"/>
  <c r="AI1838" i="2" s="1"/>
  <c r="I1839" i="2"/>
  <c r="AI1839" i="2" s="1"/>
  <c r="I1840" i="2"/>
  <c r="AI1840" i="2" s="1"/>
  <c r="I1841" i="2"/>
  <c r="AI1841" i="2" s="1"/>
  <c r="I1842" i="2"/>
  <c r="AI1842" i="2" s="1"/>
  <c r="I1843" i="2"/>
  <c r="AI1843" i="2" s="1"/>
  <c r="I1844" i="2"/>
  <c r="AI1844" i="2" s="1"/>
  <c r="I1845" i="2"/>
  <c r="AI1845" i="2" s="1"/>
  <c r="I1846" i="2"/>
  <c r="AI1846" i="2" s="1"/>
  <c r="I1847" i="2"/>
  <c r="AI1847" i="2" s="1"/>
  <c r="I1848" i="2"/>
  <c r="AI1848" i="2" s="1"/>
  <c r="I1849" i="2"/>
  <c r="AI1849" i="2" s="1"/>
  <c r="I1850" i="2"/>
  <c r="AI1850" i="2" s="1"/>
  <c r="I1851" i="2"/>
  <c r="AI1851" i="2" s="1"/>
  <c r="I1852" i="2"/>
  <c r="AI1852" i="2" s="1"/>
  <c r="I1853" i="2"/>
  <c r="AI1853" i="2" s="1"/>
  <c r="I1854" i="2"/>
  <c r="AI1854" i="2" s="1"/>
  <c r="I1855" i="2"/>
  <c r="AI1855" i="2" s="1"/>
  <c r="I1856" i="2"/>
  <c r="AI1856" i="2" s="1"/>
  <c r="I1857" i="2"/>
  <c r="AI1857" i="2" s="1"/>
  <c r="I1858" i="2"/>
  <c r="AI1858" i="2" s="1"/>
  <c r="I1859" i="2"/>
  <c r="AI1859" i="2" s="1"/>
  <c r="I1860" i="2"/>
  <c r="AI1860" i="2" s="1"/>
  <c r="I1861" i="2"/>
  <c r="AI1861" i="2" s="1"/>
  <c r="I1862" i="2"/>
  <c r="AI1862" i="2" s="1"/>
  <c r="I1863" i="2"/>
  <c r="AI1863" i="2" s="1"/>
  <c r="I1864" i="2"/>
  <c r="AI1864" i="2" s="1"/>
  <c r="I1865" i="2"/>
  <c r="AI1865" i="2" s="1"/>
  <c r="I1866" i="2"/>
  <c r="AI1866" i="2" s="1"/>
  <c r="I1867" i="2"/>
  <c r="AI1867" i="2" s="1"/>
  <c r="I1868" i="2"/>
  <c r="AI1868" i="2" s="1"/>
  <c r="I1869" i="2"/>
  <c r="AI1869" i="2" s="1"/>
  <c r="I1870" i="2"/>
  <c r="AI1870" i="2" s="1"/>
  <c r="I1871" i="2"/>
  <c r="AI1871" i="2" s="1"/>
  <c r="I1872" i="2"/>
  <c r="AI1872" i="2" s="1"/>
  <c r="I1873" i="2"/>
  <c r="AI1873" i="2" s="1"/>
  <c r="I1874" i="2"/>
  <c r="AI1874" i="2" s="1"/>
  <c r="I1875" i="2"/>
  <c r="AI1875" i="2" s="1"/>
  <c r="I1876" i="2"/>
  <c r="AI1876" i="2" s="1"/>
  <c r="I1877" i="2"/>
  <c r="AI1877" i="2" s="1"/>
  <c r="I1878" i="2"/>
  <c r="AI1878" i="2" s="1"/>
  <c r="I1879" i="2"/>
  <c r="AI1879" i="2" s="1"/>
  <c r="I1880" i="2"/>
  <c r="AI1880" i="2" s="1"/>
  <c r="I1881" i="2"/>
  <c r="AI1881" i="2" s="1"/>
  <c r="I1882" i="2"/>
  <c r="AI1882" i="2" s="1"/>
  <c r="I1883" i="2"/>
  <c r="AI1883" i="2" s="1"/>
  <c r="I1884" i="2"/>
  <c r="AI1884" i="2" s="1"/>
  <c r="I1885" i="2"/>
  <c r="AI1885" i="2" s="1"/>
  <c r="I1886" i="2"/>
  <c r="AI1886" i="2" s="1"/>
  <c r="I1887" i="2"/>
  <c r="AI1887" i="2" s="1"/>
  <c r="I1888" i="2"/>
  <c r="AI1888" i="2" s="1"/>
  <c r="I1889" i="2"/>
  <c r="AI1889" i="2" s="1"/>
  <c r="I1890" i="2"/>
  <c r="AI1890" i="2" s="1"/>
  <c r="I1891" i="2"/>
  <c r="AI1891" i="2" s="1"/>
  <c r="I1892" i="2"/>
  <c r="AI1892" i="2" s="1"/>
  <c r="I1893" i="2"/>
  <c r="AI1893" i="2" s="1"/>
  <c r="I1894" i="2"/>
  <c r="AI1894" i="2" s="1"/>
  <c r="I1895" i="2"/>
  <c r="AI1895" i="2" s="1"/>
  <c r="I1896" i="2"/>
  <c r="AI1896" i="2" s="1"/>
  <c r="I1897" i="2"/>
  <c r="AI1897" i="2" s="1"/>
  <c r="I1898" i="2"/>
  <c r="AI1898" i="2" s="1"/>
  <c r="I1899" i="2"/>
  <c r="AI1899" i="2" s="1"/>
  <c r="I1900" i="2"/>
  <c r="AI1900" i="2" s="1"/>
  <c r="I1901" i="2"/>
  <c r="AI1901" i="2" s="1"/>
  <c r="I1902" i="2"/>
  <c r="AI1902" i="2" s="1"/>
  <c r="I1903" i="2"/>
  <c r="AI1903" i="2" s="1"/>
  <c r="I1904" i="2"/>
  <c r="AI1904" i="2" s="1"/>
  <c r="I1905" i="2"/>
  <c r="AI1905" i="2" s="1"/>
  <c r="I1906" i="2"/>
  <c r="AI1906" i="2" s="1"/>
  <c r="I1907" i="2"/>
  <c r="AI1907" i="2" s="1"/>
  <c r="I1908" i="2"/>
  <c r="AI1908" i="2" s="1"/>
  <c r="I1909" i="2"/>
  <c r="AI1909" i="2" s="1"/>
  <c r="I1910" i="2"/>
  <c r="AI1910" i="2" s="1"/>
  <c r="I1911" i="2"/>
  <c r="AI1911" i="2" s="1"/>
  <c r="I1912" i="2"/>
  <c r="AI1912" i="2" s="1"/>
  <c r="I1913" i="2"/>
  <c r="AI1913" i="2" s="1"/>
  <c r="I1914" i="2"/>
  <c r="AI1914" i="2" s="1"/>
  <c r="I1915" i="2"/>
  <c r="AI1915" i="2" s="1"/>
  <c r="I1916" i="2"/>
  <c r="AI1916" i="2" s="1"/>
  <c r="I1917" i="2"/>
  <c r="AI1917" i="2" s="1"/>
  <c r="I1918" i="2"/>
  <c r="AI1918" i="2" s="1"/>
  <c r="I1919" i="2"/>
  <c r="AI1919" i="2" s="1"/>
  <c r="I1920" i="2"/>
  <c r="AI1920" i="2" s="1"/>
  <c r="I1921" i="2"/>
  <c r="AI1921" i="2" s="1"/>
  <c r="I1922" i="2"/>
  <c r="AI1922" i="2" s="1"/>
  <c r="I1923" i="2"/>
  <c r="AI1923" i="2" s="1"/>
  <c r="I1924" i="2"/>
  <c r="AI1924" i="2" s="1"/>
  <c r="I1925" i="2"/>
  <c r="AI1925" i="2" s="1"/>
  <c r="I1926" i="2"/>
  <c r="AI1926" i="2" s="1"/>
  <c r="I1927" i="2"/>
  <c r="AI1927" i="2" s="1"/>
  <c r="I1928" i="2"/>
  <c r="AI1928" i="2" s="1"/>
  <c r="I1929" i="2"/>
  <c r="AI1929" i="2" s="1"/>
  <c r="I1930" i="2"/>
  <c r="AI1930" i="2" s="1"/>
  <c r="I1931" i="2"/>
  <c r="AI1931" i="2" s="1"/>
  <c r="I1932" i="2"/>
  <c r="AI1932" i="2" s="1"/>
  <c r="I1933" i="2"/>
  <c r="AI1933" i="2" s="1"/>
  <c r="I1934" i="2"/>
  <c r="AI1934" i="2" s="1"/>
  <c r="I1935" i="2"/>
  <c r="AI1935" i="2" s="1"/>
  <c r="I1936" i="2"/>
  <c r="AI1936" i="2" s="1"/>
  <c r="I1937" i="2"/>
  <c r="AI1937" i="2" s="1"/>
  <c r="I1938" i="2"/>
  <c r="AI1938" i="2" s="1"/>
  <c r="I1939" i="2"/>
  <c r="AI1939" i="2" s="1"/>
  <c r="I1940" i="2"/>
  <c r="AI1940" i="2" s="1"/>
  <c r="I1941" i="2"/>
  <c r="AI1941" i="2" s="1"/>
  <c r="I1942" i="2"/>
  <c r="AI1942" i="2" s="1"/>
  <c r="I1943" i="2"/>
  <c r="AI1943" i="2" s="1"/>
  <c r="I1944" i="2"/>
  <c r="AI1944" i="2" s="1"/>
  <c r="I1945" i="2"/>
  <c r="AI1945" i="2" s="1"/>
  <c r="I1946" i="2"/>
  <c r="AI1946" i="2" s="1"/>
  <c r="I1947" i="2"/>
  <c r="AI1947" i="2" s="1"/>
  <c r="I1948" i="2"/>
  <c r="AI1948" i="2" s="1"/>
  <c r="I1949" i="2"/>
  <c r="AI1949" i="2" s="1"/>
  <c r="I1950" i="2"/>
  <c r="AI1950" i="2" s="1"/>
  <c r="I1951" i="2"/>
  <c r="AI1951" i="2" s="1"/>
  <c r="I1952" i="2"/>
  <c r="AI1952" i="2" s="1"/>
  <c r="I1953" i="2"/>
  <c r="AI1953" i="2" s="1"/>
  <c r="I1954" i="2"/>
  <c r="AI1954" i="2" s="1"/>
  <c r="I1955" i="2"/>
  <c r="AI1955" i="2" s="1"/>
  <c r="I1956" i="2"/>
  <c r="AI1956" i="2" s="1"/>
  <c r="I1957" i="2"/>
  <c r="AI1957" i="2" s="1"/>
  <c r="I1958" i="2"/>
  <c r="AI1958" i="2" s="1"/>
  <c r="I1959" i="2"/>
  <c r="AI1959" i="2" s="1"/>
  <c r="I1960" i="2"/>
  <c r="AI1960" i="2" s="1"/>
  <c r="I1961" i="2"/>
  <c r="AI1961" i="2" s="1"/>
  <c r="I1962" i="2"/>
  <c r="AI1962" i="2" s="1"/>
  <c r="I1963" i="2"/>
  <c r="AI1963" i="2" s="1"/>
  <c r="I1964" i="2"/>
  <c r="AI1964" i="2" s="1"/>
  <c r="I1965" i="2"/>
  <c r="AI1965" i="2" s="1"/>
  <c r="I1966" i="2"/>
  <c r="AI1966" i="2" s="1"/>
  <c r="I1967" i="2"/>
  <c r="AI1967" i="2" s="1"/>
  <c r="I1968" i="2"/>
  <c r="AI1968" i="2" s="1"/>
  <c r="I1969" i="2"/>
  <c r="AI1969" i="2" s="1"/>
  <c r="I1970" i="2"/>
  <c r="AI1970" i="2" s="1"/>
  <c r="I1971" i="2"/>
  <c r="AI1971" i="2" s="1"/>
  <c r="I1972" i="2"/>
  <c r="AI1972" i="2" s="1"/>
  <c r="I1973" i="2"/>
  <c r="AI1973" i="2" s="1"/>
  <c r="I1974" i="2"/>
  <c r="AI1974" i="2" s="1"/>
  <c r="I1975" i="2"/>
  <c r="AI1975" i="2" s="1"/>
  <c r="I1976" i="2"/>
  <c r="AI1976" i="2" s="1"/>
  <c r="I1977" i="2"/>
  <c r="AI1977" i="2" s="1"/>
  <c r="I1978" i="2"/>
  <c r="AI1978" i="2" s="1"/>
  <c r="I1979" i="2"/>
  <c r="AI1979" i="2" s="1"/>
  <c r="I1980" i="2"/>
  <c r="AI1980" i="2" s="1"/>
  <c r="I1981" i="2"/>
  <c r="AI1981" i="2" s="1"/>
  <c r="I1982" i="2"/>
  <c r="AI1982" i="2" s="1"/>
  <c r="I1983" i="2"/>
  <c r="AI1983" i="2" s="1"/>
  <c r="I1984" i="2"/>
  <c r="AI1984" i="2" s="1"/>
  <c r="I1985" i="2"/>
  <c r="AI1985" i="2" s="1"/>
  <c r="I1986" i="2"/>
  <c r="AI1986" i="2" s="1"/>
  <c r="I1987" i="2"/>
  <c r="AI1987" i="2" s="1"/>
  <c r="I1988" i="2"/>
  <c r="AI1988" i="2" s="1"/>
  <c r="I1989" i="2"/>
  <c r="AI1989" i="2" s="1"/>
  <c r="I1990" i="2"/>
  <c r="AI1990" i="2" s="1"/>
  <c r="I1991" i="2"/>
  <c r="AI1991" i="2" s="1"/>
  <c r="I1992" i="2"/>
  <c r="AI1992" i="2" s="1"/>
  <c r="I1993" i="2"/>
  <c r="AI1993" i="2" s="1"/>
  <c r="I1994" i="2"/>
  <c r="AI1994" i="2" s="1"/>
  <c r="I1995" i="2"/>
  <c r="AI1995" i="2" s="1"/>
  <c r="I1996" i="2"/>
  <c r="AI1996" i="2" s="1"/>
  <c r="I1997" i="2"/>
  <c r="AI1997" i="2" s="1"/>
  <c r="I1998" i="2"/>
  <c r="AI1998" i="2" s="1"/>
  <c r="I1999" i="2"/>
  <c r="AI1999" i="2" s="1"/>
  <c r="I2000" i="2"/>
  <c r="AI2000" i="2" s="1"/>
  <c r="I2001" i="2"/>
  <c r="AI2001" i="2" s="1"/>
  <c r="I2002" i="2"/>
  <c r="AI2002" i="2" s="1"/>
  <c r="I2003" i="2"/>
  <c r="AI2003" i="2" s="1"/>
  <c r="I2004" i="2"/>
  <c r="AI2004" i="2" s="1"/>
  <c r="I2005" i="2"/>
  <c r="AI2005" i="2" s="1"/>
  <c r="I2006" i="2"/>
  <c r="AI2006" i="2" s="1"/>
  <c r="I2007" i="2"/>
  <c r="AI2007" i="2" s="1"/>
  <c r="I2008" i="2"/>
  <c r="AI2008" i="2" s="1"/>
  <c r="I2009" i="2"/>
  <c r="AI2009" i="2" s="1"/>
  <c r="I2010" i="2"/>
  <c r="AI2010" i="2" s="1"/>
  <c r="I2011" i="2"/>
  <c r="AI2011" i="2" s="1"/>
  <c r="I2012" i="2"/>
  <c r="AI2012" i="2" s="1"/>
  <c r="I2013" i="2"/>
  <c r="AI2013" i="2" s="1"/>
  <c r="I2014" i="2"/>
  <c r="AI2014" i="2" s="1"/>
  <c r="I2015" i="2"/>
  <c r="AI2015" i="2" s="1"/>
  <c r="I2016" i="2"/>
  <c r="AI2016" i="2" s="1"/>
  <c r="I2017" i="2"/>
  <c r="AI2017" i="2" s="1"/>
  <c r="I2018" i="2"/>
  <c r="AI2018" i="2" s="1"/>
  <c r="I2019" i="2"/>
  <c r="AI2019" i="2" s="1"/>
  <c r="I2020" i="2"/>
  <c r="AI2020" i="2" s="1"/>
  <c r="I2021" i="2"/>
  <c r="AI2021" i="2" s="1"/>
  <c r="I2022" i="2"/>
  <c r="AI2022" i="2" s="1"/>
  <c r="I2023" i="2"/>
  <c r="AI2023" i="2" s="1"/>
  <c r="I2024" i="2"/>
  <c r="AI2024" i="2" s="1"/>
  <c r="I2025" i="2"/>
  <c r="AI2025" i="2" s="1"/>
  <c r="I2026" i="2"/>
  <c r="AI2026" i="2" s="1"/>
  <c r="I2027" i="2"/>
  <c r="AI2027" i="2" s="1"/>
  <c r="I2028" i="2"/>
  <c r="AI2028" i="2" s="1"/>
  <c r="I2029" i="2"/>
  <c r="AI2029" i="2" s="1"/>
  <c r="I2030" i="2"/>
  <c r="AI2030" i="2" s="1"/>
  <c r="I2031" i="2"/>
  <c r="AI2031" i="2" s="1"/>
  <c r="I2032" i="2"/>
  <c r="AI2032" i="2" s="1"/>
  <c r="I2033" i="2"/>
  <c r="AI2033" i="2" s="1"/>
  <c r="I2034" i="2"/>
  <c r="AI2034" i="2" s="1"/>
  <c r="I2035" i="2"/>
  <c r="AI2035" i="2" s="1"/>
  <c r="I2036" i="2"/>
  <c r="AI2036" i="2" s="1"/>
  <c r="I2037" i="2"/>
  <c r="AI2037" i="2" s="1"/>
  <c r="I2038" i="2"/>
  <c r="AI2038" i="2" s="1"/>
  <c r="I2039" i="2"/>
  <c r="AI2039" i="2" s="1"/>
  <c r="I2040" i="2"/>
  <c r="AI2040" i="2" s="1"/>
  <c r="I2041" i="2"/>
  <c r="AI2041" i="2" s="1"/>
  <c r="I2042" i="2"/>
  <c r="AI2042" i="2" s="1"/>
  <c r="I2043" i="2"/>
  <c r="AI2043" i="2" s="1"/>
  <c r="I2044" i="2"/>
  <c r="AI2044" i="2" s="1"/>
  <c r="I2045" i="2"/>
  <c r="AI2045" i="2" s="1"/>
  <c r="I2046" i="2"/>
  <c r="AI2046" i="2" s="1"/>
  <c r="I2047" i="2"/>
  <c r="AI2047" i="2" s="1"/>
  <c r="I2048" i="2"/>
  <c r="AI2048" i="2" s="1"/>
  <c r="I2049" i="2"/>
  <c r="AI2049" i="2" s="1"/>
  <c r="I2050" i="2"/>
  <c r="AI2050" i="2" s="1"/>
  <c r="I2051" i="2"/>
  <c r="AI2051" i="2" s="1"/>
  <c r="I2052" i="2"/>
  <c r="AI2052" i="2" s="1"/>
  <c r="I2053" i="2"/>
  <c r="AI2053" i="2" s="1"/>
  <c r="I2054" i="2"/>
  <c r="AI2054" i="2" s="1"/>
  <c r="I2055" i="2"/>
  <c r="AI2055" i="2" s="1"/>
  <c r="I2056" i="2"/>
  <c r="AI2056" i="2" s="1"/>
  <c r="I2057" i="2"/>
  <c r="AI2057" i="2" s="1"/>
  <c r="I2058" i="2"/>
  <c r="AI2058" i="2" s="1"/>
  <c r="I2059" i="2"/>
  <c r="AI2059" i="2" s="1"/>
  <c r="I2060" i="2"/>
  <c r="AI2060" i="2" s="1"/>
  <c r="I2061" i="2"/>
  <c r="AI2061" i="2" s="1"/>
  <c r="I2062" i="2"/>
  <c r="AI2062" i="2" s="1"/>
  <c r="I2063" i="2"/>
  <c r="AI2063" i="2" s="1"/>
  <c r="I2064" i="2"/>
  <c r="AI2064" i="2" s="1"/>
  <c r="I2065" i="2"/>
  <c r="AI2065" i="2" s="1"/>
  <c r="I2066" i="2"/>
  <c r="AI2066" i="2" s="1"/>
  <c r="I2067" i="2"/>
  <c r="AI2067" i="2" s="1"/>
  <c r="I2068" i="2"/>
  <c r="AI2068" i="2" s="1"/>
  <c r="I2069" i="2"/>
  <c r="AI2069" i="2" s="1"/>
  <c r="I2070" i="2"/>
  <c r="AI2070" i="2" s="1"/>
  <c r="I2071" i="2"/>
  <c r="AI2071" i="2" s="1"/>
  <c r="I2072" i="2"/>
  <c r="AI2072" i="2" s="1"/>
  <c r="I2073" i="2"/>
  <c r="AI2073" i="2" s="1"/>
  <c r="I2074" i="2"/>
  <c r="AI2074" i="2" s="1"/>
  <c r="I2075" i="2"/>
  <c r="AI2075" i="2" s="1"/>
  <c r="I2076" i="2"/>
  <c r="AI2076" i="2" s="1"/>
  <c r="I2077" i="2"/>
  <c r="AI2077" i="2" s="1"/>
  <c r="I2078" i="2"/>
  <c r="AI2078" i="2" s="1"/>
  <c r="I2079" i="2"/>
  <c r="AI2079" i="2" s="1"/>
  <c r="I2080" i="2"/>
  <c r="AI2080" i="2" s="1"/>
  <c r="I2081" i="2"/>
  <c r="AI2081" i="2" s="1"/>
  <c r="I2082" i="2"/>
  <c r="AI2082" i="2" s="1"/>
  <c r="I2083" i="2"/>
  <c r="AI2083" i="2" s="1"/>
  <c r="I2084" i="2"/>
  <c r="AI2084" i="2" s="1"/>
  <c r="I2085" i="2"/>
  <c r="AI2085" i="2" s="1"/>
  <c r="I2086" i="2"/>
  <c r="AI2086" i="2" s="1"/>
  <c r="I2087" i="2"/>
  <c r="AI2087" i="2" s="1"/>
  <c r="I2088" i="2"/>
  <c r="AI2088" i="2" s="1"/>
  <c r="I2089" i="2"/>
  <c r="AI2089" i="2" s="1"/>
  <c r="I2090" i="2"/>
  <c r="AI2090" i="2" s="1"/>
  <c r="I2091" i="2"/>
  <c r="AI2091" i="2" s="1"/>
  <c r="I2092" i="2"/>
  <c r="AI2092" i="2" s="1"/>
  <c r="I2093" i="2"/>
  <c r="AI2093" i="2" s="1"/>
  <c r="I2094" i="2"/>
  <c r="AI2094" i="2" s="1"/>
  <c r="I2095" i="2"/>
  <c r="AI2095" i="2" s="1"/>
  <c r="I2096" i="2"/>
  <c r="AI2096" i="2" s="1"/>
  <c r="I2097" i="2"/>
  <c r="AI2097" i="2" s="1"/>
  <c r="I2098" i="2"/>
  <c r="AI2098" i="2" s="1"/>
  <c r="I2099" i="2"/>
  <c r="AI2099" i="2" s="1"/>
  <c r="I2100" i="2"/>
  <c r="AI2100" i="2" s="1"/>
  <c r="I2101" i="2"/>
  <c r="AI2101" i="2" s="1"/>
  <c r="I2102" i="2"/>
  <c r="AI2102" i="2" s="1"/>
  <c r="I2103" i="2"/>
  <c r="AI2103" i="2" s="1"/>
  <c r="I2104" i="2"/>
  <c r="AI2104" i="2" s="1"/>
  <c r="I2105" i="2"/>
  <c r="AI2105" i="2" s="1"/>
  <c r="I2106" i="2"/>
  <c r="AI2106" i="2" s="1"/>
  <c r="I2107" i="2"/>
  <c r="AI2107" i="2" s="1"/>
  <c r="I2108" i="2"/>
  <c r="AI2108" i="2" s="1"/>
  <c r="I2109" i="2"/>
  <c r="AI2109" i="2" s="1"/>
  <c r="I2110" i="2"/>
  <c r="AI2110" i="2" s="1"/>
  <c r="I2111" i="2"/>
  <c r="AI2111" i="2" s="1"/>
  <c r="I2112" i="2"/>
  <c r="AI2112" i="2" s="1"/>
  <c r="I2113" i="2"/>
  <c r="AI2113" i="2" s="1"/>
  <c r="I2114" i="2"/>
  <c r="AI2114" i="2" s="1"/>
  <c r="I2115" i="2"/>
  <c r="AI2115" i="2" s="1"/>
  <c r="I2116" i="2"/>
  <c r="AI2116" i="2" s="1"/>
  <c r="I2117" i="2"/>
  <c r="AI2117" i="2" s="1"/>
  <c r="I2118" i="2"/>
  <c r="AI2118" i="2" s="1"/>
  <c r="I2119" i="2"/>
  <c r="AI2119" i="2" s="1"/>
  <c r="I2120" i="2"/>
  <c r="AI2120" i="2" s="1"/>
  <c r="I2121" i="2"/>
  <c r="AI2121" i="2" s="1"/>
  <c r="I2122" i="2"/>
  <c r="AI2122" i="2" s="1"/>
  <c r="I2123" i="2"/>
  <c r="AI2123" i="2" s="1"/>
  <c r="I2124" i="2"/>
  <c r="AI2124" i="2" s="1"/>
  <c r="I2125" i="2"/>
  <c r="AI2125" i="2" s="1"/>
  <c r="I2126" i="2"/>
  <c r="AI2126" i="2" s="1"/>
  <c r="I2127" i="2"/>
  <c r="AI2127" i="2" s="1"/>
  <c r="I2128" i="2"/>
  <c r="AI2128" i="2" s="1"/>
  <c r="I2129" i="2"/>
  <c r="AI2129" i="2" s="1"/>
  <c r="I2130" i="2"/>
  <c r="AI2130" i="2" s="1"/>
  <c r="I2131" i="2"/>
  <c r="AI2131" i="2" s="1"/>
  <c r="I2132" i="2"/>
  <c r="AI2132" i="2" s="1"/>
  <c r="I2133" i="2"/>
  <c r="AI2133" i="2" s="1"/>
  <c r="I2134" i="2"/>
  <c r="AI2134" i="2" s="1"/>
  <c r="I2135" i="2"/>
  <c r="AI2135" i="2" s="1"/>
  <c r="I2136" i="2"/>
  <c r="AI2136" i="2" s="1"/>
  <c r="I2137" i="2"/>
  <c r="AI2137" i="2" s="1"/>
  <c r="I2138" i="2"/>
  <c r="AI2138" i="2" s="1"/>
  <c r="I2139" i="2"/>
  <c r="AI2139" i="2" s="1"/>
  <c r="I2140" i="2"/>
  <c r="AI2140" i="2" s="1"/>
  <c r="I2141" i="2"/>
  <c r="AI2141" i="2" s="1"/>
  <c r="I2142" i="2"/>
  <c r="AI2142" i="2" s="1"/>
  <c r="I2143" i="2"/>
  <c r="AI2143" i="2" s="1"/>
  <c r="I2144" i="2"/>
  <c r="AI2144" i="2" s="1"/>
  <c r="I2145" i="2"/>
  <c r="AI2145" i="2" s="1"/>
  <c r="I2146" i="2"/>
  <c r="AI2146" i="2" s="1"/>
  <c r="I2147" i="2"/>
  <c r="AI2147" i="2" s="1"/>
  <c r="I2148" i="2"/>
  <c r="AI2148" i="2" s="1"/>
  <c r="I2149" i="2"/>
  <c r="AI2149" i="2" s="1"/>
  <c r="I2150" i="2"/>
  <c r="AI2150" i="2" s="1"/>
  <c r="I2151" i="2"/>
  <c r="AI2151" i="2" s="1"/>
  <c r="I2152" i="2"/>
  <c r="AI2152" i="2" s="1"/>
  <c r="I2153" i="2"/>
  <c r="AI2153" i="2" s="1"/>
  <c r="I2154" i="2"/>
  <c r="AI2154" i="2" s="1"/>
  <c r="I2155" i="2"/>
  <c r="AI2155" i="2" s="1"/>
  <c r="I2156" i="2"/>
  <c r="AI2156" i="2" s="1"/>
  <c r="I2157" i="2"/>
  <c r="AI2157" i="2" s="1"/>
  <c r="I2158" i="2"/>
  <c r="AI2158" i="2" s="1"/>
  <c r="I2159" i="2"/>
  <c r="AI2159" i="2" s="1"/>
  <c r="I2160" i="2"/>
  <c r="AI2160" i="2" s="1"/>
  <c r="I2161" i="2"/>
  <c r="AI2161" i="2" s="1"/>
  <c r="I2162" i="2"/>
  <c r="AI2162" i="2" s="1"/>
  <c r="I2163" i="2"/>
  <c r="AI2163" i="2" s="1"/>
  <c r="I2164" i="2"/>
  <c r="AI2164" i="2" s="1"/>
  <c r="I2165" i="2"/>
  <c r="AI2165" i="2" s="1"/>
  <c r="I2166" i="2"/>
  <c r="AI2166" i="2" s="1"/>
  <c r="I2167" i="2"/>
  <c r="AI2167" i="2" s="1"/>
  <c r="I2168" i="2"/>
  <c r="AI2168" i="2" s="1"/>
  <c r="I2169" i="2"/>
  <c r="AI2169" i="2" s="1"/>
  <c r="I2170" i="2"/>
  <c r="AI2170" i="2" s="1"/>
  <c r="I2171" i="2"/>
  <c r="AI2171" i="2" s="1"/>
  <c r="I2172" i="2"/>
  <c r="AI2172" i="2" s="1"/>
  <c r="I2173" i="2"/>
  <c r="AI2173" i="2" s="1"/>
  <c r="I2174" i="2"/>
  <c r="AI2174" i="2" s="1"/>
  <c r="I2175" i="2"/>
  <c r="AI2175" i="2" s="1"/>
  <c r="I2176" i="2"/>
  <c r="AI2176" i="2" s="1"/>
  <c r="I2177" i="2"/>
  <c r="AI2177" i="2" s="1"/>
  <c r="I2178" i="2"/>
  <c r="AI2178" i="2" s="1"/>
  <c r="I2179" i="2"/>
  <c r="AI2179" i="2" s="1"/>
  <c r="I2180" i="2"/>
  <c r="AI2180" i="2" s="1"/>
  <c r="I2181" i="2"/>
  <c r="AI2181" i="2" s="1"/>
  <c r="I2182" i="2"/>
  <c r="AI2182" i="2" s="1"/>
  <c r="I2183" i="2"/>
  <c r="AI2183" i="2" s="1"/>
  <c r="I2184" i="2"/>
  <c r="AI2184" i="2" s="1"/>
  <c r="I2185" i="2"/>
  <c r="AI2185" i="2" s="1"/>
  <c r="I2186" i="2"/>
  <c r="AI2186" i="2" s="1"/>
  <c r="I2187" i="2"/>
  <c r="AI2187" i="2" s="1"/>
  <c r="I2188" i="2"/>
  <c r="AI2188" i="2" s="1"/>
  <c r="I2189" i="2"/>
  <c r="AI2189" i="2" s="1"/>
  <c r="I2190" i="2"/>
  <c r="AI2190" i="2" s="1"/>
  <c r="I2191" i="2"/>
  <c r="AI2191" i="2" s="1"/>
  <c r="I2192" i="2"/>
  <c r="AI2192" i="2" s="1"/>
  <c r="I2193" i="2"/>
  <c r="AI2193" i="2" s="1"/>
  <c r="I2194" i="2"/>
  <c r="AI2194" i="2" s="1"/>
  <c r="I2195" i="2"/>
  <c r="AI2195" i="2" s="1"/>
  <c r="I2196" i="2"/>
  <c r="AI2196" i="2" s="1"/>
  <c r="I2197" i="2"/>
  <c r="AI2197" i="2" s="1"/>
  <c r="I2198" i="2"/>
  <c r="AI2198" i="2" s="1"/>
  <c r="I2199" i="2"/>
  <c r="AI2199" i="2" s="1"/>
  <c r="I2200" i="2"/>
  <c r="AI2200" i="2" s="1"/>
  <c r="I2201" i="2"/>
  <c r="AI2201" i="2" s="1"/>
  <c r="I2202" i="2"/>
  <c r="AI2202" i="2" s="1"/>
  <c r="I2203" i="2"/>
  <c r="AI2203" i="2" s="1"/>
  <c r="I2204" i="2"/>
  <c r="AI2204" i="2" s="1"/>
  <c r="I2205" i="2"/>
  <c r="AI2205" i="2" s="1"/>
  <c r="I2206" i="2"/>
  <c r="AI2206" i="2" s="1"/>
  <c r="I2207" i="2"/>
  <c r="AI2207" i="2" s="1"/>
  <c r="I2208" i="2"/>
  <c r="AI2208" i="2" s="1"/>
  <c r="I2209" i="2"/>
  <c r="AI2209" i="2" s="1"/>
  <c r="I2210" i="2"/>
  <c r="AI2210" i="2" s="1"/>
  <c r="I2211" i="2"/>
  <c r="AI2211" i="2" s="1"/>
  <c r="I2212" i="2"/>
  <c r="AI2212" i="2" s="1"/>
  <c r="I2213" i="2"/>
  <c r="AI2213" i="2" s="1"/>
  <c r="I2214" i="2"/>
  <c r="AI2214" i="2" s="1"/>
  <c r="I2215" i="2"/>
  <c r="AI2215" i="2" s="1"/>
  <c r="I2216" i="2"/>
  <c r="AI2216" i="2" s="1"/>
  <c r="I2217" i="2"/>
  <c r="AI2217" i="2" s="1"/>
  <c r="I2218" i="2"/>
  <c r="AI2218" i="2" s="1"/>
  <c r="I2219" i="2"/>
  <c r="AI2219" i="2" s="1"/>
  <c r="I2220" i="2"/>
  <c r="AI2220" i="2" s="1"/>
  <c r="I2221" i="2"/>
  <c r="AI2221" i="2" s="1"/>
  <c r="I2222" i="2"/>
  <c r="AI2222" i="2" s="1"/>
  <c r="I2223" i="2"/>
  <c r="AI2223" i="2" s="1"/>
  <c r="I2224" i="2"/>
  <c r="AI2224" i="2" s="1"/>
  <c r="I2225" i="2"/>
  <c r="AI2225" i="2" s="1"/>
  <c r="I2226" i="2"/>
  <c r="AI2226" i="2" s="1"/>
  <c r="I2227" i="2"/>
  <c r="AI2227" i="2" s="1"/>
  <c r="I2228" i="2"/>
  <c r="AI2228" i="2" s="1"/>
  <c r="I2229" i="2"/>
  <c r="AI2229" i="2" s="1"/>
  <c r="I2230" i="2"/>
  <c r="AI2230" i="2" s="1"/>
  <c r="I2231" i="2"/>
  <c r="AI2231" i="2" s="1"/>
  <c r="I2232" i="2"/>
  <c r="AI2232" i="2" s="1"/>
  <c r="I2233" i="2"/>
  <c r="AI2233" i="2" s="1"/>
  <c r="I2234" i="2"/>
  <c r="AI2234" i="2" s="1"/>
  <c r="I2235" i="2"/>
  <c r="AI2235" i="2" s="1"/>
  <c r="I2236" i="2"/>
  <c r="AI2236" i="2" s="1"/>
  <c r="I2237" i="2"/>
  <c r="AI2237" i="2" s="1"/>
  <c r="I2238" i="2"/>
  <c r="AI2238" i="2" s="1"/>
  <c r="I2239" i="2"/>
  <c r="AI2239" i="2" s="1"/>
  <c r="I2240" i="2"/>
  <c r="AI2240" i="2" s="1"/>
  <c r="I2241" i="2"/>
  <c r="AI2241" i="2" s="1"/>
  <c r="I2242" i="2"/>
  <c r="AI2242" i="2" s="1"/>
  <c r="I2243" i="2"/>
  <c r="AI2243" i="2" s="1"/>
  <c r="I2244" i="2"/>
  <c r="AI2244" i="2" s="1"/>
  <c r="I2245" i="2"/>
  <c r="AI2245" i="2" s="1"/>
  <c r="I2246" i="2"/>
  <c r="AI2246" i="2" s="1"/>
  <c r="I2247" i="2"/>
  <c r="AI2247" i="2" s="1"/>
  <c r="I2248" i="2"/>
  <c r="AI2248" i="2" s="1"/>
  <c r="I2249" i="2"/>
  <c r="AI2249" i="2" s="1"/>
  <c r="I2250" i="2"/>
  <c r="AI2250" i="2" s="1"/>
  <c r="I2251" i="2"/>
  <c r="AI2251" i="2" s="1"/>
  <c r="I2252" i="2"/>
  <c r="AI2252" i="2" s="1"/>
  <c r="I2253" i="2"/>
  <c r="AI2253" i="2" s="1"/>
  <c r="I2254" i="2"/>
  <c r="AI2254" i="2" s="1"/>
  <c r="I2255" i="2"/>
  <c r="AI2255" i="2" s="1"/>
  <c r="I2256" i="2"/>
  <c r="AI2256" i="2" s="1"/>
  <c r="I2257" i="2"/>
  <c r="AI2257" i="2" s="1"/>
  <c r="I2258" i="2"/>
  <c r="AI2258" i="2" s="1"/>
  <c r="I2259" i="2"/>
  <c r="AI2259" i="2" s="1"/>
  <c r="I2260" i="2"/>
  <c r="AI2260" i="2" s="1"/>
  <c r="I2261" i="2"/>
  <c r="AI2261" i="2" s="1"/>
  <c r="I2262" i="2"/>
  <c r="AI2262" i="2" s="1"/>
  <c r="I2263" i="2"/>
  <c r="AI2263" i="2" s="1"/>
  <c r="I2264" i="2"/>
  <c r="AI2264" i="2" s="1"/>
  <c r="I2265" i="2"/>
  <c r="AI2265" i="2" s="1"/>
  <c r="I2266" i="2"/>
  <c r="AI2266" i="2" s="1"/>
  <c r="I2267" i="2"/>
  <c r="AI2267" i="2" s="1"/>
  <c r="I2268" i="2"/>
  <c r="AI2268" i="2" s="1"/>
  <c r="I2269" i="2"/>
  <c r="AI2269" i="2" s="1"/>
  <c r="I2270" i="2"/>
  <c r="AI2270" i="2" s="1"/>
  <c r="I2271" i="2"/>
  <c r="AI2271" i="2" s="1"/>
  <c r="I2272" i="2"/>
  <c r="AI2272" i="2" s="1"/>
  <c r="I2273" i="2"/>
  <c r="AI2273" i="2" s="1"/>
  <c r="I2274" i="2"/>
  <c r="AI2274" i="2" s="1"/>
  <c r="I2275" i="2"/>
  <c r="AI2275" i="2" s="1"/>
  <c r="I2276" i="2"/>
  <c r="AI2276" i="2" s="1"/>
  <c r="I2277" i="2"/>
  <c r="AI2277" i="2" s="1"/>
  <c r="I2278" i="2"/>
  <c r="AI2278" i="2" s="1"/>
  <c r="I2279" i="2"/>
  <c r="AI2279" i="2" s="1"/>
  <c r="I2280" i="2"/>
  <c r="AI2280" i="2" s="1"/>
  <c r="I2281" i="2"/>
  <c r="AI2281" i="2" s="1"/>
  <c r="I2282" i="2"/>
  <c r="AI2282" i="2" s="1"/>
  <c r="I2283" i="2"/>
  <c r="AI2283" i="2" s="1"/>
  <c r="I2284" i="2"/>
  <c r="AI2284" i="2" s="1"/>
  <c r="I2285" i="2"/>
  <c r="AI2285" i="2" s="1"/>
  <c r="I2286" i="2"/>
  <c r="AI2286" i="2" s="1"/>
  <c r="I2287" i="2"/>
  <c r="AI2287" i="2" s="1"/>
  <c r="I2288" i="2"/>
  <c r="AI2288" i="2" s="1"/>
  <c r="I2289" i="2"/>
  <c r="AI2289" i="2" s="1"/>
  <c r="I2290" i="2"/>
  <c r="AI2290" i="2" s="1"/>
  <c r="I2291" i="2"/>
  <c r="AI2291" i="2" s="1"/>
  <c r="I2292" i="2"/>
  <c r="AI2292" i="2" s="1"/>
  <c r="I2293" i="2"/>
  <c r="AI2293" i="2" s="1"/>
  <c r="I2294" i="2"/>
  <c r="AI2294" i="2" s="1"/>
  <c r="I2295" i="2"/>
  <c r="AI2295" i="2" s="1"/>
  <c r="I2296" i="2"/>
  <c r="AI2296" i="2" s="1"/>
  <c r="I2297" i="2"/>
  <c r="AI2297" i="2" s="1"/>
  <c r="I2298" i="2"/>
  <c r="AI2298" i="2" s="1"/>
  <c r="I2299" i="2"/>
  <c r="AI2299" i="2" s="1"/>
  <c r="I2300" i="2"/>
  <c r="AI2300" i="2" s="1"/>
  <c r="I2301" i="2"/>
  <c r="AI2301" i="2" s="1"/>
  <c r="I2302" i="2"/>
  <c r="AI2302" i="2" s="1"/>
  <c r="I2303" i="2"/>
  <c r="AI2303" i="2" s="1"/>
  <c r="I2304" i="2"/>
  <c r="AI2304" i="2" s="1"/>
  <c r="I2305" i="2"/>
  <c r="AI2305" i="2" s="1"/>
  <c r="I2306" i="2"/>
  <c r="AI2306" i="2" s="1"/>
  <c r="I2307" i="2"/>
  <c r="AI2307" i="2" s="1"/>
  <c r="I2308" i="2"/>
  <c r="AI2308" i="2" s="1"/>
  <c r="I2309" i="2"/>
  <c r="AI2309" i="2" s="1"/>
  <c r="I2310" i="2"/>
  <c r="AI2310" i="2" s="1"/>
  <c r="I2311" i="2"/>
  <c r="AI2311" i="2" s="1"/>
  <c r="I2312" i="2"/>
  <c r="AI2312" i="2" s="1"/>
  <c r="I2313" i="2"/>
  <c r="AI2313" i="2" s="1"/>
  <c r="I2314" i="2"/>
  <c r="AI2314" i="2" s="1"/>
  <c r="I2315" i="2"/>
  <c r="AI2315" i="2" s="1"/>
  <c r="I2316" i="2"/>
  <c r="AI2316" i="2" s="1"/>
  <c r="I2317" i="2"/>
  <c r="AI2317" i="2" s="1"/>
  <c r="I2318" i="2"/>
  <c r="AI2318" i="2" s="1"/>
  <c r="I2319" i="2"/>
  <c r="AI2319" i="2" s="1"/>
  <c r="I2320" i="2"/>
  <c r="AI2320" i="2" s="1"/>
  <c r="I2321" i="2"/>
  <c r="AI2321" i="2" s="1"/>
  <c r="I2322" i="2"/>
  <c r="AI2322" i="2" s="1"/>
  <c r="I2323" i="2"/>
  <c r="AI2323" i="2" s="1"/>
  <c r="I2324" i="2"/>
  <c r="AI2324" i="2" s="1"/>
  <c r="I2325" i="2"/>
  <c r="AI2325" i="2" s="1"/>
  <c r="I2326" i="2"/>
  <c r="AI2326" i="2" s="1"/>
  <c r="I2327" i="2"/>
  <c r="AI2327" i="2" s="1"/>
  <c r="I2328" i="2"/>
  <c r="AI2328" i="2" s="1"/>
  <c r="I2329" i="2"/>
  <c r="AI2329" i="2" s="1"/>
  <c r="I2330" i="2"/>
  <c r="AI2330" i="2" s="1"/>
  <c r="I2331" i="2"/>
  <c r="AI2331" i="2" s="1"/>
  <c r="I2332" i="2"/>
  <c r="AI2332" i="2" s="1"/>
  <c r="I2333" i="2"/>
  <c r="AI2333" i="2" s="1"/>
  <c r="I2334" i="2"/>
  <c r="AI2334" i="2" s="1"/>
  <c r="I2335" i="2"/>
  <c r="AI2335" i="2" s="1"/>
  <c r="I2336" i="2"/>
  <c r="AI2336" i="2" s="1"/>
  <c r="I2337" i="2"/>
  <c r="AI2337" i="2" s="1"/>
  <c r="I2338" i="2"/>
  <c r="AI2338" i="2" s="1"/>
  <c r="I2339" i="2"/>
  <c r="AI2339" i="2" s="1"/>
  <c r="I2340" i="2"/>
  <c r="AI2340" i="2" s="1"/>
  <c r="I2341" i="2"/>
  <c r="AI2341" i="2" s="1"/>
  <c r="I2342" i="2"/>
  <c r="AI2342" i="2" s="1"/>
  <c r="I2343" i="2"/>
  <c r="AI2343" i="2" s="1"/>
  <c r="I2344" i="2"/>
  <c r="AI2344" i="2" s="1"/>
  <c r="I2345" i="2"/>
  <c r="AI2345" i="2" s="1"/>
  <c r="I2346" i="2"/>
  <c r="AI2346" i="2" s="1"/>
  <c r="I2347" i="2"/>
  <c r="AI2347" i="2" s="1"/>
  <c r="I2348" i="2"/>
  <c r="AI2348" i="2" s="1"/>
  <c r="I2349" i="2"/>
  <c r="AI2349" i="2" s="1"/>
  <c r="I2350" i="2"/>
  <c r="AI2350" i="2" s="1"/>
  <c r="I2351" i="2"/>
  <c r="AI2351" i="2" s="1"/>
  <c r="I2352" i="2"/>
  <c r="AI2352" i="2" s="1"/>
  <c r="I2353" i="2"/>
  <c r="AI2353" i="2" s="1"/>
  <c r="I2354" i="2"/>
  <c r="AI2354" i="2" s="1"/>
  <c r="I2355" i="2"/>
  <c r="AI2355" i="2" s="1"/>
  <c r="I2356" i="2"/>
  <c r="AI2356" i="2" s="1"/>
  <c r="I2357" i="2"/>
  <c r="AI2357" i="2" s="1"/>
  <c r="I2358" i="2"/>
  <c r="AI2358" i="2" s="1"/>
  <c r="I2359" i="2"/>
  <c r="AI2359" i="2" s="1"/>
  <c r="I2360" i="2"/>
  <c r="AI2360" i="2" s="1"/>
  <c r="I2361" i="2"/>
  <c r="AI2361" i="2" s="1"/>
  <c r="I2362" i="2"/>
  <c r="AI2362" i="2" s="1"/>
  <c r="I2363" i="2"/>
  <c r="AI2363" i="2" s="1"/>
  <c r="I2364" i="2"/>
  <c r="AI2364" i="2" s="1"/>
  <c r="I2365" i="2"/>
  <c r="AI2365" i="2" s="1"/>
  <c r="I2366" i="2"/>
  <c r="AI2366" i="2" s="1"/>
  <c r="I2367" i="2"/>
  <c r="AI2367" i="2" s="1"/>
  <c r="I2368" i="2"/>
  <c r="AI2368" i="2" s="1"/>
  <c r="I2369" i="2"/>
  <c r="AI2369" i="2" s="1"/>
  <c r="I2370" i="2"/>
  <c r="AI2370" i="2" s="1"/>
  <c r="I2371" i="2"/>
  <c r="AI2371" i="2" s="1"/>
  <c r="I2372" i="2"/>
  <c r="AI2372" i="2" s="1"/>
  <c r="I2373" i="2"/>
  <c r="AI2373" i="2" s="1"/>
  <c r="I2374" i="2"/>
  <c r="AI2374" i="2" s="1"/>
  <c r="I2375" i="2"/>
  <c r="AI2375" i="2" s="1"/>
  <c r="I2376" i="2"/>
  <c r="AI2376" i="2" s="1"/>
  <c r="I2377" i="2"/>
  <c r="AI2377" i="2" s="1"/>
  <c r="I2378" i="2"/>
  <c r="AI2378" i="2" s="1"/>
  <c r="I2379" i="2"/>
  <c r="AI2379" i="2" s="1"/>
  <c r="I2380" i="2"/>
  <c r="AI2380" i="2" s="1"/>
  <c r="I2381" i="2"/>
  <c r="AI2381" i="2" s="1"/>
  <c r="I2382" i="2"/>
  <c r="AI2382" i="2" s="1"/>
  <c r="I2383" i="2"/>
  <c r="AI2383" i="2" s="1"/>
  <c r="I2384" i="2"/>
  <c r="AI2384" i="2" s="1"/>
  <c r="I2385" i="2"/>
  <c r="AI2385" i="2" s="1"/>
  <c r="I2386" i="2"/>
  <c r="AI2386" i="2" s="1"/>
  <c r="I2387" i="2"/>
  <c r="AI2387" i="2" s="1"/>
  <c r="I2388" i="2"/>
  <c r="AI2388" i="2" s="1"/>
  <c r="I2389" i="2"/>
  <c r="AI2389" i="2" s="1"/>
  <c r="I2390" i="2"/>
  <c r="AI2390" i="2" s="1"/>
  <c r="I2391" i="2"/>
  <c r="AI2391" i="2" s="1"/>
  <c r="I2392" i="2"/>
  <c r="AI2392" i="2" s="1"/>
  <c r="I2393" i="2"/>
  <c r="AI2393" i="2" s="1"/>
  <c r="I2394" i="2"/>
  <c r="AI2394" i="2" s="1"/>
  <c r="I2395" i="2"/>
  <c r="AI2395" i="2" s="1"/>
  <c r="I2396" i="2"/>
  <c r="AI2396" i="2" s="1"/>
  <c r="I2397" i="2"/>
  <c r="AI2397" i="2" s="1"/>
  <c r="I2398" i="2"/>
  <c r="AI2398" i="2" s="1"/>
  <c r="I2399" i="2"/>
  <c r="AI2399" i="2" s="1"/>
  <c r="I2400" i="2"/>
  <c r="AI2400" i="2" s="1"/>
  <c r="I2401" i="2"/>
  <c r="AI2401" i="2" s="1"/>
  <c r="I2402" i="2"/>
  <c r="AI2402" i="2" s="1"/>
  <c r="I2403" i="2"/>
  <c r="AI2403" i="2" s="1"/>
  <c r="I2404" i="2"/>
  <c r="AI2404" i="2" s="1"/>
  <c r="I2405" i="2"/>
  <c r="AI2405" i="2" s="1"/>
  <c r="I2406" i="2"/>
  <c r="AI2406" i="2" s="1"/>
  <c r="I2407" i="2"/>
  <c r="AI2407" i="2" s="1"/>
  <c r="I2408" i="2"/>
  <c r="AI2408" i="2" s="1"/>
  <c r="I2409" i="2"/>
  <c r="AI2409" i="2" s="1"/>
  <c r="I2410" i="2"/>
  <c r="AI2410" i="2" s="1"/>
  <c r="I2411" i="2"/>
  <c r="AI2411" i="2" s="1"/>
  <c r="I2412" i="2"/>
  <c r="AI2412" i="2" s="1"/>
  <c r="I2413" i="2"/>
  <c r="AI2413" i="2" s="1"/>
  <c r="I2414" i="2"/>
  <c r="AI2414" i="2" s="1"/>
  <c r="I2415" i="2"/>
  <c r="AI2415" i="2" s="1"/>
  <c r="I2416" i="2"/>
  <c r="AI2416" i="2" s="1"/>
  <c r="I2417" i="2"/>
  <c r="AI2417" i="2" s="1"/>
  <c r="I2418" i="2"/>
  <c r="AI2418" i="2" s="1"/>
  <c r="I2419" i="2"/>
  <c r="AI2419" i="2" s="1"/>
  <c r="I2420" i="2"/>
  <c r="AI2420" i="2" s="1"/>
  <c r="I2421" i="2"/>
  <c r="AI2421" i="2" s="1"/>
  <c r="I2422" i="2"/>
  <c r="AI2422" i="2" s="1"/>
  <c r="I2423" i="2"/>
  <c r="AI2423" i="2" s="1"/>
  <c r="I2424" i="2"/>
  <c r="AI2424" i="2" s="1"/>
  <c r="I2425" i="2"/>
  <c r="AI2425" i="2" s="1"/>
  <c r="I2426" i="2"/>
  <c r="AI2426" i="2" s="1"/>
  <c r="I2427" i="2"/>
  <c r="AI2427" i="2" s="1"/>
  <c r="I2428" i="2"/>
  <c r="AI2428" i="2" s="1"/>
  <c r="I2429" i="2"/>
  <c r="AI2429" i="2" s="1"/>
  <c r="I2430" i="2"/>
  <c r="AI2430" i="2" s="1"/>
  <c r="I2431" i="2"/>
  <c r="AI2431" i="2" s="1"/>
  <c r="I2432" i="2"/>
  <c r="AI2432" i="2" s="1"/>
  <c r="I2433" i="2"/>
  <c r="AI2433" i="2" s="1"/>
  <c r="I2434" i="2"/>
  <c r="AI2434" i="2" s="1"/>
  <c r="I2435" i="2"/>
  <c r="AI2435" i="2" s="1"/>
  <c r="I2436" i="2"/>
  <c r="AI2436" i="2" s="1"/>
  <c r="I2437" i="2"/>
  <c r="AI2437" i="2" s="1"/>
  <c r="I2438" i="2"/>
  <c r="AI2438" i="2" s="1"/>
  <c r="I2439" i="2"/>
  <c r="AI2439" i="2" s="1"/>
  <c r="I2440" i="2"/>
  <c r="AI2440" i="2" s="1"/>
  <c r="I2441" i="2"/>
  <c r="AI2441" i="2" s="1"/>
  <c r="I2442" i="2"/>
  <c r="AI2442" i="2" s="1"/>
  <c r="I2443" i="2"/>
  <c r="AI2443" i="2" s="1"/>
  <c r="I2444" i="2"/>
  <c r="AI2444" i="2" s="1"/>
  <c r="I2445" i="2"/>
  <c r="AI2445" i="2" s="1"/>
  <c r="I2446" i="2"/>
  <c r="AI2446" i="2" s="1"/>
  <c r="I2447" i="2"/>
  <c r="AI2447" i="2" s="1"/>
  <c r="I2448" i="2"/>
  <c r="AI2448" i="2" s="1"/>
  <c r="I2449" i="2"/>
  <c r="AI2449" i="2" s="1"/>
  <c r="I2450" i="2"/>
  <c r="AI2450" i="2" s="1"/>
  <c r="I2451" i="2"/>
  <c r="AI2451" i="2" s="1"/>
  <c r="I2452" i="2"/>
  <c r="AI2452" i="2" s="1"/>
  <c r="I2453" i="2"/>
  <c r="AI2453" i="2" s="1"/>
  <c r="I2454" i="2"/>
  <c r="AI2454" i="2" s="1"/>
  <c r="I2455" i="2"/>
  <c r="AI2455" i="2" s="1"/>
  <c r="I2456" i="2"/>
  <c r="AI2456" i="2" s="1"/>
  <c r="I2457" i="2"/>
  <c r="AI2457" i="2" s="1"/>
  <c r="I2458" i="2"/>
  <c r="AI2458" i="2" s="1"/>
  <c r="I2459" i="2"/>
  <c r="AI2459" i="2" s="1"/>
  <c r="I2460" i="2"/>
  <c r="AI2460" i="2" s="1"/>
  <c r="I2461" i="2"/>
  <c r="AI2461" i="2" s="1"/>
  <c r="I2462" i="2"/>
  <c r="AI2462" i="2" s="1"/>
  <c r="I2463" i="2"/>
  <c r="AI2463" i="2" s="1"/>
  <c r="I2464" i="2"/>
  <c r="AI2464" i="2" s="1"/>
  <c r="I2465" i="2"/>
  <c r="AI2465" i="2" s="1"/>
  <c r="I2466" i="2"/>
  <c r="AI2466" i="2" s="1"/>
  <c r="I2467" i="2"/>
  <c r="AI2467" i="2" s="1"/>
  <c r="I2468" i="2"/>
  <c r="AI2468" i="2" s="1"/>
  <c r="I2469" i="2"/>
  <c r="AI2469" i="2" s="1"/>
  <c r="I2470" i="2"/>
  <c r="AI2470" i="2" s="1"/>
  <c r="I2471" i="2"/>
  <c r="AI2471" i="2" s="1"/>
  <c r="I2472" i="2"/>
  <c r="AI2472" i="2" s="1"/>
  <c r="I2473" i="2"/>
  <c r="AI2473" i="2" s="1"/>
  <c r="I2474" i="2"/>
  <c r="AI2474" i="2" s="1"/>
  <c r="I2475" i="2"/>
  <c r="AI2475" i="2" s="1"/>
  <c r="I2476" i="2"/>
  <c r="AI2476" i="2" s="1"/>
  <c r="I2477" i="2"/>
  <c r="AI2477" i="2" s="1"/>
  <c r="I2478" i="2"/>
  <c r="AI2478" i="2" s="1"/>
  <c r="I2479" i="2"/>
  <c r="AI2479" i="2" s="1"/>
  <c r="I2480" i="2"/>
  <c r="AI2480" i="2" s="1"/>
  <c r="I2481" i="2"/>
  <c r="AI2481" i="2" s="1"/>
  <c r="I2482" i="2"/>
  <c r="AI2482" i="2" s="1"/>
  <c r="I2483" i="2"/>
  <c r="AI2483" i="2" s="1"/>
  <c r="I2484" i="2"/>
  <c r="AI2484" i="2" s="1"/>
  <c r="I2485" i="2"/>
  <c r="AI2485" i="2" s="1"/>
  <c r="I2486" i="2"/>
  <c r="AI2486" i="2" s="1"/>
  <c r="I2487" i="2"/>
  <c r="AI2487" i="2" s="1"/>
  <c r="I2488" i="2"/>
  <c r="AI2488" i="2" s="1"/>
  <c r="I2489" i="2"/>
  <c r="AI2489" i="2" s="1"/>
  <c r="I2490" i="2"/>
  <c r="AI2490" i="2" s="1"/>
  <c r="I2491" i="2"/>
  <c r="AI2491" i="2" s="1"/>
  <c r="I2492" i="2"/>
  <c r="AI2492" i="2" s="1"/>
  <c r="I2493" i="2"/>
  <c r="AI2493" i="2" s="1"/>
  <c r="I2494" i="2"/>
  <c r="AI2494" i="2" s="1"/>
  <c r="I2495" i="2"/>
  <c r="AI2495" i="2" s="1"/>
  <c r="I2496" i="2"/>
  <c r="AI2496" i="2" s="1"/>
  <c r="I2497" i="2"/>
  <c r="AI2497" i="2" s="1"/>
  <c r="I2498" i="2"/>
  <c r="AI2498" i="2" s="1"/>
  <c r="I2499" i="2"/>
  <c r="AI2499" i="2" s="1"/>
  <c r="I2500" i="2"/>
  <c r="AI2500" i="2" s="1"/>
  <c r="I2501" i="2"/>
  <c r="AI2501" i="2" s="1"/>
  <c r="J2492" i="2" l="1"/>
  <c r="J2484" i="2"/>
  <c r="J2476" i="2"/>
  <c r="J2468" i="2"/>
  <c r="J2456" i="2"/>
  <c r="J2448" i="2"/>
  <c r="J2432" i="2"/>
  <c r="J2416" i="2"/>
  <c r="J2404" i="2"/>
  <c r="J2392" i="2"/>
  <c r="J2384" i="2"/>
  <c r="J2372" i="2"/>
  <c r="J2360" i="2"/>
  <c r="J2348" i="2"/>
  <c r="J2336" i="2"/>
  <c r="J2328" i="2"/>
  <c r="J2316" i="2"/>
  <c r="J2312" i="2"/>
  <c r="J2304" i="2"/>
  <c r="J2292" i="2"/>
  <c r="J2276" i="2"/>
  <c r="J2272" i="2"/>
  <c r="J2260" i="2"/>
  <c r="J2252" i="2"/>
  <c r="J2240" i="2"/>
  <c r="J2232" i="2"/>
  <c r="J2220" i="2"/>
  <c r="J2208" i="2"/>
  <c r="J2200" i="2"/>
  <c r="J2192" i="2"/>
  <c r="J2180" i="2"/>
  <c r="J2172" i="2"/>
  <c r="J2160" i="2"/>
  <c r="J2148" i="2"/>
  <c r="J2140" i="2"/>
  <c r="J2128" i="2"/>
  <c r="J2112" i="2"/>
  <c r="J2104" i="2"/>
  <c r="J2096" i="2"/>
  <c r="J2088" i="2"/>
  <c r="J2076" i="2"/>
  <c r="J2064" i="2"/>
  <c r="J2052" i="2"/>
  <c r="J2048" i="2"/>
  <c r="J2036" i="2"/>
  <c r="J2028" i="2"/>
  <c r="J2020" i="2"/>
  <c r="J2008" i="2"/>
  <c r="J2000" i="2"/>
  <c r="J1980" i="2"/>
  <c r="J1976" i="2"/>
  <c r="J1960" i="2"/>
  <c r="J1944" i="2"/>
  <c r="J1936" i="2"/>
  <c r="J1920" i="2"/>
  <c r="J1912" i="2"/>
  <c r="J1900" i="2"/>
  <c r="J1892" i="2"/>
  <c r="J1880" i="2"/>
  <c r="J1872" i="2"/>
  <c r="J1860" i="2"/>
  <c r="J1848" i="2"/>
  <c r="J1840" i="2"/>
  <c r="J1828" i="2"/>
  <c r="J1816" i="2"/>
  <c r="J1808" i="2"/>
  <c r="J1800" i="2"/>
  <c r="J1788" i="2"/>
  <c r="J1764" i="2"/>
  <c r="J1756" i="2"/>
  <c r="J1748" i="2"/>
  <c r="J1740" i="2"/>
  <c r="J1732" i="2"/>
  <c r="J1724" i="2"/>
  <c r="J1712" i="2"/>
  <c r="J1700" i="2"/>
  <c r="J1688" i="2"/>
  <c r="J1668" i="2"/>
  <c r="J1660" i="2"/>
  <c r="J1652" i="2"/>
  <c r="J1648" i="2"/>
  <c r="J1640" i="2"/>
  <c r="J1628" i="2"/>
  <c r="J1620" i="2"/>
  <c r="J1604" i="2"/>
  <c r="J1592" i="2"/>
  <c r="J1584" i="2"/>
  <c r="J1572" i="2"/>
  <c r="J1560" i="2"/>
  <c r="J1548" i="2"/>
  <c r="J1540" i="2"/>
  <c r="J1528" i="2"/>
  <c r="J1520" i="2"/>
  <c r="J1512" i="2"/>
  <c r="J1500" i="2"/>
  <c r="J1492" i="2"/>
  <c r="J1484" i="2"/>
  <c r="J1476" i="2"/>
  <c r="J1468" i="2"/>
  <c r="J1464" i="2"/>
  <c r="J1456" i="2"/>
  <c r="J1448" i="2"/>
  <c r="J1440" i="2"/>
  <c r="J1432" i="2"/>
  <c r="J1424" i="2"/>
  <c r="J1416" i="2"/>
  <c r="J1408" i="2"/>
  <c r="J1396" i="2"/>
  <c r="J1388" i="2"/>
  <c r="J1384" i="2"/>
  <c r="J1368" i="2"/>
  <c r="J1356" i="2"/>
  <c r="J1348" i="2"/>
  <c r="J1340" i="2"/>
  <c r="J1328" i="2"/>
  <c r="J1320" i="2"/>
  <c r="J1312" i="2"/>
  <c r="J1304" i="2"/>
  <c r="J1292" i="2"/>
  <c r="J1280" i="2"/>
  <c r="J1268" i="2"/>
  <c r="J1260" i="2"/>
  <c r="J1252" i="2"/>
  <c r="J1240" i="2"/>
  <c r="J1228" i="2"/>
  <c r="J1216" i="2"/>
  <c r="J1204" i="2"/>
  <c r="J1188" i="2"/>
  <c r="J1176" i="2"/>
  <c r="J1164" i="2"/>
  <c r="J1148" i="2"/>
  <c r="J1140" i="2"/>
  <c r="J1136" i="2"/>
  <c r="J1128" i="2"/>
  <c r="J1120" i="2"/>
  <c r="J1108" i="2"/>
  <c r="J1100" i="2"/>
  <c r="J1092" i="2"/>
  <c r="J1080" i="2"/>
  <c r="J1072" i="2"/>
  <c r="J1064" i="2"/>
  <c r="J1060" i="2"/>
  <c r="J1052" i="2"/>
  <c r="J1044" i="2"/>
  <c r="J1036" i="2"/>
  <c r="J1032" i="2"/>
  <c r="J1028" i="2"/>
  <c r="J1016" i="2"/>
  <c r="J1008" i="2"/>
  <c r="J996" i="2"/>
  <c r="J984" i="2"/>
  <c r="J980" i="2"/>
  <c r="J968" i="2"/>
  <c r="J960" i="2"/>
  <c r="J948" i="2"/>
  <c r="J940" i="2"/>
  <c r="J928" i="2"/>
  <c r="J920" i="2"/>
  <c r="J908" i="2"/>
  <c r="J892" i="2"/>
  <c r="J880" i="2"/>
  <c r="J872" i="2"/>
  <c r="J860" i="2"/>
  <c r="J852" i="2"/>
  <c r="J836" i="2"/>
  <c r="J828" i="2"/>
  <c r="J820" i="2"/>
  <c r="J816" i="2"/>
  <c r="J808" i="2"/>
  <c r="J804" i="2"/>
  <c r="J796" i="2"/>
  <c r="J788" i="2"/>
  <c r="J776" i="2"/>
  <c r="J764" i="2"/>
  <c r="J748" i="2"/>
  <c r="J732" i="2"/>
  <c r="J720" i="2"/>
  <c r="J712" i="2"/>
  <c r="J696" i="2"/>
  <c r="J672" i="2"/>
  <c r="J656" i="2"/>
  <c r="J636" i="2"/>
  <c r="J624" i="2"/>
  <c r="J612" i="2"/>
  <c r="J604" i="2"/>
  <c r="J584" i="2"/>
  <c r="J560" i="2"/>
  <c r="J556" i="2"/>
  <c r="J544" i="2"/>
  <c r="J532" i="2"/>
  <c r="J524" i="2"/>
  <c r="J512" i="2"/>
  <c r="J500" i="2"/>
  <c r="J480" i="2"/>
  <c r="J468" i="2"/>
  <c r="J460" i="2"/>
  <c r="J452" i="2"/>
  <c r="J444" i="2"/>
  <c r="J436" i="2"/>
  <c r="J428" i="2"/>
  <c r="J412" i="2"/>
  <c r="J392" i="2"/>
  <c r="J380" i="2"/>
  <c r="J364" i="2"/>
  <c r="J340" i="2"/>
  <c r="J320" i="2"/>
  <c r="J304" i="2"/>
  <c r="J296" i="2"/>
  <c r="J284" i="2"/>
  <c r="J276" i="2"/>
  <c r="J268" i="2"/>
  <c r="J260" i="2"/>
  <c r="J244" i="2"/>
  <c r="J236" i="2"/>
  <c r="J228" i="2"/>
  <c r="J220" i="2"/>
  <c r="J212" i="2"/>
  <c r="J204" i="2"/>
  <c r="J192" i="2"/>
  <c r="J172" i="2"/>
  <c r="J160" i="2"/>
  <c r="J152" i="2"/>
  <c r="J148" i="2"/>
  <c r="J140" i="2"/>
  <c r="J136" i="2"/>
  <c r="J132" i="2"/>
  <c r="J128" i="2"/>
  <c r="J120" i="2"/>
  <c r="J112" i="2"/>
  <c r="J104" i="2"/>
  <c r="J92" i="2"/>
  <c r="J84" i="2"/>
  <c r="J72" i="2"/>
  <c r="J64" i="2"/>
  <c r="J56" i="2"/>
  <c r="J48" i="2"/>
  <c r="J40" i="2"/>
  <c r="J32" i="2"/>
  <c r="J24" i="2"/>
  <c r="J16" i="2"/>
  <c r="J8" i="2"/>
  <c r="J2491" i="2"/>
  <c r="J2475" i="2"/>
  <c r="J2467" i="2"/>
  <c r="J2463" i="2"/>
  <c r="J2455" i="2"/>
  <c r="J2447" i="2"/>
  <c r="J2439" i="2"/>
  <c r="J2427" i="2"/>
  <c r="J2419" i="2"/>
  <c r="J2411" i="2"/>
  <c r="J2403" i="2"/>
  <c r="J2395" i="2"/>
  <c r="J2387" i="2"/>
  <c r="J2383" i="2"/>
  <c r="J2375" i="2"/>
  <c r="J2371" i="2"/>
  <c r="J2367" i="2"/>
  <c r="J2359" i="2"/>
  <c r="J2351" i="2"/>
  <c r="J2343" i="2"/>
  <c r="J2335" i="2"/>
  <c r="J2327" i="2"/>
  <c r="J2319" i="2"/>
  <c r="J2299" i="2"/>
  <c r="J2287" i="2"/>
  <c r="J2279" i="2"/>
  <c r="J2271" i="2"/>
  <c r="J2263" i="2"/>
  <c r="J2255" i="2"/>
  <c r="J2247" i="2"/>
  <c r="J2239" i="2"/>
  <c r="J2227" i="2"/>
  <c r="J2215" i="2"/>
  <c r="J2207" i="2"/>
  <c r="J2199" i="2"/>
  <c r="J2195" i="2"/>
  <c r="J2191" i="2"/>
  <c r="J2187" i="2"/>
  <c r="J2183" i="2"/>
  <c r="J2179" i="2"/>
  <c r="J2175" i="2"/>
  <c r="J2171" i="2"/>
  <c r="J2167" i="2"/>
  <c r="J2163" i="2"/>
  <c r="J2159" i="2"/>
  <c r="J2155" i="2"/>
  <c r="J2151" i="2"/>
  <c r="J2147" i="2"/>
  <c r="J2143" i="2"/>
  <c r="J2139" i="2"/>
  <c r="J2135" i="2"/>
  <c r="J2131" i="2"/>
  <c r="J2127" i="2"/>
  <c r="J2123" i="2"/>
  <c r="J2119" i="2"/>
  <c r="J2115" i="2"/>
  <c r="J2111" i="2"/>
  <c r="J2107" i="2"/>
  <c r="J2103" i="2"/>
  <c r="J2099" i="2"/>
  <c r="J2095" i="2"/>
  <c r="J2091" i="2"/>
  <c r="J2087" i="2"/>
  <c r="J2083" i="2"/>
  <c r="J2079" i="2"/>
  <c r="J2075" i="2"/>
  <c r="J2071" i="2"/>
  <c r="J2067" i="2"/>
  <c r="J2063" i="2"/>
  <c r="J2059" i="2"/>
  <c r="J2055" i="2"/>
  <c r="J2051" i="2"/>
  <c r="J2047" i="2"/>
  <c r="J2043" i="2"/>
  <c r="J2039" i="2"/>
  <c r="J2035" i="2"/>
  <c r="J2031" i="2"/>
  <c r="J2027" i="2"/>
  <c r="J2023" i="2"/>
  <c r="J2019" i="2"/>
  <c r="J2015" i="2"/>
  <c r="J2011" i="2"/>
  <c r="J2007" i="2"/>
  <c r="J2003" i="2"/>
  <c r="J1999" i="2"/>
  <c r="J1995" i="2"/>
  <c r="J1991" i="2"/>
  <c r="J1987" i="2"/>
  <c r="J1983" i="2"/>
  <c r="J1979" i="2"/>
  <c r="J1975" i="2"/>
  <c r="J1971" i="2"/>
  <c r="J1967" i="2"/>
  <c r="J1963" i="2"/>
  <c r="J1959" i="2"/>
  <c r="J1955" i="2"/>
  <c r="J1951" i="2"/>
  <c r="J1947" i="2"/>
  <c r="J1943" i="2"/>
  <c r="J1939" i="2"/>
  <c r="J1935" i="2"/>
  <c r="J1931" i="2"/>
  <c r="J1927" i="2"/>
  <c r="J1923" i="2"/>
  <c r="J1919" i="2"/>
  <c r="J1915" i="2"/>
  <c r="J1911" i="2"/>
  <c r="J1907" i="2"/>
  <c r="J1903" i="2"/>
  <c r="J1899" i="2"/>
  <c r="J1895" i="2"/>
  <c r="J1891" i="2"/>
  <c r="J1887" i="2"/>
  <c r="J1883" i="2"/>
  <c r="J1879" i="2"/>
  <c r="J1875" i="2"/>
  <c r="J1871" i="2"/>
  <c r="J1867" i="2"/>
  <c r="J1863" i="2"/>
  <c r="J1859" i="2"/>
  <c r="J1855" i="2"/>
  <c r="J1851" i="2"/>
  <c r="J1847" i="2"/>
  <c r="J1843" i="2"/>
  <c r="J1839" i="2"/>
  <c r="J1835" i="2"/>
  <c r="J1831" i="2"/>
  <c r="J1827" i="2"/>
  <c r="J1823" i="2"/>
  <c r="J1819" i="2"/>
  <c r="J1815" i="2"/>
  <c r="J1811" i="2"/>
  <c r="J1807" i="2"/>
  <c r="J1803" i="2"/>
  <c r="J1799" i="2"/>
  <c r="J1795" i="2"/>
  <c r="J1791" i="2"/>
  <c r="J1787" i="2"/>
  <c r="J1783" i="2"/>
  <c r="J1779" i="2"/>
  <c r="J1775" i="2"/>
  <c r="J1771" i="2"/>
  <c r="J1767" i="2"/>
  <c r="J1763" i="2"/>
  <c r="J1759" i="2"/>
  <c r="J1755" i="2"/>
  <c r="J1751" i="2"/>
  <c r="J1747" i="2"/>
  <c r="J1743" i="2"/>
  <c r="J1739" i="2"/>
  <c r="J1735" i="2"/>
  <c r="J1731" i="2"/>
  <c r="J1727" i="2"/>
  <c r="J1723" i="2"/>
  <c r="J1719" i="2"/>
  <c r="J1715" i="2"/>
  <c r="J1711" i="2"/>
  <c r="J1707" i="2"/>
  <c r="J1703" i="2"/>
  <c r="J1699" i="2"/>
  <c r="J1695" i="2"/>
  <c r="J1691" i="2"/>
  <c r="J1687" i="2"/>
  <c r="J1683" i="2"/>
  <c r="J1679" i="2"/>
  <c r="J1675" i="2"/>
  <c r="J1671" i="2"/>
  <c r="J1667" i="2"/>
  <c r="J1663" i="2"/>
  <c r="J1659" i="2"/>
  <c r="J1655" i="2"/>
  <c r="J1651" i="2"/>
  <c r="J1647" i="2"/>
  <c r="J1643" i="2"/>
  <c r="J1639" i="2"/>
  <c r="J1635" i="2"/>
  <c r="J1631" i="2"/>
  <c r="J1627" i="2"/>
  <c r="J1623" i="2"/>
  <c r="J1619" i="2"/>
  <c r="J1615" i="2"/>
  <c r="J1611" i="2"/>
  <c r="J1607" i="2"/>
  <c r="J1603" i="2"/>
  <c r="J1599" i="2"/>
  <c r="J1595" i="2"/>
  <c r="J1591" i="2"/>
  <c r="J1587" i="2"/>
  <c r="J1583" i="2"/>
  <c r="J1579" i="2"/>
  <c r="J1575" i="2"/>
  <c r="J1571" i="2"/>
  <c r="J1567" i="2"/>
  <c r="J1563" i="2"/>
  <c r="J1559" i="2"/>
  <c r="J1555" i="2"/>
  <c r="J1551" i="2"/>
  <c r="J1547" i="2"/>
  <c r="J1543" i="2"/>
  <c r="J1539" i="2"/>
  <c r="J1535" i="2"/>
  <c r="J1531" i="2"/>
  <c r="J1527" i="2"/>
  <c r="J1523" i="2"/>
  <c r="J1519" i="2"/>
  <c r="J1515" i="2"/>
  <c r="J1511" i="2"/>
  <c r="J1507" i="2"/>
  <c r="J1503" i="2"/>
  <c r="J1499" i="2"/>
  <c r="J1495" i="2"/>
  <c r="J1491" i="2"/>
  <c r="J1487" i="2"/>
  <c r="J1483" i="2"/>
  <c r="J1479" i="2"/>
  <c r="J1475" i="2"/>
  <c r="J1471" i="2"/>
  <c r="J1467" i="2"/>
  <c r="J1463" i="2"/>
  <c r="J1459" i="2"/>
  <c r="J1455" i="2"/>
  <c r="J1451" i="2"/>
  <c r="J1447" i="2"/>
  <c r="J1443" i="2"/>
  <c r="J1439" i="2"/>
  <c r="J1435" i="2"/>
  <c r="J1431" i="2"/>
  <c r="J1427" i="2"/>
  <c r="J1423" i="2"/>
  <c r="J1419" i="2"/>
  <c r="J1415" i="2"/>
  <c r="J1411" i="2"/>
  <c r="J1407" i="2"/>
  <c r="J1403" i="2"/>
  <c r="J1399" i="2"/>
  <c r="J1395" i="2"/>
  <c r="J1391" i="2"/>
  <c r="J1387" i="2"/>
  <c r="J1383" i="2"/>
  <c r="J1379" i="2"/>
  <c r="J1375" i="2"/>
  <c r="J1371" i="2"/>
  <c r="J1367" i="2"/>
  <c r="J1363" i="2"/>
  <c r="J1359" i="2"/>
  <c r="J1355" i="2"/>
  <c r="J1351" i="2"/>
  <c r="J1347" i="2"/>
  <c r="J1343" i="2"/>
  <c r="J1339" i="2"/>
  <c r="J1335" i="2"/>
  <c r="J1331" i="2"/>
  <c r="J1327" i="2"/>
  <c r="J1323" i="2"/>
  <c r="J1319" i="2"/>
  <c r="J1315" i="2"/>
  <c r="J1311" i="2"/>
  <c r="J1307" i="2"/>
  <c r="J1303" i="2"/>
  <c r="J1299" i="2"/>
  <c r="J1295" i="2"/>
  <c r="J1291" i="2"/>
  <c r="J1287" i="2"/>
  <c r="J1283" i="2"/>
  <c r="J1279" i="2"/>
  <c r="J1275" i="2"/>
  <c r="J1271" i="2"/>
  <c r="J1267" i="2"/>
  <c r="J1263" i="2"/>
  <c r="J1259" i="2"/>
  <c r="J1255" i="2"/>
  <c r="J1251" i="2"/>
  <c r="J1247" i="2"/>
  <c r="J1243" i="2"/>
  <c r="J1239" i="2"/>
  <c r="J1235" i="2"/>
  <c r="J1231" i="2"/>
  <c r="J1227" i="2"/>
  <c r="J1223" i="2"/>
  <c r="J1219" i="2"/>
  <c r="J1215" i="2"/>
  <c r="J1211" i="2"/>
  <c r="J1207" i="2"/>
  <c r="J1203" i="2"/>
  <c r="J1199" i="2"/>
  <c r="J1195" i="2"/>
  <c r="J1191" i="2"/>
  <c r="J1187" i="2"/>
  <c r="J1183" i="2"/>
  <c r="J1179" i="2"/>
  <c r="J1175" i="2"/>
  <c r="J1171" i="2"/>
  <c r="J1167" i="2"/>
  <c r="J1163" i="2"/>
  <c r="J1159" i="2"/>
  <c r="J1155" i="2"/>
  <c r="J1151" i="2"/>
  <c r="J1147" i="2"/>
  <c r="J1143" i="2"/>
  <c r="J1139" i="2"/>
  <c r="J1135" i="2"/>
  <c r="J1131" i="2"/>
  <c r="J1127" i="2"/>
  <c r="J1123" i="2"/>
  <c r="J1119" i="2"/>
  <c r="J1115" i="2"/>
  <c r="J1111" i="2"/>
  <c r="J1107" i="2"/>
  <c r="J1103" i="2"/>
  <c r="J1099" i="2"/>
  <c r="J1095" i="2"/>
  <c r="J1091" i="2"/>
  <c r="J1087" i="2"/>
  <c r="J1083" i="2"/>
  <c r="J1079" i="2"/>
  <c r="J1075" i="2"/>
  <c r="J1071" i="2"/>
  <c r="J1067" i="2"/>
  <c r="J1063" i="2"/>
  <c r="J1059" i="2"/>
  <c r="J1055" i="2"/>
  <c r="J1051" i="2"/>
  <c r="J1047" i="2"/>
  <c r="J1043" i="2"/>
  <c r="J1039" i="2"/>
  <c r="J1035" i="2"/>
  <c r="J1031" i="2"/>
  <c r="J1027" i="2"/>
  <c r="J1023" i="2"/>
  <c r="J1019" i="2"/>
  <c r="J1015" i="2"/>
  <c r="J1011" i="2"/>
  <c r="J1007" i="2"/>
  <c r="J1003" i="2"/>
  <c r="J999" i="2"/>
  <c r="J995" i="2"/>
  <c r="J991" i="2"/>
  <c r="J987" i="2"/>
  <c r="J983" i="2"/>
  <c r="J979" i="2"/>
  <c r="J975" i="2"/>
  <c r="J971" i="2"/>
  <c r="J967" i="2"/>
  <c r="J963" i="2"/>
  <c r="J959" i="2"/>
  <c r="J955" i="2"/>
  <c r="J951" i="2"/>
  <c r="J947" i="2"/>
  <c r="J943" i="2"/>
  <c r="J939" i="2"/>
  <c r="J935" i="2"/>
  <c r="J931" i="2"/>
  <c r="J927" i="2"/>
  <c r="J923" i="2"/>
  <c r="J919" i="2"/>
  <c r="J915" i="2"/>
  <c r="J911" i="2"/>
  <c r="J907" i="2"/>
  <c r="J903" i="2"/>
  <c r="J899" i="2"/>
  <c r="J895" i="2"/>
  <c r="J891" i="2"/>
  <c r="J887" i="2"/>
  <c r="J883" i="2"/>
  <c r="J879" i="2"/>
  <c r="J875" i="2"/>
  <c r="J871" i="2"/>
  <c r="J867" i="2"/>
  <c r="J863" i="2"/>
  <c r="J859" i="2"/>
  <c r="J855" i="2"/>
  <c r="J851" i="2"/>
  <c r="J847" i="2"/>
  <c r="J843" i="2"/>
  <c r="J839" i="2"/>
  <c r="J835" i="2"/>
  <c r="J831" i="2"/>
  <c r="J827" i="2"/>
  <c r="J823" i="2"/>
  <c r="J819" i="2"/>
  <c r="J815" i="2"/>
  <c r="J811" i="2"/>
  <c r="J807" i="2"/>
  <c r="J803" i="2"/>
  <c r="J799" i="2"/>
  <c r="J795" i="2"/>
  <c r="J791" i="2"/>
  <c r="J787" i="2"/>
  <c r="J783" i="2"/>
  <c r="J779" i="2"/>
  <c r="J775" i="2"/>
  <c r="J771" i="2"/>
  <c r="J767" i="2"/>
  <c r="J763" i="2"/>
  <c r="J759" i="2"/>
  <c r="J755" i="2"/>
  <c r="J751" i="2"/>
  <c r="J747" i="2"/>
  <c r="J743" i="2"/>
  <c r="J739" i="2"/>
  <c r="J735" i="2"/>
  <c r="J731" i="2"/>
  <c r="J727" i="2"/>
  <c r="J723" i="2"/>
  <c r="J719" i="2"/>
  <c r="J715" i="2"/>
  <c r="J711" i="2"/>
  <c r="J707" i="2"/>
  <c r="J703" i="2"/>
  <c r="J699" i="2"/>
  <c r="J695" i="2"/>
  <c r="J691" i="2"/>
  <c r="J687" i="2"/>
  <c r="J683" i="2"/>
  <c r="J679" i="2"/>
  <c r="J675" i="2"/>
  <c r="J671" i="2"/>
  <c r="J667" i="2"/>
  <c r="J663" i="2"/>
  <c r="J659" i="2"/>
  <c r="J655" i="2"/>
  <c r="J651" i="2"/>
  <c r="J647" i="2"/>
  <c r="J643" i="2"/>
  <c r="J639" i="2"/>
  <c r="J635" i="2"/>
  <c r="J631" i="2"/>
  <c r="J627" i="2"/>
  <c r="J623" i="2"/>
  <c r="J619" i="2"/>
  <c r="J615" i="2"/>
  <c r="J611" i="2"/>
  <c r="J607" i="2"/>
  <c r="J603" i="2"/>
  <c r="J599" i="2"/>
  <c r="J595" i="2"/>
  <c r="J591" i="2"/>
  <c r="J587" i="2"/>
  <c r="J583" i="2"/>
  <c r="J579" i="2"/>
  <c r="J575" i="2"/>
  <c r="J571" i="2"/>
  <c r="J567" i="2"/>
  <c r="J563" i="2"/>
  <c r="J559" i="2"/>
  <c r="J555" i="2"/>
  <c r="J551" i="2"/>
  <c r="J547" i="2"/>
  <c r="J543" i="2"/>
  <c r="J539" i="2"/>
  <c r="J535" i="2"/>
  <c r="J531" i="2"/>
  <c r="J527" i="2"/>
  <c r="J523" i="2"/>
  <c r="J519" i="2"/>
  <c r="J515" i="2"/>
  <c r="J511" i="2"/>
  <c r="J507" i="2"/>
  <c r="J503" i="2"/>
  <c r="J499" i="2"/>
  <c r="J495" i="2"/>
  <c r="J491" i="2"/>
  <c r="J487" i="2"/>
  <c r="J483" i="2"/>
  <c r="J479" i="2"/>
  <c r="J475" i="2"/>
  <c r="J471" i="2"/>
  <c r="J467" i="2"/>
  <c r="J463" i="2"/>
  <c r="J459" i="2"/>
  <c r="J455" i="2"/>
  <c r="J451" i="2"/>
  <c r="J447" i="2"/>
  <c r="J443" i="2"/>
  <c r="J439" i="2"/>
  <c r="J435" i="2"/>
  <c r="J431" i="2"/>
  <c r="J427" i="2"/>
  <c r="J423" i="2"/>
  <c r="J419" i="2"/>
  <c r="J415" i="2"/>
  <c r="J411" i="2"/>
  <c r="J407" i="2"/>
  <c r="J403" i="2"/>
  <c r="J399" i="2"/>
  <c r="J395" i="2"/>
  <c r="J391" i="2"/>
  <c r="J387" i="2"/>
  <c r="J383" i="2"/>
  <c r="J379" i="2"/>
  <c r="J375" i="2"/>
  <c r="J371" i="2"/>
  <c r="J367" i="2"/>
  <c r="J363" i="2"/>
  <c r="J359" i="2"/>
  <c r="J355" i="2"/>
  <c r="J351" i="2"/>
  <c r="J347" i="2"/>
  <c r="J343" i="2"/>
  <c r="J339" i="2"/>
  <c r="J335" i="2"/>
  <c r="J331" i="2"/>
  <c r="J327" i="2"/>
  <c r="J323" i="2"/>
  <c r="J319" i="2"/>
  <c r="J315" i="2"/>
  <c r="J311" i="2"/>
  <c r="J307" i="2"/>
  <c r="J303" i="2"/>
  <c r="J299" i="2"/>
  <c r="J295" i="2"/>
  <c r="J291" i="2"/>
  <c r="J287" i="2"/>
  <c r="J283" i="2"/>
  <c r="J279" i="2"/>
  <c r="J275" i="2"/>
  <c r="J271" i="2"/>
  <c r="J267" i="2"/>
  <c r="J263" i="2"/>
  <c r="J259" i="2"/>
  <c r="J255" i="2"/>
  <c r="J251" i="2"/>
  <c r="J247" i="2"/>
  <c r="J243" i="2"/>
  <c r="J239" i="2"/>
  <c r="J235" i="2"/>
  <c r="J231" i="2"/>
  <c r="J227" i="2"/>
  <c r="J223" i="2"/>
  <c r="J219" i="2"/>
  <c r="J215" i="2"/>
  <c r="J211" i="2"/>
  <c r="J207" i="2"/>
  <c r="J203" i="2"/>
  <c r="J199" i="2"/>
  <c r="J195" i="2"/>
  <c r="J191" i="2"/>
  <c r="J187" i="2"/>
  <c r="J183" i="2"/>
  <c r="J179" i="2"/>
  <c r="J175" i="2"/>
  <c r="J171" i="2"/>
  <c r="J167" i="2"/>
  <c r="J163" i="2"/>
  <c r="J159" i="2"/>
  <c r="J155" i="2"/>
  <c r="J151" i="2"/>
  <c r="J147" i="2"/>
  <c r="J143" i="2"/>
  <c r="J139" i="2"/>
  <c r="J135" i="2"/>
  <c r="J131" i="2"/>
  <c r="J127" i="2"/>
  <c r="J123" i="2"/>
  <c r="J119" i="2"/>
  <c r="J115" i="2"/>
  <c r="J111" i="2"/>
  <c r="J107" i="2"/>
  <c r="J103" i="2"/>
  <c r="J99" i="2"/>
  <c r="J95" i="2"/>
  <c r="J91" i="2"/>
  <c r="J87" i="2"/>
  <c r="J83" i="2"/>
  <c r="J79" i="2"/>
  <c r="J75" i="2"/>
  <c r="J71" i="2"/>
  <c r="J67" i="2"/>
  <c r="J63" i="2"/>
  <c r="J59" i="2"/>
  <c r="J55" i="2"/>
  <c r="J51" i="2"/>
  <c r="J47" i="2"/>
  <c r="J43" i="2"/>
  <c r="J39" i="2"/>
  <c r="J35" i="2"/>
  <c r="J31" i="2"/>
  <c r="J27" i="2"/>
  <c r="J23" i="2"/>
  <c r="J19" i="2"/>
  <c r="J15" i="2"/>
  <c r="J11" i="2"/>
  <c r="J7" i="2"/>
  <c r="J3" i="2"/>
  <c r="J2496" i="2"/>
  <c r="J2472" i="2"/>
  <c r="J2460" i="2"/>
  <c r="J2444" i="2"/>
  <c r="J2436" i="2"/>
  <c r="J2420" i="2"/>
  <c r="J2408" i="2"/>
  <c r="J2396" i="2"/>
  <c r="J2388" i="2"/>
  <c r="J2376" i="2"/>
  <c r="J2364" i="2"/>
  <c r="J2352" i="2"/>
  <c r="J2340" i="2"/>
  <c r="J2324" i="2"/>
  <c r="J2300" i="2"/>
  <c r="J2288" i="2"/>
  <c r="J2280" i="2"/>
  <c r="J2268" i="2"/>
  <c r="J2256" i="2"/>
  <c r="J2244" i="2"/>
  <c r="J2236" i="2"/>
  <c r="J2228" i="2"/>
  <c r="J2216" i="2"/>
  <c r="J2212" i="2"/>
  <c r="J2204" i="2"/>
  <c r="J2196" i="2"/>
  <c r="J2184" i="2"/>
  <c r="J2168" i="2"/>
  <c r="J2156" i="2"/>
  <c r="J2152" i="2"/>
  <c r="J2144" i="2"/>
  <c r="J2132" i="2"/>
  <c r="J2124" i="2"/>
  <c r="J2120" i="2"/>
  <c r="J2116" i="2"/>
  <c r="J2092" i="2"/>
  <c r="J2080" i="2"/>
  <c r="J2072" i="2"/>
  <c r="J2060" i="2"/>
  <c r="J2044" i="2"/>
  <c r="J2024" i="2"/>
  <c r="J2012" i="2"/>
  <c r="J2004" i="2"/>
  <c r="J1996" i="2"/>
  <c r="J1992" i="2"/>
  <c r="J1988" i="2"/>
  <c r="J1968" i="2"/>
  <c r="J1952" i="2"/>
  <c r="J1940" i="2"/>
  <c r="J1932" i="2"/>
  <c r="J1924" i="2"/>
  <c r="J1916" i="2"/>
  <c r="J1904" i="2"/>
  <c r="J1888" i="2"/>
  <c r="J1876" i="2"/>
  <c r="J1868" i="2"/>
  <c r="J1856" i="2"/>
  <c r="J1844" i="2"/>
  <c r="J1836" i="2"/>
  <c r="J1832" i="2"/>
  <c r="J1820" i="2"/>
  <c r="J1812" i="2"/>
  <c r="J1804" i="2"/>
  <c r="J1796" i="2"/>
  <c r="J1784" i="2"/>
  <c r="J1776" i="2"/>
  <c r="J1768" i="2"/>
  <c r="J1744" i="2"/>
  <c r="J1720" i="2"/>
  <c r="J1708" i="2"/>
  <c r="J1696" i="2"/>
  <c r="J1684" i="2"/>
  <c r="J1680" i="2"/>
  <c r="J1672" i="2"/>
  <c r="J1656" i="2"/>
  <c r="J1644" i="2"/>
  <c r="J1636" i="2"/>
  <c r="J1624" i="2"/>
  <c r="J1616" i="2"/>
  <c r="J1608" i="2"/>
  <c r="J1596" i="2"/>
  <c r="J1580" i="2"/>
  <c r="J1576" i="2"/>
  <c r="J1564" i="2"/>
  <c r="J1552" i="2"/>
  <c r="J1536" i="2"/>
  <c r="J1516" i="2"/>
  <c r="J1504" i="2"/>
  <c r="J1496" i="2"/>
  <c r="J1480" i="2"/>
  <c r="J1460" i="2"/>
  <c r="J1452" i="2"/>
  <c r="J1444" i="2"/>
  <c r="J1420" i="2"/>
  <c r="J1404" i="2"/>
  <c r="J1380" i="2"/>
  <c r="J1372" i="2"/>
  <c r="J1360" i="2"/>
  <c r="J1352" i="2"/>
  <c r="J1336" i="2"/>
  <c r="J1332" i="2"/>
  <c r="J1324" i="2"/>
  <c r="J1316" i="2"/>
  <c r="J1308" i="2"/>
  <c r="J1296" i="2"/>
  <c r="J1284" i="2"/>
  <c r="J1276" i="2"/>
  <c r="J1264" i="2"/>
  <c r="J1248" i="2"/>
  <c r="J1236" i="2"/>
  <c r="J1224" i="2"/>
  <c r="J1212" i="2"/>
  <c r="J1208" i="2"/>
  <c r="J1192" i="2"/>
  <c r="J1172" i="2"/>
  <c r="J1168" i="2"/>
  <c r="J1160" i="2"/>
  <c r="J1152" i="2"/>
  <c r="J1144" i="2"/>
  <c r="J1124" i="2"/>
  <c r="J1116" i="2"/>
  <c r="J1104" i="2"/>
  <c r="J1096" i="2"/>
  <c r="J1084" i="2"/>
  <c r="J1076" i="2"/>
  <c r="J1068" i="2"/>
  <c r="J1056" i="2"/>
  <c r="J1040" i="2"/>
  <c r="J1020" i="2"/>
  <c r="J1012" i="2"/>
  <c r="J1000" i="2"/>
  <c r="J988" i="2"/>
  <c r="J976" i="2"/>
  <c r="J952" i="2"/>
  <c r="J944" i="2"/>
  <c r="J932" i="2"/>
  <c r="J916" i="2"/>
  <c r="J904" i="2"/>
  <c r="J888" i="2"/>
  <c r="J876" i="2"/>
  <c r="J868" i="2"/>
  <c r="J856" i="2"/>
  <c r="J848" i="2"/>
  <c r="J844" i="2"/>
  <c r="J832" i="2"/>
  <c r="J824" i="2"/>
  <c r="J812" i="2"/>
  <c r="J792" i="2"/>
  <c r="J780" i="2"/>
  <c r="J772" i="2"/>
  <c r="J756" i="2"/>
  <c r="J736" i="2"/>
  <c r="J728" i="2"/>
  <c r="J716" i="2"/>
  <c r="J704" i="2"/>
  <c r="J700" i="2"/>
  <c r="J688" i="2"/>
  <c r="J680" i="2"/>
  <c r="J668" i="2"/>
  <c r="J660" i="2"/>
  <c r="J652" i="2"/>
  <c r="J644" i="2"/>
  <c r="J632" i="2"/>
  <c r="J620" i="2"/>
  <c r="J608" i="2"/>
  <c r="J596" i="2"/>
  <c r="J592" i="2"/>
  <c r="J580" i="2"/>
  <c r="J572" i="2"/>
  <c r="J564" i="2"/>
  <c r="J552" i="2"/>
  <c r="J540" i="2"/>
  <c r="J528" i="2"/>
  <c r="J516" i="2"/>
  <c r="J508" i="2"/>
  <c r="J496" i="2"/>
  <c r="J488" i="2"/>
  <c r="J484" i="2"/>
  <c r="J476" i="2"/>
  <c r="J464" i="2"/>
  <c r="J456" i="2"/>
  <c r="J448" i="2"/>
  <c r="J440" i="2"/>
  <c r="J432" i="2"/>
  <c r="J424" i="2"/>
  <c r="J416" i="2"/>
  <c r="J408" i="2"/>
  <c r="J400" i="2"/>
  <c r="J388" i="2"/>
  <c r="J376" i="2"/>
  <c r="J372" i="2"/>
  <c r="J360" i="2"/>
  <c r="J352" i="2"/>
  <c r="J344" i="2"/>
  <c r="J332" i="2"/>
  <c r="J324" i="2"/>
  <c r="J316" i="2"/>
  <c r="J308" i="2"/>
  <c r="J300" i="2"/>
  <c r="J288" i="2"/>
  <c r="J280" i="2"/>
  <c r="J272" i="2"/>
  <c r="J264" i="2"/>
  <c r="J256" i="2"/>
  <c r="J252" i="2"/>
  <c r="J248" i="2"/>
  <c r="J240" i="2"/>
  <c r="J232" i="2"/>
  <c r="J224" i="2"/>
  <c r="J216" i="2"/>
  <c r="J208" i="2"/>
  <c r="J200" i="2"/>
  <c r="J196" i="2"/>
  <c r="J188" i="2"/>
  <c r="J184" i="2"/>
  <c r="J180" i="2"/>
  <c r="J176" i="2"/>
  <c r="J168" i="2"/>
  <c r="J164" i="2"/>
  <c r="J156" i="2"/>
  <c r="J144" i="2"/>
  <c r="J124" i="2"/>
  <c r="J116" i="2"/>
  <c r="J108" i="2"/>
  <c r="J100" i="2"/>
  <c r="J88" i="2"/>
  <c r="J80" i="2"/>
  <c r="J76" i="2"/>
  <c r="J68" i="2"/>
  <c r="J60" i="2"/>
  <c r="J52" i="2"/>
  <c r="J44" i="2"/>
  <c r="J36" i="2"/>
  <c r="J28" i="2"/>
  <c r="J20" i="2"/>
  <c r="J12" i="2"/>
  <c r="J4" i="2"/>
  <c r="J2499" i="2"/>
  <c r="J2495" i="2"/>
  <c r="J2487" i="2"/>
  <c r="J2483" i="2"/>
  <c r="J2479" i="2"/>
  <c r="J2471" i="2"/>
  <c r="J2459" i="2"/>
  <c r="J2451" i="2"/>
  <c r="J2443" i="2"/>
  <c r="J2435" i="2"/>
  <c r="J2431" i="2"/>
  <c r="J2423" i="2"/>
  <c r="J2415" i="2"/>
  <c r="J2407" i="2"/>
  <c r="J2399" i="2"/>
  <c r="J2391" i="2"/>
  <c r="J2379" i="2"/>
  <c r="J2363" i="2"/>
  <c r="J2355" i="2"/>
  <c r="J2347" i="2"/>
  <c r="J2339" i="2"/>
  <c r="J2331" i="2"/>
  <c r="J2323" i="2"/>
  <c r="J2315" i="2"/>
  <c r="J2311" i="2"/>
  <c r="J2307" i="2"/>
  <c r="J2303" i="2"/>
  <c r="J2295" i="2"/>
  <c r="J2291" i="2"/>
  <c r="J2283" i="2"/>
  <c r="J2275" i="2"/>
  <c r="J2267" i="2"/>
  <c r="J2259" i="2"/>
  <c r="J2251" i="2"/>
  <c r="J2243" i="2"/>
  <c r="J2235" i="2"/>
  <c r="J2231" i="2"/>
  <c r="J2223" i="2"/>
  <c r="J2219" i="2"/>
  <c r="J2211" i="2"/>
  <c r="J2203" i="2"/>
  <c r="J2498" i="2"/>
  <c r="J2494" i="2"/>
  <c r="J2490" i="2"/>
  <c r="J2486" i="2"/>
  <c r="J2482" i="2"/>
  <c r="J2478" i="2"/>
  <c r="J2474" i="2"/>
  <c r="J2470" i="2"/>
  <c r="J2466" i="2"/>
  <c r="J2462" i="2"/>
  <c r="J2458" i="2"/>
  <c r="J2454" i="2"/>
  <c r="J2450" i="2"/>
  <c r="J2446" i="2"/>
  <c r="J2442" i="2"/>
  <c r="J2438" i="2"/>
  <c r="J2434" i="2"/>
  <c r="J2430" i="2"/>
  <c r="J2426" i="2"/>
  <c r="J2422" i="2"/>
  <c r="J2418" i="2"/>
  <c r="J2414" i="2"/>
  <c r="J2410" i="2"/>
  <c r="J2406" i="2"/>
  <c r="J2402" i="2"/>
  <c r="J2398" i="2"/>
  <c r="J2394" i="2"/>
  <c r="J2390" i="2"/>
  <c r="J2386" i="2"/>
  <c r="J2382" i="2"/>
  <c r="J2378" i="2"/>
  <c r="J2374" i="2"/>
  <c r="J2370" i="2"/>
  <c r="J2366" i="2"/>
  <c r="J2362" i="2"/>
  <c r="J2358" i="2"/>
  <c r="J2354" i="2"/>
  <c r="J2350" i="2"/>
  <c r="J2346" i="2"/>
  <c r="J2342" i="2"/>
  <c r="J2338" i="2"/>
  <c r="J2334" i="2"/>
  <c r="J2330" i="2"/>
  <c r="J2326" i="2"/>
  <c r="J2322" i="2"/>
  <c r="J2318" i="2"/>
  <c r="J2314" i="2"/>
  <c r="J2310" i="2"/>
  <c r="J2306" i="2"/>
  <c r="J2302" i="2"/>
  <c r="J2298" i="2"/>
  <c r="J2294" i="2"/>
  <c r="J2290" i="2"/>
  <c r="J2286" i="2"/>
  <c r="J2282" i="2"/>
  <c r="J2278" i="2"/>
  <c r="J2274" i="2"/>
  <c r="J2270" i="2"/>
  <c r="J2266" i="2"/>
  <c r="J2262" i="2"/>
  <c r="J2258" i="2"/>
  <c r="J2254" i="2"/>
  <c r="J2250" i="2"/>
  <c r="J2246" i="2"/>
  <c r="J2242" i="2"/>
  <c r="J2238" i="2"/>
  <c r="J2234" i="2"/>
  <c r="J2230" i="2"/>
  <c r="J2226" i="2"/>
  <c r="J2222" i="2"/>
  <c r="J2218" i="2"/>
  <c r="J2214" i="2"/>
  <c r="J2210" i="2"/>
  <c r="J2206" i="2"/>
  <c r="J2202" i="2"/>
  <c r="J2198" i="2"/>
  <c r="J2194" i="2"/>
  <c r="J2190" i="2"/>
  <c r="J2186" i="2"/>
  <c r="J2182" i="2"/>
  <c r="J2178" i="2"/>
  <c r="J2174" i="2"/>
  <c r="J2170" i="2"/>
  <c r="J2166" i="2"/>
  <c r="J2162" i="2"/>
  <c r="J2158" i="2"/>
  <c r="J2154" i="2"/>
  <c r="J2150" i="2"/>
  <c r="J2146" i="2"/>
  <c r="J2142" i="2"/>
  <c r="J2138" i="2"/>
  <c r="J2134" i="2"/>
  <c r="J2130" i="2"/>
  <c r="J2126" i="2"/>
  <c r="J2122" i="2"/>
  <c r="J2118" i="2"/>
  <c r="J2114" i="2"/>
  <c r="J2110" i="2"/>
  <c r="J2106" i="2"/>
  <c r="J2102" i="2"/>
  <c r="J2098" i="2"/>
  <c r="J2094" i="2"/>
  <c r="J2090" i="2"/>
  <c r="J2086" i="2"/>
  <c r="J2082" i="2"/>
  <c r="J2078" i="2"/>
  <c r="J2074" i="2"/>
  <c r="J2070" i="2"/>
  <c r="J2066" i="2"/>
  <c r="J2062" i="2"/>
  <c r="J2058" i="2"/>
  <c r="J2054" i="2"/>
  <c r="J2050" i="2"/>
  <c r="J2046" i="2"/>
  <c r="J2042" i="2"/>
  <c r="J2038" i="2"/>
  <c r="J2034" i="2"/>
  <c r="J2030" i="2"/>
  <c r="J2026" i="2"/>
  <c r="J2022" i="2"/>
  <c r="J2018" i="2"/>
  <c r="J2014" i="2"/>
  <c r="J2010" i="2"/>
  <c r="J2006" i="2"/>
  <c r="J2002" i="2"/>
  <c r="J1998" i="2"/>
  <c r="J1994" i="2"/>
  <c r="J1990" i="2"/>
  <c r="J1986" i="2"/>
  <c r="J1982" i="2"/>
  <c r="J1978" i="2"/>
  <c r="J1974" i="2"/>
  <c r="J1970" i="2"/>
  <c r="J1966" i="2"/>
  <c r="J1962" i="2"/>
  <c r="J1958" i="2"/>
  <c r="J1954" i="2"/>
  <c r="J1950" i="2"/>
  <c r="J1946" i="2"/>
  <c r="J1942" i="2"/>
  <c r="J1938" i="2"/>
  <c r="J1934" i="2"/>
  <c r="J1930" i="2"/>
  <c r="J1926" i="2"/>
  <c r="J1922" i="2"/>
  <c r="J1918" i="2"/>
  <c r="J1914" i="2"/>
  <c r="J1910" i="2"/>
  <c r="J1906" i="2"/>
  <c r="J1902" i="2"/>
  <c r="J1898" i="2"/>
  <c r="J1894" i="2"/>
  <c r="J1890" i="2"/>
  <c r="J1886" i="2"/>
  <c r="J1882" i="2"/>
  <c r="J1878" i="2"/>
  <c r="J1874" i="2"/>
  <c r="J1870" i="2"/>
  <c r="J1866" i="2"/>
  <c r="J1862" i="2"/>
  <c r="J1858" i="2"/>
  <c r="J1854" i="2"/>
  <c r="J1850" i="2"/>
  <c r="J1846" i="2"/>
  <c r="J1842" i="2"/>
  <c r="J1838" i="2"/>
  <c r="J1834" i="2"/>
  <c r="J1830" i="2"/>
  <c r="J1826" i="2"/>
  <c r="J1822" i="2"/>
  <c r="J1818" i="2"/>
  <c r="J1814" i="2"/>
  <c r="J1810" i="2"/>
  <c r="J1806" i="2"/>
  <c r="J1802" i="2"/>
  <c r="J1798" i="2"/>
  <c r="J1794" i="2"/>
  <c r="J1790" i="2"/>
  <c r="J1786" i="2"/>
  <c r="J1782" i="2"/>
  <c r="J1778" i="2"/>
  <c r="J1774" i="2"/>
  <c r="J1770" i="2"/>
  <c r="J1766" i="2"/>
  <c r="J1762" i="2"/>
  <c r="J1758" i="2"/>
  <c r="J1754" i="2"/>
  <c r="J1750" i="2"/>
  <c r="J1746" i="2"/>
  <c r="J1742" i="2"/>
  <c r="J1738" i="2"/>
  <c r="J1734" i="2"/>
  <c r="J1730" i="2"/>
  <c r="J1726" i="2"/>
  <c r="J1722" i="2"/>
  <c r="J1718" i="2"/>
  <c r="J1714" i="2"/>
  <c r="J1710" i="2"/>
  <c r="J1706" i="2"/>
  <c r="J1702" i="2"/>
  <c r="J1698" i="2"/>
  <c r="J1694" i="2"/>
  <c r="J1690" i="2"/>
  <c r="J1686" i="2"/>
  <c r="J1682" i="2"/>
  <c r="J1678" i="2"/>
  <c r="J1674" i="2"/>
  <c r="J1670" i="2"/>
  <c r="J1666" i="2"/>
  <c r="J1662" i="2"/>
  <c r="J1658" i="2"/>
  <c r="J1654" i="2"/>
  <c r="J1650" i="2"/>
  <c r="J1646" i="2"/>
  <c r="J1642" i="2"/>
  <c r="J1638" i="2"/>
  <c r="J1634" i="2"/>
  <c r="J1630" i="2"/>
  <c r="J1626" i="2"/>
  <c r="J1622" i="2"/>
  <c r="J1618" i="2"/>
  <c r="J1614" i="2"/>
  <c r="J1610" i="2"/>
  <c r="J1606" i="2"/>
  <c r="J1602" i="2"/>
  <c r="J1598" i="2"/>
  <c r="J1594" i="2"/>
  <c r="J1590" i="2"/>
  <c r="J1586" i="2"/>
  <c r="J1582" i="2"/>
  <c r="J1578" i="2"/>
  <c r="J1574" i="2"/>
  <c r="J1570" i="2"/>
  <c r="J1566" i="2"/>
  <c r="J1562" i="2"/>
  <c r="J1558" i="2"/>
  <c r="J1554" i="2"/>
  <c r="J1550" i="2"/>
  <c r="J1546" i="2"/>
  <c r="J1542" i="2"/>
  <c r="J1538" i="2"/>
  <c r="J1534" i="2"/>
  <c r="J1530" i="2"/>
  <c r="J1526" i="2"/>
  <c r="J1522" i="2"/>
  <c r="J1518" i="2"/>
  <c r="J1514" i="2"/>
  <c r="J1510" i="2"/>
  <c r="J1506" i="2"/>
  <c r="J1502" i="2"/>
  <c r="J1498" i="2"/>
  <c r="J1494" i="2"/>
  <c r="J1490" i="2"/>
  <c r="J1486" i="2"/>
  <c r="J1482" i="2"/>
  <c r="J1478" i="2"/>
  <c r="J1474" i="2"/>
  <c r="J1470" i="2"/>
  <c r="J1466" i="2"/>
  <c r="J1462" i="2"/>
  <c r="J1458" i="2"/>
  <c r="J1454" i="2"/>
  <c r="J1450" i="2"/>
  <c r="J1446" i="2"/>
  <c r="J1442" i="2"/>
  <c r="J1438" i="2"/>
  <c r="J1434" i="2"/>
  <c r="J1430" i="2"/>
  <c r="J1426" i="2"/>
  <c r="J1422" i="2"/>
  <c r="J1418" i="2"/>
  <c r="J1414" i="2"/>
  <c r="J1410" i="2"/>
  <c r="J1406" i="2"/>
  <c r="J1402" i="2"/>
  <c r="J1398" i="2"/>
  <c r="J1394" i="2"/>
  <c r="J1390" i="2"/>
  <c r="J1386" i="2"/>
  <c r="J1382" i="2"/>
  <c r="J1378" i="2"/>
  <c r="J1374" i="2"/>
  <c r="J1370" i="2"/>
  <c r="J1366" i="2"/>
  <c r="J1362" i="2"/>
  <c r="J1358" i="2"/>
  <c r="J1354" i="2"/>
  <c r="J1350" i="2"/>
  <c r="J1346" i="2"/>
  <c r="J1342" i="2"/>
  <c r="J1338" i="2"/>
  <c r="J1334" i="2"/>
  <c r="J1330" i="2"/>
  <c r="J1326" i="2"/>
  <c r="J1322" i="2"/>
  <c r="J1318" i="2"/>
  <c r="J1314" i="2"/>
  <c r="J1310" i="2"/>
  <c r="J1306" i="2"/>
  <c r="J1302" i="2"/>
  <c r="J1298" i="2"/>
  <c r="J1294" i="2"/>
  <c r="J1290" i="2"/>
  <c r="J1286" i="2"/>
  <c r="J1282" i="2"/>
  <c r="J1278" i="2"/>
  <c r="J1274" i="2"/>
  <c r="J1270" i="2"/>
  <c r="J1266" i="2"/>
  <c r="J1262" i="2"/>
  <c r="J1258" i="2"/>
  <c r="J1254" i="2"/>
  <c r="J1250" i="2"/>
  <c r="J1246" i="2"/>
  <c r="J1242" i="2"/>
  <c r="J1238" i="2"/>
  <c r="J1234" i="2"/>
  <c r="J1230" i="2"/>
  <c r="J1226" i="2"/>
  <c r="J1222" i="2"/>
  <c r="J1218" i="2"/>
  <c r="J1214" i="2"/>
  <c r="J1210" i="2"/>
  <c r="J1206" i="2"/>
  <c r="J1202" i="2"/>
  <c r="J1198" i="2"/>
  <c r="J1194" i="2"/>
  <c r="J1190" i="2"/>
  <c r="J1186" i="2"/>
  <c r="J1182" i="2"/>
  <c r="J1178" i="2"/>
  <c r="J1174" i="2"/>
  <c r="J1170" i="2"/>
  <c r="J1166" i="2"/>
  <c r="J1162" i="2"/>
  <c r="J1158" i="2"/>
  <c r="J1154" i="2"/>
  <c r="J1150" i="2"/>
  <c r="J1146" i="2"/>
  <c r="J1142" i="2"/>
  <c r="J1138" i="2"/>
  <c r="J1134" i="2"/>
  <c r="J1130" i="2"/>
  <c r="J1126" i="2"/>
  <c r="J1122" i="2"/>
  <c r="J1118" i="2"/>
  <c r="J1114" i="2"/>
  <c r="J1110" i="2"/>
  <c r="J1106" i="2"/>
  <c r="J1102" i="2"/>
  <c r="J1098" i="2"/>
  <c r="J1094" i="2"/>
  <c r="J1090" i="2"/>
  <c r="J1086" i="2"/>
  <c r="J1082" i="2"/>
  <c r="J1078" i="2"/>
  <c r="J1074" i="2"/>
  <c r="J1070" i="2"/>
  <c r="J1066" i="2"/>
  <c r="J1062" i="2"/>
  <c r="J1058" i="2"/>
  <c r="J1054" i="2"/>
  <c r="J1050" i="2"/>
  <c r="J1046" i="2"/>
  <c r="J1042" i="2"/>
  <c r="J1038" i="2"/>
  <c r="J1034" i="2"/>
  <c r="J1030" i="2"/>
  <c r="J1026" i="2"/>
  <c r="J1022" i="2"/>
  <c r="J1018" i="2"/>
  <c r="J1014" i="2"/>
  <c r="J1010" i="2"/>
  <c r="J1006" i="2"/>
  <c r="J1002" i="2"/>
  <c r="J998" i="2"/>
  <c r="J994" i="2"/>
  <c r="J990" i="2"/>
  <c r="J986" i="2"/>
  <c r="J982" i="2"/>
  <c r="J978" i="2"/>
  <c r="J974" i="2"/>
  <c r="J970" i="2"/>
  <c r="J966" i="2"/>
  <c r="J962" i="2"/>
  <c r="J958" i="2"/>
  <c r="J954" i="2"/>
  <c r="J950" i="2"/>
  <c r="J946" i="2"/>
  <c r="J942" i="2"/>
  <c r="J938" i="2"/>
  <c r="J934" i="2"/>
  <c r="J930" i="2"/>
  <c r="J926" i="2"/>
  <c r="J922" i="2"/>
  <c r="J918" i="2"/>
  <c r="J914" i="2"/>
  <c r="J910" i="2"/>
  <c r="J906" i="2"/>
  <c r="J902" i="2"/>
  <c r="J898" i="2"/>
  <c r="J894" i="2"/>
  <c r="J890" i="2"/>
  <c r="J886" i="2"/>
  <c r="J882" i="2"/>
  <c r="J878" i="2"/>
  <c r="J874" i="2"/>
  <c r="J870" i="2"/>
  <c r="J866" i="2"/>
  <c r="J862" i="2"/>
  <c r="J858" i="2"/>
  <c r="J854" i="2"/>
  <c r="J850" i="2"/>
  <c r="J846" i="2"/>
  <c r="J842" i="2"/>
  <c r="J838" i="2"/>
  <c r="J834" i="2"/>
  <c r="J830" i="2"/>
  <c r="J826" i="2"/>
  <c r="J822" i="2"/>
  <c r="J818" i="2"/>
  <c r="J814" i="2"/>
  <c r="J810" i="2"/>
  <c r="J806" i="2"/>
  <c r="J802" i="2"/>
  <c r="J798" i="2"/>
  <c r="J794" i="2"/>
  <c r="J790" i="2"/>
  <c r="J786" i="2"/>
  <c r="J782" i="2"/>
  <c r="J778" i="2"/>
  <c r="J774" i="2"/>
  <c r="J770" i="2"/>
  <c r="J766" i="2"/>
  <c r="J762" i="2"/>
  <c r="J758" i="2"/>
  <c r="J754" i="2"/>
  <c r="J750" i="2"/>
  <c r="J746" i="2"/>
  <c r="J742" i="2"/>
  <c r="J738" i="2"/>
  <c r="J734" i="2"/>
  <c r="J730" i="2"/>
  <c r="J726" i="2"/>
  <c r="J722" i="2"/>
  <c r="J718" i="2"/>
  <c r="J714" i="2"/>
  <c r="J710" i="2"/>
  <c r="J706" i="2"/>
  <c r="J702" i="2"/>
  <c r="J698" i="2"/>
  <c r="J694" i="2"/>
  <c r="J690" i="2"/>
  <c r="J686" i="2"/>
  <c r="J682" i="2"/>
  <c r="J678" i="2"/>
  <c r="J674" i="2"/>
  <c r="J670" i="2"/>
  <c r="J666" i="2"/>
  <c r="J662" i="2"/>
  <c r="J658" i="2"/>
  <c r="J654" i="2"/>
  <c r="J650" i="2"/>
  <c r="J646" i="2"/>
  <c r="J642" i="2"/>
  <c r="J638" i="2"/>
  <c r="J634" i="2"/>
  <c r="J630" i="2"/>
  <c r="J626" i="2"/>
  <c r="J622" i="2"/>
  <c r="J618" i="2"/>
  <c r="J614" i="2"/>
  <c r="J610" i="2"/>
  <c r="J606" i="2"/>
  <c r="J602" i="2"/>
  <c r="J598" i="2"/>
  <c r="J594" i="2"/>
  <c r="J590" i="2"/>
  <c r="J586" i="2"/>
  <c r="J582" i="2"/>
  <c r="J578" i="2"/>
  <c r="J574" i="2"/>
  <c r="J570" i="2"/>
  <c r="J566" i="2"/>
  <c r="J562" i="2"/>
  <c r="J558" i="2"/>
  <c r="J554" i="2"/>
  <c r="J550" i="2"/>
  <c r="J546" i="2"/>
  <c r="J542" i="2"/>
  <c r="J538" i="2"/>
  <c r="J534" i="2"/>
  <c r="J530" i="2"/>
  <c r="J526" i="2"/>
  <c r="J522" i="2"/>
  <c r="J518" i="2"/>
  <c r="J514" i="2"/>
  <c r="J510" i="2"/>
  <c r="J506" i="2"/>
  <c r="J502" i="2"/>
  <c r="J498" i="2"/>
  <c r="J494" i="2"/>
  <c r="J490" i="2"/>
  <c r="J486" i="2"/>
  <c r="J482" i="2"/>
  <c r="J478" i="2"/>
  <c r="J474" i="2"/>
  <c r="J470" i="2"/>
  <c r="J466" i="2"/>
  <c r="J462" i="2"/>
  <c r="J458" i="2"/>
  <c r="J454" i="2"/>
  <c r="J450" i="2"/>
  <c r="J446" i="2"/>
  <c r="J442" i="2"/>
  <c r="J438" i="2"/>
  <c r="J434" i="2"/>
  <c r="J430" i="2"/>
  <c r="J426" i="2"/>
  <c r="J422" i="2"/>
  <c r="J418" i="2"/>
  <c r="J414" i="2"/>
  <c r="J410" i="2"/>
  <c r="J406" i="2"/>
  <c r="J402" i="2"/>
  <c r="J398" i="2"/>
  <c r="J394" i="2"/>
  <c r="J390" i="2"/>
  <c r="J386" i="2"/>
  <c r="J382" i="2"/>
  <c r="J378" i="2"/>
  <c r="J374" i="2"/>
  <c r="J370" i="2"/>
  <c r="J366" i="2"/>
  <c r="J362" i="2"/>
  <c r="J358" i="2"/>
  <c r="J354" i="2"/>
  <c r="J350" i="2"/>
  <c r="J346" i="2"/>
  <c r="J342" i="2"/>
  <c r="J338" i="2"/>
  <c r="J334" i="2"/>
  <c r="J330" i="2"/>
  <c r="J326" i="2"/>
  <c r="J322" i="2"/>
  <c r="J318" i="2"/>
  <c r="J314" i="2"/>
  <c r="J310" i="2"/>
  <c r="J306" i="2"/>
  <c r="J302" i="2"/>
  <c r="J298" i="2"/>
  <c r="J294" i="2"/>
  <c r="J290" i="2"/>
  <c r="J286" i="2"/>
  <c r="J282" i="2"/>
  <c r="J278" i="2"/>
  <c r="J274" i="2"/>
  <c r="J270" i="2"/>
  <c r="J266" i="2"/>
  <c r="J262" i="2"/>
  <c r="J258" i="2"/>
  <c r="J254" i="2"/>
  <c r="J250" i="2"/>
  <c r="J246" i="2"/>
  <c r="J242" i="2"/>
  <c r="J238" i="2"/>
  <c r="J234" i="2"/>
  <c r="J230" i="2"/>
  <c r="J226" i="2"/>
  <c r="J222" i="2"/>
  <c r="J218" i="2"/>
  <c r="J214" i="2"/>
  <c r="J210" i="2"/>
  <c r="J206" i="2"/>
  <c r="J202" i="2"/>
  <c r="J198" i="2"/>
  <c r="J194" i="2"/>
  <c r="J190" i="2"/>
  <c r="J186" i="2"/>
  <c r="J182" i="2"/>
  <c r="J178" i="2"/>
  <c r="J174" i="2"/>
  <c r="J170" i="2"/>
  <c r="J166" i="2"/>
  <c r="J162" i="2"/>
  <c r="J158" i="2"/>
  <c r="J154" i="2"/>
  <c r="J150" i="2"/>
  <c r="J146" i="2"/>
  <c r="J142" i="2"/>
  <c r="J138" i="2"/>
  <c r="J134" i="2"/>
  <c r="J130" i="2"/>
  <c r="J126" i="2"/>
  <c r="J122" i="2"/>
  <c r="J118" i="2"/>
  <c r="J114" i="2"/>
  <c r="J110" i="2"/>
  <c r="J106" i="2"/>
  <c r="J102" i="2"/>
  <c r="J98" i="2"/>
  <c r="J94" i="2"/>
  <c r="J90" i="2"/>
  <c r="J86" i="2"/>
  <c r="J82" i="2"/>
  <c r="J78" i="2"/>
  <c r="J74" i="2"/>
  <c r="J70" i="2"/>
  <c r="J66" i="2"/>
  <c r="J62" i="2"/>
  <c r="J58" i="2"/>
  <c r="J54" i="2"/>
  <c r="J50" i="2"/>
  <c r="J46" i="2"/>
  <c r="J42" i="2"/>
  <c r="J38" i="2"/>
  <c r="J34" i="2"/>
  <c r="J30" i="2"/>
  <c r="J26" i="2"/>
  <c r="J22" i="2"/>
  <c r="J18" i="2"/>
  <c r="J14" i="2"/>
  <c r="J10" i="2"/>
  <c r="J6" i="2"/>
  <c r="J2" i="2"/>
  <c r="J2500" i="2"/>
  <c r="J2488" i="2"/>
  <c r="J2480" i="2"/>
  <c r="J2464" i="2"/>
  <c r="J2452" i="2"/>
  <c r="J2440" i="2"/>
  <c r="J2428" i="2"/>
  <c r="J2424" i="2"/>
  <c r="J2412" i="2"/>
  <c r="J2400" i="2"/>
  <c r="J2380" i="2"/>
  <c r="J2368" i="2"/>
  <c r="J2356" i="2"/>
  <c r="J2344" i="2"/>
  <c r="J2332" i="2"/>
  <c r="J2320" i="2"/>
  <c r="J2308" i="2"/>
  <c r="J2296" i="2"/>
  <c r="J2284" i="2"/>
  <c r="J2264" i="2"/>
  <c r="J2248" i="2"/>
  <c r="J2224" i="2"/>
  <c r="J2188" i="2"/>
  <c r="J2176" i="2"/>
  <c r="J2164" i="2"/>
  <c r="J2136" i="2"/>
  <c r="J2108" i="2"/>
  <c r="J2100" i="2"/>
  <c r="J2084" i="2"/>
  <c r="J2068" i="2"/>
  <c r="J2056" i="2"/>
  <c r="J2040" i="2"/>
  <c r="J2032" i="2"/>
  <c r="J2016" i="2"/>
  <c r="J1984" i="2"/>
  <c r="J1972" i="2"/>
  <c r="J1964" i="2"/>
  <c r="J1956" i="2"/>
  <c r="J1948" i="2"/>
  <c r="J1928" i="2"/>
  <c r="J1908" i="2"/>
  <c r="J1896" i="2"/>
  <c r="J1884" i="2"/>
  <c r="J1864" i="2"/>
  <c r="J1852" i="2"/>
  <c r="J1824" i="2"/>
  <c r="J1792" i="2"/>
  <c r="J1780" i="2"/>
  <c r="J1772" i="2"/>
  <c r="J1760" i="2"/>
  <c r="J1752" i="2"/>
  <c r="J1736" i="2"/>
  <c r="J1728" i="2"/>
  <c r="J1716" i="2"/>
  <c r="J1704" i="2"/>
  <c r="J1692" i="2"/>
  <c r="J1676" i="2"/>
  <c r="J1664" i="2"/>
  <c r="J1632" i="2"/>
  <c r="J1612" i="2"/>
  <c r="J1600" i="2"/>
  <c r="J1588" i="2"/>
  <c r="J1568" i="2"/>
  <c r="J1556" i="2"/>
  <c r="J1544" i="2"/>
  <c r="J1532" i="2"/>
  <c r="J1524" i="2"/>
  <c r="J1508" i="2"/>
  <c r="J1488" i="2"/>
  <c r="J1472" i="2"/>
  <c r="J1436" i="2"/>
  <c r="J1428" i="2"/>
  <c r="J1412" i="2"/>
  <c r="J1400" i="2"/>
  <c r="J1392" i="2"/>
  <c r="J1376" i="2"/>
  <c r="J1364" i="2"/>
  <c r="J1344" i="2"/>
  <c r="J1300" i="2"/>
  <c r="J1288" i="2"/>
  <c r="J1272" i="2"/>
  <c r="J1256" i="2"/>
  <c r="J1244" i="2"/>
  <c r="J1232" i="2"/>
  <c r="J1220" i="2"/>
  <c r="J1200" i="2"/>
  <c r="J1196" i="2"/>
  <c r="J1184" i="2"/>
  <c r="J1180" i="2"/>
  <c r="J1156" i="2"/>
  <c r="J1132" i="2"/>
  <c r="J1112" i="2"/>
  <c r="J1088" i="2"/>
  <c r="J1048" i="2"/>
  <c r="J1024" i="2"/>
  <c r="J1004" i="2"/>
  <c r="J992" i="2"/>
  <c r="J972" i="2"/>
  <c r="J964" i="2"/>
  <c r="J956" i="2"/>
  <c r="J936" i="2"/>
  <c r="J924" i="2"/>
  <c r="J912" i="2"/>
  <c r="J900" i="2"/>
  <c r="J896" i="2"/>
  <c r="J884" i="2"/>
  <c r="J864" i="2"/>
  <c r="J840" i="2"/>
  <c r="J800" i="2"/>
  <c r="J784" i="2"/>
  <c r="J768" i="2"/>
  <c r="J760" i="2"/>
  <c r="J752" i="2"/>
  <c r="J744" i="2"/>
  <c r="J740" i="2"/>
  <c r="J724" i="2"/>
  <c r="J708" i="2"/>
  <c r="J692" i="2"/>
  <c r="J684" i="2"/>
  <c r="J676" i="2"/>
  <c r="J664" i="2"/>
  <c r="J648" i="2"/>
  <c r="J640" i="2"/>
  <c r="J628" i="2"/>
  <c r="J616" i="2"/>
  <c r="J600" i="2"/>
  <c r="J588" i="2"/>
  <c r="J576" i="2"/>
  <c r="J568" i="2"/>
  <c r="J548" i="2"/>
  <c r="J536" i="2"/>
  <c r="J520" i="2"/>
  <c r="J504" i="2"/>
  <c r="J492" i="2"/>
  <c r="J472" i="2"/>
  <c r="J420" i="2"/>
  <c r="J404" i="2"/>
  <c r="J396" i="2"/>
  <c r="J384" i="2"/>
  <c r="J368" i="2"/>
  <c r="J356" i="2"/>
  <c r="J348" i="2"/>
  <c r="J336" i="2"/>
  <c r="J328" i="2"/>
  <c r="J312" i="2"/>
  <c r="J292" i="2"/>
  <c r="J96" i="2"/>
  <c r="J2501" i="2"/>
  <c r="J2497" i="2"/>
  <c r="J2493" i="2"/>
  <c r="J2489" i="2"/>
  <c r="J2485" i="2"/>
  <c r="J2481" i="2"/>
  <c r="J2477" i="2"/>
  <c r="J2473" i="2"/>
  <c r="J2469" i="2"/>
  <c r="J2465" i="2"/>
  <c r="J2461" i="2"/>
  <c r="J2457" i="2"/>
  <c r="J2453" i="2"/>
  <c r="J2449" i="2"/>
  <c r="J2445" i="2"/>
  <c r="J2441" i="2"/>
  <c r="J2437" i="2"/>
  <c r="J2433" i="2"/>
  <c r="J2429" i="2"/>
  <c r="J2425" i="2"/>
  <c r="J2421" i="2"/>
  <c r="J2417" i="2"/>
  <c r="J2413" i="2"/>
  <c r="J2409" i="2"/>
  <c r="J2405" i="2"/>
  <c r="J2401" i="2"/>
  <c r="J2397" i="2"/>
  <c r="J2393" i="2"/>
  <c r="J2389" i="2"/>
  <c r="J2385" i="2"/>
  <c r="J2381" i="2"/>
  <c r="J2377" i="2"/>
  <c r="J2373" i="2"/>
  <c r="J2369" i="2"/>
  <c r="J2365" i="2"/>
  <c r="J2361" i="2"/>
  <c r="J2357" i="2"/>
  <c r="J2353" i="2"/>
  <c r="J2349" i="2"/>
  <c r="J2345" i="2"/>
  <c r="J2341" i="2"/>
  <c r="J2337" i="2"/>
  <c r="J2333" i="2"/>
  <c r="J2329" i="2"/>
  <c r="J2325" i="2"/>
  <c r="J2321" i="2"/>
  <c r="J2317" i="2"/>
  <c r="J2313" i="2"/>
  <c r="J2309" i="2"/>
  <c r="J2305" i="2"/>
  <c r="J2301" i="2"/>
  <c r="J2297" i="2"/>
  <c r="J2293" i="2"/>
  <c r="J2289" i="2"/>
  <c r="J2285" i="2"/>
  <c r="J2281" i="2"/>
  <c r="J2277" i="2"/>
  <c r="J2273" i="2"/>
  <c r="J2269" i="2"/>
  <c r="J2265" i="2"/>
  <c r="J2261" i="2"/>
  <c r="J2257" i="2"/>
  <c r="J2253" i="2"/>
  <c r="J2249" i="2"/>
  <c r="J2245" i="2"/>
  <c r="J2241" i="2"/>
  <c r="J2237" i="2"/>
  <c r="J2233" i="2"/>
  <c r="J2229" i="2"/>
  <c r="J2225" i="2"/>
  <c r="J2221" i="2"/>
  <c r="J2217" i="2"/>
  <c r="J2213" i="2"/>
  <c r="J2209" i="2"/>
  <c r="J2205" i="2"/>
  <c r="J2201" i="2"/>
  <c r="J2197" i="2"/>
  <c r="J2193" i="2"/>
  <c r="J2189" i="2"/>
  <c r="J2185" i="2"/>
  <c r="J2181" i="2"/>
  <c r="J2177" i="2"/>
  <c r="J2173" i="2"/>
  <c r="J2169" i="2"/>
  <c r="J2165" i="2"/>
  <c r="J2161" i="2"/>
  <c r="J2157" i="2"/>
  <c r="J2153" i="2"/>
  <c r="J2149" i="2"/>
  <c r="J2145" i="2"/>
  <c r="J2141" i="2"/>
  <c r="J2137" i="2"/>
  <c r="J2133" i="2"/>
  <c r="J2129" i="2"/>
  <c r="J2125" i="2"/>
  <c r="J2121" i="2"/>
  <c r="J2117" i="2"/>
  <c r="J2113" i="2"/>
  <c r="J2109" i="2"/>
  <c r="J2105" i="2"/>
  <c r="J2101" i="2"/>
  <c r="J2097" i="2"/>
  <c r="J2093" i="2"/>
  <c r="J2089" i="2"/>
  <c r="J2085" i="2"/>
  <c r="J2081" i="2"/>
  <c r="J2077" i="2"/>
  <c r="J2073" i="2"/>
  <c r="J2069" i="2"/>
  <c r="J2065" i="2"/>
  <c r="J2061" i="2"/>
  <c r="J2057" i="2"/>
  <c r="J2053" i="2"/>
  <c r="J2049" i="2"/>
  <c r="J2045" i="2"/>
  <c r="J2041" i="2"/>
  <c r="J2037" i="2"/>
  <c r="J2033" i="2"/>
  <c r="J2029" i="2"/>
  <c r="J2025" i="2"/>
  <c r="J2021" i="2"/>
  <c r="J2017" i="2"/>
  <c r="J2013" i="2"/>
  <c r="J2009" i="2"/>
  <c r="J2005" i="2"/>
  <c r="J2001" i="2"/>
  <c r="J1997" i="2"/>
  <c r="J1993" i="2"/>
  <c r="J1989" i="2"/>
  <c r="J1985" i="2"/>
  <c r="J1981" i="2"/>
  <c r="J1977" i="2"/>
  <c r="J1973" i="2"/>
  <c r="J1969" i="2"/>
  <c r="J1965" i="2"/>
  <c r="J1961" i="2"/>
  <c r="J1957" i="2"/>
  <c r="J1953" i="2"/>
  <c r="J1949" i="2"/>
  <c r="J1945" i="2"/>
  <c r="J1941" i="2"/>
  <c r="J1937" i="2"/>
  <c r="J1933" i="2"/>
  <c r="J1929" i="2"/>
  <c r="J1925" i="2"/>
  <c r="J1921" i="2"/>
  <c r="J1917" i="2"/>
  <c r="J1913" i="2"/>
  <c r="J1909" i="2"/>
  <c r="J1905" i="2"/>
  <c r="J1901" i="2"/>
  <c r="J1897" i="2"/>
  <c r="J1893" i="2"/>
  <c r="J1889" i="2"/>
  <c r="J1885" i="2"/>
  <c r="J1881" i="2"/>
  <c r="J1877" i="2"/>
  <c r="J1873" i="2"/>
  <c r="J1869" i="2"/>
  <c r="J1865" i="2"/>
  <c r="J1861" i="2"/>
  <c r="J1857" i="2"/>
  <c r="J1853" i="2"/>
  <c r="J1849" i="2"/>
  <c r="J1845" i="2"/>
  <c r="J1841" i="2"/>
  <c r="J1837" i="2"/>
  <c r="J1833" i="2"/>
  <c r="J1829" i="2"/>
  <c r="J1825" i="2"/>
  <c r="J1821" i="2"/>
  <c r="J1817" i="2"/>
  <c r="J1813" i="2"/>
  <c r="J1809" i="2"/>
  <c r="J1805" i="2"/>
  <c r="J1801" i="2"/>
  <c r="J1797" i="2"/>
  <c r="J1793" i="2"/>
  <c r="J1789" i="2"/>
  <c r="J1785" i="2"/>
  <c r="J1781" i="2"/>
  <c r="J1777" i="2"/>
  <c r="J1773" i="2"/>
  <c r="J1769" i="2"/>
  <c r="J1765" i="2"/>
  <c r="J1761" i="2"/>
  <c r="J1757" i="2"/>
  <c r="J1753" i="2"/>
  <c r="J1749" i="2"/>
  <c r="J1745" i="2"/>
  <c r="J1741" i="2"/>
  <c r="J1737" i="2"/>
  <c r="J1733" i="2"/>
  <c r="J1729" i="2"/>
  <c r="J1725" i="2"/>
  <c r="J1721" i="2"/>
  <c r="J1717" i="2"/>
  <c r="J1713" i="2"/>
  <c r="J1709" i="2"/>
  <c r="J1705" i="2"/>
  <c r="J1701" i="2"/>
  <c r="J1697" i="2"/>
  <c r="J1693" i="2"/>
  <c r="J1689" i="2"/>
  <c r="J1685" i="2"/>
  <c r="J1681" i="2"/>
  <c r="J1677" i="2"/>
  <c r="J1673" i="2"/>
  <c r="J1669" i="2"/>
  <c r="J1665" i="2"/>
  <c r="J1661" i="2"/>
  <c r="J1657" i="2"/>
  <c r="J1653" i="2"/>
  <c r="J1649" i="2"/>
  <c r="J1645" i="2"/>
  <c r="J1641" i="2"/>
  <c r="J1637" i="2"/>
  <c r="J1633" i="2"/>
  <c r="J1629" i="2"/>
  <c r="J1625" i="2"/>
  <c r="J1621" i="2"/>
  <c r="J1617" i="2"/>
  <c r="J1613" i="2"/>
  <c r="J1609" i="2"/>
  <c r="J1605" i="2"/>
  <c r="J1601" i="2"/>
  <c r="J1597" i="2"/>
  <c r="J1593" i="2"/>
  <c r="J1589" i="2"/>
  <c r="J1585" i="2"/>
  <c r="J1581" i="2"/>
  <c r="J1577" i="2"/>
  <c r="J1573" i="2"/>
  <c r="J1569" i="2"/>
  <c r="J1565" i="2"/>
  <c r="J1561" i="2"/>
  <c r="J1557" i="2"/>
  <c r="J1553" i="2"/>
  <c r="J1549" i="2"/>
  <c r="J1545" i="2"/>
  <c r="J1541" i="2"/>
  <c r="J1537" i="2"/>
  <c r="J1533" i="2"/>
  <c r="J1529" i="2"/>
  <c r="J1525" i="2"/>
  <c r="J1521" i="2"/>
  <c r="J1517" i="2"/>
  <c r="J1513" i="2"/>
  <c r="J1509" i="2"/>
  <c r="J1505" i="2"/>
  <c r="J1501" i="2"/>
  <c r="J1497" i="2"/>
  <c r="J1493" i="2"/>
  <c r="J1489" i="2"/>
  <c r="J1485" i="2"/>
  <c r="J1481" i="2"/>
  <c r="J1477" i="2"/>
  <c r="J1473" i="2"/>
  <c r="J1469" i="2"/>
  <c r="J1465" i="2"/>
  <c r="J1461" i="2"/>
  <c r="J1457" i="2"/>
  <c r="J1453" i="2"/>
  <c r="J1449" i="2"/>
  <c r="J1445" i="2"/>
  <c r="J1441" i="2"/>
  <c r="J1437" i="2"/>
  <c r="J1433" i="2"/>
  <c r="J1429" i="2"/>
  <c r="J1425" i="2"/>
  <c r="J1421" i="2"/>
  <c r="J1417" i="2"/>
  <c r="J1413" i="2"/>
  <c r="J1409" i="2"/>
  <c r="J1405" i="2"/>
  <c r="J1401" i="2"/>
  <c r="J1397" i="2"/>
  <c r="J1393" i="2"/>
  <c r="J1389" i="2"/>
  <c r="J1385" i="2"/>
  <c r="J1381" i="2"/>
  <c r="J1377" i="2"/>
  <c r="J1373" i="2"/>
  <c r="J1369" i="2"/>
  <c r="J1365" i="2"/>
  <c r="J1361" i="2"/>
  <c r="J1357" i="2"/>
  <c r="J1353" i="2"/>
  <c r="J1349" i="2"/>
  <c r="J1345" i="2"/>
  <c r="J1341" i="2"/>
  <c r="J1337" i="2"/>
  <c r="J1333" i="2"/>
  <c r="J1329" i="2"/>
  <c r="J1325" i="2"/>
  <c r="J1321" i="2"/>
  <c r="J1317" i="2"/>
  <c r="J1313" i="2"/>
  <c r="J1309" i="2"/>
  <c r="J1305" i="2"/>
  <c r="J1301" i="2"/>
  <c r="J1297" i="2"/>
  <c r="J1293" i="2"/>
  <c r="J1289" i="2"/>
  <c r="J1285" i="2"/>
  <c r="J1281" i="2"/>
  <c r="J1277" i="2"/>
  <c r="J1273" i="2"/>
  <c r="J1269" i="2"/>
  <c r="J1265" i="2"/>
  <c r="J1261" i="2"/>
  <c r="J1257" i="2"/>
  <c r="J1253" i="2"/>
  <c r="J1249" i="2"/>
  <c r="J1245" i="2"/>
  <c r="J1241" i="2"/>
  <c r="J1237" i="2"/>
  <c r="J1233" i="2"/>
  <c r="J1229" i="2"/>
  <c r="J1225" i="2"/>
  <c r="J1221" i="2"/>
  <c r="J1217" i="2"/>
  <c r="J1213" i="2"/>
  <c r="J1209" i="2"/>
  <c r="J1205" i="2"/>
  <c r="J1201" i="2"/>
  <c r="J1197" i="2"/>
  <c r="J1193" i="2"/>
  <c r="J1189" i="2"/>
  <c r="J1185" i="2"/>
  <c r="J1181" i="2"/>
  <c r="J1177" i="2"/>
  <c r="J1173" i="2"/>
  <c r="J1169" i="2"/>
  <c r="J1165" i="2"/>
  <c r="J1161" i="2"/>
  <c r="J1157" i="2"/>
  <c r="J1153" i="2"/>
  <c r="J1149" i="2"/>
  <c r="J1145" i="2"/>
  <c r="J1141" i="2"/>
  <c r="J1137" i="2"/>
  <c r="J1133" i="2"/>
  <c r="J1129" i="2"/>
  <c r="J1125" i="2"/>
  <c r="J1121" i="2"/>
  <c r="J1117" i="2"/>
  <c r="J1113" i="2"/>
  <c r="J1109" i="2"/>
  <c r="J1105" i="2"/>
  <c r="J1101" i="2"/>
  <c r="J1097" i="2"/>
  <c r="J1093" i="2"/>
  <c r="J1089" i="2"/>
  <c r="J1085" i="2"/>
  <c r="J1081" i="2"/>
  <c r="J1077" i="2"/>
  <c r="J1073" i="2"/>
  <c r="J1069" i="2"/>
  <c r="J1065" i="2"/>
  <c r="J1061" i="2"/>
  <c r="J1057" i="2"/>
  <c r="J1053" i="2"/>
  <c r="J1049" i="2"/>
  <c r="J1045" i="2"/>
  <c r="J1041" i="2"/>
  <c r="J1037" i="2"/>
  <c r="J1033" i="2"/>
  <c r="J1029" i="2"/>
  <c r="J1025" i="2"/>
  <c r="J1021" i="2"/>
  <c r="J1017" i="2"/>
  <c r="J1013" i="2"/>
  <c r="J1009" i="2"/>
  <c r="J1005" i="2"/>
  <c r="J1001" i="2"/>
  <c r="J997" i="2"/>
  <c r="J993" i="2"/>
  <c r="J989" i="2"/>
  <c r="J985" i="2"/>
  <c r="J981" i="2"/>
  <c r="J977" i="2"/>
  <c r="J973" i="2"/>
  <c r="J969" i="2"/>
  <c r="J965" i="2"/>
  <c r="J961" i="2"/>
  <c r="J957" i="2"/>
  <c r="J953" i="2"/>
  <c r="J949" i="2"/>
  <c r="J945" i="2"/>
  <c r="J941" i="2"/>
  <c r="J937" i="2"/>
  <c r="J933" i="2"/>
  <c r="J929" i="2"/>
  <c r="J925" i="2"/>
  <c r="J921" i="2"/>
  <c r="J917" i="2"/>
  <c r="J913" i="2"/>
  <c r="J909" i="2"/>
  <c r="J905" i="2"/>
  <c r="J901" i="2"/>
  <c r="J897" i="2"/>
  <c r="J893" i="2"/>
  <c r="J889" i="2"/>
  <c r="J885" i="2"/>
  <c r="J881" i="2"/>
  <c r="J877" i="2"/>
  <c r="J873" i="2"/>
  <c r="J869" i="2"/>
  <c r="J865" i="2"/>
  <c r="J861" i="2"/>
  <c r="J857" i="2"/>
  <c r="J853" i="2"/>
  <c r="J849" i="2"/>
  <c r="J845" i="2"/>
  <c r="J841" i="2"/>
  <c r="J837" i="2"/>
  <c r="J833" i="2"/>
  <c r="J829" i="2"/>
  <c r="J825" i="2"/>
  <c r="J821" i="2"/>
  <c r="J817" i="2"/>
  <c r="J813" i="2"/>
  <c r="J809" i="2"/>
  <c r="J805" i="2"/>
  <c r="J801" i="2"/>
  <c r="J797" i="2"/>
  <c r="J793" i="2"/>
  <c r="J789" i="2"/>
  <c r="J785" i="2"/>
  <c r="J781" i="2"/>
  <c r="J777" i="2"/>
  <c r="J773" i="2"/>
  <c r="J769" i="2"/>
  <c r="J765" i="2"/>
  <c r="J761" i="2"/>
  <c r="J757" i="2"/>
  <c r="J753" i="2"/>
  <c r="J749" i="2"/>
  <c r="J745" i="2"/>
  <c r="J741" i="2"/>
  <c r="J737" i="2"/>
  <c r="J733" i="2"/>
  <c r="J729" i="2"/>
  <c r="J725" i="2"/>
  <c r="J721" i="2"/>
  <c r="J717" i="2"/>
  <c r="J713" i="2"/>
  <c r="J709" i="2"/>
  <c r="J705" i="2"/>
  <c r="J701" i="2"/>
  <c r="J697" i="2"/>
  <c r="J693" i="2"/>
  <c r="J689" i="2"/>
  <c r="J685" i="2"/>
  <c r="J681" i="2"/>
  <c r="J677" i="2"/>
  <c r="J673" i="2"/>
  <c r="J669" i="2"/>
  <c r="J665" i="2"/>
  <c r="J661" i="2"/>
  <c r="J657" i="2"/>
  <c r="J653" i="2"/>
  <c r="J649" i="2"/>
  <c r="J645" i="2"/>
  <c r="J641" i="2"/>
  <c r="J637" i="2"/>
  <c r="J633" i="2"/>
  <c r="J629" i="2"/>
  <c r="J625" i="2"/>
  <c r="J621" i="2"/>
  <c r="J617" i="2"/>
  <c r="J613" i="2"/>
  <c r="J609" i="2"/>
  <c r="J605" i="2"/>
  <c r="J601" i="2"/>
  <c r="J597" i="2"/>
  <c r="J593" i="2"/>
  <c r="J589" i="2"/>
  <c r="J585" i="2"/>
  <c r="J581" i="2"/>
  <c r="J577" i="2"/>
  <c r="J573" i="2"/>
  <c r="J569" i="2"/>
  <c r="J565" i="2"/>
  <c r="J561" i="2"/>
  <c r="J557" i="2"/>
  <c r="J553" i="2"/>
  <c r="J549" i="2"/>
  <c r="J545" i="2"/>
  <c r="J541" i="2"/>
  <c r="J537" i="2"/>
  <c r="J533" i="2"/>
  <c r="J529" i="2"/>
  <c r="J525" i="2"/>
  <c r="J521" i="2"/>
  <c r="J517" i="2"/>
  <c r="J513" i="2"/>
  <c r="J509" i="2"/>
  <c r="J505" i="2"/>
  <c r="J501" i="2"/>
  <c r="J497" i="2"/>
  <c r="J493" i="2"/>
  <c r="J489" i="2"/>
  <c r="J485" i="2"/>
  <c r="J481" i="2"/>
  <c r="J477" i="2"/>
  <c r="J473" i="2"/>
  <c r="J469" i="2"/>
  <c r="J465" i="2"/>
  <c r="J461" i="2"/>
  <c r="J457" i="2"/>
  <c r="J453" i="2"/>
  <c r="J449" i="2"/>
  <c r="J445" i="2"/>
  <c r="J441" i="2"/>
  <c r="J437" i="2"/>
  <c r="J433" i="2"/>
  <c r="J429" i="2"/>
  <c r="J425" i="2"/>
  <c r="J421" i="2"/>
  <c r="J417" i="2"/>
  <c r="J413" i="2"/>
  <c r="J409" i="2"/>
  <c r="J405" i="2"/>
  <c r="J401" i="2"/>
  <c r="J397" i="2"/>
  <c r="J393" i="2"/>
  <c r="J389" i="2"/>
  <c r="J385" i="2"/>
  <c r="J381" i="2"/>
  <c r="J377" i="2"/>
  <c r="J373" i="2"/>
  <c r="J369" i="2"/>
  <c r="J365" i="2"/>
  <c r="J361" i="2"/>
  <c r="J357" i="2"/>
  <c r="J353" i="2"/>
  <c r="J349" i="2"/>
  <c r="J345" i="2"/>
  <c r="J341" i="2"/>
  <c r="J337" i="2"/>
  <c r="J333" i="2"/>
  <c r="J329" i="2"/>
  <c r="J325" i="2"/>
  <c r="J321" i="2"/>
  <c r="J317" i="2"/>
  <c r="J313" i="2"/>
  <c r="J309" i="2"/>
  <c r="J305" i="2"/>
  <c r="J301" i="2"/>
  <c r="J297" i="2"/>
  <c r="J293" i="2"/>
  <c r="J289" i="2"/>
  <c r="J285" i="2"/>
  <c r="J281" i="2"/>
  <c r="J277" i="2"/>
  <c r="J273" i="2"/>
  <c r="J269" i="2"/>
  <c r="J265" i="2"/>
  <c r="J261" i="2"/>
  <c r="J257" i="2"/>
  <c r="J253" i="2"/>
  <c r="J249" i="2"/>
  <c r="J245" i="2"/>
  <c r="J241" i="2"/>
  <c r="J237" i="2"/>
  <c r="J233" i="2"/>
  <c r="J229" i="2"/>
  <c r="J225" i="2"/>
  <c r="J221" i="2"/>
  <c r="J217" i="2"/>
  <c r="J213" i="2"/>
  <c r="J209" i="2"/>
  <c r="J205" i="2"/>
  <c r="J201" i="2"/>
  <c r="J197" i="2"/>
  <c r="J193" i="2"/>
  <c r="J189" i="2"/>
  <c r="J185" i="2"/>
  <c r="J181" i="2"/>
  <c r="J177" i="2"/>
  <c r="J173" i="2"/>
  <c r="J169" i="2"/>
  <c r="J165" i="2"/>
  <c r="J161" i="2"/>
  <c r="J157" i="2"/>
  <c r="J153" i="2"/>
  <c r="J149" i="2"/>
  <c r="J145" i="2"/>
  <c r="J141" i="2"/>
  <c r="J137" i="2"/>
  <c r="J133" i="2"/>
  <c r="J129" i="2"/>
  <c r="J125" i="2"/>
  <c r="J121" i="2"/>
  <c r="J117" i="2"/>
  <c r="J113" i="2"/>
  <c r="J109" i="2"/>
  <c r="J105" i="2"/>
  <c r="J101" i="2"/>
  <c r="J97" i="2"/>
  <c r="J93" i="2"/>
  <c r="J89" i="2"/>
  <c r="J85" i="2"/>
  <c r="J81" i="2"/>
  <c r="J77" i="2"/>
  <c r="J73" i="2"/>
  <c r="J69" i="2"/>
  <c r="J65" i="2"/>
  <c r="J61" i="2"/>
  <c r="J57" i="2"/>
  <c r="J53" i="2"/>
  <c r="J49" i="2"/>
  <c r="J45" i="2"/>
  <c r="J41" i="2"/>
  <c r="J37" i="2"/>
  <c r="J33" i="2"/>
  <c r="J29" i="2"/>
  <c r="J25" i="2"/>
  <c r="J21" i="2"/>
  <c r="J17" i="2"/>
  <c r="J13" i="2"/>
  <c r="J9" i="2"/>
  <c r="J5" i="2"/>
  <c r="D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399" i="2"/>
  <c r="D400" i="2"/>
  <c r="D401" i="2"/>
  <c r="D402" i="2"/>
  <c r="D403" i="2"/>
  <c r="D404" i="2"/>
  <c r="D405" i="2"/>
  <c r="D406" i="2"/>
  <c r="D407" i="2"/>
  <c r="D408" i="2"/>
  <c r="D409" i="2"/>
  <c r="D410" i="2"/>
  <c r="D411" i="2"/>
  <c r="D412" i="2"/>
  <c r="D413" i="2"/>
  <c r="D414" i="2"/>
  <c r="D415" i="2"/>
  <c r="D416" i="2"/>
  <c r="D417" i="2"/>
  <c r="D418" i="2"/>
  <c r="D419" i="2"/>
  <c r="D420" i="2"/>
  <c r="D421" i="2"/>
  <c r="D422" i="2"/>
  <c r="D423" i="2"/>
  <c r="D424" i="2"/>
  <c r="D425" i="2"/>
  <c r="D426" i="2"/>
  <c r="D427" i="2"/>
  <c r="D428" i="2"/>
  <c r="D429" i="2"/>
  <c r="D430" i="2"/>
  <c r="D431" i="2"/>
  <c r="D432" i="2"/>
  <c r="D433" i="2"/>
  <c r="D434" i="2"/>
  <c r="D435" i="2"/>
  <c r="D436" i="2"/>
  <c r="D437" i="2"/>
  <c r="D438" i="2"/>
  <c r="D439" i="2"/>
  <c r="D440" i="2"/>
  <c r="D441" i="2"/>
  <c r="D442" i="2"/>
  <c r="D443" i="2"/>
  <c r="D444" i="2"/>
  <c r="D445" i="2"/>
  <c r="D446" i="2"/>
  <c r="D447" i="2"/>
  <c r="D448" i="2"/>
  <c r="D449" i="2"/>
  <c r="D450" i="2"/>
  <c r="D451" i="2"/>
  <c r="D452" i="2"/>
  <c r="D453" i="2"/>
  <c r="D454" i="2"/>
  <c r="D455" i="2"/>
  <c r="D456" i="2"/>
  <c r="D457" i="2"/>
  <c r="D458" i="2"/>
  <c r="D459" i="2"/>
  <c r="D460" i="2"/>
  <c r="D461" i="2"/>
  <c r="D462" i="2"/>
  <c r="D463" i="2"/>
  <c r="D464" i="2"/>
  <c r="D465" i="2"/>
  <c r="D466" i="2"/>
  <c r="D467" i="2"/>
  <c r="D468" i="2"/>
  <c r="D469" i="2"/>
  <c r="D470" i="2"/>
  <c r="D471" i="2"/>
  <c r="D472" i="2"/>
  <c r="D473" i="2"/>
  <c r="D474" i="2"/>
  <c r="D475" i="2"/>
  <c r="D476" i="2"/>
  <c r="D477" i="2"/>
  <c r="D478" i="2"/>
  <c r="D479" i="2"/>
  <c r="D480" i="2"/>
  <c r="D481" i="2"/>
  <c r="D482" i="2"/>
  <c r="D483" i="2"/>
  <c r="D484" i="2"/>
  <c r="D485" i="2"/>
  <c r="D486" i="2"/>
  <c r="D487" i="2"/>
  <c r="D488" i="2"/>
  <c r="D489" i="2"/>
  <c r="D490" i="2"/>
  <c r="D491" i="2"/>
  <c r="D492" i="2"/>
  <c r="D493" i="2"/>
  <c r="D494" i="2"/>
  <c r="D495" i="2"/>
  <c r="D496" i="2"/>
  <c r="D497" i="2"/>
  <c r="D498" i="2"/>
  <c r="D499" i="2"/>
  <c r="D500" i="2"/>
  <c r="D501" i="2"/>
  <c r="D502" i="2"/>
  <c r="D503" i="2"/>
  <c r="D504" i="2"/>
  <c r="D505" i="2"/>
  <c r="D506" i="2"/>
  <c r="D507" i="2"/>
  <c r="D508" i="2"/>
  <c r="D509" i="2"/>
  <c r="D510" i="2"/>
  <c r="D511" i="2"/>
  <c r="D512" i="2"/>
  <c r="D513" i="2"/>
  <c r="D514" i="2"/>
  <c r="D515" i="2"/>
  <c r="D516" i="2"/>
  <c r="D517" i="2"/>
  <c r="D518" i="2"/>
  <c r="D519" i="2"/>
  <c r="D520" i="2"/>
  <c r="D521" i="2"/>
  <c r="D522" i="2"/>
  <c r="D523" i="2"/>
  <c r="D524" i="2"/>
  <c r="D525" i="2"/>
  <c r="D526" i="2"/>
  <c r="D527" i="2"/>
  <c r="D528" i="2"/>
  <c r="D529" i="2"/>
  <c r="D530" i="2"/>
  <c r="D531" i="2"/>
  <c r="D532" i="2"/>
  <c r="D533" i="2"/>
  <c r="D534" i="2"/>
  <c r="D535" i="2"/>
  <c r="D536" i="2"/>
  <c r="D537" i="2"/>
  <c r="D538" i="2"/>
  <c r="D539" i="2"/>
  <c r="D540" i="2"/>
  <c r="D541" i="2"/>
  <c r="D542" i="2"/>
  <c r="D543" i="2"/>
  <c r="D544" i="2"/>
  <c r="D545" i="2"/>
  <c r="D546" i="2"/>
  <c r="D547" i="2"/>
  <c r="D548" i="2"/>
  <c r="D549" i="2"/>
  <c r="D550" i="2"/>
  <c r="D551" i="2"/>
  <c r="D552" i="2"/>
  <c r="D553" i="2"/>
  <c r="D554" i="2"/>
  <c r="D555" i="2"/>
  <c r="D556" i="2"/>
  <c r="D557" i="2"/>
  <c r="D558" i="2"/>
  <c r="D559" i="2"/>
  <c r="D560" i="2"/>
  <c r="D561" i="2"/>
  <c r="D562" i="2"/>
  <c r="D563" i="2"/>
  <c r="D564" i="2"/>
  <c r="D565" i="2"/>
  <c r="D566" i="2"/>
  <c r="D567" i="2"/>
  <c r="D568" i="2"/>
  <c r="D569" i="2"/>
  <c r="D570" i="2"/>
  <c r="D571" i="2"/>
  <c r="D572" i="2"/>
  <c r="D573" i="2"/>
  <c r="D574" i="2"/>
  <c r="D575" i="2"/>
  <c r="D576" i="2"/>
  <c r="D577" i="2"/>
  <c r="D578" i="2"/>
  <c r="D579" i="2"/>
  <c r="D580" i="2"/>
  <c r="D581" i="2"/>
  <c r="D582" i="2"/>
  <c r="D583" i="2"/>
  <c r="D584" i="2"/>
  <c r="D585" i="2"/>
  <c r="D586" i="2"/>
  <c r="D587" i="2"/>
  <c r="D588" i="2"/>
  <c r="D589" i="2"/>
  <c r="D590" i="2"/>
  <c r="D591" i="2"/>
  <c r="D592" i="2"/>
  <c r="D593" i="2"/>
  <c r="D594" i="2"/>
  <c r="D595" i="2"/>
  <c r="D596" i="2"/>
  <c r="D597" i="2"/>
  <c r="D598" i="2"/>
  <c r="D599" i="2"/>
  <c r="D600" i="2"/>
  <c r="D601" i="2"/>
  <c r="D602" i="2"/>
  <c r="D603" i="2"/>
  <c r="D604" i="2"/>
  <c r="D605" i="2"/>
  <c r="D606" i="2"/>
  <c r="D607" i="2"/>
  <c r="D608" i="2"/>
  <c r="D609" i="2"/>
  <c r="D610" i="2"/>
  <c r="D611" i="2"/>
  <c r="D612" i="2"/>
  <c r="D613" i="2"/>
  <c r="D614" i="2"/>
  <c r="D615" i="2"/>
  <c r="D616" i="2"/>
  <c r="D617" i="2"/>
  <c r="D618" i="2"/>
  <c r="D619" i="2"/>
  <c r="D620" i="2"/>
  <c r="D621" i="2"/>
  <c r="D622" i="2"/>
  <c r="D623" i="2"/>
  <c r="D624" i="2"/>
  <c r="D625" i="2"/>
  <c r="D626" i="2"/>
  <c r="D627" i="2"/>
  <c r="D628" i="2"/>
  <c r="D629" i="2"/>
  <c r="D630" i="2"/>
  <c r="D631" i="2"/>
  <c r="D632" i="2"/>
  <c r="D633" i="2"/>
  <c r="D634" i="2"/>
  <c r="D635" i="2"/>
  <c r="D636" i="2"/>
  <c r="D637" i="2"/>
  <c r="D638" i="2"/>
  <c r="D639" i="2"/>
  <c r="D640" i="2"/>
  <c r="D641" i="2"/>
  <c r="D642" i="2"/>
  <c r="D643" i="2"/>
  <c r="D644" i="2"/>
  <c r="D645" i="2"/>
  <c r="D646" i="2"/>
  <c r="D647" i="2"/>
  <c r="D648" i="2"/>
  <c r="D649" i="2"/>
  <c r="D650" i="2"/>
  <c r="D651" i="2"/>
  <c r="D652" i="2"/>
  <c r="D653" i="2"/>
  <c r="D654" i="2"/>
  <c r="D655" i="2"/>
  <c r="D656" i="2"/>
  <c r="D657" i="2"/>
  <c r="D658" i="2"/>
  <c r="D659" i="2"/>
  <c r="D660" i="2"/>
  <c r="D661" i="2"/>
  <c r="D662" i="2"/>
  <c r="D663" i="2"/>
  <c r="D664" i="2"/>
  <c r="D665" i="2"/>
  <c r="D666" i="2"/>
  <c r="D667" i="2"/>
  <c r="D668" i="2"/>
  <c r="D669" i="2"/>
  <c r="D670" i="2"/>
  <c r="D671" i="2"/>
  <c r="D672" i="2"/>
  <c r="D673" i="2"/>
  <c r="D674" i="2"/>
  <c r="D675" i="2"/>
  <c r="D676" i="2"/>
  <c r="D677" i="2"/>
  <c r="D678" i="2"/>
  <c r="D679" i="2"/>
  <c r="D680" i="2"/>
  <c r="D681" i="2"/>
  <c r="D682" i="2"/>
  <c r="D683" i="2"/>
  <c r="D684" i="2"/>
  <c r="D685" i="2"/>
  <c r="D686" i="2"/>
  <c r="D687" i="2"/>
  <c r="D688" i="2"/>
  <c r="D689" i="2"/>
  <c r="D690" i="2"/>
  <c r="D691" i="2"/>
  <c r="D692" i="2"/>
  <c r="D693" i="2"/>
  <c r="D694" i="2"/>
  <c r="D695" i="2"/>
  <c r="D696" i="2"/>
  <c r="D697" i="2"/>
  <c r="D698" i="2"/>
  <c r="D699" i="2"/>
  <c r="D700" i="2"/>
  <c r="D701" i="2"/>
  <c r="D702" i="2"/>
  <c r="D703" i="2"/>
  <c r="D704" i="2"/>
  <c r="D705" i="2"/>
  <c r="D706" i="2"/>
  <c r="D707" i="2"/>
  <c r="D708" i="2"/>
  <c r="D709" i="2"/>
  <c r="D710" i="2"/>
  <c r="D711" i="2"/>
  <c r="D712" i="2"/>
  <c r="D713" i="2"/>
  <c r="D714" i="2"/>
  <c r="D715" i="2"/>
  <c r="D716" i="2"/>
  <c r="D717" i="2"/>
  <c r="D718" i="2"/>
  <c r="D719" i="2"/>
  <c r="D720" i="2"/>
  <c r="D721" i="2"/>
  <c r="D722" i="2"/>
  <c r="D723" i="2"/>
  <c r="D724" i="2"/>
  <c r="D725" i="2"/>
  <c r="D726" i="2"/>
  <c r="D727" i="2"/>
  <c r="D728" i="2"/>
  <c r="D729" i="2"/>
  <c r="D730" i="2"/>
  <c r="D731" i="2"/>
  <c r="D732" i="2"/>
  <c r="D733" i="2"/>
  <c r="D734" i="2"/>
  <c r="D735" i="2"/>
  <c r="D736" i="2"/>
  <c r="D737" i="2"/>
  <c r="D738" i="2"/>
  <c r="D739" i="2"/>
  <c r="D740" i="2"/>
  <c r="D741" i="2"/>
  <c r="D742" i="2"/>
  <c r="D743" i="2"/>
  <c r="D744" i="2"/>
  <c r="D745" i="2"/>
  <c r="D746" i="2"/>
  <c r="D747" i="2"/>
  <c r="D748" i="2"/>
  <c r="D749" i="2"/>
  <c r="D750" i="2"/>
  <c r="D751" i="2"/>
  <c r="D752" i="2"/>
  <c r="D753" i="2"/>
  <c r="D754" i="2"/>
  <c r="D755" i="2"/>
  <c r="D756" i="2"/>
  <c r="D757" i="2"/>
  <c r="D758" i="2"/>
  <c r="D759" i="2"/>
  <c r="D760" i="2"/>
  <c r="D761" i="2"/>
  <c r="D762" i="2"/>
  <c r="D763" i="2"/>
  <c r="D764" i="2"/>
  <c r="D765" i="2"/>
  <c r="D766" i="2"/>
  <c r="D767" i="2"/>
  <c r="D768" i="2"/>
  <c r="D769" i="2"/>
  <c r="D770" i="2"/>
  <c r="D771" i="2"/>
  <c r="D772" i="2"/>
  <c r="D773" i="2"/>
  <c r="D774" i="2"/>
  <c r="D775" i="2"/>
  <c r="D776" i="2"/>
  <c r="D777" i="2"/>
  <c r="D778" i="2"/>
  <c r="D779" i="2"/>
  <c r="D780" i="2"/>
  <c r="D781" i="2"/>
  <c r="D782" i="2"/>
  <c r="D783" i="2"/>
  <c r="D784" i="2"/>
  <c r="D785" i="2"/>
  <c r="D786" i="2"/>
  <c r="D787" i="2"/>
  <c r="D788" i="2"/>
  <c r="D789" i="2"/>
  <c r="D790" i="2"/>
  <c r="D791" i="2"/>
  <c r="D792" i="2"/>
  <c r="D793" i="2"/>
  <c r="D794" i="2"/>
  <c r="D795" i="2"/>
  <c r="D796" i="2"/>
  <c r="D797" i="2"/>
  <c r="D798" i="2"/>
  <c r="D799" i="2"/>
  <c r="D800" i="2"/>
  <c r="D801" i="2"/>
  <c r="D802" i="2"/>
  <c r="D803" i="2"/>
  <c r="D804" i="2"/>
  <c r="D805" i="2"/>
  <c r="D806" i="2"/>
  <c r="D807" i="2"/>
  <c r="D808" i="2"/>
  <c r="D809" i="2"/>
  <c r="D810" i="2"/>
  <c r="D811" i="2"/>
  <c r="D812" i="2"/>
  <c r="D813" i="2"/>
  <c r="D814" i="2"/>
  <c r="D815" i="2"/>
  <c r="D816" i="2"/>
  <c r="D817" i="2"/>
  <c r="D818" i="2"/>
  <c r="D819" i="2"/>
  <c r="D820" i="2"/>
  <c r="D821" i="2"/>
  <c r="D822" i="2"/>
  <c r="D823" i="2"/>
  <c r="D824" i="2"/>
  <c r="D825" i="2"/>
  <c r="D826" i="2"/>
  <c r="D827" i="2"/>
  <c r="D828" i="2"/>
  <c r="D829" i="2"/>
  <c r="D830" i="2"/>
  <c r="D831" i="2"/>
  <c r="D832" i="2"/>
  <c r="D833" i="2"/>
  <c r="D834" i="2"/>
  <c r="D835" i="2"/>
  <c r="D836" i="2"/>
  <c r="D837" i="2"/>
  <c r="D838" i="2"/>
  <c r="D839" i="2"/>
  <c r="D840" i="2"/>
  <c r="D841" i="2"/>
  <c r="D842" i="2"/>
  <c r="D843" i="2"/>
  <c r="D844" i="2"/>
  <c r="D845" i="2"/>
  <c r="D846" i="2"/>
  <c r="D847" i="2"/>
  <c r="D848" i="2"/>
  <c r="D849" i="2"/>
  <c r="D850" i="2"/>
  <c r="D851" i="2"/>
  <c r="D852" i="2"/>
  <c r="D853" i="2"/>
  <c r="D854" i="2"/>
  <c r="D855" i="2"/>
  <c r="D856" i="2"/>
  <c r="D857" i="2"/>
  <c r="D858" i="2"/>
  <c r="D859" i="2"/>
  <c r="D860" i="2"/>
  <c r="D861" i="2"/>
  <c r="D862" i="2"/>
  <c r="D863" i="2"/>
  <c r="D864" i="2"/>
  <c r="D865" i="2"/>
  <c r="D866" i="2"/>
  <c r="D867" i="2"/>
  <c r="D868" i="2"/>
  <c r="D869" i="2"/>
  <c r="D870" i="2"/>
  <c r="D871" i="2"/>
  <c r="D872" i="2"/>
  <c r="D873" i="2"/>
  <c r="D874" i="2"/>
  <c r="D875" i="2"/>
  <c r="D876" i="2"/>
  <c r="D877" i="2"/>
  <c r="D878" i="2"/>
  <c r="D879" i="2"/>
  <c r="D880" i="2"/>
  <c r="D881" i="2"/>
  <c r="D882" i="2"/>
  <c r="D883" i="2"/>
  <c r="D884" i="2"/>
  <c r="D885" i="2"/>
  <c r="D886" i="2"/>
  <c r="D887" i="2"/>
  <c r="D888" i="2"/>
  <c r="D889" i="2"/>
  <c r="D890" i="2"/>
  <c r="D891" i="2"/>
  <c r="D892" i="2"/>
  <c r="D893" i="2"/>
  <c r="D894" i="2"/>
  <c r="D895" i="2"/>
  <c r="D896" i="2"/>
  <c r="D897" i="2"/>
  <c r="D898" i="2"/>
  <c r="D899" i="2"/>
  <c r="D900" i="2"/>
  <c r="D901" i="2"/>
  <c r="D902" i="2"/>
  <c r="D903" i="2"/>
  <c r="D904" i="2"/>
  <c r="D905" i="2"/>
  <c r="D906" i="2"/>
  <c r="D907" i="2"/>
  <c r="D908" i="2"/>
  <c r="D909" i="2"/>
  <c r="D910" i="2"/>
  <c r="D911" i="2"/>
  <c r="D912" i="2"/>
  <c r="D913" i="2"/>
  <c r="D914" i="2"/>
  <c r="D915" i="2"/>
  <c r="D916" i="2"/>
  <c r="D917" i="2"/>
  <c r="D918" i="2"/>
  <c r="D919" i="2"/>
  <c r="D920" i="2"/>
  <c r="D921" i="2"/>
  <c r="D922" i="2"/>
  <c r="D923" i="2"/>
  <c r="D924" i="2"/>
  <c r="D925" i="2"/>
  <c r="D926" i="2"/>
  <c r="D927" i="2"/>
  <c r="D928" i="2"/>
  <c r="D929" i="2"/>
  <c r="D930" i="2"/>
  <c r="D931" i="2"/>
  <c r="D932" i="2"/>
  <c r="D933" i="2"/>
  <c r="D934" i="2"/>
  <c r="D935" i="2"/>
  <c r="D936" i="2"/>
  <c r="D937" i="2"/>
  <c r="D938" i="2"/>
  <c r="D939" i="2"/>
  <c r="D940" i="2"/>
  <c r="D941" i="2"/>
  <c r="D942" i="2"/>
  <c r="D943" i="2"/>
  <c r="D944" i="2"/>
  <c r="D945" i="2"/>
  <c r="D946" i="2"/>
  <c r="D947" i="2"/>
  <c r="D948" i="2"/>
  <c r="D949" i="2"/>
  <c r="D950" i="2"/>
  <c r="D951" i="2"/>
  <c r="D952" i="2"/>
  <c r="D953" i="2"/>
  <c r="D954" i="2"/>
  <c r="D955" i="2"/>
  <c r="D956" i="2"/>
  <c r="D957" i="2"/>
  <c r="D958" i="2"/>
  <c r="D959" i="2"/>
  <c r="D960" i="2"/>
  <c r="D961" i="2"/>
  <c r="D962" i="2"/>
  <c r="D963" i="2"/>
  <c r="D964" i="2"/>
  <c r="D965" i="2"/>
  <c r="D966" i="2"/>
  <c r="D967" i="2"/>
  <c r="D968" i="2"/>
  <c r="D969" i="2"/>
  <c r="D970" i="2"/>
  <c r="D971" i="2"/>
  <c r="D972" i="2"/>
  <c r="D973" i="2"/>
  <c r="D974" i="2"/>
  <c r="D975" i="2"/>
  <c r="D976" i="2"/>
  <c r="D977" i="2"/>
  <c r="D978" i="2"/>
  <c r="D979" i="2"/>
  <c r="D980" i="2"/>
  <c r="D981" i="2"/>
  <c r="D982" i="2"/>
  <c r="D983" i="2"/>
  <c r="D984" i="2"/>
  <c r="D985" i="2"/>
  <c r="D986" i="2"/>
  <c r="D987" i="2"/>
  <c r="D988" i="2"/>
  <c r="D989" i="2"/>
  <c r="D990" i="2"/>
  <c r="D991" i="2"/>
  <c r="D992" i="2"/>
  <c r="D993" i="2"/>
  <c r="D994" i="2"/>
  <c r="D995" i="2"/>
  <c r="D996" i="2"/>
  <c r="D997" i="2"/>
  <c r="D998" i="2"/>
  <c r="D999" i="2"/>
  <c r="D1000" i="2"/>
  <c r="D1001" i="2"/>
  <c r="D1002" i="2"/>
  <c r="D1003" i="2"/>
  <c r="D1004" i="2"/>
  <c r="D1005" i="2"/>
  <c r="D1006" i="2"/>
  <c r="D1007" i="2"/>
  <c r="D1008" i="2"/>
  <c r="D1009" i="2"/>
  <c r="D1010" i="2"/>
  <c r="D1011" i="2"/>
  <c r="D1012" i="2"/>
  <c r="D1013" i="2"/>
  <c r="D1014" i="2"/>
  <c r="D1015" i="2"/>
  <c r="D1016" i="2"/>
  <c r="D1017" i="2"/>
  <c r="D1018" i="2"/>
  <c r="D1019" i="2"/>
  <c r="D1020" i="2"/>
  <c r="D1021" i="2"/>
  <c r="D1022" i="2"/>
  <c r="D1023" i="2"/>
  <c r="D1024" i="2"/>
  <c r="D1025" i="2"/>
  <c r="D1026" i="2"/>
  <c r="D1027" i="2"/>
  <c r="D1028" i="2"/>
  <c r="D1029" i="2"/>
  <c r="D1030" i="2"/>
  <c r="D1031" i="2"/>
  <c r="D1032" i="2"/>
  <c r="D1033" i="2"/>
  <c r="D1034" i="2"/>
  <c r="D1035" i="2"/>
  <c r="D1036" i="2"/>
  <c r="D1037" i="2"/>
  <c r="D1038" i="2"/>
  <c r="D1039" i="2"/>
  <c r="D1040" i="2"/>
  <c r="D1041" i="2"/>
  <c r="D1042" i="2"/>
  <c r="D1043" i="2"/>
  <c r="D1044" i="2"/>
  <c r="D1045" i="2"/>
  <c r="D1046" i="2"/>
  <c r="D1047" i="2"/>
  <c r="D1048" i="2"/>
  <c r="D1049" i="2"/>
  <c r="D1050" i="2"/>
  <c r="D1051" i="2"/>
  <c r="D1052" i="2"/>
  <c r="D1053" i="2"/>
  <c r="D1054" i="2"/>
  <c r="D1055" i="2"/>
  <c r="D1056" i="2"/>
  <c r="D1057" i="2"/>
  <c r="D1058" i="2"/>
  <c r="D1059" i="2"/>
  <c r="D1060" i="2"/>
  <c r="D1061" i="2"/>
  <c r="D1062" i="2"/>
  <c r="D1063" i="2"/>
  <c r="D1064" i="2"/>
  <c r="D1065" i="2"/>
  <c r="D1066" i="2"/>
  <c r="D1067" i="2"/>
  <c r="D1068" i="2"/>
  <c r="D1069" i="2"/>
  <c r="D1070" i="2"/>
  <c r="D1071" i="2"/>
  <c r="D1072" i="2"/>
  <c r="D1073" i="2"/>
  <c r="D1074" i="2"/>
  <c r="D1075" i="2"/>
  <c r="D1076" i="2"/>
  <c r="D1077" i="2"/>
  <c r="D1078" i="2"/>
  <c r="D1079" i="2"/>
  <c r="D1080" i="2"/>
  <c r="D1081" i="2"/>
  <c r="D1082" i="2"/>
  <c r="D1083" i="2"/>
  <c r="D1084" i="2"/>
  <c r="D1085" i="2"/>
  <c r="D1086" i="2"/>
  <c r="D1087" i="2"/>
  <c r="D1088" i="2"/>
  <c r="D1089" i="2"/>
  <c r="D1090" i="2"/>
  <c r="D1091" i="2"/>
  <c r="D1092" i="2"/>
  <c r="D1093" i="2"/>
  <c r="D1094" i="2"/>
  <c r="D1095" i="2"/>
  <c r="D1096" i="2"/>
  <c r="D1097" i="2"/>
  <c r="D1098" i="2"/>
  <c r="D1099" i="2"/>
  <c r="D1100" i="2"/>
  <c r="D1101" i="2"/>
  <c r="D1102" i="2"/>
  <c r="D1103" i="2"/>
  <c r="D1104" i="2"/>
  <c r="D1105" i="2"/>
  <c r="D1106" i="2"/>
  <c r="D1107" i="2"/>
  <c r="D1108" i="2"/>
  <c r="D1109" i="2"/>
  <c r="D1110" i="2"/>
  <c r="D1111" i="2"/>
  <c r="D1112" i="2"/>
  <c r="D1113" i="2"/>
  <c r="D1114" i="2"/>
  <c r="D1115" i="2"/>
  <c r="D1116" i="2"/>
  <c r="D1117" i="2"/>
  <c r="D1118" i="2"/>
  <c r="D1119" i="2"/>
  <c r="D1120" i="2"/>
  <c r="D1121" i="2"/>
  <c r="D1122" i="2"/>
  <c r="D1123" i="2"/>
  <c r="D1124" i="2"/>
  <c r="D1125" i="2"/>
  <c r="D1126" i="2"/>
  <c r="D1127" i="2"/>
  <c r="D1128" i="2"/>
  <c r="D1129" i="2"/>
  <c r="D1130" i="2"/>
  <c r="D1131" i="2"/>
  <c r="D1132" i="2"/>
  <c r="D1133" i="2"/>
  <c r="D1134" i="2"/>
  <c r="D1135" i="2"/>
  <c r="D1136" i="2"/>
  <c r="D1137" i="2"/>
  <c r="D1138" i="2"/>
  <c r="D1139" i="2"/>
  <c r="D1140" i="2"/>
  <c r="D1141" i="2"/>
  <c r="D1142" i="2"/>
  <c r="D1143" i="2"/>
  <c r="D1144" i="2"/>
  <c r="D1145" i="2"/>
  <c r="D1146" i="2"/>
  <c r="D1147" i="2"/>
  <c r="D1148" i="2"/>
  <c r="D1149" i="2"/>
  <c r="D1150" i="2"/>
  <c r="D1151" i="2"/>
  <c r="D1152" i="2"/>
  <c r="D1153" i="2"/>
  <c r="D1154" i="2"/>
  <c r="D1155" i="2"/>
  <c r="D1156" i="2"/>
  <c r="D1157" i="2"/>
  <c r="D1158" i="2"/>
  <c r="D1159" i="2"/>
  <c r="D1160" i="2"/>
  <c r="D1161" i="2"/>
  <c r="D1162" i="2"/>
  <c r="D1163" i="2"/>
  <c r="D1164" i="2"/>
  <c r="D1165" i="2"/>
  <c r="D1166" i="2"/>
  <c r="D1167" i="2"/>
  <c r="D1168" i="2"/>
  <c r="D1169" i="2"/>
  <c r="D1170" i="2"/>
  <c r="D1171" i="2"/>
  <c r="D1172" i="2"/>
  <c r="D1173" i="2"/>
  <c r="D1174" i="2"/>
  <c r="D1175" i="2"/>
  <c r="D1176" i="2"/>
  <c r="D1177" i="2"/>
  <c r="D1178" i="2"/>
  <c r="D1179" i="2"/>
  <c r="D1180" i="2"/>
  <c r="D1181" i="2"/>
  <c r="D1182" i="2"/>
  <c r="D1183" i="2"/>
  <c r="D1184" i="2"/>
  <c r="D1185" i="2"/>
  <c r="D1186" i="2"/>
  <c r="D1187" i="2"/>
  <c r="D1188" i="2"/>
  <c r="D1189" i="2"/>
  <c r="D1190" i="2"/>
  <c r="D1191" i="2"/>
  <c r="D1192" i="2"/>
  <c r="D1193" i="2"/>
  <c r="D1194" i="2"/>
  <c r="D1195" i="2"/>
  <c r="D1196" i="2"/>
  <c r="D1197" i="2"/>
  <c r="D1198" i="2"/>
  <c r="D1199" i="2"/>
  <c r="D1200" i="2"/>
  <c r="D1201" i="2"/>
  <c r="D1202" i="2"/>
  <c r="D1203" i="2"/>
  <c r="D1204" i="2"/>
  <c r="D1205" i="2"/>
  <c r="D1206" i="2"/>
  <c r="D1207" i="2"/>
  <c r="D1208" i="2"/>
  <c r="D1209" i="2"/>
  <c r="D1210" i="2"/>
  <c r="D1211" i="2"/>
  <c r="D1212" i="2"/>
  <c r="D1213" i="2"/>
  <c r="D1214" i="2"/>
  <c r="D1215" i="2"/>
  <c r="D1216" i="2"/>
  <c r="D1217" i="2"/>
  <c r="D1218" i="2"/>
  <c r="D1219" i="2"/>
  <c r="D1220" i="2"/>
  <c r="D1221" i="2"/>
  <c r="D1222" i="2"/>
  <c r="D1223" i="2"/>
  <c r="D1224" i="2"/>
  <c r="D1225" i="2"/>
  <c r="D1226" i="2"/>
  <c r="D1227" i="2"/>
  <c r="D1228" i="2"/>
  <c r="D1229" i="2"/>
  <c r="D1230" i="2"/>
  <c r="D1231" i="2"/>
  <c r="D1232" i="2"/>
  <c r="D1233" i="2"/>
  <c r="D1234" i="2"/>
  <c r="D1235" i="2"/>
  <c r="D1236" i="2"/>
  <c r="D1237" i="2"/>
  <c r="D1238" i="2"/>
  <c r="D1239" i="2"/>
  <c r="D1240" i="2"/>
  <c r="D1241" i="2"/>
  <c r="D1242" i="2"/>
  <c r="D1243" i="2"/>
  <c r="D1244" i="2"/>
  <c r="D1245" i="2"/>
  <c r="D1246" i="2"/>
  <c r="D1247" i="2"/>
  <c r="D1248" i="2"/>
  <c r="D1249" i="2"/>
  <c r="D1250" i="2"/>
  <c r="D1251" i="2"/>
  <c r="D1252" i="2"/>
  <c r="D1253" i="2"/>
  <c r="D1254" i="2"/>
  <c r="D1255" i="2"/>
  <c r="D1256" i="2"/>
  <c r="D1257" i="2"/>
  <c r="D1258" i="2"/>
  <c r="D1259" i="2"/>
  <c r="D1260" i="2"/>
  <c r="D1261" i="2"/>
  <c r="D1262" i="2"/>
  <c r="D1263" i="2"/>
  <c r="D1264" i="2"/>
  <c r="D1265" i="2"/>
  <c r="D1266" i="2"/>
  <c r="D1267" i="2"/>
  <c r="D1268" i="2"/>
  <c r="D1269" i="2"/>
  <c r="D1270" i="2"/>
  <c r="D1271" i="2"/>
  <c r="D1272" i="2"/>
  <c r="D1273" i="2"/>
  <c r="D1274" i="2"/>
  <c r="D1275" i="2"/>
  <c r="D1276" i="2"/>
  <c r="D1277" i="2"/>
  <c r="D1278" i="2"/>
  <c r="D1279" i="2"/>
  <c r="D1280" i="2"/>
  <c r="D1281" i="2"/>
  <c r="D1282" i="2"/>
  <c r="D1283" i="2"/>
  <c r="D1284" i="2"/>
  <c r="D1285" i="2"/>
  <c r="D1286" i="2"/>
  <c r="D1287" i="2"/>
  <c r="D1288" i="2"/>
  <c r="D1289" i="2"/>
  <c r="D1290" i="2"/>
  <c r="D1291" i="2"/>
  <c r="D1292" i="2"/>
  <c r="D1293" i="2"/>
  <c r="D1294" i="2"/>
  <c r="D1295" i="2"/>
  <c r="D1296" i="2"/>
  <c r="D1297" i="2"/>
  <c r="D1298" i="2"/>
  <c r="D1299" i="2"/>
  <c r="D1300" i="2"/>
  <c r="D1301" i="2"/>
  <c r="D1302" i="2"/>
  <c r="D1303" i="2"/>
  <c r="D1304" i="2"/>
  <c r="D1305" i="2"/>
  <c r="D1306" i="2"/>
  <c r="D1307" i="2"/>
  <c r="D1308" i="2"/>
  <c r="D1309" i="2"/>
  <c r="D1310" i="2"/>
  <c r="D1311" i="2"/>
  <c r="D1312" i="2"/>
  <c r="D1313" i="2"/>
  <c r="D1314" i="2"/>
  <c r="D1315" i="2"/>
  <c r="D1316" i="2"/>
  <c r="D1317" i="2"/>
  <c r="D1318" i="2"/>
  <c r="D1319" i="2"/>
  <c r="D1320" i="2"/>
  <c r="D1321" i="2"/>
  <c r="D1322" i="2"/>
  <c r="D1323" i="2"/>
  <c r="D1324" i="2"/>
  <c r="D1325" i="2"/>
  <c r="D1326" i="2"/>
  <c r="D1327" i="2"/>
  <c r="D1328" i="2"/>
  <c r="D1329" i="2"/>
  <c r="D1330" i="2"/>
  <c r="D1331" i="2"/>
  <c r="D1332" i="2"/>
  <c r="D1333" i="2"/>
  <c r="D1334" i="2"/>
  <c r="D1335" i="2"/>
  <c r="D1336" i="2"/>
  <c r="D1337" i="2"/>
  <c r="D1338" i="2"/>
  <c r="D1339" i="2"/>
  <c r="D1340" i="2"/>
  <c r="D1341" i="2"/>
  <c r="D1342" i="2"/>
  <c r="D1343" i="2"/>
  <c r="D1344" i="2"/>
  <c r="D1345" i="2"/>
  <c r="D1346" i="2"/>
  <c r="D1347" i="2"/>
  <c r="D1348" i="2"/>
  <c r="D1349" i="2"/>
  <c r="D1350" i="2"/>
  <c r="D1351" i="2"/>
  <c r="D1352" i="2"/>
  <c r="D1353" i="2"/>
  <c r="D1354" i="2"/>
  <c r="D1355" i="2"/>
  <c r="D1356" i="2"/>
  <c r="D1357" i="2"/>
  <c r="D1358" i="2"/>
  <c r="D1359" i="2"/>
  <c r="D1360" i="2"/>
  <c r="D1361" i="2"/>
  <c r="D1362" i="2"/>
  <c r="D1363" i="2"/>
  <c r="D1364" i="2"/>
  <c r="D1365" i="2"/>
  <c r="D1366" i="2"/>
  <c r="D1367" i="2"/>
  <c r="D1368" i="2"/>
  <c r="D1369" i="2"/>
  <c r="D1370" i="2"/>
  <c r="D1371" i="2"/>
  <c r="D1372" i="2"/>
  <c r="D1373" i="2"/>
  <c r="D1374" i="2"/>
  <c r="D1375" i="2"/>
  <c r="D1376" i="2"/>
  <c r="D1377" i="2"/>
  <c r="D1378" i="2"/>
  <c r="D1379" i="2"/>
  <c r="D1380" i="2"/>
  <c r="D1381" i="2"/>
  <c r="D1382" i="2"/>
  <c r="D1383" i="2"/>
  <c r="D1384" i="2"/>
  <c r="D1385" i="2"/>
  <c r="D1386" i="2"/>
  <c r="D1387" i="2"/>
  <c r="D1388" i="2"/>
  <c r="D1389" i="2"/>
  <c r="D1390" i="2"/>
  <c r="D1391" i="2"/>
  <c r="D1392" i="2"/>
  <c r="D1393" i="2"/>
  <c r="D1394" i="2"/>
  <c r="D1395" i="2"/>
  <c r="D1396" i="2"/>
  <c r="D1397" i="2"/>
  <c r="D1398" i="2"/>
  <c r="D1399" i="2"/>
  <c r="D1400" i="2"/>
  <c r="D1401" i="2"/>
  <c r="D1402" i="2"/>
  <c r="D1403" i="2"/>
  <c r="D1404" i="2"/>
  <c r="D1405" i="2"/>
  <c r="D1406" i="2"/>
  <c r="D1407" i="2"/>
  <c r="D1408" i="2"/>
  <c r="D1409" i="2"/>
  <c r="D1410" i="2"/>
  <c r="D1411" i="2"/>
  <c r="D1412" i="2"/>
  <c r="D1413" i="2"/>
  <c r="D1414" i="2"/>
  <c r="D1415" i="2"/>
  <c r="D1416" i="2"/>
  <c r="D1417" i="2"/>
  <c r="D1418" i="2"/>
  <c r="D1419" i="2"/>
  <c r="D1420" i="2"/>
  <c r="D1421" i="2"/>
  <c r="D1422" i="2"/>
  <c r="D1423" i="2"/>
  <c r="D1424" i="2"/>
  <c r="D1425" i="2"/>
  <c r="D1426" i="2"/>
  <c r="D1427" i="2"/>
  <c r="D1428" i="2"/>
  <c r="D1429" i="2"/>
  <c r="D1430" i="2"/>
  <c r="D1431" i="2"/>
  <c r="D1432" i="2"/>
  <c r="D1433" i="2"/>
  <c r="D1434" i="2"/>
  <c r="D1435" i="2"/>
  <c r="D1436" i="2"/>
  <c r="D1437" i="2"/>
  <c r="D1438" i="2"/>
  <c r="D1439" i="2"/>
  <c r="D1440" i="2"/>
  <c r="D1441" i="2"/>
  <c r="D1442" i="2"/>
  <c r="D1443" i="2"/>
  <c r="D1444" i="2"/>
  <c r="D1445" i="2"/>
  <c r="D1446" i="2"/>
  <c r="D1447" i="2"/>
  <c r="D1448" i="2"/>
  <c r="D1449" i="2"/>
  <c r="D1450" i="2"/>
  <c r="D1451" i="2"/>
  <c r="D1452" i="2"/>
  <c r="D1453" i="2"/>
  <c r="D1454" i="2"/>
  <c r="D1455" i="2"/>
  <c r="D1456" i="2"/>
  <c r="D1457" i="2"/>
  <c r="D1458" i="2"/>
  <c r="D1459" i="2"/>
  <c r="D1460" i="2"/>
  <c r="D1461" i="2"/>
  <c r="D1462" i="2"/>
  <c r="D1463" i="2"/>
  <c r="D1464" i="2"/>
  <c r="D1465" i="2"/>
  <c r="D1466" i="2"/>
  <c r="D1467" i="2"/>
  <c r="D1468" i="2"/>
  <c r="D1469" i="2"/>
  <c r="D1470" i="2"/>
  <c r="D1471" i="2"/>
  <c r="D1472" i="2"/>
  <c r="D1473" i="2"/>
  <c r="D1474" i="2"/>
  <c r="D1475" i="2"/>
  <c r="D1476" i="2"/>
  <c r="D1477" i="2"/>
  <c r="D1478" i="2"/>
  <c r="D1479" i="2"/>
  <c r="D1480" i="2"/>
  <c r="D1481" i="2"/>
  <c r="D1482" i="2"/>
  <c r="D1483" i="2"/>
  <c r="D1484" i="2"/>
  <c r="D1485" i="2"/>
  <c r="D1486" i="2"/>
  <c r="D1487" i="2"/>
  <c r="D1488" i="2"/>
  <c r="D1489" i="2"/>
  <c r="D1490" i="2"/>
  <c r="D1491" i="2"/>
  <c r="D1492" i="2"/>
  <c r="D1493" i="2"/>
  <c r="D1494" i="2"/>
  <c r="D1495" i="2"/>
  <c r="D1496" i="2"/>
  <c r="D1497" i="2"/>
  <c r="D1498" i="2"/>
  <c r="D1499" i="2"/>
  <c r="D1500" i="2"/>
  <c r="D1501" i="2"/>
  <c r="D1502" i="2"/>
  <c r="D1503" i="2"/>
  <c r="D1504" i="2"/>
  <c r="D1505" i="2"/>
  <c r="D1506" i="2"/>
  <c r="D1507" i="2"/>
  <c r="D1508" i="2"/>
  <c r="D1509" i="2"/>
  <c r="D1510" i="2"/>
  <c r="D1511" i="2"/>
  <c r="D1512" i="2"/>
  <c r="D1513" i="2"/>
  <c r="D1514" i="2"/>
  <c r="D1515" i="2"/>
  <c r="D1516" i="2"/>
  <c r="D1517" i="2"/>
  <c r="D1518" i="2"/>
  <c r="D1519" i="2"/>
  <c r="D1520" i="2"/>
  <c r="D1521" i="2"/>
  <c r="D1522" i="2"/>
  <c r="D1523" i="2"/>
  <c r="D1524" i="2"/>
  <c r="D1525" i="2"/>
  <c r="D1526" i="2"/>
  <c r="D1527" i="2"/>
  <c r="D1528" i="2"/>
  <c r="D1529" i="2"/>
  <c r="D1530" i="2"/>
  <c r="D1531" i="2"/>
  <c r="D1532" i="2"/>
  <c r="D1533" i="2"/>
  <c r="D1534" i="2"/>
  <c r="D1535" i="2"/>
  <c r="D1536" i="2"/>
  <c r="D1537" i="2"/>
  <c r="D1538" i="2"/>
  <c r="D1539" i="2"/>
  <c r="D1540" i="2"/>
  <c r="D1541" i="2"/>
  <c r="D1542" i="2"/>
  <c r="D1543" i="2"/>
  <c r="D1544" i="2"/>
  <c r="D1545" i="2"/>
  <c r="D1546" i="2"/>
  <c r="D1547" i="2"/>
  <c r="D1548" i="2"/>
  <c r="D1549" i="2"/>
  <c r="D1550" i="2"/>
  <c r="D1551" i="2"/>
  <c r="D1552" i="2"/>
  <c r="D1553" i="2"/>
  <c r="D1554" i="2"/>
  <c r="D1555" i="2"/>
  <c r="D1556" i="2"/>
  <c r="D1557" i="2"/>
  <c r="D1558" i="2"/>
  <c r="D1559" i="2"/>
  <c r="D1560" i="2"/>
  <c r="D1561" i="2"/>
  <c r="D1562" i="2"/>
  <c r="D1563" i="2"/>
  <c r="D1564" i="2"/>
  <c r="D1565" i="2"/>
  <c r="D1566" i="2"/>
  <c r="D1567" i="2"/>
  <c r="D1568" i="2"/>
  <c r="D1569" i="2"/>
  <c r="D1570" i="2"/>
  <c r="D1571" i="2"/>
  <c r="D1572" i="2"/>
  <c r="D1573" i="2"/>
  <c r="D1574" i="2"/>
  <c r="D1575" i="2"/>
  <c r="D1576" i="2"/>
  <c r="D1577" i="2"/>
  <c r="D1578" i="2"/>
  <c r="D1579" i="2"/>
  <c r="D1580" i="2"/>
  <c r="D1581" i="2"/>
  <c r="D1582" i="2"/>
  <c r="D1583" i="2"/>
  <c r="D1584" i="2"/>
  <c r="D1585" i="2"/>
  <c r="D1586" i="2"/>
  <c r="D1587" i="2"/>
  <c r="D1588" i="2"/>
  <c r="D1589" i="2"/>
  <c r="D1590" i="2"/>
  <c r="D1591" i="2"/>
  <c r="D1592" i="2"/>
  <c r="D1593" i="2"/>
  <c r="D1594" i="2"/>
  <c r="D1595" i="2"/>
  <c r="D1596" i="2"/>
  <c r="D1597" i="2"/>
  <c r="D1598" i="2"/>
  <c r="D1599" i="2"/>
  <c r="D1600" i="2"/>
  <c r="D1601" i="2"/>
  <c r="D1602" i="2"/>
  <c r="D1603" i="2"/>
  <c r="D1604" i="2"/>
  <c r="D1605" i="2"/>
  <c r="D1606" i="2"/>
  <c r="D1607" i="2"/>
  <c r="D1608" i="2"/>
  <c r="D1609" i="2"/>
  <c r="D1610" i="2"/>
  <c r="D1611" i="2"/>
  <c r="D1612" i="2"/>
  <c r="D1613" i="2"/>
  <c r="D1614" i="2"/>
  <c r="D1615" i="2"/>
  <c r="D1616" i="2"/>
  <c r="D1617" i="2"/>
  <c r="D1618" i="2"/>
  <c r="D1619" i="2"/>
  <c r="D1620" i="2"/>
  <c r="D1621" i="2"/>
  <c r="D1622" i="2"/>
  <c r="D1623" i="2"/>
  <c r="D1624" i="2"/>
  <c r="D1625" i="2"/>
  <c r="D1626" i="2"/>
  <c r="D1627" i="2"/>
  <c r="D1628" i="2"/>
  <c r="D1629" i="2"/>
  <c r="D1630" i="2"/>
  <c r="D1631" i="2"/>
  <c r="D1632" i="2"/>
  <c r="D1633" i="2"/>
  <c r="D1634" i="2"/>
  <c r="D1635" i="2"/>
  <c r="D1636" i="2"/>
  <c r="D1637" i="2"/>
  <c r="D1638" i="2"/>
  <c r="D1639" i="2"/>
  <c r="D1640" i="2"/>
  <c r="D1641" i="2"/>
  <c r="D1642" i="2"/>
  <c r="D1643" i="2"/>
  <c r="D1644" i="2"/>
  <c r="D1645" i="2"/>
  <c r="D1646" i="2"/>
  <c r="D1647" i="2"/>
  <c r="D1648" i="2"/>
  <c r="D1649" i="2"/>
  <c r="D1650" i="2"/>
  <c r="D1651" i="2"/>
  <c r="D1652" i="2"/>
  <c r="D1653" i="2"/>
  <c r="D1654" i="2"/>
  <c r="D1655" i="2"/>
  <c r="D1656" i="2"/>
  <c r="D1657" i="2"/>
  <c r="D1658" i="2"/>
  <c r="D1659" i="2"/>
  <c r="D1660" i="2"/>
  <c r="D1661" i="2"/>
  <c r="D1662" i="2"/>
  <c r="D1663" i="2"/>
  <c r="D1664" i="2"/>
  <c r="D1665" i="2"/>
  <c r="D1666" i="2"/>
  <c r="D1667" i="2"/>
  <c r="D1668" i="2"/>
  <c r="D1669" i="2"/>
  <c r="D1670" i="2"/>
  <c r="D1671" i="2"/>
  <c r="D1672" i="2"/>
  <c r="D1673" i="2"/>
  <c r="D1674" i="2"/>
  <c r="D1675" i="2"/>
  <c r="D1676" i="2"/>
  <c r="D1677" i="2"/>
  <c r="D1678" i="2"/>
  <c r="D1679" i="2"/>
  <c r="D1680" i="2"/>
  <c r="D1681" i="2"/>
  <c r="D1682" i="2"/>
  <c r="D1683" i="2"/>
  <c r="D1684" i="2"/>
  <c r="D1685" i="2"/>
  <c r="D1686" i="2"/>
  <c r="D1687" i="2"/>
  <c r="D1688" i="2"/>
  <c r="D1689" i="2"/>
  <c r="D1690" i="2"/>
  <c r="D1691" i="2"/>
  <c r="D1692" i="2"/>
  <c r="D1693" i="2"/>
  <c r="D1694" i="2"/>
  <c r="D1695" i="2"/>
  <c r="D1696" i="2"/>
  <c r="D1697" i="2"/>
  <c r="D1698" i="2"/>
  <c r="D1699" i="2"/>
  <c r="D1700" i="2"/>
  <c r="D1701" i="2"/>
  <c r="D1702" i="2"/>
  <c r="D1703" i="2"/>
  <c r="D1704" i="2"/>
  <c r="D1705" i="2"/>
  <c r="D1706" i="2"/>
  <c r="D1707" i="2"/>
  <c r="D1708" i="2"/>
  <c r="D1709" i="2"/>
  <c r="D1710" i="2"/>
  <c r="D1711" i="2"/>
  <c r="D1712" i="2"/>
  <c r="D1713" i="2"/>
  <c r="D1714" i="2"/>
  <c r="D1715" i="2"/>
  <c r="D1716" i="2"/>
  <c r="D1717" i="2"/>
  <c r="D1718" i="2"/>
  <c r="D1719" i="2"/>
  <c r="D1720" i="2"/>
  <c r="D1721" i="2"/>
  <c r="D1722" i="2"/>
  <c r="D1723" i="2"/>
  <c r="D1724" i="2"/>
  <c r="D1725" i="2"/>
  <c r="D1726" i="2"/>
  <c r="D1727" i="2"/>
  <c r="D1728" i="2"/>
  <c r="D1729" i="2"/>
  <c r="D1730" i="2"/>
  <c r="D1731" i="2"/>
  <c r="D1732" i="2"/>
  <c r="D1733" i="2"/>
  <c r="D1734" i="2"/>
  <c r="D1735" i="2"/>
  <c r="D1736" i="2"/>
  <c r="D1737" i="2"/>
  <c r="D1738" i="2"/>
  <c r="D1739" i="2"/>
  <c r="D1740" i="2"/>
  <c r="D1741" i="2"/>
  <c r="D1742" i="2"/>
  <c r="D1743" i="2"/>
  <c r="D1744" i="2"/>
  <c r="D1745" i="2"/>
  <c r="D1746" i="2"/>
  <c r="D1747" i="2"/>
  <c r="D1748" i="2"/>
  <c r="D1749" i="2"/>
  <c r="D1750" i="2"/>
  <c r="D1751" i="2"/>
  <c r="D1752" i="2"/>
  <c r="D1753" i="2"/>
  <c r="D1754" i="2"/>
  <c r="D1755" i="2"/>
  <c r="D1756" i="2"/>
  <c r="D1757" i="2"/>
  <c r="D1758" i="2"/>
  <c r="D1759" i="2"/>
  <c r="D1760" i="2"/>
  <c r="D1761" i="2"/>
  <c r="D1762" i="2"/>
  <c r="D1763" i="2"/>
  <c r="D1764" i="2"/>
  <c r="D1765" i="2"/>
  <c r="D1766" i="2"/>
  <c r="D1767" i="2"/>
  <c r="D1768" i="2"/>
  <c r="D1769" i="2"/>
  <c r="D1770" i="2"/>
  <c r="D1771" i="2"/>
  <c r="D1772" i="2"/>
  <c r="D1773" i="2"/>
  <c r="D1774" i="2"/>
  <c r="D1775" i="2"/>
  <c r="D1776" i="2"/>
  <c r="D1777" i="2"/>
  <c r="D1778" i="2"/>
  <c r="D1779" i="2"/>
  <c r="D1780" i="2"/>
  <c r="D1781" i="2"/>
  <c r="D1782" i="2"/>
  <c r="D1783" i="2"/>
  <c r="D1784" i="2"/>
  <c r="D1785" i="2"/>
  <c r="D1786" i="2"/>
  <c r="D1787" i="2"/>
  <c r="D1788" i="2"/>
  <c r="D1789" i="2"/>
  <c r="D1790" i="2"/>
  <c r="D1791" i="2"/>
  <c r="D1792" i="2"/>
  <c r="D1793" i="2"/>
  <c r="D1794" i="2"/>
  <c r="D1795" i="2"/>
  <c r="D1796" i="2"/>
  <c r="D1797" i="2"/>
  <c r="D1798" i="2"/>
  <c r="D1799" i="2"/>
  <c r="D1800" i="2"/>
  <c r="D1801" i="2"/>
  <c r="D1802" i="2"/>
  <c r="D1803" i="2"/>
  <c r="D1804" i="2"/>
  <c r="D1805" i="2"/>
  <c r="D1806" i="2"/>
  <c r="D1807" i="2"/>
  <c r="D1808" i="2"/>
  <c r="D1809" i="2"/>
  <c r="D1810" i="2"/>
  <c r="D1811" i="2"/>
  <c r="D1812" i="2"/>
  <c r="D1813" i="2"/>
  <c r="D1814" i="2"/>
  <c r="D1815" i="2"/>
  <c r="D1816" i="2"/>
  <c r="D1817" i="2"/>
  <c r="D1818" i="2"/>
  <c r="D1819" i="2"/>
  <c r="D1820" i="2"/>
  <c r="D1821" i="2"/>
  <c r="D1822" i="2"/>
  <c r="D1823" i="2"/>
  <c r="D1824" i="2"/>
  <c r="D1825" i="2"/>
  <c r="D1826" i="2"/>
  <c r="D1827" i="2"/>
  <c r="D1828" i="2"/>
  <c r="D1829" i="2"/>
  <c r="D1830" i="2"/>
  <c r="D1831" i="2"/>
  <c r="D1832" i="2"/>
  <c r="D1833" i="2"/>
  <c r="D1834" i="2"/>
  <c r="D1835" i="2"/>
  <c r="D1836" i="2"/>
  <c r="D1837" i="2"/>
  <c r="D1838" i="2"/>
  <c r="D1839" i="2"/>
  <c r="D1840" i="2"/>
  <c r="D1841" i="2"/>
  <c r="D1842" i="2"/>
  <c r="D1843" i="2"/>
  <c r="D1844" i="2"/>
  <c r="D1845" i="2"/>
  <c r="D1846" i="2"/>
  <c r="D1847" i="2"/>
  <c r="D1848" i="2"/>
  <c r="D1849" i="2"/>
  <c r="D1850" i="2"/>
  <c r="D1851" i="2"/>
  <c r="D1852" i="2"/>
  <c r="D1853" i="2"/>
  <c r="D1854" i="2"/>
  <c r="D1855" i="2"/>
  <c r="D1856" i="2"/>
  <c r="D1857" i="2"/>
  <c r="D1858" i="2"/>
  <c r="D1859" i="2"/>
  <c r="D1860" i="2"/>
  <c r="D1861" i="2"/>
  <c r="D1862" i="2"/>
  <c r="D1863" i="2"/>
  <c r="D1864" i="2"/>
  <c r="D1865" i="2"/>
  <c r="D1866" i="2"/>
  <c r="D1867" i="2"/>
  <c r="D1868" i="2"/>
  <c r="D1869" i="2"/>
  <c r="D1870" i="2"/>
  <c r="D1871" i="2"/>
  <c r="D1872" i="2"/>
  <c r="D1873" i="2"/>
  <c r="D1874" i="2"/>
  <c r="D1875" i="2"/>
  <c r="D1876" i="2"/>
  <c r="D1877" i="2"/>
  <c r="D1878" i="2"/>
  <c r="D1879" i="2"/>
  <c r="D1880" i="2"/>
  <c r="D1881" i="2"/>
  <c r="D1882" i="2"/>
  <c r="D1883" i="2"/>
  <c r="D1884" i="2"/>
  <c r="D1885" i="2"/>
  <c r="D1886" i="2"/>
  <c r="D1887" i="2"/>
  <c r="D1888" i="2"/>
  <c r="D1889" i="2"/>
  <c r="D1890" i="2"/>
  <c r="D1891" i="2"/>
  <c r="D1892" i="2"/>
  <c r="D1893" i="2"/>
  <c r="D1894" i="2"/>
  <c r="D1895" i="2"/>
  <c r="D1896" i="2"/>
  <c r="D1897" i="2"/>
  <c r="D1898" i="2"/>
  <c r="D1899" i="2"/>
  <c r="D1900" i="2"/>
  <c r="D1901" i="2"/>
  <c r="D1902" i="2"/>
  <c r="D1903" i="2"/>
  <c r="D1904" i="2"/>
  <c r="D1905" i="2"/>
  <c r="D1906" i="2"/>
  <c r="D1907" i="2"/>
  <c r="D1908" i="2"/>
  <c r="D1909" i="2"/>
  <c r="D1910" i="2"/>
  <c r="D1911" i="2"/>
  <c r="D1912" i="2"/>
  <c r="D1913" i="2"/>
  <c r="D1914" i="2"/>
  <c r="D1915" i="2"/>
  <c r="D1916" i="2"/>
  <c r="D1917" i="2"/>
  <c r="D1918" i="2"/>
  <c r="D1919" i="2"/>
  <c r="D1920" i="2"/>
  <c r="D1921" i="2"/>
  <c r="D1922" i="2"/>
  <c r="D1923" i="2"/>
  <c r="D1924" i="2"/>
  <c r="D1925" i="2"/>
  <c r="D1926" i="2"/>
  <c r="D1927" i="2"/>
  <c r="D1928" i="2"/>
  <c r="D1929" i="2"/>
  <c r="D1930" i="2"/>
  <c r="D1931" i="2"/>
  <c r="D1932" i="2"/>
  <c r="D1933" i="2"/>
  <c r="D1934" i="2"/>
  <c r="D1935" i="2"/>
  <c r="D1936" i="2"/>
  <c r="D1937" i="2"/>
  <c r="D1938" i="2"/>
  <c r="D1939" i="2"/>
  <c r="D1940" i="2"/>
  <c r="D1941" i="2"/>
  <c r="D1942" i="2"/>
  <c r="D1943" i="2"/>
  <c r="D1944" i="2"/>
  <c r="D1945" i="2"/>
  <c r="D1946" i="2"/>
  <c r="D1947" i="2"/>
  <c r="D1948" i="2"/>
  <c r="D1949" i="2"/>
  <c r="D1950" i="2"/>
  <c r="D1951" i="2"/>
  <c r="D1952" i="2"/>
  <c r="D1953" i="2"/>
  <c r="D1954" i="2"/>
  <c r="D1955" i="2"/>
  <c r="D1956" i="2"/>
  <c r="D1957" i="2"/>
  <c r="D1958" i="2"/>
  <c r="D1959" i="2"/>
  <c r="D1960" i="2"/>
  <c r="D1961" i="2"/>
  <c r="D1962" i="2"/>
  <c r="D1963" i="2"/>
  <c r="D1964" i="2"/>
  <c r="D1965" i="2"/>
  <c r="D1966" i="2"/>
  <c r="D1967" i="2"/>
  <c r="D1968" i="2"/>
  <c r="D1969" i="2"/>
  <c r="D1970" i="2"/>
  <c r="D1971" i="2"/>
  <c r="D1972" i="2"/>
  <c r="D1973" i="2"/>
  <c r="D1974" i="2"/>
  <c r="D1975" i="2"/>
  <c r="D1976" i="2"/>
  <c r="D1977" i="2"/>
  <c r="D1978" i="2"/>
  <c r="D1979" i="2"/>
  <c r="D1980" i="2"/>
  <c r="D1981" i="2"/>
  <c r="D1982" i="2"/>
  <c r="D1983" i="2"/>
  <c r="D1984" i="2"/>
  <c r="D1985" i="2"/>
  <c r="D1986" i="2"/>
  <c r="D1987" i="2"/>
  <c r="D1988" i="2"/>
  <c r="D1989" i="2"/>
  <c r="D1990" i="2"/>
  <c r="D1991" i="2"/>
  <c r="D1992" i="2"/>
  <c r="D1993" i="2"/>
  <c r="D1994" i="2"/>
  <c r="D1995" i="2"/>
  <c r="D1996" i="2"/>
  <c r="D1997" i="2"/>
  <c r="D1998" i="2"/>
  <c r="D1999" i="2"/>
  <c r="D2000" i="2"/>
  <c r="D2001" i="2"/>
  <c r="D2002" i="2"/>
  <c r="D2003" i="2"/>
  <c r="D2004" i="2"/>
  <c r="D2005" i="2"/>
  <c r="D2006" i="2"/>
  <c r="D2007" i="2"/>
  <c r="D2008" i="2"/>
  <c r="D2009" i="2"/>
  <c r="D2010" i="2"/>
  <c r="D2011" i="2"/>
  <c r="D2012" i="2"/>
  <c r="D2013" i="2"/>
  <c r="D2014" i="2"/>
  <c r="D2015" i="2"/>
  <c r="D2016" i="2"/>
  <c r="D2017" i="2"/>
  <c r="D2018" i="2"/>
  <c r="D2019" i="2"/>
  <c r="D2020" i="2"/>
  <c r="D2021" i="2"/>
  <c r="D2022" i="2"/>
  <c r="D2023" i="2"/>
  <c r="D2024" i="2"/>
  <c r="D2025" i="2"/>
  <c r="D2026" i="2"/>
  <c r="D2027" i="2"/>
  <c r="D2028" i="2"/>
  <c r="D2029" i="2"/>
  <c r="D2030" i="2"/>
  <c r="D2031" i="2"/>
  <c r="D2032" i="2"/>
  <c r="D2033" i="2"/>
  <c r="D2034" i="2"/>
  <c r="D2035" i="2"/>
  <c r="D2036" i="2"/>
  <c r="D2037" i="2"/>
  <c r="D2038" i="2"/>
  <c r="D2039" i="2"/>
  <c r="D2040" i="2"/>
  <c r="D2041" i="2"/>
  <c r="D2042" i="2"/>
  <c r="D2043" i="2"/>
  <c r="D2044" i="2"/>
  <c r="D2045" i="2"/>
  <c r="D2046" i="2"/>
  <c r="D2047" i="2"/>
  <c r="D2048" i="2"/>
  <c r="D2049" i="2"/>
  <c r="D2050" i="2"/>
  <c r="D2051" i="2"/>
  <c r="D2052" i="2"/>
  <c r="D2053" i="2"/>
  <c r="D2054" i="2"/>
  <c r="D2055" i="2"/>
  <c r="D2056" i="2"/>
  <c r="D2057" i="2"/>
  <c r="D2058" i="2"/>
  <c r="D2059" i="2"/>
  <c r="D2060" i="2"/>
  <c r="D2061" i="2"/>
  <c r="D2062" i="2"/>
  <c r="D2063" i="2"/>
  <c r="D2064" i="2"/>
  <c r="D2065" i="2"/>
  <c r="D2066" i="2"/>
  <c r="D2067" i="2"/>
  <c r="D2068" i="2"/>
  <c r="D2069" i="2"/>
  <c r="D2070" i="2"/>
  <c r="D2071" i="2"/>
  <c r="D2072" i="2"/>
  <c r="D2073" i="2"/>
  <c r="D2074" i="2"/>
  <c r="D2075" i="2"/>
  <c r="D2076" i="2"/>
  <c r="D2077" i="2"/>
  <c r="D2078" i="2"/>
  <c r="D2079" i="2"/>
  <c r="D2080" i="2"/>
  <c r="D2081" i="2"/>
  <c r="D2082" i="2"/>
  <c r="D2083" i="2"/>
  <c r="D2084" i="2"/>
  <c r="D2085" i="2"/>
  <c r="D2086" i="2"/>
  <c r="D2087" i="2"/>
  <c r="D2088" i="2"/>
  <c r="D2089" i="2"/>
  <c r="D2090" i="2"/>
  <c r="D2091" i="2"/>
  <c r="D2092" i="2"/>
  <c r="D2093" i="2"/>
  <c r="D2094" i="2"/>
  <c r="D2095" i="2"/>
  <c r="D2096" i="2"/>
  <c r="D2097" i="2"/>
  <c r="D2098" i="2"/>
  <c r="D2099" i="2"/>
  <c r="D2100" i="2"/>
  <c r="D2101" i="2"/>
  <c r="D2102" i="2"/>
  <c r="D2103" i="2"/>
  <c r="D2104" i="2"/>
  <c r="D2105" i="2"/>
  <c r="D2106" i="2"/>
  <c r="D2107" i="2"/>
  <c r="D2108" i="2"/>
  <c r="D2109" i="2"/>
  <c r="D2110" i="2"/>
  <c r="D2111" i="2"/>
  <c r="D2112" i="2"/>
  <c r="D2113" i="2"/>
  <c r="D2114" i="2"/>
  <c r="D2115" i="2"/>
  <c r="D2116" i="2"/>
  <c r="D2117" i="2"/>
  <c r="D2118" i="2"/>
  <c r="D2119" i="2"/>
  <c r="D2120" i="2"/>
  <c r="D2121" i="2"/>
  <c r="D2122" i="2"/>
  <c r="D2123" i="2"/>
  <c r="D2124" i="2"/>
  <c r="D2125" i="2"/>
  <c r="D2126" i="2"/>
  <c r="D2127" i="2"/>
  <c r="D2128" i="2"/>
  <c r="D2129" i="2"/>
  <c r="D2130" i="2"/>
  <c r="D2131" i="2"/>
  <c r="D2132" i="2"/>
  <c r="D2133" i="2"/>
  <c r="D2134" i="2"/>
  <c r="D2135" i="2"/>
  <c r="D2136" i="2"/>
  <c r="D2137" i="2"/>
  <c r="D2138" i="2"/>
  <c r="D2139" i="2"/>
  <c r="D2140" i="2"/>
  <c r="D2141" i="2"/>
  <c r="D2142" i="2"/>
  <c r="D2143" i="2"/>
  <c r="D2144" i="2"/>
  <c r="D2145" i="2"/>
  <c r="D2146" i="2"/>
  <c r="D2147" i="2"/>
  <c r="D2148" i="2"/>
  <c r="D2149" i="2"/>
  <c r="D2150" i="2"/>
  <c r="D2151" i="2"/>
  <c r="D2152" i="2"/>
  <c r="D2153" i="2"/>
  <c r="D2154" i="2"/>
  <c r="D2155" i="2"/>
  <c r="D2156" i="2"/>
  <c r="D2157" i="2"/>
  <c r="D2158" i="2"/>
  <c r="D2159" i="2"/>
  <c r="D2160" i="2"/>
  <c r="D2161" i="2"/>
  <c r="D2162" i="2"/>
  <c r="D2163" i="2"/>
  <c r="D2164" i="2"/>
  <c r="D2165" i="2"/>
  <c r="D2166" i="2"/>
  <c r="D2167" i="2"/>
  <c r="D2168" i="2"/>
  <c r="D2169" i="2"/>
  <c r="D2170" i="2"/>
  <c r="D2171" i="2"/>
  <c r="D2172" i="2"/>
  <c r="D2173" i="2"/>
  <c r="D2174" i="2"/>
  <c r="D2175" i="2"/>
  <c r="D2176" i="2"/>
  <c r="D2177" i="2"/>
  <c r="D2178" i="2"/>
  <c r="D2179" i="2"/>
  <c r="D2180" i="2"/>
  <c r="D2181" i="2"/>
  <c r="D2182" i="2"/>
  <c r="D2183" i="2"/>
  <c r="D2184" i="2"/>
  <c r="D2185" i="2"/>
  <c r="D2186" i="2"/>
  <c r="D2187" i="2"/>
  <c r="D2188" i="2"/>
  <c r="D2189" i="2"/>
  <c r="D2190" i="2"/>
  <c r="D2191" i="2"/>
  <c r="D2192" i="2"/>
  <c r="D2193" i="2"/>
  <c r="D2194" i="2"/>
  <c r="D2195" i="2"/>
  <c r="D2196" i="2"/>
  <c r="D2197" i="2"/>
  <c r="D2198" i="2"/>
  <c r="D2199" i="2"/>
  <c r="D2200" i="2"/>
  <c r="D2201" i="2"/>
  <c r="D2202" i="2"/>
  <c r="D2203" i="2"/>
  <c r="D2204" i="2"/>
  <c r="D2205" i="2"/>
  <c r="D2206" i="2"/>
  <c r="D2207" i="2"/>
  <c r="D2208" i="2"/>
  <c r="D2209" i="2"/>
  <c r="D2210" i="2"/>
  <c r="D2211" i="2"/>
  <c r="D2212" i="2"/>
  <c r="D2213" i="2"/>
  <c r="D2214" i="2"/>
  <c r="D2215" i="2"/>
  <c r="D2216" i="2"/>
  <c r="D2217" i="2"/>
  <c r="D2218" i="2"/>
  <c r="D2219" i="2"/>
  <c r="D2220" i="2"/>
  <c r="D2221" i="2"/>
  <c r="D2222" i="2"/>
  <c r="D2223" i="2"/>
  <c r="D2224" i="2"/>
  <c r="D2225" i="2"/>
  <c r="D2226" i="2"/>
  <c r="D2227" i="2"/>
  <c r="D2228" i="2"/>
  <c r="D2229" i="2"/>
  <c r="D2230" i="2"/>
  <c r="D2231" i="2"/>
  <c r="D2232" i="2"/>
  <c r="D2233" i="2"/>
  <c r="D2234" i="2"/>
  <c r="D2235" i="2"/>
  <c r="D2236" i="2"/>
  <c r="D2237" i="2"/>
  <c r="D2238" i="2"/>
  <c r="D2239" i="2"/>
  <c r="D2240" i="2"/>
  <c r="D2241" i="2"/>
  <c r="D2242" i="2"/>
  <c r="D2243" i="2"/>
  <c r="D2244" i="2"/>
  <c r="D2245" i="2"/>
  <c r="D2246" i="2"/>
  <c r="D2247" i="2"/>
  <c r="D2248" i="2"/>
  <c r="D2249" i="2"/>
  <c r="D2250" i="2"/>
  <c r="D2251" i="2"/>
  <c r="D2252" i="2"/>
  <c r="D2253" i="2"/>
  <c r="D2254" i="2"/>
  <c r="D2255" i="2"/>
  <c r="D2256" i="2"/>
  <c r="D2257" i="2"/>
  <c r="D2258" i="2"/>
  <c r="D2259" i="2"/>
  <c r="D2260" i="2"/>
  <c r="D2261" i="2"/>
  <c r="D2262" i="2"/>
  <c r="D2263" i="2"/>
  <c r="D2264" i="2"/>
  <c r="D2265" i="2"/>
  <c r="D2266" i="2"/>
  <c r="D2267" i="2"/>
  <c r="D2268" i="2"/>
  <c r="D2269" i="2"/>
  <c r="D2270" i="2"/>
  <c r="D2271" i="2"/>
  <c r="D2272" i="2"/>
  <c r="D2273" i="2"/>
  <c r="D2274" i="2"/>
  <c r="D2275" i="2"/>
  <c r="D2276" i="2"/>
  <c r="D2277" i="2"/>
  <c r="D2278" i="2"/>
  <c r="D2279" i="2"/>
  <c r="D2280" i="2"/>
  <c r="D2281" i="2"/>
  <c r="D2282" i="2"/>
  <c r="D2283" i="2"/>
  <c r="D2284" i="2"/>
  <c r="D2285" i="2"/>
  <c r="D2286" i="2"/>
  <c r="D2287" i="2"/>
  <c r="D2288" i="2"/>
  <c r="D2289" i="2"/>
  <c r="D2290" i="2"/>
  <c r="D2291" i="2"/>
  <c r="D2292" i="2"/>
  <c r="D2293" i="2"/>
  <c r="D2294" i="2"/>
  <c r="D2295" i="2"/>
  <c r="D2296" i="2"/>
  <c r="D2297" i="2"/>
  <c r="D2298" i="2"/>
  <c r="D2299" i="2"/>
  <c r="D2300" i="2"/>
  <c r="D2301" i="2"/>
  <c r="D2302" i="2"/>
  <c r="D2303" i="2"/>
  <c r="D2304" i="2"/>
  <c r="D2305" i="2"/>
  <c r="D2306" i="2"/>
  <c r="D2307" i="2"/>
  <c r="D2308" i="2"/>
  <c r="D2309" i="2"/>
  <c r="D2310" i="2"/>
  <c r="D2311" i="2"/>
  <c r="D2312" i="2"/>
  <c r="D2313" i="2"/>
  <c r="D2314" i="2"/>
  <c r="D2315" i="2"/>
  <c r="D2316" i="2"/>
  <c r="D2317" i="2"/>
  <c r="D2318" i="2"/>
  <c r="D2319" i="2"/>
  <c r="D2320" i="2"/>
  <c r="D2321" i="2"/>
  <c r="D2322" i="2"/>
  <c r="D2323" i="2"/>
  <c r="D2324" i="2"/>
  <c r="D2325" i="2"/>
  <c r="D2326" i="2"/>
  <c r="D2327" i="2"/>
  <c r="D2328" i="2"/>
  <c r="D2329" i="2"/>
  <c r="D2330" i="2"/>
  <c r="D2331" i="2"/>
  <c r="D2332" i="2"/>
  <c r="D2333" i="2"/>
  <c r="D2334" i="2"/>
  <c r="D2335" i="2"/>
  <c r="D2336" i="2"/>
  <c r="D2337" i="2"/>
  <c r="D2338" i="2"/>
  <c r="D2339" i="2"/>
  <c r="D2340" i="2"/>
  <c r="D2341" i="2"/>
  <c r="D2342" i="2"/>
  <c r="D2343" i="2"/>
  <c r="D2344" i="2"/>
  <c r="D2345" i="2"/>
  <c r="D2346" i="2"/>
  <c r="D2347" i="2"/>
  <c r="D2348" i="2"/>
  <c r="D2349" i="2"/>
  <c r="D2350" i="2"/>
  <c r="D2351" i="2"/>
  <c r="D2352" i="2"/>
  <c r="D2353" i="2"/>
  <c r="D2354" i="2"/>
  <c r="D2355" i="2"/>
  <c r="D2356" i="2"/>
  <c r="D2357" i="2"/>
  <c r="D2358" i="2"/>
  <c r="D2359" i="2"/>
  <c r="D2360" i="2"/>
  <c r="D2361" i="2"/>
  <c r="D2362" i="2"/>
  <c r="D2363" i="2"/>
  <c r="D2364" i="2"/>
  <c r="D2365" i="2"/>
  <c r="D2366" i="2"/>
  <c r="D2367" i="2"/>
  <c r="D2368" i="2"/>
  <c r="D2369" i="2"/>
  <c r="D2370" i="2"/>
  <c r="D2371" i="2"/>
  <c r="D2372" i="2"/>
  <c r="D2373" i="2"/>
  <c r="D2374" i="2"/>
  <c r="D2375" i="2"/>
  <c r="D2376" i="2"/>
  <c r="D2377" i="2"/>
  <c r="D2378" i="2"/>
  <c r="D2379" i="2"/>
  <c r="D2380" i="2"/>
  <c r="D2381" i="2"/>
  <c r="D2382" i="2"/>
  <c r="D2383" i="2"/>
  <c r="D2384" i="2"/>
  <c r="D2385" i="2"/>
  <c r="D2386" i="2"/>
  <c r="D2387" i="2"/>
  <c r="D2388" i="2"/>
  <c r="D2389" i="2"/>
  <c r="D2390" i="2"/>
  <c r="D2391" i="2"/>
  <c r="D2392" i="2"/>
  <c r="D2393" i="2"/>
  <c r="D2394" i="2"/>
  <c r="D2395" i="2"/>
  <c r="D2396" i="2"/>
  <c r="D2397" i="2"/>
  <c r="D2398" i="2"/>
  <c r="D2399" i="2"/>
  <c r="D2400" i="2"/>
  <c r="D2401" i="2"/>
  <c r="D2402" i="2"/>
  <c r="D2403" i="2"/>
  <c r="D2404" i="2"/>
  <c r="D2405" i="2"/>
  <c r="D2406" i="2"/>
  <c r="D2407" i="2"/>
  <c r="D2408" i="2"/>
  <c r="D2409" i="2"/>
  <c r="D2410" i="2"/>
  <c r="D2411" i="2"/>
  <c r="D2412" i="2"/>
  <c r="D2413" i="2"/>
  <c r="D2414" i="2"/>
  <c r="D2415" i="2"/>
  <c r="D2416" i="2"/>
  <c r="D2417" i="2"/>
  <c r="D2418" i="2"/>
  <c r="D2419" i="2"/>
  <c r="D2420" i="2"/>
  <c r="D2421" i="2"/>
  <c r="D2422" i="2"/>
  <c r="D2423" i="2"/>
  <c r="D2424" i="2"/>
  <c r="D2425" i="2"/>
  <c r="D2426" i="2"/>
  <c r="D2427" i="2"/>
  <c r="D2428" i="2"/>
  <c r="D2429" i="2"/>
  <c r="D2430" i="2"/>
  <c r="D2431" i="2"/>
  <c r="D2432" i="2"/>
  <c r="D2433" i="2"/>
  <c r="D2434" i="2"/>
  <c r="D2435" i="2"/>
  <c r="D2436" i="2"/>
  <c r="D2437" i="2"/>
  <c r="D2438" i="2"/>
  <c r="D2439" i="2"/>
  <c r="D2440" i="2"/>
  <c r="D2441" i="2"/>
  <c r="D2442" i="2"/>
  <c r="D2443" i="2"/>
  <c r="D2444" i="2"/>
  <c r="D2445" i="2"/>
  <c r="D2446" i="2"/>
  <c r="D2447" i="2"/>
  <c r="D2448" i="2"/>
  <c r="D2449" i="2"/>
  <c r="D2450" i="2"/>
  <c r="D2451" i="2"/>
  <c r="D2452" i="2"/>
  <c r="D2453" i="2"/>
  <c r="D2454" i="2"/>
  <c r="D2455" i="2"/>
  <c r="D2456" i="2"/>
  <c r="D2457" i="2"/>
  <c r="D2458" i="2"/>
  <c r="D2459" i="2"/>
  <c r="D2460" i="2"/>
  <c r="D2461" i="2"/>
  <c r="D2462" i="2"/>
  <c r="D2463" i="2"/>
  <c r="D2464" i="2"/>
  <c r="D2465" i="2"/>
  <c r="D2466" i="2"/>
  <c r="D2467" i="2"/>
  <c r="D2468" i="2"/>
  <c r="D2469" i="2"/>
  <c r="D2470" i="2"/>
  <c r="D2471" i="2"/>
  <c r="D2472" i="2"/>
  <c r="D2473" i="2"/>
  <c r="D2474" i="2"/>
  <c r="D2475" i="2"/>
  <c r="D2476" i="2"/>
  <c r="D2477" i="2"/>
  <c r="D2478" i="2"/>
  <c r="D2479" i="2"/>
  <c r="D2480" i="2"/>
  <c r="D2481" i="2"/>
  <c r="D2482" i="2"/>
  <c r="D2483" i="2"/>
  <c r="D2484" i="2"/>
  <c r="D2485" i="2"/>
  <c r="D2486" i="2"/>
  <c r="D2487" i="2"/>
  <c r="D2488" i="2"/>
  <c r="D2489" i="2"/>
  <c r="D2490" i="2"/>
  <c r="D2491" i="2"/>
  <c r="D2492" i="2"/>
  <c r="D2493" i="2"/>
  <c r="D2494" i="2"/>
  <c r="D2495" i="2"/>
  <c r="D2496" i="2"/>
  <c r="D2497" i="2"/>
  <c r="D2498" i="2"/>
  <c r="D2499" i="2"/>
  <c r="D2500" i="2"/>
  <c r="D2501" i="2"/>
  <c r="C2" i="2"/>
  <c r="C3"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99" i="2"/>
  <c r="C400" i="2"/>
  <c r="C401" i="2"/>
  <c r="C402" i="2"/>
  <c r="C403" i="2"/>
  <c r="C404" i="2"/>
  <c r="C405" i="2"/>
  <c r="C406" i="2"/>
  <c r="C407" i="2"/>
  <c r="C408" i="2"/>
  <c r="C409" i="2"/>
  <c r="C410" i="2"/>
  <c r="C411" i="2"/>
  <c r="C412" i="2"/>
  <c r="C413" i="2"/>
  <c r="C414" i="2"/>
  <c r="C415" i="2"/>
  <c r="C416" i="2"/>
  <c r="C417" i="2"/>
  <c r="C418" i="2"/>
  <c r="C419" i="2"/>
  <c r="C420" i="2"/>
  <c r="C421" i="2"/>
  <c r="C422" i="2"/>
  <c r="C423" i="2"/>
  <c r="C424" i="2"/>
  <c r="C425" i="2"/>
  <c r="C426" i="2"/>
  <c r="C427" i="2"/>
  <c r="C428" i="2"/>
  <c r="C429" i="2"/>
  <c r="C430" i="2"/>
  <c r="C431" i="2"/>
  <c r="C432" i="2"/>
  <c r="C433" i="2"/>
  <c r="C434" i="2"/>
  <c r="C435" i="2"/>
  <c r="C436" i="2"/>
  <c r="C437" i="2"/>
  <c r="C438" i="2"/>
  <c r="C439" i="2"/>
  <c r="C440" i="2"/>
  <c r="C441" i="2"/>
  <c r="C442" i="2"/>
  <c r="C443" i="2"/>
  <c r="C444" i="2"/>
  <c r="C445" i="2"/>
  <c r="C446" i="2"/>
  <c r="C447" i="2"/>
  <c r="C448" i="2"/>
  <c r="C449" i="2"/>
  <c r="C450" i="2"/>
  <c r="C451" i="2"/>
  <c r="C452" i="2"/>
  <c r="C453" i="2"/>
  <c r="C454" i="2"/>
  <c r="C455" i="2"/>
  <c r="C456" i="2"/>
  <c r="C457" i="2"/>
  <c r="C458" i="2"/>
  <c r="C459" i="2"/>
  <c r="C460" i="2"/>
  <c r="C461" i="2"/>
  <c r="C462" i="2"/>
  <c r="C463" i="2"/>
  <c r="C464" i="2"/>
  <c r="C465" i="2"/>
  <c r="C466" i="2"/>
  <c r="C467" i="2"/>
  <c r="C468" i="2"/>
  <c r="C469" i="2"/>
  <c r="C470" i="2"/>
  <c r="C471" i="2"/>
  <c r="C472" i="2"/>
  <c r="C473" i="2"/>
  <c r="C474" i="2"/>
  <c r="C475" i="2"/>
  <c r="C476" i="2"/>
  <c r="C477" i="2"/>
  <c r="C478" i="2"/>
  <c r="C479" i="2"/>
  <c r="C480" i="2"/>
  <c r="C481" i="2"/>
  <c r="C482" i="2"/>
  <c r="C483" i="2"/>
  <c r="C484" i="2"/>
  <c r="C485" i="2"/>
  <c r="C486" i="2"/>
  <c r="C487" i="2"/>
  <c r="C488" i="2"/>
  <c r="C489" i="2"/>
  <c r="C490" i="2"/>
  <c r="C491" i="2"/>
  <c r="C492" i="2"/>
  <c r="C493" i="2"/>
  <c r="C494" i="2"/>
  <c r="C495" i="2"/>
  <c r="C496" i="2"/>
  <c r="C497" i="2"/>
  <c r="C498" i="2"/>
  <c r="C499" i="2"/>
  <c r="C500" i="2"/>
  <c r="C501" i="2"/>
  <c r="C502" i="2"/>
  <c r="C503" i="2"/>
  <c r="C504" i="2"/>
  <c r="C505" i="2"/>
  <c r="C506" i="2"/>
  <c r="C507" i="2"/>
  <c r="C508" i="2"/>
  <c r="C509" i="2"/>
  <c r="C510" i="2"/>
  <c r="C511" i="2"/>
  <c r="C512" i="2"/>
  <c r="C513" i="2"/>
  <c r="C514" i="2"/>
  <c r="C515" i="2"/>
  <c r="C516" i="2"/>
  <c r="C517" i="2"/>
  <c r="C518" i="2"/>
  <c r="C519" i="2"/>
  <c r="C520" i="2"/>
  <c r="C521" i="2"/>
  <c r="C522" i="2"/>
  <c r="C523" i="2"/>
  <c r="C524" i="2"/>
  <c r="C525" i="2"/>
  <c r="C526" i="2"/>
  <c r="C527" i="2"/>
  <c r="C528" i="2"/>
  <c r="C529" i="2"/>
  <c r="C530" i="2"/>
  <c r="C531" i="2"/>
  <c r="C532" i="2"/>
  <c r="C533" i="2"/>
  <c r="C534" i="2"/>
  <c r="C535" i="2"/>
  <c r="C536" i="2"/>
  <c r="C537" i="2"/>
  <c r="C538" i="2"/>
  <c r="C539" i="2"/>
  <c r="C540" i="2"/>
  <c r="C541" i="2"/>
  <c r="C542" i="2"/>
  <c r="C543" i="2"/>
  <c r="C544" i="2"/>
  <c r="C545" i="2"/>
  <c r="C546" i="2"/>
  <c r="C547" i="2"/>
  <c r="C548" i="2"/>
  <c r="C549" i="2"/>
  <c r="C550" i="2"/>
  <c r="C551" i="2"/>
  <c r="C552" i="2"/>
  <c r="C553" i="2"/>
  <c r="C554" i="2"/>
  <c r="C555" i="2"/>
  <c r="C556" i="2"/>
  <c r="C557" i="2"/>
  <c r="C558" i="2"/>
  <c r="C559" i="2"/>
  <c r="C560" i="2"/>
  <c r="C561" i="2"/>
  <c r="C562" i="2"/>
  <c r="C563" i="2"/>
  <c r="C564" i="2"/>
  <c r="C565" i="2"/>
  <c r="C566" i="2"/>
  <c r="C567" i="2"/>
  <c r="C568" i="2"/>
  <c r="C569" i="2"/>
  <c r="C570" i="2"/>
  <c r="C571" i="2"/>
  <c r="C572" i="2"/>
  <c r="C573" i="2"/>
  <c r="C574" i="2"/>
  <c r="C575" i="2"/>
  <c r="C576" i="2"/>
  <c r="C577" i="2"/>
  <c r="C578" i="2"/>
  <c r="C579" i="2"/>
  <c r="C580" i="2"/>
  <c r="C581" i="2"/>
  <c r="C582" i="2"/>
  <c r="C583" i="2"/>
  <c r="C584" i="2"/>
  <c r="C585" i="2"/>
  <c r="C586" i="2"/>
  <c r="C587" i="2"/>
  <c r="C588" i="2"/>
  <c r="C589" i="2"/>
  <c r="C590" i="2"/>
  <c r="C591" i="2"/>
  <c r="C592" i="2"/>
  <c r="C593" i="2"/>
  <c r="C594" i="2"/>
  <c r="C595" i="2"/>
  <c r="C596" i="2"/>
  <c r="C597" i="2"/>
  <c r="C598" i="2"/>
  <c r="C599" i="2"/>
  <c r="C600" i="2"/>
  <c r="C601" i="2"/>
  <c r="C602" i="2"/>
  <c r="C603" i="2"/>
  <c r="C604" i="2"/>
  <c r="C605" i="2"/>
  <c r="C606" i="2"/>
  <c r="C607" i="2"/>
  <c r="C608" i="2"/>
  <c r="C609" i="2"/>
  <c r="C610" i="2"/>
  <c r="C611" i="2"/>
  <c r="C612" i="2"/>
  <c r="C613" i="2"/>
  <c r="C614" i="2"/>
  <c r="C615" i="2"/>
  <c r="C616" i="2"/>
  <c r="C617" i="2"/>
  <c r="C618" i="2"/>
  <c r="C619" i="2"/>
  <c r="C620" i="2"/>
  <c r="C621" i="2"/>
  <c r="C622" i="2"/>
  <c r="C623" i="2"/>
  <c r="C624" i="2"/>
  <c r="C625" i="2"/>
  <c r="C626" i="2"/>
  <c r="C627" i="2"/>
  <c r="C628" i="2"/>
  <c r="C629" i="2"/>
  <c r="C630" i="2"/>
  <c r="C631" i="2"/>
  <c r="C632" i="2"/>
  <c r="C633" i="2"/>
  <c r="C634" i="2"/>
  <c r="C635" i="2"/>
  <c r="C636" i="2"/>
  <c r="C637" i="2"/>
  <c r="C638" i="2"/>
  <c r="C639" i="2"/>
  <c r="C640" i="2"/>
  <c r="C641" i="2"/>
  <c r="C642" i="2"/>
  <c r="C643" i="2"/>
  <c r="C644" i="2"/>
  <c r="C645" i="2"/>
  <c r="C646" i="2"/>
  <c r="C647" i="2"/>
  <c r="C648" i="2"/>
  <c r="C649" i="2"/>
  <c r="C650" i="2"/>
  <c r="C651" i="2"/>
  <c r="C652" i="2"/>
  <c r="C653" i="2"/>
  <c r="C654" i="2"/>
  <c r="C655" i="2"/>
  <c r="C656" i="2"/>
  <c r="C657" i="2"/>
  <c r="C658" i="2"/>
  <c r="C659" i="2"/>
  <c r="C660" i="2"/>
  <c r="C661" i="2"/>
  <c r="C662" i="2"/>
  <c r="C663" i="2"/>
  <c r="C664" i="2"/>
  <c r="C665" i="2"/>
  <c r="C666" i="2"/>
  <c r="C667" i="2"/>
  <c r="C668" i="2"/>
  <c r="C669" i="2"/>
  <c r="C670" i="2"/>
  <c r="C671" i="2"/>
  <c r="C672" i="2"/>
  <c r="C673" i="2"/>
  <c r="C674" i="2"/>
  <c r="C675" i="2"/>
  <c r="C676" i="2"/>
  <c r="C677" i="2"/>
  <c r="C678" i="2"/>
  <c r="C679" i="2"/>
  <c r="C680" i="2"/>
  <c r="C681" i="2"/>
  <c r="C682" i="2"/>
  <c r="C683" i="2"/>
  <c r="C684" i="2"/>
  <c r="C685" i="2"/>
  <c r="C686" i="2"/>
  <c r="C687" i="2"/>
  <c r="C688" i="2"/>
  <c r="C689" i="2"/>
  <c r="C690" i="2"/>
  <c r="C691" i="2"/>
  <c r="C692" i="2"/>
  <c r="C693" i="2"/>
  <c r="C694" i="2"/>
  <c r="C695" i="2"/>
  <c r="C696" i="2"/>
  <c r="C697" i="2"/>
  <c r="C698" i="2"/>
  <c r="C699" i="2"/>
  <c r="C700" i="2"/>
  <c r="C701" i="2"/>
  <c r="C702" i="2"/>
  <c r="C703" i="2"/>
  <c r="C704" i="2"/>
  <c r="C705" i="2"/>
  <c r="C706" i="2"/>
  <c r="C707" i="2"/>
  <c r="C708" i="2"/>
  <c r="C709" i="2"/>
  <c r="C710" i="2"/>
  <c r="C711" i="2"/>
  <c r="C712" i="2"/>
  <c r="C713" i="2"/>
  <c r="C714" i="2"/>
  <c r="C715" i="2"/>
  <c r="C716" i="2"/>
  <c r="C717" i="2"/>
  <c r="C718" i="2"/>
  <c r="C719" i="2"/>
  <c r="C720" i="2"/>
  <c r="C721" i="2"/>
  <c r="C722" i="2"/>
  <c r="C723" i="2"/>
  <c r="C724" i="2"/>
  <c r="C725" i="2"/>
  <c r="C726" i="2"/>
  <c r="C727" i="2"/>
  <c r="C728" i="2"/>
  <c r="C729" i="2"/>
  <c r="C730" i="2"/>
  <c r="C731" i="2"/>
  <c r="C732" i="2"/>
  <c r="C733" i="2"/>
  <c r="C734" i="2"/>
  <c r="C735" i="2"/>
  <c r="C736" i="2"/>
  <c r="C737" i="2"/>
  <c r="C738" i="2"/>
  <c r="C739" i="2"/>
  <c r="C740" i="2"/>
  <c r="C741" i="2"/>
  <c r="C742" i="2"/>
  <c r="C743" i="2"/>
  <c r="C744" i="2"/>
  <c r="C745" i="2"/>
  <c r="C746" i="2"/>
  <c r="C747" i="2"/>
  <c r="C748" i="2"/>
  <c r="C749" i="2"/>
  <c r="C750" i="2"/>
  <c r="C751" i="2"/>
  <c r="C752" i="2"/>
  <c r="C753" i="2"/>
  <c r="C754" i="2"/>
  <c r="C755" i="2"/>
  <c r="C756" i="2"/>
  <c r="C757" i="2"/>
  <c r="C758" i="2"/>
  <c r="C759" i="2"/>
  <c r="C760" i="2"/>
  <c r="C761" i="2"/>
  <c r="C762" i="2"/>
  <c r="C763" i="2"/>
  <c r="C764" i="2"/>
  <c r="C765" i="2"/>
  <c r="C766" i="2"/>
  <c r="C767" i="2"/>
  <c r="C768" i="2"/>
  <c r="C769" i="2"/>
  <c r="C770" i="2"/>
  <c r="C771" i="2"/>
  <c r="C772" i="2"/>
  <c r="C773" i="2"/>
  <c r="C774" i="2"/>
  <c r="C775" i="2"/>
  <c r="C776" i="2"/>
  <c r="C777" i="2"/>
  <c r="C778" i="2"/>
  <c r="C779" i="2"/>
  <c r="C780" i="2"/>
  <c r="C781" i="2"/>
  <c r="C782" i="2"/>
  <c r="C783" i="2"/>
  <c r="C784" i="2"/>
  <c r="C785" i="2"/>
  <c r="C786" i="2"/>
  <c r="C787" i="2"/>
  <c r="C788" i="2"/>
  <c r="C789" i="2"/>
  <c r="C790" i="2"/>
  <c r="C791" i="2"/>
  <c r="C792" i="2"/>
  <c r="C793" i="2"/>
  <c r="C794" i="2"/>
  <c r="C795" i="2"/>
  <c r="C796" i="2"/>
  <c r="C797" i="2"/>
  <c r="C798" i="2"/>
  <c r="C799" i="2"/>
  <c r="C800" i="2"/>
  <c r="C801" i="2"/>
  <c r="C802" i="2"/>
  <c r="C803" i="2"/>
  <c r="C804" i="2"/>
  <c r="C805" i="2"/>
  <c r="C806" i="2"/>
  <c r="C807" i="2"/>
  <c r="C808" i="2"/>
  <c r="C809" i="2"/>
  <c r="C810" i="2"/>
  <c r="C811" i="2"/>
  <c r="C812" i="2"/>
  <c r="C813" i="2"/>
  <c r="C814" i="2"/>
  <c r="C815" i="2"/>
  <c r="C816" i="2"/>
  <c r="C817" i="2"/>
  <c r="C818" i="2"/>
  <c r="C819" i="2"/>
  <c r="C820" i="2"/>
  <c r="C821" i="2"/>
  <c r="C822" i="2"/>
  <c r="C823" i="2"/>
  <c r="C824" i="2"/>
  <c r="C825" i="2"/>
  <c r="C826" i="2"/>
  <c r="C827" i="2"/>
  <c r="C828" i="2"/>
  <c r="C829" i="2"/>
  <c r="C830" i="2"/>
  <c r="C831" i="2"/>
  <c r="C832" i="2"/>
  <c r="C833" i="2"/>
  <c r="C834" i="2"/>
  <c r="C835" i="2"/>
  <c r="C836" i="2"/>
  <c r="C837" i="2"/>
  <c r="C838" i="2"/>
  <c r="C839" i="2"/>
  <c r="C840" i="2"/>
  <c r="C841" i="2"/>
  <c r="C842" i="2"/>
  <c r="C843" i="2"/>
  <c r="C844" i="2"/>
  <c r="C845" i="2"/>
  <c r="C846" i="2"/>
  <c r="C847" i="2"/>
  <c r="C848" i="2"/>
  <c r="C849" i="2"/>
  <c r="C850" i="2"/>
  <c r="C851" i="2"/>
  <c r="C852" i="2"/>
  <c r="C853" i="2"/>
  <c r="C854" i="2"/>
  <c r="C855" i="2"/>
  <c r="C856" i="2"/>
  <c r="C857" i="2"/>
  <c r="C858" i="2"/>
  <c r="C859" i="2"/>
  <c r="C860" i="2"/>
  <c r="C861" i="2"/>
  <c r="C862" i="2"/>
  <c r="C863" i="2"/>
  <c r="C864" i="2"/>
  <c r="C865" i="2"/>
  <c r="C866" i="2"/>
  <c r="C867" i="2"/>
  <c r="C868" i="2"/>
  <c r="C869" i="2"/>
  <c r="C870" i="2"/>
  <c r="C871" i="2"/>
  <c r="C872" i="2"/>
  <c r="C873" i="2"/>
  <c r="C874" i="2"/>
  <c r="C875" i="2"/>
  <c r="C876" i="2"/>
  <c r="C877" i="2"/>
  <c r="C878" i="2"/>
  <c r="C879" i="2"/>
  <c r="C880" i="2"/>
  <c r="C881" i="2"/>
  <c r="C882" i="2"/>
  <c r="C883" i="2"/>
  <c r="C884" i="2"/>
  <c r="C885" i="2"/>
  <c r="C886" i="2"/>
  <c r="C887" i="2"/>
  <c r="C888" i="2"/>
  <c r="C889" i="2"/>
  <c r="C890" i="2"/>
  <c r="C891" i="2"/>
  <c r="C892" i="2"/>
  <c r="C893" i="2"/>
  <c r="C894" i="2"/>
  <c r="C895" i="2"/>
  <c r="C896" i="2"/>
  <c r="C897" i="2"/>
  <c r="C898" i="2"/>
  <c r="C899" i="2"/>
  <c r="C900" i="2"/>
  <c r="C901" i="2"/>
  <c r="C902" i="2"/>
  <c r="C903" i="2"/>
  <c r="C904" i="2"/>
  <c r="C905" i="2"/>
  <c r="C906" i="2"/>
  <c r="C907" i="2"/>
  <c r="C908" i="2"/>
  <c r="C909" i="2"/>
  <c r="C910" i="2"/>
  <c r="C911" i="2"/>
  <c r="C912" i="2"/>
  <c r="C913" i="2"/>
  <c r="C914" i="2"/>
  <c r="C915" i="2"/>
  <c r="C916" i="2"/>
  <c r="C917" i="2"/>
  <c r="C918" i="2"/>
  <c r="C919" i="2"/>
  <c r="C920" i="2"/>
  <c r="C921" i="2"/>
  <c r="C922" i="2"/>
  <c r="C923" i="2"/>
  <c r="C924" i="2"/>
  <c r="C925" i="2"/>
  <c r="C926" i="2"/>
  <c r="C927" i="2"/>
  <c r="C928" i="2"/>
  <c r="C929" i="2"/>
  <c r="C930" i="2"/>
  <c r="C931" i="2"/>
  <c r="C932" i="2"/>
  <c r="C933" i="2"/>
  <c r="C934" i="2"/>
  <c r="C935" i="2"/>
  <c r="C936" i="2"/>
  <c r="C937" i="2"/>
  <c r="C938" i="2"/>
  <c r="C939" i="2"/>
  <c r="C940" i="2"/>
  <c r="C941" i="2"/>
  <c r="C942" i="2"/>
  <c r="C943" i="2"/>
  <c r="C944" i="2"/>
  <c r="C945" i="2"/>
  <c r="C946" i="2"/>
  <c r="C947" i="2"/>
  <c r="C948" i="2"/>
  <c r="C949" i="2"/>
  <c r="C950" i="2"/>
  <c r="C951" i="2"/>
  <c r="C952" i="2"/>
  <c r="C953" i="2"/>
  <c r="C954" i="2"/>
  <c r="C955" i="2"/>
  <c r="C956" i="2"/>
  <c r="C957" i="2"/>
  <c r="C958" i="2"/>
  <c r="C959" i="2"/>
  <c r="C960" i="2"/>
  <c r="C961" i="2"/>
  <c r="C962" i="2"/>
  <c r="C963" i="2"/>
  <c r="C964" i="2"/>
  <c r="C965" i="2"/>
  <c r="C966" i="2"/>
  <c r="C967" i="2"/>
  <c r="C968" i="2"/>
  <c r="C969" i="2"/>
  <c r="C970" i="2"/>
  <c r="C971" i="2"/>
  <c r="C972" i="2"/>
  <c r="C973" i="2"/>
  <c r="C974" i="2"/>
  <c r="C975" i="2"/>
  <c r="C976" i="2"/>
  <c r="C977" i="2"/>
  <c r="C978" i="2"/>
  <c r="C979" i="2"/>
  <c r="C980" i="2"/>
  <c r="C981" i="2"/>
  <c r="C982" i="2"/>
  <c r="C983" i="2"/>
  <c r="C984" i="2"/>
  <c r="C985" i="2"/>
  <c r="C986" i="2"/>
  <c r="C987" i="2"/>
  <c r="C988" i="2"/>
  <c r="C989" i="2"/>
  <c r="C990" i="2"/>
  <c r="C991" i="2"/>
  <c r="C992" i="2"/>
  <c r="C993" i="2"/>
  <c r="C994" i="2"/>
  <c r="C995" i="2"/>
  <c r="C996" i="2"/>
  <c r="C997" i="2"/>
  <c r="C998" i="2"/>
  <c r="C999" i="2"/>
  <c r="C1000" i="2"/>
  <c r="C1001" i="2"/>
  <c r="C1002" i="2"/>
  <c r="C1003" i="2"/>
  <c r="C1004" i="2"/>
  <c r="C1005" i="2"/>
  <c r="C1006" i="2"/>
  <c r="C1007" i="2"/>
  <c r="C1008" i="2"/>
  <c r="C1009" i="2"/>
  <c r="C1010" i="2"/>
  <c r="C1011" i="2"/>
  <c r="C1012" i="2"/>
  <c r="C1013" i="2"/>
  <c r="C1014" i="2"/>
  <c r="C1015" i="2"/>
  <c r="C1016" i="2"/>
  <c r="C1017" i="2"/>
  <c r="C1018" i="2"/>
  <c r="C1019" i="2"/>
  <c r="C1020" i="2"/>
  <c r="C1021" i="2"/>
  <c r="C1022" i="2"/>
  <c r="C1023" i="2"/>
  <c r="C1024" i="2"/>
  <c r="C1025" i="2"/>
  <c r="C1026" i="2"/>
  <c r="C1027" i="2"/>
  <c r="C1028" i="2"/>
  <c r="C1029" i="2"/>
  <c r="C1030" i="2"/>
  <c r="C1031" i="2"/>
  <c r="C1032" i="2"/>
  <c r="C1033" i="2"/>
  <c r="C1034" i="2"/>
  <c r="C1035" i="2"/>
  <c r="C1036" i="2"/>
  <c r="C1037" i="2"/>
  <c r="C1038" i="2"/>
  <c r="C1039" i="2"/>
  <c r="C1040" i="2"/>
  <c r="C1041" i="2"/>
  <c r="C1042" i="2"/>
  <c r="C1043" i="2"/>
  <c r="C1044" i="2"/>
  <c r="C1045" i="2"/>
  <c r="C1046" i="2"/>
  <c r="C1047" i="2"/>
  <c r="C1048" i="2"/>
  <c r="C1049" i="2"/>
  <c r="C1050" i="2"/>
  <c r="C1051" i="2"/>
  <c r="C1052" i="2"/>
  <c r="C1053" i="2"/>
  <c r="C1054" i="2"/>
  <c r="C1055" i="2"/>
  <c r="C1056" i="2"/>
  <c r="C1057" i="2"/>
  <c r="C1058" i="2"/>
  <c r="C1059" i="2"/>
  <c r="C1060" i="2"/>
  <c r="C1061" i="2"/>
  <c r="C1062" i="2"/>
  <c r="C1063" i="2"/>
  <c r="C1064" i="2"/>
  <c r="C1065" i="2"/>
  <c r="C1066" i="2"/>
  <c r="C1067" i="2"/>
  <c r="C1068" i="2"/>
  <c r="C1069" i="2"/>
  <c r="C1070" i="2"/>
  <c r="C1071" i="2"/>
  <c r="C1072" i="2"/>
  <c r="C1073" i="2"/>
  <c r="C1074" i="2"/>
  <c r="C1075" i="2"/>
  <c r="C1076" i="2"/>
  <c r="C1077" i="2"/>
  <c r="C1078" i="2"/>
  <c r="C1079" i="2"/>
  <c r="C1080" i="2"/>
  <c r="C1081" i="2"/>
  <c r="C1082" i="2"/>
  <c r="C1083" i="2"/>
  <c r="C1084" i="2"/>
  <c r="C1085" i="2"/>
  <c r="C1086" i="2"/>
  <c r="C1087" i="2"/>
  <c r="C1088" i="2"/>
  <c r="C1089" i="2"/>
  <c r="C1090" i="2"/>
  <c r="C1091" i="2"/>
  <c r="C1092" i="2"/>
  <c r="C1093" i="2"/>
  <c r="C1094" i="2"/>
  <c r="C1095" i="2"/>
  <c r="C1096" i="2"/>
  <c r="C1097" i="2"/>
  <c r="C1098" i="2"/>
  <c r="C1099" i="2"/>
  <c r="C1100" i="2"/>
  <c r="C1101" i="2"/>
  <c r="C1102" i="2"/>
  <c r="C1103" i="2"/>
  <c r="C1104" i="2"/>
  <c r="C1105" i="2"/>
  <c r="C1106" i="2"/>
  <c r="C1107" i="2"/>
  <c r="C1108" i="2"/>
  <c r="C1109" i="2"/>
  <c r="C1110" i="2"/>
  <c r="C1111" i="2"/>
  <c r="C1112" i="2"/>
  <c r="C1113" i="2"/>
  <c r="C1114" i="2"/>
  <c r="C1115" i="2"/>
  <c r="C1116" i="2"/>
  <c r="C1117" i="2"/>
  <c r="C1118" i="2"/>
  <c r="C1119" i="2"/>
  <c r="C1120" i="2"/>
  <c r="C1121" i="2"/>
  <c r="C1122" i="2"/>
  <c r="C1123" i="2"/>
  <c r="C1124" i="2"/>
  <c r="C1125" i="2"/>
  <c r="C1126" i="2"/>
  <c r="C1127" i="2"/>
  <c r="C1128" i="2"/>
  <c r="C1129" i="2"/>
  <c r="C1130" i="2"/>
  <c r="C1131" i="2"/>
  <c r="C1132" i="2"/>
  <c r="C1133" i="2"/>
  <c r="C1134" i="2"/>
  <c r="C1135" i="2"/>
  <c r="C1136" i="2"/>
  <c r="C1137" i="2"/>
  <c r="C1138" i="2"/>
  <c r="C1139" i="2"/>
  <c r="C1140" i="2"/>
  <c r="C1141" i="2"/>
  <c r="C1142" i="2"/>
  <c r="C1143" i="2"/>
  <c r="C1144" i="2"/>
  <c r="C1145" i="2"/>
  <c r="C1146" i="2"/>
  <c r="C1147" i="2"/>
  <c r="C1148" i="2"/>
  <c r="C1149" i="2"/>
  <c r="C1150" i="2"/>
  <c r="C1151" i="2"/>
  <c r="C1152" i="2"/>
  <c r="C1153" i="2"/>
  <c r="C1154" i="2"/>
  <c r="C1155" i="2"/>
  <c r="C1156" i="2"/>
  <c r="C1157" i="2"/>
  <c r="C1158" i="2"/>
  <c r="C1159" i="2"/>
  <c r="C1160" i="2"/>
  <c r="C1161" i="2"/>
  <c r="C1162" i="2"/>
  <c r="C1163" i="2"/>
  <c r="C1164" i="2"/>
  <c r="C1165" i="2"/>
  <c r="C1166" i="2"/>
  <c r="C1167" i="2"/>
  <c r="C1168" i="2"/>
  <c r="C1169" i="2"/>
  <c r="C1170" i="2"/>
  <c r="C1171" i="2"/>
  <c r="C1172" i="2"/>
  <c r="C1173" i="2"/>
  <c r="C1174" i="2"/>
  <c r="C1175" i="2"/>
  <c r="C1176" i="2"/>
  <c r="C1177" i="2"/>
  <c r="C1178" i="2"/>
  <c r="C1179" i="2"/>
  <c r="C1180" i="2"/>
  <c r="C1181" i="2"/>
  <c r="C1182" i="2"/>
  <c r="C1183" i="2"/>
  <c r="C1184" i="2"/>
  <c r="C1185" i="2"/>
  <c r="C1186" i="2"/>
  <c r="C1187" i="2"/>
  <c r="C1188" i="2"/>
  <c r="C1189" i="2"/>
  <c r="C1190" i="2"/>
  <c r="C1191" i="2"/>
  <c r="C1192" i="2"/>
  <c r="C1193" i="2"/>
  <c r="C1194" i="2"/>
  <c r="C1195" i="2"/>
  <c r="C1196" i="2"/>
  <c r="C1197" i="2"/>
  <c r="C1198" i="2"/>
  <c r="C1199" i="2"/>
  <c r="C1200" i="2"/>
  <c r="C1201" i="2"/>
  <c r="C1202" i="2"/>
  <c r="C1203" i="2"/>
  <c r="C1204" i="2"/>
  <c r="C1205" i="2"/>
  <c r="C1206" i="2"/>
  <c r="C1207" i="2"/>
  <c r="C1208" i="2"/>
  <c r="C1209" i="2"/>
  <c r="C1210" i="2"/>
  <c r="C1211" i="2"/>
  <c r="C1212" i="2"/>
  <c r="C1213" i="2"/>
  <c r="C1214" i="2"/>
  <c r="C1215" i="2"/>
  <c r="C1216" i="2"/>
  <c r="C1217" i="2"/>
  <c r="C1218" i="2"/>
  <c r="C1219" i="2"/>
  <c r="C1220" i="2"/>
  <c r="C1221" i="2"/>
  <c r="C1222" i="2"/>
  <c r="C1223" i="2"/>
  <c r="C1224" i="2"/>
  <c r="C1225" i="2"/>
  <c r="C1226" i="2"/>
  <c r="C1227" i="2"/>
  <c r="C1228" i="2"/>
  <c r="C1229" i="2"/>
  <c r="C1230" i="2"/>
  <c r="C1231" i="2"/>
  <c r="C1232" i="2"/>
  <c r="C1233" i="2"/>
  <c r="C1234" i="2"/>
  <c r="C1235" i="2"/>
  <c r="C1236" i="2"/>
  <c r="C1237" i="2"/>
  <c r="C1238" i="2"/>
  <c r="C1239" i="2"/>
  <c r="C1240" i="2"/>
  <c r="C1241" i="2"/>
  <c r="C1242" i="2"/>
  <c r="C1243" i="2"/>
  <c r="C1244" i="2"/>
  <c r="C1245" i="2"/>
  <c r="C1246" i="2"/>
  <c r="C1247" i="2"/>
  <c r="C1248" i="2"/>
  <c r="C1249" i="2"/>
  <c r="C1250" i="2"/>
  <c r="C1251" i="2"/>
  <c r="C1252" i="2"/>
  <c r="C1253" i="2"/>
  <c r="C1254" i="2"/>
  <c r="C1255" i="2"/>
  <c r="C1256" i="2"/>
  <c r="C1257" i="2"/>
  <c r="C1258" i="2"/>
  <c r="C1259" i="2"/>
  <c r="C1260" i="2"/>
  <c r="C1261" i="2"/>
  <c r="C1262" i="2"/>
  <c r="C1263" i="2"/>
  <c r="C1264" i="2"/>
  <c r="C1265" i="2"/>
  <c r="C1266" i="2"/>
  <c r="C1267" i="2"/>
  <c r="C1268" i="2"/>
  <c r="C1269" i="2"/>
  <c r="C1270" i="2"/>
  <c r="C1271" i="2"/>
  <c r="C1272" i="2"/>
  <c r="C1273" i="2"/>
  <c r="C1274" i="2"/>
  <c r="C1275" i="2"/>
  <c r="C1276" i="2"/>
  <c r="C1277" i="2"/>
  <c r="C1278" i="2"/>
  <c r="C1279" i="2"/>
  <c r="C1280" i="2"/>
  <c r="C1281" i="2"/>
  <c r="C1282" i="2"/>
  <c r="C1283" i="2"/>
  <c r="C1284" i="2"/>
  <c r="C1285" i="2"/>
  <c r="C1286" i="2"/>
  <c r="C1287" i="2"/>
  <c r="C1288" i="2"/>
  <c r="C1289" i="2"/>
  <c r="C1290" i="2"/>
  <c r="C1291" i="2"/>
  <c r="C1292" i="2"/>
  <c r="C1293" i="2"/>
  <c r="C1294" i="2"/>
  <c r="C1295" i="2"/>
  <c r="C1296" i="2"/>
  <c r="C1297" i="2"/>
  <c r="C1298" i="2"/>
  <c r="C1299" i="2"/>
  <c r="C1300" i="2"/>
  <c r="C1301" i="2"/>
  <c r="C1302" i="2"/>
  <c r="C1303" i="2"/>
  <c r="C1304" i="2"/>
  <c r="C1305" i="2"/>
  <c r="C1306" i="2"/>
  <c r="C1307" i="2"/>
  <c r="C1308" i="2"/>
  <c r="C1309" i="2"/>
  <c r="C1310" i="2"/>
  <c r="C1311" i="2"/>
  <c r="C1312" i="2"/>
  <c r="C1313" i="2"/>
  <c r="C1314" i="2"/>
  <c r="C1315" i="2"/>
  <c r="C1316" i="2"/>
  <c r="C1317" i="2"/>
  <c r="C1318" i="2"/>
  <c r="C1319" i="2"/>
  <c r="C1320" i="2"/>
  <c r="C1321" i="2"/>
  <c r="C1322" i="2"/>
  <c r="C1323" i="2"/>
  <c r="C1324" i="2"/>
  <c r="C1325" i="2"/>
  <c r="C1326" i="2"/>
  <c r="C1327" i="2"/>
  <c r="C1328" i="2"/>
  <c r="C1329" i="2"/>
  <c r="C1330" i="2"/>
  <c r="C1331" i="2"/>
  <c r="C1332" i="2"/>
  <c r="C1333" i="2"/>
  <c r="C1334" i="2"/>
  <c r="C1335" i="2"/>
  <c r="C1336" i="2"/>
  <c r="C1337" i="2"/>
  <c r="C1338" i="2"/>
  <c r="C1339" i="2"/>
  <c r="C1340" i="2"/>
  <c r="C1341" i="2"/>
  <c r="C1342" i="2"/>
  <c r="C1343" i="2"/>
  <c r="C1344" i="2"/>
  <c r="C1345" i="2"/>
  <c r="C1346" i="2"/>
  <c r="C1347" i="2"/>
  <c r="C1348" i="2"/>
  <c r="C1349" i="2"/>
  <c r="C1350" i="2"/>
  <c r="C1351" i="2"/>
  <c r="C1352" i="2"/>
  <c r="C1353" i="2"/>
  <c r="C1354" i="2"/>
  <c r="C1355" i="2"/>
  <c r="C1356" i="2"/>
  <c r="C1357" i="2"/>
  <c r="C1358" i="2"/>
  <c r="C1359" i="2"/>
  <c r="C1360" i="2"/>
  <c r="C1361" i="2"/>
  <c r="C1362" i="2"/>
  <c r="C1363" i="2"/>
  <c r="C1364" i="2"/>
  <c r="C1365" i="2"/>
  <c r="C1366" i="2"/>
  <c r="C1367" i="2"/>
  <c r="C1368" i="2"/>
  <c r="C1369" i="2"/>
  <c r="C1370" i="2"/>
  <c r="C1371" i="2"/>
  <c r="C1372" i="2"/>
  <c r="C1373" i="2"/>
  <c r="C1374" i="2"/>
  <c r="C1375" i="2"/>
  <c r="C1376" i="2"/>
  <c r="C1377" i="2"/>
  <c r="C1378" i="2"/>
  <c r="C1379" i="2"/>
  <c r="C1380" i="2"/>
  <c r="C1381" i="2"/>
  <c r="C1382" i="2"/>
  <c r="C1383" i="2"/>
  <c r="C1384" i="2"/>
  <c r="C1385" i="2"/>
  <c r="C1386" i="2"/>
  <c r="C1387" i="2"/>
  <c r="C1388" i="2"/>
  <c r="C1389" i="2"/>
  <c r="C1390" i="2"/>
  <c r="C1391" i="2"/>
  <c r="C1392" i="2"/>
  <c r="C1393" i="2"/>
  <c r="C1394" i="2"/>
  <c r="C1395" i="2"/>
  <c r="C1396" i="2"/>
  <c r="C1397" i="2"/>
  <c r="C1398" i="2"/>
  <c r="C1399" i="2"/>
  <c r="C1400" i="2"/>
  <c r="C1401" i="2"/>
  <c r="C1402" i="2"/>
  <c r="C1403" i="2"/>
  <c r="C1404" i="2"/>
  <c r="C1405" i="2"/>
  <c r="C1406" i="2"/>
  <c r="C1407" i="2"/>
  <c r="C1408" i="2"/>
  <c r="C1409" i="2"/>
  <c r="C1410" i="2"/>
  <c r="C1411" i="2"/>
  <c r="C1412" i="2"/>
  <c r="C1413" i="2"/>
  <c r="C1414" i="2"/>
  <c r="C1415" i="2"/>
  <c r="C1416" i="2"/>
  <c r="C1417" i="2"/>
  <c r="C1418" i="2"/>
  <c r="C1419" i="2"/>
  <c r="C1420" i="2"/>
  <c r="C1421" i="2"/>
  <c r="C1422" i="2"/>
  <c r="C1423" i="2"/>
  <c r="C1424" i="2"/>
  <c r="C1425" i="2"/>
  <c r="C1426" i="2"/>
  <c r="C1427" i="2"/>
  <c r="C1428" i="2"/>
  <c r="C1429" i="2"/>
  <c r="C1430" i="2"/>
  <c r="C1431" i="2"/>
  <c r="C1432" i="2"/>
  <c r="C1433" i="2"/>
  <c r="C1434" i="2"/>
  <c r="C1435" i="2"/>
  <c r="C1436" i="2"/>
  <c r="C1437" i="2"/>
  <c r="C1438" i="2"/>
  <c r="C1439" i="2"/>
  <c r="C1440" i="2"/>
  <c r="C1441" i="2"/>
  <c r="C1442" i="2"/>
  <c r="C1443" i="2"/>
  <c r="C1444" i="2"/>
  <c r="C1445" i="2"/>
  <c r="C1446" i="2"/>
  <c r="C1447" i="2"/>
  <c r="C1448" i="2"/>
  <c r="C1449" i="2"/>
  <c r="C1450" i="2"/>
  <c r="C1451" i="2"/>
  <c r="C1452" i="2"/>
  <c r="C1453" i="2"/>
  <c r="C1454" i="2"/>
  <c r="C1455" i="2"/>
  <c r="C1456" i="2"/>
  <c r="C1457" i="2"/>
  <c r="C1458" i="2"/>
  <c r="C1459" i="2"/>
  <c r="C1460" i="2"/>
  <c r="C1461" i="2"/>
  <c r="C1462" i="2"/>
  <c r="C1463" i="2"/>
  <c r="C1464" i="2"/>
  <c r="C1465" i="2"/>
  <c r="C1466" i="2"/>
  <c r="C1467" i="2"/>
  <c r="C1468" i="2"/>
  <c r="C1469" i="2"/>
  <c r="C1470" i="2"/>
  <c r="C1471" i="2"/>
  <c r="C1472" i="2"/>
  <c r="C1473" i="2"/>
  <c r="C1474" i="2"/>
  <c r="C1475" i="2"/>
  <c r="C1476" i="2"/>
  <c r="C1477" i="2"/>
  <c r="C1478" i="2"/>
  <c r="C1479" i="2"/>
  <c r="C1480" i="2"/>
  <c r="C1481" i="2"/>
  <c r="C1482" i="2"/>
  <c r="C1483" i="2"/>
  <c r="C1484" i="2"/>
  <c r="C1485" i="2"/>
  <c r="C1486" i="2"/>
  <c r="C1487" i="2"/>
  <c r="C1488" i="2"/>
  <c r="C1489" i="2"/>
  <c r="C1490" i="2"/>
  <c r="C1491" i="2"/>
  <c r="C1492" i="2"/>
  <c r="C1493" i="2"/>
  <c r="C1494" i="2"/>
  <c r="C1495" i="2"/>
  <c r="C1496" i="2"/>
  <c r="C1497" i="2"/>
  <c r="C1498" i="2"/>
  <c r="C1499" i="2"/>
  <c r="C1500" i="2"/>
  <c r="C1501" i="2"/>
  <c r="C1502" i="2"/>
  <c r="C1503" i="2"/>
  <c r="C1504" i="2"/>
  <c r="C1505" i="2"/>
  <c r="C1506" i="2"/>
  <c r="C1507" i="2"/>
  <c r="C1508" i="2"/>
  <c r="C1509" i="2"/>
  <c r="C1510" i="2"/>
  <c r="C1511" i="2"/>
  <c r="C1512" i="2"/>
  <c r="C1513" i="2"/>
  <c r="C1514" i="2"/>
  <c r="C1515" i="2"/>
  <c r="C1516" i="2"/>
  <c r="C1517" i="2"/>
  <c r="C1518" i="2"/>
  <c r="C1519" i="2"/>
  <c r="C1520" i="2"/>
  <c r="C1521" i="2"/>
  <c r="C1522" i="2"/>
  <c r="C1523" i="2"/>
  <c r="C1524" i="2"/>
  <c r="C1525" i="2"/>
  <c r="C1526" i="2"/>
  <c r="C1527" i="2"/>
  <c r="C1528" i="2"/>
  <c r="C1529" i="2"/>
  <c r="C1530" i="2"/>
  <c r="C1531" i="2"/>
  <c r="C1532" i="2"/>
  <c r="C1533" i="2"/>
  <c r="C1534" i="2"/>
  <c r="C1535" i="2"/>
  <c r="C1536" i="2"/>
  <c r="C1537" i="2"/>
  <c r="C1538" i="2"/>
  <c r="C1539" i="2"/>
  <c r="C1540" i="2"/>
  <c r="C1541" i="2"/>
  <c r="C1542" i="2"/>
  <c r="C1543" i="2"/>
  <c r="C1544" i="2"/>
  <c r="C1545" i="2"/>
  <c r="C1546" i="2"/>
  <c r="C1547" i="2"/>
  <c r="C1548" i="2"/>
  <c r="C1549" i="2"/>
  <c r="C1550" i="2"/>
  <c r="C1551" i="2"/>
  <c r="C1552" i="2"/>
  <c r="C1553" i="2"/>
  <c r="C1554" i="2"/>
  <c r="C1555" i="2"/>
  <c r="C1556" i="2"/>
  <c r="C1557" i="2"/>
  <c r="C1558" i="2"/>
  <c r="C1559" i="2"/>
  <c r="C1560" i="2"/>
  <c r="C1561" i="2"/>
  <c r="C1562" i="2"/>
  <c r="C1563" i="2"/>
  <c r="C1564" i="2"/>
  <c r="C1565" i="2"/>
  <c r="C1566" i="2"/>
  <c r="C1567" i="2"/>
  <c r="C1568" i="2"/>
  <c r="C1569" i="2"/>
  <c r="C1570" i="2"/>
  <c r="C1571" i="2"/>
  <c r="C1572" i="2"/>
  <c r="C1573" i="2"/>
  <c r="C1574" i="2"/>
  <c r="C1575" i="2"/>
  <c r="C1576" i="2"/>
  <c r="C1577" i="2"/>
  <c r="C1578" i="2"/>
  <c r="C1579" i="2"/>
  <c r="C1580" i="2"/>
  <c r="C1581" i="2"/>
  <c r="C1582" i="2"/>
  <c r="C1583" i="2"/>
  <c r="C1584" i="2"/>
  <c r="C1585" i="2"/>
  <c r="C1586" i="2"/>
  <c r="C1587" i="2"/>
  <c r="C1588" i="2"/>
  <c r="C1589" i="2"/>
  <c r="C1590" i="2"/>
  <c r="C1591" i="2"/>
  <c r="C1592" i="2"/>
  <c r="C1593" i="2"/>
  <c r="C1594" i="2"/>
  <c r="C1595" i="2"/>
  <c r="C1596" i="2"/>
  <c r="C1597" i="2"/>
  <c r="C1598" i="2"/>
  <c r="C1599" i="2"/>
  <c r="C1600" i="2"/>
  <c r="C1601" i="2"/>
  <c r="C1602" i="2"/>
  <c r="C1603" i="2"/>
  <c r="C1604" i="2"/>
  <c r="C1605" i="2"/>
  <c r="C1606" i="2"/>
  <c r="C1607" i="2"/>
  <c r="C1608" i="2"/>
  <c r="C1609" i="2"/>
  <c r="C1610" i="2"/>
  <c r="C1611" i="2"/>
  <c r="C1612" i="2"/>
  <c r="C1613" i="2"/>
  <c r="C1614" i="2"/>
  <c r="C1615" i="2"/>
  <c r="C1616" i="2"/>
  <c r="C1617" i="2"/>
  <c r="C1618" i="2"/>
  <c r="C1619" i="2"/>
  <c r="C1620" i="2"/>
  <c r="C1621" i="2"/>
  <c r="C1622" i="2"/>
  <c r="C1623" i="2"/>
  <c r="C1624" i="2"/>
  <c r="C1625" i="2"/>
  <c r="C1626" i="2"/>
  <c r="C1627" i="2"/>
  <c r="C1628" i="2"/>
  <c r="C1629" i="2"/>
  <c r="C1630" i="2"/>
  <c r="C1631" i="2"/>
  <c r="C1632" i="2"/>
  <c r="C1633" i="2"/>
  <c r="C1634" i="2"/>
  <c r="C1635" i="2"/>
  <c r="C1636" i="2"/>
  <c r="C1637" i="2"/>
  <c r="C1638" i="2"/>
  <c r="C1639" i="2"/>
  <c r="C1640" i="2"/>
  <c r="C1641" i="2"/>
  <c r="C1642" i="2"/>
  <c r="C1643" i="2"/>
  <c r="C1644" i="2"/>
  <c r="C1645" i="2"/>
  <c r="C1646" i="2"/>
  <c r="C1647" i="2"/>
  <c r="C1648" i="2"/>
  <c r="C1649" i="2"/>
  <c r="C1650" i="2"/>
  <c r="C1651" i="2"/>
  <c r="C1652" i="2"/>
  <c r="C1653" i="2"/>
  <c r="C1654" i="2"/>
  <c r="C1655" i="2"/>
  <c r="C1656" i="2"/>
  <c r="C1657" i="2"/>
  <c r="C1658" i="2"/>
  <c r="C1659" i="2"/>
  <c r="C1660" i="2"/>
  <c r="C1661" i="2"/>
  <c r="C1662" i="2"/>
  <c r="C1663" i="2"/>
  <c r="C1664" i="2"/>
  <c r="C1665" i="2"/>
  <c r="C1666" i="2"/>
  <c r="C1667" i="2"/>
  <c r="C1668" i="2"/>
  <c r="C1669" i="2"/>
  <c r="C1670" i="2"/>
  <c r="C1671" i="2"/>
  <c r="C1672" i="2"/>
  <c r="C1673" i="2"/>
  <c r="C1674" i="2"/>
  <c r="C1675" i="2"/>
  <c r="C1676" i="2"/>
  <c r="C1677" i="2"/>
  <c r="C1678" i="2"/>
  <c r="C1679" i="2"/>
  <c r="C1680" i="2"/>
  <c r="C1681" i="2"/>
  <c r="C1682" i="2"/>
  <c r="C1683" i="2"/>
  <c r="C1684" i="2"/>
  <c r="C1685" i="2"/>
  <c r="C1686" i="2"/>
  <c r="C1687" i="2"/>
  <c r="C1688" i="2"/>
  <c r="C1689" i="2"/>
  <c r="C1690" i="2"/>
  <c r="C1691" i="2"/>
  <c r="C1692" i="2"/>
  <c r="C1693" i="2"/>
  <c r="C1694" i="2"/>
  <c r="C1695" i="2"/>
  <c r="C1696" i="2"/>
  <c r="C1697" i="2"/>
  <c r="C1698" i="2"/>
  <c r="C1699" i="2"/>
  <c r="C1700" i="2"/>
  <c r="C1701" i="2"/>
  <c r="C1702" i="2"/>
  <c r="C1703" i="2"/>
  <c r="C1704" i="2"/>
  <c r="C1705" i="2"/>
  <c r="C1706" i="2"/>
  <c r="C1707" i="2"/>
  <c r="C1708" i="2"/>
  <c r="C1709" i="2"/>
  <c r="C1710" i="2"/>
  <c r="C1711" i="2"/>
  <c r="C1712" i="2"/>
  <c r="C1713" i="2"/>
  <c r="C1714" i="2"/>
  <c r="C1715" i="2"/>
  <c r="C1716" i="2"/>
  <c r="C1717" i="2"/>
  <c r="C1718" i="2"/>
  <c r="C1719" i="2"/>
  <c r="C1720" i="2"/>
  <c r="C1721" i="2"/>
  <c r="C1722" i="2"/>
  <c r="C1723" i="2"/>
  <c r="C1724" i="2"/>
  <c r="C1725" i="2"/>
  <c r="C1726" i="2"/>
  <c r="C1727" i="2"/>
  <c r="C1728" i="2"/>
  <c r="C1729" i="2"/>
  <c r="C1730" i="2"/>
  <c r="C1731" i="2"/>
  <c r="C1732" i="2"/>
  <c r="C1733" i="2"/>
  <c r="C1734" i="2"/>
  <c r="C1735" i="2"/>
  <c r="C1736" i="2"/>
  <c r="C1737" i="2"/>
  <c r="C1738" i="2"/>
  <c r="C1739" i="2"/>
  <c r="C1740" i="2"/>
  <c r="C1741" i="2"/>
  <c r="C1742" i="2"/>
  <c r="C1743" i="2"/>
  <c r="C1744" i="2"/>
  <c r="C1745" i="2"/>
  <c r="C1746" i="2"/>
  <c r="C1747" i="2"/>
  <c r="C1748" i="2"/>
  <c r="C1749" i="2"/>
  <c r="C1750" i="2"/>
  <c r="C1751" i="2"/>
  <c r="C1752" i="2"/>
  <c r="C1753" i="2"/>
  <c r="C1754" i="2"/>
  <c r="C1755" i="2"/>
  <c r="C1756" i="2"/>
  <c r="C1757" i="2"/>
  <c r="C1758" i="2"/>
  <c r="C1759" i="2"/>
  <c r="C1760" i="2"/>
  <c r="C1761" i="2"/>
  <c r="C1762" i="2"/>
  <c r="C1763" i="2"/>
  <c r="C1764" i="2"/>
  <c r="C1765" i="2"/>
  <c r="C1766" i="2"/>
  <c r="C1767" i="2"/>
  <c r="C1768" i="2"/>
  <c r="C1769" i="2"/>
  <c r="C1770" i="2"/>
  <c r="C1771" i="2"/>
  <c r="C1772" i="2"/>
  <c r="C1773" i="2"/>
  <c r="C1774" i="2"/>
  <c r="C1775" i="2"/>
  <c r="C1776" i="2"/>
  <c r="C1777" i="2"/>
  <c r="C1778" i="2"/>
  <c r="C1779" i="2"/>
  <c r="C1780" i="2"/>
  <c r="C1781" i="2"/>
  <c r="C1782" i="2"/>
  <c r="C1783" i="2"/>
  <c r="C1784" i="2"/>
  <c r="C1785" i="2"/>
  <c r="C1786" i="2"/>
  <c r="C1787" i="2"/>
  <c r="C1788" i="2"/>
  <c r="C1789" i="2"/>
  <c r="C1790" i="2"/>
  <c r="C1791" i="2"/>
  <c r="C1792" i="2"/>
  <c r="C1793" i="2"/>
  <c r="C1794" i="2"/>
  <c r="C1795" i="2"/>
  <c r="C1796" i="2"/>
  <c r="C1797" i="2"/>
  <c r="C1798" i="2"/>
  <c r="C1799" i="2"/>
  <c r="C1800" i="2"/>
  <c r="C1801" i="2"/>
  <c r="C1802" i="2"/>
  <c r="C1803" i="2"/>
  <c r="C1804" i="2"/>
  <c r="C1805" i="2"/>
  <c r="C1806" i="2"/>
  <c r="C1807" i="2"/>
  <c r="C1808" i="2"/>
  <c r="C1809" i="2"/>
  <c r="C1810" i="2"/>
  <c r="C1811" i="2"/>
  <c r="C1812" i="2"/>
  <c r="C1813" i="2"/>
  <c r="C1814" i="2"/>
  <c r="C1815" i="2"/>
  <c r="C1816" i="2"/>
  <c r="C1817" i="2"/>
  <c r="C1818" i="2"/>
  <c r="C1819" i="2"/>
  <c r="C1820" i="2"/>
  <c r="C1821" i="2"/>
  <c r="C1822" i="2"/>
  <c r="C1823" i="2"/>
  <c r="C1824" i="2"/>
  <c r="C1825" i="2"/>
  <c r="C1826" i="2"/>
  <c r="C1827" i="2"/>
  <c r="C1828" i="2"/>
  <c r="C1829" i="2"/>
  <c r="C1830" i="2"/>
  <c r="C1831" i="2"/>
  <c r="C1832" i="2"/>
  <c r="C1833" i="2"/>
  <c r="C1834" i="2"/>
  <c r="C1835" i="2"/>
  <c r="C1836" i="2"/>
  <c r="C1837" i="2"/>
  <c r="C1838" i="2"/>
  <c r="C1839" i="2"/>
  <c r="C1840" i="2"/>
  <c r="C1841" i="2"/>
  <c r="C1842" i="2"/>
  <c r="C1843" i="2"/>
  <c r="C1844" i="2"/>
  <c r="C1845" i="2"/>
  <c r="C1846" i="2"/>
  <c r="C1847" i="2"/>
  <c r="C1848" i="2"/>
  <c r="C1849" i="2"/>
  <c r="C1850" i="2"/>
  <c r="C1851" i="2"/>
  <c r="C1852" i="2"/>
  <c r="C1853" i="2"/>
  <c r="C1854" i="2"/>
  <c r="C1855" i="2"/>
  <c r="C1856" i="2"/>
  <c r="C1857" i="2"/>
  <c r="C1858" i="2"/>
  <c r="C1859" i="2"/>
  <c r="C1860" i="2"/>
  <c r="C1861" i="2"/>
  <c r="C1862" i="2"/>
  <c r="C1863" i="2"/>
  <c r="C1864" i="2"/>
  <c r="C1865" i="2"/>
  <c r="C1866" i="2"/>
  <c r="C1867" i="2"/>
  <c r="C1868" i="2"/>
  <c r="C1869" i="2"/>
  <c r="C1870" i="2"/>
  <c r="C1871" i="2"/>
  <c r="C1872" i="2"/>
  <c r="C1873" i="2"/>
  <c r="C1874" i="2"/>
  <c r="C1875" i="2"/>
  <c r="C1876" i="2"/>
  <c r="C1877" i="2"/>
  <c r="C1878" i="2"/>
  <c r="C1879" i="2"/>
  <c r="C1880" i="2"/>
  <c r="C1881" i="2"/>
  <c r="C1882" i="2"/>
  <c r="C1883" i="2"/>
  <c r="C1884" i="2"/>
  <c r="C1885" i="2"/>
  <c r="C1886" i="2"/>
  <c r="C1887" i="2"/>
  <c r="C1888" i="2"/>
  <c r="C1889" i="2"/>
  <c r="C1890" i="2"/>
  <c r="C1891" i="2"/>
  <c r="C1892" i="2"/>
  <c r="C1893" i="2"/>
  <c r="C1894" i="2"/>
  <c r="C1895" i="2"/>
  <c r="C1896" i="2"/>
  <c r="C1897" i="2"/>
  <c r="C1898" i="2"/>
  <c r="C1899" i="2"/>
  <c r="C1900" i="2"/>
  <c r="C1901" i="2"/>
  <c r="C1902" i="2"/>
  <c r="C1903" i="2"/>
  <c r="C1904" i="2"/>
  <c r="C1905" i="2"/>
  <c r="C1906" i="2"/>
  <c r="C1907" i="2"/>
  <c r="C1908" i="2"/>
  <c r="C1909" i="2"/>
  <c r="C1910" i="2"/>
  <c r="C1911" i="2"/>
  <c r="C1912" i="2"/>
  <c r="C1913" i="2"/>
  <c r="C1914" i="2"/>
  <c r="C1915" i="2"/>
  <c r="C1916" i="2"/>
  <c r="C1917" i="2"/>
  <c r="C1918" i="2"/>
  <c r="C1919" i="2"/>
  <c r="C1920" i="2"/>
  <c r="C1921" i="2"/>
  <c r="C1922" i="2"/>
  <c r="C1923" i="2"/>
  <c r="C1924" i="2"/>
  <c r="C1925" i="2"/>
  <c r="C1926" i="2"/>
  <c r="C1927" i="2"/>
  <c r="C1928" i="2"/>
  <c r="C1929" i="2"/>
  <c r="C1930" i="2"/>
  <c r="C1931" i="2"/>
  <c r="C1932" i="2"/>
  <c r="C1933" i="2"/>
  <c r="C1934" i="2"/>
  <c r="C1935" i="2"/>
  <c r="C1936" i="2"/>
  <c r="C1937" i="2"/>
  <c r="C1938" i="2"/>
  <c r="C1939" i="2"/>
  <c r="C1940" i="2"/>
  <c r="C1941" i="2"/>
  <c r="C1942" i="2"/>
  <c r="C1943" i="2"/>
  <c r="C1944" i="2"/>
  <c r="C1945" i="2"/>
  <c r="C1946" i="2"/>
  <c r="C1947" i="2"/>
  <c r="C1948" i="2"/>
  <c r="C1949" i="2"/>
  <c r="C1950" i="2"/>
  <c r="C1951" i="2"/>
  <c r="C1952" i="2"/>
  <c r="C1953" i="2"/>
  <c r="C1954" i="2"/>
  <c r="C1955" i="2"/>
  <c r="C1956" i="2"/>
  <c r="C1957" i="2"/>
  <c r="C1958" i="2"/>
  <c r="C1959" i="2"/>
  <c r="C1960" i="2"/>
  <c r="C1961" i="2"/>
  <c r="C1962" i="2"/>
  <c r="C1963" i="2"/>
  <c r="C1964" i="2"/>
  <c r="C1965" i="2"/>
  <c r="C1966" i="2"/>
  <c r="C1967" i="2"/>
  <c r="C1968" i="2"/>
  <c r="C1969" i="2"/>
  <c r="C1970" i="2"/>
  <c r="C1971" i="2"/>
  <c r="C1972" i="2"/>
  <c r="C1973" i="2"/>
  <c r="C1974" i="2"/>
  <c r="C1975" i="2"/>
  <c r="C1976" i="2"/>
  <c r="C1977" i="2"/>
  <c r="C1978" i="2"/>
  <c r="C1979" i="2"/>
  <c r="C1980" i="2"/>
  <c r="C1981" i="2"/>
  <c r="C1982" i="2"/>
  <c r="C1983" i="2"/>
  <c r="C1984" i="2"/>
  <c r="C1985" i="2"/>
  <c r="C1986" i="2"/>
  <c r="C1987" i="2"/>
  <c r="C1988" i="2"/>
  <c r="C1989" i="2"/>
  <c r="C1990" i="2"/>
  <c r="C1991" i="2"/>
  <c r="C1992" i="2"/>
  <c r="C1993" i="2"/>
  <c r="C1994" i="2"/>
  <c r="C1995" i="2"/>
  <c r="C1996" i="2"/>
  <c r="C1997" i="2"/>
  <c r="C1998" i="2"/>
  <c r="C1999" i="2"/>
  <c r="C2000" i="2"/>
  <c r="C2001" i="2"/>
  <c r="C2002" i="2"/>
  <c r="C2003" i="2"/>
  <c r="C2004" i="2"/>
  <c r="C2005" i="2"/>
  <c r="C2006" i="2"/>
  <c r="C2007" i="2"/>
  <c r="C2008" i="2"/>
  <c r="C2009" i="2"/>
  <c r="C2010" i="2"/>
  <c r="C2011" i="2"/>
  <c r="C2012" i="2"/>
  <c r="C2013" i="2"/>
  <c r="C2014" i="2"/>
  <c r="C2015" i="2"/>
  <c r="C2016" i="2"/>
  <c r="C2017" i="2"/>
  <c r="C2018" i="2"/>
  <c r="C2019" i="2"/>
  <c r="C2020" i="2"/>
  <c r="C2021" i="2"/>
  <c r="C2022" i="2"/>
  <c r="C2023" i="2"/>
  <c r="C2024" i="2"/>
  <c r="C2025" i="2"/>
  <c r="C2026" i="2"/>
  <c r="C2027" i="2"/>
  <c r="C2028" i="2"/>
  <c r="C2029" i="2"/>
  <c r="C2030" i="2"/>
  <c r="C2031" i="2"/>
  <c r="C2032" i="2"/>
  <c r="C2033" i="2"/>
  <c r="C2034" i="2"/>
  <c r="C2035" i="2"/>
  <c r="C2036" i="2"/>
  <c r="C2037" i="2"/>
  <c r="C2038" i="2"/>
  <c r="C2039" i="2"/>
  <c r="C2040" i="2"/>
  <c r="C2041" i="2"/>
  <c r="C2042" i="2"/>
  <c r="C2043" i="2"/>
  <c r="C2044" i="2"/>
  <c r="C2045" i="2"/>
  <c r="C2046" i="2"/>
  <c r="C2047" i="2"/>
  <c r="C2048" i="2"/>
  <c r="C2049" i="2"/>
  <c r="C2050" i="2"/>
  <c r="C2051" i="2"/>
  <c r="C2052" i="2"/>
  <c r="C2053" i="2"/>
  <c r="C2054" i="2"/>
  <c r="C2055" i="2"/>
  <c r="C2056" i="2"/>
  <c r="C2057" i="2"/>
  <c r="C2058" i="2"/>
  <c r="C2059" i="2"/>
  <c r="C2060" i="2"/>
  <c r="C2061" i="2"/>
  <c r="C2062" i="2"/>
  <c r="C2063" i="2"/>
  <c r="C2064" i="2"/>
  <c r="C2065" i="2"/>
  <c r="C2066" i="2"/>
  <c r="C2067" i="2"/>
  <c r="C2068" i="2"/>
  <c r="C2069" i="2"/>
  <c r="C2070" i="2"/>
  <c r="C2071" i="2"/>
  <c r="C2072" i="2"/>
  <c r="C2073" i="2"/>
  <c r="C2074" i="2"/>
  <c r="C2075" i="2"/>
  <c r="C2076" i="2"/>
  <c r="C2077" i="2"/>
  <c r="C2078" i="2"/>
  <c r="C2079" i="2"/>
  <c r="C2080" i="2"/>
  <c r="C2081" i="2"/>
  <c r="C2082" i="2"/>
  <c r="C2083" i="2"/>
  <c r="C2084" i="2"/>
  <c r="C2085" i="2"/>
  <c r="C2086" i="2"/>
  <c r="C2087" i="2"/>
  <c r="C2088" i="2"/>
  <c r="C2089" i="2"/>
  <c r="C2090" i="2"/>
  <c r="C2091" i="2"/>
  <c r="C2092" i="2"/>
  <c r="C2093" i="2"/>
  <c r="C2094" i="2"/>
  <c r="C2095" i="2"/>
  <c r="C2096" i="2"/>
  <c r="C2097" i="2"/>
  <c r="C2098" i="2"/>
  <c r="C2099" i="2"/>
  <c r="C2100" i="2"/>
  <c r="C2101" i="2"/>
  <c r="C2102" i="2"/>
  <c r="C2103" i="2"/>
  <c r="C2104" i="2"/>
  <c r="C2105" i="2"/>
  <c r="C2106" i="2"/>
  <c r="C2107" i="2"/>
  <c r="C2108" i="2"/>
  <c r="C2109" i="2"/>
  <c r="C2110" i="2"/>
  <c r="C2111" i="2"/>
  <c r="C2112" i="2"/>
  <c r="C2113" i="2"/>
  <c r="C2114" i="2"/>
  <c r="C2115" i="2"/>
  <c r="C2116" i="2"/>
  <c r="C2117" i="2"/>
  <c r="C2118" i="2"/>
  <c r="C2119" i="2"/>
  <c r="C2120" i="2"/>
  <c r="C2121" i="2"/>
  <c r="C2122" i="2"/>
  <c r="C2123" i="2"/>
  <c r="C2124" i="2"/>
  <c r="C2125" i="2"/>
  <c r="C2126" i="2"/>
  <c r="C2127" i="2"/>
  <c r="C2128" i="2"/>
  <c r="C2129" i="2"/>
  <c r="C2130" i="2"/>
  <c r="C2131" i="2"/>
  <c r="C2132" i="2"/>
  <c r="C2133" i="2"/>
  <c r="C2134" i="2"/>
  <c r="C2135" i="2"/>
  <c r="C2136" i="2"/>
  <c r="C2137" i="2"/>
  <c r="C2138" i="2"/>
  <c r="C2139" i="2"/>
  <c r="C2140" i="2"/>
  <c r="C2141" i="2"/>
  <c r="C2142" i="2"/>
  <c r="C2143" i="2"/>
  <c r="C2144" i="2"/>
  <c r="C2145" i="2"/>
  <c r="C2146" i="2"/>
  <c r="C2147" i="2"/>
  <c r="C2148" i="2"/>
  <c r="C2149" i="2"/>
  <c r="C2150" i="2"/>
  <c r="C2151" i="2"/>
  <c r="C2152" i="2"/>
  <c r="C2153" i="2"/>
  <c r="C2154" i="2"/>
  <c r="C2155" i="2"/>
  <c r="C2156" i="2"/>
  <c r="C2157" i="2"/>
  <c r="C2158" i="2"/>
  <c r="C2159" i="2"/>
  <c r="C2160" i="2"/>
  <c r="C2161" i="2"/>
  <c r="C2162" i="2"/>
  <c r="C2163" i="2"/>
  <c r="C2164" i="2"/>
  <c r="C2165" i="2"/>
  <c r="C2166" i="2"/>
  <c r="C2167" i="2"/>
  <c r="C2168" i="2"/>
  <c r="C2169" i="2"/>
  <c r="C2170" i="2"/>
  <c r="C2171" i="2"/>
  <c r="C2172" i="2"/>
  <c r="C2173" i="2"/>
  <c r="C2174" i="2"/>
  <c r="C2175" i="2"/>
  <c r="C2176" i="2"/>
  <c r="C2177" i="2"/>
  <c r="C2178" i="2"/>
  <c r="C2179" i="2"/>
  <c r="C2180" i="2"/>
  <c r="C2181" i="2"/>
  <c r="C2182" i="2"/>
  <c r="C2183" i="2"/>
  <c r="C2184" i="2"/>
  <c r="C2185" i="2"/>
  <c r="C2186" i="2"/>
  <c r="C2187" i="2"/>
  <c r="C2188" i="2"/>
  <c r="C2189" i="2"/>
  <c r="C2190" i="2"/>
  <c r="C2191" i="2"/>
  <c r="C2192" i="2"/>
  <c r="C2193" i="2"/>
  <c r="C2194" i="2"/>
  <c r="C2195" i="2"/>
  <c r="C2196" i="2"/>
  <c r="C2197" i="2"/>
  <c r="C2198" i="2"/>
  <c r="C2199" i="2"/>
  <c r="C2200" i="2"/>
  <c r="C2201" i="2"/>
  <c r="C2202" i="2"/>
  <c r="C2203" i="2"/>
  <c r="C2204" i="2"/>
  <c r="C2205" i="2"/>
  <c r="C2206" i="2"/>
  <c r="C2207" i="2"/>
  <c r="C2208" i="2"/>
  <c r="C2209" i="2"/>
  <c r="C2210" i="2"/>
  <c r="C2211" i="2"/>
  <c r="C2212" i="2"/>
  <c r="C2213" i="2"/>
  <c r="C2214" i="2"/>
  <c r="C2215" i="2"/>
  <c r="C2216" i="2"/>
  <c r="C2217" i="2"/>
  <c r="C2218" i="2"/>
  <c r="C2219" i="2"/>
  <c r="C2220" i="2"/>
  <c r="C2221" i="2"/>
  <c r="C2222" i="2"/>
  <c r="C2223" i="2"/>
  <c r="C2224" i="2"/>
  <c r="C2225" i="2"/>
  <c r="C2226" i="2"/>
  <c r="C2227" i="2"/>
  <c r="C2228" i="2"/>
  <c r="C2229" i="2"/>
  <c r="C2230" i="2"/>
  <c r="C2231" i="2"/>
  <c r="C2232" i="2"/>
  <c r="C2233" i="2"/>
  <c r="C2234" i="2"/>
  <c r="C2235" i="2"/>
  <c r="C2236" i="2"/>
  <c r="C2237" i="2"/>
  <c r="C2238" i="2"/>
  <c r="C2239" i="2"/>
  <c r="C2240" i="2"/>
  <c r="C2241" i="2"/>
  <c r="C2242" i="2"/>
  <c r="C2243" i="2"/>
  <c r="C2244" i="2"/>
  <c r="C2245" i="2"/>
  <c r="C2246" i="2"/>
  <c r="C2247" i="2"/>
  <c r="C2248" i="2"/>
  <c r="C2249" i="2"/>
  <c r="C2250" i="2"/>
  <c r="C2251" i="2"/>
  <c r="C2252" i="2"/>
  <c r="C2253" i="2"/>
  <c r="C2254" i="2"/>
  <c r="C2255" i="2"/>
  <c r="C2256" i="2"/>
  <c r="C2257" i="2"/>
  <c r="C2258" i="2"/>
  <c r="C2259" i="2"/>
  <c r="C2260" i="2"/>
  <c r="C2261" i="2"/>
  <c r="C2262" i="2"/>
  <c r="C2263" i="2"/>
  <c r="C2264" i="2"/>
  <c r="C2265" i="2"/>
  <c r="C2266" i="2"/>
  <c r="C2267" i="2"/>
  <c r="C2268" i="2"/>
  <c r="C2269" i="2"/>
  <c r="C2270" i="2"/>
  <c r="C2271" i="2"/>
  <c r="C2272" i="2"/>
  <c r="C2273" i="2"/>
  <c r="C2274" i="2"/>
  <c r="C2275" i="2"/>
  <c r="C2276" i="2"/>
  <c r="C2277" i="2"/>
  <c r="C2278" i="2"/>
  <c r="C2279" i="2"/>
  <c r="C2280" i="2"/>
  <c r="C2281" i="2"/>
  <c r="C2282" i="2"/>
  <c r="C2283" i="2"/>
  <c r="C2284" i="2"/>
  <c r="C2285" i="2"/>
  <c r="C2286" i="2"/>
  <c r="C2287" i="2"/>
  <c r="C2288" i="2"/>
  <c r="C2289" i="2"/>
  <c r="C2290" i="2"/>
  <c r="C2291" i="2"/>
  <c r="C2292" i="2"/>
  <c r="C2293" i="2"/>
  <c r="C2294" i="2"/>
  <c r="C2295" i="2"/>
  <c r="C2296" i="2"/>
  <c r="C2297" i="2"/>
  <c r="C2298" i="2"/>
  <c r="C2299" i="2"/>
  <c r="C2300" i="2"/>
  <c r="C2301" i="2"/>
  <c r="C2302" i="2"/>
  <c r="C2303" i="2"/>
  <c r="C2304" i="2"/>
  <c r="C2305" i="2"/>
  <c r="C2306" i="2"/>
  <c r="C2307" i="2"/>
  <c r="C2308" i="2"/>
  <c r="C2309" i="2"/>
  <c r="C2310" i="2"/>
  <c r="C2311" i="2"/>
  <c r="C2312" i="2"/>
  <c r="C2313" i="2"/>
  <c r="C2314" i="2"/>
  <c r="C2315" i="2"/>
  <c r="C2316" i="2"/>
  <c r="C2317" i="2"/>
  <c r="C2318" i="2"/>
  <c r="C2319" i="2"/>
  <c r="C2320" i="2"/>
  <c r="C2321" i="2"/>
  <c r="C2322" i="2"/>
  <c r="C2323" i="2"/>
  <c r="C2324" i="2"/>
  <c r="C2325" i="2"/>
  <c r="C2326" i="2"/>
  <c r="C2327" i="2"/>
  <c r="C2328" i="2"/>
  <c r="C2329" i="2"/>
  <c r="C2330" i="2"/>
  <c r="C2331" i="2"/>
  <c r="C2332" i="2"/>
  <c r="C2333" i="2"/>
  <c r="C2334" i="2"/>
  <c r="C2335" i="2"/>
  <c r="C2336" i="2"/>
  <c r="C2337" i="2"/>
  <c r="C2338" i="2"/>
  <c r="C2339" i="2"/>
  <c r="C2340" i="2"/>
  <c r="C2341" i="2"/>
  <c r="C2342" i="2"/>
  <c r="C2343" i="2"/>
  <c r="C2344" i="2"/>
  <c r="C2345" i="2"/>
  <c r="C2346" i="2"/>
  <c r="C2347" i="2"/>
  <c r="C2348" i="2"/>
  <c r="C2349" i="2"/>
  <c r="C2350" i="2"/>
  <c r="C2351" i="2"/>
  <c r="C2352" i="2"/>
  <c r="C2353" i="2"/>
  <c r="C2354" i="2"/>
  <c r="C2355" i="2"/>
  <c r="C2356" i="2"/>
  <c r="C2357" i="2"/>
  <c r="C2358" i="2"/>
  <c r="C2359" i="2"/>
  <c r="C2360" i="2"/>
  <c r="C2361" i="2"/>
  <c r="C2362" i="2"/>
  <c r="C2363" i="2"/>
  <c r="C2364" i="2"/>
  <c r="C2365" i="2"/>
  <c r="C2366" i="2"/>
  <c r="C2367" i="2"/>
  <c r="C2368" i="2"/>
  <c r="C2369" i="2"/>
  <c r="C2370" i="2"/>
  <c r="C2371" i="2"/>
  <c r="C2372" i="2"/>
  <c r="C2373" i="2"/>
  <c r="C2374" i="2"/>
  <c r="C2375" i="2"/>
  <c r="C2376" i="2"/>
  <c r="C2377" i="2"/>
  <c r="C2378" i="2"/>
  <c r="C2379" i="2"/>
  <c r="C2380" i="2"/>
  <c r="C2381" i="2"/>
  <c r="C2382" i="2"/>
  <c r="C2383" i="2"/>
  <c r="C2384" i="2"/>
  <c r="C2385" i="2"/>
  <c r="C2386" i="2"/>
  <c r="C2387" i="2"/>
  <c r="C2388" i="2"/>
  <c r="C2389" i="2"/>
  <c r="C2390" i="2"/>
  <c r="C2391" i="2"/>
  <c r="C2392" i="2"/>
  <c r="C2393" i="2"/>
  <c r="C2394" i="2"/>
  <c r="C2395" i="2"/>
  <c r="C2396" i="2"/>
  <c r="C2397" i="2"/>
  <c r="C2398" i="2"/>
  <c r="C2399" i="2"/>
  <c r="C2400" i="2"/>
  <c r="C2401" i="2"/>
  <c r="C2402" i="2"/>
  <c r="C2403" i="2"/>
  <c r="C2404" i="2"/>
  <c r="C2405" i="2"/>
  <c r="C2406" i="2"/>
  <c r="C2407" i="2"/>
  <c r="C2408" i="2"/>
  <c r="C2409" i="2"/>
  <c r="C2410" i="2"/>
  <c r="C2411" i="2"/>
  <c r="C2412" i="2"/>
  <c r="C2413" i="2"/>
  <c r="C2414" i="2"/>
  <c r="C2415" i="2"/>
  <c r="C2416" i="2"/>
  <c r="C2417" i="2"/>
  <c r="C2418" i="2"/>
  <c r="C2419" i="2"/>
  <c r="C2420" i="2"/>
  <c r="C2421" i="2"/>
  <c r="C2422" i="2"/>
  <c r="C2423" i="2"/>
  <c r="C2424" i="2"/>
  <c r="C2425" i="2"/>
  <c r="C2426" i="2"/>
  <c r="C2427" i="2"/>
  <c r="C2428" i="2"/>
  <c r="C2429" i="2"/>
  <c r="C2430" i="2"/>
  <c r="C2431" i="2"/>
  <c r="C2432" i="2"/>
  <c r="C2433" i="2"/>
  <c r="C2434" i="2"/>
  <c r="C2435" i="2"/>
  <c r="C2436" i="2"/>
  <c r="C2437" i="2"/>
  <c r="C2438" i="2"/>
  <c r="C2439" i="2"/>
  <c r="C2440" i="2"/>
  <c r="C2441" i="2"/>
  <c r="C2442" i="2"/>
  <c r="C2443" i="2"/>
  <c r="C2444" i="2"/>
  <c r="C2445" i="2"/>
  <c r="C2446" i="2"/>
  <c r="C2447" i="2"/>
  <c r="C2448" i="2"/>
  <c r="C2449" i="2"/>
  <c r="C2450" i="2"/>
  <c r="C2451" i="2"/>
  <c r="C2452" i="2"/>
  <c r="C2453" i="2"/>
  <c r="C2454" i="2"/>
  <c r="C2455" i="2"/>
  <c r="C2456" i="2"/>
  <c r="C2457" i="2"/>
  <c r="C2458" i="2"/>
  <c r="C2459" i="2"/>
  <c r="C2460" i="2"/>
  <c r="C2461" i="2"/>
  <c r="C2462" i="2"/>
  <c r="C2463" i="2"/>
  <c r="C2464" i="2"/>
  <c r="C2465" i="2"/>
  <c r="C2466" i="2"/>
  <c r="C2467" i="2"/>
  <c r="C2468" i="2"/>
  <c r="C2469" i="2"/>
  <c r="C2470" i="2"/>
  <c r="C2471" i="2"/>
  <c r="C2472" i="2"/>
  <c r="C2473" i="2"/>
  <c r="C2474" i="2"/>
  <c r="C2475" i="2"/>
  <c r="C2476" i="2"/>
  <c r="C2477" i="2"/>
  <c r="C2478" i="2"/>
  <c r="C2479" i="2"/>
  <c r="C2480" i="2"/>
  <c r="C2481" i="2"/>
  <c r="C2482" i="2"/>
  <c r="C2483" i="2"/>
  <c r="C2484" i="2"/>
  <c r="C2485" i="2"/>
  <c r="C2486" i="2"/>
  <c r="C2487" i="2"/>
  <c r="C2488" i="2"/>
  <c r="C2489" i="2"/>
  <c r="C2490" i="2"/>
  <c r="C2491" i="2"/>
  <c r="C2492" i="2"/>
  <c r="C2493" i="2"/>
  <c r="C2494" i="2"/>
  <c r="C2495" i="2"/>
  <c r="C2496" i="2"/>
  <c r="C2497" i="2"/>
  <c r="C2498" i="2"/>
  <c r="C2499" i="2"/>
  <c r="C2500" i="2"/>
  <c r="C2501" i="2"/>
  <c r="K3" i="2"/>
  <c r="K4" i="2"/>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124" i="2"/>
  <c r="K125" i="2"/>
  <c r="K126" i="2"/>
  <c r="K127" i="2"/>
  <c r="K128" i="2"/>
  <c r="K129" i="2"/>
  <c r="K130" i="2"/>
  <c r="K131" i="2"/>
  <c r="K132" i="2"/>
  <c r="K133" i="2"/>
  <c r="K134" i="2"/>
  <c r="K135" i="2"/>
  <c r="K136" i="2"/>
  <c r="K137" i="2"/>
  <c r="K138" i="2"/>
  <c r="K139" i="2"/>
  <c r="K140" i="2"/>
  <c r="K141" i="2"/>
  <c r="K142" i="2"/>
  <c r="K143" i="2"/>
  <c r="K144" i="2"/>
  <c r="K145" i="2"/>
  <c r="K146" i="2"/>
  <c r="K147" i="2"/>
  <c r="K148" i="2"/>
  <c r="K149" i="2"/>
  <c r="K150" i="2"/>
  <c r="K151" i="2"/>
  <c r="K152" i="2"/>
  <c r="K153" i="2"/>
  <c r="K154" i="2"/>
  <c r="K155" i="2"/>
  <c r="K156" i="2"/>
  <c r="K157" i="2"/>
  <c r="K158" i="2"/>
  <c r="K159" i="2"/>
  <c r="K160" i="2"/>
  <c r="K161" i="2"/>
  <c r="K162" i="2"/>
  <c r="K163" i="2"/>
  <c r="K164" i="2"/>
  <c r="K165" i="2"/>
  <c r="K166" i="2"/>
  <c r="K167" i="2"/>
  <c r="K168" i="2"/>
  <c r="K169" i="2"/>
  <c r="K170" i="2"/>
  <c r="K171" i="2"/>
  <c r="K172" i="2"/>
  <c r="K173" i="2"/>
  <c r="K174" i="2"/>
  <c r="K175" i="2"/>
  <c r="K176" i="2"/>
  <c r="K177" i="2"/>
  <c r="K178" i="2"/>
  <c r="K179" i="2"/>
  <c r="K180" i="2"/>
  <c r="K181" i="2"/>
  <c r="K182" i="2"/>
  <c r="K183" i="2"/>
  <c r="K184" i="2"/>
  <c r="K185" i="2"/>
  <c r="K186" i="2"/>
  <c r="K187" i="2"/>
  <c r="K188" i="2"/>
  <c r="K189" i="2"/>
  <c r="K190" i="2"/>
  <c r="K191" i="2"/>
  <c r="K192" i="2"/>
  <c r="K193" i="2"/>
  <c r="K194" i="2"/>
  <c r="K195" i="2"/>
  <c r="K196" i="2"/>
  <c r="K197" i="2"/>
  <c r="K198" i="2"/>
  <c r="K199" i="2"/>
  <c r="K200" i="2"/>
  <c r="K201" i="2"/>
  <c r="K202" i="2"/>
  <c r="K203" i="2"/>
  <c r="K204" i="2"/>
  <c r="K205" i="2"/>
  <c r="K206" i="2"/>
  <c r="K207" i="2"/>
  <c r="K208" i="2"/>
  <c r="K209" i="2"/>
  <c r="K210" i="2"/>
  <c r="K211" i="2"/>
  <c r="K212" i="2"/>
  <c r="K213" i="2"/>
  <c r="K214" i="2"/>
  <c r="K215" i="2"/>
  <c r="K216" i="2"/>
  <c r="K217" i="2"/>
  <c r="K218" i="2"/>
  <c r="K219" i="2"/>
  <c r="K220" i="2"/>
  <c r="K221" i="2"/>
  <c r="K222" i="2"/>
  <c r="K223" i="2"/>
  <c r="K224" i="2"/>
  <c r="K225" i="2"/>
  <c r="K226" i="2"/>
  <c r="K227" i="2"/>
  <c r="K228" i="2"/>
  <c r="K229" i="2"/>
  <c r="K230" i="2"/>
  <c r="K231" i="2"/>
  <c r="K232" i="2"/>
  <c r="K233" i="2"/>
  <c r="K234" i="2"/>
  <c r="K235" i="2"/>
  <c r="K236" i="2"/>
  <c r="K237" i="2"/>
  <c r="K238" i="2"/>
  <c r="K239" i="2"/>
  <c r="K240" i="2"/>
  <c r="K241" i="2"/>
  <c r="K242" i="2"/>
  <c r="K243" i="2"/>
  <c r="K244" i="2"/>
  <c r="K245" i="2"/>
  <c r="K246" i="2"/>
  <c r="K247" i="2"/>
  <c r="K248" i="2"/>
  <c r="K249" i="2"/>
  <c r="K250" i="2"/>
  <c r="K251" i="2"/>
  <c r="K252" i="2"/>
  <c r="K253" i="2"/>
  <c r="K254" i="2"/>
  <c r="K255" i="2"/>
  <c r="K256" i="2"/>
  <c r="K257" i="2"/>
  <c r="K258" i="2"/>
  <c r="K259" i="2"/>
  <c r="K260" i="2"/>
  <c r="K261" i="2"/>
  <c r="K262" i="2"/>
  <c r="K263" i="2"/>
  <c r="K264" i="2"/>
  <c r="K265" i="2"/>
  <c r="K266" i="2"/>
  <c r="K267" i="2"/>
  <c r="K268" i="2"/>
  <c r="K269" i="2"/>
  <c r="K270" i="2"/>
  <c r="K271" i="2"/>
  <c r="K272" i="2"/>
  <c r="K273" i="2"/>
  <c r="K274" i="2"/>
  <c r="K275" i="2"/>
  <c r="K276" i="2"/>
  <c r="K277" i="2"/>
  <c r="K278" i="2"/>
  <c r="K279" i="2"/>
  <c r="K280" i="2"/>
  <c r="K281" i="2"/>
  <c r="K282" i="2"/>
  <c r="K283" i="2"/>
  <c r="K284" i="2"/>
  <c r="K285" i="2"/>
  <c r="K286" i="2"/>
  <c r="K287" i="2"/>
  <c r="K288" i="2"/>
  <c r="K289" i="2"/>
  <c r="K290" i="2"/>
  <c r="K291" i="2"/>
  <c r="K292" i="2"/>
  <c r="K293" i="2"/>
  <c r="K294" i="2"/>
  <c r="K295" i="2"/>
  <c r="K296" i="2"/>
  <c r="K297" i="2"/>
  <c r="K298" i="2"/>
  <c r="K299" i="2"/>
  <c r="K300" i="2"/>
  <c r="K301" i="2"/>
  <c r="K302" i="2"/>
  <c r="K303" i="2"/>
  <c r="K304" i="2"/>
  <c r="K305" i="2"/>
  <c r="K306" i="2"/>
  <c r="K307" i="2"/>
  <c r="K308" i="2"/>
  <c r="K309" i="2"/>
  <c r="K310" i="2"/>
  <c r="K311" i="2"/>
  <c r="K312" i="2"/>
  <c r="K313" i="2"/>
  <c r="K314" i="2"/>
  <c r="K315" i="2"/>
  <c r="K316" i="2"/>
  <c r="K317" i="2"/>
  <c r="K318" i="2"/>
  <c r="K319" i="2"/>
  <c r="K320" i="2"/>
  <c r="K321" i="2"/>
  <c r="K322" i="2"/>
  <c r="K323" i="2"/>
  <c r="K324" i="2"/>
  <c r="K325" i="2"/>
  <c r="K326" i="2"/>
  <c r="K327" i="2"/>
  <c r="K328" i="2"/>
  <c r="K329" i="2"/>
  <c r="K330" i="2"/>
  <c r="K331" i="2"/>
  <c r="K332" i="2"/>
  <c r="K333" i="2"/>
  <c r="K334" i="2"/>
  <c r="K335" i="2"/>
  <c r="K336" i="2"/>
  <c r="K337" i="2"/>
  <c r="K338" i="2"/>
  <c r="K339" i="2"/>
  <c r="K340" i="2"/>
  <c r="K341" i="2"/>
  <c r="K342" i="2"/>
  <c r="K343" i="2"/>
  <c r="K344" i="2"/>
  <c r="K345" i="2"/>
  <c r="K346" i="2"/>
  <c r="K347" i="2"/>
  <c r="K348" i="2"/>
  <c r="K349" i="2"/>
  <c r="K350" i="2"/>
  <c r="K351" i="2"/>
  <c r="K352" i="2"/>
  <c r="K353" i="2"/>
  <c r="K354" i="2"/>
  <c r="K355" i="2"/>
  <c r="K356" i="2"/>
  <c r="K357" i="2"/>
  <c r="K358" i="2"/>
  <c r="K359" i="2"/>
  <c r="K360" i="2"/>
  <c r="K361" i="2"/>
  <c r="K362" i="2"/>
  <c r="K363" i="2"/>
  <c r="K364" i="2"/>
  <c r="K365" i="2"/>
  <c r="K366" i="2"/>
  <c r="K367" i="2"/>
  <c r="K368" i="2"/>
  <c r="K369" i="2"/>
  <c r="K370" i="2"/>
  <c r="K371" i="2"/>
  <c r="K372" i="2"/>
  <c r="K373" i="2"/>
  <c r="K374" i="2"/>
  <c r="K375" i="2"/>
  <c r="K376" i="2"/>
  <c r="K377" i="2"/>
  <c r="K378" i="2"/>
  <c r="K379" i="2"/>
  <c r="K380" i="2"/>
  <c r="K381" i="2"/>
  <c r="K382" i="2"/>
  <c r="K383" i="2"/>
  <c r="K384" i="2"/>
  <c r="K385" i="2"/>
  <c r="K386" i="2"/>
  <c r="K387" i="2"/>
  <c r="K388" i="2"/>
  <c r="K389" i="2"/>
  <c r="K390" i="2"/>
  <c r="K391" i="2"/>
  <c r="K392" i="2"/>
  <c r="K393" i="2"/>
  <c r="K394" i="2"/>
  <c r="K395" i="2"/>
  <c r="K396" i="2"/>
  <c r="K397" i="2"/>
  <c r="K398" i="2"/>
  <c r="K399" i="2"/>
  <c r="K400" i="2"/>
  <c r="K401" i="2"/>
  <c r="K402" i="2"/>
  <c r="K403" i="2"/>
  <c r="K404" i="2"/>
  <c r="K405" i="2"/>
  <c r="K406" i="2"/>
  <c r="K407" i="2"/>
  <c r="K408" i="2"/>
  <c r="K409" i="2"/>
  <c r="K410" i="2"/>
  <c r="K411" i="2"/>
  <c r="K412" i="2"/>
  <c r="K413" i="2"/>
  <c r="K414" i="2"/>
  <c r="K415" i="2"/>
  <c r="K416" i="2"/>
  <c r="K417" i="2"/>
  <c r="K418" i="2"/>
  <c r="K419" i="2"/>
  <c r="K420" i="2"/>
  <c r="K421" i="2"/>
  <c r="K422" i="2"/>
  <c r="K423" i="2"/>
  <c r="K424" i="2"/>
  <c r="K425" i="2"/>
  <c r="K426" i="2"/>
  <c r="K427" i="2"/>
  <c r="K428" i="2"/>
  <c r="K429" i="2"/>
  <c r="K430" i="2"/>
  <c r="K431" i="2"/>
  <c r="K432" i="2"/>
  <c r="K433" i="2"/>
  <c r="K434" i="2"/>
  <c r="K435" i="2"/>
  <c r="K436" i="2"/>
  <c r="K437" i="2"/>
  <c r="K438" i="2"/>
  <c r="K439" i="2"/>
  <c r="K440" i="2"/>
  <c r="K441" i="2"/>
  <c r="K442" i="2"/>
  <c r="K443" i="2"/>
  <c r="K444" i="2"/>
  <c r="K445" i="2"/>
  <c r="K446" i="2"/>
  <c r="K447" i="2"/>
  <c r="K448" i="2"/>
  <c r="K449" i="2"/>
  <c r="K450" i="2"/>
  <c r="K451" i="2"/>
  <c r="K452" i="2"/>
  <c r="K453" i="2"/>
  <c r="K454" i="2"/>
  <c r="K455" i="2"/>
  <c r="K456" i="2"/>
  <c r="K457" i="2"/>
  <c r="K458" i="2"/>
  <c r="K459" i="2"/>
  <c r="K460" i="2"/>
  <c r="K461" i="2"/>
  <c r="K462" i="2"/>
  <c r="K463" i="2"/>
  <c r="K464" i="2"/>
  <c r="K465" i="2"/>
  <c r="K466" i="2"/>
  <c r="K467" i="2"/>
  <c r="K468" i="2"/>
  <c r="K469" i="2"/>
  <c r="K470" i="2"/>
  <c r="K471" i="2"/>
  <c r="K472" i="2"/>
  <c r="K473" i="2"/>
  <c r="K474" i="2"/>
  <c r="K475" i="2"/>
  <c r="K476" i="2"/>
  <c r="K477" i="2"/>
  <c r="K478" i="2"/>
  <c r="K479" i="2"/>
  <c r="K480" i="2"/>
  <c r="K481" i="2"/>
  <c r="K482" i="2"/>
  <c r="K483" i="2"/>
  <c r="K484" i="2"/>
  <c r="K485" i="2"/>
  <c r="K486" i="2"/>
  <c r="K487" i="2"/>
  <c r="K488" i="2"/>
  <c r="K489" i="2"/>
  <c r="K490" i="2"/>
  <c r="K491" i="2"/>
  <c r="K492" i="2"/>
  <c r="K493" i="2"/>
  <c r="K494" i="2"/>
  <c r="K495" i="2"/>
  <c r="K496" i="2"/>
  <c r="K497" i="2"/>
  <c r="K498" i="2"/>
  <c r="K499" i="2"/>
  <c r="K500" i="2"/>
  <c r="K501" i="2"/>
  <c r="K502" i="2"/>
  <c r="K503" i="2"/>
  <c r="K504" i="2"/>
  <c r="K505" i="2"/>
  <c r="K506" i="2"/>
  <c r="K507" i="2"/>
  <c r="K508" i="2"/>
  <c r="K509" i="2"/>
  <c r="K510" i="2"/>
  <c r="K511" i="2"/>
  <c r="K512" i="2"/>
  <c r="K513" i="2"/>
  <c r="K514" i="2"/>
  <c r="K515" i="2"/>
  <c r="K516" i="2"/>
  <c r="K517" i="2"/>
  <c r="K518" i="2"/>
  <c r="K519" i="2"/>
  <c r="K520" i="2"/>
  <c r="K521" i="2"/>
  <c r="K522" i="2"/>
  <c r="K523" i="2"/>
  <c r="K524" i="2"/>
  <c r="K525" i="2"/>
  <c r="K526" i="2"/>
  <c r="K527" i="2"/>
  <c r="K528" i="2"/>
  <c r="K529" i="2"/>
  <c r="K530" i="2"/>
  <c r="K531" i="2"/>
  <c r="K532" i="2"/>
  <c r="K533" i="2"/>
  <c r="K534" i="2"/>
  <c r="K535" i="2"/>
  <c r="K536" i="2"/>
  <c r="K537" i="2"/>
  <c r="K538" i="2"/>
  <c r="K539" i="2"/>
  <c r="K540" i="2"/>
  <c r="K541" i="2"/>
  <c r="K542" i="2"/>
  <c r="K543" i="2"/>
  <c r="K544" i="2"/>
  <c r="K545" i="2"/>
  <c r="K546" i="2"/>
  <c r="K547" i="2"/>
  <c r="K548" i="2"/>
  <c r="K549" i="2"/>
  <c r="K550" i="2"/>
  <c r="K551" i="2"/>
  <c r="K552" i="2"/>
  <c r="K553" i="2"/>
  <c r="K554" i="2"/>
  <c r="K555" i="2"/>
  <c r="K556" i="2"/>
  <c r="K557" i="2"/>
  <c r="K558" i="2"/>
  <c r="K559" i="2"/>
  <c r="K560" i="2"/>
  <c r="K561" i="2"/>
  <c r="K562" i="2"/>
  <c r="K563" i="2"/>
  <c r="K564" i="2"/>
  <c r="K565" i="2"/>
  <c r="K566" i="2"/>
  <c r="K567" i="2"/>
  <c r="K568" i="2"/>
  <c r="K569" i="2"/>
  <c r="K570" i="2"/>
  <c r="K571" i="2"/>
  <c r="K572" i="2"/>
  <c r="K573" i="2"/>
  <c r="K574" i="2"/>
  <c r="K575" i="2"/>
  <c r="K576" i="2"/>
  <c r="K577" i="2"/>
  <c r="K578" i="2"/>
  <c r="K579" i="2"/>
  <c r="K580" i="2"/>
  <c r="K581" i="2"/>
  <c r="K582" i="2"/>
  <c r="K583" i="2"/>
  <c r="K584" i="2"/>
  <c r="K585" i="2"/>
  <c r="K586" i="2"/>
  <c r="K587" i="2"/>
  <c r="K588" i="2"/>
  <c r="K589" i="2"/>
  <c r="K590" i="2"/>
  <c r="K591" i="2"/>
  <c r="K592" i="2"/>
  <c r="K593" i="2"/>
  <c r="K594" i="2"/>
  <c r="K595" i="2"/>
  <c r="K596" i="2"/>
  <c r="K597" i="2"/>
  <c r="K598" i="2"/>
  <c r="K599" i="2"/>
  <c r="K600" i="2"/>
  <c r="K601" i="2"/>
  <c r="K602" i="2"/>
  <c r="K603" i="2"/>
  <c r="K604" i="2"/>
  <c r="K605" i="2"/>
  <c r="K606" i="2"/>
  <c r="K607" i="2"/>
  <c r="K608" i="2"/>
  <c r="K609" i="2"/>
  <c r="K610" i="2"/>
  <c r="K611" i="2"/>
  <c r="K612" i="2"/>
  <c r="K613" i="2"/>
  <c r="K614" i="2"/>
  <c r="K615" i="2"/>
  <c r="K616" i="2"/>
  <c r="K617" i="2"/>
  <c r="K618" i="2"/>
  <c r="K619" i="2"/>
  <c r="K620" i="2"/>
  <c r="K621" i="2"/>
  <c r="K622" i="2"/>
  <c r="K623" i="2"/>
  <c r="K624" i="2"/>
  <c r="K625" i="2"/>
  <c r="K626" i="2"/>
  <c r="K627" i="2"/>
  <c r="K628" i="2"/>
  <c r="K629" i="2"/>
  <c r="K630" i="2"/>
  <c r="K631" i="2"/>
  <c r="K632" i="2"/>
  <c r="K633" i="2"/>
  <c r="K634" i="2"/>
  <c r="K635" i="2"/>
  <c r="K636" i="2"/>
  <c r="K637" i="2"/>
  <c r="K638" i="2"/>
  <c r="K639" i="2"/>
  <c r="K640" i="2"/>
  <c r="K641" i="2"/>
  <c r="K642" i="2"/>
  <c r="K643" i="2"/>
  <c r="K644" i="2"/>
  <c r="K645" i="2"/>
  <c r="K646" i="2"/>
  <c r="K647" i="2"/>
  <c r="K648" i="2"/>
  <c r="K649" i="2"/>
  <c r="K650" i="2"/>
  <c r="K651" i="2"/>
  <c r="K652" i="2"/>
  <c r="K653" i="2"/>
  <c r="K654" i="2"/>
  <c r="K655" i="2"/>
  <c r="K656" i="2"/>
  <c r="K657" i="2"/>
  <c r="K658" i="2"/>
  <c r="K659" i="2"/>
  <c r="K660" i="2"/>
  <c r="K661" i="2"/>
  <c r="K662" i="2"/>
  <c r="K663" i="2"/>
  <c r="K664" i="2"/>
  <c r="K665" i="2"/>
  <c r="K666" i="2"/>
  <c r="K667" i="2"/>
  <c r="K668" i="2"/>
  <c r="K669" i="2"/>
  <c r="K670" i="2"/>
  <c r="K671" i="2"/>
  <c r="K672" i="2"/>
  <c r="K673" i="2"/>
  <c r="K674" i="2"/>
  <c r="K675" i="2"/>
  <c r="K676" i="2"/>
  <c r="K677" i="2"/>
  <c r="K678" i="2"/>
  <c r="K679" i="2"/>
  <c r="K680" i="2"/>
  <c r="K681" i="2"/>
  <c r="K682" i="2"/>
  <c r="K683" i="2"/>
  <c r="K684" i="2"/>
  <c r="K685" i="2"/>
  <c r="K686" i="2"/>
  <c r="K687" i="2"/>
  <c r="K688" i="2"/>
  <c r="K689" i="2"/>
  <c r="K690" i="2"/>
  <c r="K691" i="2"/>
  <c r="K692" i="2"/>
  <c r="K693" i="2"/>
  <c r="K694" i="2"/>
  <c r="K695" i="2"/>
  <c r="K696" i="2"/>
  <c r="K697" i="2"/>
  <c r="K698" i="2"/>
  <c r="K699" i="2"/>
  <c r="K700" i="2"/>
  <c r="K701" i="2"/>
  <c r="K702" i="2"/>
  <c r="K703" i="2"/>
  <c r="K704" i="2"/>
  <c r="K705" i="2"/>
  <c r="K706" i="2"/>
  <c r="K707" i="2"/>
  <c r="K708" i="2"/>
  <c r="K709" i="2"/>
  <c r="K710" i="2"/>
  <c r="K711" i="2"/>
  <c r="K712" i="2"/>
  <c r="K713" i="2"/>
  <c r="K714" i="2"/>
  <c r="K715" i="2"/>
  <c r="K716" i="2"/>
  <c r="K717" i="2"/>
  <c r="K718" i="2"/>
  <c r="K719" i="2"/>
  <c r="K720" i="2"/>
  <c r="K721" i="2"/>
  <c r="K722" i="2"/>
  <c r="K723" i="2"/>
  <c r="K724" i="2"/>
  <c r="K725" i="2"/>
  <c r="K726" i="2"/>
  <c r="K727" i="2"/>
  <c r="K728" i="2"/>
  <c r="K729" i="2"/>
  <c r="K730" i="2"/>
  <c r="K731" i="2"/>
  <c r="K732" i="2"/>
  <c r="K733" i="2"/>
  <c r="K734" i="2"/>
  <c r="K735" i="2"/>
  <c r="K736" i="2"/>
  <c r="K737" i="2"/>
  <c r="K738" i="2"/>
  <c r="K739" i="2"/>
  <c r="K740" i="2"/>
  <c r="K741" i="2"/>
  <c r="K742" i="2"/>
  <c r="K743" i="2"/>
  <c r="K744" i="2"/>
  <c r="K745" i="2"/>
  <c r="K746" i="2"/>
  <c r="K747" i="2"/>
  <c r="K748" i="2"/>
  <c r="K749" i="2"/>
  <c r="K750" i="2"/>
  <c r="K751" i="2"/>
  <c r="K752" i="2"/>
  <c r="K753" i="2"/>
  <c r="K754" i="2"/>
  <c r="K755" i="2"/>
  <c r="K756" i="2"/>
  <c r="K757" i="2"/>
  <c r="K758" i="2"/>
  <c r="K759" i="2"/>
  <c r="K760" i="2"/>
  <c r="K761" i="2"/>
  <c r="K762" i="2"/>
  <c r="K763" i="2"/>
  <c r="K764" i="2"/>
  <c r="K765" i="2"/>
  <c r="K766" i="2"/>
  <c r="K767" i="2"/>
  <c r="K768" i="2"/>
  <c r="K769" i="2"/>
  <c r="K770" i="2"/>
  <c r="K771" i="2"/>
  <c r="K772" i="2"/>
  <c r="K773" i="2"/>
  <c r="K774" i="2"/>
  <c r="K775" i="2"/>
  <c r="K776" i="2"/>
  <c r="K777" i="2"/>
  <c r="K778" i="2"/>
  <c r="K779" i="2"/>
  <c r="K780" i="2"/>
  <c r="K781" i="2"/>
  <c r="K782" i="2"/>
  <c r="K783" i="2"/>
  <c r="K784" i="2"/>
  <c r="K785" i="2"/>
  <c r="K786" i="2"/>
  <c r="K787" i="2"/>
  <c r="K788" i="2"/>
  <c r="K789" i="2"/>
  <c r="K790" i="2"/>
  <c r="K791" i="2"/>
  <c r="K792" i="2"/>
  <c r="K793" i="2"/>
  <c r="K794" i="2"/>
  <c r="K795" i="2"/>
  <c r="K796" i="2"/>
  <c r="K797" i="2"/>
  <c r="K798" i="2"/>
  <c r="K799" i="2"/>
  <c r="K800" i="2"/>
  <c r="K801" i="2"/>
  <c r="K802" i="2"/>
  <c r="K803" i="2"/>
  <c r="K804" i="2"/>
  <c r="K805" i="2"/>
  <c r="K806" i="2"/>
  <c r="K807" i="2"/>
  <c r="K808" i="2"/>
  <c r="K809" i="2"/>
  <c r="K810" i="2"/>
  <c r="K811" i="2"/>
  <c r="K812" i="2"/>
  <c r="K813" i="2"/>
  <c r="K814" i="2"/>
  <c r="K815" i="2"/>
  <c r="K816" i="2"/>
  <c r="K817" i="2"/>
  <c r="K818" i="2"/>
  <c r="K819" i="2"/>
  <c r="K820" i="2"/>
  <c r="K821" i="2"/>
  <c r="K822" i="2"/>
  <c r="K823" i="2"/>
  <c r="K824" i="2"/>
  <c r="K825" i="2"/>
  <c r="K826" i="2"/>
  <c r="K827" i="2"/>
  <c r="K828" i="2"/>
  <c r="K829" i="2"/>
  <c r="K830" i="2"/>
  <c r="K831" i="2"/>
  <c r="K832" i="2"/>
  <c r="K833" i="2"/>
  <c r="K834" i="2"/>
  <c r="K835" i="2"/>
  <c r="K836" i="2"/>
  <c r="K837" i="2"/>
  <c r="K838" i="2"/>
  <c r="K839" i="2"/>
  <c r="K840" i="2"/>
  <c r="K841" i="2"/>
  <c r="K842" i="2"/>
  <c r="K843" i="2"/>
  <c r="K844" i="2"/>
  <c r="K845" i="2"/>
  <c r="K846" i="2"/>
  <c r="K847" i="2"/>
  <c r="K848" i="2"/>
  <c r="K849" i="2"/>
  <c r="K850" i="2"/>
  <c r="K851" i="2"/>
  <c r="K852" i="2"/>
  <c r="K853" i="2"/>
  <c r="K854" i="2"/>
  <c r="K855" i="2"/>
  <c r="K856" i="2"/>
  <c r="K857" i="2"/>
  <c r="K858" i="2"/>
  <c r="K859" i="2"/>
  <c r="K860" i="2"/>
  <c r="K861" i="2"/>
  <c r="K862" i="2"/>
  <c r="K863" i="2"/>
  <c r="K864" i="2"/>
  <c r="K865" i="2"/>
  <c r="K866" i="2"/>
  <c r="K867" i="2"/>
  <c r="K868" i="2"/>
  <c r="K869" i="2"/>
  <c r="K870" i="2"/>
  <c r="K871" i="2"/>
  <c r="K872" i="2"/>
  <c r="K873" i="2"/>
  <c r="K874" i="2"/>
  <c r="K875" i="2"/>
  <c r="K876" i="2"/>
  <c r="K877" i="2"/>
  <c r="K878" i="2"/>
  <c r="K879" i="2"/>
  <c r="K880" i="2"/>
  <c r="K881" i="2"/>
  <c r="K882" i="2"/>
  <c r="K883" i="2"/>
  <c r="K884" i="2"/>
  <c r="K885" i="2"/>
  <c r="K886" i="2"/>
  <c r="K887" i="2"/>
  <c r="K888" i="2"/>
  <c r="K889" i="2"/>
  <c r="K890" i="2"/>
  <c r="K891" i="2"/>
  <c r="K892" i="2"/>
  <c r="K893" i="2"/>
  <c r="K894" i="2"/>
  <c r="K895" i="2"/>
  <c r="K896" i="2"/>
  <c r="K897" i="2"/>
  <c r="K898" i="2"/>
  <c r="K899" i="2"/>
  <c r="K900" i="2"/>
  <c r="K901" i="2"/>
  <c r="K902" i="2"/>
  <c r="K903" i="2"/>
  <c r="K904" i="2"/>
  <c r="K905" i="2"/>
  <c r="K906" i="2"/>
  <c r="K907" i="2"/>
  <c r="K908" i="2"/>
  <c r="K909" i="2"/>
  <c r="K910" i="2"/>
  <c r="K911" i="2"/>
  <c r="K912" i="2"/>
  <c r="K913" i="2"/>
  <c r="K914" i="2"/>
  <c r="K915" i="2"/>
  <c r="K916" i="2"/>
  <c r="K917" i="2"/>
  <c r="K918" i="2"/>
  <c r="K919" i="2"/>
  <c r="K920" i="2"/>
  <c r="K921" i="2"/>
  <c r="K922" i="2"/>
  <c r="K923" i="2"/>
  <c r="K924" i="2"/>
  <c r="K925" i="2"/>
  <c r="K926" i="2"/>
  <c r="K927" i="2"/>
  <c r="K928" i="2"/>
  <c r="K929" i="2"/>
  <c r="K930" i="2"/>
  <c r="K931" i="2"/>
  <c r="K932" i="2"/>
  <c r="K933" i="2"/>
  <c r="K934" i="2"/>
  <c r="K935" i="2"/>
  <c r="K936" i="2"/>
  <c r="K937" i="2"/>
  <c r="K938" i="2"/>
  <c r="K939" i="2"/>
  <c r="K940" i="2"/>
  <c r="K941" i="2"/>
  <c r="K942" i="2"/>
  <c r="K943" i="2"/>
  <c r="K944" i="2"/>
  <c r="K945" i="2"/>
  <c r="K946" i="2"/>
  <c r="K947" i="2"/>
  <c r="K948" i="2"/>
  <c r="K949" i="2"/>
  <c r="K950" i="2"/>
  <c r="K951" i="2"/>
  <c r="K952" i="2"/>
  <c r="K953" i="2"/>
  <c r="K954" i="2"/>
  <c r="K955" i="2"/>
  <c r="K956" i="2"/>
  <c r="K957" i="2"/>
  <c r="K958" i="2"/>
  <c r="K959" i="2"/>
  <c r="K960" i="2"/>
  <c r="K961" i="2"/>
  <c r="K962" i="2"/>
  <c r="K963" i="2"/>
  <c r="K964" i="2"/>
  <c r="K965" i="2"/>
  <c r="K966" i="2"/>
  <c r="K967" i="2"/>
  <c r="K968" i="2"/>
  <c r="K969" i="2"/>
  <c r="K970" i="2"/>
  <c r="K971" i="2"/>
  <c r="K972" i="2"/>
  <c r="K973" i="2"/>
  <c r="K974" i="2"/>
  <c r="K975" i="2"/>
  <c r="K976" i="2"/>
  <c r="K977" i="2"/>
  <c r="K978" i="2"/>
  <c r="K979" i="2"/>
  <c r="K980" i="2"/>
  <c r="K981" i="2"/>
  <c r="K982" i="2"/>
  <c r="K983" i="2"/>
  <c r="K984" i="2"/>
  <c r="K985" i="2"/>
  <c r="K986" i="2"/>
  <c r="K987" i="2"/>
  <c r="K988" i="2"/>
  <c r="K989" i="2"/>
  <c r="K990" i="2"/>
  <c r="K991" i="2"/>
  <c r="K992" i="2"/>
  <c r="K993" i="2"/>
  <c r="K994" i="2"/>
  <c r="K995" i="2"/>
  <c r="K996" i="2"/>
  <c r="K997" i="2"/>
  <c r="K998" i="2"/>
  <c r="K999" i="2"/>
  <c r="K1000" i="2"/>
  <c r="K1001" i="2"/>
  <c r="K1002" i="2"/>
  <c r="K1003" i="2"/>
  <c r="K1004" i="2"/>
  <c r="K1005" i="2"/>
  <c r="K1006" i="2"/>
  <c r="K1007" i="2"/>
  <c r="K1008" i="2"/>
  <c r="K1009" i="2"/>
  <c r="K1010" i="2"/>
  <c r="K1011" i="2"/>
  <c r="K1012" i="2"/>
  <c r="K1013" i="2"/>
  <c r="K1014" i="2"/>
  <c r="K1015" i="2"/>
  <c r="K1016" i="2"/>
  <c r="K1017" i="2"/>
  <c r="K1018" i="2"/>
  <c r="K1019" i="2"/>
  <c r="K1020" i="2"/>
  <c r="K1021" i="2"/>
  <c r="K1022" i="2"/>
  <c r="K1023" i="2"/>
  <c r="K1024" i="2"/>
  <c r="K1025" i="2"/>
  <c r="K1026" i="2"/>
  <c r="K1027" i="2"/>
  <c r="K1028" i="2"/>
  <c r="K1029" i="2"/>
  <c r="K1030" i="2"/>
  <c r="K1031" i="2"/>
  <c r="K1032" i="2"/>
  <c r="K1033" i="2"/>
  <c r="K1034" i="2"/>
  <c r="K1035" i="2"/>
  <c r="K1036" i="2"/>
  <c r="K1037" i="2"/>
  <c r="K1038" i="2"/>
  <c r="K1039" i="2"/>
  <c r="K1040" i="2"/>
  <c r="K1041" i="2"/>
  <c r="K1042" i="2"/>
  <c r="K1043" i="2"/>
  <c r="K1044" i="2"/>
  <c r="K1045" i="2"/>
  <c r="K1046" i="2"/>
  <c r="K1047" i="2"/>
  <c r="K1048" i="2"/>
  <c r="K1049" i="2"/>
  <c r="K1050" i="2"/>
  <c r="K1051" i="2"/>
  <c r="K1052" i="2"/>
  <c r="K1053" i="2"/>
  <c r="K1054" i="2"/>
  <c r="K1055" i="2"/>
  <c r="K1056" i="2"/>
  <c r="K1057" i="2"/>
  <c r="K1058" i="2"/>
  <c r="K1059" i="2"/>
  <c r="K1060" i="2"/>
  <c r="K1061" i="2"/>
  <c r="K1062" i="2"/>
  <c r="K1063" i="2"/>
  <c r="K1064" i="2"/>
  <c r="K1065" i="2"/>
  <c r="K1066" i="2"/>
  <c r="K1067" i="2"/>
  <c r="K1068" i="2"/>
  <c r="K1069" i="2"/>
  <c r="K1070" i="2"/>
  <c r="K1071" i="2"/>
  <c r="K1072" i="2"/>
  <c r="K1073" i="2"/>
  <c r="K1074" i="2"/>
  <c r="K1075" i="2"/>
  <c r="K1076" i="2"/>
  <c r="K1077" i="2"/>
  <c r="K1078" i="2"/>
  <c r="K1079" i="2"/>
  <c r="K1080" i="2"/>
  <c r="K1081" i="2"/>
  <c r="K1082" i="2"/>
  <c r="K1083" i="2"/>
  <c r="K1084" i="2"/>
  <c r="K1085" i="2"/>
  <c r="K1086" i="2"/>
  <c r="K1087" i="2"/>
  <c r="K1088" i="2"/>
  <c r="K1089" i="2"/>
  <c r="K1090" i="2"/>
  <c r="K1091" i="2"/>
  <c r="K1092" i="2"/>
  <c r="K1093" i="2"/>
  <c r="K1094" i="2"/>
  <c r="K1095" i="2"/>
  <c r="K1096" i="2"/>
  <c r="K1097" i="2"/>
  <c r="K1098" i="2"/>
  <c r="K1099" i="2"/>
  <c r="K1100" i="2"/>
  <c r="K1101" i="2"/>
  <c r="K1102" i="2"/>
  <c r="K1103" i="2"/>
  <c r="K1104" i="2"/>
  <c r="K1105" i="2"/>
  <c r="K1106" i="2"/>
  <c r="K1107" i="2"/>
  <c r="K1108" i="2"/>
  <c r="K1109" i="2"/>
  <c r="K1110" i="2"/>
  <c r="K1111" i="2"/>
  <c r="K1112" i="2"/>
  <c r="K1113" i="2"/>
  <c r="K1114" i="2"/>
  <c r="K1115" i="2"/>
  <c r="K1116" i="2"/>
  <c r="K1117" i="2"/>
  <c r="K1118" i="2"/>
  <c r="K1119" i="2"/>
  <c r="K1120" i="2"/>
  <c r="K1121" i="2"/>
  <c r="K1122" i="2"/>
  <c r="K1123" i="2"/>
  <c r="K1124" i="2"/>
  <c r="K1125" i="2"/>
  <c r="K1126" i="2"/>
  <c r="K1127" i="2"/>
  <c r="K1128" i="2"/>
  <c r="K1129" i="2"/>
  <c r="K1130" i="2"/>
  <c r="K1131" i="2"/>
  <c r="K1132" i="2"/>
  <c r="K1133" i="2"/>
  <c r="K1134" i="2"/>
  <c r="K1135" i="2"/>
  <c r="K1136" i="2"/>
  <c r="K1137" i="2"/>
  <c r="K1138" i="2"/>
  <c r="K1139" i="2"/>
  <c r="K1140" i="2"/>
  <c r="K1141" i="2"/>
  <c r="K1142" i="2"/>
  <c r="K1143" i="2"/>
  <c r="K1144" i="2"/>
  <c r="K1145" i="2"/>
  <c r="K1146" i="2"/>
  <c r="K1147" i="2"/>
  <c r="K1148" i="2"/>
  <c r="K1149" i="2"/>
  <c r="K1150" i="2"/>
  <c r="K1151" i="2"/>
  <c r="K1152" i="2"/>
  <c r="K1153" i="2"/>
  <c r="K1154" i="2"/>
  <c r="K1155" i="2"/>
  <c r="K1156" i="2"/>
  <c r="K1157" i="2"/>
  <c r="K1158" i="2"/>
  <c r="K1159" i="2"/>
  <c r="K1160" i="2"/>
  <c r="K1161" i="2"/>
  <c r="K1162" i="2"/>
  <c r="K1163" i="2"/>
  <c r="K1164" i="2"/>
  <c r="K1165" i="2"/>
  <c r="K1166" i="2"/>
  <c r="K1167" i="2"/>
  <c r="K1168" i="2"/>
  <c r="K1169" i="2"/>
  <c r="K1170" i="2"/>
  <c r="K1171" i="2"/>
  <c r="K1172" i="2"/>
  <c r="K1173" i="2"/>
  <c r="K1174" i="2"/>
  <c r="K1175" i="2"/>
  <c r="K1176" i="2"/>
  <c r="K1177" i="2"/>
  <c r="K1178" i="2"/>
  <c r="K1179" i="2"/>
  <c r="K1180" i="2"/>
  <c r="K1181" i="2"/>
  <c r="K1182" i="2"/>
  <c r="K1183" i="2"/>
  <c r="K1184" i="2"/>
  <c r="K1185" i="2"/>
  <c r="K1186" i="2"/>
  <c r="K1187" i="2"/>
  <c r="K1188" i="2"/>
  <c r="K1189" i="2"/>
  <c r="K1190" i="2"/>
  <c r="K1191" i="2"/>
  <c r="K1192" i="2"/>
  <c r="K1193" i="2"/>
  <c r="K1194" i="2"/>
  <c r="K1195" i="2"/>
  <c r="K1196" i="2"/>
  <c r="K1197" i="2"/>
  <c r="K1198" i="2"/>
  <c r="K1199" i="2"/>
  <c r="K1200" i="2"/>
  <c r="K1201" i="2"/>
  <c r="K1202" i="2"/>
  <c r="K1203" i="2"/>
  <c r="K1204" i="2"/>
  <c r="K1205" i="2"/>
  <c r="K1206" i="2"/>
  <c r="K1207" i="2"/>
  <c r="K1208" i="2"/>
  <c r="K1209" i="2"/>
  <c r="K1210" i="2"/>
  <c r="K1211" i="2"/>
  <c r="K1212" i="2"/>
  <c r="K1213" i="2"/>
  <c r="K1214" i="2"/>
  <c r="K1215" i="2"/>
  <c r="K1216" i="2"/>
  <c r="K1217" i="2"/>
  <c r="K1218" i="2"/>
  <c r="K1219" i="2"/>
  <c r="K1220" i="2"/>
  <c r="K1221" i="2"/>
  <c r="K1222" i="2"/>
  <c r="K1223" i="2"/>
  <c r="K1224" i="2"/>
  <c r="K1225" i="2"/>
  <c r="K1226" i="2"/>
  <c r="K1227" i="2"/>
  <c r="K1228" i="2"/>
  <c r="K1229" i="2"/>
  <c r="K1230" i="2"/>
  <c r="K1231" i="2"/>
  <c r="K1232" i="2"/>
  <c r="K1233" i="2"/>
  <c r="K1234" i="2"/>
  <c r="K1235" i="2"/>
  <c r="K1236" i="2"/>
  <c r="K1237" i="2"/>
  <c r="K1238" i="2"/>
  <c r="K1239" i="2"/>
  <c r="K1240" i="2"/>
  <c r="K1241" i="2"/>
  <c r="K1242" i="2"/>
  <c r="K1243" i="2"/>
  <c r="K1244" i="2"/>
  <c r="K1245" i="2"/>
  <c r="K1246" i="2"/>
  <c r="K1247" i="2"/>
  <c r="K1248" i="2"/>
  <c r="K1249" i="2"/>
  <c r="K1250" i="2"/>
  <c r="K1251" i="2"/>
  <c r="K1252" i="2"/>
  <c r="K1253" i="2"/>
  <c r="K1254" i="2"/>
  <c r="K1255" i="2"/>
  <c r="K1256" i="2"/>
  <c r="K1257" i="2"/>
  <c r="K1258" i="2"/>
  <c r="K1259" i="2"/>
  <c r="K1260" i="2"/>
  <c r="K1261" i="2"/>
  <c r="K1262" i="2"/>
  <c r="K1263" i="2"/>
  <c r="K1264" i="2"/>
  <c r="K1265" i="2"/>
  <c r="K1266" i="2"/>
  <c r="K1267" i="2"/>
  <c r="K1268" i="2"/>
  <c r="K1269" i="2"/>
  <c r="K1270" i="2"/>
  <c r="K1271" i="2"/>
  <c r="K1272" i="2"/>
  <c r="K1273" i="2"/>
  <c r="K1274" i="2"/>
  <c r="K1275" i="2"/>
  <c r="K1276" i="2"/>
  <c r="K1277" i="2"/>
  <c r="K1278" i="2"/>
  <c r="K1279" i="2"/>
  <c r="K1280" i="2"/>
  <c r="K1281" i="2"/>
  <c r="K1282" i="2"/>
  <c r="K1283" i="2"/>
  <c r="K1284" i="2"/>
  <c r="K1285" i="2"/>
  <c r="K1286" i="2"/>
  <c r="K1287" i="2"/>
  <c r="K1288" i="2"/>
  <c r="K1289" i="2"/>
  <c r="K1290" i="2"/>
  <c r="K1291" i="2"/>
  <c r="K1292" i="2"/>
  <c r="K1293" i="2"/>
  <c r="K1294" i="2"/>
  <c r="K1295" i="2"/>
  <c r="K1296" i="2"/>
  <c r="K1297" i="2"/>
  <c r="K1298" i="2"/>
  <c r="K1299" i="2"/>
  <c r="K1300" i="2"/>
  <c r="K1301" i="2"/>
  <c r="K1302" i="2"/>
  <c r="K1303" i="2"/>
  <c r="K1304" i="2"/>
  <c r="K1305" i="2"/>
  <c r="K1306" i="2"/>
  <c r="K1307" i="2"/>
  <c r="K1308" i="2"/>
  <c r="K1309" i="2"/>
  <c r="K1310" i="2"/>
  <c r="K1311" i="2"/>
  <c r="K1312" i="2"/>
  <c r="K1313" i="2"/>
  <c r="K1314" i="2"/>
  <c r="K1315" i="2"/>
  <c r="K1316" i="2"/>
  <c r="K1317" i="2"/>
  <c r="K1318" i="2"/>
  <c r="K1319" i="2"/>
  <c r="K1320" i="2"/>
  <c r="K1321" i="2"/>
  <c r="K1322" i="2"/>
  <c r="K1323" i="2"/>
  <c r="K1324" i="2"/>
  <c r="K1325" i="2"/>
  <c r="K1326" i="2"/>
  <c r="K1327" i="2"/>
  <c r="K1328" i="2"/>
  <c r="K1329" i="2"/>
  <c r="K1330" i="2"/>
  <c r="K1331" i="2"/>
  <c r="K1332" i="2"/>
  <c r="K1333" i="2"/>
  <c r="K1334" i="2"/>
  <c r="K1335" i="2"/>
  <c r="K1336" i="2"/>
  <c r="K1337" i="2"/>
  <c r="K1338" i="2"/>
  <c r="K1339" i="2"/>
  <c r="K1340" i="2"/>
  <c r="K1341" i="2"/>
  <c r="K1342" i="2"/>
  <c r="K1343" i="2"/>
  <c r="K1344" i="2"/>
  <c r="K1345" i="2"/>
  <c r="K1346" i="2"/>
  <c r="K1347" i="2"/>
  <c r="K1348" i="2"/>
  <c r="K1349" i="2"/>
  <c r="K1350" i="2"/>
  <c r="K1351" i="2"/>
  <c r="K1352" i="2"/>
  <c r="K1353" i="2"/>
  <c r="K1354" i="2"/>
  <c r="K1355" i="2"/>
  <c r="K1356" i="2"/>
  <c r="K1357" i="2"/>
  <c r="K1358" i="2"/>
  <c r="K1359" i="2"/>
  <c r="K1360" i="2"/>
  <c r="K1361" i="2"/>
  <c r="K1362" i="2"/>
  <c r="K1363" i="2"/>
  <c r="K1364" i="2"/>
  <c r="K1365" i="2"/>
  <c r="K1366" i="2"/>
  <c r="K1367" i="2"/>
  <c r="K1368" i="2"/>
  <c r="K1369" i="2"/>
  <c r="K1370" i="2"/>
  <c r="K1371" i="2"/>
  <c r="K1372" i="2"/>
  <c r="K1373" i="2"/>
  <c r="K1374" i="2"/>
  <c r="K1375" i="2"/>
  <c r="K1376" i="2"/>
  <c r="K1377" i="2"/>
  <c r="K1378" i="2"/>
  <c r="K1379" i="2"/>
  <c r="K1380" i="2"/>
  <c r="K1381" i="2"/>
  <c r="K1382" i="2"/>
  <c r="K1383" i="2"/>
  <c r="K1384" i="2"/>
  <c r="K1385" i="2"/>
  <c r="K1386" i="2"/>
  <c r="K1387" i="2"/>
  <c r="K1388" i="2"/>
  <c r="K1389" i="2"/>
  <c r="K1390" i="2"/>
  <c r="K1391" i="2"/>
  <c r="K1392" i="2"/>
  <c r="K1393" i="2"/>
  <c r="K1394" i="2"/>
  <c r="K1395" i="2"/>
  <c r="K1396" i="2"/>
  <c r="K1397" i="2"/>
  <c r="K1398" i="2"/>
  <c r="K1399" i="2"/>
  <c r="K1400" i="2"/>
  <c r="K1401" i="2"/>
  <c r="K1402" i="2"/>
  <c r="K1403" i="2"/>
  <c r="K1404" i="2"/>
  <c r="K1405" i="2"/>
  <c r="K1406" i="2"/>
  <c r="K1407" i="2"/>
  <c r="K1408" i="2"/>
  <c r="K1409" i="2"/>
  <c r="K1410" i="2"/>
  <c r="K1411" i="2"/>
  <c r="K1412" i="2"/>
  <c r="K1413" i="2"/>
  <c r="K1414" i="2"/>
  <c r="K1415" i="2"/>
  <c r="K1416" i="2"/>
  <c r="K1417" i="2"/>
  <c r="K1418" i="2"/>
  <c r="K1419" i="2"/>
  <c r="K1420" i="2"/>
  <c r="K1421" i="2"/>
  <c r="K1422" i="2"/>
  <c r="K1423" i="2"/>
  <c r="K1424" i="2"/>
  <c r="K1425" i="2"/>
  <c r="K1426" i="2"/>
  <c r="K1427" i="2"/>
  <c r="K1428" i="2"/>
  <c r="K1429" i="2"/>
  <c r="K1430" i="2"/>
  <c r="K1431" i="2"/>
  <c r="K1432" i="2"/>
  <c r="K1433" i="2"/>
  <c r="K1434" i="2"/>
  <c r="K1435" i="2"/>
  <c r="K1436" i="2"/>
  <c r="K1437" i="2"/>
  <c r="K1438" i="2"/>
  <c r="K1439" i="2"/>
  <c r="K1440" i="2"/>
  <c r="K1441" i="2"/>
  <c r="K1442" i="2"/>
  <c r="K1443" i="2"/>
  <c r="K1444" i="2"/>
  <c r="K1445" i="2"/>
  <c r="K1446" i="2"/>
  <c r="K1447" i="2"/>
  <c r="K1448" i="2"/>
  <c r="K1449" i="2"/>
  <c r="K1450" i="2"/>
  <c r="K1451" i="2"/>
  <c r="K1452" i="2"/>
  <c r="K1453" i="2"/>
  <c r="K1454" i="2"/>
  <c r="K1455" i="2"/>
  <c r="K1456" i="2"/>
  <c r="K1457" i="2"/>
  <c r="K1458" i="2"/>
  <c r="K1459" i="2"/>
  <c r="K1460" i="2"/>
  <c r="K1461" i="2"/>
  <c r="K1462" i="2"/>
  <c r="K1463" i="2"/>
  <c r="K1464" i="2"/>
  <c r="K1465" i="2"/>
  <c r="K1466" i="2"/>
  <c r="K1467" i="2"/>
  <c r="K1468" i="2"/>
  <c r="K1469" i="2"/>
  <c r="K1470" i="2"/>
  <c r="K1471" i="2"/>
  <c r="K1472" i="2"/>
  <c r="K1473" i="2"/>
  <c r="K1474" i="2"/>
  <c r="K1475" i="2"/>
  <c r="K1476" i="2"/>
  <c r="K1477" i="2"/>
  <c r="K1478" i="2"/>
  <c r="K1479" i="2"/>
  <c r="K1480" i="2"/>
  <c r="K1481" i="2"/>
  <c r="K1482" i="2"/>
  <c r="K1483" i="2"/>
  <c r="K1484" i="2"/>
  <c r="K1485" i="2"/>
  <c r="K1486" i="2"/>
  <c r="K1487" i="2"/>
  <c r="K1488" i="2"/>
  <c r="K1489" i="2"/>
  <c r="K1490" i="2"/>
  <c r="K1491" i="2"/>
  <c r="K1492" i="2"/>
  <c r="K1493" i="2"/>
  <c r="K1494" i="2"/>
  <c r="K1495" i="2"/>
  <c r="K1496" i="2"/>
  <c r="K1497" i="2"/>
  <c r="K1498" i="2"/>
  <c r="K1499" i="2"/>
  <c r="K1500" i="2"/>
  <c r="K1501" i="2"/>
  <c r="K1502" i="2"/>
  <c r="K1503" i="2"/>
  <c r="K1504" i="2"/>
  <c r="K1505" i="2"/>
  <c r="K1506" i="2"/>
  <c r="K1507" i="2"/>
  <c r="K1508" i="2"/>
  <c r="K1509" i="2"/>
  <c r="K1510" i="2"/>
  <c r="K1511" i="2"/>
  <c r="K1512" i="2"/>
  <c r="K1513" i="2"/>
  <c r="K1514" i="2"/>
  <c r="K1515" i="2"/>
  <c r="K1516" i="2"/>
  <c r="K1517" i="2"/>
  <c r="K1518" i="2"/>
  <c r="K1519" i="2"/>
  <c r="K1520" i="2"/>
  <c r="K1521" i="2"/>
  <c r="K1522" i="2"/>
  <c r="K1523" i="2"/>
  <c r="K1524" i="2"/>
  <c r="K1525" i="2"/>
  <c r="K1526" i="2"/>
  <c r="K1527" i="2"/>
  <c r="K1528" i="2"/>
  <c r="K1529" i="2"/>
  <c r="K1530" i="2"/>
  <c r="K1531" i="2"/>
  <c r="K1532" i="2"/>
  <c r="K1533" i="2"/>
  <c r="K1534" i="2"/>
  <c r="K1535" i="2"/>
  <c r="K1536" i="2"/>
  <c r="K1537" i="2"/>
  <c r="K1538" i="2"/>
  <c r="K1539" i="2"/>
  <c r="K1540" i="2"/>
  <c r="K1541" i="2"/>
  <c r="K1542" i="2"/>
  <c r="K1543" i="2"/>
  <c r="K1544" i="2"/>
  <c r="K1545" i="2"/>
  <c r="K1546" i="2"/>
  <c r="K1547" i="2"/>
  <c r="K1548" i="2"/>
  <c r="K1549" i="2"/>
  <c r="K1550" i="2"/>
  <c r="K1551" i="2"/>
  <c r="K1552" i="2"/>
  <c r="K1553" i="2"/>
  <c r="K1554" i="2"/>
  <c r="K1555" i="2"/>
  <c r="K1556" i="2"/>
  <c r="K1557" i="2"/>
  <c r="K1558" i="2"/>
  <c r="K1559" i="2"/>
  <c r="K1560" i="2"/>
  <c r="K1561" i="2"/>
  <c r="K1562" i="2"/>
  <c r="K1563" i="2"/>
  <c r="K1564" i="2"/>
  <c r="K1565" i="2"/>
  <c r="K1566" i="2"/>
  <c r="K1567" i="2"/>
  <c r="K1568" i="2"/>
  <c r="K1569" i="2"/>
  <c r="K1570" i="2"/>
  <c r="K1571" i="2"/>
  <c r="K1572" i="2"/>
  <c r="K1573" i="2"/>
  <c r="K1574" i="2"/>
  <c r="K1575" i="2"/>
  <c r="K1576" i="2"/>
  <c r="K1577" i="2"/>
  <c r="K1578" i="2"/>
  <c r="K1579" i="2"/>
  <c r="K1580" i="2"/>
  <c r="K1581" i="2"/>
  <c r="K1582" i="2"/>
  <c r="K1583" i="2"/>
  <c r="K1584" i="2"/>
  <c r="K1585" i="2"/>
  <c r="K1586" i="2"/>
  <c r="K1587" i="2"/>
  <c r="K1588" i="2"/>
  <c r="K1589" i="2"/>
  <c r="K1590" i="2"/>
  <c r="K1591" i="2"/>
  <c r="K1592" i="2"/>
  <c r="K1593" i="2"/>
  <c r="K1594" i="2"/>
  <c r="K1595" i="2"/>
  <c r="K1596" i="2"/>
  <c r="K1597" i="2"/>
  <c r="K1598" i="2"/>
  <c r="K1599" i="2"/>
  <c r="K1600" i="2"/>
  <c r="K1601" i="2"/>
  <c r="K1602" i="2"/>
  <c r="K1603" i="2"/>
  <c r="K1604" i="2"/>
  <c r="K1605" i="2"/>
  <c r="K1606" i="2"/>
  <c r="K1607" i="2"/>
  <c r="K1608" i="2"/>
  <c r="K1609" i="2"/>
  <c r="K1610" i="2"/>
  <c r="K1611" i="2"/>
  <c r="K1612" i="2"/>
  <c r="K1613" i="2"/>
  <c r="K1614" i="2"/>
  <c r="K1615" i="2"/>
  <c r="K1616" i="2"/>
  <c r="K1617" i="2"/>
  <c r="K1618" i="2"/>
  <c r="K1619" i="2"/>
  <c r="K1620" i="2"/>
  <c r="K1621" i="2"/>
  <c r="K1622" i="2"/>
  <c r="K1623" i="2"/>
  <c r="K1624" i="2"/>
  <c r="K1625" i="2"/>
  <c r="K1626" i="2"/>
  <c r="K1627" i="2"/>
  <c r="K1628" i="2"/>
  <c r="K1629" i="2"/>
  <c r="K1630" i="2"/>
  <c r="K1631" i="2"/>
  <c r="K1632" i="2"/>
  <c r="K1633" i="2"/>
  <c r="K1634" i="2"/>
  <c r="K1635" i="2"/>
  <c r="K1636" i="2"/>
  <c r="K1637" i="2"/>
  <c r="K1638" i="2"/>
  <c r="K1639" i="2"/>
  <c r="K1640" i="2"/>
  <c r="K1641" i="2"/>
  <c r="K1642" i="2"/>
  <c r="K1643" i="2"/>
  <c r="K1644" i="2"/>
  <c r="K1645" i="2"/>
  <c r="K1646" i="2"/>
  <c r="K1647" i="2"/>
  <c r="K1648" i="2"/>
  <c r="K1649" i="2"/>
  <c r="K1650" i="2"/>
  <c r="K1651" i="2"/>
  <c r="K1652" i="2"/>
  <c r="K1653" i="2"/>
  <c r="K1654" i="2"/>
  <c r="K1655" i="2"/>
  <c r="K1656" i="2"/>
  <c r="K1657" i="2"/>
  <c r="K1658" i="2"/>
  <c r="K1659" i="2"/>
  <c r="K1660" i="2"/>
  <c r="K1661" i="2"/>
  <c r="K1662" i="2"/>
  <c r="K1663" i="2"/>
  <c r="K1664" i="2"/>
  <c r="K1665" i="2"/>
  <c r="K1666" i="2"/>
  <c r="K1667" i="2"/>
  <c r="K1668" i="2"/>
  <c r="K1669" i="2"/>
  <c r="K1670" i="2"/>
  <c r="K1671" i="2"/>
  <c r="K1672" i="2"/>
  <c r="K1673" i="2"/>
  <c r="K1674" i="2"/>
  <c r="K1675" i="2"/>
  <c r="K1676" i="2"/>
  <c r="K1677" i="2"/>
  <c r="K1678" i="2"/>
  <c r="K1679" i="2"/>
  <c r="K1680" i="2"/>
  <c r="K1681" i="2"/>
  <c r="K1682" i="2"/>
  <c r="K1683" i="2"/>
  <c r="K1684" i="2"/>
  <c r="K1685" i="2"/>
  <c r="K1686" i="2"/>
  <c r="K1687" i="2"/>
  <c r="K1688" i="2"/>
  <c r="K1689" i="2"/>
  <c r="K1690" i="2"/>
  <c r="K1691" i="2"/>
  <c r="K1692" i="2"/>
  <c r="K1693" i="2"/>
  <c r="K1694" i="2"/>
  <c r="K1695" i="2"/>
  <c r="K1696" i="2"/>
  <c r="K1697" i="2"/>
  <c r="K1698" i="2"/>
  <c r="K1699" i="2"/>
  <c r="K1700" i="2"/>
  <c r="K1701" i="2"/>
  <c r="K1702" i="2"/>
  <c r="K1703" i="2"/>
  <c r="K1704" i="2"/>
  <c r="K1705" i="2"/>
  <c r="K1706" i="2"/>
  <c r="K1707" i="2"/>
  <c r="K1708" i="2"/>
  <c r="K1709" i="2"/>
  <c r="K1710" i="2"/>
  <c r="K1711" i="2"/>
  <c r="K1712" i="2"/>
  <c r="K1713" i="2"/>
  <c r="K1714" i="2"/>
  <c r="K1715" i="2"/>
  <c r="K1716" i="2"/>
  <c r="K1717" i="2"/>
  <c r="K1718" i="2"/>
  <c r="K1719" i="2"/>
  <c r="K1720" i="2"/>
  <c r="K1721" i="2"/>
  <c r="K1722" i="2"/>
  <c r="K1723" i="2"/>
  <c r="K1724" i="2"/>
  <c r="K1725" i="2"/>
  <c r="K1726" i="2"/>
  <c r="K1727" i="2"/>
  <c r="K1728" i="2"/>
  <c r="K1729" i="2"/>
  <c r="K1730" i="2"/>
  <c r="K1731" i="2"/>
  <c r="K1732" i="2"/>
  <c r="K1733" i="2"/>
  <c r="K1734" i="2"/>
  <c r="K1735" i="2"/>
  <c r="K1736" i="2"/>
  <c r="K1737" i="2"/>
  <c r="K1738" i="2"/>
  <c r="K1739" i="2"/>
  <c r="K1740" i="2"/>
  <c r="K1741" i="2"/>
  <c r="K1742" i="2"/>
  <c r="K1743" i="2"/>
  <c r="K1744" i="2"/>
  <c r="K1745" i="2"/>
  <c r="K1746" i="2"/>
  <c r="K1747" i="2"/>
  <c r="K1748" i="2"/>
  <c r="K1749" i="2"/>
  <c r="K1750" i="2"/>
  <c r="K1751" i="2"/>
  <c r="K1752" i="2"/>
  <c r="K1753" i="2"/>
  <c r="K1754" i="2"/>
  <c r="K1755" i="2"/>
  <c r="K1756" i="2"/>
  <c r="K1757" i="2"/>
  <c r="K1758" i="2"/>
  <c r="K1759" i="2"/>
  <c r="K1760" i="2"/>
  <c r="K1761" i="2"/>
  <c r="K1762" i="2"/>
  <c r="K1763" i="2"/>
  <c r="K1764" i="2"/>
  <c r="K1765" i="2"/>
  <c r="K1766" i="2"/>
  <c r="K1767" i="2"/>
  <c r="K1768" i="2"/>
  <c r="K1769" i="2"/>
  <c r="K1770" i="2"/>
  <c r="K1771" i="2"/>
  <c r="K1772" i="2"/>
  <c r="K1773" i="2"/>
  <c r="K1774" i="2"/>
  <c r="K1775" i="2"/>
  <c r="K1776" i="2"/>
  <c r="K1777" i="2"/>
  <c r="K1778" i="2"/>
  <c r="K1779" i="2"/>
  <c r="K1780" i="2"/>
  <c r="K1781" i="2"/>
  <c r="K1782" i="2"/>
  <c r="K1783" i="2"/>
  <c r="K1784" i="2"/>
  <c r="K1785" i="2"/>
  <c r="K1786" i="2"/>
  <c r="K1787" i="2"/>
  <c r="K1788" i="2"/>
  <c r="K1789" i="2"/>
  <c r="K1790" i="2"/>
  <c r="K1791" i="2"/>
  <c r="K1792" i="2"/>
  <c r="K1793" i="2"/>
  <c r="K1794" i="2"/>
  <c r="K1795" i="2"/>
  <c r="K1796" i="2"/>
  <c r="K1797" i="2"/>
  <c r="K1798" i="2"/>
  <c r="K1799" i="2"/>
  <c r="K1800" i="2"/>
  <c r="K1801" i="2"/>
  <c r="K1802" i="2"/>
  <c r="K1803" i="2"/>
  <c r="K1804" i="2"/>
  <c r="K1805" i="2"/>
  <c r="K1806" i="2"/>
  <c r="K1807" i="2"/>
  <c r="K1808" i="2"/>
  <c r="K1809" i="2"/>
  <c r="K1810" i="2"/>
  <c r="K1811" i="2"/>
  <c r="K1812" i="2"/>
  <c r="K1813" i="2"/>
  <c r="K1814" i="2"/>
  <c r="K1815" i="2"/>
  <c r="K1816" i="2"/>
  <c r="K1817" i="2"/>
  <c r="K1818" i="2"/>
  <c r="K1819" i="2"/>
  <c r="K1820" i="2"/>
  <c r="K1821" i="2"/>
  <c r="K1822" i="2"/>
  <c r="K1823" i="2"/>
  <c r="K1824" i="2"/>
  <c r="K1825" i="2"/>
  <c r="K1826" i="2"/>
  <c r="K1827" i="2"/>
  <c r="K1828" i="2"/>
  <c r="K1829" i="2"/>
  <c r="K1830" i="2"/>
  <c r="K1831" i="2"/>
  <c r="K1832" i="2"/>
  <c r="K1833" i="2"/>
  <c r="K1834" i="2"/>
  <c r="K1835" i="2"/>
  <c r="K1836" i="2"/>
  <c r="K1837" i="2"/>
  <c r="K1838" i="2"/>
  <c r="K1839" i="2"/>
  <c r="K1840" i="2"/>
  <c r="K1841" i="2"/>
  <c r="K1842" i="2"/>
  <c r="K1843" i="2"/>
  <c r="K1844" i="2"/>
  <c r="K1845" i="2"/>
  <c r="K1846" i="2"/>
  <c r="K1847" i="2"/>
  <c r="K1848" i="2"/>
  <c r="K1849" i="2"/>
  <c r="K1850" i="2"/>
  <c r="K1851" i="2"/>
  <c r="K1852" i="2"/>
  <c r="K1853" i="2"/>
  <c r="K1854" i="2"/>
  <c r="K1855" i="2"/>
  <c r="K1856" i="2"/>
  <c r="K1857" i="2"/>
  <c r="K1858" i="2"/>
  <c r="K1859" i="2"/>
  <c r="K1860" i="2"/>
  <c r="K1861" i="2"/>
  <c r="K1862" i="2"/>
  <c r="K1863" i="2"/>
  <c r="K1864" i="2"/>
  <c r="K1865" i="2"/>
  <c r="K1866" i="2"/>
  <c r="K1867" i="2"/>
  <c r="K1868" i="2"/>
  <c r="K1869" i="2"/>
  <c r="K1870" i="2"/>
  <c r="K1871" i="2"/>
  <c r="K1872" i="2"/>
  <c r="K1873" i="2"/>
  <c r="K1874" i="2"/>
  <c r="K1875" i="2"/>
  <c r="K1876" i="2"/>
  <c r="K1877" i="2"/>
  <c r="K1878" i="2"/>
  <c r="K1879" i="2"/>
  <c r="K1880" i="2"/>
  <c r="K1881" i="2"/>
  <c r="K1882" i="2"/>
  <c r="K1883" i="2"/>
  <c r="K1884" i="2"/>
  <c r="K1885" i="2"/>
  <c r="K1886" i="2"/>
  <c r="K1887" i="2"/>
  <c r="K1888" i="2"/>
  <c r="K1889" i="2"/>
  <c r="K1890" i="2"/>
  <c r="K1891" i="2"/>
  <c r="K1892" i="2"/>
  <c r="K1893" i="2"/>
  <c r="K1894" i="2"/>
  <c r="K1895" i="2"/>
  <c r="K1896" i="2"/>
  <c r="K1897" i="2"/>
  <c r="K1898" i="2"/>
  <c r="K1899" i="2"/>
  <c r="K1900" i="2"/>
  <c r="K1901" i="2"/>
  <c r="K1902" i="2"/>
  <c r="K1903" i="2"/>
  <c r="K1904" i="2"/>
  <c r="K1905" i="2"/>
  <c r="K1906" i="2"/>
  <c r="K1907" i="2"/>
  <c r="K1908" i="2"/>
  <c r="K1909" i="2"/>
  <c r="K1910" i="2"/>
  <c r="K1911" i="2"/>
  <c r="K1912" i="2"/>
  <c r="K1913" i="2"/>
  <c r="K1914" i="2"/>
  <c r="K1915" i="2"/>
  <c r="K1916" i="2"/>
  <c r="K1917" i="2"/>
  <c r="K1918" i="2"/>
  <c r="K1919" i="2"/>
  <c r="K1920" i="2"/>
  <c r="K1921" i="2"/>
  <c r="K1922" i="2"/>
  <c r="K1923" i="2"/>
  <c r="K1924" i="2"/>
  <c r="K1925" i="2"/>
  <c r="K1926" i="2"/>
  <c r="K1927" i="2"/>
  <c r="K1928" i="2"/>
  <c r="K1929" i="2"/>
  <c r="K1930" i="2"/>
  <c r="K1931" i="2"/>
  <c r="K1932" i="2"/>
  <c r="K1933" i="2"/>
  <c r="K1934" i="2"/>
  <c r="K1935" i="2"/>
  <c r="K1936" i="2"/>
  <c r="K1937" i="2"/>
  <c r="K1938" i="2"/>
  <c r="K1939" i="2"/>
  <c r="K1940" i="2"/>
  <c r="K1941" i="2"/>
  <c r="K1942" i="2"/>
  <c r="K1943" i="2"/>
  <c r="K1944" i="2"/>
  <c r="K1945" i="2"/>
  <c r="K1946" i="2"/>
  <c r="K1947" i="2"/>
  <c r="K1948" i="2"/>
  <c r="K1949" i="2"/>
  <c r="K1950" i="2"/>
  <c r="K1951" i="2"/>
  <c r="K1952" i="2"/>
  <c r="K1953" i="2"/>
  <c r="K1954" i="2"/>
  <c r="K1955" i="2"/>
  <c r="K1956" i="2"/>
  <c r="K1957" i="2"/>
  <c r="K1958" i="2"/>
  <c r="K1959" i="2"/>
  <c r="K1960" i="2"/>
  <c r="K1961" i="2"/>
  <c r="K1962" i="2"/>
  <c r="K1963" i="2"/>
  <c r="K1964" i="2"/>
  <c r="K1965" i="2"/>
  <c r="K1966" i="2"/>
  <c r="K1967" i="2"/>
  <c r="K1968" i="2"/>
  <c r="K1969" i="2"/>
  <c r="K1970" i="2"/>
  <c r="K1971" i="2"/>
  <c r="K1972" i="2"/>
  <c r="K1973" i="2"/>
  <c r="K1974" i="2"/>
  <c r="K1975" i="2"/>
  <c r="K1976" i="2"/>
  <c r="K1977" i="2"/>
  <c r="K1978" i="2"/>
  <c r="K1979" i="2"/>
  <c r="K1980" i="2"/>
  <c r="K1981" i="2"/>
  <c r="K1982" i="2"/>
  <c r="K1983" i="2"/>
  <c r="K1984" i="2"/>
  <c r="K1985" i="2"/>
  <c r="K1986" i="2"/>
  <c r="K1987" i="2"/>
  <c r="K1988" i="2"/>
  <c r="K1989" i="2"/>
  <c r="K1990" i="2"/>
  <c r="K1991" i="2"/>
  <c r="K1992" i="2"/>
  <c r="K1993" i="2"/>
  <c r="K1994" i="2"/>
  <c r="K1995" i="2"/>
  <c r="K1996" i="2"/>
  <c r="K1997" i="2"/>
  <c r="K1998" i="2"/>
  <c r="K1999" i="2"/>
  <c r="K2000" i="2"/>
  <c r="K2001" i="2"/>
  <c r="K2002" i="2"/>
  <c r="K2003" i="2"/>
  <c r="K2004" i="2"/>
  <c r="K2005" i="2"/>
  <c r="K2006" i="2"/>
  <c r="K2007" i="2"/>
  <c r="K2008" i="2"/>
  <c r="K2009" i="2"/>
  <c r="K2010" i="2"/>
  <c r="K2011" i="2"/>
  <c r="K2012" i="2"/>
  <c r="K2013" i="2"/>
  <c r="K2014" i="2"/>
  <c r="K2015" i="2"/>
  <c r="K2016" i="2"/>
  <c r="K2017" i="2"/>
  <c r="K2018" i="2"/>
  <c r="K2019" i="2"/>
  <c r="K2020" i="2"/>
  <c r="K2021" i="2"/>
  <c r="K2022" i="2"/>
  <c r="K2023" i="2"/>
  <c r="K2024" i="2"/>
  <c r="K2025" i="2"/>
  <c r="K2026" i="2"/>
  <c r="K2027" i="2"/>
  <c r="K2028" i="2"/>
  <c r="K2029" i="2"/>
  <c r="K2030" i="2"/>
  <c r="K2031" i="2"/>
  <c r="K2032" i="2"/>
  <c r="K2033" i="2"/>
  <c r="K2034" i="2"/>
  <c r="K2035" i="2"/>
  <c r="K2036" i="2"/>
  <c r="K2037" i="2"/>
  <c r="K2038" i="2"/>
  <c r="K2039" i="2"/>
  <c r="K2040" i="2"/>
  <c r="K2041" i="2"/>
  <c r="K2042" i="2"/>
  <c r="K2043" i="2"/>
  <c r="K2044" i="2"/>
  <c r="K2045" i="2"/>
  <c r="K2046" i="2"/>
  <c r="K2047" i="2"/>
  <c r="K2048" i="2"/>
  <c r="K2049" i="2"/>
  <c r="K2050" i="2"/>
  <c r="K2051" i="2"/>
  <c r="K2052" i="2"/>
  <c r="K2053" i="2"/>
  <c r="K2054" i="2"/>
  <c r="K2055" i="2"/>
  <c r="K2056" i="2"/>
  <c r="K2057" i="2"/>
  <c r="K2058" i="2"/>
  <c r="K2059" i="2"/>
  <c r="K2060" i="2"/>
  <c r="K2061" i="2"/>
  <c r="K2062" i="2"/>
  <c r="K2063" i="2"/>
  <c r="K2064" i="2"/>
  <c r="K2065" i="2"/>
  <c r="K2066" i="2"/>
  <c r="K2067" i="2"/>
  <c r="K2068" i="2"/>
  <c r="K2069" i="2"/>
  <c r="K2070" i="2"/>
  <c r="K2071" i="2"/>
  <c r="K2072" i="2"/>
  <c r="K2073" i="2"/>
  <c r="K2074" i="2"/>
  <c r="K2075" i="2"/>
  <c r="K2076" i="2"/>
  <c r="K2077" i="2"/>
  <c r="K2078" i="2"/>
  <c r="K2079" i="2"/>
  <c r="K2080" i="2"/>
  <c r="K2081" i="2"/>
  <c r="K2082" i="2"/>
  <c r="K2083" i="2"/>
  <c r="K2084" i="2"/>
  <c r="K2085" i="2"/>
  <c r="K2086" i="2"/>
  <c r="K2087" i="2"/>
  <c r="K2088" i="2"/>
  <c r="K2089" i="2"/>
  <c r="K2090" i="2"/>
  <c r="K2091" i="2"/>
  <c r="K2092" i="2"/>
  <c r="K2093" i="2"/>
  <c r="K2094" i="2"/>
  <c r="K2095" i="2"/>
  <c r="K2096" i="2"/>
  <c r="K2097" i="2"/>
  <c r="K2098" i="2"/>
  <c r="K2099" i="2"/>
  <c r="K2100" i="2"/>
  <c r="K2101" i="2"/>
  <c r="K2102" i="2"/>
  <c r="K2103" i="2"/>
  <c r="K2104" i="2"/>
  <c r="K2105" i="2"/>
  <c r="K2106" i="2"/>
  <c r="K2107" i="2"/>
  <c r="K2108" i="2"/>
  <c r="K2109" i="2"/>
  <c r="K2110" i="2"/>
  <c r="K2111" i="2"/>
  <c r="K2112" i="2"/>
  <c r="K2113" i="2"/>
  <c r="K2114" i="2"/>
  <c r="K2115" i="2"/>
  <c r="K2116" i="2"/>
  <c r="K2117" i="2"/>
  <c r="K2118" i="2"/>
  <c r="K2119" i="2"/>
  <c r="K2120" i="2"/>
  <c r="K2121" i="2"/>
  <c r="K2122" i="2"/>
  <c r="K2123" i="2"/>
  <c r="K2124" i="2"/>
  <c r="K2125" i="2"/>
  <c r="K2126" i="2"/>
  <c r="K2127" i="2"/>
  <c r="K2128" i="2"/>
  <c r="K2129" i="2"/>
  <c r="K2130" i="2"/>
  <c r="K2131" i="2"/>
  <c r="K2132" i="2"/>
  <c r="K2133" i="2"/>
  <c r="K2134" i="2"/>
  <c r="K2135" i="2"/>
  <c r="K2136" i="2"/>
  <c r="K2137" i="2"/>
  <c r="K2138" i="2"/>
  <c r="K2139" i="2"/>
  <c r="K2140" i="2"/>
  <c r="K2141" i="2"/>
  <c r="K2142" i="2"/>
  <c r="K2143" i="2"/>
  <c r="K2144" i="2"/>
  <c r="K2145" i="2"/>
  <c r="K2146" i="2"/>
  <c r="K2147" i="2"/>
  <c r="K2148" i="2"/>
  <c r="K2149" i="2"/>
  <c r="K2150" i="2"/>
  <c r="K2151" i="2"/>
  <c r="K2152" i="2"/>
  <c r="K2153" i="2"/>
  <c r="K2154" i="2"/>
  <c r="K2155" i="2"/>
  <c r="K2156" i="2"/>
  <c r="K2157" i="2"/>
  <c r="K2158" i="2"/>
  <c r="K2159" i="2"/>
  <c r="K2160" i="2"/>
  <c r="K2161" i="2"/>
  <c r="K2162" i="2"/>
  <c r="K2163" i="2"/>
  <c r="K2164" i="2"/>
  <c r="K2165" i="2"/>
  <c r="K2166" i="2"/>
  <c r="K2167" i="2"/>
  <c r="K2168" i="2"/>
  <c r="K2169" i="2"/>
  <c r="K2170" i="2"/>
  <c r="K2171" i="2"/>
  <c r="K2172" i="2"/>
  <c r="K2173" i="2"/>
  <c r="K2174" i="2"/>
  <c r="K2175" i="2"/>
  <c r="K2176" i="2"/>
  <c r="K2177" i="2"/>
  <c r="K2178" i="2"/>
  <c r="K2179" i="2"/>
  <c r="K2180" i="2"/>
  <c r="K2181" i="2"/>
  <c r="K2182" i="2"/>
  <c r="K2183" i="2"/>
  <c r="K2184" i="2"/>
  <c r="K2185" i="2"/>
  <c r="K2186" i="2"/>
  <c r="K2187" i="2"/>
  <c r="K2188" i="2"/>
  <c r="K2189" i="2"/>
  <c r="K2190" i="2"/>
  <c r="K2191" i="2"/>
  <c r="K2192" i="2"/>
  <c r="K2193" i="2"/>
  <c r="K2194" i="2"/>
  <c r="K2195" i="2"/>
  <c r="K2196" i="2"/>
  <c r="K2197" i="2"/>
  <c r="K2198" i="2"/>
  <c r="K2199" i="2"/>
  <c r="K2200" i="2"/>
  <c r="K2201" i="2"/>
  <c r="K2202" i="2"/>
  <c r="K2203" i="2"/>
  <c r="K2204" i="2"/>
  <c r="K2205" i="2"/>
  <c r="K2206" i="2"/>
  <c r="K2207" i="2"/>
  <c r="K2208" i="2"/>
  <c r="K2209" i="2"/>
  <c r="K2210" i="2"/>
  <c r="K2211" i="2"/>
  <c r="K2212" i="2"/>
  <c r="K2213" i="2"/>
  <c r="K2214" i="2"/>
  <c r="K2215" i="2"/>
  <c r="K2216" i="2"/>
  <c r="K2217" i="2"/>
  <c r="K2218" i="2"/>
  <c r="K2219" i="2"/>
  <c r="K2220" i="2"/>
  <c r="K2221" i="2"/>
  <c r="K2222" i="2"/>
  <c r="K2223" i="2"/>
  <c r="K2224" i="2"/>
  <c r="K2225" i="2"/>
  <c r="K2226" i="2"/>
  <c r="K2227" i="2"/>
  <c r="K2228" i="2"/>
  <c r="K2229" i="2"/>
  <c r="K2230" i="2"/>
  <c r="K2231" i="2"/>
  <c r="K2232" i="2"/>
  <c r="K2233" i="2"/>
  <c r="K2234" i="2"/>
  <c r="K2235" i="2"/>
  <c r="K2236" i="2"/>
  <c r="K2237" i="2"/>
  <c r="K2238" i="2"/>
  <c r="K2239" i="2"/>
  <c r="K2240" i="2"/>
  <c r="K2241" i="2"/>
  <c r="K2242" i="2"/>
  <c r="K2243" i="2"/>
  <c r="K2244" i="2"/>
  <c r="K2245" i="2"/>
  <c r="K2246" i="2"/>
  <c r="K2247" i="2"/>
  <c r="K2248" i="2"/>
  <c r="K2249" i="2"/>
  <c r="K2250" i="2"/>
  <c r="K2251" i="2"/>
  <c r="K2252" i="2"/>
  <c r="K2253" i="2"/>
  <c r="K2254" i="2"/>
  <c r="K2255" i="2"/>
  <c r="K2256" i="2"/>
  <c r="K2257" i="2"/>
  <c r="K2258" i="2"/>
  <c r="K2259" i="2"/>
  <c r="K2260" i="2"/>
  <c r="K2261" i="2"/>
  <c r="K2262" i="2"/>
  <c r="K2263" i="2"/>
  <c r="K2264" i="2"/>
  <c r="K2265" i="2"/>
  <c r="K2266" i="2"/>
  <c r="K2267" i="2"/>
  <c r="K2268" i="2"/>
  <c r="K2269" i="2"/>
  <c r="K2270" i="2"/>
  <c r="K2271" i="2"/>
  <c r="K2272" i="2"/>
  <c r="K2273" i="2"/>
  <c r="K2274" i="2"/>
  <c r="K2275" i="2"/>
  <c r="K2276" i="2"/>
  <c r="K2277" i="2"/>
  <c r="K2278" i="2"/>
  <c r="K2279" i="2"/>
  <c r="K2280" i="2"/>
  <c r="K2281" i="2"/>
  <c r="K2282" i="2"/>
  <c r="K2283" i="2"/>
  <c r="K2284" i="2"/>
  <c r="K2285" i="2"/>
  <c r="K2286" i="2"/>
  <c r="K2287" i="2"/>
  <c r="K2288" i="2"/>
  <c r="K2289" i="2"/>
  <c r="K2290" i="2"/>
  <c r="K2291" i="2"/>
  <c r="K2292" i="2"/>
  <c r="K2293" i="2"/>
  <c r="K2294" i="2"/>
  <c r="K2295" i="2"/>
  <c r="K2296" i="2"/>
  <c r="K2297" i="2"/>
  <c r="K2298" i="2"/>
  <c r="K2299" i="2"/>
  <c r="K2300" i="2"/>
  <c r="K2301" i="2"/>
  <c r="K2302" i="2"/>
  <c r="K2303" i="2"/>
  <c r="K2304" i="2"/>
  <c r="K2305" i="2"/>
  <c r="K2306" i="2"/>
  <c r="K2307" i="2"/>
  <c r="K2308" i="2"/>
  <c r="K2309" i="2"/>
  <c r="K2310" i="2"/>
  <c r="K2311" i="2"/>
  <c r="K2312" i="2"/>
  <c r="K2313" i="2"/>
  <c r="K2314" i="2"/>
  <c r="K2315" i="2"/>
  <c r="K2316" i="2"/>
  <c r="K2317" i="2"/>
  <c r="K2318" i="2"/>
  <c r="K2319" i="2"/>
  <c r="K2320" i="2"/>
  <c r="K2321" i="2"/>
  <c r="K2322" i="2"/>
  <c r="K2323" i="2"/>
  <c r="K2324" i="2"/>
  <c r="K2325" i="2"/>
  <c r="K2326" i="2"/>
  <c r="K2327" i="2"/>
  <c r="K2328" i="2"/>
  <c r="K2329" i="2"/>
  <c r="K2330" i="2"/>
  <c r="K2331" i="2"/>
  <c r="K2332" i="2"/>
  <c r="K2333" i="2"/>
  <c r="K2334" i="2"/>
  <c r="K2335" i="2"/>
  <c r="K2336" i="2"/>
  <c r="K2337" i="2"/>
  <c r="K2338" i="2"/>
  <c r="K2339" i="2"/>
  <c r="K2340" i="2"/>
  <c r="K2341" i="2"/>
  <c r="K2342" i="2"/>
  <c r="K2343" i="2"/>
  <c r="K2344" i="2"/>
  <c r="K2345" i="2"/>
  <c r="K2346" i="2"/>
  <c r="K2347" i="2"/>
  <c r="K2348" i="2"/>
  <c r="K2349" i="2"/>
  <c r="K2350" i="2"/>
  <c r="K2351" i="2"/>
  <c r="K2352" i="2"/>
  <c r="K2353" i="2"/>
  <c r="K2354" i="2"/>
  <c r="K2355" i="2"/>
  <c r="K2356" i="2"/>
  <c r="K2357" i="2"/>
  <c r="K2358" i="2"/>
  <c r="K2359" i="2"/>
  <c r="K2360" i="2"/>
  <c r="K2361" i="2"/>
  <c r="K2362" i="2"/>
  <c r="K2363" i="2"/>
  <c r="K2364" i="2"/>
  <c r="K2365" i="2"/>
  <c r="K2366" i="2"/>
  <c r="K2367" i="2"/>
  <c r="K2368" i="2"/>
  <c r="K2369" i="2"/>
  <c r="K2370" i="2"/>
  <c r="K2371" i="2"/>
  <c r="K2372" i="2"/>
  <c r="K2373" i="2"/>
  <c r="K2374" i="2"/>
  <c r="K2375" i="2"/>
  <c r="K2376" i="2"/>
  <c r="K2377" i="2"/>
  <c r="K2378" i="2"/>
  <c r="K2379" i="2"/>
  <c r="K2380" i="2"/>
  <c r="K2381" i="2"/>
  <c r="K2382" i="2"/>
  <c r="K2383" i="2"/>
  <c r="K2384" i="2"/>
  <c r="K2385" i="2"/>
  <c r="K2386" i="2"/>
  <c r="K2387" i="2"/>
  <c r="K2388" i="2"/>
  <c r="K2389" i="2"/>
  <c r="K2390" i="2"/>
  <c r="K2391" i="2"/>
  <c r="K2392" i="2"/>
  <c r="K2393" i="2"/>
  <c r="K2394" i="2"/>
  <c r="K2395" i="2"/>
  <c r="K2396" i="2"/>
  <c r="K2397" i="2"/>
  <c r="K2398" i="2"/>
  <c r="K2399" i="2"/>
  <c r="K2400" i="2"/>
  <c r="K2401" i="2"/>
  <c r="K2402" i="2"/>
  <c r="K2403" i="2"/>
  <c r="K2404" i="2"/>
  <c r="K2405" i="2"/>
  <c r="K2406" i="2"/>
  <c r="K2407" i="2"/>
  <c r="K2408" i="2"/>
  <c r="K2409" i="2"/>
  <c r="K2410" i="2"/>
  <c r="K2411" i="2"/>
  <c r="K2412" i="2"/>
  <c r="K2413" i="2"/>
  <c r="K2414" i="2"/>
  <c r="K2415" i="2"/>
  <c r="K2416" i="2"/>
  <c r="K2417" i="2"/>
  <c r="K2418" i="2"/>
  <c r="K2419" i="2"/>
  <c r="K2420" i="2"/>
  <c r="K2421" i="2"/>
  <c r="K2422" i="2"/>
  <c r="K2423" i="2"/>
  <c r="K2424" i="2"/>
  <c r="K2425" i="2"/>
  <c r="K2426" i="2"/>
  <c r="K2427" i="2"/>
  <c r="K2428" i="2"/>
  <c r="K2429" i="2"/>
  <c r="K2430" i="2"/>
  <c r="K2431" i="2"/>
  <c r="K2432" i="2"/>
  <c r="K2433" i="2"/>
  <c r="K2434" i="2"/>
  <c r="K2435" i="2"/>
  <c r="K2436" i="2"/>
  <c r="K2437" i="2"/>
  <c r="K2438" i="2"/>
  <c r="K2439" i="2"/>
  <c r="K2440" i="2"/>
  <c r="K2441" i="2"/>
  <c r="K2442" i="2"/>
  <c r="K2443" i="2"/>
  <c r="K2444" i="2"/>
  <c r="K2445" i="2"/>
  <c r="K2446" i="2"/>
  <c r="K2447" i="2"/>
  <c r="K2448" i="2"/>
  <c r="K2449" i="2"/>
  <c r="K2450" i="2"/>
  <c r="K2451" i="2"/>
  <c r="K2452" i="2"/>
  <c r="K2453" i="2"/>
  <c r="K2454" i="2"/>
  <c r="K2455" i="2"/>
  <c r="K2456" i="2"/>
  <c r="K2457" i="2"/>
  <c r="K2458" i="2"/>
  <c r="K2459" i="2"/>
  <c r="K2460" i="2"/>
  <c r="K2461" i="2"/>
  <c r="K2462" i="2"/>
  <c r="K2463" i="2"/>
  <c r="K2464" i="2"/>
  <c r="K2465" i="2"/>
  <c r="K2466" i="2"/>
  <c r="K2467" i="2"/>
  <c r="K2468" i="2"/>
  <c r="K2469" i="2"/>
  <c r="K2470" i="2"/>
  <c r="K2471" i="2"/>
  <c r="K2472" i="2"/>
  <c r="K2473" i="2"/>
  <c r="K2474" i="2"/>
  <c r="K2475" i="2"/>
  <c r="K2476" i="2"/>
  <c r="K2477" i="2"/>
  <c r="K2478" i="2"/>
  <c r="K2479" i="2"/>
  <c r="K2480" i="2"/>
  <c r="K2481" i="2"/>
  <c r="K2482" i="2"/>
  <c r="K2483" i="2"/>
  <c r="K2484" i="2"/>
  <c r="K2485" i="2"/>
  <c r="K2486" i="2"/>
  <c r="K2487" i="2"/>
  <c r="K2488" i="2"/>
  <c r="K2489" i="2"/>
  <c r="K2490" i="2"/>
  <c r="K2491" i="2"/>
  <c r="K2492" i="2"/>
  <c r="K2493" i="2"/>
  <c r="K2494" i="2"/>
  <c r="K2495" i="2"/>
  <c r="K2496" i="2"/>
  <c r="K2497" i="2"/>
  <c r="K2498" i="2"/>
  <c r="K2499" i="2"/>
  <c r="K2500" i="2"/>
  <c r="K2501" i="2"/>
  <c r="K2" i="2"/>
  <c r="AD3" i="2"/>
  <c r="AD4" i="2"/>
  <c r="AD5" i="2"/>
  <c r="AD6" i="2"/>
  <c r="AD7" i="2"/>
  <c r="AD8" i="2"/>
  <c r="AD9" i="2"/>
  <c r="AD10" i="2"/>
  <c r="AD11" i="2"/>
  <c r="AD12" i="2"/>
  <c r="AD13" i="2"/>
  <c r="AD14" i="2"/>
  <c r="AD15" i="2"/>
  <c r="AD16" i="2"/>
  <c r="AD17" i="2"/>
  <c r="AD18" i="2"/>
  <c r="AD19" i="2"/>
  <c r="AD20" i="2"/>
  <c r="AD21" i="2"/>
  <c r="AD22" i="2"/>
  <c r="AD23" i="2"/>
  <c r="AD24" i="2"/>
  <c r="AD25" i="2"/>
  <c r="AD26" i="2"/>
  <c r="AD27" i="2"/>
  <c r="AD28" i="2"/>
  <c r="AD29" i="2"/>
  <c r="AD30" i="2"/>
  <c r="AD31" i="2"/>
  <c r="AD32" i="2"/>
  <c r="AD33" i="2"/>
  <c r="AD34" i="2"/>
  <c r="AD35" i="2"/>
  <c r="AD36" i="2"/>
  <c r="AD37" i="2"/>
  <c r="AD38" i="2"/>
  <c r="AD39" i="2"/>
  <c r="AD40" i="2"/>
  <c r="AD41" i="2"/>
  <c r="AD42" i="2"/>
  <c r="AD43" i="2"/>
  <c r="AD44" i="2"/>
  <c r="AD45" i="2"/>
  <c r="AD46" i="2"/>
  <c r="AD47" i="2"/>
  <c r="AD48" i="2"/>
  <c r="AD49" i="2"/>
  <c r="AD50" i="2"/>
  <c r="AD51" i="2"/>
  <c r="AD52" i="2"/>
  <c r="AD53" i="2"/>
  <c r="AD54" i="2"/>
  <c r="AD55" i="2"/>
  <c r="AD56" i="2"/>
  <c r="AD57" i="2"/>
  <c r="AD58" i="2"/>
  <c r="AD59" i="2"/>
  <c r="AD60" i="2"/>
  <c r="AD61" i="2"/>
  <c r="AD62" i="2"/>
  <c r="AD63" i="2"/>
  <c r="AD64" i="2"/>
  <c r="AD65" i="2"/>
  <c r="AD66" i="2"/>
  <c r="AD67" i="2"/>
  <c r="AD68" i="2"/>
  <c r="AD69" i="2"/>
  <c r="AD70" i="2"/>
  <c r="AD71" i="2"/>
  <c r="AD72" i="2"/>
  <c r="AD73" i="2"/>
  <c r="AD74" i="2"/>
  <c r="AD75" i="2"/>
  <c r="AD76" i="2"/>
  <c r="AD77" i="2"/>
  <c r="AD78" i="2"/>
  <c r="AD79" i="2"/>
  <c r="AD80" i="2"/>
  <c r="AD81" i="2"/>
  <c r="AD82" i="2"/>
  <c r="AD83" i="2"/>
  <c r="AD84" i="2"/>
  <c r="AD85" i="2"/>
  <c r="AD86" i="2"/>
  <c r="AD87" i="2"/>
  <c r="AD88" i="2"/>
  <c r="AD89" i="2"/>
  <c r="AD90" i="2"/>
  <c r="AD91" i="2"/>
  <c r="AD92" i="2"/>
  <c r="AD93" i="2"/>
  <c r="AD94" i="2"/>
  <c r="AD95" i="2"/>
  <c r="AD96" i="2"/>
  <c r="AD97" i="2"/>
  <c r="AD98" i="2"/>
  <c r="AD99" i="2"/>
  <c r="AD100" i="2"/>
  <c r="AD101" i="2"/>
  <c r="AD102" i="2"/>
  <c r="AD103" i="2"/>
  <c r="AD104" i="2"/>
  <c r="AD105" i="2"/>
  <c r="AD106" i="2"/>
  <c r="AD107" i="2"/>
  <c r="AD108" i="2"/>
  <c r="AD109" i="2"/>
  <c r="AD110" i="2"/>
  <c r="AD111" i="2"/>
  <c r="AD112" i="2"/>
  <c r="AD113" i="2"/>
  <c r="AD114" i="2"/>
  <c r="AD115" i="2"/>
  <c r="AD116" i="2"/>
  <c r="AD117" i="2"/>
  <c r="AD118" i="2"/>
  <c r="AD119" i="2"/>
  <c r="AD120" i="2"/>
  <c r="AD121" i="2"/>
  <c r="AD122" i="2"/>
  <c r="AD123" i="2"/>
  <c r="AD124" i="2"/>
  <c r="AD125" i="2"/>
  <c r="AD126" i="2"/>
  <c r="AD127" i="2"/>
  <c r="AD128" i="2"/>
  <c r="AD129" i="2"/>
  <c r="AD130" i="2"/>
  <c r="AD131" i="2"/>
  <c r="AD132" i="2"/>
  <c r="AD133" i="2"/>
  <c r="AD134" i="2"/>
  <c r="AD135" i="2"/>
  <c r="AD136" i="2"/>
  <c r="AD137" i="2"/>
  <c r="AD138" i="2"/>
  <c r="AD139" i="2"/>
  <c r="AD140" i="2"/>
  <c r="AD141" i="2"/>
  <c r="AD142" i="2"/>
  <c r="AD143" i="2"/>
  <c r="AD144" i="2"/>
  <c r="AD145" i="2"/>
  <c r="AD146" i="2"/>
  <c r="AD147" i="2"/>
  <c r="AD148" i="2"/>
  <c r="AD149" i="2"/>
  <c r="AD150" i="2"/>
  <c r="AD151" i="2"/>
  <c r="AD152" i="2"/>
  <c r="AD153" i="2"/>
  <c r="AD154" i="2"/>
  <c r="AD155" i="2"/>
  <c r="AD156" i="2"/>
  <c r="AD157" i="2"/>
  <c r="AD158" i="2"/>
  <c r="AD159" i="2"/>
  <c r="AD160" i="2"/>
  <c r="AD161" i="2"/>
  <c r="AD162" i="2"/>
  <c r="AD163" i="2"/>
  <c r="AD164" i="2"/>
  <c r="AD165" i="2"/>
  <c r="AD166" i="2"/>
  <c r="AD167" i="2"/>
  <c r="AD168" i="2"/>
  <c r="AD169" i="2"/>
  <c r="AD170" i="2"/>
  <c r="AD171" i="2"/>
  <c r="AD172" i="2"/>
  <c r="AD173" i="2"/>
  <c r="AD174" i="2"/>
  <c r="AD175" i="2"/>
  <c r="AD176" i="2"/>
  <c r="AD177" i="2"/>
  <c r="AD178" i="2"/>
  <c r="AD179" i="2"/>
  <c r="AD180" i="2"/>
  <c r="AD181" i="2"/>
  <c r="AD182" i="2"/>
  <c r="AD183" i="2"/>
  <c r="AD184" i="2"/>
  <c r="AD185" i="2"/>
  <c r="AD186" i="2"/>
  <c r="AD187" i="2"/>
  <c r="AD188" i="2"/>
  <c r="AD189" i="2"/>
  <c r="AD190" i="2"/>
  <c r="AD191" i="2"/>
  <c r="AD192" i="2"/>
  <c r="AD193" i="2"/>
  <c r="AD194" i="2"/>
  <c r="AD195" i="2"/>
  <c r="AD196" i="2"/>
  <c r="AD197" i="2"/>
  <c r="AD198" i="2"/>
  <c r="AD199" i="2"/>
  <c r="AD200" i="2"/>
  <c r="AD201" i="2"/>
  <c r="AD202" i="2"/>
  <c r="AD203" i="2"/>
  <c r="AD204" i="2"/>
  <c r="AD205" i="2"/>
  <c r="AD206" i="2"/>
  <c r="AD207" i="2"/>
  <c r="AD208" i="2"/>
  <c r="AD209" i="2"/>
  <c r="AD210" i="2"/>
  <c r="AD211"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D351" i="2"/>
  <c r="AD352" i="2"/>
  <c r="AD353" i="2"/>
  <c r="AD354" i="2"/>
  <c r="AD355" i="2"/>
  <c r="AD356" i="2"/>
  <c r="AD357" i="2"/>
  <c r="AD358" i="2"/>
  <c r="AD359" i="2"/>
  <c r="AD360" i="2"/>
  <c r="AD361" i="2"/>
  <c r="AD362" i="2"/>
  <c r="AD363" i="2"/>
  <c r="AD364" i="2"/>
  <c r="AD365" i="2"/>
  <c r="AD366" i="2"/>
  <c r="AD367" i="2"/>
  <c r="AD368" i="2"/>
  <c r="AD369" i="2"/>
  <c r="AD370" i="2"/>
  <c r="AD371" i="2"/>
  <c r="AD372" i="2"/>
  <c r="AD373" i="2"/>
  <c r="AD374" i="2"/>
  <c r="AD375" i="2"/>
  <c r="AD376" i="2"/>
  <c r="AD377" i="2"/>
  <c r="AD378" i="2"/>
  <c r="AD379" i="2"/>
  <c r="AD380" i="2"/>
  <c r="AD381" i="2"/>
  <c r="AD382" i="2"/>
  <c r="AD383" i="2"/>
  <c r="AD384" i="2"/>
  <c r="AD385" i="2"/>
  <c r="AD386" i="2"/>
  <c r="AD387" i="2"/>
  <c r="AD388" i="2"/>
  <c r="AD389" i="2"/>
  <c r="AD390" i="2"/>
  <c r="AD391" i="2"/>
  <c r="AD392" i="2"/>
  <c r="AD393" i="2"/>
  <c r="AD394" i="2"/>
  <c r="AD395" i="2"/>
  <c r="AD396" i="2"/>
  <c r="AD397" i="2"/>
  <c r="AD398" i="2"/>
  <c r="AD399" i="2"/>
  <c r="AD400" i="2"/>
  <c r="AD401" i="2"/>
  <c r="AD402" i="2"/>
  <c r="AD403" i="2"/>
  <c r="AD404" i="2"/>
  <c r="AD405" i="2"/>
  <c r="AD406" i="2"/>
  <c r="AD407" i="2"/>
  <c r="AD408" i="2"/>
  <c r="AD409" i="2"/>
  <c r="AD410" i="2"/>
  <c r="AD411" i="2"/>
  <c r="AD412" i="2"/>
  <c r="AD413" i="2"/>
  <c r="AD414" i="2"/>
  <c r="AD415" i="2"/>
  <c r="AD416" i="2"/>
  <c r="AD417" i="2"/>
  <c r="AD418" i="2"/>
  <c r="AD419" i="2"/>
  <c r="AD420" i="2"/>
  <c r="AD421" i="2"/>
  <c r="AD422" i="2"/>
  <c r="AD423" i="2"/>
  <c r="AD424" i="2"/>
  <c r="AD425" i="2"/>
  <c r="AD426" i="2"/>
  <c r="AD427" i="2"/>
  <c r="AD428" i="2"/>
  <c r="AD429" i="2"/>
  <c r="AD430" i="2"/>
  <c r="AD431" i="2"/>
  <c r="AD432" i="2"/>
  <c r="AD433" i="2"/>
  <c r="AD434" i="2"/>
  <c r="AD435" i="2"/>
  <c r="AD436" i="2"/>
  <c r="AD437" i="2"/>
  <c r="AD438" i="2"/>
  <c r="AD439" i="2"/>
  <c r="AD440" i="2"/>
  <c r="AD441" i="2"/>
  <c r="AD442" i="2"/>
  <c r="AD443" i="2"/>
  <c r="AD444" i="2"/>
  <c r="AD445" i="2"/>
  <c r="AD446" i="2"/>
  <c r="AD447" i="2"/>
  <c r="AD448" i="2"/>
  <c r="AD449" i="2"/>
  <c r="AD450" i="2"/>
  <c r="AD451" i="2"/>
  <c r="AD452" i="2"/>
  <c r="AD453" i="2"/>
  <c r="AD454" i="2"/>
  <c r="AD455" i="2"/>
  <c r="AD456" i="2"/>
  <c r="AD457" i="2"/>
  <c r="AD458" i="2"/>
  <c r="AD459" i="2"/>
  <c r="AD460" i="2"/>
  <c r="AD461" i="2"/>
  <c r="AD462" i="2"/>
  <c r="AD463" i="2"/>
  <c r="AD464" i="2"/>
  <c r="AD465" i="2"/>
  <c r="AD466" i="2"/>
  <c r="AD467" i="2"/>
  <c r="AD468" i="2"/>
  <c r="AD469" i="2"/>
  <c r="AD470" i="2"/>
  <c r="AD471" i="2"/>
  <c r="AD472" i="2"/>
  <c r="AD473" i="2"/>
  <c r="AD474" i="2"/>
  <c r="AD475" i="2"/>
  <c r="AD476" i="2"/>
  <c r="AD477" i="2"/>
  <c r="AD478" i="2"/>
  <c r="AD479" i="2"/>
  <c r="AD480" i="2"/>
  <c r="AD481" i="2"/>
  <c r="AD482" i="2"/>
  <c r="AD483" i="2"/>
  <c r="AD484" i="2"/>
  <c r="AD485" i="2"/>
  <c r="AD486" i="2"/>
  <c r="AD487" i="2"/>
  <c r="AD488" i="2"/>
  <c r="AD489" i="2"/>
  <c r="AD490" i="2"/>
  <c r="AD491" i="2"/>
  <c r="AD492" i="2"/>
  <c r="AD493" i="2"/>
  <c r="AD494" i="2"/>
  <c r="AD495" i="2"/>
  <c r="AD496" i="2"/>
  <c r="AD497" i="2"/>
  <c r="AD498" i="2"/>
  <c r="AD499" i="2"/>
  <c r="AD500" i="2"/>
  <c r="AD501" i="2"/>
  <c r="AD502" i="2"/>
  <c r="AD503" i="2"/>
  <c r="AD504" i="2"/>
  <c r="AD505" i="2"/>
  <c r="AD506" i="2"/>
  <c r="AD507" i="2"/>
  <c r="AD508" i="2"/>
  <c r="AD509" i="2"/>
  <c r="AD510" i="2"/>
  <c r="AD511" i="2"/>
  <c r="AD512" i="2"/>
  <c r="AD513" i="2"/>
  <c r="AD514" i="2"/>
  <c r="AD515" i="2"/>
  <c r="AD516" i="2"/>
  <c r="AD517" i="2"/>
  <c r="AD518" i="2"/>
  <c r="AD519" i="2"/>
  <c r="AD520" i="2"/>
  <c r="AD521" i="2"/>
  <c r="AD522" i="2"/>
  <c r="AD523" i="2"/>
  <c r="AD524" i="2"/>
  <c r="AD525" i="2"/>
  <c r="AD526" i="2"/>
  <c r="AD527" i="2"/>
  <c r="AD528" i="2"/>
  <c r="AD529" i="2"/>
  <c r="AD530" i="2"/>
  <c r="AD531" i="2"/>
  <c r="AD532" i="2"/>
  <c r="AD533" i="2"/>
  <c r="AD534" i="2"/>
  <c r="AD535" i="2"/>
  <c r="AD536" i="2"/>
  <c r="AD537" i="2"/>
  <c r="AD538" i="2"/>
  <c r="AD539" i="2"/>
  <c r="AD540" i="2"/>
  <c r="AD541" i="2"/>
  <c r="AD542" i="2"/>
  <c r="AD543" i="2"/>
  <c r="AD544" i="2"/>
  <c r="AD545" i="2"/>
  <c r="AD546" i="2"/>
  <c r="AD547" i="2"/>
  <c r="AD548" i="2"/>
  <c r="AD549" i="2"/>
  <c r="AD550" i="2"/>
  <c r="AD551" i="2"/>
  <c r="AD552" i="2"/>
  <c r="AD553" i="2"/>
  <c r="AD554" i="2"/>
  <c r="AD555" i="2"/>
  <c r="AD556" i="2"/>
  <c r="AD557" i="2"/>
  <c r="AD558" i="2"/>
  <c r="AD559" i="2"/>
  <c r="AD560" i="2"/>
  <c r="AD561" i="2"/>
  <c r="AD562" i="2"/>
  <c r="AD563" i="2"/>
  <c r="AD564" i="2"/>
  <c r="AD565" i="2"/>
  <c r="AD566" i="2"/>
  <c r="AD567" i="2"/>
  <c r="AD568" i="2"/>
  <c r="AD569" i="2"/>
  <c r="AD570" i="2"/>
  <c r="AD571" i="2"/>
  <c r="AD572" i="2"/>
  <c r="AD573" i="2"/>
  <c r="AD574" i="2"/>
  <c r="AD575" i="2"/>
  <c r="AD576" i="2"/>
  <c r="AD577" i="2"/>
  <c r="AD578" i="2"/>
  <c r="AD579" i="2"/>
  <c r="AD580" i="2"/>
  <c r="AD581" i="2"/>
  <c r="AD582" i="2"/>
  <c r="AD583" i="2"/>
  <c r="AD584" i="2"/>
  <c r="AD585" i="2"/>
  <c r="AD586" i="2"/>
  <c r="AD587" i="2"/>
  <c r="AD588" i="2"/>
  <c r="AD589" i="2"/>
  <c r="AD590" i="2"/>
  <c r="AD591" i="2"/>
  <c r="AD592" i="2"/>
  <c r="AD593" i="2"/>
  <c r="AD594" i="2"/>
  <c r="AD595" i="2"/>
  <c r="AD596" i="2"/>
  <c r="AD597" i="2"/>
  <c r="AD598" i="2"/>
  <c r="AD599" i="2"/>
  <c r="AD600" i="2"/>
  <c r="AD601" i="2"/>
  <c r="AD602" i="2"/>
  <c r="AD603" i="2"/>
  <c r="AD604" i="2"/>
  <c r="AD605" i="2"/>
  <c r="AD606" i="2"/>
  <c r="AD607" i="2"/>
  <c r="AD608" i="2"/>
  <c r="AD609" i="2"/>
  <c r="AD610" i="2"/>
  <c r="AD611" i="2"/>
  <c r="AD612" i="2"/>
  <c r="AD613" i="2"/>
  <c r="AD614" i="2"/>
  <c r="AD615" i="2"/>
  <c r="AD616" i="2"/>
  <c r="AD617" i="2"/>
  <c r="AD618" i="2"/>
  <c r="AD619" i="2"/>
  <c r="AD620" i="2"/>
  <c r="AD621" i="2"/>
  <c r="AD622" i="2"/>
  <c r="AD623" i="2"/>
  <c r="AD624" i="2"/>
  <c r="AD625" i="2"/>
  <c r="AD626" i="2"/>
  <c r="AD627" i="2"/>
  <c r="AD628" i="2"/>
  <c r="AD629" i="2"/>
  <c r="AD630" i="2"/>
  <c r="AD631" i="2"/>
  <c r="AD632" i="2"/>
  <c r="AD633" i="2"/>
  <c r="AD634" i="2"/>
  <c r="AD635" i="2"/>
  <c r="AD636" i="2"/>
  <c r="AD637" i="2"/>
  <c r="AD638" i="2"/>
  <c r="AD639" i="2"/>
  <c r="AD640" i="2"/>
  <c r="AD641" i="2"/>
  <c r="AD642" i="2"/>
  <c r="AD643" i="2"/>
  <c r="AD644" i="2"/>
  <c r="AD645" i="2"/>
  <c r="AD646" i="2"/>
  <c r="AD647" i="2"/>
  <c r="AD648" i="2"/>
  <c r="AD649" i="2"/>
  <c r="AD650" i="2"/>
  <c r="AD651" i="2"/>
  <c r="AD652" i="2"/>
  <c r="AD653" i="2"/>
  <c r="AD654" i="2"/>
  <c r="AD655" i="2"/>
  <c r="AD656" i="2"/>
  <c r="AD657" i="2"/>
  <c r="AD658" i="2"/>
  <c r="AD659" i="2"/>
  <c r="AD660" i="2"/>
  <c r="AD661" i="2"/>
  <c r="AD662" i="2"/>
  <c r="AD663" i="2"/>
  <c r="AD664" i="2"/>
  <c r="AD665" i="2"/>
  <c r="AD666" i="2"/>
  <c r="AD667" i="2"/>
  <c r="AD668" i="2"/>
  <c r="AD669" i="2"/>
  <c r="AD670" i="2"/>
  <c r="AD671" i="2"/>
  <c r="AD672" i="2"/>
  <c r="AD673" i="2"/>
  <c r="AD674" i="2"/>
  <c r="AD675" i="2"/>
  <c r="AD676" i="2"/>
  <c r="AD677" i="2"/>
  <c r="AD678" i="2"/>
  <c r="AD679" i="2"/>
  <c r="AD680" i="2"/>
  <c r="AD681" i="2"/>
  <c r="AD682" i="2"/>
  <c r="AD683" i="2"/>
  <c r="AD684" i="2"/>
  <c r="AD685" i="2"/>
  <c r="AD686" i="2"/>
  <c r="AD687" i="2"/>
  <c r="AD688" i="2"/>
  <c r="AD689" i="2"/>
  <c r="AD690" i="2"/>
  <c r="AD691" i="2"/>
  <c r="AD692" i="2"/>
  <c r="AD693" i="2"/>
  <c r="AD694" i="2"/>
  <c r="AD695" i="2"/>
  <c r="AD696" i="2"/>
  <c r="AD697" i="2"/>
  <c r="AD698" i="2"/>
  <c r="AD699" i="2"/>
  <c r="AD700" i="2"/>
  <c r="AD701" i="2"/>
  <c r="AD702" i="2"/>
  <c r="AD703" i="2"/>
  <c r="AD704" i="2"/>
  <c r="AD705" i="2"/>
  <c r="AD706" i="2"/>
  <c r="AD707" i="2"/>
  <c r="AD708" i="2"/>
  <c r="AD709" i="2"/>
  <c r="AD710" i="2"/>
  <c r="AD711" i="2"/>
  <c r="AD712" i="2"/>
  <c r="AD713" i="2"/>
  <c r="AD714" i="2"/>
  <c r="AD715" i="2"/>
  <c r="AD716" i="2"/>
  <c r="AD717" i="2"/>
  <c r="AD718" i="2"/>
  <c r="AD719" i="2"/>
  <c r="AD720" i="2"/>
  <c r="AD721" i="2"/>
  <c r="AD722" i="2"/>
  <c r="AD723" i="2"/>
  <c r="AD724" i="2"/>
  <c r="AD725" i="2"/>
  <c r="AD726" i="2"/>
  <c r="AD727" i="2"/>
  <c r="AD728" i="2"/>
  <c r="AD729" i="2"/>
  <c r="AD730" i="2"/>
  <c r="AD731" i="2"/>
  <c r="AD732" i="2"/>
  <c r="AD733" i="2"/>
  <c r="AD734" i="2"/>
  <c r="AD735" i="2"/>
  <c r="AD736" i="2"/>
  <c r="AD737" i="2"/>
  <c r="AD738" i="2"/>
  <c r="AD739" i="2"/>
  <c r="AD740" i="2"/>
  <c r="AD741" i="2"/>
  <c r="AD742" i="2"/>
  <c r="AD743" i="2"/>
  <c r="AD744" i="2"/>
  <c r="AD745" i="2"/>
  <c r="AD746" i="2"/>
  <c r="AD747" i="2"/>
  <c r="AD748" i="2"/>
  <c r="AD749" i="2"/>
  <c r="AD750" i="2"/>
  <c r="AD751" i="2"/>
  <c r="AD752" i="2"/>
  <c r="AD753" i="2"/>
  <c r="AD754" i="2"/>
  <c r="AD755" i="2"/>
  <c r="AD756" i="2"/>
  <c r="AD757" i="2"/>
  <c r="AD758" i="2"/>
  <c r="AD759" i="2"/>
  <c r="AD760" i="2"/>
  <c r="AD761" i="2"/>
  <c r="AD762" i="2"/>
  <c r="AD763" i="2"/>
  <c r="AD764" i="2"/>
  <c r="AD765" i="2"/>
  <c r="AD766" i="2"/>
  <c r="AD767" i="2"/>
  <c r="AD768" i="2"/>
  <c r="AD769" i="2"/>
  <c r="AD770" i="2"/>
  <c r="AD771" i="2"/>
  <c r="AD772" i="2"/>
  <c r="AD773" i="2"/>
  <c r="AD774" i="2"/>
  <c r="AD775" i="2"/>
  <c r="AD776" i="2"/>
  <c r="AD777" i="2"/>
  <c r="AD778" i="2"/>
  <c r="AD779" i="2"/>
  <c r="AD780" i="2"/>
  <c r="AD781" i="2"/>
  <c r="AD782" i="2"/>
  <c r="AD783" i="2"/>
  <c r="AD784" i="2"/>
  <c r="AD785" i="2"/>
  <c r="AD786" i="2"/>
  <c r="AD787" i="2"/>
  <c r="AD788" i="2"/>
  <c r="AD789" i="2"/>
  <c r="AD790" i="2"/>
  <c r="AD791" i="2"/>
  <c r="AD792" i="2"/>
  <c r="AD793" i="2"/>
  <c r="AD794" i="2"/>
  <c r="AD795" i="2"/>
  <c r="AD796" i="2"/>
  <c r="AD797" i="2"/>
  <c r="AD798" i="2"/>
  <c r="AD799" i="2"/>
  <c r="AD800" i="2"/>
  <c r="AD801" i="2"/>
  <c r="AD802" i="2"/>
  <c r="AD803" i="2"/>
  <c r="AD804" i="2"/>
  <c r="AD805" i="2"/>
  <c r="AD806" i="2"/>
  <c r="AD807" i="2"/>
  <c r="AD808" i="2"/>
  <c r="AD809" i="2"/>
  <c r="AD810" i="2"/>
  <c r="AD811" i="2"/>
  <c r="AD812" i="2"/>
  <c r="AD813" i="2"/>
  <c r="AD814" i="2"/>
  <c r="AD815" i="2"/>
  <c r="AD816" i="2"/>
  <c r="AD817" i="2"/>
  <c r="AD818" i="2"/>
  <c r="AD819" i="2"/>
  <c r="AD820" i="2"/>
  <c r="AD821" i="2"/>
  <c r="AD822" i="2"/>
  <c r="AD823" i="2"/>
  <c r="AD824" i="2"/>
  <c r="AD825" i="2"/>
  <c r="AD826" i="2"/>
  <c r="AD827" i="2"/>
  <c r="AD828" i="2"/>
  <c r="AD829" i="2"/>
  <c r="AD830" i="2"/>
  <c r="AD831" i="2"/>
  <c r="AD832" i="2"/>
  <c r="AD833" i="2"/>
  <c r="AD834" i="2"/>
  <c r="AD835" i="2"/>
  <c r="AD836" i="2"/>
  <c r="AD837" i="2"/>
  <c r="AD838" i="2"/>
  <c r="AD839" i="2"/>
  <c r="AD840" i="2"/>
  <c r="AD841" i="2"/>
  <c r="AD842" i="2"/>
  <c r="AD843" i="2"/>
  <c r="AD844" i="2"/>
  <c r="AD845" i="2"/>
  <c r="AD846" i="2"/>
  <c r="AD847" i="2"/>
  <c r="AD848" i="2"/>
  <c r="AD849" i="2"/>
  <c r="AD850" i="2"/>
  <c r="AD851" i="2"/>
  <c r="AD852" i="2"/>
  <c r="AD853" i="2"/>
  <c r="AD854" i="2"/>
  <c r="AD855" i="2"/>
  <c r="AD856" i="2"/>
  <c r="AD857" i="2"/>
  <c r="AD858" i="2"/>
  <c r="AD859" i="2"/>
  <c r="AD860" i="2"/>
  <c r="AD861" i="2"/>
  <c r="AD862" i="2"/>
  <c r="AD863" i="2"/>
  <c r="AD864" i="2"/>
  <c r="AD865" i="2"/>
  <c r="AD866" i="2"/>
  <c r="AD867" i="2"/>
  <c r="AD868" i="2"/>
  <c r="AD869" i="2"/>
  <c r="AD870" i="2"/>
  <c r="AD871" i="2"/>
  <c r="AD872" i="2"/>
  <c r="AD873" i="2"/>
  <c r="AD874" i="2"/>
  <c r="AD875" i="2"/>
  <c r="AD876" i="2"/>
  <c r="AD877" i="2"/>
  <c r="AD878" i="2"/>
  <c r="AD879" i="2"/>
  <c r="AD880" i="2"/>
  <c r="AD881" i="2"/>
  <c r="AD882" i="2"/>
  <c r="AD883" i="2"/>
  <c r="AD884" i="2"/>
  <c r="AD885" i="2"/>
  <c r="AD886" i="2"/>
  <c r="AD887" i="2"/>
  <c r="AD888" i="2"/>
  <c r="AD889" i="2"/>
  <c r="AD890" i="2"/>
  <c r="AD891" i="2"/>
  <c r="AD892" i="2"/>
  <c r="AD893" i="2"/>
  <c r="AD894" i="2"/>
  <c r="AD895" i="2"/>
  <c r="AD896" i="2"/>
  <c r="AD897" i="2"/>
  <c r="AD898" i="2"/>
  <c r="AD899" i="2"/>
  <c r="AD900" i="2"/>
  <c r="AD901" i="2"/>
  <c r="AD902" i="2"/>
  <c r="AD903" i="2"/>
  <c r="AD904" i="2"/>
  <c r="AD905" i="2"/>
  <c r="AD906" i="2"/>
  <c r="AD907" i="2"/>
  <c r="AD908" i="2"/>
  <c r="AD909" i="2"/>
  <c r="AD910" i="2"/>
  <c r="AD911" i="2"/>
  <c r="AD912" i="2"/>
  <c r="AD913" i="2"/>
  <c r="AD914" i="2"/>
  <c r="AD915" i="2"/>
  <c r="AD916" i="2"/>
  <c r="AD917" i="2"/>
  <c r="AD918" i="2"/>
  <c r="AD919" i="2"/>
  <c r="AD920" i="2"/>
  <c r="AD921" i="2"/>
  <c r="AD922" i="2"/>
  <c r="AD923" i="2"/>
  <c r="AD924" i="2"/>
  <c r="AD925" i="2"/>
  <c r="AD926" i="2"/>
  <c r="AD927" i="2"/>
  <c r="AD928" i="2"/>
  <c r="AD929" i="2"/>
  <c r="AD930" i="2"/>
  <c r="AD931" i="2"/>
  <c r="AD932" i="2"/>
  <c r="AD933" i="2"/>
  <c r="AD934" i="2"/>
  <c r="AD935" i="2"/>
  <c r="AD936" i="2"/>
  <c r="AD937" i="2"/>
  <c r="AD938" i="2"/>
  <c r="AD939" i="2"/>
  <c r="AD940" i="2"/>
  <c r="AD941" i="2"/>
  <c r="AD942" i="2"/>
  <c r="AD943" i="2"/>
  <c r="AD944" i="2"/>
  <c r="AD945" i="2"/>
  <c r="AD946" i="2"/>
  <c r="AD947" i="2"/>
  <c r="AD948" i="2"/>
  <c r="AD949" i="2"/>
  <c r="AD950" i="2"/>
  <c r="AD951" i="2"/>
  <c r="AD952" i="2"/>
  <c r="AD953" i="2"/>
  <c r="AD954" i="2"/>
  <c r="AD955" i="2"/>
  <c r="AD956" i="2"/>
  <c r="AD957" i="2"/>
  <c r="AD958" i="2"/>
  <c r="AD959" i="2"/>
  <c r="AD960" i="2"/>
  <c r="AD961" i="2"/>
  <c r="AD962" i="2"/>
  <c r="AD963" i="2"/>
  <c r="AD964" i="2"/>
  <c r="AD965" i="2"/>
  <c r="AD966" i="2"/>
  <c r="AD967" i="2"/>
  <c r="AD968" i="2"/>
  <c r="AD969" i="2"/>
  <c r="AD970" i="2"/>
  <c r="AD971" i="2"/>
  <c r="AD972" i="2"/>
  <c r="AD973" i="2"/>
  <c r="AD974" i="2"/>
  <c r="AD975" i="2"/>
  <c r="AD976" i="2"/>
  <c r="AD977" i="2"/>
  <c r="AD978" i="2"/>
  <c r="AD979" i="2"/>
  <c r="AD980" i="2"/>
  <c r="AD981" i="2"/>
  <c r="AD982" i="2"/>
  <c r="AD983" i="2"/>
  <c r="AD984" i="2"/>
  <c r="AD985" i="2"/>
  <c r="AD986" i="2"/>
  <c r="AD987" i="2"/>
  <c r="AD988" i="2"/>
  <c r="AD989" i="2"/>
  <c r="AD990" i="2"/>
  <c r="AD991" i="2"/>
  <c r="AD992" i="2"/>
  <c r="AD993" i="2"/>
  <c r="AD994" i="2"/>
  <c r="AD995" i="2"/>
  <c r="AD996" i="2"/>
  <c r="AD997" i="2"/>
  <c r="AD998" i="2"/>
  <c r="AD999" i="2"/>
  <c r="AD1000" i="2"/>
  <c r="AD1001" i="2"/>
  <c r="AD1002" i="2"/>
  <c r="AD1003" i="2"/>
  <c r="AD1004" i="2"/>
  <c r="AD1005" i="2"/>
  <c r="AD1006" i="2"/>
  <c r="AD1007" i="2"/>
  <c r="AD1008" i="2"/>
  <c r="AD1009" i="2"/>
  <c r="AD1010" i="2"/>
  <c r="AD1011" i="2"/>
  <c r="AD1012" i="2"/>
  <c r="AD1013" i="2"/>
  <c r="AD1014" i="2"/>
  <c r="AD1015" i="2"/>
  <c r="AD1016" i="2"/>
  <c r="AD1017" i="2"/>
  <c r="AD1018" i="2"/>
  <c r="AD1019" i="2"/>
  <c r="AD1020" i="2"/>
  <c r="AD1021" i="2"/>
  <c r="AD1022" i="2"/>
  <c r="AD1023" i="2"/>
  <c r="AD1024" i="2"/>
  <c r="AD1025" i="2"/>
  <c r="AD1026" i="2"/>
  <c r="AD1027" i="2"/>
  <c r="AD1028" i="2"/>
  <c r="AD1029" i="2"/>
  <c r="AD1030" i="2"/>
  <c r="AD1031" i="2"/>
  <c r="AD1032" i="2"/>
  <c r="AD1033" i="2"/>
  <c r="AD1034" i="2"/>
  <c r="AD1035" i="2"/>
  <c r="AD1036" i="2"/>
  <c r="AD1037" i="2"/>
  <c r="AD1038" i="2"/>
  <c r="AD1039" i="2"/>
  <c r="AD1040" i="2"/>
  <c r="AD1041" i="2"/>
  <c r="AD1042" i="2"/>
  <c r="AD1043" i="2"/>
  <c r="AD1044" i="2"/>
  <c r="AD1045" i="2"/>
  <c r="AD1046" i="2"/>
  <c r="AD1047" i="2"/>
  <c r="AD1048" i="2"/>
  <c r="AD1049" i="2"/>
  <c r="AD1050" i="2"/>
  <c r="AD1051" i="2"/>
  <c r="AD1052" i="2"/>
  <c r="AD1053" i="2"/>
  <c r="AD1054" i="2"/>
  <c r="AD1055" i="2"/>
  <c r="AD1056" i="2"/>
  <c r="AD1057" i="2"/>
  <c r="AD1058" i="2"/>
  <c r="AD1059" i="2"/>
  <c r="AD1060" i="2"/>
  <c r="AD1061" i="2"/>
  <c r="AD1062" i="2"/>
  <c r="AD1063" i="2"/>
  <c r="AD1064" i="2"/>
  <c r="AD1065" i="2"/>
  <c r="AD1066" i="2"/>
  <c r="AD1067" i="2"/>
  <c r="AD1068" i="2"/>
  <c r="AD1069" i="2"/>
  <c r="AD1070" i="2"/>
  <c r="AD1071" i="2"/>
  <c r="AD1072" i="2"/>
  <c r="AD1073" i="2"/>
  <c r="AD1074" i="2"/>
  <c r="AD1075" i="2"/>
  <c r="AD1076" i="2"/>
  <c r="AD1077" i="2"/>
  <c r="AD1078" i="2"/>
  <c r="AD1079" i="2"/>
  <c r="AD1080" i="2"/>
  <c r="AD1081" i="2"/>
  <c r="AD1082" i="2"/>
  <c r="AD1083" i="2"/>
  <c r="AD1084" i="2"/>
  <c r="AD1085" i="2"/>
  <c r="AD1086" i="2"/>
  <c r="AD1087" i="2"/>
  <c r="AD1088" i="2"/>
  <c r="AD1089" i="2"/>
  <c r="AD1090" i="2"/>
  <c r="AD1091" i="2"/>
  <c r="AD1092" i="2"/>
  <c r="AD1093" i="2"/>
  <c r="AD1094" i="2"/>
  <c r="AD1095" i="2"/>
  <c r="AD1096" i="2"/>
  <c r="AD1097" i="2"/>
  <c r="AD1098" i="2"/>
  <c r="AD1099" i="2"/>
  <c r="AD1100" i="2"/>
  <c r="AD1101" i="2"/>
  <c r="AD1102" i="2"/>
  <c r="AD1103" i="2"/>
  <c r="AD1104" i="2"/>
  <c r="AD1105" i="2"/>
  <c r="AD1106" i="2"/>
  <c r="AD1107" i="2"/>
  <c r="AD1108" i="2"/>
  <c r="AD1109" i="2"/>
  <c r="AD1110" i="2"/>
  <c r="AD1111" i="2"/>
  <c r="AD1112" i="2"/>
  <c r="AD1113" i="2"/>
  <c r="AD1114" i="2"/>
  <c r="AD1115" i="2"/>
  <c r="AD1116" i="2"/>
  <c r="AD1117" i="2"/>
  <c r="AD1118" i="2"/>
  <c r="AD1119" i="2"/>
  <c r="AD1120" i="2"/>
  <c r="AD1121" i="2"/>
  <c r="AD1122" i="2"/>
  <c r="AD1123" i="2"/>
  <c r="AD1124" i="2"/>
  <c r="AD1125" i="2"/>
  <c r="AD1126" i="2"/>
  <c r="AD1127" i="2"/>
  <c r="AD1128" i="2"/>
  <c r="AD1129" i="2"/>
  <c r="AD1130" i="2"/>
  <c r="AD1131" i="2"/>
  <c r="AD1132" i="2"/>
  <c r="AD1133" i="2"/>
  <c r="AD1134" i="2"/>
  <c r="AD1135" i="2"/>
  <c r="AD1136" i="2"/>
  <c r="AD1137" i="2"/>
  <c r="AD1138" i="2"/>
  <c r="AD1139" i="2"/>
  <c r="AD1140" i="2"/>
  <c r="AD1141" i="2"/>
  <c r="AD1142" i="2"/>
  <c r="AD1143" i="2"/>
  <c r="AD1144" i="2"/>
  <c r="AD1145" i="2"/>
  <c r="AD1146" i="2"/>
  <c r="AD1147" i="2"/>
  <c r="AD1148" i="2"/>
  <c r="AD1149" i="2"/>
  <c r="AD1150" i="2"/>
  <c r="AD1151" i="2"/>
  <c r="AD1152" i="2"/>
  <c r="AD1153" i="2"/>
  <c r="AD1154" i="2"/>
  <c r="AD1155" i="2"/>
  <c r="AD1156" i="2"/>
  <c r="AD1157" i="2"/>
  <c r="AD1158" i="2"/>
  <c r="AD1159" i="2"/>
  <c r="AD1160" i="2"/>
  <c r="AD1161" i="2"/>
  <c r="AD1162" i="2"/>
  <c r="AD1163" i="2"/>
  <c r="AD1164" i="2"/>
  <c r="AD1165" i="2"/>
  <c r="AD1166" i="2"/>
  <c r="AD1167" i="2"/>
  <c r="AD1168" i="2"/>
  <c r="AD1169" i="2"/>
  <c r="AD1170" i="2"/>
  <c r="AD1171" i="2"/>
  <c r="AD1172" i="2"/>
  <c r="AD1173" i="2"/>
  <c r="AD1174" i="2"/>
  <c r="AD1175" i="2"/>
  <c r="AD1176" i="2"/>
  <c r="AD1177" i="2"/>
  <c r="AD1178" i="2"/>
  <c r="AD1179" i="2"/>
  <c r="AD1180" i="2"/>
  <c r="AD1181" i="2"/>
  <c r="AD1182" i="2"/>
  <c r="AD1183" i="2"/>
  <c r="AD1184" i="2"/>
  <c r="AD1185" i="2"/>
  <c r="AD1186" i="2"/>
  <c r="AD1187" i="2"/>
  <c r="AD1188" i="2"/>
  <c r="AD1189" i="2"/>
  <c r="AD1190" i="2"/>
  <c r="AD1191" i="2"/>
  <c r="AD1192" i="2"/>
  <c r="AD1193" i="2"/>
  <c r="AD1194" i="2"/>
  <c r="AD1195" i="2"/>
  <c r="AD1196" i="2"/>
  <c r="AD1197" i="2"/>
  <c r="AD1198" i="2"/>
  <c r="AD1199" i="2"/>
  <c r="AD1200" i="2"/>
  <c r="AD1201" i="2"/>
  <c r="AD1202" i="2"/>
  <c r="AD1203" i="2"/>
  <c r="AD1204" i="2"/>
  <c r="AD1205" i="2"/>
  <c r="AD1206" i="2"/>
  <c r="AD1207" i="2"/>
  <c r="AD1208" i="2"/>
  <c r="AD1209" i="2"/>
  <c r="AD1210" i="2"/>
  <c r="AD1211" i="2"/>
  <c r="AD1212" i="2"/>
  <c r="AD1213" i="2"/>
  <c r="AD1214" i="2"/>
  <c r="AD1215" i="2"/>
  <c r="AD1216" i="2"/>
  <c r="AD1217" i="2"/>
  <c r="AD1218" i="2"/>
  <c r="AD1219" i="2"/>
  <c r="AD1220" i="2"/>
  <c r="AD1221" i="2"/>
  <c r="AD1222" i="2"/>
  <c r="AD1223" i="2"/>
  <c r="AD1224" i="2"/>
  <c r="AD1225" i="2"/>
  <c r="AD1226" i="2"/>
  <c r="AD1227" i="2"/>
  <c r="AD1228" i="2"/>
  <c r="AD1229" i="2"/>
  <c r="AD1230" i="2"/>
  <c r="AD1231" i="2"/>
  <c r="AD1232" i="2"/>
  <c r="AD1233" i="2"/>
  <c r="AD1234" i="2"/>
  <c r="AD1235" i="2"/>
  <c r="AD1236" i="2"/>
  <c r="AD1237" i="2"/>
  <c r="AD1238" i="2"/>
  <c r="AD1239" i="2"/>
  <c r="AD1240" i="2"/>
  <c r="AD1241" i="2"/>
  <c r="AD1242" i="2"/>
  <c r="AD1243" i="2"/>
  <c r="AD1244" i="2"/>
  <c r="AD1245" i="2"/>
  <c r="AD1246" i="2"/>
  <c r="AD1247" i="2"/>
  <c r="AD1248" i="2"/>
  <c r="AD1249" i="2"/>
  <c r="AD1250" i="2"/>
  <c r="AD1251" i="2"/>
  <c r="AD1252" i="2"/>
  <c r="AD1253" i="2"/>
  <c r="AD1254" i="2"/>
  <c r="AD1255" i="2"/>
  <c r="AD1256" i="2"/>
  <c r="AD1257" i="2"/>
  <c r="AD1258" i="2"/>
  <c r="AD1259" i="2"/>
  <c r="AD1260" i="2"/>
  <c r="AD1261" i="2"/>
  <c r="AD1262" i="2"/>
  <c r="AD1263" i="2"/>
  <c r="AD1264" i="2"/>
  <c r="AD1265" i="2"/>
  <c r="AD1266" i="2"/>
  <c r="AD1267" i="2"/>
  <c r="AD1268" i="2"/>
  <c r="AD1269" i="2"/>
  <c r="AD1270" i="2"/>
  <c r="AD1271" i="2"/>
  <c r="AD1272" i="2"/>
  <c r="AD1273" i="2"/>
  <c r="AD1274" i="2"/>
  <c r="AD1275" i="2"/>
  <c r="AD1276" i="2"/>
  <c r="AD1277" i="2"/>
  <c r="AD1278" i="2"/>
  <c r="AD1279" i="2"/>
  <c r="AD1280" i="2"/>
  <c r="AD1281" i="2"/>
  <c r="AD1282" i="2"/>
  <c r="AD1283" i="2"/>
  <c r="AD1284" i="2"/>
  <c r="AD1285" i="2"/>
  <c r="AD1286" i="2"/>
  <c r="AD1287" i="2"/>
  <c r="AD1288" i="2"/>
  <c r="AD1289" i="2"/>
  <c r="AD1290" i="2"/>
  <c r="AD1291" i="2"/>
  <c r="AD1292" i="2"/>
  <c r="AD1293" i="2"/>
  <c r="AD1294" i="2"/>
  <c r="AD1295" i="2"/>
  <c r="AD1296" i="2"/>
  <c r="AD1297" i="2"/>
  <c r="AD1298" i="2"/>
  <c r="AD1299" i="2"/>
  <c r="AD1300" i="2"/>
  <c r="AD1301" i="2"/>
  <c r="AD1302" i="2"/>
  <c r="AD1303" i="2"/>
  <c r="AD1304" i="2"/>
  <c r="AD1305" i="2"/>
  <c r="AD1306" i="2"/>
  <c r="AD1307" i="2"/>
  <c r="AD1308" i="2"/>
  <c r="AD1309" i="2"/>
  <c r="AD1310" i="2"/>
  <c r="AD1311" i="2"/>
  <c r="AD1312" i="2"/>
  <c r="AD1313" i="2"/>
  <c r="AD1314" i="2"/>
  <c r="AD1315" i="2"/>
  <c r="AD1316" i="2"/>
  <c r="AD1317" i="2"/>
  <c r="AD1318" i="2"/>
  <c r="AD1319" i="2"/>
  <c r="AD1320" i="2"/>
  <c r="AD1321" i="2"/>
  <c r="AD1322" i="2"/>
  <c r="AD1323" i="2"/>
  <c r="AD1324" i="2"/>
  <c r="AD1325" i="2"/>
  <c r="AD1326" i="2"/>
  <c r="AD1327" i="2"/>
  <c r="AD1328" i="2"/>
  <c r="AD1329" i="2"/>
  <c r="AD1330" i="2"/>
  <c r="AD1331" i="2"/>
  <c r="AD1332" i="2"/>
  <c r="AD1333" i="2"/>
  <c r="AD1334" i="2"/>
  <c r="AD1335" i="2"/>
  <c r="AD1336" i="2"/>
  <c r="AD1337" i="2"/>
  <c r="AD1338" i="2"/>
  <c r="AD1339" i="2"/>
  <c r="AD1340" i="2"/>
  <c r="AD1341" i="2"/>
  <c r="AD1342" i="2"/>
  <c r="AD1343" i="2"/>
  <c r="AD1344" i="2"/>
  <c r="AD1345" i="2"/>
  <c r="AD1346" i="2"/>
  <c r="AD1347" i="2"/>
  <c r="AD1348" i="2"/>
  <c r="AD1349" i="2"/>
  <c r="AD1350" i="2"/>
  <c r="AD1351" i="2"/>
  <c r="AD1352" i="2"/>
  <c r="AD1353" i="2"/>
  <c r="AD1354" i="2"/>
  <c r="AD1355" i="2"/>
  <c r="AD1356" i="2"/>
  <c r="AD1357" i="2"/>
  <c r="AD1358" i="2"/>
  <c r="AD1359" i="2"/>
  <c r="AD1360" i="2"/>
  <c r="AD1361" i="2"/>
  <c r="AD1362" i="2"/>
  <c r="AD1363" i="2"/>
  <c r="AD1364" i="2"/>
  <c r="AD1365" i="2"/>
  <c r="AD1366" i="2"/>
  <c r="AD1367" i="2"/>
  <c r="AD1368" i="2"/>
  <c r="AD1369" i="2"/>
  <c r="AD1370" i="2"/>
  <c r="AD1371" i="2"/>
  <c r="AD1372" i="2"/>
  <c r="AD1373" i="2"/>
  <c r="AD1374" i="2"/>
  <c r="AD1375" i="2"/>
  <c r="AD1376" i="2"/>
  <c r="AD1377" i="2"/>
  <c r="AD1378" i="2"/>
  <c r="AD1379" i="2"/>
  <c r="AD1380" i="2"/>
  <c r="AD1381" i="2"/>
  <c r="AD1382" i="2"/>
  <c r="AD1383" i="2"/>
  <c r="AD1384" i="2"/>
  <c r="AD1385" i="2"/>
  <c r="AD1386" i="2"/>
  <c r="AD1387" i="2"/>
  <c r="AD1388" i="2"/>
  <c r="AD1389" i="2"/>
  <c r="AD1390" i="2"/>
  <c r="AD1391" i="2"/>
  <c r="AD1392" i="2"/>
  <c r="AD1393" i="2"/>
  <c r="AD1394" i="2"/>
  <c r="AD1395" i="2"/>
  <c r="AD1396" i="2"/>
  <c r="AD1397" i="2"/>
  <c r="AD1398" i="2"/>
  <c r="AD1399" i="2"/>
  <c r="AD1400" i="2"/>
  <c r="AD1401" i="2"/>
  <c r="AD1402" i="2"/>
  <c r="AD1403" i="2"/>
  <c r="AD1404" i="2"/>
  <c r="AD1405" i="2"/>
  <c r="AD1406" i="2"/>
  <c r="AD1407" i="2"/>
  <c r="AD1408" i="2"/>
  <c r="AD1409" i="2"/>
  <c r="AD1410" i="2"/>
  <c r="AD1411" i="2"/>
  <c r="AD1412" i="2"/>
  <c r="AD1413" i="2"/>
  <c r="AD1414" i="2"/>
  <c r="AD1415" i="2"/>
  <c r="AD1416" i="2"/>
  <c r="AD1417" i="2"/>
  <c r="AD1418" i="2"/>
  <c r="AD1419" i="2"/>
  <c r="AD1420" i="2"/>
  <c r="AD1421" i="2"/>
  <c r="AD1422" i="2"/>
  <c r="AD1423" i="2"/>
  <c r="AD1424" i="2"/>
  <c r="AD1425" i="2"/>
  <c r="AD1426" i="2"/>
  <c r="AD1427" i="2"/>
  <c r="AD1428" i="2"/>
  <c r="AD1429" i="2"/>
  <c r="AD1430" i="2"/>
  <c r="AD1431" i="2"/>
  <c r="AD1432" i="2"/>
  <c r="AD1433" i="2"/>
  <c r="AD1434" i="2"/>
  <c r="AD1435" i="2"/>
  <c r="AD1436" i="2"/>
  <c r="AD1437" i="2"/>
  <c r="AD1438" i="2"/>
  <c r="AD1439" i="2"/>
  <c r="AD1440" i="2"/>
  <c r="AD1441" i="2"/>
  <c r="AD1442" i="2"/>
  <c r="AD1443" i="2"/>
  <c r="AD1444" i="2"/>
  <c r="AD1445" i="2"/>
  <c r="AD1446" i="2"/>
  <c r="AD1447" i="2"/>
  <c r="AD1448" i="2"/>
  <c r="AD1449" i="2"/>
  <c r="AD1450" i="2"/>
  <c r="AD1451" i="2"/>
  <c r="AD1452" i="2"/>
  <c r="AD1453" i="2"/>
  <c r="AD1454" i="2"/>
  <c r="AD1455" i="2"/>
  <c r="AD1456" i="2"/>
  <c r="AD1457" i="2"/>
  <c r="AD1458" i="2"/>
  <c r="AD1459" i="2"/>
  <c r="AD1460" i="2"/>
  <c r="AD1461" i="2"/>
  <c r="AD1462" i="2"/>
  <c r="AD1463" i="2"/>
  <c r="AD1464" i="2"/>
  <c r="AD1465" i="2"/>
  <c r="AD1466" i="2"/>
  <c r="AD1467" i="2"/>
  <c r="AD1468" i="2"/>
  <c r="AD1469" i="2"/>
  <c r="AD1470" i="2"/>
  <c r="AD1471" i="2"/>
  <c r="AD1472" i="2"/>
  <c r="AD1473" i="2"/>
  <c r="AD1474" i="2"/>
  <c r="AD1475" i="2"/>
  <c r="AD1476" i="2"/>
  <c r="AD1477" i="2"/>
  <c r="AD1478" i="2"/>
  <c r="AD1479" i="2"/>
  <c r="AD1480" i="2"/>
  <c r="AD1481" i="2"/>
  <c r="AD1482" i="2"/>
  <c r="AD1483" i="2"/>
  <c r="AD1484" i="2"/>
  <c r="AD1485" i="2"/>
  <c r="AD1486" i="2"/>
  <c r="AD1487" i="2"/>
  <c r="AD1488" i="2"/>
  <c r="AD1489" i="2"/>
  <c r="AD1490" i="2"/>
  <c r="AD1491" i="2"/>
  <c r="AD1492" i="2"/>
  <c r="AD1493" i="2"/>
  <c r="AD1494" i="2"/>
  <c r="AD1495" i="2"/>
  <c r="AD1496" i="2"/>
  <c r="AD1497" i="2"/>
  <c r="AD1498" i="2"/>
  <c r="AD1499" i="2"/>
  <c r="AD1500" i="2"/>
  <c r="AD1501" i="2"/>
  <c r="AD1502" i="2"/>
  <c r="AD1503" i="2"/>
  <c r="AD1504" i="2"/>
  <c r="AD1505" i="2"/>
  <c r="AD1506" i="2"/>
  <c r="AD1507" i="2"/>
  <c r="AD1508" i="2"/>
  <c r="AD1509" i="2"/>
  <c r="AD1510" i="2"/>
  <c r="AD1511" i="2"/>
  <c r="AD1512" i="2"/>
  <c r="AD1513" i="2"/>
  <c r="AD1514" i="2"/>
  <c r="AD1515" i="2"/>
  <c r="AD1516" i="2"/>
  <c r="AD1517" i="2"/>
  <c r="AD1518" i="2"/>
  <c r="AD1519" i="2"/>
  <c r="AD1520" i="2"/>
  <c r="AD1521" i="2"/>
  <c r="AD1522" i="2"/>
  <c r="AD1523" i="2"/>
  <c r="AD1524" i="2"/>
  <c r="AD1525" i="2"/>
  <c r="AD1526" i="2"/>
  <c r="AD1527" i="2"/>
  <c r="AD1528" i="2"/>
  <c r="AD1529" i="2"/>
  <c r="AD1530" i="2"/>
  <c r="AD1531" i="2"/>
  <c r="AD1532" i="2"/>
  <c r="AD1533" i="2"/>
  <c r="AD1534" i="2"/>
  <c r="AD1535" i="2"/>
  <c r="AD1536" i="2"/>
  <c r="AD1537" i="2"/>
  <c r="AD1538" i="2"/>
  <c r="AD1539" i="2"/>
  <c r="AD1540" i="2"/>
  <c r="AD1541" i="2"/>
  <c r="AD1542" i="2"/>
  <c r="AD1543" i="2"/>
  <c r="AD1544" i="2"/>
  <c r="AD1545" i="2"/>
  <c r="AD1546" i="2"/>
  <c r="AD1547" i="2"/>
  <c r="AD1548" i="2"/>
  <c r="AD1549" i="2"/>
  <c r="AD1550" i="2"/>
  <c r="AD1551" i="2"/>
  <c r="AD1552" i="2"/>
  <c r="AD1553" i="2"/>
  <c r="AD1554" i="2"/>
  <c r="AD1555" i="2"/>
  <c r="AD1556" i="2"/>
  <c r="AD1557" i="2"/>
  <c r="AD1558" i="2"/>
  <c r="AD1559" i="2"/>
  <c r="AD1560" i="2"/>
  <c r="AD1561" i="2"/>
  <c r="AD1562" i="2"/>
  <c r="AD1563" i="2"/>
  <c r="AD1564" i="2"/>
  <c r="AD1565" i="2"/>
  <c r="AD1566" i="2"/>
  <c r="AD1567" i="2"/>
  <c r="AD1568" i="2"/>
  <c r="AD1569" i="2"/>
  <c r="AD1570" i="2"/>
  <c r="AD1571" i="2"/>
  <c r="AD1572" i="2"/>
  <c r="AD1573" i="2"/>
  <c r="AD1574" i="2"/>
  <c r="AD1575" i="2"/>
  <c r="AD1576" i="2"/>
  <c r="AD1577" i="2"/>
  <c r="AD1578" i="2"/>
  <c r="AD1579" i="2"/>
  <c r="AD1580" i="2"/>
  <c r="AD1581" i="2"/>
  <c r="AD1582" i="2"/>
  <c r="AD1583" i="2"/>
  <c r="AD1584" i="2"/>
  <c r="AD1585" i="2"/>
  <c r="AD1586" i="2"/>
  <c r="AD1587" i="2"/>
  <c r="AD1588" i="2"/>
  <c r="AD1589" i="2"/>
  <c r="AD1590" i="2"/>
  <c r="AD1591" i="2"/>
  <c r="AD1592" i="2"/>
  <c r="AD1593" i="2"/>
  <c r="AD1594" i="2"/>
  <c r="AD1595" i="2"/>
  <c r="AD1596" i="2"/>
  <c r="AD1597" i="2"/>
  <c r="AD1598" i="2"/>
  <c r="AD1599" i="2"/>
  <c r="AD1600" i="2"/>
  <c r="AD1601" i="2"/>
  <c r="AD1602" i="2"/>
  <c r="AD1603" i="2"/>
  <c r="AD1604" i="2"/>
  <c r="AD1605" i="2"/>
  <c r="AD1606" i="2"/>
  <c r="AD1607" i="2"/>
  <c r="AD1608" i="2"/>
  <c r="AD1609" i="2"/>
  <c r="AD1610" i="2"/>
  <c r="AD1611" i="2"/>
  <c r="AD1612" i="2"/>
  <c r="AD1613" i="2"/>
  <c r="AD1614" i="2"/>
  <c r="AD1615" i="2"/>
  <c r="AD1616" i="2"/>
  <c r="AD1617" i="2"/>
  <c r="AD1618" i="2"/>
  <c r="AD1619" i="2"/>
  <c r="AD1620" i="2"/>
  <c r="AD1621" i="2"/>
  <c r="AD1622" i="2"/>
  <c r="AD1623" i="2"/>
  <c r="AD1624" i="2"/>
  <c r="AD1625" i="2"/>
  <c r="AD1626" i="2"/>
  <c r="AD1627" i="2"/>
  <c r="AD1628" i="2"/>
  <c r="AD1629" i="2"/>
  <c r="AD1630" i="2"/>
  <c r="AD1631" i="2"/>
  <c r="AD1632" i="2"/>
  <c r="AD1633" i="2"/>
  <c r="AD1634" i="2"/>
  <c r="AD1635" i="2"/>
  <c r="AD1636" i="2"/>
  <c r="AD1637" i="2"/>
  <c r="AD1638" i="2"/>
  <c r="AD1639" i="2"/>
  <c r="AD1640" i="2"/>
  <c r="AD1641" i="2"/>
  <c r="AD1642" i="2"/>
  <c r="AD1643" i="2"/>
  <c r="AD1644" i="2"/>
  <c r="AD1645" i="2"/>
  <c r="AD1646" i="2"/>
  <c r="AD1647" i="2"/>
  <c r="AD1648" i="2"/>
  <c r="AD1649" i="2"/>
  <c r="AD1650" i="2"/>
  <c r="AD1651" i="2"/>
  <c r="AD1652" i="2"/>
  <c r="AD1653" i="2"/>
  <c r="AD1654" i="2"/>
  <c r="AD1655" i="2"/>
  <c r="AD1656" i="2"/>
  <c r="AD1657" i="2"/>
  <c r="AD1658" i="2"/>
  <c r="AD1659" i="2"/>
  <c r="AD1660" i="2"/>
  <c r="AD1661" i="2"/>
  <c r="AD1662" i="2"/>
  <c r="AD1663" i="2"/>
  <c r="AD1664" i="2"/>
  <c r="AD1665" i="2"/>
  <c r="AD1666" i="2"/>
  <c r="AD1667" i="2"/>
  <c r="AD1668" i="2"/>
  <c r="AD1669" i="2"/>
  <c r="AD1670" i="2"/>
  <c r="AD1671" i="2"/>
  <c r="AD1672" i="2"/>
  <c r="AD1673" i="2"/>
  <c r="AD1674" i="2"/>
  <c r="AD1675" i="2"/>
  <c r="AD1676" i="2"/>
  <c r="AD1677" i="2"/>
  <c r="AD1678" i="2"/>
  <c r="AD1679" i="2"/>
  <c r="AD1680" i="2"/>
  <c r="AD1681" i="2"/>
  <c r="AD1682" i="2"/>
  <c r="AD1683" i="2"/>
  <c r="AD1684" i="2"/>
  <c r="AD1685" i="2"/>
  <c r="AD1686" i="2"/>
  <c r="AD1687" i="2"/>
  <c r="AD1688" i="2"/>
  <c r="AD1689" i="2"/>
  <c r="AD1690" i="2"/>
  <c r="AD1691" i="2"/>
  <c r="AD1692" i="2"/>
  <c r="AD1693" i="2"/>
  <c r="AD1694" i="2"/>
  <c r="AD1695" i="2"/>
  <c r="AD1696" i="2"/>
  <c r="AD1697" i="2"/>
  <c r="AD1698" i="2"/>
  <c r="AD1699" i="2"/>
  <c r="AD1700" i="2"/>
  <c r="AD1701" i="2"/>
  <c r="AD1702" i="2"/>
  <c r="AD1703" i="2"/>
  <c r="AD1704" i="2"/>
  <c r="AD1705" i="2"/>
  <c r="AD1706" i="2"/>
  <c r="AD1707" i="2"/>
  <c r="AD1708" i="2"/>
  <c r="AD1709" i="2"/>
  <c r="AD1710" i="2"/>
  <c r="AD1711" i="2"/>
  <c r="AD1712" i="2"/>
  <c r="AD1713" i="2"/>
  <c r="AD1714" i="2"/>
  <c r="AD1715" i="2"/>
  <c r="AD1716" i="2"/>
  <c r="AD1717" i="2"/>
  <c r="AD1718" i="2"/>
  <c r="AD1719" i="2"/>
  <c r="AD1720" i="2"/>
  <c r="AD1721" i="2"/>
  <c r="AD1722" i="2"/>
  <c r="AD1723" i="2"/>
  <c r="AD1724" i="2"/>
  <c r="AD1725" i="2"/>
  <c r="AD1726" i="2"/>
  <c r="AD1727" i="2"/>
  <c r="AD1728" i="2"/>
  <c r="AD1729" i="2"/>
  <c r="AD1730" i="2"/>
  <c r="AD1731" i="2"/>
  <c r="AD1732" i="2"/>
  <c r="AD1733" i="2"/>
  <c r="AD1734" i="2"/>
  <c r="AD1735" i="2"/>
  <c r="AD1736" i="2"/>
  <c r="AD1737" i="2"/>
  <c r="AD1738" i="2"/>
  <c r="AD1739" i="2"/>
  <c r="AD1740" i="2"/>
  <c r="AD1741" i="2"/>
  <c r="AD1742" i="2"/>
  <c r="AD1743" i="2"/>
  <c r="AD1744" i="2"/>
  <c r="AD1745" i="2"/>
  <c r="AD1746" i="2"/>
  <c r="AD1747" i="2"/>
  <c r="AD1748" i="2"/>
  <c r="AD1749" i="2"/>
  <c r="AD1750" i="2"/>
  <c r="AD1751" i="2"/>
  <c r="AD1752" i="2"/>
  <c r="AD1753" i="2"/>
  <c r="AD1754" i="2"/>
  <c r="AD1755" i="2"/>
  <c r="AD1756" i="2"/>
  <c r="AD1757" i="2"/>
  <c r="AD1758" i="2"/>
  <c r="AD1759" i="2"/>
  <c r="AD1760" i="2"/>
  <c r="AD1761" i="2"/>
  <c r="AD1762" i="2"/>
  <c r="AD1763" i="2"/>
  <c r="AD1764" i="2"/>
  <c r="AD1765" i="2"/>
  <c r="AD1766" i="2"/>
  <c r="AD1767" i="2"/>
  <c r="AD1768" i="2"/>
  <c r="AD1769" i="2"/>
  <c r="AD1770" i="2"/>
  <c r="AD1771" i="2"/>
  <c r="AD1772" i="2"/>
  <c r="AD1773" i="2"/>
  <c r="AD1774" i="2"/>
  <c r="AD1775" i="2"/>
  <c r="AD1776" i="2"/>
  <c r="AD1777" i="2"/>
  <c r="AD1778" i="2"/>
  <c r="AD1779" i="2"/>
  <c r="AD1780" i="2"/>
  <c r="AD1781" i="2"/>
  <c r="AD1782" i="2"/>
  <c r="AD1783" i="2"/>
  <c r="AD1784" i="2"/>
  <c r="AD1785" i="2"/>
  <c r="AD1786" i="2"/>
  <c r="AD1787" i="2"/>
  <c r="AD1788" i="2"/>
  <c r="AD1789" i="2"/>
  <c r="AD1790" i="2"/>
  <c r="AD1791" i="2"/>
  <c r="AD1792" i="2"/>
  <c r="AD1793" i="2"/>
  <c r="AD1794" i="2"/>
  <c r="AD1795" i="2"/>
  <c r="AD1796" i="2"/>
  <c r="AD1797" i="2"/>
  <c r="AD1798" i="2"/>
  <c r="AD1799" i="2"/>
  <c r="AD1800" i="2"/>
  <c r="AD1801" i="2"/>
  <c r="AD1802" i="2"/>
  <c r="AD1803" i="2"/>
  <c r="AD1804" i="2"/>
  <c r="AD1805" i="2"/>
  <c r="AD1806" i="2"/>
  <c r="AD1807" i="2"/>
  <c r="AD1808" i="2"/>
  <c r="AD1809" i="2"/>
  <c r="AD1810" i="2"/>
  <c r="AD1811" i="2"/>
  <c r="AD1812" i="2"/>
  <c r="AD1813" i="2"/>
  <c r="AD1814" i="2"/>
  <c r="AD1815" i="2"/>
  <c r="AD1816" i="2"/>
  <c r="AD1817" i="2"/>
  <c r="AD1818" i="2"/>
  <c r="AD1819" i="2"/>
  <c r="AD1820" i="2"/>
  <c r="AD1821" i="2"/>
  <c r="AD1822" i="2"/>
  <c r="AD1823" i="2"/>
  <c r="AD1824" i="2"/>
  <c r="AD1825" i="2"/>
  <c r="AD1826" i="2"/>
  <c r="AD1827" i="2"/>
  <c r="AD1828" i="2"/>
  <c r="AD1829" i="2"/>
  <c r="AD1830" i="2"/>
  <c r="AD1831" i="2"/>
  <c r="AD1832" i="2"/>
  <c r="AD1833" i="2"/>
  <c r="AD1834" i="2"/>
  <c r="AD1835" i="2"/>
  <c r="AD1836" i="2"/>
  <c r="AD1837" i="2"/>
  <c r="AD1838" i="2"/>
  <c r="AD1839" i="2"/>
  <c r="AD1840" i="2"/>
  <c r="AD1841" i="2"/>
  <c r="AD1842" i="2"/>
  <c r="AD1843" i="2"/>
  <c r="AD1844" i="2"/>
  <c r="AD1845" i="2"/>
  <c r="AD1846" i="2"/>
  <c r="AD1847" i="2"/>
  <c r="AD1848" i="2"/>
  <c r="AD1849" i="2"/>
  <c r="AD1850" i="2"/>
  <c r="AD1851" i="2"/>
  <c r="AD1852" i="2"/>
  <c r="AD1853" i="2"/>
  <c r="AD1854" i="2"/>
  <c r="AD1855" i="2"/>
  <c r="AD1856" i="2"/>
  <c r="AD1857" i="2"/>
  <c r="AD1858" i="2"/>
  <c r="AD1859" i="2"/>
  <c r="AD1860" i="2"/>
  <c r="AD1861" i="2"/>
  <c r="AD1862" i="2"/>
  <c r="AD1863" i="2"/>
  <c r="AD1864" i="2"/>
  <c r="AD1865" i="2"/>
  <c r="AD1866" i="2"/>
  <c r="AD1867" i="2"/>
  <c r="AD1868" i="2"/>
  <c r="AD1869" i="2"/>
  <c r="AD1870" i="2"/>
  <c r="AD1871" i="2"/>
  <c r="AD1872" i="2"/>
  <c r="AD1873" i="2"/>
  <c r="AD1874" i="2"/>
  <c r="AD1875" i="2"/>
  <c r="AD1876" i="2"/>
  <c r="AD1877" i="2"/>
  <c r="AD1878" i="2"/>
  <c r="AD1879" i="2"/>
  <c r="AD1880" i="2"/>
  <c r="AD1881" i="2"/>
  <c r="AD1882" i="2"/>
  <c r="AD1883" i="2"/>
  <c r="AD1884" i="2"/>
  <c r="AD1885" i="2"/>
  <c r="AD1886" i="2"/>
  <c r="AD1887" i="2"/>
  <c r="AD1888" i="2"/>
  <c r="AD1889" i="2"/>
  <c r="AD1890" i="2"/>
  <c r="AD1891" i="2"/>
  <c r="AD1892" i="2"/>
  <c r="AD1893" i="2"/>
  <c r="AD1894" i="2"/>
  <c r="AD1895" i="2"/>
  <c r="AD1896" i="2"/>
  <c r="AD1897" i="2"/>
  <c r="AD1898" i="2"/>
  <c r="AD1899" i="2"/>
  <c r="AD1900" i="2"/>
  <c r="AD1901" i="2"/>
  <c r="AD1902" i="2"/>
  <c r="AD1903" i="2"/>
  <c r="AD1904" i="2"/>
  <c r="AD1905" i="2"/>
  <c r="AD1906" i="2"/>
  <c r="AD1907" i="2"/>
  <c r="AD1908" i="2"/>
  <c r="AD1909" i="2"/>
  <c r="AD1910" i="2"/>
  <c r="AD1911" i="2"/>
  <c r="AD1912" i="2"/>
  <c r="AD1913" i="2"/>
  <c r="AD1914" i="2"/>
  <c r="AD1915" i="2"/>
  <c r="AD1916" i="2"/>
  <c r="AD1917" i="2"/>
  <c r="AD1918" i="2"/>
  <c r="AD1919" i="2"/>
  <c r="AD1920" i="2"/>
  <c r="AD1921" i="2"/>
  <c r="AD1922" i="2"/>
  <c r="AD1923" i="2"/>
  <c r="AD1924" i="2"/>
  <c r="AD1925" i="2"/>
  <c r="AD1926" i="2"/>
  <c r="AD1927" i="2"/>
  <c r="AD1928" i="2"/>
  <c r="AD1929" i="2"/>
  <c r="AD1930" i="2"/>
  <c r="AD1931" i="2"/>
  <c r="AD1932" i="2"/>
  <c r="AD1933" i="2"/>
  <c r="AD1934" i="2"/>
  <c r="AD1935" i="2"/>
  <c r="AD1936" i="2"/>
  <c r="AD1937" i="2"/>
  <c r="AD1938" i="2"/>
  <c r="AD1939" i="2"/>
  <c r="AD1940" i="2"/>
  <c r="AD1941" i="2"/>
  <c r="AD1942" i="2"/>
  <c r="AD1943" i="2"/>
  <c r="AD1944" i="2"/>
  <c r="AD1945" i="2"/>
  <c r="AD1946" i="2"/>
  <c r="AD1947" i="2"/>
  <c r="AD1948" i="2"/>
  <c r="AD1949" i="2"/>
  <c r="AD1950" i="2"/>
  <c r="AD1951" i="2"/>
  <c r="AD1952" i="2"/>
  <c r="AD1953" i="2"/>
  <c r="AD1954" i="2"/>
  <c r="AD1955" i="2"/>
  <c r="AD1956" i="2"/>
  <c r="AD1957" i="2"/>
  <c r="AD1958" i="2"/>
  <c r="AD1959" i="2"/>
  <c r="AD1960" i="2"/>
  <c r="AD1961" i="2"/>
  <c r="AD1962" i="2"/>
  <c r="AD1963" i="2"/>
  <c r="AD1964" i="2"/>
  <c r="AD1965" i="2"/>
  <c r="AD1966" i="2"/>
  <c r="AD1967" i="2"/>
  <c r="AD1968" i="2"/>
  <c r="AD1969" i="2"/>
  <c r="AD1970" i="2"/>
  <c r="AD1971" i="2"/>
  <c r="AD1972" i="2"/>
  <c r="AD1973" i="2"/>
  <c r="AD1974" i="2"/>
  <c r="AD1975" i="2"/>
  <c r="AD1976" i="2"/>
  <c r="AD1977" i="2"/>
  <c r="AD1978" i="2"/>
  <c r="AD1979" i="2"/>
  <c r="AD1980" i="2"/>
  <c r="AD1981" i="2"/>
  <c r="AD1982" i="2"/>
  <c r="AD1983" i="2"/>
  <c r="AD1984" i="2"/>
  <c r="AD1985" i="2"/>
  <c r="AD1986" i="2"/>
  <c r="AD1987" i="2"/>
  <c r="AD1988" i="2"/>
  <c r="AD1989" i="2"/>
  <c r="AD1990" i="2"/>
  <c r="AD1991" i="2"/>
  <c r="AD1992" i="2"/>
  <c r="AD1993" i="2"/>
  <c r="AD1994" i="2"/>
  <c r="AD1995" i="2"/>
  <c r="AD1996" i="2"/>
  <c r="AD1997" i="2"/>
  <c r="AD1998" i="2"/>
  <c r="AD1999" i="2"/>
  <c r="AD2000" i="2"/>
  <c r="AD2001" i="2"/>
  <c r="AD2002" i="2"/>
  <c r="AD2003" i="2"/>
  <c r="AD2004" i="2"/>
  <c r="AD2005" i="2"/>
  <c r="AD2006" i="2"/>
  <c r="AD2007" i="2"/>
  <c r="AD2008" i="2"/>
  <c r="AD2009" i="2"/>
  <c r="AD2010" i="2"/>
  <c r="AD2011" i="2"/>
  <c r="AD2012" i="2"/>
  <c r="AD2013" i="2"/>
  <c r="AD2014" i="2"/>
  <c r="AD2015" i="2"/>
  <c r="AD2016" i="2"/>
  <c r="AD2017" i="2"/>
  <c r="AD2018" i="2"/>
  <c r="AD2019" i="2"/>
  <c r="AD2020" i="2"/>
  <c r="AD2021" i="2"/>
  <c r="AD2022" i="2"/>
  <c r="AD2023" i="2"/>
  <c r="AD2024" i="2"/>
  <c r="AD2025" i="2"/>
  <c r="AD2026" i="2"/>
  <c r="AD2027" i="2"/>
  <c r="AD2028" i="2"/>
  <c r="AD2029" i="2"/>
  <c r="AD2030" i="2"/>
  <c r="AD2031" i="2"/>
  <c r="AD2032" i="2"/>
  <c r="AD2033" i="2"/>
  <c r="AD2034" i="2"/>
  <c r="AD2035" i="2"/>
  <c r="AD2036" i="2"/>
  <c r="AD2037" i="2"/>
  <c r="AD2038" i="2"/>
  <c r="AD2039" i="2"/>
  <c r="AD2040" i="2"/>
  <c r="AD2041" i="2"/>
  <c r="AD2042" i="2"/>
  <c r="AD2043" i="2"/>
  <c r="AD2044" i="2"/>
  <c r="AD2045" i="2"/>
  <c r="AD2046" i="2"/>
  <c r="AD2047" i="2"/>
  <c r="AD2048" i="2"/>
  <c r="AD2049" i="2"/>
  <c r="AD2050" i="2"/>
  <c r="AD2051" i="2"/>
  <c r="AD2052" i="2"/>
  <c r="AD2053" i="2"/>
  <c r="AD2054" i="2"/>
  <c r="AD2055" i="2"/>
  <c r="AD2056" i="2"/>
  <c r="AD2057" i="2"/>
  <c r="AD2058" i="2"/>
  <c r="AD2059" i="2"/>
  <c r="AD2060" i="2"/>
  <c r="AD2061" i="2"/>
  <c r="AD2062" i="2"/>
  <c r="AD2063" i="2"/>
  <c r="AD2064" i="2"/>
  <c r="AD2065" i="2"/>
  <c r="AD2066" i="2"/>
  <c r="AD2067" i="2"/>
  <c r="AD2068" i="2"/>
  <c r="AD2069" i="2"/>
  <c r="AD2070" i="2"/>
  <c r="AD2071" i="2"/>
  <c r="AD2072" i="2"/>
  <c r="AD2073" i="2"/>
  <c r="AD2074" i="2"/>
  <c r="AD2075" i="2"/>
  <c r="AD2076" i="2"/>
  <c r="AD2077" i="2"/>
  <c r="AD2078" i="2"/>
  <c r="AD2079" i="2"/>
  <c r="AD2080" i="2"/>
  <c r="AD2081" i="2"/>
  <c r="AD2082" i="2"/>
  <c r="AD2083" i="2"/>
  <c r="AD2084" i="2"/>
  <c r="AD2085" i="2"/>
  <c r="AD2086" i="2"/>
  <c r="AD2087" i="2"/>
  <c r="AD2088" i="2"/>
  <c r="AD2089" i="2"/>
  <c r="AD2090" i="2"/>
  <c r="AD2091" i="2"/>
  <c r="AD2092" i="2"/>
  <c r="AD2093" i="2"/>
  <c r="AD2094" i="2"/>
  <c r="AD2095" i="2"/>
  <c r="AD2096" i="2"/>
  <c r="AD2097" i="2"/>
  <c r="AD2098" i="2"/>
  <c r="AD2099" i="2"/>
  <c r="AD2100" i="2"/>
  <c r="AD2101" i="2"/>
  <c r="AD2102" i="2"/>
  <c r="AD2103" i="2"/>
  <c r="AD2104" i="2"/>
  <c r="AD2105" i="2"/>
  <c r="AD2106" i="2"/>
  <c r="AD2107" i="2"/>
  <c r="AD2108" i="2"/>
  <c r="AD2109" i="2"/>
  <c r="AD2110" i="2"/>
  <c r="AD2111" i="2"/>
  <c r="AD2112" i="2"/>
  <c r="AD2113" i="2"/>
  <c r="AD2114" i="2"/>
  <c r="AD2115" i="2"/>
  <c r="AD2116" i="2"/>
  <c r="AD2117" i="2"/>
  <c r="AD2118" i="2"/>
  <c r="AD2119" i="2"/>
  <c r="AD2120" i="2"/>
  <c r="AD2121" i="2"/>
  <c r="AD2122" i="2"/>
  <c r="AD2123" i="2"/>
  <c r="AD2124" i="2"/>
  <c r="AD2125" i="2"/>
  <c r="AD2126" i="2"/>
  <c r="AD2127" i="2"/>
  <c r="AD2128" i="2"/>
  <c r="AD2129" i="2"/>
  <c r="AD2130" i="2"/>
  <c r="AD2131" i="2"/>
  <c r="AD2132" i="2"/>
  <c r="AD2133" i="2"/>
  <c r="AD2134" i="2"/>
  <c r="AD2135" i="2"/>
  <c r="AD2136" i="2"/>
  <c r="AD2137" i="2"/>
  <c r="AD2138" i="2"/>
  <c r="AD2139" i="2"/>
  <c r="AD2140" i="2"/>
  <c r="AD2141" i="2"/>
  <c r="AD2142" i="2"/>
  <c r="AD2143" i="2"/>
  <c r="AD2144" i="2"/>
  <c r="AD2145" i="2"/>
  <c r="AD2146" i="2"/>
  <c r="AD2147" i="2"/>
  <c r="AD2148" i="2"/>
  <c r="AD2149" i="2"/>
  <c r="AD2150" i="2"/>
  <c r="AD2151" i="2"/>
  <c r="AD2152" i="2"/>
  <c r="AD2153" i="2"/>
  <c r="AD2154" i="2"/>
  <c r="AD2155" i="2"/>
  <c r="AD2156" i="2"/>
  <c r="AD2157" i="2"/>
  <c r="AD2158" i="2"/>
  <c r="AD2159" i="2"/>
  <c r="AD2160" i="2"/>
  <c r="AD2161" i="2"/>
  <c r="AD2162" i="2"/>
  <c r="AD2163" i="2"/>
  <c r="AD2164" i="2"/>
  <c r="AD2165" i="2"/>
  <c r="AD2166" i="2"/>
  <c r="AD2167" i="2"/>
  <c r="AD2168" i="2"/>
  <c r="AD2169" i="2"/>
  <c r="AD2170" i="2"/>
  <c r="AD2171" i="2"/>
  <c r="AD2172" i="2"/>
  <c r="AD2173" i="2"/>
  <c r="AD2174" i="2"/>
  <c r="AD2175" i="2"/>
  <c r="AD2176" i="2"/>
  <c r="AD2177" i="2"/>
  <c r="AD2178" i="2"/>
  <c r="AD2179" i="2"/>
  <c r="AD2180" i="2"/>
  <c r="AD2181" i="2"/>
  <c r="AD2182" i="2"/>
  <c r="AD2183" i="2"/>
  <c r="AD2184" i="2"/>
  <c r="AD2185" i="2"/>
  <c r="AD2186" i="2"/>
  <c r="AD2187" i="2"/>
  <c r="AD2188" i="2"/>
  <c r="AD2189" i="2"/>
  <c r="AD2190" i="2"/>
  <c r="AD2191" i="2"/>
  <c r="AD2192" i="2"/>
  <c r="AD2193" i="2"/>
  <c r="AD2194" i="2"/>
  <c r="AD2195" i="2"/>
  <c r="AD2196" i="2"/>
  <c r="AD2197" i="2"/>
  <c r="AD2198" i="2"/>
  <c r="AD2199" i="2"/>
  <c r="AD2200" i="2"/>
  <c r="AD2201" i="2"/>
  <c r="AD2202" i="2"/>
  <c r="AD2203" i="2"/>
  <c r="AD2204" i="2"/>
  <c r="AD2205" i="2"/>
  <c r="AD2206" i="2"/>
  <c r="AD2207" i="2"/>
  <c r="AD2208" i="2"/>
  <c r="AD2209" i="2"/>
  <c r="AD2210" i="2"/>
  <c r="AD2211" i="2"/>
  <c r="AD2212" i="2"/>
  <c r="AD2213" i="2"/>
  <c r="AD2214" i="2"/>
  <c r="AD2215" i="2"/>
  <c r="AD2216" i="2"/>
  <c r="AD2217" i="2"/>
  <c r="AD2218" i="2"/>
  <c r="AD2219" i="2"/>
  <c r="AD2220" i="2"/>
  <c r="AD2221" i="2"/>
  <c r="AD2222" i="2"/>
  <c r="AD2223" i="2"/>
  <c r="AD2224" i="2"/>
  <c r="AD2225" i="2"/>
  <c r="AD2226" i="2"/>
  <c r="AD2227" i="2"/>
  <c r="AD2228" i="2"/>
  <c r="AD2229" i="2"/>
  <c r="AD2230" i="2"/>
  <c r="AD2231" i="2"/>
  <c r="AD2232" i="2"/>
  <c r="AD2233" i="2"/>
  <c r="AD2234" i="2"/>
  <c r="AD2235" i="2"/>
  <c r="AD2236" i="2"/>
  <c r="AD2237" i="2"/>
  <c r="AD2238" i="2"/>
  <c r="AD2239" i="2"/>
  <c r="AD2240" i="2"/>
  <c r="AD2241" i="2"/>
  <c r="AD2242" i="2"/>
  <c r="AD2243" i="2"/>
  <c r="AD2244" i="2"/>
  <c r="AD2245" i="2"/>
  <c r="AD2246" i="2"/>
  <c r="AD2247" i="2"/>
  <c r="AD2248" i="2"/>
  <c r="AD2249" i="2"/>
  <c r="AD2250" i="2"/>
  <c r="AD2251" i="2"/>
  <c r="AD2252" i="2"/>
  <c r="AD2253" i="2"/>
  <c r="AD2254" i="2"/>
  <c r="AD2255" i="2"/>
  <c r="AD2256" i="2"/>
  <c r="AD2257" i="2"/>
  <c r="AD2258" i="2"/>
  <c r="AD2259" i="2"/>
  <c r="AD2260" i="2"/>
  <c r="AD2261" i="2"/>
  <c r="AD2262" i="2"/>
  <c r="AD2263" i="2"/>
  <c r="AD2264" i="2"/>
  <c r="AD2265" i="2"/>
  <c r="AD2266" i="2"/>
  <c r="AD2267" i="2"/>
  <c r="AD2268" i="2"/>
  <c r="AD2269" i="2"/>
  <c r="AD2270" i="2"/>
  <c r="AD2271" i="2"/>
  <c r="AD2272" i="2"/>
  <c r="AD2273" i="2"/>
  <c r="AD2274" i="2"/>
  <c r="AD2275" i="2"/>
  <c r="AD2276" i="2"/>
  <c r="AD2277" i="2"/>
  <c r="AD2278" i="2"/>
  <c r="AD2279" i="2"/>
  <c r="AD2280" i="2"/>
  <c r="AD2281" i="2"/>
  <c r="AD2282" i="2"/>
  <c r="AD2283" i="2"/>
  <c r="AD2284" i="2"/>
  <c r="AD2285" i="2"/>
  <c r="AD2286" i="2"/>
  <c r="AD2287" i="2"/>
  <c r="AD2288" i="2"/>
  <c r="AD2289" i="2"/>
  <c r="AD2290" i="2"/>
  <c r="AD2291" i="2"/>
  <c r="AD2292" i="2"/>
  <c r="AD2293" i="2"/>
  <c r="AD2294" i="2"/>
  <c r="AD2295" i="2"/>
  <c r="AD2296" i="2"/>
  <c r="AD2297" i="2"/>
  <c r="AD2298" i="2"/>
  <c r="AD2299" i="2"/>
  <c r="AD2300" i="2"/>
  <c r="AD2301" i="2"/>
  <c r="AD2302" i="2"/>
  <c r="AD2303" i="2"/>
  <c r="AD2304" i="2"/>
  <c r="AD2305" i="2"/>
  <c r="AD2306" i="2"/>
  <c r="AD2307" i="2"/>
  <c r="AD2308" i="2"/>
  <c r="AD2309" i="2"/>
  <c r="AD2310" i="2"/>
  <c r="AD2311" i="2"/>
  <c r="AD2312" i="2"/>
  <c r="AD2313" i="2"/>
  <c r="AD2314" i="2"/>
  <c r="AD2315" i="2"/>
  <c r="AD2316" i="2"/>
  <c r="AD2317" i="2"/>
  <c r="AD2318" i="2"/>
  <c r="AD2319" i="2"/>
  <c r="AD2320" i="2"/>
  <c r="AD2321" i="2"/>
  <c r="AD2322" i="2"/>
  <c r="AD2323" i="2"/>
  <c r="AD2324" i="2"/>
  <c r="AD2325" i="2"/>
  <c r="AD2326" i="2"/>
  <c r="AD2327" i="2"/>
  <c r="AD2328" i="2"/>
  <c r="AD2329" i="2"/>
  <c r="AD2330" i="2"/>
  <c r="AD2331" i="2"/>
  <c r="AD2332" i="2"/>
  <c r="AD2333" i="2"/>
  <c r="AD2334" i="2"/>
  <c r="AD2335" i="2"/>
  <c r="AD2336" i="2"/>
  <c r="AD2337" i="2"/>
  <c r="AD2338" i="2"/>
  <c r="AD2339" i="2"/>
  <c r="AD2340" i="2"/>
  <c r="AD2341" i="2"/>
  <c r="AD2342" i="2"/>
  <c r="AD2343" i="2"/>
  <c r="AD2344" i="2"/>
  <c r="AD2345" i="2"/>
  <c r="AD2346" i="2"/>
  <c r="AD2347" i="2"/>
  <c r="AD2348" i="2"/>
  <c r="AD2349" i="2"/>
  <c r="AD2350" i="2"/>
  <c r="AD2351" i="2"/>
  <c r="AD2352" i="2"/>
  <c r="AD2353" i="2"/>
  <c r="AD2354" i="2"/>
  <c r="AD2355" i="2"/>
  <c r="AD2356" i="2"/>
  <c r="AD2357" i="2"/>
  <c r="AD2358" i="2"/>
  <c r="AD2359" i="2"/>
  <c r="AD2360" i="2"/>
  <c r="AD2361" i="2"/>
  <c r="AD2362" i="2"/>
  <c r="AD2363" i="2"/>
  <c r="AD2364" i="2"/>
  <c r="AD2365" i="2"/>
  <c r="AD2366" i="2"/>
  <c r="AD2367" i="2"/>
  <c r="AD2368" i="2"/>
  <c r="AD2369" i="2"/>
  <c r="AD2370" i="2"/>
  <c r="AD2371" i="2"/>
  <c r="AD2372" i="2"/>
  <c r="AD2373" i="2"/>
  <c r="AD2374" i="2"/>
  <c r="AD2375" i="2"/>
  <c r="AD2376" i="2"/>
  <c r="AD2377" i="2"/>
  <c r="AD2378" i="2"/>
  <c r="AD2379" i="2"/>
  <c r="AD2380" i="2"/>
  <c r="AD2381" i="2"/>
  <c r="AD2382" i="2"/>
  <c r="AD2383" i="2"/>
  <c r="AD2384" i="2"/>
  <c r="AD2385" i="2"/>
  <c r="AD2386" i="2"/>
  <c r="AD2387" i="2"/>
  <c r="AD2388" i="2"/>
  <c r="AD2389" i="2"/>
  <c r="AD2390" i="2"/>
  <c r="AD2391" i="2"/>
  <c r="AD2392" i="2"/>
  <c r="AD2393" i="2"/>
  <c r="AD2394" i="2"/>
  <c r="AD2395" i="2"/>
  <c r="AD2396" i="2"/>
  <c r="AD2397" i="2"/>
  <c r="AD2398" i="2"/>
  <c r="AD2399" i="2"/>
  <c r="AD2400" i="2"/>
  <c r="AD2401" i="2"/>
  <c r="AD2402" i="2"/>
  <c r="AD2403" i="2"/>
  <c r="AD2404" i="2"/>
  <c r="AD2405" i="2"/>
  <c r="AD2406" i="2"/>
  <c r="AD2407" i="2"/>
  <c r="AD2408" i="2"/>
  <c r="AD2409" i="2"/>
  <c r="AD2410" i="2"/>
  <c r="AD2411" i="2"/>
  <c r="AD2412" i="2"/>
  <c r="AD2413" i="2"/>
  <c r="AD2414" i="2"/>
  <c r="AD2415" i="2"/>
  <c r="AD2416" i="2"/>
  <c r="AD2417" i="2"/>
  <c r="AD2418" i="2"/>
  <c r="AD2419" i="2"/>
  <c r="AD2420" i="2"/>
  <c r="AD2421" i="2"/>
  <c r="AD2422" i="2"/>
  <c r="AD2423" i="2"/>
  <c r="AD2424" i="2"/>
  <c r="AD2425" i="2"/>
  <c r="AD2426" i="2"/>
  <c r="AD2427" i="2"/>
  <c r="AD2428" i="2"/>
  <c r="AD2429" i="2"/>
  <c r="AD2430" i="2"/>
  <c r="AD2431" i="2"/>
  <c r="AD2432" i="2"/>
  <c r="AD2433" i="2"/>
  <c r="AD2434" i="2"/>
  <c r="AD2435" i="2"/>
  <c r="AD2436" i="2"/>
  <c r="AD2437" i="2"/>
  <c r="AD2438" i="2"/>
  <c r="AD2439" i="2"/>
  <c r="AD2440" i="2"/>
  <c r="AD2441" i="2"/>
  <c r="AD2442" i="2"/>
  <c r="AD2443" i="2"/>
  <c r="AD2444" i="2"/>
  <c r="AD2445" i="2"/>
  <c r="AD2446" i="2"/>
  <c r="AD2447" i="2"/>
  <c r="AD2448" i="2"/>
  <c r="AD2449" i="2"/>
  <c r="AD2450" i="2"/>
  <c r="AD2451" i="2"/>
  <c r="AD2452" i="2"/>
  <c r="AD2453" i="2"/>
  <c r="AD2454" i="2"/>
  <c r="AD2455" i="2"/>
  <c r="AD2456" i="2"/>
  <c r="AD2457" i="2"/>
  <c r="AD2458" i="2"/>
  <c r="AD2459" i="2"/>
  <c r="AD2460" i="2"/>
  <c r="AD2461" i="2"/>
  <c r="AD2462" i="2"/>
  <c r="AD2463" i="2"/>
  <c r="AD2464" i="2"/>
  <c r="AD2465" i="2"/>
  <c r="AD2466" i="2"/>
  <c r="AD2467" i="2"/>
  <c r="AD2468" i="2"/>
  <c r="AD2469" i="2"/>
  <c r="AD2470" i="2"/>
  <c r="AD2471" i="2"/>
  <c r="AD2472" i="2"/>
  <c r="AD2473" i="2"/>
  <c r="AD2474" i="2"/>
  <c r="AD2475" i="2"/>
  <c r="AD2476" i="2"/>
  <c r="AD2477" i="2"/>
  <c r="AD2478" i="2"/>
  <c r="AD2479" i="2"/>
  <c r="AD2480" i="2"/>
  <c r="AD2481" i="2"/>
  <c r="AD2482" i="2"/>
  <c r="AD2483" i="2"/>
  <c r="AD2484" i="2"/>
  <c r="AD2485" i="2"/>
  <c r="AD2486" i="2"/>
  <c r="AD2487" i="2"/>
  <c r="AD2488" i="2"/>
  <c r="AD2489" i="2"/>
  <c r="AD2490" i="2"/>
  <c r="AD2491" i="2"/>
  <c r="AD2492" i="2"/>
  <c r="AD2493" i="2"/>
  <c r="AD2494" i="2"/>
  <c r="AD2495" i="2"/>
  <c r="AD2496" i="2"/>
  <c r="AD2497" i="2"/>
  <c r="AD2498" i="2"/>
  <c r="AD2499" i="2"/>
  <c r="AD2500" i="2"/>
  <c r="AD2501" i="2"/>
  <c r="AD2" i="2"/>
  <c r="D1" i="3"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<sst xmlns="http://schemas.openxmlformats.org/spreadsheetml/2006/main" count="47345" uniqueCount="2608">
  <si>
    <t>customer_id</t>
  </si>
  <si>
    <t>signup_date</t>
  </si>
  <si>
    <t>Column3</t>
  </si>
  <si>
    <t>1st_purchase_date</t>
  </si>
  <si>
    <t>first_purchase_date</t>
  </si>
  <si>
    <t>lsst_purchase_date</t>
  </si>
  <si>
    <t>last_purchase_date</t>
  </si>
  <si>
    <t>num_purchases</t>
  </si>
  <si>
    <t>total_spent</t>
  </si>
  <si>
    <t>avg_order_value</t>
  </si>
  <si>
    <t>last_order_value</t>
  </si>
  <si>
    <t>region</t>
  </si>
  <si>
    <t>city</t>
  </si>
  <si>
    <t>gender</t>
  </si>
  <si>
    <t>age</t>
  </si>
  <si>
    <t>Age_group</t>
  </si>
  <si>
    <t>acquisition_channel</t>
  </si>
  <si>
    <t>payment_method</t>
  </si>
  <si>
    <t>favorite_category</t>
  </si>
  <si>
    <t>support_tickets</t>
  </si>
  <si>
    <t>complaints_count</t>
  </si>
  <si>
    <t>cancelled_orders</t>
  </si>
  <si>
    <t>returned_items</t>
  </si>
  <si>
    <t>promo_used_count</t>
  </si>
  <si>
    <t>last_contact_date</t>
  </si>
  <si>
    <t>last_contact_date2</t>
  </si>
  <si>
    <t>nps_score</t>
  </si>
  <si>
    <t>subscription_status</t>
  </si>
  <si>
    <t>is_active</t>
  </si>
  <si>
    <t>loyalty_member</t>
  </si>
  <si>
    <t>CUST101447</t>
  </si>
  <si>
    <t>South</t>
  </si>
  <si>
    <t>Port Harcourt</t>
  </si>
  <si>
    <t>Male</t>
  </si>
  <si>
    <t>Adult</t>
  </si>
  <si>
    <t>Others</t>
  </si>
  <si>
    <t>Electronics</t>
  </si>
  <si>
    <t>Never Contacted</t>
  </si>
  <si>
    <t>Free</t>
  </si>
  <si>
    <t>CUST101114</t>
  </si>
  <si>
    <t>North</t>
  </si>
  <si>
    <t>Enugu</t>
  </si>
  <si>
    <t>Female</t>
  </si>
  <si>
    <t>Organic</t>
  </si>
  <si>
    <t>Cash on Delivery</t>
  </si>
  <si>
    <t>Groceries</t>
  </si>
  <si>
    <t>CUST101064</t>
  </si>
  <si>
    <t>International</t>
  </si>
  <si>
    <t>Other</t>
  </si>
  <si>
    <t>Teenager</t>
  </si>
  <si>
    <t>Social</t>
  </si>
  <si>
    <t>Beauty</t>
  </si>
  <si>
    <t>Premium</t>
  </si>
  <si>
    <t>CUST102287</t>
  </si>
  <si>
    <t>London</t>
  </si>
  <si>
    <t>Affiliate</t>
  </si>
  <si>
    <t>Card</t>
  </si>
  <si>
    <t>Clothing</t>
  </si>
  <si>
    <t>CUST101537</t>
  </si>
  <si>
    <t>East</t>
  </si>
  <si>
    <t>Kano</t>
  </si>
  <si>
    <t>CUST100668</t>
  </si>
  <si>
    <t>Abuja</t>
  </si>
  <si>
    <t>Bank Transfer</t>
  </si>
  <si>
    <t>CUST101583</t>
  </si>
  <si>
    <t>West</t>
  </si>
  <si>
    <t>Referral</t>
  </si>
  <si>
    <t>Mobile Money</t>
  </si>
  <si>
    <t>CUST102404</t>
  </si>
  <si>
    <t>Lagos</t>
  </si>
  <si>
    <t>Young Adult</t>
  </si>
  <si>
    <t>CUST100497</t>
  </si>
  <si>
    <t>Books</t>
  </si>
  <si>
    <t>Basic</t>
  </si>
  <si>
    <t>CUST102480</t>
  </si>
  <si>
    <t>CUST100471</t>
  </si>
  <si>
    <t>Jos</t>
  </si>
  <si>
    <t>CUST100246</t>
  </si>
  <si>
    <t>CUST100923</t>
  </si>
  <si>
    <t>CUST101131</t>
  </si>
  <si>
    <t>Unknown</t>
  </si>
  <si>
    <t>CUST100670</t>
  </si>
  <si>
    <t>Paid Search</t>
  </si>
  <si>
    <t>CUST100916</t>
  </si>
  <si>
    <t>CUST101414</t>
  </si>
  <si>
    <t>Sports</t>
  </si>
  <si>
    <t>CUST101606</t>
  </si>
  <si>
    <t>Central</t>
  </si>
  <si>
    <t>Accra</t>
  </si>
  <si>
    <t>CUST100402</t>
  </si>
  <si>
    <t>Email</t>
  </si>
  <si>
    <t>CUST101103</t>
  </si>
  <si>
    <t>No Purchase</t>
  </si>
  <si>
    <t>CUST102072</t>
  </si>
  <si>
    <t>CUST100719</t>
  </si>
  <si>
    <t>Ibadan</t>
  </si>
  <si>
    <t>Automotive</t>
  </si>
  <si>
    <t>CUST102011</t>
  </si>
  <si>
    <t>CUST102436</t>
  </si>
  <si>
    <t>CUST100196</t>
  </si>
  <si>
    <t>Home</t>
  </si>
  <si>
    <t>CUST100891</t>
  </si>
  <si>
    <t>CUST101264</t>
  </si>
  <si>
    <t>CUST101034</t>
  </si>
  <si>
    <t>Katsina</t>
  </si>
  <si>
    <t>CUST101325</t>
  </si>
  <si>
    <t>CUST100509</t>
  </si>
  <si>
    <t>CUST101427</t>
  </si>
  <si>
    <t>CUST100194</t>
  </si>
  <si>
    <t>CUST101179</t>
  </si>
  <si>
    <t>CUST102032</t>
  </si>
  <si>
    <t>CUST100932</t>
  </si>
  <si>
    <t>CUST101124</t>
  </si>
  <si>
    <t>CUST101822</t>
  </si>
  <si>
    <t>CUST101366</t>
  </si>
  <si>
    <t>CUST101992</t>
  </si>
  <si>
    <t>CUST101258</t>
  </si>
  <si>
    <t>CUST102274</t>
  </si>
  <si>
    <t>CUST101273</t>
  </si>
  <si>
    <t>CUST101936</t>
  </si>
  <si>
    <t>CUST101266</t>
  </si>
  <si>
    <t>CUST100772</t>
  </si>
  <si>
    <t>CUST101608</t>
  </si>
  <si>
    <t>CUST101311</t>
  </si>
  <si>
    <t>CUST100134</t>
  </si>
  <si>
    <t>CUST101855</t>
  </si>
  <si>
    <t>CUST102399</t>
  </si>
  <si>
    <t>CUST100420</t>
  </si>
  <si>
    <t>CUST101755</t>
  </si>
  <si>
    <t>CUST100707</t>
  </si>
  <si>
    <t>CUST100093</t>
  </si>
  <si>
    <t>CUST100056</t>
  </si>
  <si>
    <t>CUST100218</t>
  </si>
  <si>
    <t>CUST101036</t>
  </si>
  <si>
    <t>CUST101293</t>
  </si>
  <si>
    <t>CUST101952</t>
  </si>
  <si>
    <t>CUST101449</t>
  </si>
  <si>
    <t>CUST102359</t>
  </si>
  <si>
    <t>CUST101465</t>
  </si>
  <si>
    <t>CUST100298</t>
  </si>
  <si>
    <t>CUST102177</t>
  </si>
  <si>
    <t>CUST100178</t>
  </si>
  <si>
    <t>CUST101187</t>
  </si>
  <si>
    <t>CUST101472</t>
  </si>
  <si>
    <t>CUST100188</t>
  </si>
  <si>
    <t>CUST100572</t>
  </si>
  <si>
    <t>CUST100433</t>
  </si>
  <si>
    <t>CUST100518</t>
  </si>
  <si>
    <t>CUST102346</t>
  </si>
  <si>
    <t>CUST102271</t>
  </si>
  <si>
    <t>CUST101084</t>
  </si>
  <si>
    <t>CUST101288</t>
  </si>
  <si>
    <t>CUST101123</t>
  </si>
  <si>
    <t>CUST101341</t>
  </si>
  <si>
    <t>CUST102256</t>
  </si>
  <si>
    <t>CUST101490</t>
  </si>
  <si>
    <t>CUST100043</t>
  </si>
  <si>
    <t>CUST101878</t>
  </si>
  <si>
    <t>CUST100450</t>
  </si>
  <si>
    <t>CUST102045</t>
  </si>
  <si>
    <t>CUST100044</t>
  </si>
  <si>
    <t>CUST101283</t>
  </si>
  <si>
    <t>CUST101967</t>
  </si>
  <si>
    <t>CUST102090</t>
  </si>
  <si>
    <t>CUST100254</t>
  </si>
  <si>
    <t>CUST101945</t>
  </si>
  <si>
    <t>CUST101874</t>
  </si>
  <si>
    <t>CUST101862</t>
  </si>
  <si>
    <t>CUST100564</t>
  </si>
  <si>
    <t>CUST100212</t>
  </si>
  <si>
    <t>CUST100866</t>
  </si>
  <si>
    <t>CUST100742</t>
  </si>
  <si>
    <t>CUST101251</t>
  </si>
  <si>
    <t>CUST101047</t>
  </si>
  <si>
    <t>CUST101736</t>
  </si>
  <si>
    <t>CUST101017</t>
  </si>
  <si>
    <t>CUST100170</t>
  </si>
  <si>
    <t>CUST102096</t>
  </si>
  <si>
    <t>CUST102487</t>
  </si>
  <si>
    <t>CUST102217</t>
  </si>
  <si>
    <t>CUST101797</t>
  </si>
  <si>
    <t>CUST100544</t>
  </si>
  <si>
    <t>CUST101221</t>
  </si>
  <si>
    <t>CUST100463</t>
  </si>
  <si>
    <t>CUST100988</t>
  </si>
  <si>
    <t>CUST101321</t>
  </si>
  <si>
    <t>CUST100602</t>
  </si>
  <si>
    <t>CUST101336</t>
  </si>
  <si>
    <t>CUST102339</t>
  </si>
  <si>
    <t>CUST101260</t>
  </si>
  <si>
    <t>CUST102114</t>
  </si>
  <si>
    <t>CUST100807</t>
  </si>
  <si>
    <t>CUST100886</t>
  </si>
  <si>
    <t>CUST101582</t>
  </si>
  <si>
    <t>CUST101614</t>
  </si>
  <si>
    <t>CUST101837</t>
  </si>
  <si>
    <t>CUST101873</t>
  </si>
  <si>
    <t>CUST100282</t>
  </si>
  <si>
    <t>CUST100210</t>
  </si>
  <si>
    <t>CUST100111</t>
  </si>
  <si>
    <t>CUST101920</t>
  </si>
  <si>
    <t>CUST102165</t>
  </si>
  <si>
    <t>CUST100457</t>
  </si>
  <si>
    <t>CUST100819</t>
  </si>
  <si>
    <t>CUST102184</t>
  </si>
  <si>
    <t>CUST101655</t>
  </si>
  <si>
    <t>CUST100252</t>
  </si>
  <si>
    <t>CUST100251</t>
  </si>
  <si>
    <t>CUST101539</t>
  </si>
  <si>
    <t>CUST102129</t>
  </si>
  <si>
    <t>CUST101926</t>
  </si>
  <si>
    <t>CUST101018</t>
  </si>
  <si>
    <t>CUST100422</t>
  </si>
  <si>
    <t>CUST101175</t>
  </si>
  <si>
    <t>CUST100620</t>
  </si>
  <si>
    <t>CUST100173</t>
  </si>
  <si>
    <t>Old</t>
  </si>
  <si>
    <t>CUST100486</t>
  </si>
  <si>
    <t>CUST101985</t>
  </si>
  <si>
    <t>CUST101080</t>
  </si>
  <si>
    <t>CUST101117</t>
  </si>
  <si>
    <t>CUST101357</t>
  </si>
  <si>
    <t>CUST101041</t>
  </si>
  <si>
    <t>CUST101090</t>
  </si>
  <si>
    <t>CUST101355</t>
  </si>
  <si>
    <t>CUST100211</t>
  </si>
  <si>
    <t>CUST100613</t>
  </si>
  <si>
    <t>CUST102149</t>
  </si>
  <si>
    <t>CUST100464</t>
  </si>
  <si>
    <t>CUST101467</t>
  </si>
  <si>
    <t>CUST100554</t>
  </si>
  <si>
    <t>CUST100907</t>
  </si>
  <si>
    <t>CUST100993</t>
  </si>
  <si>
    <t>CUST101968</t>
  </si>
  <si>
    <t>CUST101788</t>
  </si>
  <si>
    <t>CUST101598</t>
  </si>
  <si>
    <t>CUST100096</t>
  </si>
  <si>
    <t>CUST101964</t>
  </si>
  <si>
    <t>CUST101364</t>
  </si>
  <si>
    <t>CUST101924</t>
  </si>
  <si>
    <t>CUST100611</t>
  </si>
  <si>
    <t>CUST100445</t>
  </si>
  <si>
    <t>CUST100237</t>
  </si>
  <si>
    <t>CUST102310</t>
  </si>
  <si>
    <t>CUST100873</t>
  </si>
  <si>
    <t>CUST102497</t>
  </si>
  <si>
    <t>CUST102054</t>
  </si>
  <si>
    <t>CUST101673</t>
  </si>
  <si>
    <t>CUST102122</t>
  </si>
  <si>
    <t>CUST100839</t>
  </si>
  <si>
    <t>CUST100581</t>
  </si>
  <si>
    <t>CUST101281</t>
  </si>
  <si>
    <t>CUST100979</t>
  </si>
  <si>
    <t>CUST100790</t>
  </si>
  <si>
    <t>CUST100841</t>
  </si>
  <si>
    <t>CUST100482</t>
  </si>
  <si>
    <t>CUST101910</t>
  </si>
  <si>
    <t>CUST100621</t>
  </si>
  <si>
    <t>CUST101502</t>
  </si>
  <si>
    <t>CUST100332</t>
  </si>
  <si>
    <t>CUST100478</t>
  </si>
  <si>
    <t>CUST101494</t>
  </si>
  <si>
    <t>CUST100507</t>
  </si>
  <si>
    <t>CUST101450</t>
  </si>
  <si>
    <t>CUST102423</t>
  </si>
  <si>
    <t>CUST100643</t>
  </si>
  <si>
    <t>CUST100480</t>
  </si>
  <si>
    <t>CUST101516</t>
  </si>
  <si>
    <t>CUST102394</t>
  </si>
  <si>
    <t>CUST101011</t>
  </si>
  <si>
    <t>CUST100764</t>
  </si>
  <si>
    <t>CUST101289</t>
  </si>
  <si>
    <t>CUST101223</t>
  </si>
  <si>
    <t>CUST101333</t>
  </si>
  <si>
    <t>CUST100617</t>
  </si>
  <si>
    <t>CUST100521</t>
  </si>
  <si>
    <t>CUST100582</t>
  </si>
  <si>
    <t>CUST101058</t>
  </si>
  <si>
    <t>CUST101406</t>
  </si>
  <si>
    <t>CUST100296</t>
  </si>
  <si>
    <t>CUST102442</t>
  </si>
  <si>
    <t>CUST101061</t>
  </si>
  <si>
    <t>CUST100857</t>
  </si>
  <si>
    <t>CUST101692</t>
  </si>
  <si>
    <t>CUST100407</t>
  </si>
  <si>
    <t>CUST101078</t>
  </si>
  <si>
    <t>CUST101083</t>
  </si>
  <si>
    <t>CUST100168</t>
  </si>
  <si>
    <t>CUST102180</t>
  </si>
  <si>
    <t>CUST100239</t>
  </si>
  <si>
    <t>CUST102305</t>
  </si>
  <si>
    <t>CUST101997</t>
  </si>
  <si>
    <t>CUST101901</t>
  </si>
  <si>
    <t>CUST101050</t>
  </si>
  <si>
    <t>CUST101912</t>
  </si>
  <si>
    <t>CUST101867</t>
  </si>
  <si>
    <t>CUST102095</t>
  </si>
  <si>
    <t>CUST100522</t>
  </si>
  <si>
    <t>CUST101737</t>
  </si>
  <si>
    <t>CUST101408</t>
  </si>
  <si>
    <t>CUST101847</t>
  </si>
  <si>
    <t>CUST102368</t>
  </si>
  <si>
    <t>CUST102249</t>
  </si>
  <si>
    <t>CUST101883</t>
  </si>
  <si>
    <t>CUST101511</t>
  </si>
  <si>
    <t>CUST101459</t>
  </si>
  <si>
    <t>CUST101938</t>
  </si>
  <si>
    <t>CUST101723</t>
  </si>
  <si>
    <t>CUST102025</t>
  </si>
  <si>
    <t>CUST101607</t>
  </si>
  <si>
    <t>CUST101977</t>
  </si>
  <si>
    <t>CUST100508</t>
  </si>
  <si>
    <t>CUST100632</t>
  </si>
  <si>
    <t>CUST100915</t>
  </si>
  <si>
    <t>CUST100259</t>
  </si>
  <si>
    <t>CUST101395</t>
  </si>
  <si>
    <t>CUST102295</t>
  </si>
  <si>
    <t>CUST102321</t>
  </si>
  <si>
    <t>CUST100802</t>
  </si>
  <si>
    <t>CUST101935</t>
  </si>
  <si>
    <t>CUST101196</t>
  </si>
  <si>
    <t>CUST101944</t>
  </si>
  <si>
    <t>CUST100756</t>
  </si>
  <si>
    <t>CUST100801</t>
  </si>
  <si>
    <t>CUST100233</t>
  </si>
  <si>
    <t>CUST101514</t>
  </si>
  <si>
    <t>CUST100940</t>
  </si>
  <si>
    <t>CUST100998</t>
  </si>
  <si>
    <t>CUST101102</t>
  </si>
  <si>
    <t>CUST101463</t>
  </si>
  <si>
    <t>CUST101876</t>
  </si>
  <si>
    <t>CUST101225</t>
  </si>
  <si>
    <t>CUST100324</t>
  </si>
  <si>
    <t>CUST101763</t>
  </si>
  <si>
    <t>CUST101953</t>
  </si>
  <si>
    <t>CUST101377</t>
  </si>
  <si>
    <t>CUST100100</t>
  </si>
  <si>
    <t>CUST102481</t>
  </si>
  <si>
    <t>CUST101340</t>
  </si>
  <si>
    <t>CUST100387</t>
  </si>
  <si>
    <t>CUST101954</t>
  </si>
  <si>
    <t>CUST100179</t>
  </si>
  <si>
    <t>CUST101694</t>
  </si>
  <si>
    <t>CUST101662</t>
  </si>
  <si>
    <t>CUST101304</t>
  </si>
  <si>
    <t>CUST100927</t>
  </si>
  <si>
    <t>CUST101430</t>
  </si>
  <si>
    <t>CUST102268</t>
  </si>
  <si>
    <t>CUST100141</t>
  </si>
  <si>
    <t>CUST100368</t>
  </si>
  <si>
    <t>CUST102445</t>
  </si>
  <si>
    <t>CUST101085</t>
  </si>
  <si>
    <t>CUST100367</t>
  </si>
  <si>
    <t>CUST101674</t>
  </si>
  <si>
    <t>CUST101044</t>
  </si>
  <si>
    <t>CUST100318</t>
  </si>
  <si>
    <t>CUST101538</t>
  </si>
  <si>
    <t>CUST100247</t>
  </si>
  <si>
    <t>CUST100321</t>
  </si>
  <si>
    <t>CUST101833</t>
  </si>
  <si>
    <t>CUST101839</t>
  </si>
  <si>
    <t>CUST100999</t>
  </si>
  <si>
    <t>CUST100942</t>
  </si>
  <si>
    <t>CUST101772</t>
  </si>
  <si>
    <t>CUST100029</t>
  </si>
  <si>
    <t>CUST101299</t>
  </si>
  <si>
    <t>CUST101993</t>
  </si>
  <si>
    <t>CUST101914</t>
  </si>
  <si>
    <t>CUST100695</t>
  </si>
  <si>
    <t>CUST102470</t>
  </si>
  <si>
    <t>CUST102028</t>
  </si>
  <si>
    <t>CUST101600</t>
  </si>
  <si>
    <t>CUST102329</t>
  </si>
  <si>
    <t>CUST101231</t>
  </si>
  <si>
    <t>CUST102173</t>
  </si>
  <si>
    <t>CUST101915</t>
  </si>
  <si>
    <t>CUST101729</t>
  </si>
  <si>
    <t>CUST101706</t>
  </si>
  <si>
    <t>CUST101703</t>
  </si>
  <si>
    <t>CUST100755</t>
  </si>
  <si>
    <t>CUST101330</t>
  </si>
  <si>
    <t>CUST100353</t>
  </si>
  <si>
    <t>CUST100208</t>
  </si>
  <si>
    <t>CUST102144</t>
  </si>
  <si>
    <t>CUST100903</t>
  </si>
  <si>
    <t>CUST100895</t>
  </si>
  <si>
    <t>CUST101337</t>
  </si>
  <si>
    <t>CUST101551</t>
  </si>
  <si>
    <t>CUST101567</t>
  </si>
  <si>
    <t>CUST101943</t>
  </si>
  <si>
    <t>CUST100485</t>
  </si>
  <si>
    <t>CUST101629</t>
  </si>
  <si>
    <t>CUST102039</t>
  </si>
  <si>
    <t>CUST100199</t>
  </si>
  <si>
    <t>CUST100229</t>
  </si>
  <si>
    <t>CUST100810</t>
  </si>
  <si>
    <t>CUST102364</t>
  </si>
  <si>
    <t>CUST100410</t>
  </si>
  <si>
    <t>CUST100629</t>
  </si>
  <si>
    <t>CUST101510</t>
  </si>
  <si>
    <t>CUST100662</t>
  </si>
  <si>
    <t>CUST102142</t>
  </si>
  <si>
    <t>CUST101918</t>
  </si>
  <si>
    <t>CUST102334</t>
  </si>
  <si>
    <t>CUST101269</t>
  </si>
  <si>
    <t>CUST100069</t>
  </si>
  <si>
    <t>CUST100443</t>
  </si>
  <si>
    <t>CUST102147</t>
  </si>
  <si>
    <t>CUST102241</t>
  </si>
  <si>
    <t>CUST101584</t>
  </si>
  <si>
    <t>CUST100231</t>
  </si>
  <si>
    <t>CUST100440</t>
  </si>
  <si>
    <t>CUST101627</t>
  </si>
  <si>
    <t>CUST101322</t>
  </si>
  <si>
    <t>CUST101278</t>
  </si>
  <si>
    <t>CUST100817</t>
  </si>
  <si>
    <t>CUST100599</t>
  </si>
  <si>
    <t>CUST101056</t>
  </si>
  <si>
    <t>CUST100414</t>
  </si>
  <si>
    <t>CUST100679</t>
  </si>
  <si>
    <t>CUST101518</t>
  </si>
  <si>
    <t>CUST101116</t>
  </si>
  <si>
    <t>CUST100279</t>
  </si>
  <si>
    <t>CUST101385</t>
  </si>
  <si>
    <t>CUST100408</t>
  </si>
  <si>
    <t>CUST101091</t>
  </si>
  <si>
    <t>CUST102282</t>
  </si>
  <si>
    <t>CUST101216</t>
  </si>
  <si>
    <t>CUST102078</t>
  </si>
  <si>
    <t>CUST100498</t>
  </si>
  <si>
    <t>CUST101708</t>
  </si>
  <si>
    <t>CUST102026</t>
  </si>
  <si>
    <t>CUST100789</t>
  </si>
  <si>
    <t>CUST101070</t>
  </si>
  <si>
    <t>CUST102265</t>
  </si>
  <si>
    <t>CUST100435</t>
  </si>
  <si>
    <t>CUST102043</t>
  </si>
  <si>
    <t>CUST101879</t>
  </si>
  <si>
    <t>CUST100782</t>
  </si>
  <si>
    <t>CUST101476</t>
  </si>
  <si>
    <t>CUST101831</t>
  </si>
  <si>
    <t>CUST101836</t>
  </si>
  <si>
    <t>CUST100149</t>
  </si>
  <si>
    <t>CUST101194</t>
  </si>
  <si>
    <t>CUST102451</t>
  </si>
  <si>
    <t>CUST101241</t>
  </si>
  <si>
    <t>CUST101055</t>
  </si>
  <si>
    <t>CUST101769</t>
  </si>
  <si>
    <t>CUST101689</t>
  </si>
  <si>
    <t>CUST102093</t>
  </si>
  <si>
    <t>CUST102192</t>
  </si>
  <si>
    <t>CUST101929</t>
  </si>
  <si>
    <t>CUST100163</t>
  </si>
  <si>
    <t>CUST100438</t>
  </si>
  <si>
    <t>CUST101025</t>
  </si>
  <si>
    <t>CUST101382</t>
  </si>
  <si>
    <t>CUST101978</t>
  </si>
  <si>
    <t>CUST100829</t>
  </si>
  <si>
    <t>CUST100654</t>
  </si>
  <si>
    <t>CUST100528</t>
  </si>
  <si>
    <t>CUST101133</t>
  </si>
  <si>
    <t>CUST100049</t>
  </si>
  <si>
    <t>CUST100067</t>
  </si>
  <si>
    <t>CUST102016</t>
  </si>
  <si>
    <t>CUST101370</t>
  </si>
  <si>
    <t>CUST102270</t>
  </si>
  <si>
    <t>CUST100048</t>
  </si>
  <si>
    <t>CUST101334</t>
  </si>
  <si>
    <t>CUST101681</t>
  </si>
  <si>
    <t>CUST100838</t>
  </si>
  <si>
    <t>CUST102162</t>
  </si>
  <si>
    <t>CUST100124</t>
  </si>
  <si>
    <t>CUST100610</t>
  </si>
  <si>
    <t>CUST101860</t>
  </si>
  <si>
    <t>CUST102332</t>
  </si>
  <si>
    <t>CUST101512</t>
  </si>
  <si>
    <t>CUST100741</t>
  </si>
  <si>
    <t>CUST100025</t>
  </si>
  <si>
    <t>CUST102388</t>
  </si>
  <si>
    <t>CUST101752</t>
  </si>
  <si>
    <t>CUST101533</t>
  </si>
  <si>
    <t>CUST101815</t>
  </si>
  <si>
    <t>CUST101616</t>
  </si>
  <si>
    <t>CUST101454</t>
  </si>
  <si>
    <t>CUST100565</t>
  </si>
  <si>
    <t>CUST100845</t>
  </si>
  <si>
    <t>CUST102489</t>
  </si>
  <si>
    <t>CUST101456</t>
  </si>
  <si>
    <t>CUST100361</t>
  </si>
  <si>
    <t>CUST101565</t>
  </si>
  <si>
    <t>CUST102498</t>
  </si>
  <si>
    <t>CUST102414</t>
  </si>
  <si>
    <t>CUST101834</t>
  </si>
  <si>
    <t>CUST101784</t>
  </si>
  <si>
    <t>CUST100430</t>
  </si>
  <si>
    <t>CUST102309</t>
  </si>
  <si>
    <t>CUST100637</t>
  </si>
  <si>
    <t>CUST100700</t>
  </si>
  <si>
    <t>CUST100651</t>
  </si>
  <si>
    <t>CUST100240</t>
  </si>
  <si>
    <t>CUST100693</t>
  </si>
  <si>
    <t>CUST100070</t>
  </si>
  <si>
    <t>CUST100814</t>
  </si>
  <si>
    <t>CUST100650</t>
  </si>
  <si>
    <t>CUST102018</t>
  </si>
  <si>
    <t>CUST100073</t>
  </si>
  <si>
    <t>CUST101163</t>
  </si>
  <si>
    <t>CUST100350</t>
  </si>
  <si>
    <t>CUST102289</t>
  </si>
  <si>
    <t>CUST102168</t>
  </si>
  <si>
    <t>CUST101098</t>
  </si>
  <si>
    <t>CUST101446</t>
  </si>
  <si>
    <t>CUST102328</t>
  </si>
  <si>
    <t>CUST100076</t>
  </si>
  <si>
    <t>CUST100432</t>
  </si>
  <si>
    <t>CUST102349</t>
  </si>
  <si>
    <t>CUST101292</t>
  </si>
  <si>
    <t>CUST100157</t>
  </si>
  <si>
    <t>CUST101798</t>
  </si>
  <si>
    <t>CUST101405</t>
  </si>
  <si>
    <t>CUST102050</t>
  </si>
  <si>
    <t>CUST100135</t>
  </si>
  <si>
    <t>CUST102137</t>
  </si>
  <si>
    <t>CUST101928</t>
  </si>
  <si>
    <t>CUST101690</t>
  </si>
  <si>
    <t>CUST100867</t>
  </si>
  <si>
    <t>CUST101949</t>
  </si>
  <si>
    <t>CUST100051</t>
  </si>
  <si>
    <t>CUST101900</t>
  </si>
  <si>
    <t>CUST100678</t>
  </si>
  <si>
    <t>CUST101503</t>
  </si>
  <si>
    <t>CUST100289</t>
  </si>
  <si>
    <t>CUST102247</t>
  </si>
  <si>
    <t>CUST101420</t>
  </si>
  <si>
    <t>CUST101602</t>
  </si>
  <si>
    <t>CUST100532</t>
  </si>
  <si>
    <t>CUST100479</t>
  </si>
  <si>
    <t>CUST101403</t>
  </si>
  <si>
    <t>CUST101932</t>
  </si>
  <si>
    <t>CUST100291</t>
  </si>
  <si>
    <t>CUST101721</t>
  </si>
  <si>
    <t>CUST101068</t>
  </si>
  <si>
    <t>CUST101023</t>
  </si>
  <si>
    <t>CUST102179</t>
  </si>
  <si>
    <t>CUST102227</t>
  </si>
  <si>
    <t>CUST100705</t>
  </si>
  <si>
    <t>CUST102034</t>
  </si>
  <si>
    <t>CUST100406</t>
  </si>
  <si>
    <t>CUST102099</t>
  </si>
  <si>
    <t>CUST102023</t>
  </si>
  <si>
    <t>CUST102408</t>
  </si>
  <si>
    <t>CUST100978</t>
  </si>
  <si>
    <t>CUST101745</t>
  </si>
  <si>
    <t>CUST101880</t>
  </si>
  <si>
    <t>CUST100342</t>
  </si>
  <si>
    <t>CUST101990</t>
  </si>
  <si>
    <t>CUST102476</t>
  </si>
  <si>
    <t>CUST100834</t>
  </si>
  <si>
    <t>CUST101452</t>
  </si>
  <si>
    <t>CUST100299</t>
  </si>
  <si>
    <t>CUST101988</t>
  </si>
  <si>
    <t>CUST102293</t>
  </si>
  <si>
    <t>CUST100495</t>
  </si>
  <si>
    <t>CUST100812</t>
  </si>
  <si>
    <t>CUST100929</t>
  </si>
  <si>
    <t>CUST101057</t>
  </si>
  <si>
    <t>CUST101637</t>
  </si>
  <si>
    <t>CUST102455</t>
  </si>
  <si>
    <t>CUST100220</t>
  </si>
  <si>
    <t>CUST102486</t>
  </si>
  <si>
    <t>CUST101659</t>
  </si>
  <si>
    <t>CUST100527</t>
  </si>
  <si>
    <t>CUST101486</t>
  </si>
  <si>
    <t>CUST102375</t>
  </si>
  <si>
    <t>CUST101609</t>
  </si>
  <si>
    <t>CUST100596</t>
  </si>
  <si>
    <t>CUST100084</t>
  </si>
  <si>
    <t>CUST102213</t>
  </si>
  <si>
    <t>CUST102055</t>
  </si>
  <si>
    <t>CUST101961</t>
  </si>
  <si>
    <t>CUST101864</t>
  </si>
  <si>
    <t>CUST102326</t>
  </si>
  <si>
    <t>CUST100461</t>
  </si>
  <si>
    <t>CUST100109</t>
  </si>
  <si>
    <t>CUST101962</t>
  </si>
  <si>
    <t>CUST100354</t>
  </si>
  <si>
    <t>CUST100266</t>
  </si>
  <si>
    <t>CUST101545</t>
  </si>
  <si>
    <t>CUST100530</t>
  </si>
  <si>
    <t>CUST102446</t>
  </si>
  <si>
    <t>CUST100290</t>
  </si>
  <si>
    <t>CUST100605</t>
  </si>
  <si>
    <t>CUST101560</t>
  </si>
  <si>
    <t>CUST100416</t>
  </si>
  <si>
    <t>CUST100472</t>
  </si>
  <si>
    <t>CUST100931</t>
  </si>
  <si>
    <t>CUST102279</t>
  </si>
  <si>
    <t>CUST102419</t>
  </si>
  <si>
    <t>CUST100808</t>
  </si>
  <si>
    <t>CUST100798</t>
  </si>
  <si>
    <t>CUST102491</t>
  </si>
  <si>
    <t>CUST100930</t>
  </si>
  <si>
    <t>CUST100278</t>
  </si>
  <si>
    <t>CUST101517</t>
  </si>
  <si>
    <t>CUST100883</t>
  </si>
  <si>
    <t>CUST101014</t>
  </si>
  <si>
    <t>CUST100018</t>
  </si>
  <si>
    <t>CUST101234</t>
  </si>
  <si>
    <t>CUST102401</t>
  </si>
  <si>
    <t>CUST101972</t>
  </si>
  <si>
    <t>CUST101532</t>
  </si>
  <si>
    <t>CUST101902</t>
  </si>
  <si>
    <t>CUST102133</t>
  </si>
  <si>
    <t>CUST101501</t>
  </si>
  <si>
    <t>CUST101564</t>
  </si>
  <si>
    <t>CUST100219</t>
  </si>
  <si>
    <t>CUST100618</t>
  </si>
  <si>
    <t>CUST101247</t>
  </si>
  <si>
    <t>CUST100303</t>
  </si>
  <si>
    <t>CUST101738</t>
  </si>
  <si>
    <t>CUST102376</t>
  </si>
  <si>
    <t>CUST102008</t>
  </si>
  <si>
    <t>CUST102064</t>
  </si>
  <si>
    <t>CUST101295</t>
  </si>
  <si>
    <t>CUST102201</t>
  </si>
  <si>
    <t>CUST100879</t>
  </si>
  <si>
    <t>CUST102158</t>
  </si>
  <si>
    <t>CUST101005</t>
  </si>
  <si>
    <t>CUST101033</t>
  </si>
  <si>
    <t>CUST101505</t>
  </si>
  <si>
    <t>CUST101053</t>
  </si>
  <si>
    <t>CUST101869</t>
  </si>
  <si>
    <t>CUST101100</t>
  </si>
  <si>
    <t>CUST100192</t>
  </si>
  <si>
    <t>CUST100174</t>
  </si>
  <si>
    <t>CUST100765</t>
  </si>
  <si>
    <t>CUST101378</t>
  </si>
  <si>
    <t>CUST101566</t>
  </si>
  <si>
    <t>CUST101904</t>
  </si>
  <si>
    <t>CUST100128</t>
  </si>
  <si>
    <t>CUST100340</t>
  </si>
  <si>
    <t>CUST102127</t>
  </si>
  <si>
    <t>CUST100647</t>
  </si>
  <si>
    <t>CUST101286</t>
  </si>
  <si>
    <t>CUST100307</t>
  </si>
  <si>
    <t>CUST100122</t>
  </si>
  <si>
    <t>CUST101272</t>
  </si>
  <si>
    <t>CUST102314</t>
  </si>
  <si>
    <t>CUST101263</t>
  </si>
  <si>
    <t>CUST100426</t>
  </si>
  <si>
    <t>CUST100786</t>
  </si>
  <si>
    <t>CUST101746</t>
  </si>
  <si>
    <t>CUST101099</t>
  </si>
  <si>
    <t>CUST102389</t>
  </si>
  <si>
    <t>CUST100184</t>
  </si>
  <si>
    <t>CUST101591</t>
  </si>
  <si>
    <t>CUST101989</t>
  </si>
  <si>
    <t>CUST100292</t>
  </si>
  <si>
    <t>CUST102285</t>
  </si>
  <si>
    <t>CUST101303</t>
  </si>
  <si>
    <t>CUST100961</t>
  </si>
  <si>
    <t>CUST101639</t>
  </si>
  <si>
    <t>CUST100489</t>
  </si>
  <si>
    <t>CUST100761</t>
  </si>
  <si>
    <t>CUST100809</t>
  </si>
  <si>
    <t>CUST102277</t>
  </si>
  <si>
    <t>CUST101429</t>
  </si>
  <si>
    <t>CUST101657</t>
  </si>
  <si>
    <t>CUST101525</t>
  </si>
  <si>
    <t>CUST102086</t>
  </si>
  <si>
    <t>CUST100118</t>
  </si>
  <si>
    <t>CUST101553</t>
  </si>
  <si>
    <t>CUST100281</t>
  </si>
  <si>
    <t>CUST102185</t>
  </si>
  <si>
    <t>CUST102464</t>
  </si>
  <si>
    <t>CUST101835</t>
  </si>
  <si>
    <t>CUST100649</t>
  </si>
  <si>
    <t>CUST100727</t>
  </si>
  <si>
    <t>CUST100366</t>
  </si>
  <si>
    <t>CUST101351</t>
  </si>
  <si>
    <t>CUST100555</t>
  </si>
  <si>
    <t>CUST101410</t>
  </si>
  <si>
    <t>CUST102280</t>
  </si>
  <si>
    <t>CUST101913</t>
  </si>
  <si>
    <t>CUST100203</t>
  </si>
  <si>
    <t>CUST102113</t>
  </si>
  <si>
    <t>CUST100120</t>
  </si>
  <si>
    <t>CUST100283</t>
  </si>
  <si>
    <t>CUST100575</t>
  </si>
  <si>
    <t>CUST101301</t>
  </si>
  <si>
    <t>CUST100275</t>
  </si>
  <si>
    <t>CUST100965</t>
  </si>
  <si>
    <t>CUST101547</t>
  </si>
  <si>
    <t>CUST100360</t>
  </si>
  <si>
    <t>CUST101127</t>
  </si>
  <si>
    <t>CUST100767</t>
  </si>
  <si>
    <t>CUST102003</t>
  </si>
  <si>
    <t>CUST101726</t>
  </si>
  <si>
    <t>CUST101888</t>
  </si>
  <si>
    <t>CUST100286</t>
  </si>
  <si>
    <t>CUST102102</t>
  </si>
  <si>
    <t>CUST101094</t>
  </si>
  <si>
    <t>CUST100888</t>
  </si>
  <si>
    <t>CUST100423</t>
  </si>
  <si>
    <t>CUST101808</t>
  </si>
  <si>
    <t>CUST102347</t>
  </si>
  <si>
    <t>CUST101587</t>
  </si>
  <si>
    <t>CUST100840</t>
  </si>
  <si>
    <t>CUST100065</t>
  </si>
  <si>
    <t>CUST101645</t>
  </si>
  <si>
    <t>CUST101710</t>
  </si>
  <si>
    <t>CUST101457</t>
  </si>
  <si>
    <t>CUST101559</t>
  </si>
  <si>
    <t>CUST100230</t>
  </si>
  <si>
    <t>CUST101575</t>
  </si>
  <si>
    <t>CUST101569</t>
  </si>
  <si>
    <t>CUST100933</t>
  </si>
  <si>
    <t>CUST100889</t>
  </si>
  <si>
    <t>CUST101399</t>
  </si>
  <si>
    <t>CUST100729</t>
  </si>
  <si>
    <t>CUST100736</t>
  </si>
  <si>
    <t>CUST101073</t>
  </si>
  <si>
    <t>CUST100374</t>
  </si>
  <si>
    <t>CUST100759</t>
  </si>
  <si>
    <t>CUST102250</t>
  </si>
  <si>
    <t>CUST101667</t>
  </si>
  <si>
    <t>CUST100297</t>
  </si>
  <si>
    <t>CUST100598</t>
  </si>
  <si>
    <t>CUST101971</t>
  </si>
  <si>
    <t>CUST100099</t>
  </si>
  <si>
    <t>CUST101054</t>
  </si>
  <si>
    <t>CUST101779</t>
  </si>
  <si>
    <t>CUST101237</t>
  </si>
  <si>
    <t>CUST100529</t>
  </si>
  <si>
    <t>CUST101933</t>
  </si>
  <si>
    <t>CUST101612</t>
  </si>
  <si>
    <t>CUST101208</t>
  </si>
  <si>
    <t>CUST100636</t>
  </si>
  <si>
    <t>CUST101881</t>
  </si>
  <si>
    <t>CUST100185</t>
  </si>
  <si>
    <t>CUST101996</t>
  </si>
  <si>
    <t>CUST100944</t>
  </si>
  <si>
    <t>CUST101804</t>
  </si>
  <si>
    <t>CUST101656</t>
  </si>
  <si>
    <t>CUST101778</t>
  </si>
  <si>
    <t>CUST100511</t>
  </si>
  <si>
    <t>CUST100800</t>
  </si>
  <si>
    <t>CUST101134</t>
  </si>
  <si>
    <t>CUST101394</t>
  </si>
  <si>
    <t>CUST102405</t>
  </si>
  <si>
    <t>CUST100607</t>
  </si>
  <si>
    <t>CUST101207</t>
  </si>
  <si>
    <t>CUST100151</t>
  </si>
  <si>
    <t>CUST101557</t>
  </si>
  <si>
    <t>CUST100856</t>
  </si>
  <si>
    <t>CUST101135</t>
  </si>
  <si>
    <t>CUST100874</t>
  </si>
  <si>
    <t>CUST102275</t>
  </si>
  <si>
    <t>CUST100023</t>
  </si>
  <si>
    <t>CUST100158</t>
  </si>
  <si>
    <t>CUST100331</t>
  </si>
  <si>
    <t>CUST101110</t>
  </si>
  <si>
    <t>CUST102387</t>
  </si>
  <si>
    <t>CUST101717</t>
  </si>
  <si>
    <t>CUST102365</t>
  </si>
  <si>
    <t>CUST102449</t>
  </si>
  <si>
    <t>CUST100642</t>
  </si>
  <si>
    <t>CUST101437</t>
  </si>
  <si>
    <t>CUST100311</t>
  </si>
  <si>
    <t>CUST100351</t>
  </si>
  <si>
    <t>CUST100548</t>
  </si>
  <si>
    <t>CUST101744</t>
  </si>
  <si>
    <t>CUST101125</t>
  </si>
  <si>
    <t>CUST100306</t>
  </si>
  <si>
    <t>CUST100287</t>
  </si>
  <si>
    <t>CUST100694</t>
  </si>
  <si>
    <t>CUST100962</t>
  </si>
  <si>
    <t>CUST100630</t>
  </si>
  <si>
    <t>CUST101812</t>
  </si>
  <si>
    <t>CUST100949</t>
  </si>
  <si>
    <t>CUST101389</t>
  </si>
  <si>
    <t>CUST100986</t>
  </si>
  <si>
    <t>CUST100990</t>
  </si>
  <si>
    <t>CUST101590</t>
  </si>
  <si>
    <t>CUST100781</t>
  </si>
  <si>
    <t>CUST101376</t>
  </si>
  <si>
    <t>CUST100836</t>
  </si>
  <si>
    <t>CUST101435</t>
  </si>
  <si>
    <t>CUST102417</t>
  </si>
  <si>
    <t>CUST100013</t>
  </si>
  <si>
    <t>CUST101220</t>
  </si>
  <si>
    <t>CUST101407</t>
  </si>
  <si>
    <t>CUST100514</t>
  </si>
  <si>
    <t>CUST100409</t>
  </si>
  <si>
    <t>CUST100861</t>
  </si>
  <si>
    <t>CUST100313</t>
  </si>
  <si>
    <t>CUST101870</t>
  </si>
  <si>
    <t>CUST101302</t>
  </si>
  <si>
    <t>CUST101279</t>
  </si>
  <si>
    <t>CUST102499</t>
  </si>
  <si>
    <t>CUST102358</t>
  </si>
  <si>
    <t>CUST100382</t>
  </si>
  <si>
    <t>CUST101199</t>
  </si>
  <si>
    <t>CUST101623</t>
  </si>
  <si>
    <t>CUST101877</t>
  </si>
  <si>
    <t>CUST101509</t>
  </si>
  <si>
    <t>CUST101001</t>
  </si>
  <si>
    <t>CUST102240</t>
  </si>
  <si>
    <t>CUST100263</t>
  </si>
  <si>
    <t>CUST101290</t>
  </si>
  <si>
    <t>CUST102159</t>
  </si>
  <si>
    <t>CUST101783</t>
  </si>
  <si>
    <t>CUST100415</t>
  </si>
  <si>
    <t>CUST101113</t>
  </si>
  <si>
    <t>CUST100358</t>
  </si>
  <si>
    <t>CUST101173</t>
  </si>
  <si>
    <t>CUST100008</t>
  </si>
  <si>
    <t>CUST102020</t>
  </si>
  <si>
    <t>CUST100316</t>
  </si>
  <si>
    <t>CUST100304</t>
  </si>
  <si>
    <t>CUST100427</t>
  </si>
  <si>
    <t>CUST100105</t>
  </si>
  <si>
    <t>CUST102044</t>
  </si>
  <si>
    <t>CUST100121</t>
  </si>
  <si>
    <t>CUST100821</t>
  </si>
  <si>
    <t>CUST101552</t>
  </si>
  <si>
    <t>CUST102290</t>
  </si>
  <si>
    <t>CUST101398</t>
  </si>
  <si>
    <t>CUST101775</t>
  </si>
  <si>
    <t>CUST102299</t>
  </si>
  <si>
    <t>CUST100115</t>
  </si>
  <si>
    <t>CUST101513</t>
  </si>
  <si>
    <t>CUST100744</t>
  </si>
  <si>
    <t>CUST101558</t>
  </si>
  <si>
    <t>CUST102333</t>
  </si>
  <si>
    <t>CUST100911</t>
  </si>
  <si>
    <t>CUST101488</t>
  </si>
  <si>
    <t>CUST100672</t>
  </si>
  <si>
    <t>CUST102306</t>
  </si>
  <si>
    <t>CUST102051</t>
  </si>
  <si>
    <t>CUST101640</t>
  </si>
  <si>
    <t>CUST100309</t>
  </si>
  <si>
    <t>CUST100591</t>
  </si>
  <si>
    <t>CUST100462</t>
  </si>
  <si>
    <t>CUST101987</t>
  </si>
  <si>
    <t>CUST100941</t>
  </si>
  <si>
    <t>CUST101647</t>
  </si>
  <si>
    <t>CUST102366</t>
  </si>
  <si>
    <t>CUST100552</t>
  </si>
  <si>
    <t>CUST100087</t>
  </si>
  <si>
    <t>CUST100690</t>
  </si>
  <si>
    <t>CUST101691</t>
  </si>
  <si>
    <t>CUST102412</t>
  </si>
  <si>
    <t>CUST101615</t>
  </si>
  <si>
    <t>CUST101161</t>
  </si>
  <si>
    <t>CUST102420</t>
  </si>
  <si>
    <t>CUST101413</t>
  </si>
  <si>
    <t>CUST102219</t>
  </si>
  <si>
    <t>CUST100543</t>
  </si>
  <si>
    <t>CUST101760</t>
  </si>
  <si>
    <t>CUST102216</t>
  </si>
  <si>
    <t>CUST100494</t>
  </si>
  <si>
    <t>CUST100365</t>
  </si>
  <si>
    <t>CUST102258</t>
  </si>
  <si>
    <t>CUST100273</t>
  </si>
  <si>
    <t>CUST100788</t>
  </si>
  <si>
    <t>CUST100071</t>
  </si>
  <si>
    <t>CUST101242</t>
  </si>
  <si>
    <t>CUST101811</t>
  </si>
  <si>
    <t>CUST100063</t>
  </si>
  <si>
    <t>CUST100394</t>
  </si>
  <si>
    <t>CUST101204</t>
  </si>
  <si>
    <t>CUST100343</t>
  </si>
  <si>
    <t>CUST101374</t>
  </si>
  <si>
    <t>CUST101380</t>
  </si>
  <si>
    <t>CUST100500</t>
  </si>
  <si>
    <t>CUST101672</t>
  </si>
  <si>
    <t>CUST100677</t>
  </si>
  <si>
    <t>CUST101027</t>
  </si>
  <si>
    <t>CUST101886</t>
  </si>
  <si>
    <t>CUST102069</t>
  </si>
  <si>
    <t>CUST100272</t>
  </si>
  <si>
    <t>CUST102473</t>
  </si>
  <si>
    <t>CUST100205</t>
  </si>
  <si>
    <t>CUST100733</t>
  </si>
  <si>
    <t>CUST100152</t>
  </si>
  <si>
    <t>CUST102370</t>
  </si>
  <si>
    <t>CUST100557</t>
  </si>
  <si>
    <t>CUST100377</t>
  </si>
  <si>
    <t>CUST100535</t>
  </si>
  <si>
    <t>CUST100973</t>
  </si>
  <si>
    <t>CUST101000</t>
  </si>
  <si>
    <t>CUST101872</t>
  </si>
  <si>
    <t>CUST100198</t>
  </si>
  <si>
    <t>CUST100561</t>
  </si>
  <si>
    <t>CUST100685</t>
  </si>
  <si>
    <t>CUST101213</t>
  </si>
  <si>
    <t>CUST100590</t>
  </si>
  <si>
    <t>CUST100519</t>
  </si>
  <si>
    <t>CUST100308</t>
  </si>
  <si>
    <t>CUST100604</t>
  </si>
  <si>
    <t>CUST102154</t>
  </si>
  <si>
    <t>CUST102259</t>
  </si>
  <si>
    <t>CUST100059</t>
  </si>
  <si>
    <t>CUST100583</t>
  </si>
  <si>
    <t>CUST100859</t>
  </si>
  <si>
    <t>CUST100207</t>
  </si>
  <si>
    <t>CUST102017</t>
  </si>
  <si>
    <t>CUST100869</t>
  </si>
  <si>
    <t>CUST100785</t>
  </si>
  <si>
    <t>CUST100906</t>
  </si>
  <si>
    <t>CUST102427</t>
  </si>
  <si>
    <t>CUST100792</t>
  </si>
  <si>
    <t>CUST100831</t>
  </si>
  <si>
    <t>CUST100162</t>
  </si>
  <si>
    <t>CUST101307</t>
  </si>
  <si>
    <t>CUST100526</t>
  </si>
  <si>
    <t>CUST101576</t>
  </si>
  <si>
    <t>CUST100256</t>
  </si>
  <si>
    <t>CUST100506</t>
  </si>
  <si>
    <t>CUST101956</t>
  </si>
  <si>
    <t>CUST102120</t>
  </si>
  <si>
    <t>CUST102228</t>
  </si>
  <si>
    <t>CUST102164</t>
  </si>
  <si>
    <t>CUST100862</t>
  </si>
  <si>
    <t>CUST101675</t>
  </si>
  <si>
    <t>CUST100020</t>
  </si>
  <si>
    <t>CUST101404</t>
  </si>
  <si>
    <t>CUST100439</t>
  </si>
  <si>
    <t>CUST101087</t>
  </si>
  <si>
    <t>CUST100381</t>
  </si>
  <si>
    <t>CUST102108</t>
  </si>
  <si>
    <t>CUST101261</t>
  </si>
  <si>
    <t>CUST100538</t>
  </si>
  <si>
    <t>CUST101718</t>
  </si>
  <si>
    <t>CUST100083</t>
  </si>
  <si>
    <t>CUST102103</t>
  </si>
  <si>
    <t>CUST101200</t>
  </si>
  <si>
    <t>CUST101309</t>
  </si>
  <si>
    <t>CUST101226</t>
  </si>
  <si>
    <t>CUST102130</t>
  </si>
  <si>
    <t>CUST101749</t>
  </si>
  <si>
    <t>CUST100270</t>
  </si>
  <si>
    <t>CUST101271</t>
  </si>
  <si>
    <t>CUST101259</t>
  </si>
  <si>
    <t>CUST102060</t>
  </si>
  <si>
    <t>CUST102263</t>
  </si>
  <si>
    <t>CUST101599</t>
  </si>
  <si>
    <t>CUST101960</t>
  </si>
  <si>
    <t>CUST101029</t>
  </si>
  <si>
    <t>CUST100429</t>
  </si>
  <si>
    <t>CUST102004</t>
  </si>
  <si>
    <t>CUST102193</t>
  </si>
  <si>
    <t>CUST102204</t>
  </si>
  <si>
    <t>CUST100458</t>
  </si>
  <si>
    <t>CUST100078</t>
  </si>
  <si>
    <t>CUST102429</t>
  </si>
  <si>
    <t>CUST102132</t>
  </si>
  <si>
    <t>CUST100032</t>
  </si>
  <si>
    <t>CUST102124</t>
  </si>
  <si>
    <t>CUST101349</t>
  </si>
  <si>
    <t>CUST102243</t>
  </si>
  <si>
    <t>CUST100380</t>
  </si>
  <si>
    <t>CUST100226</t>
  </si>
  <si>
    <t>CUST101994</t>
  </si>
  <si>
    <t>CUST101192</t>
  </si>
  <si>
    <t>CUST100715</t>
  </si>
  <si>
    <t>CUST101762</t>
  </si>
  <si>
    <t>CUST100686</t>
  </si>
  <si>
    <t>CUST102131</t>
  </si>
  <si>
    <t>CUST102484</t>
  </si>
  <si>
    <t>CUST100305</t>
  </si>
  <si>
    <t>CUST100209</t>
  </si>
  <si>
    <t>CUST102153</t>
  </si>
  <si>
    <t>CUST101670</t>
  </si>
  <si>
    <t>CUST102477</t>
  </si>
  <si>
    <t>CUST101071</t>
  </si>
  <si>
    <t>CUST101934</t>
  </si>
  <si>
    <t>CUST101137</t>
  </si>
  <si>
    <t>CUST102007</t>
  </si>
  <si>
    <t>CUST100937</t>
  </si>
  <si>
    <t>CUST100191</t>
  </si>
  <si>
    <t>CUST101211</t>
  </si>
  <si>
    <t>CUST101075</t>
  </si>
  <si>
    <t>CUST102456</t>
  </si>
  <si>
    <t>CUST100483</t>
  </si>
  <si>
    <t>CUST102383</t>
  </si>
  <si>
    <t>CUST101604</t>
  </si>
  <si>
    <t>CUST100277</t>
  </si>
  <si>
    <t>CUST101508</t>
  </si>
  <si>
    <t>CUST100221</t>
  </si>
  <si>
    <t>CUST101229</t>
  </si>
  <si>
    <t>CUST100914</t>
  </si>
  <si>
    <t>CUST100411</t>
  </si>
  <si>
    <t>CUST101313</t>
  </si>
  <si>
    <t>CUST101677</t>
  </si>
  <si>
    <t>CUST102178</t>
  </si>
  <si>
    <t>CUST100585</t>
  </si>
  <si>
    <t>CUST101730</t>
  </si>
  <si>
    <t>CUST102019</t>
  </si>
  <si>
    <t>CUST102493</t>
  </si>
  <si>
    <t>CUST101563</t>
  </si>
  <si>
    <t>CUST100674</t>
  </si>
  <si>
    <t>CUST101177</t>
  </si>
  <si>
    <t>CUST100855</t>
  </si>
  <si>
    <t>CUST100447</t>
  </si>
  <si>
    <t>CUST101905</t>
  </si>
  <si>
    <t>CUST101530</t>
  </si>
  <si>
    <t>CUST100222</t>
  </si>
  <si>
    <t>CUST101724</t>
  </si>
  <si>
    <t>CUST102225</t>
  </si>
  <si>
    <t>CUST101628</t>
  </si>
  <si>
    <t>CUST100413</t>
  </si>
  <si>
    <t>CUST100969</t>
  </si>
  <si>
    <t>CUST100045</t>
  </si>
  <si>
    <t>CUST102189</t>
  </si>
  <si>
    <t>CUST100294</t>
  </si>
  <si>
    <t>CUST101159</t>
  </si>
  <si>
    <t>CUST100588</t>
  </si>
  <si>
    <t>CUST102053</t>
  </si>
  <si>
    <t>CUST100257</t>
  </si>
  <si>
    <t>CUST102063</t>
  </si>
  <si>
    <t>CUST102466</t>
  </si>
  <si>
    <t>CUST100926</t>
  </si>
  <si>
    <t>CUST102118</t>
  </si>
  <si>
    <t>CUST102297</t>
  </si>
  <si>
    <t>CUST100436</t>
  </si>
  <si>
    <t>CUST100976</t>
  </si>
  <si>
    <t>CUST102036</t>
  </si>
  <si>
    <t>CUST100393</t>
  </si>
  <si>
    <t>CUST100425</t>
  </si>
  <si>
    <t>CUST100534</t>
  </si>
  <si>
    <t>CUST100030</t>
  </si>
  <si>
    <t>CUST101642</t>
  </si>
  <si>
    <t>CUST102081</t>
  </si>
  <si>
    <t>CUST101146</t>
  </si>
  <si>
    <t>CUST100746</t>
  </si>
  <si>
    <t>CUST101750</t>
  </si>
  <si>
    <t>CUST101984</t>
  </si>
  <si>
    <t>CUST101268</t>
  </si>
  <si>
    <t>CUST102342</t>
  </si>
  <si>
    <t>CUST102212</t>
  </si>
  <si>
    <t>CUST101412</t>
  </si>
  <si>
    <t>CUST101711</t>
  </si>
  <si>
    <t>CUST102012</t>
  </si>
  <si>
    <t>CUST100344</t>
  </si>
  <si>
    <t>CUST100556</t>
  </si>
  <si>
    <t>CUST101423</t>
  </si>
  <si>
    <t>CUST101037</t>
  </si>
  <si>
    <t>CUST100680</t>
  </si>
  <si>
    <t>CUST102229</t>
  </si>
  <si>
    <t>CUST101106</t>
  </si>
  <si>
    <t>CUST100570</t>
  </si>
  <si>
    <t>CUST100352</t>
  </si>
  <si>
    <t>CUST100091</t>
  </si>
  <si>
    <t>CUST101210</t>
  </si>
  <si>
    <t>CUST102106</t>
  </si>
  <si>
    <t>CUST101270</t>
  </si>
  <si>
    <t>CUST102276</t>
  </si>
  <si>
    <t>CUST100261</t>
  </si>
  <si>
    <t>CUST101462</t>
  </si>
  <si>
    <t>CUST100748</t>
  </si>
  <si>
    <t>CUST101411</t>
  </si>
  <si>
    <t>CUST101765</t>
  </si>
  <si>
    <t>CUST102437</t>
  </si>
  <si>
    <t>CUST101383</t>
  </si>
  <si>
    <t>CUST101004</t>
  </si>
  <si>
    <t>CUST100567</t>
  </si>
  <si>
    <t>CUST100322</t>
  </si>
  <si>
    <t>CUST101893</t>
  </si>
  <si>
    <t>CUST102083</t>
  </si>
  <si>
    <t>CUST100348</t>
  </si>
  <si>
    <t>CUST101089</t>
  </si>
  <si>
    <t>CUST101850</t>
  </si>
  <si>
    <t>CUST100300</t>
  </si>
  <si>
    <t>CUST101658</t>
  </si>
  <si>
    <t>CUST101316</t>
  </si>
  <si>
    <t>CUST102014</t>
  </si>
  <si>
    <t>CUST101010</t>
  </si>
  <si>
    <t>CUST100964</t>
  </si>
  <si>
    <t>CUST102369</t>
  </si>
  <si>
    <t>CUST102355</t>
  </si>
  <si>
    <t>CUST101128</t>
  </si>
  <si>
    <t>CUST100315</t>
  </si>
  <si>
    <t>CUST100453</t>
  </si>
  <si>
    <t>CUST100913</t>
  </si>
  <si>
    <t>CUST100601</t>
  </si>
  <si>
    <t>CUST100175</t>
  </si>
  <si>
    <t>CUST100900</t>
  </si>
  <si>
    <t>CUST102272</t>
  </si>
  <si>
    <t>CUST101298</t>
  </si>
  <si>
    <t>CUST100037</t>
  </si>
  <si>
    <t>CUST100974</t>
  </si>
  <si>
    <t>CUST100123</t>
  </si>
  <si>
    <t>CUST101741</t>
  </si>
  <si>
    <t>CUST100356</t>
  </si>
  <si>
    <t>CUST100039</t>
  </si>
  <si>
    <t>CUST102416</t>
  </si>
  <si>
    <t>CUST102009</t>
  </si>
  <si>
    <t>CUST101771</t>
  </si>
  <si>
    <t>CUST101965</t>
  </si>
  <si>
    <t>CUST101498</t>
  </si>
  <si>
    <t>CUST100634</t>
  </si>
  <si>
    <t>CUST101966</t>
  </si>
  <si>
    <t>CUST100579</t>
  </si>
  <si>
    <t>CUST101535</t>
  </si>
  <si>
    <t>CUST100892</t>
  </si>
  <si>
    <t>CUST100780</t>
  </si>
  <si>
    <t>CUST100159</t>
  </si>
  <si>
    <t>CUST101652</t>
  </si>
  <si>
    <t>CUST101151</t>
  </si>
  <si>
    <t>CUST100061</t>
  </si>
  <si>
    <t>CUST100849</t>
  </si>
  <si>
    <t>CUST101544</t>
  </si>
  <si>
    <t>CUST102410</t>
  </si>
  <si>
    <t>CUST101043</t>
  </si>
  <si>
    <t>CUST102203</t>
  </si>
  <si>
    <t>CUST102166</t>
  </si>
  <si>
    <t>CUST100053</t>
  </si>
  <si>
    <t>CUST101546</t>
  </si>
  <si>
    <t>CUST100505</t>
  </si>
  <si>
    <t>CUST100752</t>
  </si>
  <si>
    <t>CUST101379</t>
  </si>
  <si>
    <t>CUST101421</t>
  </si>
  <si>
    <t>CUST101391</t>
  </si>
  <si>
    <t>CUST102374</t>
  </si>
  <si>
    <t>CUST102283</t>
  </si>
  <si>
    <t>CUST100771</t>
  </si>
  <si>
    <t>CUST102338</t>
  </si>
  <si>
    <t>CUST102234</t>
  </si>
  <si>
    <t>CUST101193</t>
  </si>
  <si>
    <t>CUST101189</t>
  </si>
  <si>
    <t>CUST101898</t>
  </si>
  <si>
    <t>CUST101818</t>
  </si>
  <si>
    <t>CUST101865</t>
  </si>
  <si>
    <t>CUST101190</t>
  </si>
  <si>
    <t>CUST100963</t>
  </si>
  <si>
    <t>CUST101666</t>
  </si>
  <si>
    <t>CUST100398</t>
  </si>
  <si>
    <t>CUST100584</t>
  </si>
  <si>
    <t>CUST100948</t>
  </si>
  <si>
    <t>CUST100704</t>
  </si>
  <si>
    <t>CUST100431</t>
  </si>
  <si>
    <t>CUST101851</t>
  </si>
  <si>
    <t>CUST101444</t>
  </si>
  <si>
    <t>CUST101601</t>
  </si>
  <si>
    <t>CUST100002</t>
  </si>
  <si>
    <t>CUST100576</t>
  </si>
  <si>
    <t>CUST101790</t>
  </si>
  <si>
    <t>CUST100339</t>
  </si>
  <si>
    <t>CUST101105</t>
  </si>
  <si>
    <t>CUST100925</t>
  </si>
  <si>
    <t>CUST100265</t>
  </si>
  <si>
    <t>CUST100376</t>
  </si>
  <si>
    <t>CUST100271</t>
  </si>
  <si>
    <t>CUST100696</t>
  </si>
  <si>
    <t>CUST101618</t>
  </si>
  <si>
    <t>CUST100244</t>
  </si>
  <si>
    <t>CUST101651</t>
  </si>
  <si>
    <t>CUST100476</t>
  </si>
  <si>
    <t>CUST101178</t>
  </si>
  <si>
    <t>CUST101195</t>
  </si>
  <si>
    <t>CUST101285</t>
  </si>
  <si>
    <t>CUST101165</t>
  </si>
  <si>
    <t>CUST102252</t>
  </si>
  <si>
    <t>CUST100250</t>
  </si>
  <si>
    <t>CUST102411</t>
  </si>
  <si>
    <t>CUST102080</t>
  </si>
  <si>
    <t>CUST100310</t>
  </si>
  <si>
    <t>CUST100893</t>
  </si>
  <si>
    <t>CUST102422</t>
  </si>
  <si>
    <t>CUST100015</t>
  </si>
  <si>
    <t>CUST100721</t>
  </si>
  <si>
    <t>CUST102190</t>
  </si>
  <si>
    <t>CUST100981</t>
  </si>
  <si>
    <t>CUST102104</t>
  </si>
  <si>
    <t>CUST101973</t>
  </si>
  <si>
    <t>CUST100363</t>
  </si>
  <si>
    <t>CUST101619</t>
  </si>
  <si>
    <t>CUST100182</t>
  </si>
  <si>
    <t>CUST100985</t>
  </si>
  <si>
    <t>CUST101387</t>
  </si>
  <si>
    <t>CUST102119</t>
  </si>
  <si>
    <t>CUST102075</t>
  </si>
  <si>
    <t>CUST100284</t>
  </si>
  <si>
    <t>CUST100619</t>
  </si>
  <si>
    <t>CUST101121</t>
  </si>
  <si>
    <t>CUST100614</t>
  </si>
  <si>
    <t>CUST102195</t>
  </si>
  <si>
    <t>CUST100994</t>
  </si>
  <si>
    <t>CUST102033</t>
  </si>
  <si>
    <t>CUST100371</t>
  </si>
  <si>
    <t>CUST101338</t>
  </si>
  <si>
    <t>CUST100593</t>
  </si>
  <si>
    <t>CUST100726</t>
  </si>
  <si>
    <t>CUST101842</t>
  </si>
  <si>
    <t>CUST100687</t>
  </si>
  <si>
    <t>CUST101660</t>
  </si>
  <si>
    <t>CUST100136</t>
  </si>
  <si>
    <t>CUST100628</t>
  </si>
  <si>
    <t>CUST100334</t>
  </si>
  <si>
    <t>CUST101480</t>
  </si>
  <si>
    <t>CUST102236</t>
  </si>
  <si>
    <t>CUST101109</t>
  </si>
  <si>
    <t>CUST101360</t>
  </si>
  <si>
    <t>CUST101786</t>
  </si>
  <si>
    <t>CUST100710</t>
  </si>
  <si>
    <t>CUST101039</t>
  </si>
  <si>
    <t>CUST101308</t>
  </si>
  <si>
    <t>CUST101774</t>
  </si>
  <si>
    <t>CUST100108</t>
  </si>
  <si>
    <t>CUST101112</t>
  </si>
  <si>
    <t>CUST100465</t>
  </si>
  <si>
    <t>CUST101359</t>
  </si>
  <si>
    <t>CUST102471</t>
  </si>
  <si>
    <t>CUST102145</t>
  </si>
  <si>
    <t>CUST101104</t>
  </si>
  <si>
    <t>CUST101386</t>
  </si>
  <si>
    <t>CUST101999</t>
  </si>
  <si>
    <t>CUST101451</t>
  </si>
  <si>
    <t>CUST102091</t>
  </si>
  <si>
    <t>CUST101859</t>
  </si>
  <si>
    <t>CUST101170</t>
  </si>
  <si>
    <t>CUST102098</t>
  </si>
  <si>
    <t>CUST100816</t>
  </si>
  <si>
    <t>CUST101067</t>
  </si>
  <si>
    <t>CUST100274</t>
  </si>
  <si>
    <t>CUST101701</t>
  </si>
  <si>
    <t>CUST100865</t>
  </si>
  <si>
    <t>CUST100101</t>
  </si>
  <si>
    <t>CUST101613</t>
  </si>
  <si>
    <t>CUST100107</t>
  </si>
  <si>
    <t>CUST102488</t>
  </si>
  <si>
    <t>CUST101483</t>
  </si>
  <si>
    <t>CUST101361</t>
  </si>
  <si>
    <t>CUST101222</t>
  </si>
  <si>
    <t>CUST101368</t>
  </si>
  <si>
    <t>CUST102172</t>
  </si>
  <si>
    <t>CUST102372</t>
  </si>
  <si>
    <t>CUST101499</t>
  </si>
  <si>
    <t>CUST100712</t>
  </si>
  <si>
    <t>CUST100072</t>
  </si>
  <si>
    <t>CUST101800</t>
  </si>
  <si>
    <t>CUST102403</t>
  </si>
  <si>
    <t>CUST100481</t>
  </si>
  <si>
    <t>CUST101665</t>
  </si>
  <si>
    <t>CUST101419</t>
  </si>
  <si>
    <t>CUST101171</t>
  </si>
  <si>
    <t>CUST102022</t>
  </si>
  <si>
    <t>CUST101441</t>
  </si>
  <si>
    <t>CUST100405</t>
  </si>
  <si>
    <t>CUST100757</t>
  </si>
  <si>
    <t>CUST101362</t>
  </si>
  <si>
    <t>CUST101620</t>
  </si>
  <si>
    <t>CUST101611</t>
  </si>
  <si>
    <t>CUST102220</t>
  </si>
  <si>
    <t>CUST100743</t>
  </si>
  <si>
    <t>CUST100806</t>
  </si>
  <si>
    <t>CUST102308</t>
  </si>
  <si>
    <t>CUST101317</t>
  </si>
  <si>
    <t>CUST101896</t>
  </si>
  <si>
    <t>CUST101506</t>
  </si>
  <si>
    <t>CUST100148</t>
  </si>
  <si>
    <t>CUST102111</t>
  </si>
  <si>
    <t>CUST101436</t>
  </si>
  <si>
    <t>CUST100692</t>
  </si>
  <si>
    <t>CUST100818</t>
  </si>
  <si>
    <t>CUST101756</t>
  </si>
  <si>
    <t>CUST101653</t>
  </si>
  <si>
    <t>CUST101714</t>
  </si>
  <si>
    <t>CUST100701</t>
  </si>
  <si>
    <t>CUST102211</t>
  </si>
  <si>
    <t>CUST100921</t>
  </si>
  <si>
    <t>CUST100905</t>
  </si>
  <si>
    <t>CUST100454</t>
  </si>
  <si>
    <t>CUST102393</t>
  </si>
  <si>
    <t>CUST101793</t>
  </si>
  <si>
    <t>CUST101228</t>
  </si>
  <si>
    <t>CUST100167</t>
  </si>
  <si>
    <t>CUST100730</t>
  </si>
  <si>
    <t>CUST101578</t>
  </si>
  <si>
    <t>CUST101139</t>
  </si>
  <si>
    <t>CUST101344</t>
  </si>
  <si>
    <t>CUST101523</t>
  </si>
  <si>
    <t>CUST100997</t>
  </si>
  <si>
    <t>CUST101176</t>
  </si>
  <si>
    <t>CUST101040</t>
  </si>
  <si>
    <t>CUST101621</t>
  </si>
  <si>
    <t>CUST101255</t>
  </si>
  <si>
    <t>CUST101887</t>
  </si>
  <si>
    <t>CUST100041</t>
  </si>
  <si>
    <t>CUST101244</t>
  </si>
  <si>
    <t>CUST101626</t>
  </si>
  <si>
    <t>CUST102194</t>
  </si>
  <si>
    <t>CUST101375</t>
  </si>
  <si>
    <t>CUST101922</t>
  </si>
  <si>
    <t>CUST100609</t>
  </si>
  <si>
    <t>CUST101132</t>
  </si>
  <si>
    <t>CUST102002</t>
  </si>
  <si>
    <t>CUST100441</t>
  </si>
  <si>
    <t>CUST101352</t>
  </si>
  <si>
    <t>CUST101942</t>
  </si>
  <si>
    <t>CUST100493</t>
  </si>
  <si>
    <t>CUST101975</t>
  </si>
  <si>
    <t>CUST100236</t>
  </si>
  <si>
    <t>CUST100551</t>
  </si>
  <si>
    <t>CUST100520</t>
  </si>
  <si>
    <t>CUST102296</t>
  </si>
  <si>
    <t>CUST101232</t>
  </si>
  <si>
    <t>CUST101393</t>
  </si>
  <si>
    <t>CUST100720</t>
  </si>
  <si>
    <t>CUST101907</t>
  </si>
  <si>
    <t>CUST102208</t>
  </si>
  <si>
    <t>CUST100058</t>
  </si>
  <si>
    <t>CUST100631</t>
  </si>
  <si>
    <t>CUST101181</t>
  </si>
  <si>
    <t>CUST101644</t>
  </si>
  <si>
    <t>CUST100592</t>
  </si>
  <si>
    <t>CUST102176</t>
  </si>
  <si>
    <t>CUST100939</t>
  </si>
  <si>
    <t>CUST102325</t>
  </si>
  <si>
    <t>CUST101249</t>
  </si>
  <si>
    <t>CUST100904</t>
  </si>
  <si>
    <t>CUST101946</t>
  </si>
  <si>
    <t>CUST102398</t>
  </si>
  <si>
    <t>CUST102013</t>
  </si>
  <si>
    <t>CUST101422</t>
  </si>
  <si>
    <t>CUST101995</t>
  </si>
  <si>
    <t>CUST101911</t>
  </si>
  <si>
    <t>CUST100706</t>
  </si>
  <si>
    <t>CUST101022</t>
  </si>
  <si>
    <t>CUST100745</t>
  </si>
  <si>
    <t>CUST101829</t>
  </si>
  <si>
    <t>CUST101712</t>
  </si>
  <si>
    <t>CUST100513</t>
  </si>
  <si>
    <t>CUST100081</t>
  </si>
  <si>
    <t>CUST102215</t>
  </si>
  <si>
    <t>CUST102301</t>
  </si>
  <si>
    <t>CUST101817</t>
  </si>
  <si>
    <t>CUST100150</t>
  </si>
  <si>
    <t>CUST100774</t>
  </si>
  <si>
    <t>CUST100329</t>
  </si>
  <si>
    <t>CUST100006</t>
  </si>
  <si>
    <t>CUST100943</t>
  </si>
  <si>
    <t>CUST101594</t>
  </si>
  <si>
    <t>CUST100734</t>
  </si>
  <si>
    <t>CUST100909</t>
  </si>
  <si>
    <t>CUST100468</t>
  </si>
  <si>
    <t>CUST100181</t>
  </si>
  <si>
    <t>CUST100164</t>
  </si>
  <si>
    <t>CUST100451</t>
  </si>
  <si>
    <t>CUST100490</t>
  </si>
  <si>
    <t>CUST101916</t>
  </si>
  <si>
    <t>CUST101143</t>
  </si>
  <si>
    <t>CUST101697</t>
  </si>
  <si>
    <t>CUST101111</t>
  </si>
  <si>
    <t>CUST102380</t>
  </si>
  <si>
    <t>CUST101475</t>
  </si>
  <si>
    <t>CUST101487</t>
  </si>
  <si>
    <t>CUST101713</t>
  </si>
  <si>
    <t>CUST101820</t>
  </si>
  <si>
    <t>CUST102079</t>
  </si>
  <si>
    <t>CUST101849</t>
  </si>
  <si>
    <t>CUST101732</t>
  </si>
  <si>
    <t>CUST101792</t>
  </si>
  <si>
    <t>CUST100327</t>
  </si>
  <si>
    <t>CUST100442</t>
  </si>
  <si>
    <t>CUST101592</t>
  </si>
  <si>
    <t>CUST101381</t>
  </si>
  <si>
    <t>CUST100832</t>
  </si>
  <si>
    <t>CUST102467</t>
  </si>
  <si>
    <t>CUST101891</t>
  </si>
  <si>
    <t>CUST101310</t>
  </si>
  <si>
    <t>CUST100086</t>
  </si>
  <si>
    <t>CUST102440</t>
  </si>
  <si>
    <t>CUST100777</t>
  </si>
  <si>
    <t>CUST102426</t>
  </si>
  <si>
    <t>CUST100054</t>
  </si>
  <si>
    <t>CUST101875</t>
  </si>
  <si>
    <t>CUST101287</t>
  </si>
  <si>
    <t>CUST100653</t>
  </si>
  <si>
    <t>CUST101801</t>
  </si>
  <si>
    <t>CUST101245</t>
  </si>
  <si>
    <t>CUST100113</t>
  </si>
  <si>
    <t>CUST102341</t>
  </si>
  <si>
    <t>CUST100987</t>
  </si>
  <si>
    <t>CUST102073</t>
  </si>
  <si>
    <t>CUST101009</t>
  </si>
  <si>
    <t>CUST101198</t>
  </si>
  <si>
    <t>CUST100589</t>
  </si>
  <si>
    <t>CUST100768</t>
  </si>
  <si>
    <t>CUST100017</t>
  </si>
  <si>
    <t>CUST101042</t>
  </si>
  <si>
    <t>CUST102040</t>
  </si>
  <si>
    <t>CUST100285</t>
  </si>
  <si>
    <t>CUST100428</t>
  </si>
  <si>
    <t>CUST101921</t>
  </si>
  <si>
    <t>CUST101356</t>
  </si>
  <si>
    <t>CUST100669</t>
  </si>
  <si>
    <t>CUST100031</t>
  </si>
  <si>
    <t>CUST100722</t>
  </si>
  <si>
    <t>CUST100951</t>
  </si>
  <si>
    <t>CUST101764</t>
  </si>
  <si>
    <t>CUST100214</t>
  </si>
  <si>
    <t>CUST101789</t>
  </si>
  <si>
    <t>CUST101164</t>
  </si>
  <si>
    <t>CUST100326</t>
  </si>
  <si>
    <t>CUST100560</t>
  </si>
  <si>
    <t>CUST101086</t>
  </si>
  <si>
    <t>CUST101830</t>
  </si>
  <si>
    <t>CUST100341</t>
  </si>
  <si>
    <t>CUST100147</t>
  </si>
  <si>
    <t>CUST101840</t>
  </si>
  <si>
    <t>CUST101107</t>
  </si>
  <si>
    <t>CUST100848</t>
  </si>
  <si>
    <t>CUST100966</t>
  </si>
  <si>
    <t>CUST101072</t>
  </si>
  <si>
    <t>CUST100155</t>
  </si>
  <si>
    <t>CUST102141</t>
  </si>
  <si>
    <t>CUST102110</t>
  </si>
  <si>
    <t>CUST101002</t>
  </si>
  <si>
    <t>CUST101844</t>
  </si>
  <si>
    <t>CUST102092</t>
  </si>
  <si>
    <t>CUST101848</t>
  </si>
  <si>
    <t>CUST102209</t>
  </si>
  <si>
    <t>CUST102352</t>
  </si>
  <si>
    <t>CUST101203</t>
  </si>
  <si>
    <t>CUST101632</t>
  </si>
  <si>
    <t>CUST102345</t>
  </si>
  <si>
    <t>CUST102351</t>
  </si>
  <si>
    <t>CUST102288</t>
  </si>
  <si>
    <t>CUST101980</t>
  </si>
  <si>
    <t>CUST102242</t>
  </si>
  <si>
    <t>CUST100938</t>
  </si>
  <si>
    <t>CUST102244</t>
  </si>
  <si>
    <t>CUST100346</t>
  </si>
  <si>
    <t>CUST102084</t>
  </si>
  <si>
    <t>CUST102474</t>
  </si>
  <si>
    <t>CUST101418</t>
  </si>
  <si>
    <t>CUST100385</t>
  </si>
  <si>
    <t>CUST101580</t>
  </si>
  <si>
    <t>CUST102097</t>
  </si>
  <si>
    <t>CUST100243</t>
  </si>
  <si>
    <t>CUST101622</t>
  </si>
  <si>
    <t>CUST100936</t>
  </si>
  <si>
    <t>CUST102221</t>
  </si>
  <si>
    <t>CUST100312</t>
  </si>
  <si>
    <t>CUST102439</t>
  </si>
  <si>
    <t>CUST101524</t>
  </si>
  <si>
    <t>CUST101332</t>
  </si>
  <si>
    <t>CUST100968</t>
  </si>
  <si>
    <t>CUST100660</t>
  </si>
  <si>
    <t>CUST100935</t>
  </si>
  <si>
    <t>CUST100370</t>
  </si>
  <si>
    <t>CUST100566</t>
  </si>
  <si>
    <t>CUST101957</t>
  </si>
  <si>
    <t>CUST100824</t>
  </si>
  <si>
    <t>CUST100982</t>
  </si>
  <si>
    <t>CUST101979</t>
  </si>
  <si>
    <t>CUST101477</t>
  </si>
  <si>
    <t>CUST102148</t>
  </si>
  <si>
    <t>CUST100813</t>
  </si>
  <si>
    <t>CUST100778</t>
  </si>
  <si>
    <t>CUST101320</t>
  </si>
  <si>
    <t>CUST101521</t>
  </si>
  <si>
    <t>CUST101052</t>
  </si>
  <si>
    <t>CUST101813</t>
  </si>
  <si>
    <t>CUST101013</t>
  </si>
  <si>
    <t>CUST101401</t>
  </si>
  <si>
    <t>CUST101709</t>
  </si>
  <si>
    <t>CUST102071</t>
  </si>
  <si>
    <t>CUST101753</t>
  </si>
  <si>
    <t>CUST100126</t>
  </si>
  <si>
    <t>CUST100887</t>
  </si>
  <si>
    <t>CUST102029</t>
  </si>
  <si>
    <t>CUST101347</t>
  </si>
  <si>
    <t>CUST101007</t>
  </si>
  <si>
    <t>CUST100355</t>
  </si>
  <si>
    <t>CUST101126</t>
  </si>
  <si>
    <t>CUST100682</t>
  </si>
  <si>
    <t>CUST100827</t>
  </si>
  <si>
    <t>CUST101491</t>
  </si>
  <si>
    <t>CUST100984</t>
  </si>
  <si>
    <t>CUST101233</t>
  </si>
  <si>
    <t>CUST102121</t>
  </si>
  <si>
    <t>CUST100140</t>
  </si>
  <si>
    <t>CUST100217</t>
  </si>
  <si>
    <t>CUST102048</t>
  </si>
  <si>
    <t>CUST101654</t>
  </si>
  <si>
    <t>CUST102218</t>
  </si>
  <si>
    <t>CUST101700</t>
  </si>
  <si>
    <t>CUST101453</t>
  </si>
  <si>
    <t>CUST100022</t>
  </si>
  <si>
    <t>CUST100711</t>
  </si>
  <si>
    <t>CUST101157</t>
  </si>
  <si>
    <t>CUST101684</t>
  </si>
  <si>
    <t>CUST100871</t>
  </si>
  <si>
    <t>CUST101461</t>
  </si>
  <si>
    <t>CUST100010</t>
  </si>
  <si>
    <t>CUST101740</t>
  </si>
  <si>
    <t>CUST102356</t>
  </si>
  <si>
    <t>CUST102323</t>
  </si>
  <si>
    <t>CUST101315</t>
  </si>
  <si>
    <t>CUST100754</t>
  </si>
  <si>
    <t>CUST100626</t>
  </si>
  <si>
    <t>CUST101728</t>
  </si>
  <si>
    <t>CUST101468</t>
  </si>
  <si>
    <t>CUST100129</t>
  </si>
  <si>
    <t>CUST100843</t>
  </si>
  <si>
    <t>CUST100323</t>
  </si>
  <si>
    <t>CUST102156</t>
  </si>
  <si>
    <t>CUST101448</t>
  </si>
  <si>
    <t>CUST101284</t>
  </si>
  <si>
    <t>CUST102421</t>
  </si>
  <si>
    <t>CUST100014</t>
  </si>
  <si>
    <t>CUST102046</t>
  </si>
  <si>
    <t>CUST100215</t>
  </si>
  <si>
    <t>CUST101624</t>
  </si>
  <si>
    <t>CUST101937</t>
  </si>
  <si>
    <t>CUST101182</t>
  </si>
  <si>
    <t>CUST101650</t>
  </si>
  <si>
    <t>CUST101561</t>
  </si>
  <si>
    <t>CUST100864</t>
  </si>
  <si>
    <t>CUST100516</t>
  </si>
  <si>
    <t>CUST100597</t>
  </si>
  <si>
    <t>CUST100195</t>
  </si>
  <si>
    <t>CUST101277</t>
  </si>
  <si>
    <t>CUST100288</t>
  </si>
  <si>
    <t>CUST100950</t>
  </si>
  <si>
    <t>CUST102350</t>
  </si>
  <si>
    <t>CUST101854</t>
  </si>
  <si>
    <t>CUST102381</t>
  </si>
  <si>
    <t>CUST101120</t>
  </si>
  <si>
    <t>CUST101572</t>
  </si>
  <si>
    <t>CUST100549</t>
  </si>
  <si>
    <t>CUST100156</t>
  </si>
  <si>
    <t>CUST100419</t>
  </si>
  <si>
    <t>CUST100922</t>
  </si>
  <si>
    <t>CUST101641</t>
  </si>
  <si>
    <t>CUST100477</t>
  </si>
  <si>
    <t>CUST101605</t>
  </si>
  <si>
    <t>CUST102269</t>
  </si>
  <si>
    <t>CUST101471</t>
  </si>
  <si>
    <t>CUST100553</t>
  </si>
  <si>
    <t>CUST101202</t>
  </si>
  <si>
    <t>CUST100390</t>
  </si>
  <si>
    <t>CUST100578</t>
  </si>
  <si>
    <t>CUST102313</t>
  </si>
  <si>
    <t>CUST102367</t>
  </si>
  <si>
    <t>CUST102266</t>
  </si>
  <si>
    <t>CUST100820</t>
  </si>
  <si>
    <t>CUST102485</t>
  </si>
  <si>
    <t>CUST101006</t>
  </si>
  <si>
    <t>CUST101248</t>
  </si>
  <si>
    <t>CUST102058</t>
  </si>
  <si>
    <t>CUST100664</t>
  </si>
  <si>
    <t>CUST102462</t>
  </si>
  <si>
    <t>CUST100142</t>
  </si>
  <si>
    <t>CUST102174</t>
  </si>
  <si>
    <t>CUST101825</t>
  </si>
  <si>
    <t>CUST100421</t>
  </si>
  <si>
    <t>CUST100799</t>
  </si>
  <si>
    <t>CUST100615</t>
  </si>
  <si>
    <t>CUST101318</t>
  </si>
  <si>
    <t>CUST100295</t>
  </si>
  <si>
    <t>CUST100401</t>
  </si>
  <si>
    <t>CUST100088</t>
  </si>
  <si>
    <t>CUST102035</t>
  </si>
  <si>
    <t>CUST102459</t>
  </si>
  <si>
    <t>CUST100131</t>
  </si>
  <si>
    <t>CUST101573</t>
  </si>
  <si>
    <t>CUST101562</t>
  </si>
  <si>
    <t>CUST101828</t>
  </si>
  <si>
    <t>CUST101402</t>
  </si>
  <si>
    <t>CUST102052</t>
  </si>
  <si>
    <t>CUST102167</t>
  </si>
  <si>
    <t>CUST102001</t>
  </si>
  <si>
    <t>CUST100724</t>
  </si>
  <si>
    <t>CUST101314</t>
  </si>
  <si>
    <t>CUST101767</t>
  </si>
  <si>
    <t>CUST100269</t>
  </si>
  <si>
    <t>CUST101780</t>
  </si>
  <si>
    <t>CUST102067</t>
  </si>
  <si>
    <t>CUST101372</t>
  </si>
  <si>
    <t>CUST100917</t>
  </si>
  <si>
    <t>CUST101610</t>
  </si>
  <si>
    <t>CUST101319</t>
  </si>
  <si>
    <t>CUST102138</t>
  </si>
  <si>
    <t>CUST102021</t>
  </si>
  <si>
    <t>CUST101593</t>
  </si>
  <si>
    <t>CUST102490</t>
  </si>
  <si>
    <t>CUST100375</t>
  </si>
  <si>
    <t>CUST100333</t>
  </si>
  <si>
    <t>CUST101791</t>
  </si>
  <si>
    <t>CUST102348</t>
  </si>
  <si>
    <t>CUST101118</t>
  </si>
  <si>
    <t>CUST101442</t>
  </si>
  <si>
    <t>CUST100910</t>
  </si>
  <si>
    <t>CUST100776</t>
  </si>
  <si>
    <t>CUST101743</t>
  </si>
  <si>
    <t>CUST100328</t>
  </si>
  <si>
    <t>CUST101342</t>
  </si>
  <si>
    <t>CUST100320</t>
  </si>
  <si>
    <t>CUST102010</t>
  </si>
  <si>
    <t>CUST100012</t>
  </si>
  <si>
    <t>CUST100897</t>
  </si>
  <si>
    <t>CUST100171</t>
  </si>
  <si>
    <t>CUST100260</t>
  </si>
  <si>
    <t>CUST102402</t>
  </si>
  <si>
    <t>CUST100689</t>
  </si>
  <si>
    <t>CUST100901</t>
  </si>
  <si>
    <t>CUST100258</t>
  </si>
  <si>
    <t>CUST100844</t>
  </si>
  <si>
    <t>CUST102302</t>
  </si>
  <si>
    <t>CUST100138</t>
  </si>
  <si>
    <t>CUST100319</t>
  </si>
  <si>
    <t>CUST102202</t>
  </si>
  <si>
    <t>CUST101814</t>
  </si>
  <si>
    <t>CUST100558</t>
  </si>
  <si>
    <t>CUST100139</t>
  </si>
  <si>
    <t>CUST100112</t>
  </si>
  <si>
    <t>CUST100531</t>
  </si>
  <si>
    <t>CUST100224</t>
  </si>
  <si>
    <t>CUST100723</t>
  </si>
  <si>
    <t>CUST102319</t>
  </si>
  <si>
    <t>CUST102136</t>
  </si>
  <si>
    <t>CUST101433</t>
  </si>
  <si>
    <t>CUST100325</t>
  </si>
  <si>
    <t>CUST101323</t>
  </si>
  <si>
    <t>CUST101939</t>
  </si>
  <si>
    <t>CUST101458</t>
  </si>
  <si>
    <t>CUST101927</t>
  </si>
  <si>
    <t>CUST102248</t>
  </si>
  <si>
    <t>CUST100714</t>
  </si>
  <si>
    <t>CUST100846</t>
  </si>
  <si>
    <t>CUST100193</t>
  </si>
  <si>
    <t>CUST101925</t>
  </si>
  <si>
    <t>CUST100573</t>
  </si>
  <si>
    <t>CUST100946</t>
  </si>
  <si>
    <t>CUST100503</t>
  </si>
  <si>
    <t>CUST101807</t>
  </si>
  <si>
    <t>CUST102407</t>
  </si>
  <si>
    <t>CUST100645</t>
  </si>
  <si>
    <t>CUST100003</t>
  </si>
  <si>
    <t>CUST101777</t>
  </si>
  <si>
    <t>CUST100467</t>
  </si>
  <si>
    <t>CUST101345</t>
  </si>
  <si>
    <t>CUST100005</t>
  </si>
  <si>
    <t>CUST102031</t>
  </si>
  <si>
    <t>CUST100919</t>
  </si>
  <si>
    <t>CUST100547</t>
  </si>
  <si>
    <t>CUST100228</t>
  </si>
  <si>
    <t>CUST101063</t>
  </si>
  <si>
    <t>CUST100542</t>
  </si>
  <si>
    <t>CUST100242</t>
  </si>
  <si>
    <t>CUST100898</t>
  </si>
  <si>
    <t>CUST101754</t>
  </si>
  <si>
    <t>CUST101160</t>
  </si>
  <si>
    <t>CUST101832</t>
  </si>
  <si>
    <t>CUST101688</t>
  </si>
  <si>
    <t>CUST101809</t>
  </si>
  <si>
    <t>CUST100842</t>
  </si>
  <si>
    <t>CUST101373</t>
  </si>
  <si>
    <t>CUST102107</t>
  </si>
  <si>
    <t>CUST102112</t>
  </si>
  <si>
    <t>CUST101526</t>
  </si>
  <si>
    <t>CUST100276</t>
  </si>
  <si>
    <t>CUST100661</t>
  </si>
  <si>
    <t>CUST101826</t>
  </si>
  <si>
    <t>CUST102116</t>
  </si>
  <si>
    <t>CUST102357</t>
  </si>
  <si>
    <t>CUST101858</t>
  </si>
  <si>
    <t>CUST100314</t>
  </si>
  <si>
    <t>CUST101466</t>
  </si>
  <si>
    <t>CUST101343</t>
  </si>
  <si>
    <t>CUST101845</t>
  </si>
  <si>
    <t>CUST100691</t>
  </si>
  <si>
    <t>CUST101541</t>
  </si>
  <si>
    <t>CUST100612</t>
  </si>
  <si>
    <t>CUST100424</t>
  </si>
  <si>
    <t>CUST101577</t>
  </si>
  <si>
    <t>CUST100594</t>
  </si>
  <si>
    <t>CUST102475</t>
  </si>
  <si>
    <t>CUST101950</t>
  </si>
  <si>
    <t>CUST100622</t>
  </si>
  <si>
    <t>CUST101805</t>
  </si>
  <si>
    <t>CUST101493</t>
  </si>
  <si>
    <t>CUST102238</t>
  </si>
  <si>
    <t>CUST100227</t>
  </si>
  <si>
    <t>CUST102322</t>
  </si>
  <si>
    <t>CUST101169</t>
  </si>
  <si>
    <t>CUST102037</t>
  </si>
  <si>
    <t>CUST101702</t>
  </si>
  <si>
    <t>CUST100066</t>
  </si>
  <si>
    <t>CUST101417</t>
  </si>
  <si>
    <t>CUST102254</t>
  </si>
  <si>
    <t>CUST100024</t>
  </si>
  <si>
    <t>CUST101235</t>
  </si>
  <si>
    <t>CUST102463</t>
  </si>
  <si>
    <t>CUST100144</t>
  </si>
  <si>
    <t>CUST100536</t>
  </si>
  <si>
    <t>CUST100811</t>
  </si>
  <si>
    <t>CUST101735</t>
  </si>
  <si>
    <t>CUST101497</t>
  </si>
  <si>
    <t>CUST100085</t>
  </si>
  <si>
    <t>CUST101254</t>
  </si>
  <si>
    <t>CUST102207</t>
  </si>
  <si>
    <t>CUST102361</t>
  </si>
  <si>
    <t>CUST102066</t>
  </si>
  <si>
    <t>CUST101669</t>
  </si>
  <si>
    <t>CUST100484</t>
  </si>
  <si>
    <t>CUST102226</t>
  </si>
  <si>
    <t>CUST102386</t>
  </si>
  <si>
    <t>CUST100738</t>
  </si>
  <si>
    <t>CUST101770</t>
  </si>
  <si>
    <t>CUST102188</t>
  </si>
  <si>
    <t>CUST102461</t>
  </si>
  <si>
    <t>CUST101742</t>
  </si>
  <si>
    <t>CUST100362</t>
  </si>
  <si>
    <t>CUST100749</t>
  </si>
  <si>
    <t>CUST102105</t>
  </si>
  <si>
    <t>CUST101646</t>
  </si>
  <si>
    <t>CUST101026</t>
  </si>
  <si>
    <t>CUST101030</t>
  </si>
  <si>
    <t>CUST101868</t>
  </si>
  <si>
    <t>CUST101335</t>
  </si>
  <si>
    <t>CUST102059</t>
  </si>
  <si>
    <t>CUST101894</t>
  </si>
  <si>
    <t>CUST100665</t>
  </si>
  <si>
    <t>CUST100364</t>
  </si>
  <si>
    <t>CUST102292</t>
  </si>
  <si>
    <t>CUST101239</t>
  </si>
  <si>
    <t>CUST100077</t>
  </si>
  <si>
    <t>CUST100027</t>
  </si>
  <si>
    <t>CUST100473</t>
  </si>
  <si>
    <t>CUST100525</t>
  </si>
  <si>
    <t>CUST100725</t>
  </si>
  <si>
    <t>CUST100055</t>
  </si>
  <si>
    <t>CUST100638</t>
  </si>
  <si>
    <t>CUST100302</t>
  </si>
  <si>
    <t>CUST100718</t>
  </si>
  <si>
    <t>CUST101871</t>
  </si>
  <si>
    <t>CUST100624</t>
  </si>
  <si>
    <t>CUST100007</t>
  </si>
  <si>
    <t>CUST101280</t>
  </si>
  <si>
    <t>CUST100803</t>
  </si>
  <si>
    <t>CUST101049</t>
  </si>
  <si>
    <t>CUST100336</t>
  </si>
  <si>
    <t>CUST101596</t>
  </si>
  <si>
    <t>CUST100047</t>
  </si>
  <si>
    <t>CUST102152</t>
  </si>
  <si>
    <t>CUST100106</t>
  </si>
  <si>
    <t>CUST100349</t>
  </si>
  <si>
    <t>CUST101079</t>
  </si>
  <si>
    <t>CUST100238</t>
  </si>
  <si>
    <t>CUST100213</t>
  </si>
  <si>
    <t>CUST101144</t>
  </si>
  <si>
    <t>CUST102379</t>
  </si>
  <si>
    <t>CUST101761</t>
  </si>
  <si>
    <t>CUST100793</t>
  </si>
  <si>
    <t>CUST101096</t>
  </si>
  <si>
    <t>CUST102206</t>
  </si>
  <si>
    <t>CUST101739</t>
  </si>
  <si>
    <t>CUST102222</t>
  </si>
  <si>
    <t>CUST100345</t>
  </si>
  <si>
    <t>CUST100523</t>
  </si>
  <si>
    <t>CUST100232</t>
  </si>
  <si>
    <t>CUST100644</t>
  </si>
  <si>
    <t>CUST101917</t>
  </si>
  <si>
    <t>CUST102170</t>
  </si>
  <si>
    <t>CUST101428</t>
  </si>
  <si>
    <t>CUST100533</t>
  </si>
  <si>
    <t>CUST102171</t>
  </si>
  <si>
    <t>CUST100603</t>
  </si>
  <si>
    <t>CUST101489</t>
  </si>
  <si>
    <t>CUST101426</t>
  </si>
  <si>
    <t>CUST101074</t>
  </si>
  <si>
    <t>CUST102005</t>
  </si>
  <si>
    <t>CUST100060</t>
  </si>
  <si>
    <t>CUST101940</t>
  </si>
  <si>
    <t>CUST100092</t>
  </si>
  <si>
    <t>CUST101720</t>
  </si>
  <si>
    <t>CUST102246</t>
  </si>
  <si>
    <t>CUST100280</t>
  </si>
  <si>
    <t>CUST101719</t>
  </si>
  <si>
    <t>CUST101725</t>
  </si>
  <si>
    <t>CUST100359</t>
  </si>
  <si>
    <t>CUST101748</t>
  </si>
  <si>
    <t>CUST101543</t>
  </si>
  <si>
    <t>CUST101397</t>
  </si>
  <si>
    <t>CUST101803</t>
  </si>
  <si>
    <t>CUST100847</t>
  </si>
  <si>
    <t>CUST101206</t>
  </si>
  <si>
    <t>CUST102262</t>
  </si>
  <si>
    <t>CUST100760</t>
  </si>
  <si>
    <t>CUST100110</t>
  </si>
  <si>
    <t>CUST100042</t>
  </si>
  <si>
    <t>CUST100125</t>
  </si>
  <si>
    <t>CUST100204</t>
  </si>
  <si>
    <t>CUST101473</t>
  </si>
  <si>
    <t>CUST100052</t>
  </si>
  <si>
    <t>CUST100545</t>
  </si>
  <si>
    <t>CUST100068</t>
  </si>
  <si>
    <t>CUST102223</t>
  </si>
  <si>
    <t>CUST101951</t>
  </si>
  <si>
    <t>CUST102197</t>
  </si>
  <si>
    <t>CUST101908</t>
  </si>
  <si>
    <t>CUST101424</t>
  </si>
  <si>
    <t>CUST100183</t>
  </si>
  <si>
    <t>CUST100137</t>
  </si>
  <si>
    <t>CUST100899</t>
  </si>
  <si>
    <t>CUST100796</t>
  </si>
  <si>
    <t>CUST100132</t>
  </si>
  <si>
    <t>CUST100080</t>
  </si>
  <si>
    <t>CUST101586</t>
  </si>
  <si>
    <t>CUST102157</t>
  </si>
  <si>
    <t>CUST100758</t>
  </si>
  <si>
    <t>CUST100541</t>
  </si>
  <si>
    <t>CUST101019</t>
  </si>
  <si>
    <t>CUST101766</t>
  </si>
  <si>
    <t>CUST100983</t>
  </si>
  <si>
    <t>CUST102231</t>
  </si>
  <si>
    <t>CUST100165</t>
  </si>
  <si>
    <t>CUST100248</t>
  </si>
  <si>
    <t>CUST101331</t>
  </si>
  <si>
    <t>CUST100446</t>
  </si>
  <si>
    <t>CUST101776</t>
  </si>
  <si>
    <t>CUST100858</t>
  </si>
  <si>
    <t>CUST101358</t>
  </si>
  <si>
    <t>CUST101861</t>
  </si>
  <si>
    <t>CUST100097</t>
  </si>
  <si>
    <t>CUST102307</t>
  </si>
  <si>
    <t>CUST100805</t>
  </si>
  <si>
    <t>CUST100737</t>
  </si>
  <si>
    <t>CUST102100</t>
  </si>
  <si>
    <t>CUST101885</t>
  </si>
  <si>
    <t>CUST102000</t>
  </si>
  <si>
    <t>CUST100456</t>
  </si>
  <si>
    <t>CUST100434</t>
  </si>
  <si>
    <t>CUST100074</t>
  </si>
  <si>
    <t>CUST100577</t>
  </si>
  <si>
    <t>CUST101846</t>
  </si>
  <si>
    <t>CUST102312</t>
  </si>
  <si>
    <t>CUST101230</t>
  </si>
  <si>
    <t>CUST100918</t>
  </si>
  <si>
    <t>CUST101326</t>
  </si>
  <si>
    <t>CUST102315</t>
  </si>
  <si>
    <t>CUST102286</t>
  </si>
  <si>
    <t>CUST102245</t>
  </si>
  <si>
    <t>CUST100762</t>
  </si>
  <si>
    <t>CUST102115</t>
  </si>
  <si>
    <t>CUST100989</t>
  </si>
  <si>
    <t>CUST100388</t>
  </si>
  <si>
    <t>CUST100235</t>
  </si>
  <si>
    <t>CUST102494</t>
  </si>
  <si>
    <t>CUST100267</t>
  </si>
  <si>
    <t>CUST101329</t>
  </si>
  <si>
    <t>CUST102303</t>
  </si>
  <si>
    <t>CUST100117</t>
  </si>
  <si>
    <t>CUST100437</t>
  </si>
  <si>
    <t>CUST100673</t>
  </si>
  <si>
    <t>CUST100249</t>
  </si>
  <si>
    <t>CUST102128</t>
  </si>
  <si>
    <t>CUST101574</t>
  </si>
  <si>
    <t>CUST102496</t>
  </si>
  <si>
    <t>CUST100094</t>
  </si>
  <si>
    <t>CUST101897</t>
  </si>
  <si>
    <t>CUST100033</t>
  </si>
  <si>
    <t>CUST102134</t>
  </si>
  <si>
    <t>CUST102284</t>
  </si>
  <si>
    <t>CUST100448</t>
  </si>
  <si>
    <t>CUST101469</t>
  </si>
  <si>
    <t>CUST101795</t>
  </si>
  <si>
    <t>CUST100716</t>
  </si>
  <si>
    <t>CUST101941</t>
  </si>
  <si>
    <t>CUST102175</t>
  </si>
  <si>
    <t>CUST100000</t>
  </si>
  <si>
    <t>CUST101101</t>
  </si>
  <si>
    <t>CUST101108</t>
  </si>
  <si>
    <t>CUST101882</t>
  </si>
  <si>
    <t>CUST100082</t>
  </si>
  <si>
    <t>CUST101976</t>
  </si>
  <si>
    <t>CUST100676</t>
  </si>
  <si>
    <t>CUST102042</t>
  </si>
  <si>
    <t>CUST102126</t>
  </si>
  <si>
    <t>CUST101046</t>
  </si>
  <si>
    <t>CUST101460</t>
  </si>
  <si>
    <t>CUST100770</t>
  </si>
  <si>
    <t>CUST101668</t>
  </si>
  <si>
    <t>CUST102024</t>
  </si>
  <si>
    <t>CUST101963</t>
  </si>
  <si>
    <t>CUST100517</t>
  </si>
  <si>
    <t>CUST100822</t>
  </si>
  <si>
    <t>CUST100404</t>
  </si>
  <si>
    <t>CUST100384</t>
  </si>
  <si>
    <t>CUST101991</t>
  </si>
  <si>
    <t>CUST102424</t>
  </si>
  <si>
    <t>CUST100104</t>
  </si>
  <si>
    <t>CUST101633</t>
  </si>
  <si>
    <t>CUST102384</t>
  </si>
  <si>
    <t>CUST100688</t>
  </si>
  <si>
    <t>CUST102210</t>
  </si>
  <si>
    <t>CUST100826</t>
  </si>
  <si>
    <t>CUST101240</t>
  </si>
  <si>
    <t>CUST100062</t>
  </si>
  <si>
    <t>CUST101305</t>
  </si>
  <si>
    <t>CUST100852</t>
  </si>
  <si>
    <t>CUST102320</t>
  </si>
  <si>
    <t>CUST100176</t>
  </si>
  <si>
    <t>CUST101262</t>
  </si>
  <si>
    <t>CUST100223</t>
  </si>
  <si>
    <t>CUST100145</t>
  </si>
  <si>
    <t>CUST101088</t>
  </si>
  <si>
    <t>CUST100373</t>
  </si>
  <si>
    <t>CUST101824</t>
  </si>
  <si>
    <t>CUST102109</t>
  </si>
  <si>
    <t>CUST101142</t>
  </si>
  <si>
    <t>CUST102392</t>
  </si>
  <si>
    <t>CUST102163</t>
  </si>
  <si>
    <t>CUST101274</t>
  </si>
  <si>
    <t>CUST101265</t>
  </si>
  <si>
    <t>CUST101948</t>
  </si>
  <si>
    <t>CUST100009</t>
  </si>
  <si>
    <t>CUST100449</t>
  </si>
  <si>
    <t>CUST101838</t>
  </si>
  <si>
    <t>CUST100708</t>
  </si>
  <si>
    <t>CUST100255</t>
  </si>
  <si>
    <t>CUST100882</t>
  </si>
  <si>
    <t>CUST101617</t>
  </si>
  <si>
    <t>CUST100389</t>
  </si>
  <si>
    <t>CUST102015</t>
  </si>
  <si>
    <t>CUST102395</t>
  </si>
  <si>
    <t>CUST101581</t>
  </si>
  <si>
    <t>CUST100908</t>
  </si>
  <si>
    <t>CUST100924</t>
  </si>
  <si>
    <t>CUST100751</t>
  </si>
  <si>
    <t>CUST101889</t>
  </si>
  <si>
    <t>CUST100460</t>
  </si>
  <si>
    <t>CUST101747</t>
  </si>
  <si>
    <t>CUST101947</t>
  </si>
  <si>
    <t>CUST101224</t>
  </si>
  <si>
    <t>CUST101168</t>
  </si>
  <si>
    <t>CUST100958</t>
  </si>
  <si>
    <t>CUST100501</t>
  </si>
  <si>
    <t>CUST101727</t>
  </si>
  <si>
    <t>CUST100739</t>
  </si>
  <si>
    <t>CUST100040</t>
  </si>
  <si>
    <t>CUST100868</t>
  </si>
  <si>
    <t>CUST100731</t>
  </si>
  <si>
    <t>CUST100539</t>
  </si>
  <si>
    <t>CUST101201</t>
  </si>
  <si>
    <t>CUST101339</t>
  </si>
  <si>
    <t>CUST100697</t>
  </si>
  <si>
    <t>CUST102344</t>
  </si>
  <si>
    <t>CUST102087</t>
  </si>
  <si>
    <t>CUST102076</t>
  </si>
  <si>
    <t>CUST101371</t>
  </si>
  <si>
    <t>CUST101145</t>
  </si>
  <si>
    <t>CUST101031</t>
  </si>
  <si>
    <t>CUST100372</t>
  </si>
  <si>
    <t>CUST100667</t>
  </si>
  <si>
    <t>CUST101431</t>
  </si>
  <si>
    <t>CUST102183</t>
  </si>
  <si>
    <t>CUST100357</t>
  </si>
  <si>
    <t>CUST100967</t>
  </si>
  <si>
    <t>CUST100783</t>
  </si>
  <si>
    <t>CUST100735</t>
  </si>
  <si>
    <t>CUST101353</t>
  </si>
  <si>
    <t>CUST101035</t>
  </si>
  <si>
    <t>CUST100970</t>
  </si>
  <si>
    <t>CUST100470</t>
  </si>
  <si>
    <t>CUST100655</t>
  </si>
  <si>
    <t>CUST102353</t>
  </si>
  <si>
    <t>CUST101909</t>
  </si>
  <si>
    <t>CUST102330</t>
  </si>
  <si>
    <t>CUST101396</t>
  </si>
  <si>
    <t>CUST101536</t>
  </si>
  <si>
    <t>CUST101983</t>
  </si>
  <si>
    <t>CUST102181</t>
  </si>
  <si>
    <t>CUST101549</t>
  </si>
  <si>
    <t>CUST101328</t>
  </si>
  <si>
    <t>CUST101256</t>
  </si>
  <si>
    <t>CUST102161</t>
  </si>
  <si>
    <t>CUST101425</t>
  </si>
  <si>
    <t>CUST101464</t>
  </si>
  <si>
    <t>CUST101555</t>
  </si>
  <si>
    <t>CUST102155</t>
  </si>
  <si>
    <t>CUST101250</t>
  </si>
  <si>
    <t>CUST101699</t>
  </si>
  <si>
    <t>CUST101252</t>
  </si>
  <si>
    <t>CUST102425</t>
  </si>
  <si>
    <t>CUST102318</t>
  </si>
  <si>
    <t>CUST101236</t>
  </si>
  <si>
    <t>CUST100885</t>
  </si>
  <si>
    <t>CUST100079</t>
  </si>
  <si>
    <t>CUST101172</t>
  </si>
  <si>
    <t>CUST101852</t>
  </si>
  <si>
    <t>CUST101970</t>
  </si>
  <si>
    <t>CUST100671</t>
  </si>
  <si>
    <t>CUST102186</t>
  </si>
  <si>
    <t>CUST102441</t>
  </si>
  <si>
    <t>CUST100057</t>
  </si>
  <si>
    <t>CUST100133</t>
  </si>
  <si>
    <t>CUST101140</t>
  </si>
  <si>
    <t>CUST100928</t>
  </si>
  <si>
    <t>CUST100823</t>
  </si>
  <si>
    <t>CUST101432</t>
  </si>
  <si>
    <t>CUST101392</t>
  </si>
  <si>
    <t>CUST101531</t>
  </si>
  <si>
    <t>CUST101214</t>
  </si>
  <si>
    <t>CUST100504</t>
  </si>
  <si>
    <t>CUST102469</t>
  </si>
  <si>
    <t>CUST100347</t>
  </si>
  <si>
    <t>CUST100386</t>
  </si>
  <si>
    <t>CUST101024</t>
  </si>
  <si>
    <t>CUST101958</t>
  </si>
  <si>
    <t>CUST101384</t>
  </si>
  <si>
    <t>CUST100894</t>
  </si>
  <si>
    <t>CUST100828</t>
  </si>
  <si>
    <t>CUST102434</t>
  </si>
  <si>
    <t>CUST100475</t>
  </si>
  <si>
    <t>CUST101683</t>
  </si>
  <si>
    <t>CUST102140</t>
  </si>
  <si>
    <t>CUST102327</t>
  </si>
  <si>
    <t>CUST102125</t>
  </si>
  <si>
    <t>CUST102089</t>
  </si>
  <si>
    <t>CUST100652</t>
  </si>
  <si>
    <t>CUST100172</t>
  </si>
  <si>
    <t>CUST101474</t>
  </si>
  <si>
    <t>CUST101149</t>
  </si>
  <si>
    <t>CUST100038</t>
  </si>
  <si>
    <t>CUST101554</t>
  </si>
  <si>
    <t>CUST102385</t>
  </si>
  <si>
    <t>CUST100713</t>
  </si>
  <si>
    <t>CUST100090</t>
  </si>
  <si>
    <t>CUST100166</t>
  </si>
  <si>
    <t>CUST101205</t>
  </si>
  <si>
    <t>CUST100875</t>
  </si>
  <si>
    <t>CUST100444</t>
  </si>
  <si>
    <t>CUST102151</t>
  </si>
  <si>
    <t>CUST102291</t>
  </si>
  <si>
    <t>CUST102483</t>
  </si>
  <si>
    <t>CUST101827</t>
  </si>
  <si>
    <t>CUST101155</t>
  </si>
  <si>
    <t>CUST101324</t>
  </si>
  <si>
    <t>CUST100216</t>
  </si>
  <si>
    <t>CUST101350</t>
  </si>
  <si>
    <t>CUST100510</t>
  </si>
  <si>
    <t>CUST101680</t>
  </si>
  <si>
    <t>CUST100499</t>
  </si>
  <si>
    <t>CUST102457</t>
  </si>
  <si>
    <t>CUST101856</t>
  </si>
  <si>
    <t>CUST101388</t>
  </si>
  <si>
    <t>CUST101519</t>
  </si>
  <si>
    <t>CUST101671</t>
  </si>
  <si>
    <t>CUST100338</t>
  </si>
  <si>
    <t>CUST102331</t>
  </si>
  <si>
    <t>CUST101188</t>
  </si>
  <si>
    <t>CUST100028</t>
  </si>
  <si>
    <t>CUST101540</t>
  </si>
  <si>
    <t>CUST101217</t>
  </si>
  <si>
    <t>CUST102030</t>
  </si>
  <si>
    <t>CUST100794</t>
  </si>
  <si>
    <t>CUST100945</t>
  </si>
  <si>
    <t>CUST101416</t>
  </si>
  <si>
    <t>CUST100169</t>
  </si>
  <si>
    <t>CUST102094</t>
  </si>
  <si>
    <t>CUST101676</t>
  </si>
  <si>
    <t>CUST101197</t>
  </si>
  <si>
    <t>CUST101542</t>
  </si>
  <si>
    <t>CUST101253</t>
  </si>
  <si>
    <t>CUST101276</t>
  </si>
  <si>
    <t>CUST100912</t>
  </si>
  <si>
    <t>CUST100491</t>
  </si>
  <si>
    <t>CUST101097</t>
  </si>
  <si>
    <t>CUST101032</t>
  </si>
  <si>
    <t>CUST100587</t>
  </si>
  <si>
    <t>CUST100750</t>
  </si>
  <si>
    <t>CUST100657</t>
  </si>
  <si>
    <t>CUST101866</t>
  </si>
  <si>
    <t>CUST100234</t>
  </si>
  <si>
    <t>CUST100732</t>
  </si>
  <si>
    <t>CUST102492</t>
  </si>
  <si>
    <t>CUST101186</t>
  </si>
  <si>
    <t>CUST101156</t>
  </si>
  <si>
    <t>CUST102453</t>
  </si>
  <si>
    <t>CUST101246</t>
  </si>
  <si>
    <t>CUST102448</t>
  </si>
  <si>
    <t>CUST100934</t>
  </si>
  <si>
    <t>CUST101209</t>
  </si>
  <si>
    <t>CUST101065</t>
  </si>
  <si>
    <t>CUST101716</t>
  </si>
  <si>
    <t>CUST101062</t>
  </si>
  <si>
    <t>CUST100568</t>
  </si>
  <si>
    <t>CUST101167</t>
  </si>
  <si>
    <t>CUST101174</t>
  </si>
  <si>
    <t>CUST101588</t>
  </si>
  <si>
    <t>CUST101507</t>
  </si>
  <si>
    <t>CUST101492</t>
  </si>
  <si>
    <t>CUST100890</t>
  </si>
  <si>
    <t>CUST100947</t>
  </si>
  <si>
    <t>CUST101048</t>
  </si>
  <si>
    <t>CUST102057</t>
  </si>
  <si>
    <t>CUST100884</t>
  </si>
  <si>
    <t>CUST100143</t>
  </si>
  <si>
    <t>CUST102452</t>
  </si>
  <si>
    <t>CUST100850</t>
  </si>
  <si>
    <t>CUST100717</t>
  </si>
  <si>
    <t>CUST102371</t>
  </si>
  <si>
    <t>CUST100264</t>
  </si>
  <si>
    <t>CUST100075</t>
  </si>
  <si>
    <t>CUST100395</t>
  </si>
  <si>
    <t>CUST102117</t>
  </si>
  <si>
    <t>CUST102335</t>
  </si>
  <si>
    <t>CUST100396</t>
  </si>
  <si>
    <t>CUST101365</t>
  </si>
  <si>
    <t>CUST102077</t>
  </si>
  <si>
    <t>CUST101903</t>
  </si>
  <si>
    <t>CUST100595</t>
  </si>
  <si>
    <t>CUST101296</t>
  </si>
  <si>
    <t>CUST101821</t>
  </si>
  <si>
    <t>CUST100872</t>
  </si>
  <si>
    <t>CUST101548</t>
  </si>
  <si>
    <t>CUST100036</t>
  </si>
  <si>
    <t>CUST102273</t>
  </si>
  <si>
    <t>CUST102123</t>
  </si>
  <si>
    <t>CUST100977</t>
  </si>
  <si>
    <t>CUST101571</t>
  </si>
  <si>
    <t>CUST101122</t>
  </si>
  <si>
    <t>CUST101892</t>
  </si>
  <si>
    <t>CUST100675</t>
  </si>
  <si>
    <t>CUST100728</t>
  </si>
  <si>
    <t>CUST100412</t>
  </si>
  <si>
    <t>CUST101649</t>
  </si>
  <si>
    <t>CUST100825</t>
  </si>
  <si>
    <t>CUST100616</t>
  </si>
  <si>
    <t>CUST100114</t>
  </si>
  <si>
    <t>CUST100417</t>
  </si>
  <si>
    <t>CUST101625</t>
  </si>
  <si>
    <t>CUST102450</t>
  </si>
  <si>
    <t>CUST100089</t>
  </si>
  <si>
    <t>CUST102082</t>
  </si>
  <si>
    <t>CUST100753</t>
  </si>
  <si>
    <t>CUST101630</t>
  </si>
  <si>
    <t>CUST100011</t>
  </si>
  <si>
    <t>CUST101066</t>
  </si>
  <si>
    <t>CUST101191</t>
  </si>
  <si>
    <t>CUST101440</t>
  </si>
  <si>
    <t>CUST102337</t>
  </si>
  <si>
    <t>CUST102409</t>
  </si>
  <si>
    <t>CUST102257</t>
  </si>
  <si>
    <t>CUST101568</t>
  </si>
  <si>
    <t>CUST102143</t>
  </si>
  <si>
    <t>CUST101687</t>
  </si>
  <si>
    <t>CUST100851</t>
  </si>
  <si>
    <t>CUST100496</t>
  </si>
  <si>
    <t>CUST101782</t>
  </si>
  <si>
    <t>CUST100335</t>
  </si>
  <si>
    <t>CUST100515</t>
  </si>
  <si>
    <t>CUST101348</t>
  </si>
  <si>
    <t>CUST101015</t>
  </si>
  <si>
    <t>CUST102431</t>
  </si>
  <si>
    <t>CUST101781</t>
  </si>
  <si>
    <t>CUST101785</t>
  </si>
  <si>
    <t>CUST102070</t>
  </si>
  <si>
    <t>CUST102378</t>
  </si>
  <si>
    <t>CUST101312</t>
  </si>
  <si>
    <t>CUST101635</t>
  </si>
  <si>
    <t>CUST100550</t>
  </si>
  <si>
    <t>CUST101227</t>
  </si>
  <si>
    <t>CUST102230</t>
  </si>
  <si>
    <t>CUST100957</t>
  </si>
  <si>
    <t>CUST101773</t>
  </si>
  <si>
    <t>CUST101008</t>
  </si>
  <si>
    <t>CUST101092</t>
  </si>
  <si>
    <t>CUST102224</t>
  </si>
  <si>
    <t>CUST100996</t>
  </si>
  <si>
    <t>CUST101679</t>
  </si>
  <si>
    <t>CUST100153</t>
  </si>
  <si>
    <t>CUST100580</t>
  </si>
  <si>
    <t>CUST100703</t>
  </si>
  <si>
    <t>CUST101212</t>
  </si>
  <si>
    <t>CUST100896</t>
  </si>
  <si>
    <t>CUST100487</t>
  </si>
  <si>
    <t>CUST100559</t>
  </si>
  <si>
    <t>CUST101141</t>
  </si>
  <si>
    <t>CUST101119</t>
  </si>
  <si>
    <t>CUST100512</t>
  </si>
  <si>
    <t>CUST100633</t>
  </si>
  <si>
    <t>CUST102150</t>
  </si>
  <si>
    <t>CUST101664</t>
  </si>
  <si>
    <t>CUST101012</t>
  </si>
  <si>
    <t>CUST101931</t>
  </si>
  <si>
    <t>CUST101150</t>
  </si>
  <si>
    <t>CUST102340</t>
  </si>
  <si>
    <t>CUST100116</t>
  </si>
  <si>
    <t>CUST100740</t>
  </si>
  <si>
    <t>CUST102304</t>
  </si>
  <si>
    <t>CUST101974</t>
  </si>
  <si>
    <t>CUST101081</t>
  </si>
  <si>
    <t>CUST101810</t>
  </si>
  <si>
    <t>CUST100830</t>
  </si>
  <si>
    <t>CUST100119</t>
  </si>
  <si>
    <t>CUST100656</t>
  </si>
  <si>
    <t>CUST102377</t>
  </si>
  <si>
    <t>CUST102239</t>
  </si>
  <si>
    <t>CUST102444</t>
  </si>
  <si>
    <t>CUST100635</t>
  </si>
  <si>
    <t>CUST100369</t>
  </si>
  <si>
    <t>CUST100268</t>
  </si>
  <si>
    <t>CUST100046</t>
  </si>
  <si>
    <t>CUST100991</t>
  </si>
  <si>
    <t>CUST100876</t>
  </si>
  <si>
    <t>CUST100773</t>
  </si>
  <si>
    <t>CUST101219</t>
  </si>
  <si>
    <t>CUST100004</t>
  </si>
  <si>
    <t>CUST101595</t>
  </si>
  <si>
    <t>CUST101077</t>
  </si>
  <si>
    <t>CUST100837</t>
  </si>
  <si>
    <t>CUST100681</t>
  </si>
  <si>
    <t>CUST101715</t>
  </si>
  <si>
    <t>CUST101148</t>
  </si>
  <si>
    <t>CUST100574</t>
  </si>
  <si>
    <t>CUST100050</t>
  </si>
  <si>
    <t>CUST100853</t>
  </si>
  <si>
    <t>CUST101982</t>
  </si>
  <si>
    <t>CUST101823</t>
  </si>
  <si>
    <t>CUST100833</t>
  </si>
  <si>
    <t>CUST101115</t>
  </si>
  <si>
    <t>CUST101166</t>
  </si>
  <si>
    <t>CUST101906</t>
  </si>
  <si>
    <t>CUST100971</t>
  </si>
  <si>
    <t>CUST100399</t>
  </si>
  <si>
    <t>CUST100019</t>
  </si>
  <si>
    <t>CUST100684</t>
  </si>
  <si>
    <t>CUST100035</t>
  </si>
  <si>
    <t>CUST102362</t>
  </si>
  <si>
    <t>CUST100524</t>
  </si>
  <si>
    <t>CUST100920</t>
  </si>
  <si>
    <t>CUST101841</t>
  </si>
  <si>
    <t>CUST101890</t>
  </si>
  <si>
    <t>CUST100537</t>
  </si>
  <si>
    <t>CUST101705</t>
  </si>
  <si>
    <t>CUST102443</t>
  </si>
  <si>
    <t>CUST100245</t>
  </si>
  <si>
    <t>CUST100784</t>
  </si>
  <si>
    <t>CUST101409</t>
  </si>
  <si>
    <t>CUST100154</t>
  </si>
  <si>
    <t>CUST101686</t>
  </si>
  <si>
    <t>CUST100625</t>
  </si>
  <si>
    <t>CUST102396</t>
  </si>
  <si>
    <t>CUST101346</t>
  </si>
  <si>
    <t>CUST100569</t>
  </si>
  <si>
    <t>CUST101758</t>
  </si>
  <si>
    <t>CUST101816</t>
  </si>
  <si>
    <t>CUST102065</t>
  </si>
  <si>
    <t>CUST100127</t>
  </si>
  <si>
    <t>CUST102479</t>
  </si>
  <si>
    <t>CUST102006</t>
  </si>
  <si>
    <t>CUST100980</t>
  </si>
  <si>
    <t>CUST100190</t>
  </si>
  <si>
    <t>CUST100992</t>
  </si>
  <si>
    <t>CUST100699</t>
  </si>
  <si>
    <t>CUST100606</t>
  </si>
  <si>
    <t>CUST100180</t>
  </si>
  <si>
    <t>CUST100301</t>
  </si>
  <si>
    <t>CUST101060</t>
  </si>
  <si>
    <t>CUST102354</t>
  </si>
  <si>
    <t>CUST102397</t>
  </si>
  <si>
    <t>CUST101069</t>
  </si>
  <si>
    <t>CUST102205</t>
  </si>
  <si>
    <t>CUST101243</t>
  </si>
  <si>
    <t>CUST100016</t>
  </si>
  <si>
    <t>CUST102482</t>
  </si>
  <si>
    <t>CUST100546</t>
  </si>
  <si>
    <t>CUST100658</t>
  </si>
  <si>
    <t>CUST102251</t>
  </si>
  <si>
    <t>CUST102281</t>
  </si>
  <si>
    <t>CUST101504</t>
  </si>
  <si>
    <t>CUST100959</t>
  </si>
  <si>
    <t>CUST100797</t>
  </si>
  <si>
    <t>CUST100225</t>
  </si>
  <si>
    <t>CUST102074</t>
  </si>
  <si>
    <t>CUST101799</t>
  </si>
  <si>
    <t>CUST102468</t>
  </si>
  <si>
    <t>CUST102085</t>
  </si>
  <si>
    <t>CUST101693</t>
  </si>
  <si>
    <t>CUST101045</t>
  </si>
  <si>
    <t>CUST100469</t>
  </si>
  <si>
    <t>CUST100954</t>
  </si>
  <si>
    <t>CUST102478</t>
  </si>
  <si>
    <t>CUST100639</t>
  </si>
  <si>
    <t>CUST102316</t>
  </si>
  <si>
    <t>CUST101218</t>
  </si>
  <si>
    <t>CUST101158</t>
  </si>
  <si>
    <t>CUST101415</t>
  </si>
  <si>
    <t>CUST102260</t>
  </si>
  <si>
    <t>CUST101527</t>
  </si>
  <si>
    <t>CUST102460</t>
  </si>
  <si>
    <t>CUST101300</t>
  </si>
  <si>
    <t>CUST102390</t>
  </si>
  <si>
    <t>CUST101603</t>
  </si>
  <si>
    <t>CUST100160</t>
  </si>
  <si>
    <t>CUST101704</t>
  </si>
  <si>
    <t>CUST100956</t>
  </si>
  <si>
    <t>CUST102430</t>
  </si>
  <si>
    <t>CUST100877</t>
  </si>
  <si>
    <t>CUST101919</t>
  </si>
  <si>
    <t>CUST101884</t>
  </si>
  <si>
    <t>CUST102200</t>
  </si>
  <si>
    <t>CUST100098</t>
  </si>
  <si>
    <t>CUST102360</t>
  </si>
  <si>
    <t>CUST100253</t>
  </si>
  <si>
    <t>CUST100103</t>
  </si>
  <si>
    <t>CUST101445</t>
  </si>
  <si>
    <t>CUST101443</t>
  </si>
  <si>
    <t>CUST101648</t>
  </si>
  <si>
    <t>CUST100586</t>
  </si>
  <si>
    <t>CUST100627</t>
  </si>
  <si>
    <t>CUST101696</t>
  </si>
  <si>
    <t>CUST102101</t>
  </si>
  <si>
    <t>CUST102199</t>
  </si>
  <si>
    <t>CUST100403</t>
  </si>
  <si>
    <t>CUST101154</t>
  </si>
  <si>
    <t>CUST102255</t>
  </si>
  <si>
    <t>CUST101682</t>
  </si>
  <si>
    <t>CUST102056</t>
  </si>
  <si>
    <t>CUST102373</t>
  </si>
  <si>
    <t>CUST100452</t>
  </si>
  <si>
    <t>CUST101327</t>
  </si>
  <si>
    <t>CUST102049</t>
  </si>
  <si>
    <t>CUST100880</t>
  </si>
  <si>
    <t>CUST102432</t>
  </si>
  <si>
    <t>CUST100623</t>
  </si>
  <si>
    <t>CUST102311</t>
  </si>
  <si>
    <t>CUST101787</t>
  </si>
  <si>
    <t>CUST100262</t>
  </si>
  <si>
    <t>CUST101634</t>
  </si>
  <si>
    <t>CUST101438</t>
  </si>
  <si>
    <t>CUST102198</t>
  </si>
  <si>
    <t>CUST101969</t>
  </si>
  <si>
    <t>CUST101802</t>
  </si>
  <si>
    <t>CUST100640</t>
  </si>
  <si>
    <t>CUST102458</t>
  </si>
  <si>
    <t>CUST101959</t>
  </si>
  <si>
    <t>CUST100488</t>
  </si>
  <si>
    <t>CUST101843</t>
  </si>
  <si>
    <t>CUST101734</t>
  </si>
  <si>
    <t>CUST100146</t>
  </si>
  <si>
    <t>CUST101534</t>
  </si>
  <si>
    <t>CUST101986</t>
  </si>
  <si>
    <t>CUST101369</t>
  </si>
  <si>
    <t>CUST102447</t>
  </si>
  <si>
    <t>CUST100659</t>
  </si>
  <si>
    <t>CUST101794</t>
  </si>
  <si>
    <t>CUST100186</t>
  </si>
  <si>
    <t>CUST101147</t>
  </si>
  <si>
    <t>CUST100608</t>
  </si>
  <si>
    <t>CUST102191</t>
  </si>
  <si>
    <t>CUST101930</t>
  </si>
  <si>
    <t>CUST100197</t>
  </si>
  <si>
    <t>CUST100293</t>
  </si>
  <si>
    <t>CUST100766</t>
  </si>
  <si>
    <t>CUST100400</t>
  </si>
  <si>
    <t>CUST100202</t>
  </si>
  <si>
    <t>CUST100835</t>
  </si>
  <si>
    <t>CUST102294</t>
  </si>
  <si>
    <t>CUST101439</t>
  </si>
  <si>
    <t>CUST101733</t>
  </si>
  <si>
    <t>CUST101695</t>
  </si>
  <si>
    <t>CUST101707</t>
  </si>
  <si>
    <t>CUST102428</t>
  </si>
  <si>
    <t>CUST101153</t>
  </si>
  <si>
    <t>CUST101661</t>
  </si>
  <si>
    <t>CUST101759</t>
  </si>
  <si>
    <t>CUST100854</t>
  </si>
  <si>
    <t>CUST101589</t>
  </si>
  <si>
    <t>CUST102267</t>
  </si>
  <si>
    <t>CUST100641</t>
  </si>
  <si>
    <t>CUST100001</t>
  </si>
  <si>
    <t>CUST102160</t>
  </si>
  <si>
    <t>CUST100698</t>
  </si>
  <si>
    <t>CUST101636</t>
  </si>
  <si>
    <t>CUST101291</t>
  </si>
  <si>
    <t>CUST102382</t>
  </si>
  <si>
    <t>CUST101520</t>
  </si>
  <si>
    <t>CUST101853</t>
  </si>
  <si>
    <t>CUST101136</t>
  </si>
  <si>
    <t>CUST102415</t>
  </si>
  <si>
    <t>CUST101631</t>
  </si>
  <si>
    <t>CUST101998</t>
  </si>
  <si>
    <t>CUST100663</t>
  </si>
  <si>
    <t>CUST100683</t>
  </si>
  <si>
    <t>CUST101257</t>
  </si>
  <si>
    <t>CUST100317</t>
  </si>
  <si>
    <t>CUST100648</t>
  </si>
  <si>
    <t>CUST101434</t>
  </si>
  <si>
    <t>CUST101479</t>
  </si>
  <si>
    <t>CUST100709</t>
  </si>
  <si>
    <t>CUST101282</t>
  </si>
  <si>
    <t>CUST101768</t>
  </si>
  <si>
    <t>CUST100972</t>
  </si>
  <si>
    <t>CUST101306</t>
  </si>
  <si>
    <t>CUST101400</t>
  </si>
  <si>
    <t>CUST102237</t>
  </si>
  <si>
    <t>CUST101496</t>
  </si>
  <si>
    <t>CUST102038</t>
  </si>
  <si>
    <t>CUST101529</t>
  </si>
  <si>
    <t>CUST101663</t>
  </si>
  <si>
    <t>CUST101354</t>
  </si>
  <si>
    <t>CUST102438</t>
  </si>
  <si>
    <t>CUST102454</t>
  </si>
  <si>
    <t>CUST101643</t>
  </si>
  <si>
    <t>CUST101051</t>
  </si>
  <si>
    <t>CUST100795</t>
  </si>
  <si>
    <t>CUST101597</t>
  </si>
  <si>
    <t>CUST101819</t>
  </si>
  <si>
    <t>CUST101722</t>
  </si>
  <si>
    <t>CUST101183</t>
  </si>
  <si>
    <t>CUST101059</t>
  </si>
  <si>
    <t>CUST100540</t>
  </si>
  <si>
    <t>CUST101678</t>
  </si>
  <si>
    <t>CUST102406</t>
  </si>
  <si>
    <t>CUST101757</t>
  </si>
  <si>
    <t>CUST101923</t>
  </si>
  <si>
    <t>CUST100095</t>
  </si>
  <si>
    <t>CUST101020</t>
  </si>
  <si>
    <t>CUST100563</t>
  </si>
  <si>
    <t>CUST100863</t>
  </si>
  <si>
    <t>CUST101484</t>
  </si>
  <si>
    <t>CUST101038</t>
  </si>
  <si>
    <t>CUST100206</t>
  </si>
  <si>
    <t>CUST100392</t>
  </si>
  <si>
    <t>CUST100870</t>
  </si>
  <si>
    <t>CUST100397</t>
  </si>
  <si>
    <t>CUST102400</t>
  </si>
  <si>
    <t>CUST101028</t>
  </si>
  <si>
    <t>CUST101485</t>
  </si>
  <si>
    <t>CUST100960</t>
  </si>
  <si>
    <t>CUST101570</t>
  </si>
  <si>
    <t>CUST101895</t>
  </si>
  <si>
    <t>CUST102146</t>
  </si>
  <si>
    <t>CUST100804</t>
  </si>
  <si>
    <t>CUST101751</t>
  </si>
  <si>
    <t>CUST100502</t>
  </si>
  <si>
    <t>CUST100779</t>
  </si>
  <si>
    <t>CUST101863</t>
  </si>
  <si>
    <t>CUST100200</t>
  </si>
  <si>
    <t>CUST102182</t>
  </si>
  <si>
    <t>CUST102088</t>
  </si>
  <si>
    <t>CUST102278</t>
  </si>
  <si>
    <t>CUST101796</t>
  </si>
  <si>
    <t>CUST100378</t>
  </si>
  <si>
    <t>CUST102336</t>
  </si>
  <si>
    <t>CUST101698</t>
  </si>
  <si>
    <t>CUST100391</t>
  </si>
  <si>
    <t>CUST101522</t>
  </si>
  <si>
    <t>CUST101162</t>
  </si>
  <si>
    <t>CUST101495</t>
  </si>
  <si>
    <t>CUST102027</t>
  </si>
  <si>
    <t>CUST101152</t>
  </si>
  <si>
    <t>CUST101367</t>
  </si>
  <si>
    <t>CUST100064</t>
  </si>
  <si>
    <t>CUST102062</t>
  </si>
  <si>
    <t>CUST101180</t>
  </si>
  <si>
    <t>CUST100492</t>
  </si>
  <si>
    <t>CUST100379</t>
  </si>
  <si>
    <t>CUST102235</t>
  </si>
  <si>
    <t>CUST100763</t>
  </si>
  <si>
    <t>CUST102264</t>
  </si>
  <si>
    <t>CUST100791</t>
  </si>
  <si>
    <t>CUST101076</t>
  </si>
  <si>
    <t>CUST100878</t>
  </si>
  <si>
    <t>CUST100337</t>
  </si>
  <si>
    <t>CUST102343</t>
  </si>
  <si>
    <t>CUST101016</t>
  </si>
  <si>
    <t>CUST101275</t>
  </si>
  <si>
    <t>CUST100455</t>
  </si>
  <si>
    <t>CUST100815</t>
  </si>
  <si>
    <t>CUST102317</t>
  </si>
  <si>
    <t>CUST100995</t>
  </si>
  <si>
    <t>CUST101981</t>
  </si>
  <si>
    <t>CUST100201</t>
  </si>
  <si>
    <t>CUST100161</t>
  </si>
  <si>
    <t>CUST101579</t>
  </si>
  <si>
    <t>CUST100702</t>
  </si>
  <si>
    <t>CUST101500</t>
  </si>
  <si>
    <t>CUST101129</t>
  </si>
  <si>
    <t>CUST101021</t>
  </si>
  <si>
    <t>CUST101585</t>
  </si>
  <si>
    <t>CUST101955</t>
  </si>
  <si>
    <t>CUST102253</t>
  </si>
  <si>
    <t>CUST100034</t>
  </si>
  <si>
    <t>CUST100775</t>
  </si>
  <si>
    <t>CUST101478</t>
  </si>
  <si>
    <t>CUST101390</t>
  </si>
  <si>
    <t>CUST102139</t>
  </si>
  <si>
    <t>CUST101363</t>
  </si>
  <si>
    <t>CUST102041</t>
  </si>
  <si>
    <t>CUST100241</t>
  </si>
  <si>
    <t>CUST102061</t>
  </si>
  <si>
    <t>CUST102363</t>
  </si>
  <si>
    <t>CUST100600</t>
  </si>
  <si>
    <t>CUST102435</t>
  </si>
  <si>
    <t>CUST101297</t>
  </si>
  <si>
    <t>CUST102214</t>
  </si>
  <si>
    <t>CUST102068</t>
  </si>
  <si>
    <t>CUST100646</t>
  </si>
  <si>
    <t>CUST101528</t>
  </si>
  <si>
    <t>CUST101267</t>
  </si>
  <si>
    <t>CUST101899</t>
  </si>
  <si>
    <t>CUST100562</t>
  </si>
  <si>
    <t>CUST100189</t>
  </si>
  <si>
    <t>CUST101806</t>
  </si>
  <si>
    <t>CUST100975</t>
  </si>
  <si>
    <t>CUST102047</t>
  </si>
  <si>
    <t>CUST101082</t>
  </si>
  <si>
    <t>CUST100474</t>
  </si>
  <si>
    <t>CUST100747</t>
  </si>
  <si>
    <t>CUST102300</t>
  </si>
  <si>
    <t>CUST100021</t>
  </si>
  <si>
    <t>CUST100459</t>
  </si>
  <si>
    <t>CUST101184</t>
  </si>
  <si>
    <t>CUST102324</t>
  </si>
  <si>
    <t>CUST100955</t>
  </si>
  <si>
    <t>CUST101215</t>
  </si>
  <si>
    <t>CUST102433</t>
  </si>
  <si>
    <t>CUST101515</t>
  </si>
  <si>
    <t>CUST102391</t>
  </si>
  <si>
    <t>CUST100769</t>
  </si>
  <si>
    <t>CUST101685</t>
  </si>
  <si>
    <t>CUST102135</t>
  </si>
  <si>
    <t>CUST101482</t>
  </si>
  <si>
    <t>CUST100330</t>
  </si>
  <si>
    <t>CUST101238</t>
  </si>
  <si>
    <t>CUST100466</t>
  </si>
  <si>
    <t>CUST102169</t>
  </si>
  <si>
    <t>CUST101638</t>
  </si>
  <si>
    <t>CUST101095</t>
  </si>
  <si>
    <t>CUST101130</t>
  </si>
  <si>
    <t>CUST101294</t>
  </si>
  <si>
    <t>CUST100860</t>
  </si>
  <si>
    <t>-</t>
  </si>
  <si>
    <t>contact_status</t>
  </si>
  <si>
    <t>Purchase_status</t>
  </si>
  <si>
    <t>Lifetime_duration</t>
  </si>
  <si>
    <t>Days_Since_Last_Purchase</t>
  </si>
  <si>
    <t>Recency_Risk_Score</t>
  </si>
  <si>
    <t>signup_year</t>
  </si>
  <si>
    <t>signup_month</t>
  </si>
  <si>
    <t>Sum of cancelled_orders</t>
  </si>
  <si>
    <t>Sum of returned_items</t>
  </si>
  <si>
    <t>Sum of complaints_count</t>
  </si>
  <si>
    <t>Sum of support_tickets</t>
  </si>
  <si>
    <t>Sum of total_spent</t>
  </si>
  <si>
    <t>Average of avg_order_value</t>
  </si>
  <si>
    <t>2022</t>
  </si>
  <si>
    <t>Has Purchased</t>
  </si>
  <si>
    <t>2021</t>
  </si>
  <si>
    <t>2020</t>
  </si>
  <si>
    <t>2024</t>
  </si>
  <si>
    <t>2023</t>
  </si>
  <si>
    <t>Never Purchase</t>
  </si>
  <si>
    <t>Row Labels</t>
  </si>
  <si>
    <t>Grand Total</t>
  </si>
  <si>
    <t>total</t>
  </si>
  <si>
    <t>py</t>
  </si>
  <si>
    <t>cy</t>
  </si>
  <si>
    <t>yoy</t>
  </si>
  <si>
    <t>can_orders</t>
  </si>
  <si>
    <t>avg_order_ivalue</t>
  </si>
  <si>
    <t>2025</t>
  </si>
  <si>
    <t>last_purchase_year</t>
  </si>
  <si>
    <t>Count of customer_id</t>
  </si>
  <si>
    <t>total_customers</t>
  </si>
  <si>
    <t>Count of Purchase_status</t>
  </si>
  <si>
    <t>Average Lifetime Duration</t>
  </si>
  <si>
    <t>Average Days Since Last Purchase</t>
  </si>
  <si>
    <t>Churn_Flag</t>
  </si>
  <si>
    <t>Churn_Rate</t>
  </si>
  <si>
    <t>Churned</t>
  </si>
  <si>
    <t>Active</t>
  </si>
  <si>
    <t>Average of Lifetime_duration</t>
  </si>
  <si>
    <t>Average of Recency_Risk_Score</t>
  </si>
  <si>
    <t>Average of last_order_value</t>
  </si>
  <si>
    <t>Sum of nps_score</t>
  </si>
  <si>
    <t>Column Labels</t>
  </si>
  <si>
    <t>Count of Churn_Flag</t>
  </si>
  <si>
    <t>Jan</t>
  </si>
  <si>
    <t>Feb</t>
  </si>
  <si>
    <t>Mar</t>
  </si>
  <si>
    <t>Apr</t>
  </si>
  <si>
    <t>May</t>
  </si>
  <si>
    <t>Jun</t>
  </si>
  <si>
    <t>Jul</t>
  </si>
  <si>
    <t>Aug</t>
  </si>
  <si>
    <t>Sep</t>
  </si>
  <si>
    <t>Oct</t>
  </si>
  <si>
    <t>Nov</t>
  </si>
  <si>
    <t>Dec</t>
  </si>
  <si>
    <t>Customer Distribution by City</t>
  </si>
  <si>
    <t>Purchase Status</t>
  </si>
  <si>
    <t xml:space="preserve"> </t>
  </si>
  <si>
    <t>Age Group Loyalty Distribution</t>
  </si>
  <si>
    <t>Sum of Lifetime_duration</t>
  </si>
  <si>
    <t>Favourite Category</t>
  </si>
  <si>
    <t>Count of gender</t>
  </si>
  <si>
    <t>Sum of promo_used_count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</si>
</sst>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0.000"/>
    <numFmt numFmtId="166" formatCode="[&gt;=1000000]\$0.0,,&quot;M&quot;;[&gt;=1000]\$0.0,&quot;K&quot;;0"/>
    <numFmt numFmtId="167" formatCode="[&gt;=1000000]0.0,,&quot;M&quot;;[&gt;=1000]0.0,&quot;K&quot;;0"/>
    <numFmt numFmtId="168" formatCode="[&gt;=1000000]\$0.0,,&quot;M&quot;;[&gt;=1000]\$0.0,&quot;K&quot;;\$0"/>
  </numFmts>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8"/>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theme="4" tint="0.39997558519241921"/>
      </bottom>
      <diagonal/>
    </border>
    <border>
      <left/>
      <right/>
      <top style="thin">
        <color theme="4" tint="0.39997558519241921"/>
      </top>
      <bottom/>
      <diagonal/>
    </border>
  </borders>
  <cellStyleXfs count="43">
    <xf numFmtId="0" fontId="0" fillId="0" borderId="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8">
    <xf numFmtId="0" fontId="0" fillId="0" borderId="0" xfId="0"/>
    <xf numFmtId="14" fontId="0" fillId="0" borderId="0" xfId="0" applyNumberFormat="1"/>
    <xf numFmtId="0" fontId="0" fillId="0" borderId="0" xfId="0" applyAlignment="1">
      <alignment horizontal="center"/>
    </xf>
    <xf numFmtId="14" fontId="0" fillId="0" borderId="0" xfId="0" applyNumberFormat="1" applyAlignment="1">
      <alignment horizontal="center"/>
    </xf>
    <xf numFmtId="0" fontId="16" fillId="33" borderId="10" xfId="0" applyFont="1" applyFill="1" applyBorder="1"/>
    <xf numFmtId="0" fontId="0" fillId="0" borderId="0" xfId="0" pivotButton="1"/>
    <xf numFmtId="0" fontId="0" fillId="0" borderId="0" xfId="0" applyAlignment="1">
      <alignment horizontal="left"/>
    </xf>
    <xf numFmtId="9" fontId="0" fillId="0" borderId="0" xfId="1" applyFont="1"/>
    <xf numFmtId="0" fontId="16" fillId="33" borderId="11" xfId="0" applyFont="1" applyFill="1" applyBorder="1"/>
    <xf numFmtId="164" fontId="0" fillId="0" borderId="0" xfId="0" applyNumberFormat="1"/>
    <xf numFmtId="165" fontId="0" fillId="0" borderId="0" xfId="0" applyNumberFormat="1"/>
    <xf numFmtId="0" fontId="0" fillId="0" borderId="0" xfId="0" applyAlignment="1">
      <alignment horizontal="left" indent="1"/>
    </xf>
    <xf numFmtId="1" fontId="0" fillId="0" borderId="0" xfId="0" applyNumberFormat="1"/>
    <xf numFmtId="10" fontId="0" fillId="0" borderId="0" xfId="0" applyNumberFormat="1"/>
    <xf numFmtId="166" fontId="0" fillId="0" borderId="0" xfId="0" applyNumberFormat="1"/>
    <xf numFmtId="167" fontId="0" fillId="0" borderId="0" xfId="0" applyNumberFormat="1"/>
    <xf numFmtId="168" fontId="0" fillId="0" borderId="0" xfId="0" applyNumberFormat="1"/>
    <xf numFmtId="2" fontId="0" fillId="0" borderId="0" xfId="0" applyNumberFormat="1"/>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49">
    <dxf>
      <numFmt numFmtId="1" formatCode="0"/>
    </dxf>
    <dxf>
      <numFmt numFmtId="2" formatCode="0.00"/>
    </dxf>
    <dxf>
      <numFmt numFmtId="165" formatCode="0.000"/>
    </dxf>
    <dxf>
      <numFmt numFmtId="1" formatCode="0"/>
    </dxf>
    <dxf>
      <numFmt numFmtId="167" formatCode="[&gt;=1000000]0.0,,&quot;M&quot;;[&gt;=1000]0.0,&quot;K&quot;;0"/>
    </dxf>
    <dxf>
      <numFmt numFmtId="164" formatCode="0.0"/>
    </dxf>
    <dxf>
      <numFmt numFmtId="14" formatCode="0.00%"/>
    </dxf>
    <dxf>
      <numFmt numFmtId="1" formatCode="0"/>
    </dxf>
    <dxf>
      <numFmt numFmtId="1" formatCode="0"/>
    </dxf>
    <dxf>
      <numFmt numFmtId="164" formatCode="0.0"/>
    </dxf>
    <dxf>
      <numFmt numFmtId="165" formatCode="0.000"/>
    </dxf>
    <dxf>
      <numFmt numFmtId="164" formatCode="0.0"/>
    </dxf>
    <dxf>
      <numFmt numFmtId="166" formatCode="[&gt;=1000000]\$0.0,,&quot;M&quot;;[&gt;=1000]\$0.0,&quot;K&quot;;0"/>
    </dxf>
    <dxf>
      <numFmt numFmtId="166" formatCode="[&gt;=1000000]\$0.0,,&quot;M&quot;;[&gt;=1000]\$0.0,&quot;K&quot;;0"/>
    </dxf>
    <dxf>
      <numFmt numFmtId="167" formatCode="[&gt;=1000000]0.0,,&quot;M&quot;;[&gt;=1000]0.0,&quot;K&quot;;0"/>
    </dxf>
    <dxf>
      <numFmt numFmtId="167" formatCode="[&gt;=1000000]0.0,,&quot;M&quot;;[&gt;=1000]0.0,&quot;K&quot;;0"/>
    </dxf>
    <dxf>
      <numFmt numFmtId="166" formatCode="[&gt;=1000000]\$0.0,,&quot;M&quot;;[&gt;=1000]\$0.0,&quot;K&quot;;0"/>
    </dxf>
    <dxf>
      <numFmt numFmtId="167" formatCode="[&gt;=1000000]0.0,,&quot;M&quot;;[&gt;=1000]0.0,&quot;K&quot;;0"/>
    </dxf>
    <dxf>
      <numFmt numFmtId="167" formatCode="[&gt;=1000000]0.0,,&quot;M&quot;;[&gt;=1000]0.0,&quot;K&quot;;0"/>
    </dxf>
    <dxf>
      <numFmt numFmtId="1" formatCode="0"/>
    </dxf>
    <dxf>
      <numFmt numFmtId="165" formatCode="0.000"/>
    </dxf>
    <dxf>
      <numFmt numFmtId="165" formatCode="0.000"/>
    </dxf>
    <dxf>
      <numFmt numFmtId="165" formatCode="0.000"/>
    </dxf>
    <dxf>
      <numFmt numFmtId="1" formatCode="0"/>
    </dxf>
    <dxf>
      <numFmt numFmtId="1" formatCode="0"/>
    </dxf>
    <dxf>
      <numFmt numFmtId="165" formatCode="0.000"/>
    </dxf>
    <dxf>
      <numFmt numFmtId="168" formatCode="[&gt;=1000000]\$0.0,,&quot;M&quot;;[&gt;=1000]\$0.0,&quot;K&quot;;\$0"/>
    </dxf>
    <dxf>
      <numFmt numFmtId="167" formatCode="[&gt;=1000000]0.0,,&quot;M&quot;;[&gt;=1000]0.0,&quot;K&quot;;0"/>
    </dxf>
    <dxf>
      <numFmt numFmtId="167" formatCode="[&gt;=1000000]0.0,,&quot;M&quot;;[&gt;=1000]0.0,&quot;K&quot;;0"/>
    </dxf>
    <dxf>
      <numFmt numFmtId="166" formatCode="[&gt;=1000000]\$0.0,,&quot;M&quot;;[&gt;=1000]\$0.0,&quot;K&quot;;0"/>
    </dxf>
    <dxf>
      <numFmt numFmtId="1" formatCode="0"/>
    </dxf>
    <dxf>
      <numFmt numFmtId="164" formatCode="0.0"/>
    </dxf>
    <dxf>
      <numFmt numFmtId="1" formatCode="0"/>
    </dxf>
    <dxf>
      <numFmt numFmtId="1" formatCode="0"/>
    </dxf>
    <dxf>
      <numFmt numFmtId="0" formatCode="General"/>
    </dxf>
    <dxf>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0" formatCode="General"/>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indent="0" justifyLastLine="0" shrinkToFit="0" readingOrder="0"/>
    </dxf>
    <dxf>
      <numFmt numFmtId="0" formatCode="General"/>
    </dxf>
    <dxf>
      <numFmt numFmtId="0" formatCode="General"/>
    </dxf>
    <dxf>
      <numFmt numFmtId="19" formatCode="dd/mm/yyyy"/>
    </dxf>
    <dxf>
      <fill>
        <patternFill>
          <bgColor theme="3" tint="0.89996032593768116"/>
        </patternFill>
      </fill>
    </dxf>
    <dxf>
      <fill>
        <patternFill>
          <bgColor rgb="FFFBF8FE"/>
        </patternFill>
      </fill>
    </dxf>
  </dxfs>
  <tableStyles count="1" defaultTableStyle="TableStyleMedium2" defaultPivotStyle="PivotStyleLight16">
    <tableStyle name="Slicer Style 1" pivot="0" table="0" count="10" xr9:uid="{9A4653CF-4EA3-4A3C-A80F-62893588172F}">
      <tableStyleElement type="wholeTable" dxfId="48"/>
      <tableStyleElement type="headerRow" dxfId="47"/>
    </tableStyle>
  </tableStyles>
  <colors>
    <mruColors>
      <color rgb="FFFBF8FE"/>
      <color rgb="FFFBD5F4"/>
      <color rgb="FFDCD5FB"/>
      <color rgb="FFD0E3F4"/>
      <color rgb="FFF8F0FE"/>
      <color rgb="FFFFC9E7"/>
      <color rgb="FFF2F9FF"/>
      <color rgb="FFFEF0F3"/>
    </mruColors>
  </colors>
  <extLst>
    <ext xmlns:x14="http://schemas.microsoft.com/office/spreadsheetml/2009/9/main" uri="{46F421CA-312F-682f-3DD2-61675219B42D}">
      <x14:dxfs count="8">
        <dxf>
          <fill>
            <patternFill>
              <bgColor theme="5" tint="0.79998168889431442"/>
            </patternFill>
          </fill>
        </dxf>
        <dxf>
          <fill>
            <patternFill>
              <bgColor theme="6" tint="0.79998168889431442"/>
            </patternFill>
          </fill>
        </dxf>
        <dxf>
          <fill>
            <patternFill>
              <bgColor theme="7" tint="0.79998168889431442"/>
            </patternFill>
          </fill>
        </dxf>
        <dxf>
          <fill>
            <patternFill>
              <bgColor theme="5" tint="0.79998168889431442"/>
            </patternFill>
          </fill>
        </dxf>
        <dxf>
          <fill>
            <patternFill>
              <bgColor theme="3" tint="0.24994659260841701"/>
            </patternFill>
          </fill>
        </dxf>
        <dxf>
          <font>
            <b val="0"/>
            <i val="0"/>
            <sz val="11"/>
            <color theme="4" tint="-0.24994659260841701"/>
            <name val="Aptos Display"/>
            <family val="2"/>
            <scheme val="major"/>
          </font>
          <fill>
            <patternFill>
              <bgColor theme="3" tint="0.89996032593768116"/>
            </patternFill>
          </fill>
          <border diagonalUp="0" diagonalDown="0">
            <left/>
            <right/>
            <top/>
            <bottom/>
            <vertical/>
            <horizontal/>
          </border>
        </dxf>
        <dxf>
          <fill>
            <patternFill>
              <bgColor theme="3" tint="0.24994659260841701"/>
            </patternFill>
          </fill>
        </dxf>
        <dxf>
          <fill>
            <patternFill>
              <bgColor theme="3" tint="0.499984740745262"/>
            </patternFill>
          </fill>
        </dxf>
      </x14:dxfs>
    </ext>
    <ext xmlns:x14="http://schemas.microsoft.com/office/spreadsheetml/2009/9/main" uri="{EB79DEF2-80B8-43e5-95BD-54CBDDF9020C}">
      <x14:slicerStyles defaultSlicerStyle="SlicerStyleLight1">
        <x14:slicerStyle name="Slicer Style 1">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Ex1.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[Churn_Analysis.xlsx]worksheet!PivotTable17</c:name>
    <c:fmtId val="6"/>
  </c:pivotSource>
  <c:chart>
    <c:autoTitleDeleted val="0"/>
    <c:pivotFmts>
      <c:pivotFmt>
        <c:idx val="0"/>
        <c:spPr>
          <a:ln w="25400" cap="rnd">
            <a:solidFill>
              <a:schemeClr val="tx2">
                <a:lumMod val="25000"/>
                <a:lumOff val="75000"/>
              </a:schemeClr>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tx2">
                <a:lumMod val="25000"/>
                <a:lumOff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worksheet!$H$143:$H$144</c:f>
              <c:strCache>
                <c:ptCount val="1"/>
                <c:pt idx="0">
                  <c:v>Churned</c:v>
                </c:pt>
              </c:strCache>
            </c:strRef>
          </c:tx>
          <c:spPr>
            <a:ln w="25400" cap="rnd">
              <a:solidFill>
                <a:schemeClr val="tx2">
                  <a:lumMod val="25000"/>
                  <a:lumOff val="75000"/>
                </a:schemeClr>
              </a:solidFill>
              <a:prstDash val="sysDot"/>
              <a:round/>
            </a:ln>
            <a:effectLst/>
          </c:spPr>
          <c:marker>
            <c:symbol val="none"/>
          </c:marker>
          <c:cat>
            <c:multiLvlStrRef>
              <c:f>worksheet!$G$145:$G$209</c:f>
              <c:multiLvlStrCache>
                <c:ptCount val="6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lvl>
                <c:lvl>
                  <c:pt idx="0">
                    <c:v>2020</c:v>
                  </c:pt>
                  <c:pt idx="12">
                    <c:v>2021</c:v>
                  </c:pt>
                  <c:pt idx="24">
                    <c:v>2022</c:v>
                  </c:pt>
                  <c:pt idx="36">
                    <c:v>2023</c:v>
                  </c:pt>
                  <c:pt idx="48">
                    <c:v>2024</c:v>
                  </c:pt>
                </c:lvl>
              </c:multiLvlStrCache>
            </c:multiLvlStrRef>
          </c:cat>
          <c:val>
            <c:numRef>
              <c:f>worksheet!$H$145:$H$209</c:f>
              <c:numCache>
                <c:formatCode>0</c:formatCode>
                <c:ptCount val="60"/>
                <c:pt idx="0">
                  <c:v>25</c:v>
                </c:pt>
                <c:pt idx="1">
                  <c:v>32</c:v>
                </c:pt>
                <c:pt idx="2">
                  <c:v>36</c:v>
                </c:pt>
                <c:pt idx="3">
                  <c:v>35</c:v>
                </c:pt>
                <c:pt idx="4">
                  <c:v>42</c:v>
                </c:pt>
                <c:pt idx="5">
                  <c:v>36</c:v>
                </c:pt>
                <c:pt idx="6">
                  <c:v>37</c:v>
                </c:pt>
                <c:pt idx="7">
                  <c:v>33</c:v>
                </c:pt>
                <c:pt idx="8">
                  <c:v>34</c:v>
                </c:pt>
                <c:pt idx="9">
                  <c:v>32</c:v>
                </c:pt>
                <c:pt idx="10">
                  <c:v>38</c:v>
                </c:pt>
                <c:pt idx="11">
                  <c:v>25</c:v>
                </c:pt>
                <c:pt idx="12">
                  <c:v>29</c:v>
                </c:pt>
                <c:pt idx="13">
                  <c:v>19</c:v>
                </c:pt>
                <c:pt idx="14">
                  <c:v>39</c:v>
                </c:pt>
                <c:pt idx="15">
                  <c:v>34</c:v>
                </c:pt>
                <c:pt idx="16">
                  <c:v>44</c:v>
                </c:pt>
                <c:pt idx="17">
                  <c:v>30</c:v>
                </c:pt>
                <c:pt idx="18">
                  <c:v>34</c:v>
                </c:pt>
                <c:pt idx="19">
                  <c:v>37</c:v>
                </c:pt>
                <c:pt idx="20">
                  <c:v>35</c:v>
                </c:pt>
                <c:pt idx="21">
                  <c:v>30</c:v>
                </c:pt>
                <c:pt idx="22">
                  <c:v>39</c:v>
                </c:pt>
                <c:pt idx="23">
                  <c:v>27</c:v>
                </c:pt>
                <c:pt idx="24">
                  <c:v>33</c:v>
                </c:pt>
                <c:pt idx="25">
                  <c:v>31</c:v>
                </c:pt>
                <c:pt idx="26">
                  <c:v>27</c:v>
                </c:pt>
                <c:pt idx="27">
                  <c:v>38</c:v>
                </c:pt>
                <c:pt idx="28">
                  <c:v>30</c:v>
                </c:pt>
                <c:pt idx="29">
                  <c:v>37</c:v>
                </c:pt>
                <c:pt idx="30">
                  <c:v>36</c:v>
                </c:pt>
                <c:pt idx="31">
                  <c:v>39</c:v>
                </c:pt>
                <c:pt idx="32">
                  <c:v>29</c:v>
                </c:pt>
                <c:pt idx="33">
                  <c:v>25</c:v>
                </c:pt>
                <c:pt idx="34">
                  <c:v>27</c:v>
                </c:pt>
                <c:pt idx="35">
                  <c:v>26</c:v>
                </c:pt>
                <c:pt idx="36">
                  <c:v>30</c:v>
                </c:pt>
                <c:pt idx="37">
                  <c:v>30</c:v>
                </c:pt>
                <c:pt idx="38">
                  <c:v>31</c:v>
                </c:pt>
                <c:pt idx="39">
                  <c:v>27</c:v>
                </c:pt>
                <c:pt idx="40">
                  <c:v>33</c:v>
                </c:pt>
                <c:pt idx="41">
                  <c:v>34</c:v>
                </c:pt>
                <c:pt idx="42">
                  <c:v>30</c:v>
                </c:pt>
                <c:pt idx="43">
                  <c:v>27</c:v>
                </c:pt>
                <c:pt idx="44">
                  <c:v>36</c:v>
                </c:pt>
                <c:pt idx="45">
                  <c:v>33</c:v>
                </c:pt>
                <c:pt idx="46">
                  <c:v>28</c:v>
                </c:pt>
                <c:pt idx="47">
                  <c:v>23</c:v>
                </c:pt>
                <c:pt idx="48">
                  <c:v>24</c:v>
                </c:pt>
                <c:pt idx="49">
                  <c:v>25</c:v>
                </c:pt>
                <c:pt idx="50">
                  <c:v>35</c:v>
                </c:pt>
                <c:pt idx="51">
                  <c:v>29</c:v>
                </c:pt>
                <c:pt idx="52">
                  <c:v>27</c:v>
                </c:pt>
                <c:pt idx="53">
                  <c:v>30</c:v>
                </c:pt>
                <c:pt idx="54">
                  <c:v>18</c:v>
                </c:pt>
                <c:pt idx="55">
                  <c:v>16</c:v>
                </c:pt>
                <c:pt idx="56">
                  <c:v>24</c:v>
                </c:pt>
                <c:pt idx="57">
                  <c:v>24</c:v>
                </c:pt>
                <c:pt idx="58">
                  <c:v>22</c:v>
                </c:pt>
                <c:pt idx="59">
                  <c:v>16</c:v>
                </c:pt>
              </c:numCache>
            </c:numRef>
          </c:val>
          <c:smooth val="1"/>
          <c:extLst>
            <c:ext xmlns:c16="http://schemas.microsoft.com/office/drawing/2014/chart" uri="{C3380CC4-5D6E-409C-BE32-E72D297353CC}">
              <c16:uniqueId val="{00000000-CFAD-4876-B7B1-EBFD700506DA}"/>
            </c:ext>
          </c:extLst>
        </c:ser>
        <c:ser>
          <c:idx val="1"/>
          <c:order val="1"/>
          <c:tx>
            <c:strRef>
              <c:f>worksheet!$I$143:$I$144</c:f>
              <c:strCache>
                <c:ptCount val="1"/>
                <c:pt idx="0">
                  <c:v>Active</c:v>
                </c:pt>
              </c:strCache>
            </c:strRef>
          </c:tx>
          <c:spPr>
            <a:ln w="28575" cap="rnd">
              <a:solidFill>
                <a:schemeClr val="tx2">
                  <a:lumMod val="25000"/>
                  <a:lumOff val="75000"/>
                </a:schemeClr>
              </a:solidFill>
              <a:round/>
            </a:ln>
            <a:effectLst/>
          </c:spPr>
          <c:marker>
            <c:symbol val="none"/>
          </c:marker>
          <c:cat>
            <c:multiLvlStrRef>
              <c:f>worksheet!$G$145:$G$209</c:f>
              <c:multiLvlStrCache>
                <c:ptCount val="60"/>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pt idx="44">
                    <c:v>Sep</c:v>
                  </c:pt>
                  <c:pt idx="45">
                    <c:v>Oct</c:v>
                  </c:pt>
                  <c:pt idx="46">
                    <c:v>Nov</c:v>
                  </c:pt>
                  <c:pt idx="47">
                    <c:v>Dec</c:v>
                  </c:pt>
                  <c:pt idx="48">
                    <c:v>Jan</c:v>
                  </c:pt>
                  <c:pt idx="49">
                    <c:v>Feb</c:v>
                  </c:pt>
                  <c:pt idx="50">
                    <c:v>Mar</c:v>
                  </c:pt>
                  <c:pt idx="51">
                    <c:v>Apr</c:v>
                  </c:pt>
                  <c:pt idx="52">
                    <c:v>May</c:v>
                  </c:pt>
                  <c:pt idx="53">
                    <c:v>Jun</c:v>
                  </c:pt>
                  <c:pt idx="54">
                    <c:v>Jul</c:v>
                  </c:pt>
                  <c:pt idx="55">
                    <c:v>Aug</c:v>
                  </c:pt>
                  <c:pt idx="56">
                    <c:v>Sep</c:v>
                  </c:pt>
                  <c:pt idx="57">
                    <c:v>Oct</c:v>
                  </c:pt>
                  <c:pt idx="58">
                    <c:v>Nov</c:v>
                  </c:pt>
                  <c:pt idx="59">
                    <c:v>Dec</c:v>
                  </c:pt>
                </c:lvl>
                <c:lvl>
                  <c:pt idx="0">
                    <c:v>2020</c:v>
                  </c:pt>
                  <c:pt idx="12">
                    <c:v>2021</c:v>
                  </c:pt>
                  <c:pt idx="24">
                    <c:v>2022</c:v>
                  </c:pt>
                  <c:pt idx="36">
                    <c:v>2023</c:v>
                  </c:pt>
                  <c:pt idx="48">
                    <c:v>2024</c:v>
                  </c:pt>
                </c:lvl>
              </c:multiLvlStrCache>
            </c:multiLvlStrRef>
          </c:cat>
          <c:val>
            <c:numRef>
              <c:f>worksheet!$I$145:$I$209</c:f>
              <c:numCache>
                <c:formatCode>0</c:formatCode>
                <c:ptCount val="60"/>
                <c:pt idx="0">
                  <c:v>7</c:v>
                </c:pt>
                <c:pt idx="1">
                  <c:v>4</c:v>
                </c:pt>
                <c:pt idx="2">
                  <c:v>3</c:v>
                </c:pt>
                <c:pt idx="3">
                  <c:v>4</c:v>
                </c:pt>
                <c:pt idx="4">
                  <c:v>7</c:v>
                </c:pt>
                <c:pt idx="5">
                  <c:v>5</c:v>
                </c:pt>
                <c:pt idx="6">
                  <c:v>11</c:v>
                </c:pt>
                <c:pt idx="7">
                  <c:v>11</c:v>
                </c:pt>
                <c:pt idx="8">
                  <c:v>9</c:v>
                </c:pt>
                <c:pt idx="9">
                  <c:v>6</c:v>
                </c:pt>
                <c:pt idx="10">
                  <c:v>10</c:v>
                </c:pt>
                <c:pt idx="11">
                  <c:v>6</c:v>
                </c:pt>
                <c:pt idx="12">
                  <c:v>4</c:v>
                </c:pt>
                <c:pt idx="13">
                  <c:v>6</c:v>
                </c:pt>
                <c:pt idx="14">
                  <c:v>3</c:v>
                </c:pt>
                <c:pt idx="15">
                  <c:v>8</c:v>
                </c:pt>
                <c:pt idx="16">
                  <c:v>12</c:v>
                </c:pt>
                <c:pt idx="17">
                  <c:v>7</c:v>
                </c:pt>
                <c:pt idx="18">
                  <c:v>8</c:v>
                </c:pt>
                <c:pt idx="19">
                  <c:v>8</c:v>
                </c:pt>
                <c:pt idx="20">
                  <c:v>11</c:v>
                </c:pt>
                <c:pt idx="21">
                  <c:v>11</c:v>
                </c:pt>
                <c:pt idx="22">
                  <c:v>9</c:v>
                </c:pt>
                <c:pt idx="23">
                  <c:v>5</c:v>
                </c:pt>
                <c:pt idx="24">
                  <c:v>6</c:v>
                </c:pt>
                <c:pt idx="25">
                  <c:v>9</c:v>
                </c:pt>
                <c:pt idx="26">
                  <c:v>8</c:v>
                </c:pt>
                <c:pt idx="27">
                  <c:v>6</c:v>
                </c:pt>
                <c:pt idx="28">
                  <c:v>17</c:v>
                </c:pt>
                <c:pt idx="29">
                  <c:v>13</c:v>
                </c:pt>
                <c:pt idx="30">
                  <c:v>13</c:v>
                </c:pt>
                <c:pt idx="31">
                  <c:v>10</c:v>
                </c:pt>
                <c:pt idx="32">
                  <c:v>8</c:v>
                </c:pt>
                <c:pt idx="33">
                  <c:v>7</c:v>
                </c:pt>
                <c:pt idx="34">
                  <c:v>11</c:v>
                </c:pt>
                <c:pt idx="35">
                  <c:v>11</c:v>
                </c:pt>
                <c:pt idx="36">
                  <c:v>14</c:v>
                </c:pt>
                <c:pt idx="37">
                  <c:v>15</c:v>
                </c:pt>
                <c:pt idx="38">
                  <c:v>9</c:v>
                </c:pt>
                <c:pt idx="39">
                  <c:v>13</c:v>
                </c:pt>
                <c:pt idx="40">
                  <c:v>13</c:v>
                </c:pt>
                <c:pt idx="41">
                  <c:v>5</c:v>
                </c:pt>
                <c:pt idx="42">
                  <c:v>13</c:v>
                </c:pt>
                <c:pt idx="43">
                  <c:v>17</c:v>
                </c:pt>
                <c:pt idx="44">
                  <c:v>19</c:v>
                </c:pt>
                <c:pt idx="45">
                  <c:v>14</c:v>
                </c:pt>
                <c:pt idx="46">
                  <c:v>15</c:v>
                </c:pt>
                <c:pt idx="47">
                  <c:v>12</c:v>
                </c:pt>
                <c:pt idx="48">
                  <c:v>16</c:v>
                </c:pt>
                <c:pt idx="49">
                  <c:v>7</c:v>
                </c:pt>
                <c:pt idx="50">
                  <c:v>17</c:v>
                </c:pt>
                <c:pt idx="51">
                  <c:v>16</c:v>
                </c:pt>
                <c:pt idx="52">
                  <c:v>17</c:v>
                </c:pt>
                <c:pt idx="53">
                  <c:v>14</c:v>
                </c:pt>
                <c:pt idx="54">
                  <c:v>21</c:v>
                </c:pt>
                <c:pt idx="55">
                  <c:v>25</c:v>
                </c:pt>
                <c:pt idx="56">
                  <c:v>13</c:v>
                </c:pt>
                <c:pt idx="57">
                  <c:v>23</c:v>
                </c:pt>
                <c:pt idx="58">
                  <c:v>23</c:v>
                </c:pt>
                <c:pt idx="59">
                  <c:v>23</c:v>
                </c:pt>
              </c:numCache>
            </c:numRef>
          </c:val>
          <c:smooth val="1"/>
          <c:extLst>
            <c:ext xmlns:c16="http://schemas.microsoft.com/office/drawing/2014/chart" uri="{C3380CC4-5D6E-409C-BE32-E72D297353CC}">
              <c16:uniqueId val="{00000001-CFAD-4876-B7B1-EBFD700506DA}"/>
            </c:ext>
          </c:extLst>
        </c:ser>
        <c:dLbls>
          <c:showLegendKey val="0"/>
          <c:showVal val="0"/>
          <c:showCatName val="0"/>
          <c:showSerName val="0"/>
          <c:showPercent val="0"/>
          <c:showBubbleSize val="0"/>
        </c:dLbls>
        <c:hiLowLines>
          <c:spPr>
            <a:ln w="15875" cap="flat" cmpd="sng" algn="ctr">
              <a:solidFill>
                <a:schemeClr val="tx2">
                  <a:lumMod val="10000"/>
                  <a:lumOff val="90000"/>
                  <a:alpha val="64000"/>
                </a:schemeClr>
              </a:solidFill>
              <a:prstDash val="sysDot"/>
              <a:round/>
            </a:ln>
            <a:effectLst/>
          </c:spPr>
        </c:hiLowLines>
        <c:smooth val="0"/>
        <c:axId val="874090032"/>
        <c:axId val="874105872"/>
      </c:lineChart>
      <c:catAx>
        <c:axId val="874090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105872"/>
        <c:crosses val="autoZero"/>
        <c:auto val="1"/>
        <c:lblAlgn val="ctr"/>
        <c:lblOffset val="100"/>
        <c:noMultiLvlLbl val="0"/>
      </c:catAx>
      <c:valAx>
        <c:axId val="8741058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74090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[Churn_Analysis.xlsx]worksheet!PivotTable5</c:name>
    <c:fmtId val="5"/>
  </c:pivotSource>
  <c:chart>
    <c:autoTitleDeleted val="1"/>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40000"/>
              <a:lumOff val="60000"/>
            </a:schemeClr>
          </a:solidFill>
          <a:ln w="19050">
            <a:solidFill>
              <a:schemeClr val="lt1"/>
            </a:solidFill>
          </a:ln>
          <a:effectLst/>
        </c:spPr>
        <c:dLbl>
          <c:idx val="0"/>
          <c:layout>
            <c:manualLayout>
              <c:x val="-9.166666666666666E-2"/>
              <c:y val="9.259259259259258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2"/>
        <c:spPr>
          <a:solidFill>
            <a:schemeClr val="accent1">
              <a:lumMod val="20000"/>
              <a:lumOff val="80000"/>
            </a:schemeClr>
          </a:solidFill>
          <a:ln w="19050">
            <a:solidFill>
              <a:schemeClr val="lt1"/>
            </a:solidFill>
          </a:ln>
          <a:effectLst/>
        </c:spPr>
        <c:dLbl>
          <c:idx val="0"/>
          <c:layout>
            <c:manualLayout>
              <c:x val="0.11944444444444445"/>
              <c:y val="1.8518518518518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lumMod val="40000"/>
              <a:lumOff val="60000"/>
            </a:schemeClr>
          </a:solidFill>
          <a:ln w="19050">
            <a:solidFill>
              <a:schemeClr val="lt1"/>
            </a:solidFill>
          </a:ln>
          <a:effectLst/>
        </c:spPr>
        <c:dLbl>
          <c:idx val="0"/>
          <c:layout>
            <c:manualLayout>
              <c:x val="-9.166666666666666E-2"/>
              <c:y val="9.2592592592592587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5"/>
        <c:spPr>
          <a:solidFill>
            <a:schemeClr val="accent1">
              <a:lumMod val="20000"/>
              <a:lumOff val="80000"/>
            </a:schemeClr>
          </a:solidFill>
          <a:ln w="19050">
            <a:solidFill>
              <a:schemeClr val="lt1"/>
            </a:solidFill>
          </a:ln>
          <a:effectLst/>
        </c:spPr>
        <c:dLbl>
          <c:idx val="0"/>
          <c:layout>
            <c:manualLayout>
              <c:x val="0.11944444444444445"/>
              <c:y val="1.8518518518518476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ln>
            <a:noFill/>
          </a:ln>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lumMod val="40000"/>
              <a:lumOff val="60000"/>
            </a:schemeClr>
          </a:solidFill>
          <a:ln w="19050">
            <a:noFill/>
          </a:ln>
          <a:effectLst/>
        </c:spPr>
        <c:dLbl>
          <c:idx val="0"/>
          <c:layout>
            <c:manualLayout>
              <c:x val="-9.6197314945887943E-2"/>
              <c:y val="0.20603655944452326"/>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Lst>
        </c:dLbl>
      </c:pivotFmt>
      <c:pivotFmt>
        <c:idx val="8"/>
        <c:spPr>
          <a:solidFill>
            <a:schemeClr val="accent1">
              <a:lumMod val="20000"/>
              <a:lumOff val="80000"/>
            </a:schemeClr>
          </a:solidFill>
          <a:ln w="19050">
            <a:noFill/>
          </a:ln>
          <a:effectLst/>
        </c:spPr>
        <c:dLbl>
          <c:idx val="0"/>
          <c:layout>
            <c:manualLayout>
              <c:x val="7.4136875542262115E-2"/>
              <c:y val="-0.19289956973364253"/>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5795603674540681"/>
          <c:y val="0.1115277777777778"/>
          <c:w val="0.5025277777777778"/>
          <c:h val="0.83754629629629629"/>
        </c:manualLayout>
      </c:layout>
      <c:doughnutChart>
        <c:varyColors val="1"/>
        <c:ser>
          <c:idx val="0"/>
          <c:order val="0"/>
          <c:tx>
            <c:strRef>
              <c:f>worksheet!$C$52</c:f>
              <c:strCache>
                <c:ptCount val="1"/>
                <c:pt idx="0">
                  <c:v>Total</c:v>
                </c:pt>
              </c:strCache>
            </c:strRef>
          </c:tx>
          <c:spPr>
            <a:ln>
              <a:noFill/>
            </a:ln>
          </c:spPr>
          <c:explosion val="1"/>
          <c:dPt>
            <c:idx val="0"/>
            <c:bubble3D val="0"/>
            <c:spPr>
              <a:solidFill>
                <a:schemeClr val="accent1">
                  <a:lumMod val="40000"/>
                  <a:lumOff val="60000"/>
                </a:schemeClr>
              </a:solidFill>
              <a:ln w="19050">
                <a:noFill/>
              </a:ln>
              <a:effectLst/>
            </c:spPr>
            <c:extLst>
              <c:ext xmlns:c16="http://schemas.microsoft.com/office/drawing/2014/chart" uri="{C3380CC4-5D6E-409C-BE32-E72D297353CC}">
                <c16:uniqueId val="{00000001-3FBC-4697-9AA6-7C0178653D2A}"/>
              </c:ext>
            </c:extLst>
          </c:dPt>
          <c:dPt>
            <c:idx val="1"/>
            <c:bubble3D val="0"/>
            <c:spPr>
              <a:solidFill>
                <a:schemeClr val="accent1">
                  <a:lumMod val="20000"/>
                  <a:lumOff val="80000"/>
                </a:schemeClr>
              </a:solidFill>
              <a:ln w="19050">
                <a:noFill/>
              </a:ln>
              <a:effectLst/>
            </c:spPr>
            <c:extLst>
              <c:ext xmlns:c16="http://schemas.microsoft.com/office/drawing/2014/chart" uri="{C3380CC4-5D6E-409C-BE32-E72D297353CC}">
                <c16:uniqueId val="{00000003-3FBC-4697-9AA6-7C0178653D2A}"/>
              </c:ext>
            </c:extLst>
          </c:dPt>
          <c:dLbls>
            <c:dLbl>
              <c:idx val="0"/>
              <c:layout>
                <c:manualLayout>
                  <c:x val="-9.6197314945887943E-2"/>
                  <c:y val="0.20603655944452326"/>
                </c:manualLayout>
              </c:layout>
              <c:spPr>
                <a:noFill/>
                <a:ln>
                  <a:noFill/>
                </a:ln>
                <a:effectLst/>
              </c:spPr>
              <c:txPr>
                <a:bodyPr rot="0" spcFirstLastPara="1" vertOverflow="ellipsis" vert="horz" wrap="square" lIns="38100" tIns="19050" rIns="38100" bIns="19050" anchor="ctr" anchorCtr="1">
                  <a:noAutofit/>
                </a:bodyPr>
                <a:lstStyle/>
                <a:p>
                  <a:pPr>
                    <a:defRPr sz="10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1-3FBC-4697-9AA6-7C0178653D2A}"/>
                </c:ext>
              </c:extLst>
            </c:dLbl>
            <c:dLbl>
              <c:idx val="1"/>
              <c:layout>
                <c:manualLayout>
                  <c:x val="7.4136875542262115E-2"/>
                  <c:y val="-0.1928995697336425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3FBC-4697-9AA6-7C0178653D2A}"/>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worksheet!$B$53:$B$54</c:f>
              <c:strCache>
                <c:ptCount val="2"/>
                <c:pt idx="0">
                  <c:v>Has Purchased</c:v>
                </c:pt>
                <c:pt idx="1">
                  <c:v>Never Purchase</c:v>
                </c:pt>
              </c:strCache>
            </c:strRef>
          </c:cat>
          <c:val>
            <c:numRef>
              <c:f>worksheet!$C$53:$C$54</c:f>
              <c:numCache>
                <c:formatCode>General</c:formatCode>
                <c:ptCount val="2"/>
                <c:pt idx="0">
                  <c:v>2380</c:v>
                </c:pt>
                <c:pt idx="1">
                  <c:v>120</c:v>
                </c:pt>
              </c:numCache>
            </c:numRef>
          </c:val>
          <c:extLst>
            <c:ext xmlns:c16="http://schemas.microsoft.com/office/drawing/2014/chart" uri="{C3380CC4-5D6E-409C-BE32-E72D297353CC}">
              <c16:uniqueId val="{00000004-3FBC-4697-9AA6-7C0178653D2A}"/>
            </c:ext>
          </c:extLst>
        </c:ser>
        <c:dLbls>
          <c:showLegendKey val="0"/>
          <c:showVal val="1"/>
          <c:showCatName val="0"/>
          <c:showSerName val="0"/>
          <c:showPercent val="0"/>
          <c:showBubbleSize val="0"/>
          <c:showLeaderLines val="1"/>
        </c:dLbls>
        <c:firstSliceAng val="73"/>
        <c:holeSize val="86"/>
      </c:doughnutChart>
      <c:spPr>
        <a:noFill/>
        <a:ln>
          <a:noFill/>
        </a:ln>
        <a:effectLst/>
      </c:spPr>
    </c:plotArea>
    <c:legend>
      <c:legendPos val="tr"/>
      <c:layout>
        <c:manualLayout>
          <c:xMode val="edge"/>
          <c:yMode val="edge"/>
          <c:x val="0.65855532786885251"/>
          <c:y val="0.67034986903612948"/>
          <c:w val="0.20590736169555848"/>
          <c:h val="0.175001132982782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[Churn_Analysis.xlsx]worksheet!PivotTable4</c:name>
    <c:fmtId val="11"/>
  </c:pivotSource>
  <c:chart>
    <c:autoTitleDeleted val="1"/>
    <c:pivotFmts>
      <c:pivotFmt>
        <c:idx val="0"/>
        <c:spPr>
          <a:solidFill>
            <a:schemeClr val="accent1"/>
          </a:solidFill>
          <a:ln w="28575" cap="rnd">
            <a:noFill/>
            <a:round/>
          </a:ln>
          <a:effectLst/>
        </c:spPr>
        <c:marker>
          <c:symbol val="circle"/>
          <c:size val="7"/>
          <c:spPr>
            <a:solidFill>
              <a:schemeClr val="accent1">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noFill/>
            <a:round/>
          </a:ln>
          <a:effectLst/>
        </c:spPr>
        <c:marker>
          <c:symbol val="circle"/>
          <c:size val="7"/>
          <c:spPr>
            <a:solidFill>
              <a:schemeClr val="accent1">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noFill/>
            <a:round/>
          </a:ln>
          <a:effectLst/>
        </c:spPr>
        <c:marker>
          <c:symbol val="circle"/>
          <c:size val="7"/>
          <c:spPr>
            <a:solidFill>
              <a:schemeClr val="accent1">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noFill/>
            <a:round/>
          </a:ln>
          <a:effectLst/>
        </c:spPr>
        <c:marker>
          <c:symbol val="circle"/>
          <c:size val="7"/>
          <c:spPr>
            <a:solidFill>
              <a:schemeClr val="accent1">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noFill/>
            <a:round/>
          </a:ln>
          <a:effectLst/>
        </c:spPr>
        <c:marker>
          <c:symbol val="circle"/>
          <c:size val="7"/>
          <c:spPr>
            <a:solidFill>
              <a:schemeClr val="accent1">
                <a:lumMod val="20000"/>
                <a:lumOff val="80000"/>
              </a:schemeClr>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5862673405877837E-2"/>
          <c:y val="3.3073239053305496E-2"/>
          <c:w val="0.89484582859294715"/>
          <c:h val="0.85782750709186395"/>
        </c:manualLayout>
      </c:layout>
      <c:lineChart>
        <c:grouping val="standard"/>
        <c:varyColors val="0"/>
        <c:ser>
          <c:idx val="0"/>
          <c:order val="0"/>
          <c:tx>
            <c:strRef>
              <c:f>worksheet!$C$35</c:f>
              <c:strCache>
                <c:ptCount val="1"/>
                <c:pt idx="0">
                  <c:v>Total</c:v>
                </c:pt>
              </c:strCache>
            </c:strRef>
          </c:tx>
          <c:spPr>
            <a:ln w="28575" cap="rnd">
              <a:noFill/>
              <a:round/>
            </a:ln>
            <a:effectLst/>
          </c:spPr>
          <c:marker>
            <c:symbol val="circle"/>
            <c:size val="7"/>
            <c:spPr>
              <a:solidFill>
                <a:schemeClr val="accent1">
                  <a:lumMod val="20000"/>
                  <a:lumOff val="80000"/>
                </a:schemeClr>
              </a:solidFill>
              <a:ln w="9525">
                <a:solidFill>
                  <a:schemeClr val="accent1"/>
                </a:solidFill>
              </a:ln>
              <a:effectLst/>
            </c:spPr>
          </c:marker>
          <c:cat>
            <c:strRef>
              <c:f>worksheet!$B$36:$B$41</c:f>
              <c:strCache>
                <c:ptCount val="5"/>
                <c:pt idx="0">
                  <c:v>Abuja</c:v>
                </c:pt>
                <c:pt idx="1">
                  <c:v>Accra</c:v>
                </c:pt>
                <c:pt idx="2">
                  <c:v>Ibadan</c:v>
                </c:pt>
                <c:pt idx="3">
                  <c:v>Kano</c:v>
                </c:pt>
                <c:pt idx="4">
                  <c:v>London</c:v>
                </c:pt>
              </c:strCache>
            </c:strRef>
          </c:cat>
          <c:val>
            <c:numRef>
              <c:f>worksheet!$C$36:$C$41</c:f>
              <c:numCache>
                <c:formatCode>General</c:formatCode>
                <c:ptCount val="5"/>
                <c:pt idx="0">
                  <c:v>245</c:v>
                </c:pt>
                <c:pt idx="1">
                  <c:v>252</c:v>
                </c:pt>
                <c:pt idx="2">
                  <c:v>253</c:v>
                </c:pt>
                <c:pt idx="3">
                  <c:v>269</c:v>
                </c:pt>
                <c:pt idx="4">
                  <c:v>256</c:v>
                </c:pt>
              </c:numCache>
            </c:numRef>
          </c:val>
          <c:smooth val="0"/>
          <c:extLst>
            <c:ext xmlns:c16="http://schemas.microsoft.com/office/drawing/2014/chart" uri="{C3380CC4-5D6E-409C-BE32-E72D297353CC}">
              <c16:uniqueId val="{00000000-80A6-4F00-9C3E-68AC9F85287F}"/>
            </c:ext>
          </c:extLst>
        </c:ser>
        <c:dLbls>
          <c:showLegendKey val="0"/>
          <c:showVal val="0"/>
          <c:showCatName val="0"/>
          <c:showSerName val="0"/>
          <c:showPercent val="0"/>
          <c:showBubbleSize val="0"/>
        </c:dLbls>
        <c:dropLines>
          <c:spPr>
            <a:ln w="22225" cap="rnd" cmpd="sng" algn="ctr">
              <a:solidFill>
                <a:schemeClr val="accent1">
                  <a:lumMod val="40000"/>
                  <a:lumOff val="60000"/>
                </a:schemeClr>
              </a:solidFill>
              <a:prstDash val="sysDot"/>
              <a:bevel/>
              <a:headEnd type="none"/>
              <a:tailEnd type="oval" w="lg" len="med"/>
            </a:ln>
            <a:effectLst/>
          </c:spPr>
        </c:dropLines>
        <c:marker val="1"/>
        <c:smooth val="0"/>
        <c:axId val="1795259024"/>
        <c:axId val="1795264784"/>
      </c:lineChart>
      <c:catAx>
        <c:axId val="17952590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795264784"/>
        <c:crosses val="autoZero"/>
        <c:auto val="1"/>
        <c:lblAlgn val="ctr"/>
        <c:lblOffset val="100"/>
        <c:noMultiLvlLbl val="0"/>
      </c:catAx>
      <c:valAx>
        <c:axId val="179526478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lumMod val="65000"/>
                  </a:schemeClr>
                </a:solidFill>
                <a:latin typeface="+mn-lt"/>
                <a:ea typeface="+mn-ea"/>
                <a:cs typeface="+mn-cs"/>
              </a:defRPr>
            </a:pPr>
            <a:endParaRPr lang="en-US"/>
          </a:p>
        </c:txPr>
        <c:crossAx val="1795259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[Churn_Analysis.xlsx]worksheet!PivotTable6</c:name>
    <c:fmtId val="7"/>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20000"/>
              <a:lumOff val="8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lumMod val="20000"/>
              <a:lumOff val="80000"/>
            </a:schemeClr>
          </a:solidFill>
          <a:ln>
            <a:noFill/>
          </a:ln>
          <a:effectLst/>
        </c:spPr>
      </c:pivotFmt>
      <c:pivotFmt>
        <c:idx val="7"/>
        <c:spPr>
          <a:solidFill>
            <a:schemeClr val="accent1">
              <a:lumMod val="20000"/>
              <a:lumOff val="80000"/>
            </a:schemeClr>
          </a:solidFill>
          <a:ln>
            <a:noFill/>
          </a:ln>
          <a:effectLst/>
        </c:spPr>
      </c:pivotFmt>
      <c:pivotFmt>
        <c:idx val="8"/>
        <c:spPr>
          <a:solidFill>
            <a:schemeClr val="accent1">
              <a:lumMod val="20000"/>
              <a:lumOff val="80000"/>
            </a:schemeClr>
          </a:solidFill>
          <a:ln>
            <a:noFill/>
          </a:ln>
          <a:effectLst/>
        </c:spPr>
      </c:pivotFmt>
      <c:pivotFmt>
        <c:idx val="9"/>
        <c:spPr>
          <a:solidFill>
            <a:schemeClr val="accent1">
              <a:lumMod val="20000"/>
              <a:lumOff val="80000"/>
            </a:schemeClr>
          </a:solidFill>
          <a:ln>
            <a:noFill/>
          </a:ln>
          <a:effectLst/>
        </c:spPr>
      </c:pivotFmt>
      <c:pivotFmt>
        <c:idx val="10"/>
        <c:spPr>
          <a:solidFill>
            <a:schemeClr val="accent1">
              <a:lumMod val="20000"/>
              <a:lumOff val="80000"/>
            </a:schemeClr>
          </a:solidFill>
          <a:ln>
            <a:noFill/>
          </a:ln>
          <a:effectLst/>
        </c:spPr>
      </c:pivotFmt>
    </c:pivotFmts>
    <c:plotArea>
      <c:layout/>
      <c:barChart>
        <c:barDir val="bar"/>
        <c:grouping val="stacked"/>
        <c:varyColors val="0"/>
        <c:ser>
          <c:idx val="0"/>
          <c:order val="0"/>
          <c:tx>
            <c:strRef>
              <c:f>worksheet!$C$61</c:f>
              <c:strCache>
                <c:ptCount val="1"/>
                <c:pt idx="0">
                  <c:v>Average Lifetime Duration</c:v>
                </c:pt>
              </c:strCache>
            </c:strRef>
          </c:tx>
          <c:spPr>
            <a:solidFill>
              <a:schemeClr val="accent1">
                <a:lumMod val="20000"/>
                <a:lumOff val="80000"/>
              </a:schemeClr>
            </a:solidFill>
            <a:ln>
              <a:noFill/>
            </a:ln>
            <a:effectLst/>
          </c:spPr>
          <c:invertIfNegative val="0"/>
          <c:dPt>
            <c:idx val="0"/>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6-8E11-4DA0-881D-CAB1C69D2182}"/>
              </c:ext>
            </c:extLst>
          </c:dPt>
          <c:dPt>
            <c:idx val="1"/>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5-8E11-4DA0-881D-CAB1C69D2182}"/>
              </c:ext>
            </c:extLst>
          </c:dPt>
          <c:dPt>
            <c:idx val="2"/>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4-8E11-4DA0-881D-CAB1C69D2182}"/>
              </c:ext>
            </c:extLst>
          </c:dPt>
          <c:dPt>
            <c:idx val="3"/>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2-8E11-4DA0-881D-CAB1C69D2182}"/>
              </c:ext>
            </c:extLst>
          </c:dPt>
          <c:dPt>
            <c:idx val="4"/>
            <c:invertIfNegative val="0"/>
            <c:bubble3D val="0"/>
            <c:spPr>
              <a:solidFill>
                <a:schemeClr val="accent1">
                  <a:lumMod val="20000"/>
                  <a:lumOff val="80000"/>
                </a:schemeClr>
              </a:solidFill>
              <a:ln>
                <a:noFill/>
              </a:ln>
              <a:effectLst/>
            </c:spPr>
            <c:extLst>
              <c:ext xmlns:c16="http://schemas.microsoft.com/office/drawing/2014/chart" uri="{C3380CC4-5D6E-409C-BE32-E72D297353CC}">
                <c16:uniqueId val="{00000003-8E11-4DA0-881D-CAB1C69D218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worksheet!$B$62:$B$66</c:f>
              <c:strCache>
                <c:ptCount val="5"/>
                <c:pt idx="0">
                  <c:v>Adult</c:v>
                </c:pt>
                <c:pt idx="1">
                  <c:v>Old</c:v>
                </c:pt>
                <c:pt idx="2">
                  <c:v>Teenager</c:v>
                </c:pt>
                <c:pt idx="3">
                  <c:v>Unknown</c:v>
                </c:pt>
                <c:pt idx="4">
                  <c:v>Young Adult</c:v>
                </c:pt>
              </c:strCache>
            </c:strRef>
          </c:cat>
          <c:val>
            <c:numRef>
              <c:f>worksheet!$C$62:$C$66</c:f>
              <c:numCache>
                <c:formatCode>0.0</c:formatCode>
                <c:ptCount val="5"/>
                <c:pt idx="0">
                  <c:v>1206.8588588588589</c:v>
                </c:pt>
                <c:pt idx="1">
                  <c:v>1280.8571428571429</c:v>
                </c:pt>
                <c:pt idx="2">
                  <c:v>1169.9450549450548</c:v>
                </c:pt>
                <c:pt idx="3">
                  <c:v>1098.9285714285713</c:v>
                </c:pt>
                <c:pt idx="4">
                  <c:v>1182.9116279069767</c:v>
                </c:pt>
              </c:numCache>
            </c:numRef>
          </c:val>
          <c:extLst>
            <c:ext xmlns:c16="http://schemas.microsoft.com/office/drawing/2014/chart" uri="{C3380CC4-5D6E-409C-BE32-E72D297353CC}">
              <c16:uniqueId val="{00000000-8E11-4DA0-881D-CAB1C69D2182}"/>
            </c:ext>
          </c:extLst>
        </c:ser>
        <c:ser>
          <c:idx val="1"/>
          <c:order val="1"/>
          <c:tx>
            <c:strRef>
              <c:f>worksheet!$D$61</c:f>
              <c:strCache>
                <c:ptCount val="1"/>
                <c:pt idx="0">
                  <c:v>Average Days Since Last Purchase</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50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worksheet!$B$62:$B$66</c:f>
              <c:strCache>
                <c:ptCount val="5"/>
                <c:pt idx="0">
                  <c:v>Adult</c:v>
                </c:pt>
                <c:pt idx="1">
                  <c:v>Old</c:v>
                </c:pt>
                <c:pt idx="2">
                  <c:v>Teenager</c:v>
                </c:pt>
                <c:pt idx="3">
                  <c:v>Unknown</c:v>
                </c:pt>
                <c:pt idx="4">
                  <c:v>Young Adult</c:v>
                </c:pt>
              </c:strCache>
            </c:strRef>
          </c:cat>
          <c:val>
            <c:numRef>
              <c:f>worksheet!$D$62:$D$66</c:f>
              <c:numCache>
                <c:formatCode>0.0</c:formatCode>
                <c:ptCount val="5"/>
                <c:pt idx="0">
                  <c:v>316.6299668874172</c:v>
                </c:pt>
                <c:pt idx="1">
                  <c:v>462.66666666666669</c:v>
                </c:pt>
                <c:pt idx="2">
                  <c:v>301.06995884773664</c:v>
                </c:pt>
                <c:pt idx="3">
                  <c:v>279.14999999999998</c:v>
                </c:pt>
                <c:pt idx="4">
                  <c:v>318.11195928753182</c:v>
                </c:pt>
              </c:numCache>
            </c:numRef>
          </c:val>
          <c:extLst>
            <c:ext xmlns:c16="http://schemas.microsoft.com/office/drawing/2014/chart" uri="{C3380CC4-5D6E-409C-BE32-E72D297353CC}">
              <c16:uniqueId val="{00000001-8E11-4DA0-881D-CAB1C69D2182}"/>
            </c:ext>
          </c:extLst>
        </c:ser>
        <c:dLbls>
          <c:showLegendKey val="0"/>
          <c:showVal val="0"/>
          <c:showCatName val="0"/>
          <c:showSerName val="0"/>
          <c:showPercent val="0"/>
          <c:showBubbleSize val="0"/>
        </c:dLbls>
        <c:gapWidth val="184"/>
        <c:overlap val="70"/>
        <c:axId val="644799808"/>
        <c:axId val="644790208"/>
      </c:barChart>
      <c:catAx>
        <c:axId val="6447998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4790208"/>
        <c:crosses val="autoZero"/>
        <c:auto val="1"/>
        <c:lblAlgn val="ctr"/>
        <c:lblOffset val="100"/>
        <c:noMultiLvlLbl val="0"/>
      </c:catAx>
      <c:valAx>
        <c:axId val="644790208"/>
        <c:scaling>
          <c:orientation val="minMax"/>
        </c:scaling>
        <c:delete val="1"/>
        <c:axPos val="b"/>
        <c:numFmt formatCode="0.0" sourceLinked="1"/>
        <c:majorTickMark val="none"/>
        <c:minorTickMark val="none"/>
        <c:tickLblPos val="nextTo"/>
        <c:crossAx val="644799808"/>
        <c:crosses val="autoZero"/>
        <c:crossBetween val="between"/>
      </c:valAx>
      <c:spPr>
        <a:noFill/>
        <a:ln>
          <a:noFill/>
        </a:ln>
        <a:effectLst/>
      </c:spPr>
    </c:plotArea>
    <c:legend>
      <c:legendPos val="t"/>
      <c:layout>
        <c:manualLayout>
          <c:xMode val="edge"/>
          <c:yMode val="edge"/>
          <c:x val="0.37815829652820293"/>
          <c:y val="9.3827196977621069E-2"/>
          <c:w val="0.60774194296962292"/>
          <c:h val="9.905728400174530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lumMod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[Churn_Analysis.xlsx]worksheet!PivotTable18</c:name>
    <c:fmtId val="14"/>
  </c:pivotSource>
  <c:chart>
    <c:autoTitleDeleted val="0"/>
    <c:pivotFmts>
      <c:pivotFmt>
        <c:idx val="0"/>
        <c:spPr>
          <a:solidFill>
            <a:schemeClr val="accent1"/>
          </a:solidFill>
          <a:ln w="38100" cap="rnd" cmpd="sng">
            <a:solidFill>
              <a:schemeClr val="tx2">
                <a:lumMod val="25000"/>
                <a:lumOff val="75000"/>
              </a:schemeClr>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38100" cap="rnd" cmpd="sng">
            <a:solidFill>
              <a:schemeClr val="tx2">
                <a:lumMod val="25000"/>
                <a:lumOff val="75000"/>
              </a:schemeClr>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cmpd="sng">
            <a:solidFill>
              <a:schemeClr val="tx2">
                <a:lumMod val="25000"/>
                <a:lumOff val="75000"/>
              </a:schemeClr>
            </a:solidFill>
            <a:prstDash val="sysDot"/>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lumMod val="40000"/>
                <a:lumOff val="6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worksheet!$H$215:$H$216</c:f>
              <c:strCache>
                <c:ptCount val="1"/>
                <c:pt idx="0">
                  <c:v>Churned</c:v>
                </c:pt>
              </c:strCache>
            </c:strRef>
          </c:tx>
          <c:spPr>
            <a:ln w="38100" cap="rnd" cmpd="sng">
              <a:solidFill>
                <a:schemeClr val="tx2">
                  <a:lumMod val="25000"/>
                  <a:lumOff val="75000"/>
                </a:schemeClr>
              </a:solidFill>
              <a:prstDash val="sysDot"/>
              <a:round/>
            </a:ln>
            <a:effectLst/>
          </c:spPr>
          <c:marker>
            <c:symbol val="none"/>
          </c:marker>
          <c:cat>
            <c:strRef>
              <c:f>worksheet!$G$217:$G$228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worksheet!$H$217:$H$228</c:f>
              <c:numCache>
                <c:formatCode>0</c:formatCode>
                <c:ptCount val="12"/>
                <c:pt idx="0">
                  <c:v>141</c:v>
                </c:pt>
                <c:pt idx="1">
                  <c:v>137</c:v>
                </c:pt>
                <c:pt idx="2">
                  <c:v>168</c:v>
                </c:pt>
                <c:pt idx="3">
                  <c:v>163</c:v>
                </c:pt>
                <c:pt idx="4">
                  <c:v>176</c:v>
                </c:pt>
                <c:pt idx="5">
                  <c:v>167</c:v>
                </c:pt>
                <c:pt idx="6">
                  <c:v>155</c:v>
                </c:pt>
                <c:pt idx="7">
                  <c:v>152</c:v>
                </c:pt>
                <c:pt idx="8">
                  <c:v>158</c:v>
                </c:pt>
                <c:pt idx="9">
                  <c:v>144</c:v>
                </c:pt>
                <c:pt idx="10">
                  <c:v>154</c:v>
                </c:pt>
                <c:pt idx="11">
                  <c:v>117</c:v>
                </c:pt>
              </c:numCache>
            </c:numRef>
          </c:val>
          <c:smooth val="1"/>
          <c:extLst>
            <c:ext xmlns:c16="http://schemas.microsoft.com/office/drawing/2014/chart" uri="{C3380CC4-5D6E-409C-BE32-E72D297353CC}">
              <c16:uniqueId val="{00000000-4E73-46E6-8A88-82967815A8AC}"/>
            </c:ext>
          </c:extLst>
        </c:ser>
        <c:ser>
          <c:idx val="1"/>
          <c:order val="1"/>
          <c:tx>
            <c:strRef>
              <c:f>worksheet!$I$215:$I$216</c:f>
              <c:strCache>
                <c:ptCount val="1"/>
                <c:pt idx="0">
                  <c:v>Active</c:v>
                </c:pt>
              </c:strCache>
            </c:strRef>
          </c:tx>
          <c:spPr>
            <a:ln w="28575" cap="rnd">
              <a:solidFill>
                <a:schemeClr val="accent1">
                  <a:lumMod val="40000"/>
                  <a:lumOff val="60000"/>
                </a:schemeClr>
              </a:solidFill>
              <a:round/>
            </a:ln>
            <a:effectLst/>
          </c:spPr>
          <c:marker>
            <c:symbol val="none"/>
          </c:marker>
          <c:cat>
            <c:strRef>
              <c:f>worksheet!$G$217:$G$228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worksheet!$I$217:$I$228</c:f>
              <c:numCache>
                <c:formatCode>0</c:formatCode>
                <c:ptCount val="12"/>
                <c:pt idx="0">
                  <c:v>47</c:v>
                </c:pt>
                <c:pt idx="1">
                  <c:v>41</c:v>
                </c:pt>
                <c:pt idx="2">
                  <c:v>40</c:v>
                </c:pt>
                <c:pt idx="3">
                  <c:v>47</c:v>
                </c:pt>
                <c:pt idx="4">
                  <c:v>66</c:v>
                </c:pt>
                <c:pt idx="5">
                  <c:v>44</c:v>
                </c:pt>
                <c:pt idx="6">
                  <c:v>66</c:v>
                </c:pt>
                <c:pt idx="7">
                  <c:v>71</c:v>
                </c:pt>
                <c:pt idx="8">
                  <c:v>60</c:v>
                </c:pt>
                <c:pt idx="9">
                  <c:v>61</c:v>
                </c:pt>
                <c:pt idx="10">
                  <c:v>68</c:v>
                </c:pt>
                <c:pt idx="11">
                  <c:v>57</c:v>
                </c:pt>
              </c:numCache>
            </c:numRef>
          </c:val>
          <c:smooth val="1"/>
          <c:extLst>
            <c:ext xmlns:c16="http://schemas.microsoft.com/office/drawing/2014/chart" uri="{C3380CC4-5D6E-409C-BE32-E72D297353CC}">
              <c16:uniqueId val="{00000001-4E73-46E6-8A88-82967815A8AC}"/>
            </c:ext>
          </c:extLst>
        </c:ser>
        <c:dLbls>
          <c:showLegendKey val="0"/>
          <c:showVal val="0"/>
          <c:showCatName val="0"/>
          <c:showSerName val="0"/>
          <c:showPercent val="0"/>
          <c:showBubbleSize val="0"/>
        </c:dLbls>
        <c:smooth val="0"/>
        <c:axId val="874101072"/>
        <c:axId val="874091472"/>
      </c:lineChart>
      <c:catAx>
        <c:axId val="8741010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74091472"/>
        <c:crosses val="autoZero"/>
        <c:auto val="1"/>
        <c:lblAlgn val="ctr"/>
        <c:lblOffset val="100"/>
        <c:noMultiLvlLbl val="0"/>
      </c:catAx>
      <c:valAx>
        <c:axId val="874091472"/>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874101072"/>
        <c:crosses val="autoZero"/>
        <c:crossBetween val="between"/>
      </c:valAx>
      <c:spPr>
        <a:noFill/>
        <a:ln>
          <a:noFill/>
        </a:ln>
        <a:effectLst/>
      </c:spPr>
    </c:plotArea>
    <c:legend>
      <c:legendPos val="t"/>
      <c:layout>
        <c:manualLayout>
          <c:xMode val="edge"/>
          <c:yMode val="edge"/>
          <c:x val="0.65523936574043951"/>
          <c:y val="0.15277777777777779"/>
          <c:w val="0.33414936769267478"/>
          <c:h val="8.2755176436278804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[Churn_Analysis.xlsx]worksheet!PivotTable7</c:name>
    <c:fmtId val="1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D0E3F4"/>
          </a:solidFill>
          <a:ln w="19050">
            <a:noFill/>
          </a:ln>
          <a:effectLst/>
        </c:spPr>
        <c:dLbl>
          <c:idx val="0"/>
          <c:layout>
            <c:manualLayout>
              <c:x val="-0.12213417448838283"/>
              <c:y val="-0.102822537116866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lumMod val="40000"/>
              <a:lumOff val="60000"/>
            </a:schemeClr>
          </a:solidFill>
          <a:ln w="19050">
            <a:solidFill>
              <a:schemeClr val="lt1"/>
            </a:solidFill>
          </a:ln>
          <a:effectLst/>
        </c:spPr>
        <c:dLbl>
          <c:idx val="0"/>
          <c:layout>
            <c:manualLayout>
              <c:x val="6.1067087244191416E-2"/>
              <c:y val="0.171370895194777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lumMod val="40000"/>
              <a:lumOff val="60000"/>
            </a:schemeClr>
          </a:solidFill>
          <a:ln w="19050">
            <a:solidFill>
              <a:schemeClr val="lt1"/>
            </a:solidFill>
          </a:ln>
          <a:effectLst/>
        </c:spPr>
        <c:dLbl>
          <c:idx val="0"/>
          <c:layout>
            <c:manualLayout>
              <c:x val="6.1067087244191416E-2"/>
              <c:y val="0.17137089519477799"/>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D0E3F4"/>
          </a:solidFill>
          <a:ln w="19050">
            <a:noFill/>
          </a:ln>
          <a:effectLst/>
        </c:spPr>
        <c:dLbl>
          <c:idx val="0"/>
          <c:layout>
            <c:manualLayout>
              <c:x val="-0.12213417448838283"/>
              <c:y val="-0.1028225371168668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lumMod val="40000"/>
              <a:lumOff val="60000"/>
            </a:schemeClr>
          </a:solidFill>
          <a:ln w="19050">
            <a:noFill/>
          </a:ln>
          <a:effectLst/>
        </c:spPr>
        <c:dLbl>
          <c:idx val="0"/>
          <c:layout>
            <c:manualLayout>
              <c:x val="0.10680160023313187"/>
              <c:y val="8.9399887541936771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D0E3F4"/>
          </a:solidFill>
          <a:ln w="19050">
            <a:noFill/>
          </a:ln>
          <a:effectLst/>
        </c:spPr>
        <c:dLbl>
          <c:idx val="0"/>
          <c:layout>
            <c:manualLayout>
              <c:x val="-0.12213417448838283"/>
              <c:y val="-0.10282253711686684"/>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835355600899065"/>
          <c:y val="0"/>
          <c:w val="0.5151721314336335"/>
          <c:h val="1"/>
        </c:manualLayout>
      </c:layout>
      <c:doughnutChart>
        <c:varyColors val="1"/>
        <c:ser>
          <c:idx val="0"/>
          <c:order val="0"/>
          <c:tx>
            <c:strRef>
              <c:f>worksheet!$H$54</c:f>
              <c:strCache>
                <c:ptCount val="1"/>
                <c:pt idx="0">
                  <c:v>Total</c:v>
                </c:pt>
              </c:strCache>
            </c:strRef>
          </c:tx>
          <c:spPr>
            <a:ln>
              <a:noFill/>
            </a:ln>
          </c:spPr>
          <c:explosion val="4"/>
          <c:dPt>
            <c:idx val="0"/>
            <c:bubble3D val="0"/>
            <c:spPr>
              <a:solidFill>
                <a:schemeClr val="accent1">
                  <a:lumMod val="40000"/>
                  <a:lumOff val="60000"/>
                </a:schemeClr>
              </a:solidFill>
              <a:ln w="19050">
                <a:noFill/>
              </a:ln>
              <a:effectLst/>
            </c:spPr>
            <c:extLst>
              <c:ext xmlns:c16="http://schemas.microsoft.com/office/drawing/2014/chart" uri="{C3380CC4-5D6E-409C-BE32-E72D297353CC}">
                <c16:uniqueId val="{00000001-6F9D-41CD-B899-ECC03B932780}"/>
              </c:ext>
            </c:extLst>
          </c:dPt>
          <c:dPt>
            <c:idx val="1"/>
            <c:bubble3D val="0"/>
            <c:spPr>
              <a:solidFill>
                <a:srgbClr val="D0E3F4"/>
              </a:solidFill>
              <a:ln w="19050">
                <a:noFill/>
              </a:ln>
              <a:effectLst/>
            </c:spPr>
            <c:extLst>
              <c:ext xmlns:c16="http://schemas.microsoft.com/office/drawing/2014/chart" uri="{C3380CC4-5D6E-409C-BE32-E72D297353CC}">
                <c16:uniqueId val="{00000003-6F9D-41CD-B899-ECC03B932780}"/>
              </c:ext>
            </c:extLst>
          </c:dPt>
          <c:dLbls>
            <c:dLbl>
              <c:idx val="0"/>
              <c:layout>
                <c:manualLayout>
                  <c:x val="0.10680160023313187"/>
                  <c:y val="8.9399887541936771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6F9D-41CD-B899-ECC03B932780}"/>
                </c:ext>
              </c:extLst>
            </c:dLbl>
            <c:dLbl>
              <c:idx val="1"/>
              <c:layout>
                <c:manualLayout>
                  <c:x val="-0.12213417448838283"/>
                  <c:y val="-0.10282253711686684"/>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F9D-41CD-B899-ECC03B932780}"/>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worksheet!$G$55:$G$57</c:f>
              <c:strCache>
                <c:ptCount val="2"/>
                <c:pt idx="0">
                  <c:v>Churned</c:v>
                </c:pt>
                <c:pt idx="1">
                  <c:v>Active</c:v>
                </c:pt>
              </c:strCache>
            </c:strRef>
          </c:cat>
          <c:val>
            <c:numRef>
              <c:f>worksheet!$H$55:$H$57</c:f>
              <c:numCache>
                <c:formatCode>0.0</c:formatCode>
                <c:ptCount val="2"/>
                <c:pt idx="0">
                  <c:v>1260.4536026200874</c:v>
                </c:pt>
                <c:pt idx="1">
                  <c:v>1010.2095808383234</c:v>
                </c:pt>
              </c:numCache>
            </c:numRef>
          </c:val>
          <c:extLst>
            <c:ext xmlns:c16="http://schemas.microsoft.com/office/drawing/2014/chart" uri="{C3380CC4-5D6E-409C-BE32-E72D297353CC}">
              <c16:uniqueId val="{00000004-6F9D-41CD-B899-ECC03B932780}"/>
            </c:ext>
          </c:extLst>
        </c:ser>
        <c:dLbls>
          <c:showLegendKey val="0"/>
          <c:showVal val="1"/>
          <c:showCatName val="0"/>
          <c:showSerName val="0"/>
          <c:showPercent val="0"/>
          <c:showBubbleSize val="0"/>
          <c:showLeaderLines val="1"/>
        </c:dLbls>
        <c:firstSliceAng val="36"/>
        <c:holeSize val="82"/>
      </c:doughnutChart>
      <c:spPr>
        <a:noFill/>
        <a:ln>
          <a:noFill/>
        </a:ln>
        <a:effectLst/>
      </c:spPr>
    </c:plotArea>
    <c:legend>
      <c:legendPos val="r"/>
      <c:layout>
        <c:manualLayout>
          <c:xMode val="edge"/>
          <c:yMode val="edge"/>
          <c:x val="0.79134004843248174"/>
          <c:y val="0.44703703767003306"/>
          <c:w val="0.1690718255297195"/>
          <c:h val="0.3555845341108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[Churn_Analysis.xlsx]worksheet!PivotTable8</c:name>
    <c:fmtId val="12"/>
  </c:pivotSource>
  <c:chart>
    <c:autoTitleDeleted val="1"/>
    <c:pivotFmts>
      <c:pivotFmt>
        <c:idx val="0"/>
        <c:spPr>
          <a:solidFill>
            <a:srgbClr val="FBF8FE"/>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tx2">
              <a:lumMod val="25000"/>
              <a:lumOff val="75000"/>
            </a:schemeClr>
          </a:solidFill>
          <a:ln w="19050">
            <a:noFill/>
          </a:ln>
          <a:effectLst/>
        </c:spPr>
        <c:dLbl>
          <c:idx val="0"/>
          <c:layout>
            <c:manualLayout>
              <c:x val="-8.3333333333333329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rgbClr val="D0E3F4"/>
          </a:solidFill>
          <a:ln w="19050">
            <a:noFill/>
          </a:ln>
          <a:effectLst/>
        </c:spPr>
        <c:dLbl>
          <c:idx val="0"/>
          <c:layout>
            <c:manualLayout>
              <c:x val="7.2222222222222215E-2"/>
              <c:y val="-0.10648148148148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rgbClr val="FBF8FE"/>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rgbClr val="D0E3F4"/>
          </a:solidFill>
          <a:ln w="19050">
            <a:noFill/>
          </a:ln>
          <a:effectLst/>
        </c:spPr>
        <c:dLbl>
          <c:idx val="0"/>
          <c:layout>
            <c:manualLayout>
              <c:x val="7.2222222222222215E-2"/>
              <c:y val="-0.106481481481481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2">
              <a:lumMod val="25000"/>
              <a:lumOff val="75000"/>
            </a:schemeClr>
          </a:solidFill>
          <a:ln w="19050">
            <a:noFill/>
          </a:ln>
          <a:effectLst/>
        </c:spPr>
        <c:dLbl>
          <c:idx val="0"/>
          <c:layout>
            <c:manualLayout>
              <c:x val="-8.3333333333333329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FBF8FE"/>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D0E3F4"/>
          </a:solidFill>
          <a:ln w="19050">
            <a:noFill/>
          </a:ln>
          <a:effectLst/>
        </c:spPr>
        <c:dLbl>
          <c:idx val="0"/>
          <c:layout>
            <c:manualLayout>
              <c:x val="0.15076830574761096"/>
              <c:y val="-3.3989186134621062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tx2">
              <a:lumMod val="25000"/>
              <a:lumOff val="75000"/>
            </a:schemeClr>
          </a:solidFill>
          <a:ln w="19050">
            <a:noFill/>
          </a:ln>
          <a:effectLst/>
        </c:spPr>
        <c:dLbl>
          <c:idx val="0"/>
          <c:layout>
            <c:manualLayout>
              <c:x val="-8.3333333333333329E-2"/>
              <c:y val="0.16666666666666666"/>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598993447404992"/>
          <c:y val="2.0394529631164539E-2"/>
          <c:w val="0.48728525515538218"/>
          <c:h val="0.9796054703688355"/>
        </c:manualLayout>
      </c:layout>
      <c:doughnutChart>
        <c:varyColors val="1"/>
        <c:ser>
          <c:idx val="0"/>
          <c:order val="0"/>
          <c:tx>
            <c:strRef>
              <c:f>worksheet!$H$61</c:f>
              <c:strCache>
                <c:ptCount val="1"/>
                <c:pt idx="0">
                  <c:v>Total</c:v>
                </c:pt>
              </c:strCache>
            </c:strRef>
          </c:tx>
          <c:spPr>
            <a:solidFill>
              <a:srgbClr val="FBF8FE"/>
            </a:solidFill>
            <a:ln>
              <a:noFill/>
            </a:ln>
          </c:spPr>
          <c:explosion val="2"/>
          <c:dPt>
            <c:idx val="0"/>
            <c:bubble3D val="0"/>
            <c:spPr>
              <a:solidFill>
                <a:srgbClr val="D0E3F4"/>
              </a:solidFill>
              <a:ln w="19050">
                <a:noFill/>
              </a:ln>
              <a:effectLst/>
            </c:spPr>
            <c:extLst>
              <c:ext xmlns:c16="http://schemas.microsoft.com/office/drawing/2014/chart" uri="{C3380CC4-5D6E-409C-BE32-E72D297353CC}">
                <c16:uniqueId val="{00000001-8232-4216-9225-82A8F6DD2FEF}"/>
              </c:ext>
            </c:extLst>
          </c:dPt>
          <c:dPt>
            <c:idx val="1"/>
            <c:bubble3D val="0"/>
            <c:spPr>
              <a:solidFill>
                <a:schemeClr val="tx2">
                  <a:lumMod val="25000"/>
                  <a:lumOff val="75000"/>
                </a:schemeClr>
              </a:solidFill>
              <a:ln w="19050">
                <a:noFill/>
              </a:ln>
              <a:effectLst/>
            </c:spPr>
            <c:extLst>
              <c:ext xmlns:c16="http://schemas.microsoft.com/office/drawing/2014/chart" uri="{C3380CC4-5D6E-409C-BE32-E72D297353CC}">
                <c16:uniqueId val="{00000003-8232-4216-9225-82A8F6DD2FEF}"/>
              </c:ext>
            </c:extLst>
          </c:dPt>
          <c:dLbls>
            <c:dLbl>
              <c:idx val="0"/>
              <c:layout>
                <c:manualLayout>
                  <c:x val="0.15076830574761096"/>
                  <c:y val="-3.3989186134621062E-2"/>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8232-4216-9225-82A8F6DD2FEF}"/>
                </c:ext>
              </c:extLst>
            </c:dLbl>
            <c:dLbl>
              <c:idx val="1"/>
              <c:layout>
                <c:manualLayout>
                  <c:x val="-8.3333333333333329E-2"/>
                  <c:y val="0.16666666666666666"/>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8232-4216-9225-82A8F6DD2FEF}"/>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worksheet!$G$62:$G$64</c:f>
              <c:strCache>
                <c:ptCount val="2"/>
                <c:pt idx="0">
                  <c:v>Churned</c:v>
                </c:pt>
                <c:pt idx="1">
                  <c:v>Active</c:v>
                </c:pt>
              </c:strCache>
            </c:strRef>
          </c:cat>
          <c:val>
            <c:numRef>
              <c:f>worksheet!$H$62:$H$64</c:f>
              <c:numCache>
                <c:formatCode>0.000</c:formatCode>
                <c:ptCount val="2"/>
                <c:pt idx="0">
                  <c:v>3.3908135616087646E-3</c:v>
                </c:pt>
                <c:pt idx="1">
                  <c:v>5.8453802989625402E-2</c:v>
                </c:pt>
              </c:numCache>
            </c:numRef>
          </c:val>
          <c:extLst>
            <c:ext xmlns:c16="http://schemas.microsoft.com/office/drawing/2014/chart" uri="{C3380CC4-5D6E-409C-BE32-E72D297353CC}">
              <c16:uniqueId val="{00000004-8232-4216-9225-82A8F6DD2FEF}"/>
            </c:ext>
          </c:extLst>
        </c:ser>
        <c:dLbls>
          <c:showLegendKey val="0"/>
          <c:showVal val="0"/>
          <c:showCatName val="0"/>
          <c:showSerName val="0"/>
          <c:showPercent val="0"/>
          <c:showBubbleSize val="0"/>
          <c:showLeaderLines val="1"/>
        </c:dLbls>
        <c:firstSliceAng val="39"/>
        <c:holeSize val="81"/>
      </c:doughnutChart>
      <c:spPr>
        <a:noFill/>
        <a:ln>
          <a:noFill/>
        </a:ln>
        <a:effectLst/>
      </c:spPr>
    </c:plotArea>
    <c:legend>
      <c:legendPos val="r"/>
      <c:layout>
        <c:manualLayout>
          <c:xMode val="edge"/>
          <c:yMode val="edge"/>
          <c:x val="0.81862208349288168"/>
          <c:y val="0.61406216331533869"/>
          <c:w val="0.1717943787870819"/>
          <c:h val="0.1957536204746921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[Churn_Analysis.xlsx]worksheet!PivotTable9</c:name>
    <c:fmtId val="9"/>
  </c:pivotSource>
  <c:chart>
    <c:autoTitleDeleted val="1"/>
    <c:pivotFmts>
      <c:pivotFmt>
        <c:idx val="0"/>
        <c:spPr>
          <a:solidFill>
            <a:schemeClr val="accent1">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lumMod val="40000"/>
              <a:lumOff val="60000"/>
            </a:schemeClr>
          </a:solidFill>
          <a:ln w="19050">
            <a:solidFill>
              <a:schemeClr val="lt1"/>
            </a:solidFill>
          </a:ln>
          <a:effectLst/>
        </c:spPr>
        <c:dLbl>
          <c:idx val="0"/>
          <c:layout>
            <c:manualLayout>
              <c:x val="-0.16111111111111112"/>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lumMod val="20000"/>
              <a:lumOff val="80000"/>
            </a:schemeClr>
          </a:solidFill>
          <a:ln w="19050">
            <a:solidFill>
              <a:schemeClr val="lt1"/>
            </a:solidFill>
          </a:ln>
          <a:effectLst/>
        </c:spPr>
        <c:dLbl>
          <c:idx val="0"/>
          <c:layout>
            <c:manualLayout>
              <c:x val="8.61111111111111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lumMod val="20000"/>
              <a:lumOff val="80000"/>
            </a:schemeClr>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lumMod val="20000"/>
              <a:lumOff val="80000"/>
            </a:schemeClr>
          </a:solidFill>
          <a:ln w="19050">
            <a:solidFill>
              <a:schemeClr val="lt1"/>
            </a:solidFill>
          </a:ln>
          <a:effectLst/>
        </c:spPr>
        <c:dLbl>
          <c:idx val="0"/>
          <c:layout>
            <c:manualLayout>
              <c:x val="8.61111111111111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lumMod val="40000"/>
              <a:lumOff val="60000"/>
            </a:schemeClr>
          </a:solidFill>
          <a:ln w="19050">
            <a:solidFill>
              <a:schemeClr val="lt1"/>
            </a:solidFill>
          </a:ln>
          <a:effectLst/>
        </c:spPr>
        <c:dLbl>
          <c:idx val="0"/>
          <c:layout>
            <c:manualLayout>
              <c:x val="-0.16111111111111112"/>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lumMod val="20000"/>
              <a:lumOff val="8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lumMod val="20000"/>
              <a:lumOff val="80000"/>
            </a:schemeClr>
          </a:solidFill>
          <a:ln w="19050">
            <a:noFill/>
          </a:ln>
          <a:effectLst/>
        </c:spPr>
        <c:dLbl>
          <c:idx val="0"/>
          <c:layout>
            <c:manualLayout>
              <c:x val="8.611111111111111E-2"/>
              <c:y val="9.7222222222222224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lumMod val="40000"/>
              <a:lumOff val="60000"/>
            </a:schemeClr>
          </a:solidFill>
          <a:ln w="19050">
            <a:noFill/>
          </a:ln>
          <a:effectLst/>
        </c:spPr>
        <c:dLbl>
          <c:idx val="0"/>
          <c:layout>
            <c:manualLayout>
              <c:x val="-0.16111111111111112"/>
              <c:y val="0.14351851851851857"/>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8266220721604129"/>
          <c:y val="4.2424262669655294E-2"/>
          <c:w val="0.37985323036313429"/>
          <c:h val="0.95757573733034473"/>
        </c:manualLayout>
      </c:layout>
      <c:doughnutChart>
        <c:varyColors val="1"/>
        <c:ser>
          <c:idx val="0"/>
          <c:order val="0"/>
          <c:tx>
            <c:strRef>
              <c:f>worksheet!$H$69</c:f>
              <c:strCache>
                <c:ptCount val="1"/>
                <c:pt idx="0">
                  <c:v>Total</c:v>
                </c:pt>
              </c:strCache>
            </c:strRef>
          </c:tx>
          <c:spPr>
            <a:solidFill>
              <a:schemeClr val="accent1">
                <a:lumMod val="20000"/>
                <a:lumOff val="80000"/>
              </a:schemeClr>
            </a:solidFill>
            <a:ln>
              <a:noFill/>
            </a:ln>
          </c:spPr>
          <c:explosion val="2"/>
          <c:dPt>
            <c:idx val="0"/>
            <c:bubble3D val="0"/>
            <c:spPr>
              <a:solidFill>
                <a:schemeClr val="accent1">
                  <a:lumMod val="20000"/>
                  <a:lumOff val="80000"/>
                </a:schemeClr>
              </a:solidFill>
              <a:ln w="19050">
                <a:noFill/>
              </a:ln>
              <a:effectLst/>
            </c:spPr>
            <c:extLst>
              <c:ext xmlns:c16="http://schemas.microsoft.com/office/drawing/2014/chart" uri="{C3380CC4-5D6E-409C-BE32-E72D297353CC}">
                <c16:uniqueId val="{00000001-5290-4205-B5FF-02F1CDF2F6FD}"/>
              </c:ext>
            </c:extLst>
          </c:dPt>
          <c:dPt>
            <c:idx val="1"/>
            <c:bubble3D val="0"/>
            <c:spPr>
              <a:solidFill>
                <a:schemeClr val="accent1">
                  <a:lumMod val="40000"/>
                  <a:lumOff val="60000"/>
                </a:schemeClr>
              </a:solidFill>
              <a:ln w="19050">
                <a:noFill/>
              </a:ln>
              <a:effectLst/>
            </c:spPr>
            <c:extLst>
              <c:ext xmlns:c16="http://schemas.microsoft.com/office/drawing/2014/chart" uri="{C3380CC4-5D6E-409C-BE32-E72D297353CC}">
                <c16:uniqueId val="{00000003-5290-4205-B5FF-02F1CDF2F6FD}"/>
              </c:ext>
            </c:extLst>
          </c:dPt>
          <c:dLbls>
            <c:dLbl>
              <c:idx val="0"/>
              <c:layout>
                <c:manualLayout>
                  <c:x val="8.611111111111111E-2"/>
                  <c:y val="9.7222222222222224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5290-4205-B5FF-02F1CDF2F6FD}"/>
                </c:ext>
              </c:extLst>
            </c:dLbl>
            <c:dLbl>
              <c:idx val="1"/>
              <c:layout>
                <c:manualLayout>
                  <c:x val="-0.16111111111111112"/>
                  <c:y val="0.14351851851851857"/>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5290-4205-B5FF-02F1CDF2F6FD}"/>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worksheet!$G$70:$G$72</c:f>
              <c:strCache>
                <c:ptCount val="2"/>
                <c:pt idx="0">
                  <c:v>Churned</c:v>
                </c:pt>
                <c:pt idx="1">
                  <c:v>Active</c:v>
                </c:pt>
              </c:strCache>
            </c:strRef>
          </c:cat>
          <c:val>
            <c:numRef>
              <c:f>worksheet!$H$70:$H$72</c:f>
              <c:numCache>
                <c:formatCode>0.000</c:formatCode>
                <c:ptCount val="2"/>
                <c:pt idx="0">
                  <c:v>42.787631004366709</c:v>
                </c:pt>
                <c:pt idx="1">
                  <c:v>50.060164670658622</c:v>
                </c:pt>
              </c:numCache>
            </c:numRef>
          </c:val>
          <c:extLst>
            <c:ext xmlns:c16="http://schemas.microsoft.com/office/drawing/2014/chart" uri="{C3380CC4-5D6E-409C-BE32-E72D297353CC}">
              <c16:uniqueId val="{00000004-5290-4205-B5FF-02F1CDF2F6FD}"/>
            </c:ext>
          </c:extLst>
        </c:ser>
        <c:dLbls>
          <c:showLegendKey val="0"/>
          <c:showVal val="0"/>
          <c:showCatName val="0"/>
          <c:showSerName val="0"/>
          <c:showPercent val="0"/>
          <c:showBubbleSize val="0"/>
          <c:showLeaderLines val="1"/>
        </c:dLbls>
        <c:firstSliceAng val="54"/>
        <c:holeSize val="8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[Churn_Analysis.xlsx]worksheet!PivotTable20</c:name>
    <c:fmtId val="18"/>
  </c:pivotSource>
  <c:chart>
    <c:autoTitleDeleted val="0"/>
    <c:pivotFmts>
      <c:pivotFmt>
        <c:idx val="0"/>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DCD5F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bg1">
                <a:lumMod val="9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rgbClr val="DCD5F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tx2">
                <a:lumMod val="25000"/>
                <a:lumOff val="75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rgbClr val="DCD5FB"/>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7077172272432554E-2"/>
          <c:y val="0.12178453663741001"/>
          <c:w val="0.92584565545513486"/>
          <c:h val="0.6889431832466808"/>
        </c:manualLayout>
      </c:layout>
      <c:lineChart>
        <c:grouping val="standard"/>
        <c:varyColors val="0"/>
        <c:ser>
          <c:idx val="0"/>
          <c:order val="0"/>
          <c:tx>
            <c:strRef>
              <c:f>worksheet!$G$34:$G$35</c:f>
              <c:strCache>
                <c:ptCount val="1"/>
                <c:pt idx="0">
                  <c:v>Churned</c:v>
                </c:pt>
              </c:strCache>
            </c:strRef>
          </c:tx>
          <c:spPr>
            <a:ln w="28575" cap="rnd">
              <a:solidFill>
                <a:schemeClr val="tx2">
                  <a:lumMod val="25000"/>
                  <a:lumOff val="75000"/>
                </a:schemeClr>
              </a:solidFill>
              <a:round/>
            </a:ln>
            <a:effectLst/>
          </c:spPr>
          <c:marker>
            <c:symbol val="none"/>
          </c:marker>
          <c:cat>
            <c:strRef>
              <c:f>worksheet!$F$36:$F$40</c:f>
              <c:strCache>
                <c:ptCount val="5"/>
                <c:pt idx="0">
                  <c:v>2020</c:v>
                </c:pt>
                <c:pt idx="1">
                  <c:v>2021</c:v>
                </c:pt>
                <c:pt idx="2">
                  <c:v>2022</c:v>
                </c:pt>
                <c:pt idx="3">
                  <c:v>2023</c:v>
                </c:pt>
                <c:pt idx="4">
                  <c:v>2024</c:v>
                </c:pt>
              </c:strCache>
            </c:strRef>
          </c:cat>
          <c:val>
            <c:numRef>
              <c:f>worksheet!$G$36:$G$40</c:f>
              <c:numCache>
                <c:formatCode>0.0</c:formatCode>
                <c:ptCount val="5"/>
                <c:pt idx="0">
                  <c:v>405</c:v>
                </c:pt>
                <c:pt idx="1">
                  <c:v>397</c:v>
                </c:pt>
                <c:pt idx="2">
                  <c:v>378</c:v>
                </c:pt>
                <c:pt idx="3">
                  <c:v>362</c:v>
                </c:pt>
                <c:pt idx="4">
                  <c:v>290</c:v>
                </c:pt>
              </c:numCache>
            </c:numRef>
          </c:val>
          <c:smooth val="1"/>
          <c:extLst>
            <c:ext xmlns:c16="http://schemas.microsoft.com/office/drawing/2014/chart" uri="{C3380CC4-5D6E-409C-BE32-E72D297353CC}">
              <c16:uniqueId val="{00000000-C735-4030-9C73-E46FE8F423F1}"/>
            </c:ext>
          </c:extLst>
        </c:ser>
        <c:ser>
          <c:idx val="1"/>
          <c:order val="1"/>
          <c:tx>
            <c:strRef>
              <c:f>worksheet!$H$34:$H$35</c:f>
              <c:strCache>
                <c:ptCount val="1"/>
                <c:pt idx="0">
                  <c:v>Active</c:v>
                </c:pt>
              </c:strCache>
            </c:strRef>
          </c:tx>
          <c:spPr>
            <a:ln w="28575" cap="rnd">
              <a:solidFill>
                <a:srgbClr val="DCD5FB"/>
              </a:solidFill>
              <a:round/>
            </a:ln>
            <a:effectLst/>
          </c:spPr>
          <c:marker>
            <c:symbol val="none"/>
          </c:marker>
          <c:cat>
            <c:strRef>
              <c:f>worksheet!$F$36:$F$40</c:f>
              <c:strCache>
                <c:ptCount val="5"/>
                <c:pt idx="0">
                  <c:v>2020</c:v>
                </c:pt>
                <c:pt idx="1">
                  <c:v>2021</c:v>
                </c:pt>
                <c:pt idx="2">
                  <c:v>2022</c:v>
                </c:pt>
                <c:pt idx="3">
                  <c:v>2023</c:v>
                </c:pt>
                <c:pt idx="4">
                  <c:v>2024</c:v>
                </c:pt>
              </c:strCache>
            </c:strRef>
          </c:cat>
          <c:val>
            <c:numRef>
              <c:f>worksheet!$H$36:$H$40</c:f>
              <c:numCache>
                <c:formatCode>0.0</c:formatCode>
                <c:ptCount val="5"/>
                <c:pt idx="0">
                  <c:v>83</c:v>
                </c:pt>
                <c:pt idx="1">
                  <c:v>92</c:v>
                </c:pt>
                <c:pt idx="2">
                  <c:v>119</c:v>
                </c:pt>
                <c:pt idx="3">
                  <c:v>159</c:v>
                </c:pt>
                <c:pt idx="4">
                  <c:v>215</c:v>
                </c:pt>
              </c:numCache>
            </c:numRef>
          </c:val>
          <c:smooth val="1"/>
          <c:extLst>
            <c:ext xmlns:c16="http://schemas.microsoft.com/office/drawing/2014/chart" uri="{C3380CC4-5D6E-409C-BE32-E72D297353CC}">
              <c16:uniqueId val="{00000001-C735-4030-9C73-E46FE8F423F1}"/>
            </c:ext>
          </c:extLst>
        </c:ser>
        <c:dLbls>
          <c:showLegendKey val="0"/>
          <c:showVal val="0"/>
          <c:showCatName val="0"/>
          <c:showSerName val="0"/>
          <c:showPercent val="0"/>
          <c:showBubbleSize val="0"/>
        </c:dLbls>
        <c:smooth val="0"/>
        <c:axId val="227931103"/>
        <c:axId val="227930143"/>
      </c:lineChart>
      <c:catAx>
        <c:axId val="2279311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7930143"/>
        <c:crosses val="autoZero"/>
        <c:auto val="1"/>
        <c:lblAlgn val="ctr"/>
        <c:lblOffset val="100"/>
        <c:noMultiLvlLbl val="0"/>
      </c:catAx>
      <c:valAx>
        <c:axId val="227930143"/>
        <c:scaling>
          <c:orientation val="minMax"/>
        </c:scaling>
        <c:delete val="1"/>
        <c:axPos val="l"/>
        <c:numFmt formatCode="0.0" sourceLinked="1"/>
        <c:majorTickMark val="none"/>
        <c:minorTickMark val="none"/>
        <c:tickLblPos val="nextTo"/>
        <c:crossAx val="227931103"/>
        <c:crosses val="autoZero"/>
        <c:crossBetween val="between"/>
      </c:valAx>
      <c:spPr>
        <a:noFill/>
        <a:ln>
          <a:noFill/>
        </a:ln>
        <a:effectLst/>
      </c:spPr>
    </c:plotArea>
    <c:legend>
      <c:legendPos val="t"/>
      <c:layout>
        <c:manualLayout>
          <c:xMode val="edge"/>
          <c:yMode val="edge"/>
          <c:x val="0.59327005531319599"/>
          <c:y val="0.14814814814814814"/>
          <c:w val="0.38075230299136076"/>
          <c:h val="7.812554680664918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[Churn_Analysis.xlsx]worksheet!PivotTable12</c:name>
    <c:fmtId val="11"/>
  </c:pivotSource>
  <c:chart>
    <c:autoTitleDeleted val="1"/>
    <c:pivotFmts>
      <c:pivotFmt>
        <c:idx val="0"/>
        <c:spPr>
          <a:solidFill>
            <a:schemeClr val="accent1">
              <a:lumMod val="20000"/>
              <a:lumOff val="8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schemeClr>
          </a:solidFill>
          <a:ln w="19050">
            <a:noFill/>
          </a:ln>
          <a:effectLst/>
        </c:spPr>
      </c:pivotFmt>
      <c:pivotFmt>
        <c:idx val="2"/>
        <c:spPr>
          <a:solidFill>
            <a:schemeClr val="accent1">
              <a:lumMod val="20000"/>
              <a:lumOff val="8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20000"/>
              <a:lumOff val="80000"/>
            </a:schemeClr>
          </a:solidFill>
          <a:ln w="19050">
            <a:noFill/>
          </a:ln>
          <a:effectLst/>
        </c:spPr>
      </c:pivotFmt>
      <c:pivotFmt>
        <c:idx val="4"/>
        <c:spPr>
          <a:solidFill>
            <a:schemeClr val="tx2">
              <a:lumMod val="25000"/>
              <a:lumOff val="75000"/>
            </a:schemeClr>
          </a:solidFill>
          <a:ln w="19050">
            <a:noFill/>
          </a:ln>
          <a:effectLst/>
        </c:spPr>
      </c:pivotFmt>
      <c:pivotFmt>
        <c:idx val="5"/>
        <c:spPr>
          <a:solidFill>
            <a:schemeClr val="accent1">
              <a:lumMod val="20000"/>
              <a:lumOff val="80000"/>
            </a:schemeClr>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lumMod val="20000"/>
              <a:lumOff val="80000"/>
            </a:schemeClr>
          </a:solidFill>
          <a:ln w="19050">
            <a:noFill/>
          </a:ln>
          <a:effectLst/>
        </c:spPr>
        <c:dLbl>
          <c:idx val="0"/>
          <c:layout>
            <c:manualLayout>
              <c:x val="-7.9242032730404824E-2"/>
              <c:y val="-0.27604729118986615"/>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2">
              <a:lumMod val="25000"/>
              <a:lumOff val="75000"/>
            </a:schemeClr>
          </a:solidFill>
          <a:ln w="19050">
            <a:noFill/>
          </a:ln>
          <a:effectLst/>
        </c:spPr>
        <c:dLbl>
          <c:idx val="0"/>
          <c:layout>
            <c:manualLayout>
              <c:x val="6.5460809646856161E-2"/>
              <c:y val="0.20198582282185329"/>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manualLayout>
          <c:layoutTarget val="inner"/>
          <c:xMode val="edge"/>
          <c:yMode val="edge"/>
          <c:x val="0.17179705405404"/>
          <c:y val="4.03608706761431E-2"/>
          <c:w val="0.39223666496762205"/>
          <c:h val="0.95963912932385687"/>
        </c:manualLayout>
      </c:layout>
      <c:doughnutChart>
        <c:varyColors val="1"/>
        <c:ser>
          <c:idx val="0"/>
          <c:order val="0"/>
          <c:tx>
            <c:strRef>
              <c:f>worksheet!$H$91</c:f>
              <c:strCache>
                <c:ptCount val="1"/>
                <c:pt idx="0">
                  <c:v>Total</c:v>
                </c:pt>
              </c:strCache>
            </c:strRef>
          </c:tx>
          <c:spPr>
            <a:solidFill>
              <a:schemeClr val="accent1">
                <a:lumMod val="20000"/>
                <a:lumOff val="80000"/>
              </a:schemeClr>
            </a:solidFill>
            <a:ln>
              <a:noFill/>
            </a:ln>
          </c:spPr>
          <c:dPt>
            <c:idx val="0"/>
            <c:bubble3D val="0"/>
            <c:spPr>
              <a:solidFill>
                <a:schemeClr val="accent1">
                  <a:lumMod val="20000"/>
                  <a:lumOff val="80000"/>
                </a:schemeClr>
              </a:solidFill>
              <a:ln w="19050">
                <a:noFill/>
              </a:ln>
              <a:effectLst/>
            </c:spPr>
            <c:extLst>
              <c:ext xmlns:c16="http://schemas.microsoft.com/office/drawing/2014/chart" uri="{C3380CC4-5D6E-409C-BE32-E72D297353CC}">
                <c16:uniqueId val="{00000001-0977-475C-AF4E-01EDAA5A5553}"/>
              </c:ext>
            </c:extLst>
          </c:dPt>
          <c:dPt>
            <c:idx val="1"/>
            <c:bubble3D val="0"/>
            <c:explosion val="5"/>
            <c:spPr>
              <a:solidFill>
                <a:schemeClr val="tx2">
                  <a:lumMod val="25000"/>
                  <a:lumOff val="75000"/>
                </a:schemeClr>
              </a:solidFill>
              <a:ln w="19050">
                <a:noFill/>
              </a:ln>
              <a:effectLst/>
            </c:spPr>
            <c:extLst>
              <c:ext xmlns:c16="http://schemas.microsoft.com/office/drawing/2014/chart" uri="{C3380CC4-5D6E-409C-BE32-E72D297353CC}">
                <c16:uniqueId val="{00000003-0977-475C-AF4E-01EDAA5A5553}"/>
              </c:ext>
            </c:extLst>
          </c:dPt>
          <c:dLbls>
            <c:dLbl>
              <c:idx val="0"/>
              <c:layout>
                <c:manualLayout>
                  <c:x val="-7.9242032730404824E-2"/>
                  <c:y val="-0.27604729118986615"/>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0977-475C-AF4E-01EDAA5A5553}"/>
                </c:ext>
              </c:extLst>
            </c:dLbl>
            <c:dLbl>
              <c:idx val="1"/>
              <c:layout>
                <c:manualLayout>
                  <c:x val="6.5460809646856161E-2"/>
                  <c:y val="0.20198582282185329"/>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0977-475C-AF4E-01EDAA5A5553}"/>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bg1">
                      <a:lumMod val="65000"/>
                    </a:schemeClr>
                  </a:solidFill>
                  <a:round/>
                </a:ln>
                <a:effectLst/>
              </c:spPr>
            </c:leaderLines>
            <c:extLst>
              <c:ext xmlns:c15="http://schemas.microsoft.com/office/drawing/2012/chart" uri="{CE6537A1-D6FC-4f65-9D91-7224C49458BB}"/>
            </c:extLst>
          </c:dLbls>
          <c:cat>
            <c:strRef>
              <c:f>worksheet!$G$92:$G$94</c:f>
              <c:strCache>
                <c:ptCount val="2"/>
                <c:pt idx="0">
                  <c:v>Churned</c:v>
                </c:pt>
                <c:pt idx="1">
                  <c:v>Active</c:v>
                </c:pt>
              </c:strCache>
            </c:strRef>
          </c:cat>
          <c:val>
            <c:numRef>
              <c:f>worksheet!$H$92:$H$94</c:f>
              <c:numCache>
                <c:formatCode>0</c:formatCode>
                <c:ptCount val="2"/>
                <c:pt idx="0">
                  <c:v>240</c:v>
                </c:pt>
                <c:pt idx="1">
                  <c:v>93</c:v>
                </c:pt>
              </c:numCache>
            </c:numRef>
          </c:val>
          <c:extLst>
            <c:ext xmlns:c16="http://schemas.microsoft.com/office/drawing/2014/chart" uri="{C3380CC4-5D6E-409C-BE32-E72D297353CC}">
              <c16:uniqueId val="{00000004-0977-475C-AF4E-01EDAA5A5553}"/>
            </c:ext>
          </c:extLst>
        </c:ser>
        <c:dLbls>
          <c:showLegendKey val="0"/>
          <c:showVal val="0"/>
          <c:showCatName val="0"/>
          <c:showSerName val="0"/>
          <c:showPercent val="0"/>
          <c:showBubbleSize val="0"/>
          <c:showLeaderLines val="1"/>
        </c:dLbls>
        <c:firstSliceAng val="144"/>
        <c:holeSize val="86"/>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[Churn_Analysis.xlsx]worksheet!PivotTable10</c:name>
    <c:fmtId val="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FBF8FE"/>
          </a:solidFill>
          <a:ln w="19050">
            <a:solidFill>
              <a:schemeClr val="lt1"/>
            </a:solidFill>
          </a:ln>
          <a:effectLst/>
        </c:spPr>
      </c:pivotFmt>
      <c:pivotFmt>
        <c:idx val="2"/>
        <c:spPr>
          <a:solidFill>
            <a:schemeClr val="tx2">
              <a:lumMod val="25000"/>
              <a:lumOff val="75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25000"/>
              <a:lumOff val="75000"/>
            </a:schemeClr>
          </a:solidFill>
          <a:ln w="19050">
            <a:solidFill>
              <a:schemeClr val="lt1"/>
            </a:solidFill>
          </a:ln>
          <a:effectLst/>
        </c:spPr>
      </c:pivotFmt>
      <c:pivotFmt>
        <c:idx val="5"/>
        <c:spPr>
          <a:solidFill>
            <a:srgbClr val="FBF8FE"/>
          </a:solidFill>
          <a:ln w="19050">
            <a:solidFill>
              <a:schemeClr val="lt1"/>
            </a:solidFill>
          </a:ln>
          <a:effectLst/>
        </c:spPr>
      </c:pivotFmt>
      <c:pivotFmt>
        <c:idx val="6"/>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tx2">
              <a:lumMod val="25000"/>
              <a:lumOff val="75000"/>
            </a:schemeClr>
          </a:solidFill>
          <a:ln w="19050">
            <a:noFill/>
          </a:ln>
          <a:effectLst/>
        </c:spPr>
        <c:dLbl>
          <c:idx val="0"/>
          <c:layout>
            <c:manualLayout>
              <c:x val="-9.5691410807855093E-2"/>
              <c:y val="-4.707018540570105E-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tx2">
              <a:lumMod val="10000"/>
              <a:lumOff val="90000"/>
            </a:schemeClr>
          </a:solidFill>
          <a:ln w="19050">
            <a:noFill/>
          </a:ln>
          <a:effectLst/>
        </c:spPr>
        <c:dLbl>
          <c:idx val="0"/>
          <c:layout>
            <c:manualLayout>
              <c:x val="2.3922852701963773E-2"/>
              <c:y val="0.26224817583176302"/>
            </c:manualLayout>
          </c:layout>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worksheet!$H$76</c:f>
              <c:strCache>
                <c:ptCount val="1"/>
                <c:pt idx="0">
                  <c:v>Total</c:v>
                </c:pt>
              </c:strCache>
            </c:strRef>
          </c:tx>
          <c:spPr>
            <a:ln>
              <a:noFill/>
            </a:ln>
          </c:spPr>
          <c:dPt>
            <c:idx val="0"/>
            <c:bubble3D val="0"/>
            <c:spPr>
              <a:solidFill>
                <a:schemeClr val="tx2">
                  <a:lumMod val="25000"/>
                  <a:lumOff val="75000"/>
                </a:schemeClr>
              </a:solidFill>
              <a:ln w="19050">
                <a:noFill/>
              </a:ln>
              <a:effectLst/>
            </c:spPr>
            <c:extLst>
              <c:ext xmlns:c16="http://schemas.microsoft.com/office/drawing/2014/chart" uri="{C3380CC4-5D6E-409C-BE32-E72D297353CC}">
                <c16:uniqueId val="{00000001-4422-4E76-B015-D0B7346D93AE}"/>
              </c:ext>
            </c:extLst>
          </c:dPt>
          <c:dPt>
            <c:idx val="1"/>
            <c:bubble3D val="0"/>
            <c:explosion val="3"/>
            <c:spPr>
              <a:solidFill>
                <a:schemeClr val="tx2">
                  <a:lumMod val="10000"/>
                  <a:lumOff val="90000"/>
                </a:schemeClr>
              </a:solidFill>
              <a:ln w="19050">
                <a:noFill/>
              </a:ln>
              <a:effectLst/>
            </c:spPr>
            <c:extLst>
              <c:ext xmlns:c16="http://schemas.microsoft.com/office/drawing/2014/chart" uri="{C3380CC4-5D6E-409C-BE32-E72D297353CC}">
                <c16:uniqueId val="{00000003-4422-4E76-B015-D0B7346D93AE}"/>
              </c:ext>
            </c:extLst>
          </c:dPt>
          <c:dLbls>
            <c:dLbl>
              <c:idx val="0"/>
              <c:layout>
                <c:manualLayout>
                  <c:x val="-9.5691410807855093E-2"/>
                  <c:y val="-4.70701854057010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4422-4E76-B015-D0B7346D93AE}"/>
                </c:ext>
              </c:extLst>
            </c:dLbl>
            <c:dLbl>
              <c:idx val="1"/>
              <c:layout>
                <c:manualLayout>
                  <c:x val="2.3922852701963773E-2"/>
                  <c:y val="0.2622481758317630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4422-4E76-B015-D0B7346D93AE}"/>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worksheet!$G$77:$G$79</c:f>
              <c:strCache>
                <c:ptCount val="2"/>
                <c:pt idx="0">
                  <c:v>Churned</c:v>
                </c:pt>
                <c:pt idx="1">
                  <c:v>Active</c:v>
                </c:pt>
              </c:strCache>
            </c:strRef>
          </c:cat>
          <c:val>
            <c:numRef>
              <c:f>worksheet!$H$77:$H$79</c:f>
              <c:numCache>
                <c:formatCode>0.000</c:formatCode>
                <c:ptCount val="2"/>
                <c:pt idx="0">
                  <c:v>265</c:v>
                </c:pt>
                <c:pt idx="1">
                  <c:v>120</c:v>
                </c:pt>
              </c:numCache>
            </c:numRef>
          </c:val>
          <c:extLst>
            <c:ext xmlns:c16="http://schemas.microsoft.com/office/drawing/2014/chart" uri="{C3380CC4-5D6E-409C-BE32-E72D297353CC}">
              <c16:uniqueId val="{00000004-4422-4E76-B015-D0B7346D93AE}"/>
            </c:ext>
          </c:extLst>
        </c:ser>
        <c:dLbls>
          <c:showLegendKey val="0"/>
          <c:showVal val="1"/>
          <c:showCatName val="0"/>
          <c:showSerName val="0"/>
          <c:showPercent val="0"/>
          <c:showBubbleSize val="0"/>
          <c:showLeaderLines val="1"/>
        </c:dLbls>
        <c:firstSliceAng val="165"/>
        <c:holeSize val="8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[Churn_Analysis.xlsx]worksheet!PivotTable13</c:name>
    <c:fmtId val="9"/>
  </c:pivotSource>
  <c:chart>
    <c:autoTitleDeleted val="0"/>
    <c:pivotFmts>
      <c:pivotFmt>
        <c:idx val="0"/>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25000"/>
              <a:lumOff val="75000"/>
              <a:alpha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2">
              <a:lumMod val="25000"/>
              <a:lumOff val="75000"/>
              <a:alpha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2">
              <a:lumMod val="25000"/>
              <a:lumOff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tx2">
              <a:lumMod val="25000"/>
              <a:lumOff val="75000"/>
              <a:alpha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446886441119999"/>
          <c:y val="6.9444444444444448E-2"/>
          <c:w val="0.8088704247982742"/>
          <c:h val="0.79224482356372117"/>
        </c:manualLayout>
      </c:layout>
      <c:barChart>
        <c:barDir val="bar"/>
        <c:grouping val="clustered"/>
        <c:varyColors val="0"/>
        <c:ser>
          <c:idx val="0"/>
          <c:order val="0"/>
          <c:tx>
            <c:strRef>
              <c:f>worksheet!$H$98:$H$99</c:f>
              <c:strCache>
                <c:ptCount val="1"/>
                <c:pt idx="0">
                  <c:v>Churned</c:v>
                </c:pt>
              </c:strCache>
            </c:strRef>
          </c:tx>
          <c:spPr>
            <a:solidFill>
              <a:schemeClr val="tx2">
                <a:lumMod val="25000"/>
                <a:lumOff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worksheet!$G$100:$G$106</c:f>
              <c:strCache>
                <c:ptCount val="7"/>
                <c:pt idx="0">
                  <c:v>Affiliate</c:v>
                </c:pt>
                <c:pt idx="1">
                  <c:v>Email</c:v>
                </c:pt>
                <c:pt idx="2">
                  <c:v>Organic</c:v>
                </c:pt>
                <c:pt idx="3">
                  <c:v>Others</c:v>
                </c:pt>
                <c:pt idx="4">
                  <c:v>Paid Search</c:v>
                </c:pt>
                <c:pt idx="5">
                  <c:v>Referral</c:v>
                </c:pt>
                <c:pt idx="6">
                  <c:v>Social</c:v>
                </c:pt>
              </c:strCache>
            </c:strRef>
          </c:cat>
          <c:val>
            <c:numRef>
              <c:f>worksheet!$H$100:$H$106</c:f>
              <c:numCache>
                <c:formatCode>0</c:formatCode>
                <c:ptCount val="7"/>
                <c:pt idx="0">
                  <c:v>266</c:v>
                </c:pt>
                <c:pt idx="1">
                  <c:v>263</c:v>
                </c:pt>
                <c:pt idx="2">
                  <c:v>264</c:v>
                </c:pt>
                <c:pt idx="3">
                  <c:v>298</c:v>
                </c:pt>
                <c:pt idx="4">
                  <c:v>247</c:v>
                </c:pt>
                <c:pt idx="5">
                  <c:v>236</c:v>
                </c:pt>
                <c:pt idx="6">
                  <c:v>258</c:v>
                </c:pt>
              </c:numCache>
            </c:numRef>
          </c:val>
          <c:extLst>
            <c:ext xmlns:c16="http://schemas.microsoft.com/office/drawing/2014/chart" uri="{C3380CC4-5D6E-409C-BE32-E72D297353CC}">
              <c16:uniqueId val="{00000000-7885-4CCD-A4A4-C30CBA8DECBD}"/>
            </c:ext>
          </c:extLst>
        </c:ser>
        <c:ser>
          <c:idx val="1"/>
          <c:order val="1"/>
          <c:tx>
            <c:strRef>
              <c:f>worksheet!$I$98:$I$99</c:f>
              <c:strCache>
                <c:ptCount val="1"/>
                <c:pt idx="0">
                  <c:v>Active</c:v>
                </c:pt>
              </c:strCache>
            </c:strRef>
          </c:tx>
          <c:spPr>
            <a:solidFill>
              <a:schemeClr val="tx2">
                <a:lumMod val="25000"/>
                <a:lumOff val="75000"/>
                <a:alpha val="60000"/>
              </a:schemeClr>
            </a:solidFill>
            <a:ln>
              <a:noFill/>
            </a:ln>
            <a:effectLst/>
          </c:spPr>
          <c:invertIfNegative val="0"/>
          <c:cat>
            <c:strRef>
              <c:f>worksheet!$G$100:$G$106</c:f>
              <c:strCache>
                <c:ptCount val="7"/>
                <c:pt idx="0">
                  <c:v>Affiliate</c:v>
                </c:pt>
                <c:pt idx="1">
                  <c:v>Email</c:v>
                </c:pt>
                <c:pt idx="2">
                  <c:v>Organic</c:v>
                </c:pt>
                <c:pt idx="3">
                  <c:v>Others</c:v>
                </c:pt>
                <c:pt idx="4">
                  <c:v>Paid Search</c:v>
                </c:pt>
                <c:pt idx="5">
                  <c:v>Referral</c:v>
                </c:pt>
                <c:pt idx="6">
                  <c:v>Social</c:v>
                </c:pt>
              </c:strCache>
            </c:strRef>
          </c:cat>
          <c:val>
            <c:numRef>
              <c:f>worksheet!$I$100:$I$106</c:f>
              <c:numCache>
                <c:formatCode>0</c:formatCode>
                <c:ptCount val="7"/>
                <c:pt idx="0">
                  <c:v>106</c:v>
                </c:pt>
                <c:pt idx="1">
                  <c:v>85</c:v>
                </c:pt>
                <c:pt idx="2">
                  <c:v>89</c:v>
                </c:pt>
                <c:pt idx="3">
                  <c:v>108</c:v>
                </c:pt>
                <c:pt idx="4">
                  <c:v>85</c:v>
                </c:pt>
                <c:pt idx="5">
                  <c:v>87</c:v>
                </c:pt>
                <c:pt idx="6">
                  <c:v>108</c:v>
                </c:pt>
              </c:numCache>
            </c:numRef>
          </c:val>
          <c:extLst>
            <c:ext xmlns:c16="http://schemas.microsoft.com/office/drawing/2014/chart" uri="{C3380CC4-5D6E-409C-BE32-E72D297353CC}">
              <c16:uniqueId val="{00000001-7885-4CCD-A4A4-C30CBA8DECBD}"/>
            </c:ext>
          </c:extLst>
        </c:ser>
        <c:dLbls>
          <c:showLegendKey val="0"/>
          <c:showVal val="0"/>
          <c:showCatName val="0"/>
          <c:showSerName val="0"/>
          <c:showPercent val="0"/>
          <c:showBubbleSize val="0"/>
        </c:dLbls>
        <c:gapWidth val="103"/>
        <c:overlap val="11"/>
        <c:axId val="1347193375"/>
        <c:axId val="1347195295"/>
      </c:barChart>
      <c:catAx>
        <c:axId val="134719337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47195295"/>
        <c:crosses val="autoZero"/>
        <c:auto val="1"/>
        <c:lblAlgn val="ctr"/>
        <c:lblOffset val="100"/>
        <c:noMultiLvlLbl val="0"/>
      </c:catAx>
      <c:valAx>
        <c:axId val="1347195295"/>
        <c:scaling>
          <c:orientation val="minMax"/>
        </c:scaling>
        <c:delete val="1"/>
        <c:axPos val="b"/>
        <c:numFmt formatCode="0" sourceLinked="1"/>
        <c:majorTickMark val="none"/>
        <c:minorTickMark val="none"/>
        <c:tickLblPos val="nextTo"/>
        <c:crossAx val="134719337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[Churn_Analysis.xlsx]worksheet!PivotTable15</c:name>
    <c:fmtId val="9"/>
  </c:pivotSource>
  <c:chart>
    <c:autoTitleDeleted val="0"/>
    <c:pivotFmts>
      <c:pivotFmt>
        <c:idx val="0"/>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lumMod val="40000"/>
              <a:lumOff val="60000"/>
              <a:alpha val="4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lumMod val="40000"/>
              <a:lumOff val="60000"/>
              <a:alpha val="4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lumMod val="40000"/>
              <a:lumOff val="60000"/>
              <a:alpha val="48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64815854422821E-2"/>
          <c:y val="5.0779809947564848E-3"/>
          <c:w val="0.92870368291154359"/>
          <c:h val="0.70558665874448323"/>
        </c:manualLayout>
      </c:layout>
      <c:barChart>
        <c:barDir val="col"/>
        <c:grouping val="clustered"/>
        <c:varyColors val="0"/>
        <c:ser>
          <c:idx val="0"/>
          <c:order val="0"/>
          <c:tx>
            <c:strRef>
              <c:f>worksheet!$H$119:$H$120</c:f>
              <c:strCache>
                <c:ptCount val="1"/>
                <c:pt idx="0">
                  <c:v>Churned</c:v>
                </c:pt>
              </c:strCache>
            </c:strRef>
          </c:tx>
          <c:spPr>
            <a:solidFill>
              <a:schemeClr val="accent1">
                <a:lumMod val="40000"/>
                <a:lumOff val="60000"/>
              </a:schemeClr>
            </a:solidFill>
            <a:ln>
              <a:noFill/>
            </a:ln>
            <a:effectLst/>
          </c:spPr>
          <c:invertIfNegative val="0"/>
          <c:cat>
            <c:strRef>
              <c:f>worksheet!$G$121:$G$123</c:f>
              <c:strCache>
                <c:ptCount val="3"/>
                <c:pt idx="0">
                  <c:v>Basic</c:v>
                </c:pt>
                <c:pt idx="1">
                  <c:v>Free</c:v>
                </c:pt>
                <c:pt idx="2">
                  <c:v>Premium</c:v>
                </c:pt>
              </c:strCache>
            </c:strRef>
          </c:cat>
          <c:val>
            <c:numRef>
              <c:f>worksheet!$H$121:$H$123</c:f>
              <c:numCache>
                <c:formatCode>0</c:formatCode>
                <c:ptCount val="3"/>
                <c:pt idx="0">
                  <c:v>478</c:v>
                </c:pt>
                <c:pt idx="1">
                  <c:v>903</c:v>
                </c:pt>
                <c:pt idx="2">
                  <c:v>451</c:v>
                </c:pt>
              </c:numCache>
            </c:numRef>
          </c:val>
          <c:extLst>
            <c:ext xmlns:c16="http://schemas.microsoft.com/office/drawing/2014/chart" uri="{C3380CC4-5D6E-409C-BE32-E72D297353CC}">
              <c16:uniqueId val="{00000000-D711-44E7-BA6A-2710BAAFFA28}"/>
            </c:ext>
          </c:extLst>
        </c:ser>
        <c:ser>
          <c:idx val="1"/>
          <c:order val="1"/>
          <c:tx>
            <c:strRef>
              <c:f>worksheet!$I$119:$I$120</c:f>
              <c:strCache>
                <c:ptCount val="1"/>
                <c:pt idx="0">
                  <c:v>Active</c:v>
                </c:pt>
              </c:strCache>
            </c:strRef>
          </c:tx>
          <c:spPr>
            <a:solidFill>
              <a:schemeClr val="accent1">
                <a:lumMod val="40000"/>
                <a:lumOff val="60000"/>
                <a:alpha val="48000"/>
              </a:schemeClr>
            </a:solidFill>
            <a:ln>
              <a:noFill/>
            </a:ln>
            <a:effectLst/>
          </c:spPr>
          <c:invertIfNegative val="0"/>
          <c:cat>
            <c:strRef>
              <c:f>worksheet!$G$121:$G$123</c:f>
              <c:strCache>
                <c:ptCount val="3"/>
                <c:pt idx="0">
                  <c:v>Basic</c:v>
                </c:pt>
                <c:pt idx="1">
                  <c:v>Free</c:v>
                </c:pt>
                <c:pt idx="2">
                  <c:v>Premium</c:v>
                </c:pt>
              </c:strCache>
            </c:strRef>
          </c:cat>
          <c:val>
            <c:numRef>
              <c:f>worksheet!$I$121:$I$123</c:f>
              <c:numCache>
                <c:formatCode>0</c:formatCode>
                <c:ptCount val="3"/>
                <c:pt idx="0">
                  <c:v>153</c:v>
                </c:pt>
                <c:pt idx="1">
                  <c:v>338</c:v>
                </c:pt>
                <c:pt idx="2">
                  <c:v>177</c:v>
                </c:pt>
              </c:numCache>
            </c:numRef>
          </c:val>
          <c:extLst>
            <c:ext xmlns:c16="http://schemas.microsoft.com/office/drawing/2014/chart" uri="{C3380CC4-5D6E-409C-BE32-E72D297353CC}">
              <c16:uniqueId val="{00000001-D711-44E7-BA6A-2710BAAFFA28}"/>
            </c:ext>
          </c:extLst>
        </c:ser>
        <c:dLbls>
          <c:showLegendKey val="0"/>
          <c:showVal val="0"/>
          <c:showCatName val="0"/>
          <c:showSerName val="0"/>
          <c:showPercent val="0"/>
          <c:showBubbleSize val="0"/>
        </c:dLbls>
        <c:gapWidth val="219"/>
        <c:overlap val="29"/>
        <c:axId val="1392765999"/>
        <c:axId val="1392776079"/>
      </c:barChart>
      <c:catAx>
        <c:axId val="13927659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392776079"/>
        <c:crosses val="autoZero"/>
        <c:auto val="1"/>
        <c:lblAlgn val="ctr"/>
        <c:lblOffset val="100"/>
        <c:noMultiLvlLbl val="0"/>
      </c:catAx>
      <c:valAx>
        <c:axId val="1392776079"/>
        <c:scaling>
          <c:orientation val="minMax"/>
        </c:scaling>
        <c:delete val="1"/>
        <c:axPos val="l"/>
        <c:numFmt formatCode="0" sourceLinked="1"/>
        <c:majorTickMark val="none"/>
        <c:minorTickMark val="none"/>
        <c:tickLblPos val="nextTo"/>
        <c:crossAx val="139276599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[Churn_Analysis.xlsx]worksheet!PivotTable16</c:name>
    <c:fmtId val="9"/>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lumMod val="60000"/>
              <a:lumOff val="40000"/>
              <a:alpha val="99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2">
              <a:lumMod val="50000"/>
              <a:lumOff val="50000"/>
              <a:alpha val="57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worksheet!$H$130:$H$131</c:f>
              <c:strCache>
                <c:ptCount val="1"/>
                <c:pt idx="0">
                  <c:v>Churned</c:v>
                </c:pt>
              </c:strCache>
            </c:strRef>
          </c:tx>
          <c:spPr>
            <a:solidFill>
              <a:schemeClr val="accent1">
                <a:lumMod val="60000"/>
                <a:lumOff val="40000"/>
                <a:alpha val="99000"/>
              </a:schemeClr>
            </a:solidFill>
            <a:ln>
              <a:noFill/>
            </a:ln>
            <a:effectLst/>
          </c:spPr>
          <c:invertIfNegative val="0"/>
          <c:cat>
            <c:strRef>
              <c:f>worksheet!$G$132:$G$140</c:f>
              <c:strCache>
                <c:ptCount val="9"/>
                <c:pt idx="0">
                  <c:v>Automotive</c:v>
                </c:pt>
                <c:pt idx="1">
                  <c:v>Beauty</c:v>
                </c:pt>
                <c:pt idx="2">
                  <c:v>Books</c:v>
                </c:pt>
                <c:pt idx="3">
                  <c:v>Clothing</c:v>
                </c:pt>
                <c:pt idx="4">
                  <c:v>Electronics</c:v>
                </c:pt>
                <c:pt idx="5">
                  <c:v>Groceries</c:v>
                </c:pt>
                <c:pt idx="6">
                  <c:v>Home</c:v>
                </c:pt>
                <c:pt idx="7">
                  <c:v>Others</c:v>
                </c:pt>
                <c:pt idx="8">
                  <c:v>Sports</c:v>
                </c:pt>
              </c:strCache>
            </c:strRef>
          </c:cat>
          <c:val>
            <c:numRef>
              <c:f>worksheet!$H$132:$H$140</c:f>
              <c:numCache>
                <c:formatCode>0</c:formatCode>
                <c:ptCount val="9"/>
                <c:pt idx="0">
                  <c:v>213</c:v>
                </c:pt>
                <c:pt idx="1">
                  <c:v>232</c:v>
                </c:pt>
                <c:pt idx="2">
                  <c:v>217</c:v>
                </c:pt>
                <c:pt idx="3">
                  <c:v>243</c:v>
                </c:pt>
                <c:pt idx="4">
                  <c:v>214</c:v>
                </c:pt>
                <c:pt idx="5">
                  <c:v>222</c:v>
                </c:pt>
                <c:pt idx="6">
                  <c:v>240</c:v>
                </c:pt>
                <c:pt idx="7">
                  <c:v>32</c:v>
                </c:pt>
                <c:pt idx="8">
                  <c:v>219</c:v>
                </c:pt>
              </c:numCache>
            </c:numRef>
          </c:val>
          <c:extLst>
            <c:ext xmlns:c16="http://schemas.microsoft.com/office/drawing/2014/chart" uri="{C3380CC4-5D6E-409C-BE32-E72D297353CC}">
              <c16:uniqueId val="{00000000-0B8C-4D41-A451-46051246E5C3}"/>
            </c:ext>
          </c:extLst>
        </c:ser>
        <c:ser>
          <c:idx val="1"/>
          <c:order val="1"/>
          <c:tx>
            <c:strRef>
              <c:f>worksheet!$I$130:$I$131</c:f>
              <c:strCache>
                <c:ptCount val="1"/>
                <c:pt idx="0">
                  <c:v>Active</c:v>
                </c:pt>
              </c:strCache>
            </c:strRef>
          </c:tx>
          <c:spPr>
            <a:solidFill>
              <a:schemeClr val="tx2">
                <a:lumMod val="50000"/>
                <a:lumOff val="50000"/>
                <a:alpha val="57000"/>
              </a:schemeClr>
            </a:solidFill>
            <a:ln>
              <a:noFill/>
            </a:ln>
            <a:effectLst/>
          </c:spPr>
          <c:invertIfNegative val="0"/>
          <c:cat>
            <c:strRef>
              <c:f>worksheet!$G$132:$G$140</c:f>
              <c:strCache>
                <c:ptCount val="9"/>
                <c:pt idx="0">
                  <c:v>Automotive</c:v>
                </c:pt>
                <c:pt idx="1">
                  <c:v>Beauty</c:v>
                </c:pt>
                <c:pt idx="2">
                  <c:v>Books</c:v>
                </c:pt>
                <c:pt idx="3">
                  <c:v>Clothing</c:v>
                </c:pt>
                <c:pt idx="4">
                  <c:v>Electronics</c:v>
                </c:pt>
                <c:pt idx="5">
                  <c:v>Groceries</c:v>
                </c:pt>
                <c:pt idx="6">
                  <c:v>Home</c:v>
                </c:pt>
                <c:pt idx="7">
                  <c:v>Others</c:v>
                </c:pt>
                <c:pt idx="8">
                  <c:v>Sports</c:v>
                </c:pt>
              </c:strCache>
            </c:strRef>
          </c:cat>
          <c:val>
            <c:numRef>
              <c:f>worksheet!$I$132:$I$140</c:f>
              <c:numCache>
                <c:formatCode>0</c:formatCode>
                <c:ptCount val="9"/>
                <c:pt idx="0">
                  <c:v>71</c:v>
                </c:pt>
                <c:pt idx="1">
                  <c:v>84</c:v>
                </c:pt>
                <c:pt idx="2">
                  <c:v>96</c:v>
                </c:pt>
                <c:pt idx="3">
                  <c:v>69</c:v>
                </c:pt>
                <c:pt idx="4">
                  <c:v>94</c:v>
                </c:pt>
                <c:pt idx="5">
                  <c:v>73</c:v>
                </c:pt>
                <c:pt idx="6">
                  <c:v>90</c:v>
                </c:pt>
                <c:pt idx="7">
                  <c:v>7</c:v>
                </c:pt>
                <c:pt idx="8">
                  <c:v>84</c:v>
                </c:pt>
              </c:numCache>
            </c:numRef>
          </c:val>
          <c:extLst>
            <c:ext xmlns:c16="http://schemas.microsoft.com/office/drawing/2014/chart" uri="{C3380CC4-5D6E-409C-BE32-E72D297353CC}">
              <c16:uniqueId val="{00000001-0B8C-4D41-A451-46051246E5C3}"/>
            </c:ext>
          </c:extLst>
        </c:ser>
        <c:dLbls>
          <c:showLegendKey val="0"/>
          <c:showVal val="0"/>
          <c:showCatName val="0"/>
          <c:showSerName val="0"/>
          <c:showPercent val="0"/>
          <c:showBubbleSize val="0"/>
        </c:dLbls>
        <c:gapWidth val="136"/>
        <c:overlap val="29"/>
        <c:axId val="1392769839"/>
        <c:axId val="1392770319"/>
      </c:barChart>
      <c:catAx>
        <c:axId val="13927698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92770319"/>
        <c:crosses val="autoZero"/>
        <c:auto val="1"/>
        <c:lblAlgn val="ctr"/>
        <c:lblOffset val="100"/>
        <c:noMultiLvlLbl val="0"/>
      </c:catAx>
      <c:valAx>
        <c:axId val="1392770319"/>
        <c:scaling>
          <c:orientation val="minMax"/>
        </c:scaling>
        <c:delete val="1"/>
        <c:axPos val="l"/>
        <c:numFmt formatCode="0" sourceLinked="1"/>
        <c:majorTickMark val="none"/>
        <c:minorTickMark val="none"/>
        <c:tickLblPos val="nextTo"/>
        <c:crossAx val="139276983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_xlchart.v1.0</cx:f>
      </cx:strDim>
      <cx:numDim type="size">
        <cx:f>_xlchart.v1.1</cx:f>
      </cx:numDim>
    </cx:data>
  </cx:chartData>
  <cx:chart>
    <cx:plotArea>
      <cx:plotAreaRegion>
        <cx:series layoutId="treemap" uniqueId="{A080109E-E99E-4ED2-AC9B-B819744226AB}">
          <cx:dataLabels pos="ctr">
            <cx:txPr>
              <a:bodyPr spcFirstLastPara="1" vertOverflow="ellipsis" horzOverflow="overflow" wrap="square" lIns="0" tIns="0" rIns="0" bIns="0" anchor="ctr" anchorCtr="1"/>
              <a:lstStyle/>
              <a:p>
                <a:pPr algn="ctr" rtl="0">
                  <a:defRPr sz="900" b="0">
                    <a:solidFill>
                      <a:schemeClr val="bg2"/>
                    </a:solidFill>
                  </a:defRPr>
                </a:pPr>
                <a:endParaRPr lang="en-US" sz="900" b="0" i="0" u="none" strike="noStrike" baseline="0">
                  <a:solidFill>
                    <a:schemeClr val="bg2"/>
                  </a:solidFill>
                  <a:latin typeface="Aptos Narrow" panose="02110004020202020204"/>
                </a:endParaRPr>
              </a:p>
            </cx:txPr>
            <cx:visibility seriesName="0" categoryName="1" value="0"/>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1">
  <a:schemeClr val="accent1"/>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416">
  <cs:axisTitle>
    <cs:lnRef idx="0"/>
    <cs:fillRef idx="0"/>
    <cs:effectRef idx="0"/>
    <cs:fontRef idx="minor">
      <a:schemeClr val="tx1">
        <a:lumMod val="65000"/>
        <a:lumOff val="35000"/>
      </a:schemeClr>
    </cs:fontRef>
    <cs:spPr>
      <a:solidFill>
        <a:schemeClr val="bg1">
          <a:lumMod val="65000"/>
        </a:schemeClr>
      </a:solidFill>
      <a:ln>
        <a:solidFill>
          <a:schemeClr val="bg1"/>
        </a:solidFill>
      </a:ln>
    </cs:spPr>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lt1"/>
    </cs:fontRef>
    <cs:defRPr sz="1000" b="1"/>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a:solidFill>
          <a:schemeClr val="lt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600" b="1" cap="all"/>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hyperlink" Target="#dashboard2!A1"/><Relationship Id="rId6" Type="http://schemas.openxmlformats.org/officeDocument/2006/relationships/chart" Target="../charts/chart5.xml"/><Relationship Id="rId5" Type="http://schemas.microsoft.com/office/2014/relationships/chartEx" Target="../charts/chartEx1.xml"/><Relationship Id="rId4" Type="http://schemas.openxmlformats.org/officeDocument/2006/relationships/chart" Target="../charts/chart4.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2.xml"/><Relationship Id="rId3" Type="http://schemas.openxmlformats.org/officeDocument/2006/relationships/chart" Target="../charts/chart7.xml"/><Relationship Id="rId7" Type="http://schemas.openxmlformats.org/officeDocument/2006/relationships/chart" Target="../charts/chart11.xml"/><Relationship Id="rId2" Type="http://schemas.openxmlformats.org/officeDocument/2006/relationships/chart" Target="../charts/chart6.xml"/><Relationship Id="rId1" Type="http://schemas.openxmlformats.org/officeDocument/2006/relationships/hyperlink" Target="#dashboard!A1"/><Relationship Id="rId6" Type="http://schemas.openxmlformats.org/officeDocument/2006/relationships/chart" Target="../charts/chart10.xml"/><Relationship Id="rId5" Type="http://schemas.openxmlformats.org/officeDocument/2006/relationships/chart" Target="../charts/chart9.xml"/><Relationship Id="rId10" Type="http://schemas.openxmlformats.org/officeDocument/2006/relationships/chart" Target="../charts/chart14.xml"/><Relationship Id="rId4" Type="http://schemas.openxmlformats.org/officeDocument/2006/relationships/chart" Target="../charts/chart8.xml"/><Relationship Id="rId9" Type="http://schemas.openxmlformats.org/officeDocument/2006/relationships/chart" Target="../charts/chart13.xml"/></Relationships>
</file>

<file path=xl/drawings/drawing1.xml><?xml version="1.0" encoding="utf-8"?>
<xdr:wsDr xmlns:xdr="http://schemas.openxmlformats.org/drawingml/2006/spreadsheetDrawing" xmlns:a="http://schemas.openxmlformats.org/drawingml/2006/main">
  <xdr:twoCellAnchor>
    <xdr:from>
      <xdr:col>9</xdr:col>
      <xdr:colOff>85725</xdr:colOff>
      <xdr:row>176</xdr:row>
      <xdr:rowOff>38100</xdr:rowOff>
    </xdr:from>
    <xdr:to>
      <xdr:col>16</xdr:col>
      <xdr:colOff>285750</xdr:colOff>
      <xdr:row>190</xdr:row>
      <xdr:rowOff>114300</xdr:rowOff>
    </xdr:to>
    <xdr:graphicFrame macro="">
      <xdr:nvGraphicFramePr>
        <xdr:cNvPr id="5" name="Chart 4">
          <a:extLst>
            <a:ext uri="{FF2B5EF4-FFF2-40B4-BE49-F238E27FC236}">
              <a16:creationId xmlns:a16="http://schemas.microsoft.com/office/drawing/2014/main" id="{DF44CFE3-7F09-C366-9F6E-28496934CA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123263</xdr:colOff>
      <xdr:row>90</xdr:row>
      <xdr:rowOff>168088</xdr:rowOff>
    </xdr:from>
    <xdr:to>
      <xdr:col>18</xdr:col>
      <xdr:colOff>523075</xdr:colOff>
      <xdr:row>93</xdr:row>
      <xdr:rowOff>32017</xdr:rowOff>
    </xdr:to>
    <mc:AlternateContent xmlns:mc="http://schemas.openxmlformats.org/markup-compatibility/2006" xmlns:a14="http://schemas.microsoft.com/office/drawing/2010/main">
      <mc:Choice Requires="a14">
        <xdr:graphicFrame macro="">
          <xdr:nvGraphicFramePr>
            <xdr:cNvPr id="6" name="region 1">
              <a:extLst>
                <a:ext uri="{FF2B5EF4-FFF2-40B4-BE49-F238E27FC236}">
                  <a16:creationId xmlns:a16="http://schemas.microsoft.com/office/drawing/2014/main" id="{7AFDC7E5-7020-4B30-BE6F-95A71F219895}"/>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3783234" y="17313088"/>
              <a:ext cx="6146328" cy="4354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1</xdr:col>
      <xdr:colOff>108858</xdr:colOff>
      <xdr:row>0</xdr:row>
      <xdr:rowOff>108858</xdr:rowOff>
    </xdr:from>
    <xdr:to>
      <xdr:col>28</xdr:col>
      <xdr:colOff>503465</xdr:colOff>
      <xdr:row>40</xdr:row>
      <xdr:rowOff>108858</xdr:rowOff>
    </xdr:to>
    <xdr:sp macro="" textlink="">
      <xdr:nvSpPr>
        <xdr:cNvPr id="2" name="Rectangle: Rounded Corners 1">
          <a:extLst>
            <a:ext uri="{FF2B5EF4-FFF2-40B4-BE49-F238E27FC236}">
              <a16:creationId xmlns:a16="http://schemas.microsoft.com/office/drawing/2014/main" id="{7540FA0D-BDF3-355D-8E6C-361E08C974C1}"/>
            </a:ext>
          </a:extLst>
        </xdr:cNvPr>
        <xdr:cNvSpPr/>
      </xdr:nvSpPr>
      <xdr:spPr>
        <a:xfrm>
          <a:off x="721179" y="108858"/>
          <a:ext cx="16927286" cy="7620000"/>
        </a:xfrm>
        <a:prstGeom prst="roundRect">
          <a:avLst>
            <a:gd name="adj" fmla="val 2381"/>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326572</xdr:colOff>
      <xdr:row>1</xdr:row>
      <xdr:rowOff>149679</xdr:rowOff>
    </xdr:from>
    <xdr:to>
      <xdr:col>28</xdr:col>
      <xdr:colOff>299357</xdr:colOff>
      <xdr:row>39</xdr:row>
      <xdr:rowOff>13607</xdr:rowOff>
    </xdr:to>
    <xdr:sp macro="" textlink="">
      <xdr:nvSpPr>
        <xdr:cNvPr id="3" name="Rectangle: Rounded Corners 2">
          <a:extLst>
            <a:ext uri="{FF2B5EF4-FFF2-40B4-BE49-F238E27FC236}">
              <a16:creationId xmlns:a16="http://schemas.microsoft.com/office/drawing/2014/main" id="{2EE7895B-9D46-4E25-ADE3-0B6B0DBC79E5}"/>
            </a:ext>
          </a:extLst>
        </xdr:cNvPr>
        <xdr:cNvSpPr/>
      </xdr:nvSpPr>
      <xdr:spPr>
        <a:xfrm>
          <a:off x="938893" y="340179"/>
          <a:ext cx="16505464" cy="7102928"/>
        </a:xfrm>
        <a:prstGeom prst="roundRect">
          <a:avLst>
            <a:gd name="adj" fmla="val 2587"/>
          </a:avLst>
        </a:prstGeom>
        <a:solidFill>
          <a:srgbClr val="FBF8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91168</xdr:colOff>
      <xdr:row>8</xdr:row>
      <xdr:rowOff>43543</xdr:rowOff>
    </xdr:from>
    <xdr:to>
      <xdr:col>9</xdr:col>
      <xdr:colOff>353785</xdr:colOff>
      <xdr:row>21</xdr:row>
      <xdr:rowOff>68036</xdr:rowOff>
    </xdr:to>
    <xdr:sp macro="" textlink="">
      <xdr:nvSpPr>
        <xdr:cNvPr id="4" name="Rectangle: Rounded Corners 3">
          <a:extLst>
            <a:ext uri="{FF2B5EF4-FFF2-40B4-BE49-F238E27FC236}">
              <a16:creationId xmlns:a16="http://schemas.microsoft.com/office/drawing/2014/main" id="{3D31255E-9B99-45FB-B8B4-1682D02AD5AB}"/>
            </a:ext>
          </a:extLst>
        </xdr:cNvPr>
        <xdr:cNvSpPr/>
      </xdr:nvSpPr>
      <xdr:spPr>
        <a:xfrm>
          <a:off x="1315811" y="1567543"/>
          <a:ext cx="4548867" cy="2500993"/>
        </a:xfrm>
        <a:prstGeom prst="roundRect">
          <a:avLst>
            <a:gd name="adj" fmla="val 3928"/>
          </a:avLst>
        </a:prstGeom>
        <a:solidFill>
          <a:schemeClr val="accent1">
            <a:lumMod val="20000"/>
            <a:lumOff val="80000"/>
            <a:alpha val="3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66675</xdr:colOff>
      <xdr:row>21</xdr:row>
      <xdr:rowOff>136071</xdr:rowOff>
    </xdr:from>
    <xdr:to>
      <xdr:col>9</xdr:col>
      <xdr:colOff>329292</xdr:colOff>
      <xdr:row>37</xdr:row>
      <xdr:rowOff>163286</xdr:rowOff>
    </xdr:to>
    <xdr:sp macro="" textlink="">
      <xdr:nvSpPr>
        <xdr:cNvPr id="5" name="Rectangle: Rounded Corners 4">
          <a:extLst>
            <a:ext uri="{FF2B5EF4-FFF2-40B4-BE49-F238E27FC236}">
              <a16:creationId xmlns:a16="http://schemas.microsoft.com/office/drawing/2014/main" id="{646F2DAB-09EE-4B60-89E3-7C0F17B189F5}"/>
            </a:ext>
          </a:extLst>
        </xdr:cNvPr>
        <xdr:cNvSpPr/>
      </xdr:nvSpPr>
      <xdr:spPr>
        <a:xfrm>
          <a:off x="1291318" y="4136571"/>
          <a:ext cx="4548867" cy="3075215"/>
        </a:xfrm>
        <a:prstGeom prst="roundRect">
          <a:avLst>
            <a:gd name="adj" fmla="val 3928"/>
          </a:avLst>
        </a:prstGeom>
        <a:solidFill>
          <a:schemeClr val="accent1">
            <a:lumMod val="20000"/>
            <a:lumOff val="80000"/>
            <a:alpha val="3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504825</xdr:colOff>
      <xdr:row>8</xdr:row>
      <xdr:rowOff>48986</xdr:rowOff>
    </xdr:from>
    <xdr:to>
      <xdr:col>19</xdr:col>
      <xdr:colOff>462643</xdr:colOff>
      <xdr:row>22</xdr:row>
      <xdr:rowOff>176893</xdr:rowOff>
    </xdr:to>
    <xdr:sp macro="" textlink="">
      <xdr:nvSpPr>
        <xdr:cNvPr id="6" name="Rectangle: Rounded Corners 5">
          <a:extLst>
            <a:ext uri="{FF2B5EF4-FFF2-40B4-BE49-F238E27FC236}">
              <a16:creationId xmlns:a16="http://schemas.microsoft.com/office/drawing/2014/main" id="{DB9FEFCE-FCA7-4863-B887-15DA605DDE88}"/>
            </a:ext>
          </a:extLst>
        </xdr:cNvPr>
        <xdr:cNvSpPr/>
      </xdr:nvSpPr>
      <xdr:spPr>
        <a:xfrm>
          <a:off x="6015718" y="1572986"/>
          <a:ext cx="6081032" cy="2794907"/>
        </a:xfrm>
        <a:prstGeom prst="roundRect">
          <a:avLst>
            <a:gd name="adj" fmla="val 3928"/>
          </a:avLst>
        </a:prstGeom>
        <a:solidFill>
          <a:schemeClr val="accent1">
            <a:lumMod val="20000"/>
            <a:lumOff val="80000"/>
            <a:alpha val="3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9</xdr:col>
      <xdr:colOff>493940</xdr:colOff>
      <xdr:row>23</xdr:row>
      <xdr:rowOff>68036</xdr:rowOff>
    </xdr:from>
    <xdr:to>
      <xdr:col>19</xdr:col>
      <xdr:colOff>451758</xdr:colOff>
      <xdr:row>37</xdr:row>
      <xdr:rowOff>163286</xdr:rowOff>
    </xdr:to>
    <xdr:sp macro="" textlink="">
      <xdr:nvSpPr>
        <xdr:cNvPr id="7" name="Rectangle: Rounded Corners 6">
          <a:extLst>
            <a:ext uri="{FF2B5EF4-FFF2-40B4-BE49-F238E27FC236}">
              <a16:creationId xmlns:a16="http://schemas.microsoft.com/office/drawing/2014/main" id="{151A268A-327A-4CB7-9CAB-9712B7C0969F}"/>
            </a:ext>
          </a:extLst>
        </xdr:cNvPr>
        <xdr:cNvSpPr/>
      </xdr:nvSpPr>
      <xdr:spPr>
        <a:xfrm>
          <a:off x="6004833" y="4449536"/>
          <a:ext cx="6081032" cy="2762250"/>
        </a:xfrm>
        <a:prstGeom prst="roundRect">
          <a:avLst>
            <a:gd name="adj" fmla="val 3928"/>
          </a:avLst>
        </a:prstGeom>
        <a:solidFill>
          <a:schemeClr val="accent1">
            <a:lumMod val="20000"/>
            <a:lumOff val="80000"/>
            <a:alpha val="3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19</xdr:col>
      <xdr:colOff>578305</xdr:colOff>
      <xdr:row>8</xdr:row>
      <xdr:rowOff>70757</xdr:rowOff>
    </xdr:from>
    <xdr:to>
      <xdr:col>28</xdr:col>
      <xdr:colOff>136071</xdr:colOff>
      <xdr:row>37</xdr:row>
      <xdr:rowOff>136071</xdr:rowOff>
    </xdr:to>
    <xdr:sp macro="" textlink="">
      <xdr:nvSpPr>
        <xdr:cNvPr id="8" name="Rectangle: Rounded Corners 7">
          <a:extLst>
            <a:ext uri="{FF2B5EF4-FFF2-40B4-BE49-F238E27FC236}">
              <a16:creationId xmlns:a16="http://schemas.microsoft.com/office/drawing/2014/main" id="{A68C3A80-18A0-462B-955C-015A361107A1}"/>
            </a:ext>
          </a:extLst>
        </xdr:cNvPr>
        <xdr:cNvSpPr/>
      </xdr:nvSpPr>
      <xdr:spPr>
        <a:xfrm>
          <a:off x="12212412" y="1594757"/>
          <a:ext cx="5068659" cy="5589814"/>
        </a:xfrm>
        <a:prstGeom prst="roundRect">
          <a:avLst>
            <a:gd name="adj" fmla="val 2049"/>
          </a:avLst>
        </a:prstGeom>
        <a:solidFill>
          <a:schemeClr val="accent1">
            <a:lumMod val="20000"/>
            <a:lumOff val="80000"/>
            <a:alpha val="3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229962</xdr:colOff>
      <xdr:row>8</xdr:row>
      <xdr:rowOff>87088</xdr:rowOff>
    </xdr:from>
    <xdr:to>
      <xdr:col>4</xdr:col>
      <xdr:colOff>394607</xdr:colOff>
      <xdr:row>20</xdr:row>
      <xdr:rowOff>122464</xdr:rowOff>
    </xdr:to>
    <xdr:sp macro="" textlink="">
      <xdr:nvSpPr>
        <xdr:cNvPr id="9" name="Rectangle: Rounded Corners 8">
          <a:extLst>
            <a:ext uri="{FF2B5EF4-FFF2-40B4-BE49-F238E27FC236}">
              <a16:creationId xmlns:a16="http://schemas.microsoft.com/office/drawing/2014/main" id="{1D47B5EB-B9C6-42F0-B305-FD6B7B094FA2}"/>
            </a:ext>
          </a:extLst>
        </xdr:cNvPr>
        <xdr:cNvSpPr/>
      </xdr:nvSpPr>
      <xdr:spPr>
        <a:xfrm>
          <a:off x="1454605" y="1611088"/>
          <a:ext cx="1389288" cy="2321376"/>
        </a:xfrm>
        <a:prstGeom prst="roundRect">
          <a:avLst>
            <a:gd name="adj" fmla="val 3928"/>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483735</xdr:colOff>
      <xdr:row>8</xdr:row>
      <xdr:rowOff>87088</xdr:rowOff>
    </xdr:from>
    <xdr:to>
      <xdr:col>7</xdr:col>
      <xdr:colOff>6122</xdr:colOff>
      <xdr:row>20</xdr:row>
      <xdr:rowOff>122464</xdr:rowOff>
    </xdr:to>
    <xdr:sp macro="" textlink="">
      <xdr:nvSpPr>
        <xdr:cNvPr id="10" name="Rectangle: Rounded Corners 9">
          <a:extLst>
            <a:ext uri="{FF2B5EF4-FFF2-40B4-BE49-F238E27FC236}">
              <a16:creationId xmlns:a16="http://schemas.microsoft.com/office/drawing/2014/main" id="{7549E111-2543-45D3-AFD5-AAFC30BD31BA}"/>
            </a:ext>
          </a:extLst>
        </xdr:cNvPr>
        <xdr:cNvSpPr/>
      </xdr:nvSpPr>
      <xdr:spPr>
        <a:xfrm>
          <a:off x="2933021" y="1611088"/>
          <a:ext cx="1359351" cy="2321376"/>
        </a:xfrm>
        <a:prstGeom prst="roundRect">
          <a:avLst>
            <a:gd name="adj" fmla="val 3928"/>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95250</xdr:colOff>
      <xdr:row>8</xdr:row>
      <xdr:rowOff>87088</xdr:rowOff>
    </xdr:from>
    <xdr:to>
      <xdr:col>9</xdr:col>
      <xdr:colOff>236765</xdr:colOff>
      <xdr:row>20</xdr:row>
      <xdr:rowOff>122464</xdr:rowOff>
    </xdr:to>
    <xdr:sp macro="" textlink="">
      <xdr:nvSpPr>
        <xdr:cNvPr id="11" name="Rectangle: Rounded Corners 10">
          <a:extLst>
            <a:ext uri="{FF2B5EF4-FFF2-40B4-BE49-F238E27FC236}">
              <a16:creationId xmlns:a16="http://schemas.microsoft.com/office/drawing/2014/main" id="{0FFCB103-4311-4199-9BD2-5F39965BA6F6}"/>
            </a:ext>
          </a:extLst>
        </xdr:cNvPr>
        <xdr:cNvSpPr/>
      </xdr:nvSpPr>
      <xdr:spPr>
        <a:xfrm>
          <a:off x="4381500" y="1611088"/>
          <a:ext cx="1366158" cy="2321376"/>
        </a:xfrm>
        <a:prstGeom prst="roundRect">
          <a:avLst>
            <a:gd name="adj" fmla="val 3928"/>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26</xdr:col>
      <xdr:colOff>517072</xdr:colOff>
      <xdr:row>2</xdr:row>
      <xdr:rowOff>21774</xdr:rowOff>
    </xdr:from>
    <xdr:to>
      <xdr:col>28</xdr:col>
      <xdr:colOff>68037</xdr:colOff>
      <xdr:row>4</xdr:row>
      <xdr:rowOff>108857</xdr:rowOff>
    </xdr:to>
    <xdr:grpSp>
      <xdr:nvGrpSpPr>
        <xdr:cNvPr id="40" name="Group 39">
          <a:hlinkClick xmlns:r="http://schemas.openxmlformats.org/officeDocument/2006/relationships" r:id="rId1"/>
          <a:extLst>
            <a:ext uri="{FF2B5EF4-FFF2-40B4-BE49-F238E27FC236}">
              <a16:creationId xmlns:a16="http://schemas.microsoft.com/office/drawing/2014/main" id="{5790865E-4FCA-8645-89F0-8860DFC26332}"/>
            </a:ext>
          </a:extLst>
        </xdr:cNvPr>
        <xdr:cNvGrpSpPr/>
      </xdr:nvGrpSpPr>
      <xdr:grpSpPr>
        <a:xfrm>
          <a:off x="16437429" y="402774"/>
          <a:ext cx="775608" cy="468083"/>
          <a:chOff x="16437429" y="402774"/>
          <a:chExt cx="775608" cy="468083"/>
        </a:xfrm>
      </xdr:grpSpPr>
      <xdr:sp macro="" textlink="">
        <xdr:nvSpPr>
          <xdr:cNvPr id="12" name="Rectangle: Rounded Corners 11">
            <a:extLst>
              <a:ext uri="{FF2B5EF4-FFF2-40B4-BE49-F238E27FC236}">
                <a16:creationId xmlns:a16="http://schemas.microsoft.com/office/drawing/2014/main" id="{ED73A86E-0C0D-4406-8AD9-69F490B7B7A7}"/>
              </a:ext>
            </a:extLst>
          </xdr:cNvPr>
          <xdr:cNvSpPr/>
        </xdr:nvSpPr>
        <xdr:spPr>
          <a:xfrm>
            <a:off x="16437429" y="402774"/>
            <a:ext cx="775608" cy="468083"/>
          </a:xfrm>
          <a:prstGeom prst="roundRect">
            <a:avLst>
              <a:gd name="adj" fmla="val 3928"/>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3" name="Arrow: Right 12">
            <a:extLst>
              <a:ext uri="{FF2B5EF4-FFF2-40B4-BE49-F238E27FC236}">
                <a16:creationId xmlns:a16="http://schemas.microsoft.com/office/drawing/2014/main" id="{50EA24C0-E723-25B9-78AF-EDCF01C74986}"/>
              </a:ext>
            </a:extLst>
          </xdr:cNvPr>
          <xdr:cNvSpPr/>
        </xdr:nvSpPr>
        <xdr:spPr>
          <a:xfrm>
            <a:off x="16682357" y="449035"/>
            <a:ext cx="379641" cy="381001"/>
          </a:xfrm>
          <a:prstGeom prst="rightArrow">
            <a:avLst>
              <a:gd name="adj1" fmla="val 42857"/>
              <a:gd name="adj2" fmla="val 50000"/>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2</xdr:col>
      <xdr:colOff>54428</xdr:colOff>
      <xdr:row>3</xdr:row>
      <xdr:rowOff>68036</xdr:rowOff>
    </xdr:from>
    <xdr:to>
      <xdr:col>7</xdr:col>
      <xdr:colOff>340179</xdr:colOff>
      <xdr:row>6</xdr:row>
      <xdr:rowOff>54428</xdr:rowOff>
    </xdr:to>
    <xdr:sp macro="" textlink="">
      <xdr:nvSpPr>
        <xdr:cNvPr id="14" name="TextBox 13">
          <a:extLst>
            <a:ext uri="{FF2B5EF4-FFF2-40B4-BE49-F238E27FC236}">
              <a16:creationId xmlns:a16="http://schemas.microsoft.com/office/drawing/2014/main" id="{AD3018B5-4663-C438-FBF0-6D1EDED8CE3B}"/>
            </a:ext>
          </a:extLst>
        </xdr:cNvPr>
        <xdr:cNvSpPr txBox="1"/>
      </xdr:nvSpPr>
      <xdr:spPr>
        <a:xfrm>
          <a:off x="1279071" y="639536"/>
          <a:ext cx="3347358" cy="557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accent4">
                  <a:lumMod val="75000"/>
                </a:schemeClr>
              </a:solidFill>
            </a:rPr>
            <a:t>Damatex</a:t>
          </a:r>
          <a:r>
            <a:rPr lang="en-GB" sz="2800" baseline="0">
              <a:solidFill>
                <a:schemeClr val="accent4">
                  <a:lumMod val="75000"/>
                </a:schemeClr>
              </a:solidFill>
            </a:rPr>
            <a:t> Ltd.</a:t>
          </a:r>
          <a:endParaRPr lang="en-GB" sz="2800">
            <a:solidFill>
              <a:schemeClr val="accent4">
                <a:lumMod val="75000"/>
              </a:schemeClr>
            </a:solidFill>
          </a:endParaRPr>
        </a:p>
      </xdr:txBody>
    </xdr:sp>
    <xdr:clientData/>
  </xdr:twoCellAnchor>
  <xdr:twoCellAnchor>
    <xdr:from>
      <xdr:col>2</xdr:col>
      <xdr:colOff>43542</xdr:colOff>
      <xdr:row>5</xdr:row>
      <xdr:rowOff>138793</xdr:rowOff>
    </xdr:from>
    <xdr:to>
      <xdr:col>7</xdr:col>
      <xdr:colOff>329293</xdr:colOff>
      <xdr:row>7</xdr:row>
      <xdr:rowOff>95250</xdr:rowOff>
    </xdr:to>
    <xdr:sp macro="" textlink="">
      <xdr:nvSpPr>
        <xdr:cNvPr id="15" name="TextBox 14">
          <a:extLst>
            <a:ext uri="{FF2B5EF4-FFF2-40B4-BE49-F238E27FC236}">
              <a16:creationId xmlns:a16="http://schemas.microsoft.com/office/drawing/2014/main" id="{77BFD155-A7E7-436A-A942-FA9D22070216}"/>
            </a:ext>
          </a:extLst>
        </xdr:cNvPr>
        <xdr:cNvSpPr txBox="1"/>
      </xdr:nvSpPr>
      <xdr:spPr>
        <a:xfrm>
          <a:off x="1268185" y="1091293"/>
          <a:ext cx="3347358" cy="337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accent5">
                  <a:lumMod val="40000"/>
                  <a:lumOff val="60000"/>
                </a:schemeClr>
              </a:solidFill>
            </a:rPr>
            <a:t>...where</a:t>
          </a:r>
          <a:r>
            <a:rPr lang="en-GB" sz="1400" baseline="0">
              <a:solidFill>
                <a:schemeClr val="accent5">
                  <a:lumMod val="40000"/>
                  <a:lumOff val="60000"/>
                </a:schemeClr>
              </a:solidFill>
            </a:rPr>
            <a:t> customers meet satisfaction</a:t>
          </a:r>
          <a:endParaRPr lang="en-GB" sz="1400">
            <a:solidFill>
              <a:schemeClr val="accent5">
                <a:lumMod val="40000"/>
                <a:lumOff val="60000"/>
              </a:schemeClr>
            </a:solidFill>
          </a:endParaRPr>
        </a:p>
      </xdr:txBody>
    </xdr:sp>
    <xdr:clientData/>
  </xdr:twoCellAnchor>
  <xdr:twoCellAnchor>
    <xdr:from>
      <xdr:col>2</xdr:col>
      <xdr:colOff>386442</xdr:colOff>
      <xdr:row>8</xdr:row>
      <xdr:rowOff>106135</xdr:rowOff>
    </xdr:from>
    <xdr:to>
      <xdr:col>4</xdr:col>
      <xdr:colOff>258535</xdr:colOff>
      <xdr:row>10</xdr:row>
      <xdr:rowOff>46264</xdr:rowOff>
    </xdr:to>
    <xdr:sp macro="" textlink="">
      <xdr:nvSpPr>
        <xdr:cNvPr id="16" name="TextBox 15">
          <a:extLst>
            <a:ext uri="{FF2B5EF4-FFF2-40B4-BE49-F238E27FC236}">
              <a16:creationId xmlns:a16="http://schemas.microsoft.com/office/drawing/2014/main" id="{67EDE44B-F9A9-4D46-819C-6A8416B931CD}"/>
            </a:ext>
          </a:extLst>
        </xdr:cNvPr>
        <xdr:cNvSpPr txBox="1"/>
      </xdr:nvSpPr>
      <xdr:spPr>
        <a:xfrm>
          <a:off x="1611085" y="1630135"/>
          <a:ext cx="1096736" cy="3211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bg1">
                  <a:lumMod val="50000"/>
                </a:schemeClr>
              </a:solidFill>
            </a:rPr>
            <a:t>Total</a:t>
          </a:r>
          <a:r>
            <a:rPr lang="en-GB" sz="1400" baseline="0">
              <a:solidFill>
                <a:schemeClr val="bg1">
                  <a:lumMod val="50000"/>
                </a:schemeClr>
              </a:solidFill>
            </a:rPr>
            <a:t> Spent</a:t>
          </a:r>
          <a:endParaRPr lang="en-GB" sz="1400">
            <a:solidFill>
              <a:schemeClr val="bg1">
                <a:lumMod val="50000"/>
              </a:schemeClr>
            </a:solidFill>
          </a:endParaRPr>
        </a:p>
      </xdr:txBody>
    </xdr:sp>
    <xdr:clientData/>
  </xdr:twoCellAnchor>
  <xdr:twoCellAnchor>
    <xdr:from>
      <xdr:col>2</xdr:col>
      <xdr:colOff>258535</xdr:colOff>
      <xdr:row>14</xdr:row>
      <xdr:rowOff>171450</xdr:rowOff>
    </xdr:from>
    <xdr:to>
      <xdr:col>4</xdr:col>
      <xdr:colOff>353785</xdr:colOff>
      <xdr:row>16</xdr:row>
      <xdr:rowOff>122464</xdr:rowOff>
    </xdr:to>
    <xdr:sp macro="" textlink="">
      <xdr:nvSpPr>
        <xdr:cNvPr id="17" name="TextBox 16">
          <a:extLst>
            <a:ext uri="{FF2B5EF4-FFF2-40B4-BE49-F238E27FC236}">
              <a16:creationId xmlns:a16="http://schemas.microsoft.com/office/drawing/2014/main" id="{4FC3C284-809F-4C8C-8DFC-FC5FFB6B1265}"/>
            </a:ext>
          </a:extLst>
        </xdr:cNvPr>
        <xdr:cNvSpPr txBox="1"/>
      </xdr:nvSpPr>
      <xdr:spPr>
        <a:xfrm>
          <a:off x="1483178" y="2838450"/>
          <a:ext cx="1319893" cy="3320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300">
              <a:solidFill>
                <a:schemeClr val="bg1">
                  <a:lumMod val="50000"/>
                </a:schemeClr>
              </a:solidFill>
            </a:rPr>
            <a:t>Avg.</a:t>
          </a:r>
          <a:r>
            <a:rPr lang="en-GB" sz="1300" baseline="0">
              <a:solidFill>
                <a:schemeClr val="bg1">
                  <a:lumMod val="50000"/>
                </a:schemeClr>
              </a:solidFill>
            </a:rPr>
            <a:t> Order Value</a:t>
          </a:r>
          <a:endParaRPr lang="en-GB" sz="1300">
            <a:solidFill>
              <a:schemeClr val="bg1">
                <a:lumMod val="50000"/>
              </a:schemeClr>
            </a:solidFill>
          </a:endParaRPr>
        </a:p>
      </xdr:txBody>
    </xdr:sp>
    <xdr:clientData/>
  </xdr:twoCellAnchor>
  <xdr:twoCellAnchor>
    <xdr:from>
      <xdr:col>7</xdr:col>
      <xdr:colOff>122464</xdr:colOff>
      <xdr:row>8</xdr:row>
      <xdr:rowOff>106135</xdr:rowOff>
    </xdr:from>
    <xdr:to>
      <xdr:col>9</xdr:col>
      <xdr:colOff>204107</xdr:colOff>
      <xdr:row>10</xdr:row>
      <xdr:rowOff>54429</xdr:rowOff>
    </xdr:to>
    <xdr:sp macro="" textlink="">
      <xdr:nvSpPr>
        <xdr:cNvPr id="18" name="TextBox 17">
          <a:extLst>
            <a:ext uri="{FF2B5EF4-FFF2-40B4-BE49-F238E27FC236}">
              <a16:creationId xmlns:a16="http://schemas.microsoft.com/office/drawing/2014/main" id="{17C0520B-CA95-45CC-80D3-896AC5005DDE}"/>
            </a:ext>
          </a:extLst>
        </xdr:cNvPr>
        <xdr:cNvSpPr txBox="1"/>
      </xdr:nvSpPr>
      <xdr:spPr>
        <a:xfrm>
          <a:off x="4408714" y="1630135"/>
          <a:ext cx="1306286" cy="3292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bg1">
                  <a:lumMod val="50000"/>
                </a:schemeClr>
              </a:solidFill>
            </a:rPr>
            <a:t>Support</a:t>
          </a:r>
          <a:r>
            <a:rPr lang="en-GB" sz="1400" baseline="0">
              <a:solidFill>
                <a:schemeClr val="bg1">
                  <a:lumMod val="50000"/>
                </a:schemeClr>
              </a:solidFill>
            </a:rPr>
            <a:t> Tickets</a:t>
          </a:r>
          <a:endParaRPr lang="en-GB" sz="1400">
            <a:solidFill>
              <a:schemeClr val="bg1">
                <a:lumMod val="50000"/>
              </a:schemeClr>
            </a:solidFill>
          </a:endParaRPr>
        </a:p>
      </xdr:txBody>
    </xdr:sp>
    <xdr:clientData/>
  </xdr:twoCellAnchor>
  <xdr:twoCellAnchor>
    <xdr:from>
      <xdr:col>7</xdr:col>
      <xdr:colOff>285751</xdr:colOff>
      <xdr:row>14</xdr:row>
      <xdr:rowOff>149678</xdr:rowOff>
    </xdr:from>
    <xdr:to>
      <xdr:col>9</xdr:col>
      <xdr:colOff>163286</xdr:colOff>
      <xdr:row>16</xdr:row>
      <xdr:rowOff>122464</xdr:rowOff>
    </xdr:to>
    <xdr:sp macro="" textlink="">
      <xdr:nvSpPr>
        <xdr:cNvPr id="19" name="TextBox 18">
          <a:extLst>
            <a:ext uri="{FF2B5EF4-FFF2-40B4-BE49-F238E27FC236}">
              <a16:creationId xmlns:a16="http://schemas.microsoft.com/office/drawing/2014/main" id="{D9FF792E-049E-4D47-9B2D-F630257E6AF3}"/>
            </a:ext>
          </a:extLst>
        </xdr:cNvPr>
        <xdr:cNvSpPr txBox="1"/>
      </xdr:nvSpPr>
      <xdr:spPr>
        <a:xfrm>
          <a:off x="4572001" y="2816678"/>
          <a:ext cx="1102178" cy="3537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aseline="0">
              <a:solidFill>
                <a:schemeClr val="bg1">
                  <a:lumMod val="50000"/>
                </a:schemeClr>
              </a:solidFill>
            </a:rPr>
            <a:t>Complaints</a:t>
          </a:r>
          <a:endParaRPr lang="en-GB" sz="1400">
            <a:solidFill>
              <a:schemeClr val="bg1">
                <a:lumMod val="50000"/>
              </a:schemeClr>
            </a:solidFill>
          </a:endParaRPr>
        </a:p>
      </xdr:txBody>
    </xdr:sp>
    <xdr:clientData/>
  </xdr:twoCellAnchor>
  <xdr:twoCellAnchor>
    <xdr:from>
      <xdr:col>4</xdr:col>
      <xdr:colOff>431345</xdr:colOff>
      <xdr:row>8</xdr:row>
      <xdr:rowOff>106135</xdr:rowOff>
    </xdr:from>
    <xdr:to>
      <xdr:col>6</xdr:col>
      <xdr:colOff>561974</xdr:colOff>
      <xdr:row>10</xdr:row>
      <xdr:rowOff>133350</xdr:rowOff>
    </xdr:to>
    <xdr:sp macro="" textlink="">
      <xdr:nvSpPr>
        <xdr:cNvPr id="21" name="TextBox 20">
          <a:extLst>
            <a:ext uri="{FF2B5EF4-FFF2-40B4-BE49-F238E27FC236}">
              <a16:creationId xmlns:a16="http://schemas.microsoft.com/office/drawing/2014/main" id="{BEDD5ADD-5286-4053-8967-A10B313A5292}"/>
            </a:ext>
          </a:extLst>
        </xdr:cNvPr>
        <xdr:cNvSpPr txBox="1"/>
      </xdr:nvSpPr>
      <xdr:spPr>
        <a:xfrm>
          <a:off x="2880631" y="1630135"/>
          <a:ext cx="1355272" cy="4082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bg1">
                  <a:lumMod val="50000"/>
                </a:schemeClr>
              </a:solidFill>
            </a:rPr>
            <a:t>Total</a:t>
          </a:r>
          <a:r>
            <a:rPr lang="en-GB" sz="1400" baseline="0">
              <a:solidFill>
                <a:schemeClr val="bg1">
                  <a:lumMod val="50000"/>
                </a:schemeClr>
              </a:solidFill>
            </a:rPr>
            <a:t> Customers</a:t>
          </a:r>
          <a:endParaRPr lang="en-GB" sz="1400">
            <a:solidFill>
              <a:schemeClr val="bg1">
                <a:lumMod val="50000"/>
              </a:schemeClr>
            </a:solidFill>
          </a:endParaRPr>
        </a:p>
      </xdr:txBody>
    </xdr:sp>
    <xdr:clientData/>
  </xdr:twoCellAnchor>
  <xdr:twoCellAnchor>
    <xdr:from>
      <xdr:col>4</xdr:col>
      <xdr:colOff>503464</xdr:colOff>
      <xdr:row>14</xdr:row>
      <xdr:rowOff>152399</xdr:rowOff>
    </xdr:from>
    <xdr:to>
      <xdr:col>6</xdr:col>
      <xdr:colOff>582385</xdr:colOff>
      <xdr:row>16</xdr:row>
      <xdr:rowOff>122464</xdr:rowOff>
    </xdr:to>
    <xdr:sp macro="" textlink="">
      <xdr:nvSpPr>
        <xdr:cNvPr id="22" name="TextBox 21">
          <a:extLst>
            <a:ext uri="{FF2B5EF4-FFF2-40B4-BE49-F238E27FC236}">
              <a16:creationId xmlns:a16="http://schemas.microsoft.com/office/drawing/2014/main" id="{9A9BF113-7322-48F1-AB91-4DD955564F0D}"/>
            </a:ext>
          </a:extLst>
        </xdr:cNvPr>
        <xdr:cNvSpPr txBox="1"/>
      </xdr:nvSpPr>
      <xdr:spPr>
        <a:xfrm>
          <a:off x="2952750" y="2819399"/>
          <a:ext cx="1303564" cy="3510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bg1">
                  <a:lumMod val="50000"/>
                </a:schemeClr>
              </a:solidFill>
            </a:rPr>
            <a:t>Returned</a:t>
          </a:r>
          <a:r>
            <a:rPr lang="en-GB" sz="1400" baseline="0">
              <a:solidFill>
                <a:schemeClr val="bg1">
                  <a:lumMod val="50000"/>
                </a:schemeClr>
              </a:solidFill>
            </a:rPr>
            <a:t> items</a:t>
          </a:r>
          <a:endParaRPr lang="en-GB" sz="1400">
            <a:solidFill>
              <a:schemeClr val="bg1">
                <a:lumMod val="50000"/>
              </a:schemeClr>
            </a:solidFill>
          </a:endParaRPr>
        </a:p>
      </xdr:txBody>
    </xdr:sp>
    <xdr:clientData/>
  </xdr:twoCellAnchor>
  <xdr:twoCellAnchor>
    <xdr:from>
      <xdr:col>3</xdr:col>
      <xdr:colOff>68037</xdr:colOff>
      <xdr:row>10</xdr:row>
      <xdr:rowOff>38102</xdr:rowOff>
    </xdr:from>
    <xdr:to>
      <xdr:col>4</xdr:col>
      <xdr:colOff>438151</xdr:colOff>
      <xdr:row>12</xdr:row>
      <xdr:rowOff>68036</xdr:rowOff>
    </xdr:to>
    <xdr:sp macro="" textlink="totalspent">
      <xdr:nvSpPr>
        <xdr:cNvPr id="23" name="TextBox 22">
          <a:extLst>
            <a:ext uri="{FF2B5EF4-FFF2-40B4-BE49-F238E27FC236}">
              <a16:creationId xmlns:a16="http://schemas.microsoft.com/office/drawing/2014/main" id="{0823C4A2-C7C7-4990-910C-A0069F92F426}"/>
            </a:ext>
          </a:extLst>
        </xdr:cNvPr>
        <xdr:cNvSpPr txBox="1"/>
      </xdr:nvSpPr>
      <xdr:spPr>
        <a:xfrm>
          <a:off x="1905001" y="1943102"/>
          <a:ext cx="982436" cy="41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D4D5A3D-24F2-49D5-8DC5-9AC737DE554E}" type="TxLink">
            <a:rPr lang="en-US" sz="1800" b="0" i="0" u="none" strike="noStrike">
              <a:solidFill>
                <a:schemeClr val="tx1">
                  <a:lumMod val="50000"/>
                  <a:lumOff val="50000"/>
                </a:schemeClr>
              </a:solidFill>
              <a:latin typeface="Aptos Narrow"/>
            </a:rPr>
            <a:pPr/>
            <a:t>$388.4K</a:t>
          </a:fld>
          <a:endParaRPr lang="en-GB" sz="2000">
            <a:solidFill>
              <a:schemeClr val="tx1">
                <a:lumMod val="50000"/>
                <a:lumOff val="50000"/>
              </a:schemeClr>
            </a:solidFill>
          </a:endParaRPr>
        </a:p>
      </xdr:txBody>
    </xdr:sp>
    <xdr:clientData/>
  </xdr:twoCellAnchor>
  <xdr:twoCellAnchor>
    <xdr:from>
      <xdr:col>6</xdr:col>
      <xdr:colOff>16328</xdr:colOff>
      <xdr:row>10</xdr:row>
      <xdr:rowOff>38102</xdr:rowOff>
    </xdr:from>
    <xdr:to>
      <xdr:col>7</xdr:col>
      <xdr:colOff>81643</xdr:colOff>
      <xdr:row>12</xdr:row>
      <xdr:rowOff>38100</xdr:rowOff>
    </xdr:to>
    <xdr:sp macro="" textlink="cust">
      <xdr:nvSpPr>
        <xdr:cNvPr id="24" name="TextBox 23">
          <a:extLst>
            <a:ext uri="{FF2B5EF4-FFF2-40B4-BE49-F238E27FC236}">
              <a16:creationId xmlns:a16="http://schemas.microsoft.com/office/drawing/2014/main" id="{BF86EE7E-CCA6-4C4B-B25B-78C728DA7617}"/>
            </a:ext>
          </a:extLst>
        </xdr:cNvPr>
        <xdr:cNvSpPr txBox="1"/>
      </xdr:nvSpPr>
      <xdr:spPr>
        <a:xfrm>
          <a:off x="3690257" y="1943102"/>
          <a:ext cx="677636" cy="380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D9AAAE2-ED67-49C9-A292-E228D21CDE5F}" type="TxLink">
            <a:rPr lang="en-US" sz="1800" b="0" i="0" u="none" strike="noStrike">
              <a:solidFill>
                <a:schemeClr val="tx1">
                  <a:lumMod val="50000"/>
                  <a:lumOff val="50000"/>
                </a:schemeClr>
              </a:solidFill>
              <a:latin typeface="Aptos Narrow"/>
              <a:ea typeface="+mn-ea"/>
              <a:cs typeface="+mn-cs"/>
            </a:rPr>
            <a:pPr marL="0" indent="0"/>
            <a:t>2.5K</a:t>
          </a:fld>
          <a:endParaRPr lang="en-US" sz="1800" b="0" i="0" u="none" strike="noStrike">
            <a:solidFill>
              <a:schemeClr val="tx1">
                <a:lumMod val="50000"/>
                <a:lumOff val="50000"/>
              </a:schemeClr>
            </a:solidFill>
            <a:latin typeface="Aptos Narrow"/>
            <a:ea typeface="+mn-ea"/>
            <a:cs typeface="+mn-cs"/>
          </a:endParaRPr>
        </a:p>
      </xdr:txBody>
    </xdr:sp>
    <xdr:clientData/>
  </xdr:twoCellAnchor>
  <xdr:twoCellAnchor>
    <xdr:from>
      <xdr:col>8</xdr:col>
      <xdr:colOff>195943</xdr:colOff>
      <xdr:row>10</xdr:row>
      <xdr:rowOff>38102</xdr:rowOff>
    </xdr:from>
    <xdr:to>
      <xdr:col>9</xdr:col>
      <xdr:colOff>261257</xdr:colOff>
      <xdr:row>12</xdr:row>
      <xdr:rowOff>38100</xdr:rowOff>
    </xdr:to>
    <xdr:sp macro="" textlink="supporttickets">
      <xdr:nvSpPr>
        <xdr:cNvPr id="25" name="TextBox 24">
          <a:extLst>
            <a:ext uri="{FF2B5EF4-FFF2-40B4-BE49-F238E27FC236}">
              <a16:creationId xmlns:a16="http://schemas.microsoft.com/office/drawing/2014/main" id="{C4158867-2C77-4267-BEF4-AD6E48998F6C}"/>
            </a:ext>
          </a:extLst>
        </xdr:cNvPr>
        <xdr:cNvSpPr txBox="1"/>
      </xdr:nvSpPr>
      <xdr:spPr>
        <a:xfrm>
          <a:off x="5094514" y="1943102"/>
          <a:ext cx="677636" cy="380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6EC4A8E-F101-4E5F-AED0-5A58B094C180}" type="TxLink">
            <a:rPr lang="en-US" sz="1800" b="0" i="0" u="none" strike="noStrike">
              <a:solidFill>
                <a:schemeClr val="tx1">
                  <a:lumMod val="50000"/>
                  <a:lumOff val="50000"/>
                </a:schemeClr>
              </a:solidFill>
              <a:latin typeface="Aptos Narrow"/>
              <a:ea typeface="+mn-ea"/>
              <a:cs typeface="+mn-cs"/>
            </a:rPr>
            <a:pPr marL="0" indent="0"/>
            <a:t>498</a:t>
          </a:fld>
          <a:endParaRPr lang="en-US" sz="1800" b="0" i="0" u="none" strike="noStrike">
            <a:solidFill>
              <a:schemeClr val="tx1">
                <a:lumMod val="50000"/>
                <a:lumOff val="50000"/>
              </a:schemeClr>
            </a:solidFill>
            <a:latin typeface="Aptos Narrow"/>
            <a:ea typeface="+mn-ea"/>
            <a:cs typeface="+mn-cs"/>
          </a:endParaRPr>
        </a:p>
      </xdr:txBody>
    </xdr:sp>
    <xdr:clientData/>
  </xdr:twoCellAnchor>
  <xdr:twoCellAnchor>
    <xdr:from>
      <xdr:col>3</xdr:col>
      <xdr:colOff>364672</xdr:colOff>
      <xdr:row>16</xdr:row>
      <xdr:rowOff>51709</xdr:rowOff>
    </xdr:from>
    <xdr:to>
      <xdr:col>4</xdr:col>
      <xdr:colOff>429986</xdr:colOff>
      <xdr:row>18</xdr:row>
      <xdr:rowOff>51707</xdr:rowOff>
    </xdr:to>
    <xdr:sp macro="" textlink="avgordervalue">
      <xdr:nvSpPr>
        <xdr:cNvPr id="27" name="TextBox 26">
          <a:extLst>
            <a:ext uri="{FF2B5EF4-FFF2-40B4-BE49-F238E27FC236}">
              <a16:creationId xmlns:a16="http://schemas.microsoft.com/office/drawing/2014/main" id="{C0C94F01-E55E-4A77-B3A0-146C535918C7}"/>
            </a:ext>
          </a:extLst>
        </xdr:cNvPr>
        <xdr:cNvSpPr txBox="1"/>
      </xdr:nvSpPr>
      <xdr:spPr>
        <a:xfrm>
          <a:off x="2201636" y="3099709"/>
          <a:ext cx="677636" cy="380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F937E07-0372-4F4C-B2E6-143443F49FA6}" type="TxLink">
            <a:rPr lang="en-US" sz="1800" b="0" i="0" u="none" strike="noStrike">
              <a:solidFill>
                <a:schemeClr val="tx1">
                  <a:lumMod val="50000"/>
                  <a:lumOff val="50000"/>
                </a:schemeClr>
              </a:solidFill>
              <a:latin typeface="Aptos Narrow"/>
              <a:ea typeface="+mn-ea"/>
              <a:cs typeface="+mn-cs"/>
            </a:rPr>
            <a:pPr marL="0" indent="0"/>
            <a:t>$49</a:t>
          </a:fld>
          <a:endParaRPr lang="en-US" sz="1800" b="0" i="0" u="none" strike="noStrike">
            <a:solidFill>
              <a:schemeClr val="tx1">
                <a:lumMod val="50000"/>
                <a:lumOff val="50000"/>
              </a:schemeClr>
            </a:solidFill>
            <a:latin typeface="Aptos Narrow"/>
            <a:ea typeface="+mn-ea"/>
            <a:cs typeface="+mn-cs"/>
          </a:endParaRPr>
        </a:p>
      </xdr:txBody>
    </xdr:sp>
    <xdr:clientData/>
  </xdr:twoCellAnchor>
  <xdr:twoCellAnchor>
    <xdr:from>
      <xdr:col>5</xdr:col>
      <xdr:colOff>435428</xdr:colOff>
      <xdr:row>16</xdr:row>
      <xdr:rowOff>51709</xdr:rowOff>
    </xdr:from>
    <xdr:to>
      <xdr:col>6</xdr:col>
      <xdr:colOff>500742</xdr:colOff>
      <xdr:row>18</xdr:row>
      <xdr:rowOff>51707</xdr:rowOff>
    </xdr:to>
    <xdr:sp macro="" textlink="returneditems">
      <xdr:nvSpPr>
        <xdr:cNvPr id="28" name="TextBox 27">
          <a:extLst>
            <a:ext uri="{FF2B5EF4-FFF2-40B4-BE49-F238E27FC236}">
              <a16:creationId xmlns:a16="http://schemas.microsoft.com/office/drawing/2014/main" id="{72261902-58DC-47E5-AE6D-2527F0AF102B}"/>
            </a:ext>
          </a:extLst>
        </xdr:cNvPr>
        <xdr:cNvSpPr txBox="1"/>
      </xdr:nvSpPr>
      <xdr:spPr>
        <a:xfrm>
          <a:off x="3497035" y="3099709"/>
          <a:ext cx="677636" cy="380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443B6B5F-4AAD-45B1-A968-31CCB308D056}" type="TxLink">
            <a:rPr lang="en-US" sz="1800" b="0" i="0" u="none" strike="noStrike">
              <a:solidFill>
                <a:schemeClr val="tx1">
                  <a:lumMod val="50000"/>
                  <a:lumOff val="50000"/>
                </a:schemeClr>
              </a:solidFill>
              <a:latin typeface="Aptos Narrow"/>
              <a:ea typeface="+mn-ea"/>
              <a:cs typeface="+mn-cs"/>
            </a:rPr>
            <a:pPr marL="0" indent="0"/>
            <a:t>530</a:t>
          </a:fld>
          <a:endParaRPr lang="en-US" sz="1800" b="0" i="0" u="none" strike="noStrike">
            <a:solidFill>
              <a:schemeClr val="tx1">
                <a:lumMod val="50000"/>
                <a:lumOff val="50000"/>
              </a:schemeClr>
            </a:solidFill>
            <a:latin typeface="Aptos Narrow"/>
            <a:ea typeface="+mn-ea"/>
            <a:cs typeface="+mn-cs"/>
          </a:endParaRPr>
        </a:p>
      </xdr:txBody>
    </xdr:sp>
    <xdr:clientData/>
  </xdr:twoCellAnchor>
  <xdr:twoCellAnchor>
    <xdr:from>
      <xdr:col>8</xdr:col>
      <xdr:colOff>206829</xdr:colOff>
      <xdr:row>16</xdr:row>
      <xdr:rowOff>51709</xdr:rowOff>
    </xdr:from>
    <xdr:to>
      <xdr:col>9</xdr:col>
      <xdr:colOff>272143</xdr:colOff>
      <xdr:row>18</xdr:row>
      <xdr:rowOff>51707</xdr:rowOff>
    </xdr:to>
    <xdr:sp macro="" textlink="complaintscount">
      <xdr:nvSpPr>
        <xdr:cNvPr id="29" name="TextBox 28">
          <a:extLst>
            <a:ext uri="{FF2B5EF4-FFF2-40B4-BE49-F238E27FC236}">
              <a16:creationId xmlns:a16="http://schemas.microsoft.com/office/drawing/2014/main" id="{73CEAF1A-2CBB-4921-B87F-A835C6AD8FFB}"/>
            </a:ext>
          </a:extLst>
        </xdr:cNvPr>
        <xdr:cNvSpPr txBox="1"/>
      </xdr:nvSpPr>
      <xdr:spPr>
        <a:xfrm>
          <a:off x="5105400" y="3099709"/>
          <a:ext cx="677636" cy="38099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E61D8558-A31F-4862-82B8-ABFEE475D751}" type="TxLink">
            <a:rPr lang="en-US" sz="1800" b="0" i="0" u="none" strike="noStrike">
              <a:solidFill>
                <a:schemeClr val="tx1">
                  <a:lumMod val="50000"/>
                  <a:lumOff val="50000"/>
                </a:schemeClr>
              </a:solidFill>
              <a:latin typeface="Aptos Narrow"/>
              <a:ea typeface="+mn-ea"/>
              <a:cs typeface="+mn-cs"/>
            </a:rPr>
            <a:pPr marL="0" indent="0"/>
            <a:t>385</a:t>
          </a:fld>
          <a:endParaRPr lang="en-US" sz="1800" b="0" i="0" u="none" strike="noStrike">
            <a:solidFill>
              <a:schemeClr val="tx1">
                <a:lumMod val="50000"/>
                <a:lumOff val="50000"/>
              </a:schemeClr>
            </a:solidFill>
            <a:latin typeface="Aptos Narrow"/>
            <a:ea typeface="+mn-ea"/>
            <a:cs typeface="+mn-cs"/>
          </a:endParaRPr>
        </a:p>
      </xdr:txBody>
    </xdr:sp>
    <xdr:clientData/>
  </xdr:twoCellAnchor>
  <xdr:twoCellAnchor>
    <xdr:from>
      <xdr:col>2</xdr:col>
      <xdr:colOff>234043</xdr:colOff>
      <xdr:row>12</xdr:row>
      <xdr:rowOff>89809</xdr:rowOff>
    </xdr:from>
    <xdr:to>
      <xdr:col>4</xdr:col>
      <xdr:colOff>108857</xdr:colOff>
      <xdr:row>13</xdr:row>
      <xdr:rowOff>119744</xdr:rowOff>
    </xdr:to>
    <xdr:sp macro="" textlink="totalspentyoy">
      <xdr:nvSpPr>
        <xdr:cNvPr id="30" name="TextBox 29">
          <a:extLst>
            <a:ext uri="{FF2B5EF4-FFF2-40B4-BE49-F238E27FC236}">
              <a16:creationId xmlns:a16="http://schemas.microsoft.com/office/drawing/2014/main" id="{3A73E73B-1C3B-418C-AFC0-6F6237FA9CAF}"/>
            </a:ext>
          </a:extLst>
        </xdr:cNvPr>
        <xdr:cNvSpPr txBox="1"/>
      </xdr:nvSpPr>
      <xdr:spPr>
        <a:xfrm>
          <a:off x="1458686" y="2375809"/>
          <a:ext cx="1099457" cy="220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0BB93F-4618-4550-BEEC-E5F67AE3A648}" type="TxLink">
            <a:rPr lang="en-US" sz="1100" b="0" i="0" u="none" strike="noStrike">
              <a:solidFill>
                <a:schemeClr val="bg1">
                  <a:lumMod val="65000"/>
                </a:schemeClr>
              </a:solidFill>
              <a:latin typeface="Aptos Narrow"/>
            </a:rPr>
            <a:pPr/>
            <a:t>🔺158% vs PY</a:t>
          </a:fld>
          <a:endParaRPr lang="en-GB" sz="1300">
            <a:solidFill>
              <a:schemeClr val="bg1">
                <a:lumMod val="65000"/>
              </a:schemeClr>
            </a:solidFill>
          </a:endParaRPr>
        </a:p>
      </xdr:txBody>
    </xdr:sp>
    <xdr:clientData/>
  </xdr:twoCellAnchor>
  <xdr:twoCellAnchor>
    <xdr:from>
      <xdr:col>4</xdr:col>
      <xdr:colOff>481694</xdr:colOff>
      <xdr:row>18</xdr:row>
      <xdr:rowOff>68036</xdr:rowOff>
    </xdr:from>
    <xdr:to>
      <xdr:col>6</xdr:col>
      <xdr:colOff>312965</xdr:colOff>
      <xdr:row>19</xdr:row>
      <xdr:rowOff>163285</xdr:rowOff>
    </xdr:to>
    <xdr:sp macro="" textlink="returedyoy">
      <xdr:nvSpPr>
        <xdr:cNvPr id="31" name="TextBox 30">
          <a:extLst>
            <a:ext uri="{FF2B5EF4-FFF2-40B4-BE49-F238E27FC236}">
              <a16:creationId xmlns:a16="http://schemas.microsoft.com/office/drawing/2014/main" id="{19F643D5-6582-41C4-8024-2F39511221B6}"/>
            </a:ext>
          </a:extLst>
        </xdr:cNvPr>
        <xdr:cNvSpPr txBox="1"/>
      </xdr:nvSpPr>
      <xdr:spPr>
        <a:xfrm>
          <a:off x="2930980" y="3497036"/>
          <a:ext cx="1055914" cy="2857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E6A866B-F787-40FF-9DEA-B7DC855B3FE8}" type="TxLink">
            <a:rPr lang="en-US" sz="1100" b="0" i="0" u="none" strike="noStrike">
              <a:solidFill>
                <a:schemeClr val="bg1">
                  <a:lumMod val="65000"/>
                </a:schemeClr>
              </a:solidFill>
              <a:latin typeface="Aptos Narrow"/>
              <a:ea typeface="+mn-ea"/>
              <a:cs typeface="+mn-cs"/>
            </a:rPr>
            <a:pPr marL="0" indent="0"/>
            <a:t>🔺156% vs PY</a:t>
          </a:fld>
          <a:endParaRPr lang="en-GB" sz="1100" b="0" i="0" u="none" strike="noStrike">
            <a:solidFill>
              <a:schemeClr val="bg1">
                <a:lumMod val="65000"/>
              </a:schemeClr>
            </a:solidFill>
            <a:latin typeface="Aptos Narrow"/>
            <a:ea typeface="+mn-ea"/>
            <a:cs typeface="+mn-cs"/>
          </a:endParaRPr>
        </a:p>
      </xdr:txBody>
    </xdr:sp>
    <xdr:clientData/>
  </xdr:twoCellAnchor>
  <xdr:twoCellAnchor>
    <xdr:from>
      <xdr:col>7</xdr:col>
      <xdr:colOff>117021</xdr:colOff>
      <xdr:row>12</xdr:row>
      <xdr:rowOff>89809</xdr:rowOff>
    </xdr:from>
    <xdr:to>
      <xdr:col>8</xdr:col>
      <xdr:colOff>612321</xdr:colOff>
      <xdr:row>13</xdr:row>
      <xdr:rowOff>182337</xdr:rowOff>
    </xdr:to>
    <xdr:sp macro="" textlink="ticketsyoy">
      <xdr:nvSpPr>
        <xdr:cNvPr id="32" name="TextBox 31">
          <a:extLst>
            <a:ext uri="{FF2B5EF4-FFF2-40B4-BE49-F238E27FC236}">
              <a16:creationId xmlns:a16="http://schemas.microsoft.com/office/drawing/2014/main" id="{E2FA8AA8-CEF3-44A0-8EC4-E2538CE6FFA0}"/>
            </a:ext>
          </a:extLst>
        </xdr:cNvPr>
        <xdr:cNvSpPr txBox="1"/>
      </xdr:nvSpPr>
      <xdr:spPr>
        <a:xfrm>
          <a:off x="4403271" y="2375809"/>
          <a:ext cx="1107621" cy="283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C80646E-C008-4F19-B3EC-222F28B34C7D}" type="TxLink">
            <a:rPr lang="en-US" sz="1100" b="0" i="0" u="none" strike="noStrike">
              <a:solidFill>
                <a:schemeClr val="bg1">
                  <a:lumMod val="65000"/>
                </a:schemeClr>
              </a:solidFill>
              <a:latin typeface="Aptos Narrow"/>
              <a:ea typeface="+mn-ea"/>
              <a:cs typeface="+mn-cs"/>
            </a:rPr>
            <a:pPr marL="0" indent="0"/>
            <a:t>🔺136% vs PY</a:t>
          </a:fld>
          <a:endParaRPr lang="en-GB" sz="1100" b="0" i="0" u="none" strike="noStrike">
            <a:solidFill>
              <a:schemeClr val="bg1">
                <a:lumMod val="65000"/>
              </a:schemeClr>
            </a:solidFill>
            <a:latin typeface="Aptos Narrow"/>
            <a:ea typeface="+mn-ea"/>
            <a:cs typeface="+mn-cs"/>
          </a:endParaRPr>
        </a:p>
      </xdr:txBody>
    </xdr:sp>
    <xdr:clientData/>
  </xdr:twoCellAnchor>
  <xdr:twoCellAnchor>
    <xdr:from>
      <xdr:col>2</xdr:col>
      <xdr:colOff>214993</xdr:colOff>
      <xdr:row>18</xdr:row>
      <xdr:rowOff>87086</xdr:rowOff>
    </xdr:from>
    <xdr:to>
      <xdr:col>4</xdr:col>
      <xdr:colOff>27214</xdr:colOff>
      <xdr:row>19</xdr:row>
      <xdr:rowOff>163285</xdr:rowOff>
    </xdr:to>
    <xdr:sp macro="" textlink="orderyoy">
      <xdr:nvSpPr>
        <xdr:cNvPr id="33" name="TextBox 32">
          <a:extLst>
            <a:ext uri="{FF2B5EF4-FFF2-40B4-BE49-F238E27FC236}">
              <a16:creationId xmlns:a16="http://schemas.microsoft.com/office/drawing/2014/main" id="{CBA17734-48A6-45C5-A651-CC2FD1764BB0}"/>
            </a:ext>
          </a:extLst>
        </xdr:cNvPr>
        <xdr:cNvSpPr txBox="1"/>
      </xdr:nvSpPr>
      <xdr:spPr>
        <a:xfrm>
          <a:off x="1439636" y="3516086"/>
          <a:ext cx="1036864" cy="266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C6B9DDDB-AC2C-4C43-89C6-8A947E9E5083}" type="TxLink">
            <a:rPr lang="en-US" sz="1100" b="0" i="0" u="none" strike="noStrike">
              <a:solidFill>
                <a:schemeClr val="bg1">
                  <a:lumMod val="65000"/>
                </a:schemeClr>
              </a:solidFill>
              <a:latin typeface="Aptos Narrow"/>
              <a:ea typeface="+mn-ea"/>
              <a:cs typeface="+mn-cs"/>
            </a:rPr>
            <a:pPr marL="0" indent="0"/>
            <a:t>🔺5% vs PY</a:t>
          </a:fld>
          <a:endParaRPr lang="en-GB" sz="1100" b="0" i="0" u="none" strike="noStrike">
            <a:solidFill>
              <a:schemeClr val="bg1">
                <a:lumMod val="65000"/>
              </a:schemeClr>
            </a:solidFill>
            <a:latin typeface="Aptos Narrow"/>
            <a:ea typeface="+mn-ea"/>
            <a:cs typeface="+mn-cs"/>
          </a:endParaRPr>
        </a:p>
      </xdr:txBody>
    </xdr:sp>
    <xdr:clientData/>
  </xdr:twoCellAnchor>
  <xdr:twoCellAnchor>
    <xdr:from>
      <xdr:col>4</xdr:col>
      <xdr:colOff>489857</xdr:colOff>
      <xdr:row>12</xdr:row>
      <xdr:rowOff>89809</xdr:rowOff>
    </xdr:from>
    <xdr:to>
      <xdr:col>6</xdr:col>
      <xdr:colOff>408214</xdr:colOff>
      <xdr:row>13</xdr:row>
      <xdr:rowOff>163286</xdr:rowOff>
    </xdr:to>
    <xdr:sp macro="" textlink="customersyoy">
      <xdr:nvSpPr>
        <xdr:cNvPr id="34" name="TextBox 33">
          <a:extLst>
            <a:ext uri="{FF2B5EF4-FFF2-40B4-BE49-F238E27FC236}">
              <a16:creationId xmlns:a16="http://schemas.microsoft.com/office/drawing/2014/main" id="{3B944225-C980-4248-B055-9D2EF0566576}"/>
            </a:ext>
          </a:extLst>
        </xdr:cNvPr>
        <xdr:cNvSpPr txBox="1"/>
      </xdr:nvSpPr>
      <xdr:spPr>
        <a:xfrm>
          <a:off x="2939143" y="2375809"/>
          <a:ext cx="1143000" cy="26397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1116C32C-4B43-4F9B-8638-ED02C8A91A6D}" type="TxLink">
            <a:rPr lang="en-US" sz="1100" b="0" i="0" u="none" strike="noStrike">
              <a:solidFill>
                <a:schemeClr val="bg1">
                  <a:lumMod val="65000"/>
                </a:schemeClr>
              </a:solidFill>
              <a:latin typeface="Aptos Narrow"/>
              <a:ea typeface="+mn-ea"/>
              <a:cs typeface="+mn-cs"/>
            </a:rPr>
            <a:pPr marL="0" indent="0"/>
            <a:t>🔺150% vs PY</a:t>
          </a:fld>
          <a:endParaRPr lang="en-GB" sz="1100" b="0" i="0" u="none" strike="noStrike">
            <a:solidFill>
              <a:schemeClr val="bg1">
                <a:lumMod val="65000"/>
              </a:schemeClr>
            </a:solidFill>
            <a:latin typeface="Aptos Narrow"/>
            <a:ea typeface="+mn-ea"/>
            <a:cs typeface="+mn-cs"/>
          </a:endParaRPr>
        </a:p>
      </xdr:txBody>
    </xdr:sp>
    <xdr:clientData/>
  </xdr:twoCellAnchor>
  <xdr:twoCellAnchor>
    <xdr:from>
      <xdr:col>7</xdr:col>
      <xdr:colOff>144237</xdr:colOff>
      <xdr:row>18</xdr:row>
      <xdr:rowOff>57149</xdr:rowOff>
    </xdr:from>
    <xdr:to>
      <xdr:col>8</xdr:col>
      <xdr:colOff>544288</xdr:colOff>
      <xdr:row>19</xdr:row>
      <xdr:rowOff>163285</xdr:rowOff>
    </xdr:to>
    <xdr:sp macro="" textlink="complaintsyoy">
      <xdr:nvSpPr>
        <xdr:cNvPr id="35" name="TextBox 34">
          <a:extLst>
            <a:ext uri="{FF2B5EF4-FFF2-40B4-BE49-F238E27FC236}">
              <a16:creationId xmlns:a16="http://schemas.microsoft.com/office/drawing/2014/main" id="{A1A8959F-E7BE-4E04-8016-1223B893A9EB}"/>
            </a:ext>
          </a:extLst>
        </xdr:cNvPr>
        <xdr:cNvSpPr txBox="1"/>
      </xdr:nvSpPr>
      <xdr:spPr>
        <a:xfrm>
          <a:off x="4430487" y="3486149"/>
          <a:ext cx="1012372" cy="2966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F02B357-FF45-4E3F-8776-B5DA2E15AC0E}" type="TxLink">
            <a:rPr lang="en-US" sz="1100" b="0" i="0" u="none" strike="noStrike">
              <a:solidFill>
                <a:schemeClr val="bg1">
                  <a:lumMod val="65000"/>
                </a:schemeClr>
              </a:solidFill>
              <a:latin typeface="Aptos Narrow"/>
              <a:ea typeface="+mn-ea"/>
              <a:cs typeface="+mn-cs"/>
            </a:rPr>
            <a:pPr marL="0" indent="0"/>
            <a:t>🔺204% vs PY</a:t>
          </a:fld>
          <a:endParaRPr lang="en-GB" sz="1100" b="0" i="0" u="none" strike="noStrike">
            <a:solidFill>
              <a:schemeClr val="bg1">
                <a:lumMod val="65000"/>
              </a:schemeClr>
            </a:solidFill>
            <a:latin typeface="Aptos Narrow"/>
            <a:ea typeface="+mn-ea"/>
            <a:cs typeface="+mn-cs"/>
          </a:endParaRPr>
        </a:p>
      </xdr:txBody>
    </xdr:sp>
    <xdr:clientData/>
  </xdr:twoCellAnchor>
  <xdr:twoCellAnchor>
    <xdr:from>
      <xdr:col>2</xdr:col>
      <xdr:colOff>219076</xdr:colOff>
      <xdr:row>8</xdr:row>
      <xdr:rowOff>76202</xdr:rowOff>
    </xdr:from>
    <xdr:to>
      <xdr:col>4</xdr:col>
      <xdr:colOff>383721</xdr:colOff>
      <xdr:row>14</xdr:row>
      <xdr:rowOff>81643</xdr:rowOff>
    </xdr:to>
    <xdr:sp macro="" textlink="">
      <xdr:nvSpPr>
        <xdr:cNvPr id="36" name="Rectangle: Rounded Corners 35">
          <a:extLst>
            <a:ext uri="{FF2B5EF4-FFF2-40B4-BE49-F238E27FC236}">
              <a16:creationId xmlns:a16="http://schemas.microsoft.com/office/drawing/2014/main" id="{3AA2D208-A554-445E-9D85-E7D5B48668EE}"/>
            </a:ext>
          </a:extLst>
        </xdr:cNvPr>
        <xdr:cNvSpPr/>
      </xdr:nvSpPr>
      <xdr:spPr>
        <a:xfrm>
          <a:off x="1443719" y="1600202"/>
          <a:ext cx="1389288" cy="1148441"/>
        </a:xfrm>
        <a:prstGeom prst="roundRect">
          <a:avLst>
            <a:gd name="adj" fmla="val 3928"/>
          </a:avLst>
        </a:prstGeom>
        <a:noFill/>
        <a:ln>
          <a:solidFill>
            <a:schemeClr val="tx1">
              <a:lumMod val="15000"/>
              <a:lumOff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213634</xdr:colOff>
      <xdr:row>14</xdr:row>
      <xdr:rowOff>136071</xdr:rowOff>
    </xdr:from>
    <xdr:to>
      <xdr:col>4</xdr:col>
      <xdr:colOff>378279</xdr:colOff>
      <xdr:row>20</xdr:row>
      <xdr:rowOff>122464</xdr:rowOff>
    </xdr:to>
    <xdr:sp macro="" textlink="">
      <xdr:nvSpPr>
        <xdr:cNvPr id="39" name="Rectangle: Rounded Corners 38">
          <a:extLst>
            <a:ext uri="{FF2B5EF4-FFF2-40B4-BE49-F238E27FC236}">
              <a16:creationId xmlns:a16="http://schemas.microsoft.com/office/drawing/2014/main" id="{E39EC15A-AEE6-42A9-9216-EAADE4892010}"/>
            </a:ext>
          </a:extLst>
        </xdr:cNvPr>
        <xdr:cNvSpPr/>
      </xdr:nvSpPr>
      <xdr:spPr>
        <a:xfrm>
          <a:off x="1438277" y="2803071"/>
          <a:ext cx="1389288" cy="1129393"/>
        </a:xfrm>
        <a:prstGeom prst="roundRect">
          <a:avLst>
            <a:gd name="adj" fmla="val 3928"/>
          </a:avLst>
        </a:prstGeom>
        <a:noFill/>
        <a:ln>
          <a:solidFill>
            <a:schemeClr val="tx1">
              <a:lumMod val="15000"/>
              <a:lumOff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95249</xdr:colOff>
      <xdr:row>8</xdr:row>
      <xdr:rowOff>81645</xdr:rowOff>
    </xdr:from>
    <xdr:to>
      <xdr:col>9</xdr:col>
      <xdr:colOff>225877</xdr:colOff>
      <xdr:row>14</xdr:row>
      <xdr:rowOff>87086</xdr:rowOff>
    </xdr:to>
    <xdr:sp macro="" textlink="">
      <xdr:nvSpPr>
        <xdr:cNvPr id="41" name="Rectangle: Rounded Corners 40">
          <a:extLst>
            <a:ext uri="{FF2B5EF4-FFF2-40B4-BE49-F238E27FC236}">
              <a16:creationId xmlns:a16="http://schemas.microsoft.com/office/drawing/2014/main" id="{BE7731BC-E1CE-4C19-A9DC-58C0C09CA8BB}"/>
            </a:ext>
          </a:extLst>
        </xdr:cNvPr>
        <xdr:cNvSpPr/>
      </xdr:nvSpPr>
      <xdr:spPr>
        <a:xfrm>
          <a:off x="4381499" y="1605645"/>
          <a:ext cx="1355271" cy="1148441"/>
        </a:xfrm>
        <a:prstGeom prst="roundRect">
          <a:avLst>
            <a:gd name="adj" fmla="val 3928"/>
          </a:avLst>
        </a:prstGeom>
        <a:noFill/>
        <a:ln>
          <a:solidFill>
            <a:schemeClr val="tx1">
              <a:lumMod val="15000"/>
              <a:lumOff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489856</xdr:colOff>
      <xdr:row>8</xdr:row>
      <xdr:rowOff>97973</xdr:rowOff>
    </xdr:from>
    <xdr:to>
      <xdr:col>6</xdr:col>
      <xdr:colOff>609598</xdr:colOff>
      <xdr:row>14</xdr:row>
      <xdr:rowOff>68036</xdr:rowOff>
    </xdr:to>
    <xdr:sp macro="" textlink="">
      <xdr:nvSpPr>
        <xdr:cNvPr id="42" name="Rectangle: Rounded Corners 41">
          <a:extLst>
            <a:ext uri="{FF2B5EF4-FFF2-40B4-BE49-F238E27FC236}">
              <a16:creationId xmlns:a16="http://schemas.microsoft.com/office/drawing/2014/main" id="{EA5F93B4-0502-44CA-9693-09212C635204}"/>
            </a:ext>
          </a:extLst>
        </xdr:cNvPr>
        <xdr:cNvSpPr/>
      </xdr:nvSpPr>
      <xdr:spPr>
        <a:xfrm>
          <a:off x="2939142" y="1621973"/>
          <a:ext cx="1344385" cy="1113063"/>
        </a:xfrm>
        <a:prstGeom prst="roundRect">
          <a:avLst>
            <a:gd name="adj" fmla="val 3928"/>
          </a:avLst>
        </a:prstGeom>
        <a:noFill/>
        <a:ln>
          <a:solidFill>
            <a:schemeClr val="tx1">
              <a:lumMod val="15000"/>
              <a:lumOff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4</xdr:col>
      <xdr:colOff>492579</xdr:colOff>
      <xdr:row>14</xdr:row>
      <xdr:rowOff>125185</xdr:rowOff>
    </xdr:from>
    <xdr:to>
      <xdr:col>7</xdr:col>
      <xdr:colOff>0</xdr:colOff>
      <xdr:row>20</xdr:row>
      <xdr:rowOff>111578</xdr:rowOff>
    </xdr:to>
    <xdr:sp macro="" textlink="">
      <xdr:nvSpPr>
        <xdr:cNvPr id="43" name="Rectangle: Rounded Corners 42">
          <a:extLst>
            <a:ext uri="{FF2B5EF4-FFF2-40B4-BE49-F238E27FC236}">
              <a16:creationId xmlns:a16="http://schemas.microsoft.com/office/drawing/2014/main" id="{B437F619-185E-4AB0-81CB-585C9CB2C90F}"/>
            </a:ext>
          </a:extLst>
        </xdr:cNvPr>
        <xdr:cNvSpPr/>
      </xdr:nvSpPr>
      <xdr:spPr>
        <a:xfrm>
          <a:off x="2941865" y="2792185"/>
          <a:ext cx="1344385" cy="1129393"/>
        </a:xfrm>
        <a:prstGeom prst="roundRect">
          <a:avLst>
            <a:gd name="adj" fmla="val 3928"/>
          </a:avLst>
        </a:prstGeom>
        <a:noFill/>
        <a:ln>
          <a:solidFill>
            <a:schemeClr val="tx1">
              <a:lumMod val="15000"/>
              <a:lumOff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7</xdr:col>
      <xdr:colOff>95250</xdr:colOff>
      <xdr:row>14</xdr:row>
      <xdr:rowOff>141513</xdr:rowOff>
    </xdr:from>
    <xdr:to>
      <xdr:col>9</xdr:col>
      <xdr:colOff>234042</xdr:colOff>
      <xdr:row>20</xdr:row>
      <xdr:rowOff>127906</xdr:rowOff>
    </xdr:to>
    <xdr:sp macro="" textlink="">
      <xdr:nvSpPr>
        <xdr:cNvPr id="44" name="Rectangle: Rounded Corners 43">
          <a:extLst>
            <a:ext uri="{FF2B5EF4-FFF2-40B4-BE49-F238E27FC236}">
              <a16:creationId xmlns:a16="http://schemas.microsoft.com/office/drawing/2014/main" id="{56FF44B0-1252-4246-989A-D21E49FC5651}"/>
            </a:ext>
          </a:extLst>
        </xdr:cNvPr>
        <xdr:cNvSpPr/>
      </xdr:nvSpPr>
      <xdr:spPr>
        <a:xfrm>
          <a:off x="4381500" y="2808513"/>
          <a:ext cx="1363435" cy="1129393"/>
        </a:xfrm>
        <a:prstGeom prst="roundRect">
          <a:avLst>
            <a:gd name="adj" fmla="val 3928"/>
          </a:avLst>
        </a:prstGeom>
        <a:noFill/>
        <a:ln>
          <a:solidFill>
            <a:schemeClr val="tx1">
              <a:lumMod val="15000"/>
              <a:lumOff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122463</xdr:colOff>
      <xdr:row>24</xdr:row>
      <xdr:rowOff>13606</xdr:rowOff>
    </xdr:from>
    <xdr:to>
      <xdr:col>9</xdr:col>
      <xdr:colOff>299356</xdr:colOff>
      <xdr:row>36</xdr:row>
      <xdr:rowOff>176893</xdr:rowOff>
    </xdr:to>
    <xdr:graphicFrame macro="">
      <xdr:nvGraphicFramePr>
        <xdr:cNvPr id="46" name="Chart 45">
          <a:extLst>
            <a:ext uri="{FF2B5EF4-FFF2-40B4-BE49-F238E27FC236}">
              <a16:creationId xmlns:a16="http://schemas.microsoft.com/office/drawing/2014/main" id="{2F7A04A5-1F82-4AA3-9045-67EC4763FC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197305</xdr:colOff>
      <xdr:row>27</xdr:row>
      <xdr:rowOff>68036</xdr:rowOff>
    </xdr:from>
    <xdr:to>
      <xdr:col>28</xdr:col>
      <xdr:colOff>68036</xdr:colOff>
      <xdr:row>37</xdr:row>
      <xdr:rowOff>68036</xdr:rowOff>
    </xdr:to>
    <xdr:graphicFrame macro="">
      <xdr:nvGraphicFramePr>
        <xdr:cNvPr id="47" name="Chart 46">
          <a:extLst>
            <a:ext uri="{FF2B5EF4-FFF2-40B4-BE49-F238E27FC236}">
              <a16:creationId xmlns:a16="http://schemas.microsoft.com/office/drawing/2014/main" id="{75CEDF76-149E-432E-A24C-E465A29CDD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521154</xdr:colOff>
      <xdr:row>26</xdr:row>
      <xdr:rowOff>122464</xdr:rowOff>
    </xdr:from>
    <xdr:to>
      <xdr:col>19</xdr:col>
      <xdr:colOff>258536</xdr:colOff>
      <xdr:row>38</xdr:row>
      <xdr:rowOff>0</xdr:rowOff>
    </xdr:to>
    <xdr:graphicFrame macro="">
      <xdr:nvGraphicFramePr>
        <xdr:cNvPr id="48" name="Chart 47">
          <a:extLst>
            <a:ext uri="{FF2B5EF4-FFF2-40B4-BE49-F238E27FC236}">
              <a16:creationId xmlns:a16="http://schemas.microsoft.com/office/drawing/2014/main" id="{8C24D0AD-D19D-4187-93B6-087359E568A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134709</xdr:colOff>
      <xdr:row>25</xdr:row>
      <xdr:rowOff>136071</xdr:rowOff>
    </xdr:from>
    <xdr:to>
      <xdr:col>17</xdr:col>
      <xdr:colOff>13606</xdr:colOff>
      <xdr:row>28</xdr:row>
      <xdr:rowOff>54428</xdr:rowOff>
    </xdr:to>
    <xdr:sp macro="" textlink="agegroup">
      <xdr:nvSpPr>
        <xdr:cNvPr id="49" name="TextBox 48">
          <a:extLst>
            <a:ext uri="{FF2B5EF4-FFF2-40B4-BE49-F238E27FC236}">
              <a16:creationId xmlns:a16="http://schemas.microsoft.com/office/drawing/2014/main" id="{328767A3-4D7B-44D8-BAAF-1E077CEC28CB}"/>
            </a:ext>
          </a:extLst>
        </xdr:cNvPr>
        <xdr:cNvSpPr txBox="1"/>
      </xdr:nvSpPr>
      <xdr:spPr>
        <a:xfrm>
          <a:off x="6257923" y="4898571"/>
          <a:ext cx="4165147" cy="4898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9BA3E7-D05A-4F1A-BDE0-4F6471C26BE5}" type="TxLink">
            <a:rPr lang="en-US" sz="1100" b="0" i="0" u="none" strike="noStrike">
              <a:solidFill>
                <a:schemeClr val="bg1">
                  <a:lumMod val="65000"/>
                </a:schemeClr>
              </a:solidFill>
              <a:latin typeface="Aptos Narrow"/>
            </a:rPr>
            <a:pPr/>
            <a:t>Old have the longest average time since their last purchase(1280.86). And also  Old has the longest overall customer lifetime (462.67)</a:t>
          </a:fld>
          <a:endParaRPr lang="en-GB" sz="1400">
            <a:solidFill>
              <a:schemeClr val="bg1">
                <a:lumMod val="65000"/>
              </a:schemeClr>
            </a:solidFill>
          </a:endParaRPr>
        </a:p>
      </xdr:txBody>
    </xdr:sp>
    <xdr:clientData/>
  </xdr:twoCellAnchor>
  <xdr:twoCellAnchor>
    <xdr:from>
      <xdr:col>20</xdr:col>
      <xdr:colOff>47626</xdr:colOff>
      <xdr:row>11</xdr:row>
      <xdr:rowOff>149678</xdr:rowOff>
    </xdr:from>
    <xdr:to>
      <xdr:col>28</xdr:col>
      <xdr:colOff>95250</xdr:colOff>
      <xdr:row>24</xdr:row>
      <xdr:rowOff>122464</xdr:rowOff>
    </xdr:to>
    <mc:AlternateContent xmlns:mc="http://schemas.openxmlformats.org/markup-compatibility/2006">
      <mc:Choice xmlns:cx1="http://schemas.microsoft.com/office/drawing/2015/9/8/chartex" Requires="cx1">
        <xdr:graphicFrame macro="">
          <xdr:nvGraphicFramePr>
            <xdr:cNvPr id="50" name="Chart 49">
              <a:extLst>
                <a:ext uri="{FF2B5EF4-FFF2-40B4-BE49-F238E27FC236}">
                  <a16:creationId xmlns:a16="http://schemas.microsoft.com/office/drawing/2014/main" id="{E865FB36-DABA-463A-A3F4-D1B320FDA6A1}"/>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2239626" y="2245178"/>
              <a:ext cx="4924424" cy="2449286"/>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20</xdr:col>
      <xdr:colOff>2720</xdr:colOff>
      <xdr:row>8</xdr:row>
      <xdr:rowOff>68036</xdr:rowOff>
    </xdr:from>
    <xdr:to>
      <xdr:col>22</xdr:col>
      <xdr:colOff>435429</xdr:colOff>
      <xdr:row>9</xdr:row>
      <xdr:rowOff>149680</xdr:rowOff>
    </xdr:to>
    <xdr:sp macro="" textlink="">
      <xdr:nvSpPr>
        <xdr:cNvPr id="51" name="TextBox 50">
          <a:extLst>
            <a:ext uri="{FF2B5EF4-FFF2-40B4-BE49-F238E27FC236}">
              <a16:creationId xmlns:a16="http://schemas.microsoft.com/office/drawing/2014/main" id="{853D81A0-FEC6-49B5-96A3-50B6C77923DD}"/>
            </a:ext>
          </a:extLst>
        </xdr:cNvPr>
        <xdr:cNvSpPr txBox="1"/>
      </xdr:nvSpPr>
      <xdr:spPr>
        <a:xfrm>
          <a:off x="12249149" y="1592036"/>
          <a:ext cx="1657351" cy="2721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bg1">
                  <a:lumMod val="50000"/>
                </a:schemeClr>
              </a:solidFill>
            </a:rPr>
            <a:t>Regional</a:t>
          </a:r>
          <a:r>
            <a:rPr lang="en-GB" sz="1400" baseline="0">
              <a:solidFill>
                <a:schemeClr val="bg1">
                  <a:lumMod val="50000"/>
                </a:schemeClr>
              </a:solidFill>
            </a:rPr>
            <a:t> Breakdown</a:t>
          </a:r>
          <a:endParaRPr lang="en-GB" sz="1400">
            <a:solidFill>
              <a:schemeClr val="bg1">
                <a:lumMod val="50000"/>
              </a:schemeClr>
            </a:solidFill>
          </a:endParaRPr>
        </a:p>
      </xdr:txBody>
    </xdr:sp>
    <xdr:clientData/>
  </xdr:twoCellAnchor>
  <xdr:twoCellAnchor>
    <xdr:from>
      <xdr:col>9</xdr:col>
      <xdr:colOff>518432</xdr:colOff>
      <xdr:row>10</xdr:row>
      <xdr:rowOff>122465</xdr:rowOff>
    </xdr:from>
    <xdr:to>
      <xdr:col>19</xdr:col>
      <xdr:colOff>381000</xdr:colOff>
      <xdr:row>22</xdr:row>
      <xdr:rowOff>152401</xdr:rowOff>
    </xdr:to>
    <xdr:graphicFrame macro="">
      <xdr:nvGraphicFramePr>
        <xdr:cNvPr id="52" name="Chart 51">
          <a:extLst>
            <a:ext uri="{FF2B5EF4-FFF2-40B4-BE49-F238E27FC236}">
              <a16:creationId xmlns:a16="http://schemas.microsoft.com/office/drawing/2014/main" id="{06EBB4F3-F01A-4458-A235-9EAB9878E9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15</xdr:col>
      <xdr:colOff>51708</xdr:colOff>
      <xdr:row>9</xdr:row>
      <xdr:rowOff>142876</xdr:rowOff>
    </xdr:from>
    <xdr:to>
      <xdr:col>19</xdr:col>
      <xdr:colOff>408172</xdr:colOff>
      <xdr:row>11</xdr:row>
      <xdr:rowOff>176892</xdr:rowOff>
    </xdr:to>
    <mc:AlternateContent xmlns:mc="http://schemas.openxmlformats.org/markup-compatibility/2006" xmlns:a14="http://schemas.microsoft.com/office/drawing/2010/main">
      <mc:Choice Requires="a14">
        <xdr:graphicFrame macro="">
          <xdr:nvGraphicFramePr>
            <xdr:cNvPr id="54" name="signup_year">
              <a:extLst>
                <a:ext uri="{FF2B5EF4-FFF2-40B4-BE49-F238E27FC236}">
                  <a16:creationId xmlns:a16="http://schemas.microsoft.com/office/drawing/2014/main" id="{8CABF83E-5E59-2D58-0DC7-DE4C9843E0DE}"/>
                </a:ext>
              </a:extLst>
            </xdr:cNvPr>
            <xdr:cNvGraphicFramePr/>
          </xdr:nvGraphicFramePr>
          <xdr:xfrm>
            <a:off x="0" y="0"/>
            <a:ext cx="0" cy="0"/>
          </xdr:xfrm>
          <a:graphic>
            <a:graphicData uri="http://schemas.microsoft.com/office/drawing/2010/slicer">
              <sle:slicer xmlns:sle="http://schemas.microsoft.com/office/drawing/2010/slicer" name="signup_year"/>
            </a:graphicData>
          </a:graphic>
        </xdr:graphicFrame>
      </mc:Choice>
      <mc:Fallback xmlns="">
        <xdr:sp macro="" textlink="">
          <xdr:nvSpPr>
            <xdr:cNvPr id="0" name=""/>
            <xdr:cNvSpPr>
              <a:spLocks noTextEdit="1"/>
            </xdr:cNvSpPr>
          </xdr:nvSpPr>
          <xdr:spPr>
            <a:xfrm>
              <a:off x="9236529" y="1857376"/>
              <a:ext cx="2805750" cy="415016"/>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57150</xdr:colOff>
      <xdr:row>9</xdr:row>
      <xdr:rowOff>163287</xdr:rowOff>
    </xdr:from>
    <xdr:to>
      <xdr:col>26</xdr:col>
      <xdr:colOff>503465</xdr:colOff>
      <xdr:row>12</xdr:row>
      <xdr:rowOff>68036</xdr:rowOff>
    </xdr:to>
    <xdr:sp macro="" textlink="lifet">
      <xdr:nvSpPr>
        <xdr:cNvPr id="55" name="TextBox 54">
          <a:extLst>
            <a:ext uri="{FF2B5EF4-FFF2-40B4-BE49-F238E27FC236}">
              <a16:creationId xmlns:a16="http://schemas.microsoft.com/office/drawing/2014/main" id="{2C483EE8-3298-410E-B06A-5527DCDA07A1}"/>
            </a:ext>
          </a:extLst>
        </xdr:cNvPr>
        <xdr:cNvSpPr txBox="1"/>
      </xdr:nvSpPr>
      <xdr:spPr>
        <a:xfrm>
          <a:off x="12303579" y="1877787"/>
          <a:ext cx="4120243" cy="4762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7A61D7C-9AFB-4FDF-AAAF-5B26BE82ABFC}" type="TxLink">
            <a:rPr lang="en-US" sz="1100" b="0" i="0" u="none" strike="noStrike">
              <a:solidFill>
                <a:schemeClr val="bg1">
                  <a:lumMod val="65000"/>
                </a:schemeClr>
              </a:solidFill>
              <a:latin typeface="Aptos Narrow"/>
            </a:rPr>
            <a:pPr/>
            <a:t>Kano city has the highest lifetime duration with a total lifetime duration of  317,255 days</a:t>
          </a:fld>
          <a:endParaRPr lang="en-GB" sz="1400">
            <a:solidFill>
              <a:schemeClr val="bg1">
                <a:lumMod val="65000"/>
              </a:schemeClr>
            </a:solidFill>
          </a:endParaRPr>
        </a:p>
      </xdr:txBody>
    </xdr:sp>
    <xdr:clientData/>
  </xdr:twoCellAnchor>
  <xdr:twoCellAnchor>
    <xdr:from>
      <xdr:col>20</xdr:col>
      <xdr:colOff>100692</xdr:colOff>
      <xdr:row>24</xdr:row>
      <xdr:rowOff>136072</xdr:rowOff>
    </xdr:from>
    <xdr:to>
      <xdr:col>23</xdr:col>
      <xdr:colOff>326572</xdr:colOff>
      <xdr:row>26</xdr:row>
      <xdr:rowOff>0</xdr:rowOff>
    </xdr:to>
    <xdr:sp macro="" textlink="">
      <xdr:nvSpPr>
        <xdr:cNvPr id="56" name="TextBox 55">
          <a:extLst>
            <a:ext uri="{FF2B5EF4-FFF2-40B4-BE49-F238E27FC236}">
              <a16:creationId xmlns:a16="http://schemas.microsoft.com/office/drawing/2014/main" id="{751EEF1A-4F61-4DEA-A64C-09644E2C4697}"/>
            </a:ext>
          </a:extLst>
        </xdr:cNvPr>
        <xdr:cNvSpPr txBox="1"/>
      </xdr:nvSpPr>
      <xdr:spPr>
        <a:xfrm>
          <a:off x="12347121" y="4708072"/>
          <a:ext cx="2062844" cy="2449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100" b="0" i="0" u="none" strike="noStrike">
              <a:solidFill>
                <a:schemeClr val="bg1">
                  <a:lumMod val="50000"/>
                </a:schemeClr>
              </a:solidFill>
              <a:effectLst/>
              <a:latin typeface="+mn-lt"/>
              <a:ea typeface="+mn-ea"/>
              <a:cs typeface="+mn-cs"/>
            </a:rPr>
            <a:t>Customer Distribution by City</a:t>
          </a:r>
          <a:r>
            <a:rPr lang="en-GB" sz="1400">
              <a:solidFill>
                <a:schemeClr val="bg1">
                  <a:lumMod val="50000"/>
                </a:schemeClr>
              </a:solidFill>
            </a:rPr>
            <a:t> </a:t>
          </a:r>
        </a:p>
      </xdr:txBody>
    </xdr:sp>
    <xdr:clientData/>
  </xdr:twoCellAnchor>
  <xdr:twoCellAnchor>
    <xdr:from>
      <xdr:col>20</xdr:col>
      <xdr:colOff>141514</xdr:colOff>
      <xdr:row>25</xdr:row>
      <xdr:rowOff>166008</xdr:rowOff>
    </xdr:from>
    <xdr:to>
      <xdr:col>26</xdr:col>
      <xdr:colOff>587829</xdr:colOff>
      <xdr:row>26</xdr:row>
      <xdr:rowOff>176893</xdr:rowOff>
    </xdr:to>
    <xdr:sp macro="" textlink="citycust">
      <xdr:nvSpPr>
        <xdr:cNvPr id="57" name="TextBox 56">
          <a:extLst>
            <a:ext uri="{FF2B5EF4-FFF2-40B4-BE49-F238E27FC236}">
              <a16:creationId xmlns:a16="http://schemas.microsoft.com/office/drawing/2014/main" id="{278E6AEF-F855-4A2E-9A6B-5D309043187E}"/>
            </a:ext>
          </a:extLst>
        </xdr:cNvPr>
        <xdr:cNvSpPr txBox="1"/>
      </xdr:nvSpPr>
      <xdr:spPr>
        <a:xfrm>
          <a:off x="12387943" y="4928508"/>
          <a:ext cx="4120243" cy="20138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AA1CF3-4340-4F39-B7F1-748A7DEF7858}" type="TxLink">
            <a:rPr lang="en-US" sz="900" b="0" i="0" u="none" strike="noStrike">
              <a:solidFill>
                <a:schemeClr val="bg1">
                  <a:lumMod val="65000"/>
                </a:schemeClr>
              </a:solidFill>
              <a:latin typeface="Aptos Narrow"/>
            </a:rPr>
            <a:pPr/>
            <a:t>Kano City has the highest number of customers (269)</a:t>
          </a:fld>
          <a:endParaRPr lang="en-GB" sz="1050">
            <a:solidFill>
              <a:schemeClr val="bg1">
                <a:lumMod val="65000"/>
              </a:schemeClr>
            </a:solidFill>
          </a:endParaRPr>
        </a:p>
      </xdr:txBody>
    </xdr:sp>
    <xdr:clientData/>
  </xdr:twoCellAnchor>
  <xdr:twoCellAnchor>
    <xdr:from>
      <xdr:col>9</xdr:col>
      <xdr:colOff>495299</xdr:colOff>
      <xdr:row>8</xdr:row>
      <xdr:rowOff>57150</xdr:rowOff>
    </xdr:from>
    <xdr:to>
      <xdr:col>13</xdr:col>
      <xdr:colOff>204107</xdr:colOff>
      <xdr:row>11</xdr:row>
      <xdr:rowOff>54430</xdr:rowOff>
    </xdr:to>
    <xdr:sp macro="" textlink="">
      <xdr:nvSpPr>
        <xdr:cNvPr id="20" name="TextBox 19">
          <a:extLst>
            <a:ext uri="{FF2B5EF4-FFF2-40B4-BE49-F238E27FC236}">
              <a16:creationId xmlns:a16="http://schemas.microsoft.com/office/drawing/2014/main" id="{0F82D672-782B-4CC8-865F-F454A6E242E5}"/>
            </a:ext>
          </a:extLst>
        </xdr:cNvPr>
        <xdr:cNvSpPr txBox="1"/>
      </xdr:nvSpPr>
      <xdr:spPr>
        <a:xfrm>
          <a:off x="6006192" y="1581150"/>
          <a:ext cx="2158094" cy="568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bg1">
                  <a:lumMod val="50000"/>
                </a:schemeClr>
              </a:solidFill>
            </a:rPr>
            <a:t>Monthly</a:t>
          </a:r>
          <a:r>
            <a:rPr lang="en-GB" sz="1400" baseline="0">
              <a:solidFill>
                <a:schemeClr val="bg1">
                  <a:lumMod val="50000"/>
                </a:schemeClr>
              </a:solidFill>
            </a:rPr>
            <a:t> Customer Status :</a:t>
          </a:r>
        </a:p>
        <a:p>
          <a:r>
            <a:rPr lang="en-GB" sz="1400" baseline="0">
              <a:solidFill>
                <a:schemeClr val="bg1">
                  <a:lumMod val="50000"/>
                </a:schemeClr>
              </a:solidFill>
            </a:rPr>
            <a:t>Churned vs Active</a:t>
          </a:r>
          <a:endParaRPr lang="en-GB" sz="1400">
            <a:solidFill>
              <a:schemeClr val="bg1">
                <a:lumMod val="50000"/>
              </a:schemeClr>
            </a:solidFill>
          </a:endParaRPr>
        </a:p>
      </xdr:txBody>
    </xdr:sp>
    <xdr:clientData/>
  </xdr:twoCellAnchor>
  <xdr:twoCellAnchor>
    <xdr:from>
      <xdr:col>9</xdr:col>
      <xdr:colOff>511627</xdr:colOff>
      <xdr:row>23</xdr:row>
      <xdr:rowOff>73480</xdr:rowOff>
    </xdr:from>
    <xdr:to>
      <xdr:col>16</xdr:col>
      <xdr:colOff>176893</xdr:colOff>
      <xdr:row>25</xdr:row>
      <xdr:rowOff>40822</xdr:rowOff>
    </xdr:to>
    <xdr:sp macro="" textlink="">
      <xdr:nvSpPr>
        <xdr:cNvPr id="26" name="TextBox 25">
          <a:extLst>
            <a:ext uri="{FF2B5EF4-FFF2-40B4-BE49-F238E27FC236}">
              <a16:creationId xmlns:a16="http://schemas.microsoft.com/office/drawing/2014/main" id="{FA1B8FD2-63B4-4E67-9FB0-A30E230003A6}"/>
            </a:ext>
          </a:extLst>
        </xdr:cNvPr>
        <xdr:cNvSpPr txBox="1"/>
      </xdr:nvSpPr>
      <xdr:spPr>
        <a:xfrm>
          <a:off x="6022520" y="4454980"/>
          <a:ext cx="3951516" cy="3483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bg1">
                  <a:lumMod val="50000"/>
                </a:schemeClr>
              </a:solidFill>
            </a:rPr>
            <a:t>Customer Engagement Benchmark by Segment</a:t>
          </a:r>
        </a:p>
      </xdr:txBody>
    </xdr:sp>
    <xdr:clientData/>
  </xdr:twoCellAnchor>
  <xdr:twoCellAnchor>
    <xdr:from>
      <xdr:col>2</xdr:col>
      <xdr:colOff>78921</xdr:colOff>
      <xdr:row>22</xdr:row>
      <xdr:rowOff>62595</xdr:rowOff>
    </xdr:from>
    <xdr:to>
      <xdr:col>7</xdr:col>
      <xdr:colOff>381001</xdr:colOff>
      <xdr:row>24</xdr:row>
      <xdr:rowOff>54429</xdr:rowOff>
    </xdr:to>
    <xdr:sp macro="" textlink="">
      <xdr:nvSpPr>
        <xdr:cNvPr id="37" name="TextBox 36">
          <a:extLst>
            <a:ext uri="{FF2B5EF4-FFF2-40B4-BE49-F238E27FC236}">
              <a16:creationId xmlns:a16="http://schemas.microsoft.com/office/drawing/2014/main" id="{8337A6B6-96D6-4825-9C2B-7954F7045DD8}"/>
            </a:ext>
          </a:extLst>
        </xdr:cNvPr>
        <xdr:cNvSpPr txBox="1"/>
      </xdr:nvSpPr>
      <xdr:spPr>
        <a:xfrm>
          <a:off x="1303564" y="4253595"/>
          <a:ext cx="3363687" cy="3728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bg1">
                  <a:lumMod val="50000"/>
                </a:schemeClr>
              </a:solidFill>
            </a:rPr>
            <a:t>Purchaser</a:t>
          </a:r>
          <a:r>
            <a:rPr lang="en-GB" sz="1400" baseline="0">
              <a:solidFill>
                <a:schemeClr val="bg1">
                  <a:lumMod val="50000"/>
                </a:schemeClr>
              </a:solidFill>
            </a:rPr>
            <a:t> vs Non - Purchaser Distribution</a:t>
          </a:r>
          <a:endParaRPr lang="en-GB" sz="1400">
            <a:solidFill>
              <a:schemeClr val="bg1">
                <a:lumMod val="50000"/>
              </a:schemeClr>
            </a:solidFill>
          </a:endParaRPr>
        </a:p>
      </xdr:txBody>
    </xdr:sp>
    <xdr:clientData/>
  </xdr:twoCellAnchor>
  <xdr:twoCellAnchor editAs="oneCell">
    <xdr:from>
      <xdr:col>17</xdr:col>
      <xdr:colOff>503465</xdr:colOff>
      <xdr:row>5</xdr:row>
      <xdr:rowOff>122464</xdr:rowOff>
    </xdr:from>
    <xdr:to>
      <xdr:col>27</xdr:col>
      <xdr:colOff>526578</xdr:colOff>
      <xdr:row>7</xdr:row>
      <xdr:rowOff>176893</xdr:rowOff>
    </xdr:to>
    <mc:AlternateContent xmlns:mc="http://schemas.openxmlformats.org/markup-compatibility/2006" xmlns:a14="http://schemas.microsoft.com/office/drawing/2010/main">
      <mc:Choice Requires="a14">
        <xdr:graphicFrame macro="">
          <xdr:nvGraphicFramePr>
            <xdr:cNvPr id="38" name="region">
              <a:extLst>
                <a:ext uri="{FF2B5EF4-FFF2-40B4-BE49-F238E27FC236}">
                  <a16:creationId xmlns:a16="http://schemas.microsoft.com/office/drawing/2014/main" id="{B5E4D98D-A22A-4EC9-8BAA-C2192730643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0912929" y="1074964"/>
              <a:ext cx="6146328" cy="43542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601437</xdr:colOff>
      <xdr:row>4</xdr:row>
      <xdr:rowOff>70758</xdr:rowOff>
    </xdr:from>
    <xdr:to>
      <xdr:col>15</xdr:col>
      <xdr:colOff>585109</xdr:colOff>
      <xdr:row>7</xdr:row>
      <xdr:rowOff>57150</xdr:rowOff>
    </xdr:to>
    <xdr:sp macro="" textlink="">
      <xdr:nvSpPr>
        <xdr:cNvPr id="45" name="TextBox 44">
          <a:extLst>
            <a:ext uri="{FF2B5EF4-FFF2-40B4-BE49-F238E27FC236}">
              <a16:creationId xmlns:a16="http://schemas.microsoft.com/office/drawing/2014/main" id="{E3ADDF13-B3AD-4A81-9558-E49E3A94C25A}"/>
            </a:ext>
          </a:extLst>
        </xdr:cNvPr>
        <xdr:cNvSpPr txBox="1"/>
      </xdr:nvSpPr>
      <xdr:spPr>
        <a:xfrm>
          <a:off x="5500008" y="832758"/>
          <a:ext cx="4269922" cy="557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800">
              <a:solidFill>
                <a:schemeClr val="tx2">
                  <a:lumMod val="25000"/>
                  <a:lumOff val="75000"/>
                </a:schemeClr>
              </a:solidFill>
            </a:rPr>
            <a:t>Customer</a:t>
          </a:r>
          <a:r>
            <a:rPr lang="en-GB" sz="1800" baseline="0">
              <a:solidFill>
                <a:schemeClr val="tx2">
                  <a:lumMod val="25000"/>
                  <a:lumOff val="75000"/>
                </a:schemeClr>
              </a:solidFill>
            </a:rPr>
            <a:t>  Health &amp; Performance Overview</a:t>
          </a:r>
          <a:endParaRPr lang="en-GB" sz="1800">
            <a:solidFill>
              <a:schemeClr val="tx2">
                <a:lumMod val="25000"/>
                <a:lumOff val="75000"/>
              </a:schemeClr>
            </a:solidFill>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108858</xdr:colOff>
      <xdr:row>0</xdr:row>
      <xdr:rowOff>108858</xdr:rowOff>
    </xdr:from>
    <xdr:to>
      <xdr:col>28</xdr:col>
      <xdr:colOff>503465</xdr:colOff>
      <xdr:row>40</xdr:row>
      <xdr:rowOff>108858</xdr:rowOff>
    </xdr:to>
    <xdr:sp macro="" textlink="">
      <xdr:nvSpPr>
        <xdr:cNvPr id="2" name="Rectangle: Rounded Corners 1">
          <a:extLst>
            <a:ext uri="{FF2B5EF4-FFF2-40B4-BE49-F238E27FC236}">
              <a16:creationId xmlns:a16="http://schemas.microsoft.com/office/drawing/2014/main" id="{ACA5806F-946B-4C8C-B1FB-01FEB64A913D}"/>
            </a:ext>
          </a:extLst>
        </xdr:cNvPr>
        <xdr:cNvSpPr/>
      </xdr:nvSpPr>
      <xdr:spPr>
        <a:xfrm>
          <a:off x="721179" y="108858"/>
          <a:ext cx="16927286" cy="7620000"/>
        </a:xfrm>
        <a:prstGeom prst="roundRect">
          <a:avLst>
            <a:gd name="adj" fmla="val 2381"/>
          </a:avLst>
        </a:prstGeom>
        <a:solidFill>
          <a:schemeClr val="tx2">
            <a:lumMod val="10000"/>
            <a:lumOff val="9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xdr:col>
      <xdr:colOff>326572</xdr:colOff>
      <xdr:row>1</xdr:row>
      <xdr:rowOff>149679</xdr:rowOff>
    </xdr:from>
    <xdr:to>
      <xdr:col>28</xdr:col>
      <xdr:colOff>299357</xdr:colOff>
      <xdr:row>39</xdr:row>
      <xdr:rowOff>13607</xdr:rowOff>
    </xdr:to>
    <xdr:sp macro="" textlink="">
      <xdr:nvSpPr>
        <xdr:cNvPr id="3" name="Rectangle: Rounded Corners 2">
          <a:extLst>
            <a:ext uri="{FF2B5EF4-FFF2-40B4-BE49-F238E27FC236}">
              <a16:creationId xmlns:a16="http://schemas.microsoft.com/office/drawing/2014/main" id="{6F67F766-8CA3-42C4-9A41-1417EC482437}"/>
            </a:ext>
          </a:extLst>
        </xdr:cNvPr>
        <xdr:cNvSpPr/>
      </xdr:nvSpPr>
      <xdr:spPr>
        <a:xfrm>
          <a:off x="938893" y="340179"/>
          <a:ext cx="16505464" cy="7102928"/>
        </a:xfrm>
        <a:prstGeom prst="roundRect">
          <a:avLst>
            <a:gd name="adj" fmla="val 2587"/>
          </a:avLst>
        </a:prstGeom>
        <a:solidFill>
          <a:srgbClr val="FBF8FE"/>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91168</xdr:colOff>
      <xdr:row>7</xdr:row>
      <xdr:rowOff>97973</xdr:rowOff>
    </xdr:from>
    <xdr:to>
      <xdr:col>8</xdr:col>
      <xdr:colOff>244929</xdr:colOff>
      <xdr:row>38</xdr:row>
      <xdr:rowOff>81643</xdr:rowOff>
    </xdr:to>
    <xdr:sp macro="" textlink="">
      <xdr:nvSpPr>
        <xdr:cNvPr id="4" name="Rectangle: Rounded Corners 3">
          <a:extLst>
            <a:ext uri="{FF2B5EF4-FFF2-40B4-BE49-F238E27FC236}">
              <a16:creationId xmlns:a16="http://schemas.microsoft.com/office/drawing/2014/main" id="{19C026BF-15FB-4EA9-8F53-8C0F62BC0731}"/>
            </a:ext>
          </a:extLst>
        </xdr:cNvPr>
        <xdr:cNvSpPr/>
      </xdr:nvSpPr>
      <xdr:spPr>
        <a:xfrm>
          <a:off x="1315811" y="1431473"/>
          <a:ext cx="3827689" cy="5889170"/>
        </a:xfrm>
        <a:prstGeom prst="roundRect">
          <a:avLst>
            <a:gd name="adj" fmla="val 3928"/>
          </a:avLst>
        </a:prstGeom>
        <a:solidFill>
          <a:schemeClr val="accent1">
            <a:lumMod val="20000"/>
            <a:lumOff val="80000"/>
            <a:alpha val="3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26</xdr:col>
      <xdr:colOff>517072</xdr:colOff>
      <xdr:row>2</xdr:row>
      <xdr:rowOff>21774</xdr:rowOff>
    </xdr:from>
    <xdr:to>
      <xdr:col>28</xdr:col>
      <xdr:colOff>68037</xdr:colOff>
      <xdr:row>4</xdr:row>
      <xdr:rowOff>108857</xdr:rowOff>
    </xdr:to>
    <xdr:grpSp>
      <xdr:nvGrpSpPr>
        <xdr:cNvPr id="55" name="Group 54">
          <a:hlinkClick xmlns:r="http://schemas.openxmlformats.org/officeDocument/2006/relationships" r:id="rId1"/>
          <a:extLst>
            <a:ext uri="{FF2B5EF4-FFF2-40B4-BE49-F238E27FC236}">
              <a16:creationId xmlns:a16="http://schemas.microsoft.com/office/drawing/2014/main" id="{81ADE9EE-7D50-59AE-8C86-2F49E8F301D4}"/>
            </a:ext>
          </a:extLst>
        </xdr:cNvPr>
        <xdr:cNvGrpSpPr/>
      </xdr:nvGrpSpPr>
      <xdr:grpSpPr>
        <a:xfrm>
          <a:off x="16437429" y="402774"/>
          <a:ext cx="775608" cy="468083"/>
          <a:chOff x="16437429" y="402774"/>
          <a:chExt cx="775608" cy="468083"/>
        </a:xfrm>
      </xdr:grpSpPr>
      <xdr:sp macro="" textlink="">
        <xdr:nvSpPr>
          <xdr:cNvPr id="12" name="Rectangle: Rounded Corners 11">
            <a:extLst>
              <a:ext uri="{FF2B5EF4-FFF2-40B4-BE49-F238E27FC236}">
                <a16:creationId xmlns:a16="http://schemas.microsoft.com/office/drawing/2014/main" id="{DA7BA267-B50A-49BC-ACD7-05D95DE16171}"/>
              </a:ext>
            </a:extLst>
          </xdr:cNvPr>
          <xdr:cNvSpPr/>
        </xdr:nvSpPr>
        <xdr:spPr>
          <a:xfrm>
            <a:off x="16437429" y="402774"/>
            <a:ext cx="775608" cy="468083"/>
          </a:xfrm>
          <a:prstGeom prst="roundRect">
            <a:avLst>
              <a:gd name="adj" fmla="val 3928"/>
            </a:avLst>
          </a:prstGeom>
          <a:solidFill>
            <a:schemeClr val="accent4">
              <a:lumMod val="20000"/>
              <a:lumOff val="8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sp macro="" textlink="">
        <xdr:nvSpPr>
          <xdr:cNvPr id="13" name="Arrow: Left 12">
            <a:extLst>
              <a:ext uri="{FF2B5EF4-FFF2-40B4-BE49-F238E27FC236}">
                <a16:creationId xmlns:a16="http://schemas.microsoft.com/office/drawing/2014/main" id="{A2856C3A-EAFC-476E-8E02-15B5F5DC22B3}"/>
              </a:ext>
            </a:extLst>
          </xdr:cNvPr>
          <xdr:cNvSpPr/>
        </xdr:nvSpPr>
        <xdr:spPr>
          <a:xfrm>
            <a:off x="16641536" y="449035"/>
            <a:ext cx="379641" cy="381001"/>
          </a:xfrm>
          <a:prstGeom prst="leftArrow">
            <a:avLst/>
          </a:prstGeom>
          <a:solidFill>
            <a:schemeClr val="tx2">
              <a:lumMod val="25000"/>
              <a:lumOff val="7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grpSp>
    <xdr:clientData/>
  </xdr:twoCellAnchor>
  <xdr:twoCellAnchor>
    <xdr:from>
      <xdr:col>2</xdr:col>
      <xdr:colOff>54428</xdr:colOff>
      <xdr:row>3</xdr:row>
      <xdr:rowOff>68036</xdr:rowOff>
    </xdr:from>
    <xdr:to>
      <xdr:col>7</xdr:col>
      <xdr:colOff>340179</xdr:colOff>
      <xdr:row>6</xdr:row>
      <xdr:rowOff>54428</xdr:rowOff>
    </xdr:to>
    <xdr:sp macro="" textlink="">
      <xdr:nvSpPr>
        <xdr:cNvPr id="14" name="TextBox 13">
          <a:extLst>
            <a:ext uri="{FF2B5EF4-FFF2-40B4-BE49-F238E27FC236}">
              <a16:creationId xmlns:a16="http://schemas.microsoft.com/office/drawing/2014/main" id="{98AF4EB8-B76C-4DD2-B004-43DF48E9CA0A}"/>
            </a:ext>
          </a:extLst>
        </xdr:cNvPr>
        <xdr:cNvSpPr txBox="1"/>
      </xdr:nvSpPr>
      <xdr:spPr>
        <a:xfrm>
          <a:off x="1279071" y="639536"/>
          <a:ext cx="3347358" cy="557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2800">
              <a:solidFill>
                <a:schemeClr val="accent4">
                  <a:lumMod val="75000"/>
                </a:schemeClr>
              </a:solidFill>
            </a:rPr>
            <a:t>Damatex</a:t>
          </a:r>
          <a:r>
            <a:rPr lang="en-GB" sz="2800" baseline="0">
              <a:solidFill>
                <a:schemeClr val="accent4">
                  <a:lumMod val="75000"/>
                </a:schemeClr>
              </a:solidFill>
            </a:rPr>
            <a:t> Ltd.</a:t>
          </a:r>
          <a:endParaRPr lang="en-GB" sz="2800">
            <a:solidFill>
              <a:schemeClr val="accent4">
                <a:lumMod val="75000"/>
              </a:schemeClr>
            </a:solidFill>
          </a:endParaRPr>
        </a:p>
      </xdr:txBody>
    </xdr:sp>
    <xdr:clientData/>
  </xdr:twoCellAnchor>
  <xdr:twoCellAnchor>
    <xdr:from>
      <xdr:col>2</xdr:col>
      <xdr:colOff>43542</xdr:colOff>
      <xdr:row>5</xdr:row>
      <xdr:rowOff>138793</xdr:rowOff>
    </xdr:from>
    <xdr:to>
      <xdr:col>7</xdr:col>
      <xdr:colOff>329293</xdr:colOff>
      <xdr:row>7</xdr:row>
      <xdr:rowOff>95250</xdr:rowOff>
    </xdr:to>
    <xdr:sp macro="" textlink="">
      <xdr:nvSpPr>
        <xdr:cNvPr id="15" name="TextBox 14">
          <a:extLst>
            <a:ext uri="{FF2B5EF4-FFF2-40B4-BE49-F238E27FC236}">
              <a16:creationId xmlns:a16="http://schemas.microsoft.com/office/drawing/2014/main" id="{9F920C15-4BA0-43E4-95AD-E9934789689D}"/>
            </a:ext>
          </a:extLst>
        </xdr:cNvPr>
        <xdr:cNvSpPr txBox="1"/>
      </xdr:nvSpPr>
      <xdr:spPr>
        <a:xfrm>
          <a:off x="1268185" y="1091293"/>
          <a:ext cx="3347358" cy="3374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a:solidFill>
                <a:schemeClr val="accent5">
                  <a:lumMod val="40000"/>
                  <a:lumOff val="60000"/>
                </a:schemeClr>
              </a:solidFill>
            </a:rPr>
            <a:t>...where</a:t>
          </a:r>
          <a:r>
            <a:rPr lang="en-GB" sz="1400" baseline="0">
              <a:solidFill>
                <a:schemeClr val="accent5">
                  <a:lumMod val="40000"/>
                  <a:lumOff val="60000"/>
                </a:schemeClr>
              </a:solidFill>
            </a:rPr>
            <a:t> customers meet satisfaction</a:t>
          </a:r>
          <a:endParaRPr lang="en-GB" sz="1400">
            <a:solidFill>
              <a:schemeClr val="accent5">
                <a:lumMod val="40000"/>
                <a:lumOff val="60000"/>
              </a:schemeClr>
            </a:solidFill>
          </a:endParaRPr>
        </a:p>
      </xdr:txBody>
    </xdr:sp>
    <xdr:clientData/>
  </xdr:twoCellAnchor>
  <xdr:twoCellAnchor>
    <xdr:from>
      <xdr:col>15</xdr:col>
      <xdr:colOff>53068</xdr:colOff>
      <xdr:row>7</xdr:row>
      <xdr:rowOff>97973</xdr:rowOff>
    </xdr:from>
    <xdr:to>
      <xdr:col>21</xdr:col>
      <xdr:colOff>206828</xdr:colOff>
      <xdr:row>38</xdr:row>
      <xdr:rowOff>27214</xdr:rowOff>
    </xdr:to>
    <xdr:sp macro="" textlink="">
      <xdr:nvSpPr>
        <xdr:cNvPr id="56" name="Rectangle: Rounded Corners 55">
          <a:extLst>
            <a:ext uri="{FF2B5EF4-FFF2-40B4-BE49-F238E27FC236}">
              <a16:creationId xmlns:a16="http://schemas.microsoft.com/office/drawing/2014/main" id="{DA2FD445-3B1E-49CA-B8A1-EFD793871803}"/>
            </a:ext>
          </a:extLst>
        </xdr:cNvPr>
        <xdr:cNvSpPr/>
      </xdr:nvSpPr>
      <xdr:spPr>
        <a:xfrm>
          <a:off x="9237889" y="1431473"/>
          <a:ext cx="3827689" cy="5834741"/>
        </a:xfrm>
        <a:prstGeom prst="roundRect">
          <a:avLst>
            <a:gd name="adj" fmla="val 3928"/>
          </a:avLst>
        </a:prstGeom>
        <a:solidFill>
          <a:schemeClr val="accent1">
            <a:lumMod val="20000"/>
            <a:lumOff val="80000"/>
            <a:alpha val="3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368755</xdr:colOff>
      <xdr:row>15</xdr:row>
      <xdr:rowOff>0</xdr:rowOff>
    </xdr:from>
    <xdr:to>
      <xdr:col>14</xdr:col>
      <xdr:colOff>509360</xdr:colOff>
      <xdr:row>38</xdr:row>
      <xdr:rowOff>54429</xdr:rowOff>
    </xdr:to>
    <xdr:sp macro="" textlink="">
      <xdr:nvSpPr>
        <xdr:cNvPr id="57" name="Rectangle: Rounded Corners 56">
          <a:extLst>
            <a:ext uri="{FF2B5EF4-FFF2-40B4-BE49-F238E27FC236}">
              <a16:creationId xmlns:a16="http://schemas.microsoft.com/office/drawing/2014/main" id="{6C57108F-275F-4BA0-8D3B-AAD7AB5254DF}"/>
            </a:ext>
          </a:extLst>
        </xdr:cNvPr>
        <xdr:cNvSpPr/>
      </xdr:nvSpPr>
      <xdr:spPr>
        <a:xfrm>
          <a:off x="5267326" y="2857500"/>
          <a:ext cx="3814534" cy="4435929"/>
        </a:xfrm>
        <a:prstGeom prst="roundRect">
          <a:avLst>
            <a:gd name="adj" fmla="val 3928"/>
          </a:avLst>
        </a:prstGeom>
        <a:solidFill>
          <a:schemeClr val="accent1">
            <a:lumMod val="20000"/>
            <a:lumOff val="80000"/>
            <a:alpha val="3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412297</xdr:colOff>
      <xdr:row>7</xdr:row>
      <xdr:rowOff>97972</xdr:rowOff>
    </xdr:from>
    <xdr:to>
      <xdr:col>14</xdr:col>
      <xdr:colOff>503463</xdr:colOff>
      <xdr:row>14</xdr:row>
      <xdr:rowOff>122463</xdr:rowOff>
    </xdr:to>
    <xdr:sp macro="" textlink="">
      <xdr:nvSpPr>
        <xdr:cNvPr id="58" name="Rectangle: Rounded Corners 57">
          <a:extLst>
            <a:ext uri="{FF2B5EF4-FFF2-40B4-BE49-F238E27FC236}">
              <a16:creationId xmlns:a16="http://schemas.microsoft.com/office/drawing/2014/main" id="{FF745AC2-036D-48DC-A591-1F5749224C2B}"/>
            </a:ext>
          </a:extLst>
        </xdr:cNvPr>
        <xdr:cNvSpPr/>
      </xdr:nvSpPr>
      <xdr:spPr>
        <a:xfrm>
          <a:off x="5310868" y="1431472"/>
          <a:ext cx="3765095" cy="1357991"/>
        </a:xfrm>
        <a:prstGeom prst="roundRect">
          <a:avLst>
            <a:gd name="adj" fmla="val 10942"/>
          </a:avLst>
        </a:prstGeom>
        <a:solidFill>
          <a:schemeClr val="accent1">
            <a:lumMod val="20000"/>
            <a:lumOff val="80000"/>
            <a:alpha val="3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21</xdr:col>
      <xdr:colOff>367394</xdr:colOff>
      <xdr:row>7</xdr:row>
      <xdr:rowOff>97973</xdr:rowOff>
    </xdr:from>
    <xdr:to>
      <xdr:col>27</xdr:col>
      <xdr:colOff>563335</xdr:colOff>
      <xdr:row>37</xdr:row>
      <xdr:rowOff>149679</xdr:rowOff>
    </xdr:to>
    <xdr:sp macro="" textlink="">
      <xdr:nvSpPr>
        <xdr:cNvPr id="59" name="Rectangle: Rounded Corners 58">
          <a:extLst>
            <a:ext uri="{FF2B5EF4-FFF2-40B4-BE49-F238E27FC236}">
              <a16:creationId xmlns:a16="http://schemas.microsoft.com/office/drawing/2014/main" id="{646747B7-B469-497B-A867-2A5A9A620CAB}"/>
            </a:ext>
          </a:extLst>
        </xdr:cNvPr>
        <xdr:cNvSpPr/>
      </xdr:nvSpPr>
      <xdr:spPr>
        <a:xfrm>
          <a:off x="13226144" y="1431473"/>
          <a:ext cx="3869870" cy="5766706"/>
        </a:xfrm>
        <a:prstGeom prst="roundRect">
          <a:avLst>
            <a:gd name="adj" fmla="val 3928"/>
          </a:avLst>
        </a:prstGeom>
        <a:solidFill>
          <a:schemeClr val="accent1">
            <a:lumMod val="20000"/>
            <a:lumOff val="80000"/>
            <a:alpha val="38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xdr:col>
      <xdr:colOff>131989</xdr:colOff>
      <xdr:row>10</xdr:row>
      <xdr:rowOff>54429</xdr:rowOff>
    </xdr:from>
    <xdr:to>
      <xdr:col>8</xdr:col>
      <xdr:colOff>68035</xdr:colOff>
      <xdr:row>16</xdr:row>
      <xdr:rowOff>81643</xdr:rowOff>
    </xdr:to>
    <xdr:graphicFrame macro="">
      <xdr:nvGraphicFramePr>
        <xdr:cNvPr id="60" name="Chart 59">
          <a:extLst>
            <a:ext uri="{FF2B5EF4-FFF2-40B4-BE49-F238E27FC236}">
              <a16:creationId xmlns:a16="http://schemas.microsoft.com/office/drawing/2014/main" id="{E7762DA6-2BE3-414C-8E20-96F4C6B698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131988</xdr:colOff>
      <xdr:row>20</xdr:row>
      <xdr:rowOff>40822</xdr:rowOff>
    </xdr:from>
    <xdr:to>
      <xdr:col>8</xdr:col>
      <xdr:colOff>176892</xdr:colOff>
      <xdr:row>27</xdr:row>
      <xdr:rowOff>108856</xdr:rowOff>
    </xdr:to>
    <xdr:graphicFrame macro="">
      <xdr:nvGraphicFramePr>
        <xdr:cNvPr id="61" name="Chart 60">
          <a:extLst>
            <a:ext uri="{FF2B5EF4-FFF2-40B4-BE49-F238E27FC236}">
              <a16:creationId xmlns:a16="http://schemas.microsoft.com/office/drawing/2014/main" id="{323AB163-53C2-4FC3-8E6F-B4BAAC8EC8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91168</xdr:colOff>
      <xdr:row>8</xdr:row>
      <xdr:rowOff>43543</xdr:rowOff>
    </xdr:from>
    <xdr:to>
      <xdr:col>5</xdr:col>
      <xdr:colOff>299357</xdr:colOff>
      <xdr:row>9</xdr:row>
      <xdr:rowOff>176893</xdr:rowOff>
    </xdr:to>
    <xdr:sp macro="" textlink="">
      <xdr:nvSpPr>
        <xdr:cNvPr id="62" name="TextBox 61">
          <a:extLst>
            <a:ext uri="{FF2B5EF4-FFF2-40B4-BE49-F238E27FC236}">
              <a16:creationId xmlns:a16="http://schemas.microsoft.com/office/drawing/2014/main" id="{7A4B7008-2E99-4E25-B329-4212459AF3B0}"/>
            </a:ext>
          </a:extLst>
        </xdr:cNvPr>
        <xdr:cNvSpPr txBox="1"/>
      </xdr:nvSpPr>
      <xdr:spPr>
        <a:xfrm>
          <a:off x="1315811" y="1567543"/>
          <a:ext cx="2045153"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aseline="0">
              <a:solidFill>
                <a:schemeClr val="bg1">
                  <a:lumMod val="50000"/>
                </a:schemeClr>
              </a:solidFill>
            </a:rPr>
            <a:t>Average Lifetime Duration</a:t>
          </a:r>
        </a:p>
      </xdr:txBody>
    </xdr:sp>
    <xdr:clientData/>
  </xdr:twoCellAnchor>
  <xdr:twoCellAnchor>
    <xdr:from>
      <xdr:col>2</xdr:col>
      <xdr:colOff>66675</xdr:colOff>
      <xdr:row>18</xdr:row>
      <xdr:rowOff>73479</xdr:rowOff>
    </xdr:from>
    <xdr:to>
      <xdr:col>5</xdr:col>
      <xdr:colOff>274864</xdr:colOff>
      <xdr:row>20</xdr:row>
      <xdr:rowOff>16329</xdr:rowOff>
    </xdr:to>
    <xdr:sp macro="" textlink="">
      <xdr:nvSpPr>
        <xdr:cNvPr id="65" name="TextBox 64">
          <a:extLst>
            <a:ext uri="{FF2B5EF4-FFF2-40B4-BE49-F238E27FC236}">
              <a16:creationId xmlns:a16="http://schemas.microsoft.com/office/drawing/2014/main" id="{73BF1171-C53E-45E6-BEA3-4E2576663DC3}"/>
            </a:ext>
          </a:extLst>
        </xdr:cNvPr>
        <xdr:cNvSpPr txBox="1"/>
      </xdr:nvSpPr>
      <xdr:spPr>
        <a:xfrm>
          <a:off x="1291318" y="3502479"/>
          <a:ext cx="2045153"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aseline="0">
              <a:solidFill>
                <a:schemeClr val="bg1">
                  <a:lumMod val="50000"/>
                </a:schemeClr>
              </a:solidFill>
            </a:rPr>
            <a:t>Average Recency Score</a:t>
          </a:r>
        </a:p>
      </xdr:txBody>
    </xdr:sp>
    <xdr:clientData/>
  </xdr:twoCellAnchor>
  <xdr:twoCellAnchor>
    <xdr:from>
      <xdr:col>2</xdr:col>
      <xdr:colOff>137432</xdr:colOff>
      <xdr:row>28</xdr:row>
      <xdr:rowOff>35379</xdr:rowOff>
    </xdr:from>
    <xdr:to>
      <xdr:col>5</xdr:col>
      <xdr:colOff>345621</xdr:colOff>
      <xdr:row>29</xdr:row>
      <xdr:rowOff>168729</xdr:rowOff>
    </xdr:to>
    <xdr:sp macro="" textlink="">
      <xdr:nvSpPr>
        <xdr:cNvPr id="66" name="TextBox 65">
          <a:extLst>
            <a:ext uri="{FF2B5EF4-FFF2-40B4-BE49-F238E27FC236}">
              <a16:creationId xmlns:a16="http://schemas.microsoft.com/office/drawing/2014/main" id="{4AAACCED-13A7-40DC-BDF5-64AE362BD8AA}"/>
            </a:ext>
          </a:extLst>
        </xdr:cNvPr>
        <xdr:cNvSpPr txBox="1"/>
      </xdr:nvSpPr>
      <xdr:spPr>
        <a:xfrm>
          <a:off x="1362075" y="5369379"/>
          <a:ext cx="2045153"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aseline="0">
              <a:solidFill>
                <a:schemeClr val="bg1">
                  <a:lumMod val="50000"/>
                </a:schemeClr>
              </a:solidFill>
            </a:rPr>
            <a:t>Average Last Order Value</a:t>
          </a:r>
        </a:p>
      </xdr:txBody>
    </xdr:sp>
    <xdr:clientData/>
  </xdr:twoCellAnchor>
  <xdr:twoCellAnchor>
    <xdr:from>
      <xdr:col>2</xdr:col>
      <xdr:colOff>23133</xdr:colOff>
      <xdr:row>29</xdr:row>
      <xdr:rowOff>136071</xdr:rowOff>
    </xdr:from>
    <xdr:to>
      <xdr:col>8</xdr:col>
      <xdr:colOff>122465</xdr:colOff>
      <xdr:row>37</xdr:row>
      <xdr:rowOff>108856</xdr:rowOff>
    </xdr:to>
    <xdr:graphicFrame macro="">
      <xdr:nvGraphicFramePr>
        <xdr:cNvPr id="67" name="Chart 66">
          <a:extLst>
            <a:ext uri="{FF2B5EF4-FFF2-40B4-BE49-F238E27FC236}">
              <a16:creationId xmlns:a16="http://schemas.microsoft.com/office/drawing/2014/main" id="{949CC256-2659-4F32-9063-52FAB51C95A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412297</xdr:colOff>
      <xdr:row>7</xdr:row>
      <xdr:rowOff>97972</xdr:rowOff>
    </xdr:from>
    <xdr:to>
      <xdr:col>10</xdr:col>
      <xdr:colOff>81643</xdr:colOff>
      <xdr:row>9</xdr:row>
      <xdr:rowOff>40821</xdr:rowOff>
    </xdr:to>
    <xdr:sp macro="" textlink="">
      <xdr:nvSpPr>
        <xdr:cNvPr id="68" name="TextBox 67">
          <a:extLst>
            <a:ext uri="{FF2B5EF4-FFF2-40B4-BE49-F238E27FC236}">
              <a16:creationId xmlns:a16="http://schemas.microsoft.com/office/drawing/2014/main" id="{082B974B-1CB9-4D6E-BB2F-692729C31CCD}"/>
            </a:ext>
          </a:extLst>
        </xdr:cNvPr>
        <xdr:cNvSpPr txBox="1"/>
      </xdr:nvSpPr>
      <xdr:spPr>
        <a:xfrm>
          <a:off x="5310868" y="1431472"/>
          <a:ext cx="893989" cy="32384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solidFill>
                <a:schemeClr val="bg1">
                  <a:lumMod val="50000"/>
                </a:schemeClr>
              </a:solidFill>
            </a:rPr>
            <a:t>Churned</a:t>
          </a:r>
        </a:p>
      </xdr:txBody>
    </xdr:sp>
    <xdr:clientData/>
  </xdr:twoCellAnchor>
  <xdr:twoCellAnchor>
    <xdr:from>
      <xdr:col>10</xdr:col>
      <xdr:colOff>151040</xdr:colOff>
      <xdr:row>8</xdr:row>
      <xdr:rowOff>166007</xdr:rowOff>
    </xdr:from>
    <xdr:to>
      <xdr:col>11</xdr:col>
      <xdr:colOff>326571</xdr:colOff>
      <xdr:row>10</xdr:row>
      <xdr:rowOff>149678</xdr:rowOff>
    </xdr:to>
    <xdr:sp macro="" textlink="churn">
      <xdr:nvSpPr>
        <xdr:cNvPr id="69" name="TextBox 68">
          <a:extLst>
            <a:ext uri="{FF2B5EF4-FFF2-40B4-BE49-F238E27FC236}">
              <a16:creationId xmlns:a16="http://schemas.microsoft.com/office/drawing/2014/main" id="{F8131539-C780-44F3-AF49-B1B32F7403B0}"/>
            </a:ext>
          </a:extLst>
        </xdr:cNvPr>
        <xdr:cNvSpPr txBox="1"/>
      </xdr:nvSpPr>
      <xdr:spPr>
        <a:xfrm>
          <a:off x="6274254" y="1690007"/>
          <a:ext cx="787853" cy="3646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3CA086C-61A2-467E-902B-557FEDBA2BAD}" type="TxLink">
            <a:rPr lang="en-US" sz="1800" b="0" i="0" u="none" strike="noStrike">
              <a:solidFill>
                <a:schemeClr val="tx1">
                  <a:lumMod val="65000"/>
                  <a:lumOff val="35000"/>
                </a:schemeClr>
              </a:solidFill>
              <a:latin typeface="Aptos Narrow"/>
            </a:rPr>
            <a:pPr/>
            <a:t>1832</a:t>
          </a:fld>
          <a:endParaRPr lang="en-GB" sz="3600">
            <a:solidFill>
              <a:schemeClr val="tx1">
                <a:lumMod val="65000"/>
                <a:lumOff val="35000"/>
              </a:schemeClr>
            </a:solidFill>
          </a:endParaRPr>
        </a:p>
      </xdr:txBody>
    </xdr:sp>
    <xdr:clientData/>
  </xdr:twoCellAnchor>
  <xdr:twoCellAnchor>
    <xdr:from>
      <xdr:col>9</xdr:col>
      <xdr:colOff>140153</xdr:colOff>
      <xdr:row>12</xdr:row>
      <xdr:rowOff>68037</xdr:rowOff>
    </xdr:from>
    <xdr:to>
      <xdr:col>11</xdr:col>
      <xdr:colOff>14967</xdr:colOff>
      <xdr:row>13</xdr:row>
      <xdr:rowOff>97972</xdr:rowOff>
    </xdr:to>
    <xdr:sp macro="" textlink="churnedyoy">
      <xdr:nvSpPr>
        <xdr:cNvPr id="70" name="TextBox 69">
          <a:extLst>
            <a:ext uri="{FF2B5EF4-FFF2-40B4-BE49-F238E27FC236}">
              <a16:creationId xmlns:a16="http://schemas.microsoft.com/office/drawing/2014/main" id="{0472462A-B277-4ABF-BADB-BCF1F1E3A848}"/>
            </a:ext>
          </a:extLst>
        </xdr:cNvPr>
        <xdr:cNvSpPr txBox="1"/>
      </xdr:nvSpPr>
      <xdr:spPr>
        <a:xfrm>
          <a:off x="5651046" y="2354037"/>
          <a:ext cx="1099457" cy="220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AB8FBEE-D3C6-462C-A9D8-C91AEB229768}" type="TxLink">
            <a:rPr lang="en-US" sz="1100" b="0" i="0" u="none" strike="noStrike">
              <a:solidFill>
                <a:schemeClr val="bg1">
                  <a:lumMod val="50000"/>
                </a:schemeClr>
              </a:solidFill>
              <a:latin typeface="Aptos Narrow"/>
            </a:rPr>
            <a:pPr/>
            <a:t>🔻-20% vs PY</a:t>
          </a:fld>
          <a:endParaRPr lang="en-GB" sz="1300">
            <a:solidFill>
              <a:schemeClr val="bg1">
                <a:lumMod val="50000"/>
              </a:schemeClr>
            </a:solidFill>
          </a:endParaRPr>
        </a:p>
      </xdr:txBody>
    </xdr:sp>
    <xdr:clientData/>
  </xdr:twoCellAnchor>
  <xdr:twoCellAnchor>
    <xdr:from>
      <xdr:col>13</xdr:col>
      <xdr:colOff>341538</xdr:colOff>
      <xdr:row>8</xdr:row>
      <xdr:rowOff>152400</xdr:rowOff>
    </xdr:from>
    <xdr:to>
      <xdr:col>14</xdr:col>
      <xdr:colOff>517070</xdr:colOff>
      <xdr:row>10</xdr:row>
      <xdr:rowOff>182334</xdr:rowOff>
    </xdr:to>
    <xdr:sp macro="" textlink="active">
      <xdr:nvSpPr>
        <xdr:cNvPr id="71" name="TextBox 70">
          <a:extLst>
            <a:ext uri="{FF2B5EF4-FFF2-40B4-BE49-F238E27FC236}">
              <a16:creationId xmlns:a16="http://schemas.microsoft.com/office/drawing/2014/main" id="{79D5E98D-37B0-4F85-AD8C-6025B8C8D676}"/>
            </a:ext>
          </a:extLst>
        </xdr:cNvPr>
        <xdr:cNvSpPr txBox="1"/>
      </xdr:nvSpPr>
      <xdr:spPr>
        <a:xfrm>
          <a:off x="8301717" y="1676400"/>
          <a:ext cx="787853" cy="4109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FB5D337-2FCB-48E8-AB0A-3F8926630CAB}" type="TxLink">
            <a:rPr lang="en-US" sz="1800" b="0" i="0" u="none" strike="noStrike">
              <a:solidFill>
                <a:schemeClr val="tx1">
                  <a:lumMod val="65000"/>
                  <a:lumOff val="35000"/>
                </a:schemeClr>
              </a:solidFill>
              <a:latin typeface="Aptos Narrow"/>
            </a:rPr>
            <a:pPr/>
            <a:t>668</a:t>
          </a:fld>
          <a:endParaRPr lang="en-GB" sz="3600">
            <a:solidFill>
              <a:schemeClr val="tx1">
                <a:lumMod val="65000"/>
                <a:lumOff val="35000"/>
              </a:schemeClr>
            </a:solidFill>
          </a:endParaRPr>
        </a:p>
      </xdr:txBody>
    </xdr:sp>
    <xdr:clientData/>
  </xdr:twoCellAnchor>
  <xdr:twoCellAnchor>
    <xdr:from>
      <xdr:col>12</xdr:col>
      <xdr:colOff>153760</xdr:colOff>
      <xdr:row>12</xdr:row>
      <xdr:rowOff>68035</xdr:rowOff>
    </xdr:from>
    <xdr:to>
      <xdr:col>14</xdr:col>
      <xdr:colOff>28574</xdr:colOff>
      <xdr:row>13</xdr:row>
      <xdr:rowOff>97970</xdr:rowOff>
    </xdr:to>
    <xdr:sp macro="" textlink="activeyoy">
      <xdr:nvSpPr>
        <xdr:cNvPr id="72" name="TextBox 71">
          <a:extLst>
            <a:ext uri="{FF2B5EF4-FFF2-40B4-BE49-F238E27FC236}">
              <a16:creationId xmlns:a16="http://schemas.microsoft.com/office/drawing/2014/main" id="{2F8A20B9-51AA-449E-9CDC-128046DB0B28}"/>
            </a:ext>
          </a:extLst>
        </xdr:cNvPr>
        <xdr:cNvSpPr txBox="1"/>
      </xdr:nvSpPr>
      <xdr:spPr>
        <a:xfrm>
          <a:off x="7501617" y="2354035"/>
          <a:ext cx="1099457" cy="2204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CFDB646-B05C-484A-9686-ED735C9AAB6E}" type="TxLink">
            <a:rPr lang="en-US" sz="1100" b="0" i="0" u="none" strike="noStrike">
              <a:solidFill>
                <a:schemeClr val="bg1">
                  <a:lumMod val="50000"/>
                </a:schemeClr>
              </a:solidFill>
              <a:latin typeface="Aptos Narrow"/>
            </a:rPr>
            <a:pPr/>
            <a:t>🔺35% vs PY</a:t>
          </a:fld>
          <a:endParaRPr lang="en-GB" sz="1300">
            <a:solidFill>
              <a:schemeClr val="bg1">
                <a:lumMod val="50000"/>
              </a:schemeClr>
            </a:solidFill>
          </a:endParaRPr>
        </a:p>
      </xdr:txBody>
    </xdr:sp>
    <xdr:clientData/>
  </xdr:twoCellAnchor>
  <xdr:twoCellAnchor>
    <xdr:from>
      <xdr:col>12</xdr:col>
      <xdr:colOff>20412</xdr:colOff>
      <xdr:row>7</xdr:row>
      <xdr:rowOff>114300</xdr:rowOff>
    </xdr:from>
    <xdr:to>
      <xdr:col>13</xdr:col>
      <xdr:colOff>231322</xdr:colOff>
      <xdr:row>9</xdr:row>
      <xdr:rowOff>40821</xdr:rowOff>
    </xdr:to>
    <xdr:sp macro="" textlink="">
      <xdr:nvSpPr>
        <xdr:cNvPr id="73" name="TextBox 72">
          <a:extLst>
            <a:ext uri="{FF2B5EF4-FFF2-40B4-BE49-F238E27FC236}">
              <a16:creationId xmlns:a16="http://schemas.microsoft.com/office/drawing/2014/main" id="{8AF18F06-7979-469A-81E0-34E48EFA49B3}"/>
            </a:ext>
          </a:extLst>
        </xdr:cNvPr>
        <xdr:cNvSpPr txBox="1"/>
      </xdr:nvSpPr>
      <xdr:spPr>
        <a:xfrm>
          <a:off x="7368269" y="1447800"/>
          <a:ext cx="823232" cy="30752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solidFill>
                <a:schemeClr val="bg1">
                  <a:lumMod val="50000"/>
                </a:schemeClr>
              </a:solidFill>
            </a:rPr>
            <a:t>Active</a:t>
          </a:r>
        </a:p>
      </xdr:txBody>
    </xdr:sp>
    <xdr:clientData/>
  </xdr:twoCellAnchor>
  <xdr:twoCellAnchor>
    <xdr:from>
      <xdr:col>8</xdr:col>
      <xdr:colOff>412297</xdr:colOff>
      <xdr:row>7</xdr:row>
      <xdr:rowOff>97972</xdr:rowOff>
    </xdr:from>
    <xdr:to>
      <xdr:col>11</xdr:col>
      <xdr:colOff>353785</xdr:colOff>
      <xdr:row>14</xdr:row>
      <xdr:rowOff>95250</xdr:rowOff>
    </xdr:to>
    <xdr:sp macro="" textlink="">
      <xdr:nvSpPr>
        <xdr:cNvPr id="74" name="Rectangle: Rounded Corners 73">
          <a:extLst>
            <a:ext uri="{FF2B5EF4-FFF2-40B4-BE49-F238E27FC236}">
              <a16:creationId xmlns:a16="http://schemas.microsoft.com/office/drawing/2014/main" id="{2DBDFB44-8DC1-46B6-B170-A140170FDCF2}"/>
            </a:ext>
          </a:extLst>
        </xdr:cNvPr>
        <xdr:cNvSpPr/>
      </xdr:nvSpPr>
      <xdr:spPr>
        <a:xfrm>
          <a:off x="5310868" y="1431472"/>
          <a:ext cx="1778453" cy="1330778"/>
        </a:xfrm>
        <a:prstGeom prst="roundRect">
          <a:avLst>
            <a:gd name="adj" fmla="val 10063"/>
          </a:avLst>
        </a:prstGeom>
        <a:noFill/>
        <a:ln>
          <a:solidFill>
            <a:schemeClr val="tx1">
              <a:lumMod val="15000"/>
              <a:lumOff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11</xdr:col>
      <xdr:colOff>503464</xdr:colOff>
      <xdr:row>7</xdr:row>
      <xdr:rowOff>100694</xdr:rowOff>
    </xdr:from>
    <xdr:to>
      <xdr:col>14</xdr:col>
      <xdr:colOff>476250</xdr:colOff>
      <xdr:row>14</xdr:row>
      <xdr:rowOff>97972</xdr:rowOff>
    </xdr:to>
    <xdr:sp macro="" textlink="">
      <xdr:nvSpPr>
        <xdr:cNvPr id="75" name="Rectangle: Rounded Corners 74">
          <a:extLst>
            <a:ext uri="{FF2B5EF4-FFF2-40B4-BE49-F238E27FC236}">
              <a16:creationId xmlns:a16="http://schemas.microsoft.com/office/drawing/2014/main" id="{87A71A65-EA6F-4648-B72F-748F67FE5291}"/>
            </a:ext>
          </a:extLst>
        </xdr:cNvPr>
        <xdr:cNvSpPr/>
      </xdr:nvSpPr>
      <xdr:spPr>
        <a:xfrm>
          <a:off x="7239000" y="1434194"/>
          <a:ext cx="1809750" cy="1330778"/>
        </a:xfrm>
        <a:prstGeom prst="roundRect">
          <a:avLst>
            <a:gd name="adj" fmla="val 10063"/>
          </a:avLst>
        </a:prstGeom>
        <a:noFill/>
        <a:ln>
          <a:solidFill>
            <a:schemeClr val="tx1">
              <a:lumMod val="15000"/>
              <a:lumOff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8</xdr:col>
      <xdr:colOff>368755</xdr:colOff>
      <xdr:row>17</xdr:row>
      <xdr:rowOff>54427</xdr:rowOff>
    </xdr:from>
    <xdr:to>
      <xdr:col>14</xdr:col>
      <xdr:colOff>462643</xdr:colOff>
      <xdr:row>25</xdr:row>
      <xdr:rowOff>81642</xdr:rowOff>
    </xdr:to>
    <xdr:graphicFrame macro="">
      <xdr:nvGraphicFramePr>
        <xdr:cNvPr id="76" name="Chart 75">
          <a:extLst>
            <a:ext uri="{FF2B5EF4-FFF2-40B4-BE49-F238E27FC236}">
              <a16:creationId xmlns:a16="http://schemas.microsoft.com/office/drawing/2014/main" id="{B02754D0-9EDC-4478-9E11-588BF7F6F5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368755</xdr:colOff>
      <xdr:row>15</xdr:row>
      <xdr:rowOff>0</xdr:rowOff>
    </xdr:from>
    <xdr:to>
      <xdr:col>12</xdr:col>
      <xdr:colOff>77563</xdr:colOff>
      <xdr:row>18</xdr:row>
      <xdr:rowOff>27214</xdr:rowOff>
    </xdr:to>
    <xdr:sp macro="" textlink="">
      <xdr:nvSpPr>
        <xdr:cNvPr id="77" name="TextBox 76">
          <a:extLst>
            <a:ext uri="{FF2B5EF4-FFF2-40B4-BE49-F238E27FC236}">
              <a16:creationId xmlns:a16="http://schemas.microsoft.com/office/drawing/2014/main" id="{57D55DEE-5F3C-4031-8712-2155E883699A}"/>
            </a:ext>
          </a:extLst>
        </xdr:cNvPr>
        <xdr:cNvSpPr txBox="1"/>
      </xdr:nvSpPr>
      <xdr:spPr>
        <a:xfrm>
          <a:off x="5267326" y="2857500"/>
          <a:ext cx="2158094" cy="598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aseline="0">
              <a:solidFill>
                <a:schemeClr val="bg1">
                  <a:lumMod val="50000"/>
                </a:schemeClr>
              </a:solidFill>
            </a:rPr>
            <a:t>Annual Customer Status :</a:t>
          </a:r>
        </a:p>
        <a:p>
          <a:r>
            <a:rPr lang="en-GB" sz="1400" baseline="0">
              <a:solidFill>
                <a:schemeClr val="bg1">
                  <a:lumMod val="50000"/>
                </a:schemeClr>
              </a:solidFill>
            </a:rPr>
            <a:t>Churned vs Active</a:t>
          </a:r>
          <a:endParaRPr lang="en-GB" sz="1400">
            <a:solidFill>
              <a:schemeClr val="bg1">
                <a:lumMod val="50000"/>
              </a:schemeClr>
            </a:solidFill>
          </a:endParaRPr>
        </a:p>
      </xdr:txBody>
    </xdr:sp>
    <xdr:clientData/>
  </xdr:twoCellAnchor>
  <xdr:twoCellAnchor>
    <xdr:from>
      <xdr:col>8</xdr:col>
      <xdr:colOff>341540</xdr:colOff>
      <xdr:row>27</xdr:row>
      <xdr:rowOff>122464</xdr:rowOff>
    </xdr:from>
    <xdr:to>
      <xdr:col>14</xdr:col>
      <xdr:colOff>353786</xdr:colOff>
      <xdr:row>37</xdr:row>
      <xdr:rowOff>103735</xdr:rowOff>
    </xdr:to>
    <xdr:graphicFrame macro="">
      <xdr:nvGraphicFramePr>
        <xdr:cNvPr id="5" name="Chart 4">
          <a:extLst>
            <a:ext uri="{FF2B5EF4-FFF2-40B4-BE49-F238E27FC236}">
              <a16:creationId xmlns:a16="http://schemas.microsoft.com/office/drawing/2014/main" id="{52BC6721-9993-4D4E-9B92-98A1C699A6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385083</xdr:colOff>
      <xdr:row>26</xdr:row>
      <xdr:rowOff>119743</xdr:rowOff>
    </xdr:from>
    <xdr:to>
      <xdr:col>11</xdr:col>
      <xdr:colOff>593271</xdr:colOff>
      <xdr:row>28</xdr:row>
      <xdr:rowOff>62593</xdr:rowOff>
    </xdr:to>
    <xdr:sp macro="" textlink="">
      <xdr:nvSpPr>
        <xdr:cNvPr id="6" name="TextBox 5">
          <a:extLst>
            <a:ext uri="{FF2B5EF4-FFF2-40B4-BE49-F238E27FC236}">
              <a16:creationId xmlns:a16="http://schemas.microsoft.com/office/drawing/2014/main" id="{FB8EE2C6-EF6C-4BA5-BBE5-81EB6502C7F3}"/>
            </a:ext>
          </a:extLst>
        </xdr:cNvPr>
        <xdr:cNvSpPr txBox="1"/>
      </xdr:nvSpPr>
      <xdr:spPr>
        <a:xfrm>
          <a:off x="5283654" y="5072743"/>
          <a:ext cx="2045153"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aseline="0">
              <a:solidFill>
                <a:schemeClr val="bg1">
                  <a:lumMod val="50000"/>
                </a:schemeClr>
              </a:solidFill>
            </a:rPr>
            <a:t>Cancelled Orders</a:t>
          </a:r>
        </a:p>
      </xdr:txBody>
    </xdr:sp>
    <xdr:clientData/>
  </xdr:twoCellAnchor>
  <xdr:twoCellAnchor>
    <xdr:from>
      <xdr:col>15</xdr:col>
      <xdr:colOff>107496</xdr:colOff>
      <xdr:row>9</xdr:row>
      <xdr:rowOff>43545</xdr:rowOff>
    </xdr:from>
    <xdr:to>
      <xdr:col>21</xdr:col>
      <xdr:colOff>149679</xdr:colOff>
      <xdr:row>19</xdr:row>
      <xdr:rowOff>27214</xdr:rowOff>
    </xdr:to>
    <xdr:graphicFrame macro="">
      <xdr:nvGraphicFramePr>
        <xdr:cNvPr id="7" name="Chart 6">
          <a:extLst>
            <a:ext uri="{FF2B5EF4-FFF2-40B4-BE49-F238E27FC236}">
              <a16:creationId xmlns:a16="http://schemas.microsoft.com/office/drawing/2014/main" id="{5E88953E-E331-416C-990A-3C5BC77846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115662</xdr:colOff>
      <xdr:row>8</xdr:row>
      <xdr:rowOff>13608</xdr:rowOff>
    </xdr:from>
    <xdr:to>
      <xdr:col>18</xdr:col>
      <xdr:colOff>323850</xdr:colOff>
      <xdr:row>9</xdr:row>
      <xdr:rowOff>146958</xdr:rowOff>
    </xdr:to>
    <xdr:sp macro="" textlink="">
      <xdr:nvSpPr>
        <xdr:cNvPr id="8" name="TextBox 7">
          <a:extLst>
            <a:ext uri="{FF2B5EF4-FFF2-40B4-BE49-F238E27FC236}">
              <a16:creationId xmlns:a16="http://schemas.microsoft.com/office/drawing/2014/main" id="{0D8DE70A-919A-4875-B557-2626578F2470}"/>
            </a:ext>
          </a:extLst>
        </xdr:cNvPr>
        <xdr:cNvSpPr txBox="1"/>
      </xdr:nvSpPr>
      <xdr:spPr>
        <a:xfrm>
          <a:off x="9300483" y="1537608"/>
          <a:ext cx="2045153"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aseline="0">
              <a:solidFill>
                <a:schemeClr val="bg1">
                  <a:lumMod val="50000"/>
                </a:schemeClr>
              </a:solidFill>
            </a:rPr>
            <a:t>Total Complaints</a:t>
          </a:r>
        </a:p>
      </xdr:txBody>
    </xdr:sp>
    <xdr:clientData/>
  </xdr:twoCellAnchor>
  <xdr:twoCellAnchor>
    <xdr:from>
      <xdr:col>15</xdr:col>
      <xdr:colOff>95250</xdr:colOff>
      <xdr:row>23</xdr:row>
      <xdr:rowOff>136071</xdr:rowOff>
    </xdr:from>
    <xdr:to>
      <xdr:col>21</xdr:col>
      <xdr:colOff>204107</xdr:colOff>
      <xdr:row>38</xdr:row>
      <xdr:rowOff>0</xdr:rowOff>
    </xdr:to>
    <xdr:graphicFrame macro="">
      <xdr:nvGraphicFramePr>
        <xdr:cNvPr id="9" name="Chart 8">
          <a:extLst>
            <a:ext uri="{FF2B5EF4-FFF2-40B4-BE49-F238E27FC236}">
              <a16:creationId xmlns:a16="http://schemas.microsoft.com/office/drawing/2014/main" id="{76B331E4-62B3-4437-8EC2-76CBFC5D45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15</xdr:col>
      <xdr:colOff>123826</xdr:colOff>
      <xdr:row>21</xdr:row>
      <xdr:rowOff>157842</xdr:rowOff>
    </xdr:from>
    <xdr:to>
      <xdr:col>20</xdr:col>
      <xdr:colOff>517071</xdr:colOff>
      <xdr:row>24</xdr:row>
      <xdr:rowOff>149678</xdr:rowOff>
    </xdr:to>
    <xdr:sp macro="" textlink="hannel">
      <xdr:nvSpPr>
        <xdr:cNvPr id="10" name="TextBox 9">
          <a:extLst>
            <a:ext uri="{FF2B5EF4-FFF2-40B4-BE49-F238E27FC236}">
              <a16:creationId xmlns:a16="http://schemas.microsoft.com/office/drawing/2014/main" id="{C829ADFF-F2BA-4851-975E-686F4C28DC57}"/>
            </a:ext>
          </a:extLst>
        </xdr:cNvPr>
        <xdr:cNvSpPr txBox="1"/>
      </xdr:nvSpPr>
      <xdr:spPr>
        <a:xfrm>
          <a:off x="9308647" y="4158342"/>
          <a:ext cx="3454853" cy="56333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0992C83-A1D3-4C94-BAF5-1BE4A126B37C}" type="TxLink">
            <a:rPr lang="en-US" sz="1000" b="0" i="0" u="none" strike="noStrike" baseline="0">
              <a:solidFill>
                <a:schemeClr val="tx1">
                  <a:lumMod val="50000"/>
                  <a:lumOff val="50000"/>
                </a:schemeClr>
              </a:solidFill>
              <a:latin typeface="Aptos Narrow"/>
            </a:rPr>
            <a:pPr/>
            <a:t>Acquisition Channel :  'Others'  has the highest number of churned customers. And also 'Others' has the highest number of active customers.</a:t>
          </a:fld>
          <a:endParaRPr lang="en-GB" sz="1100" baseline="0">
            <a:solidFill>
              <a:schemeClr val="tx1">
                <a:lumMod val="50000"/>
                <a:lumOff val="50000"/>
              </a:schemeClr>
            </a:solidFill>
          </a:endParaRPr>
        </a:p>
      </xdr:txBody>
    </xdr:sp>
    <xdr:clientData/>
  </xdr:twoCellAnchor>
  <xdr:twoCellAnchor>
    <xdr:from>
      <xdr:col>15</xdr:col>
      <xdr:colOff>17691</xdr:colOff>
      <xdr:row>19</xdr:row>
      <xdr:rowOff>152400</xdr:rowOff>
    </xdr:from>
    <xdr:to>
      <xdr:col>18</xdr:col>
      <xdr:colOff>338820</xdr:colOff>
      <xdr:row>21</xdr:row>
      <xdr:rowOff>149678</xdr:rowOff>
    </xdr:to>
    <xdr:sp macro="" textlink="">
      <xdr:nvSpPr>
        <xdr:cNvPr id="11" name="TextBox 10">
          <a:extLst>
            <a:ext uri="{FF2B5EF4-FFF2-40B4-BE49-F238E27FC236}">
              <a16:creationId xmlns:a16="http://schemas.microsoft.com/office/drawing/2014/main" id="{3D9F6A02-4206-4BD8-8172-102D29E56B48}"/>
            </a:ext>
          </a:extLst>
        </xdr:cNvPr>
        <xdr:cNvSpPr txBox="1"/>
      </xdr:nvSpPr>
      <xdr:spPr>
        <a:xfrm>
          <a:off x="9202512" y="3771900"/>
          <a:ext cx="2158094" cy="3782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aseline="0">
              <a:solidFill>
                <a:schemeClr val="bg1">
                  <a:lumMod val="50000"/>
                </a:schemeClr>
              </a:solidFill>
            </a:rPr>
            <a:t>Aquisition Channel</a:t>
          </a:r>
        </a:p>
      </xdr:txBody>
    </xdr:sp>
    <xdr:clientData/>
  </xdr:twoCellAnchor>
  <xdr:twoCellAnchor>
    <xdr:from>
      <xdr:col>21</xdr:col>
      <xdr:colOff>367394</xdr:colOff>
      <xdr:row>10</xdr:row>
      <xdr:rowOff>40822</xdr:rowOff>
    </xdr:from>
    <xdr:to>
      <xdr:col>27</xdr:col>
      <xdr:colOff>530678</xdr:colOff>
      <xdr:row>22</xdr:row>
      <xdr:rowOff>0</xdr:rowOff>
    </xdr:to>
    <xdr:graphicFrame macro="">
      <xdr:nvGraphicFramePr>
        <xdr:cNvPr id="16" name="Chart 15">
          <a:extLst>
            <a:ext uri="{FF2B5EF4-FFF2-40B4-BE49-F238E27FC236}">
              <a16:creationId xmlns:a16="http://schemas.microsoft.com/office/drawing/2014/main" id="{0F7A477E-5B1B-44C9-8DD5-F38899A0CE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21</xdr:col>
      <xdr:colOff>431347</xdr:colOff>
      <xdr:row>7</xdr:row>
      <xdr:rowOff>138794</xdr:rowOff>
    </xdr:from>
    <xdr:to>
      <xdr:col>25</xdr:col>
      <xdr:colOff>27214</xdr:colOff>
      <xdr:row>9</xdr:row>
      <xdr:rowOff>81644</xdr:rowOff>
    </xdr:to>
    <xdr:sp macro="" textlink="">
      <xdr:nvSpPr>
        <xdr:cNvPr id="17" name="TextBox 16">
          <a:extLst>
            <a:ext uri="{FF2B5EF4-FFF2-40B4-BE49-F238E27FC236}">
              <a16:creationId xmlns:a16="http://schemas.microsoft.com/office/drawing/2014/main" id="{1E401B68-0AD6-4722-AF2D-9A398903969F}"/>
            </a:ext>
          </a:extLst>
        </xdr:cNvPr>
        <xdr:cNvSpPr txBox="1"/>
      </xdr:nvSpPr>
      <xdr:spPr>
        <a:xfrm>
          <a:off x="13290097" y="1472294"/>
          <a:ext cx="2045153"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aseline="0">
              <a:solidFill>
                <a:schemeClr val="bg1">
                  <a:lumMod val="50000"/>
                </a:schemeClr>
              </a:solidFill>
            </a:rPr>
            <a:t>Subscription Status</a:t>
          </a:r>
        </a:p>
      </xdr:txBody>
    </xdr:sp>
    <xdr:clientData/>
  </xdr:twoCellAnchor>
  <xdr:twoCellAnchor>
    <xdr:from>
      <xdr:col>21</xdr:col>
      <xdr:colOff>381001</xdr:colOff>
      <xdr:row>25</xdr:row>
      <xdr:rowOff>54429</xdr:rowOff>
    </xdr:from>
    <xdr:to>
      <xdr:col>27</xdr:col>
      <xdr:colOff>557892</xdr:colOff>
      <xdr:row>38</xdr:row>
      <xdr:rowOff>10887</xdr:rowOff>
    </xdr:to>
    <xdr:graphicFrame macro="">
      <xdr:nvGraphicFramePr>
        <xdr:cNvPr id="18" name="Chart 17">
          <a:extLst>
            <a:ext uri="{FF2B5EF4-FFF2-40B4-BE49-F238E27FC236}">
              <a16:creationId xmlns:a16="http://schemas.microsoft.com/office/drawing/2014/main" id="{E57E2D3D-B349-462A-BF41-5F8AA808F4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21</xdr:col>
      <xdr:colOff>420462</xdr:colOff>
      <xdr:row>22</xdr:row>
      <xdr:rowOff>19052</xdr:rowOff>
    </xdr:from>
    <xdr:to>
      <xdr:col>25</xdr:col>
      <xdr:colOff>16329</xdr:colOff>
      <xdr:row>23</xdr:row>
      <xdr:rowOff>152402</xdr:rowOff>
    </xdr:to>
    <xdr:sp macro="" textlink="">
      <xdr:nvSpPr>
        <xdr:cNvPr id="20" name="TextBox 19">
          <a:extLst>
            <a:ext uri="{FF2B5EF4-FFF2-40B4-BE49-F238E27FC236}">
              <a16:creationId xmlns:a16="http://schemas.microsoft.com/office/drawing/2014/main" id="{AFA5F319-37EE-4E51-88D1-EBC386656DE0}"/>
            </a:ext>
          </a:extLst>
        </xdr:cNvPr>
        <xdr:cNvSpPr txBox="1"/>
      </xdr:nvSpPr>
      <xdr:spPr>
        <a:xfrm>
          <a:off x="13279212" y="4210052"/>
          <a:ext cx="2045153" cy="3238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400" baseline="0">
              <a:solidFill>
                <a:schemeClr val="bg1">
                  <a:lumMod val="50000"/>
                </a:schemeClr>
              </a:solidFill>
            </a:rPr>
            <a:t>Favorite Category</a:t>
          </a:r>
        </a:p>
      </xdr:txBody>
    </xdr:sp>
    <xdr:clientData/>
  </xdr:twoCellAnchor>
  <xdr:twoCellAnchor>
    <xdr:from>
      <xdr:col>8</xdr:col>
      <xdr:colOff>401411</xdr:colOff>
      <xdr:row>10</xdr:row>
      <xdr:rowOff>111579</xdr:rowOff>
    </xdr:from>
    <xdr:to>
      <xdr:col>11</xdr:col>
      <xdr:colOff>176892</xdr:colOff>
      <xdr:row>12</xdr:row>
      <xdr:rowOff>13607</xdr:rowOff>
    </xdr:to>
    <xdr:sp macro="" textlink="churnper">
      <xdr:nvSpPr>
        <xdr:cNvPr id="21" name="TextBox 20">
          <a:extLst>
            <a:ext uri="{FF2B5EF4-FFF2-40B4-BE49-F238E27FC236}">
              <a16:creationId xmlns:a16="http://schemas.microsoft.com/office/drawing/2014/main" id="{AF716995-8F86-47A7-97FA-98C1C803ED84}"/>
            </a:ext>
          </a:extLst>
        </xdr:cNvPr>
        <xdr:cNvSpPr txBox="1"/>
      </xdr:nvSpPr>
      <xdr:spPr>
        <a:xfrm>
          <a:off x="5299982" y="2016579"/>
          <a:ext cx="1612446" cy="2830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5D1946C-7E0B-4510-AC10-2DE05C032996}" type="TxLink">
            <a:rPr lang="en-US" sz="1100" b="0" i="0" u="none" strike="noStrike">
              <a:solidFill>
                <a:schemeClr val="tx1">
                  <a:lumMod val="50000"/>
                  <a:lumOff val="50000"/>
                </a:schemeClr>
              </a:solidFill>
              <a:latin typeface="Aptos Narrow"/>
            </a:rPr>
            <a:pPr/>
            <a:t>73% of Total Customers</a:t>
          </a:fld>
          <a:endParaRPr lang="en-GB" sz="1300">
            <a:solidFill>
              <a:schemeClr val="tx1">
                <a:lumMod val="50000"/>
                <a:lumOff val="50000"/>
              </a:schemeClr>
            </a:solidFill>
          </a:endParaRPr>
        </a:p>
      </xdr:txBody>
    </xdr:sp>
    <xdr:clientData/>
  </xdr:twoCellAnchor>
  <xdr:twoCellAnchor>
    <xdr:from>
      <xdr:col>11</xdr:col>
      <xdr:colOff>567418</xdr:colOff>
      <xdr:row>10</xdr:row>
      <xdr:rowOff>114301</xdr:rowOff>
    </xdr:from>
    <xdr:to>
      <xdr:col>14</xdr:col>
      <xdr:colOff>598715</xdr:colOff>
      <xdr:row>11</xdr:row>
      <xdr:rowOff>136071</xdr:rowOff>
    </xdr:to>
    <xdr:sp macro="" textlink="activeper">
      <xdr:nvSpPr>
        <xdr:cNvPr id="22" name="TextBox 21">
          <a:extLst>
            <a:ext uri="{FF2B5EF4-FFF2-40B4-BE49-F238E27FC236}">
              <a16:creationId xmlns:a16="http://schemas.microsoft.com/office/drawing/2014/main" id="{87A7DC6D-CA4C-4E00-A125-BE692B3303C0}"/>
            </a:ext>
          </a:extLst>
        </xdr:cNvPr>
        <xdr:cNvSpPr txBox="1"/>
      </xdr:nvSpPr>
      <xdr:spPr>
        <a:xfrm>
          <a:off x="7302954" y="2019301"/>
          <a:ext cx="1868261" cy="2122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1E7A4BC-0380-466A-942B-501D8E07D5E7}" type="TxLink">
            <a:rPr lang="en-US" sz="1100" b="0" i="0" u="none" strike="noStrike">
              <a:solidFill>
                <a:schemeClr val="tx1">
                  <a:lumMod val="50000"/>
                  <a:lumOff val="50000"/>
                </a:schemeClr>
              </a:solidFill>
              <a:latin typeface="Aptos Narrow"/>
            </a:rPr>
            <a:pPr/>
            <a:t>27% of Total Customers</a:t>
          </a:fld>
          <a:endParaRPr lang="en-GB" sz="1300">
            <a:solidFill>
              <a:schemeClr val="tx1">
                <a:lumMod val="50000"/>
                <a:lumOff val="50000"/>
              </a:schemeClr>
            </a:solidFill>
          </a:endParaRPr>
        </a:p>
      </xdr:txBody>
    </xdr:sp>
    <xdr:clientData/>
  </xdr:twoCellAnchor>
  <xdr:twoCellAnchor>
    <xdr:from>
      <xdr:col>21</xdr:col>
      <xdr:colOff>398689</xdr:colOff>
      <xdr:row>24</xdr:row>
      <xdr:rowOff>65313</xdr:rowOff>
    </xdr:from>
    <xdr:to>
      <xdr:col>27</xdr:col>
      <xdr:colOff>489856</xdr:colOff>
      <xdr:row>27</xdr:row>
      <xdr:rowOff>81643</xdr:rowOff>
    </xdr:to>
    <xdr:sp macro="" textlink="category">
      <xdr:nvSpPr>
        <xdr:cNvPr id="19" name="TextBox 18">
          <a:extLst>
            <a:ext uri="{FF2B5EF4-FFF2-40B4-BE49-F238E27FC236}">
              <a16:creationId xmlns:a16="http://schemas.microsoft.com/office/drawing/2014/main" id="{B620295E-C2C6-4D4B-867C-BC357CFE47B7}"/>
            </a:ext>
          </a:extLst>
        </xdr:cNvPr>
        <xdr:cNvSpPr txBox="1"/>
      </xdr:nvSpPr>
      <xdr:spPr>
        <a:xfrm>
          <a:off x="13257439" y="4637313"/>
          <a:ext cx="3765096" cy="58783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1C4A99E-EA18-4ECC-BF64-483358FDF8DA}" type="TxLink">
            <a:rPr lang="en-US" sz="1050" b="0" i="0" u="none" strike="noStrike" baseline="0">
              <a:solidFill>
                <a:schemeClr val="bg1">
                  <a:lumMod val="50000"/>
                </a:schemeClr>
              </a:solidFill>
              <a:latin typeface="Aptos Narrow"/>
            </a:rPr>
            <a:pPr/>
            <a:t>Clothing category has the highest number of churned customers (243) while Books has the highest number of active customers (96) which is very low</a:t>
          </a:fld>
          <a:endParaRPr lang="en-GB" sz="1050" baseline="0">
            <a:solidFill>
              <a:schemeClr val="bg1">
                <a:lumMod val="50000"/>
              </a:schemeClr>
            </a:solidFill>
          </a:endParaRPr>
        </a:p>
      </xdr:txBody>
    </xdr:sp>
    <xdr:clientData/>
  </xdr:twoCellAnchor>
  <xdr:twoCellAnchor editAs="oneCell">
    <xdr:from>
      <xdr:col>16</xdr:col>
      <xdr:colOff>489858</xdr:colOff>
      <xdr:row>5</xdr:row>
      <xdr:rowOff>68036</xdr:rowOff>
    </xdr:from>
    <xdr:to>
      <xdr:col>28</xdr:col>
      <xdr:colOff>264463</xdr:colOff>
      <xdr:row>7</xdr:row>
      <xdr:rowOff>103895</xdr:rowOff>
    </xdr:to>
    <mc:AlternateContent xmlns:mc="http://schemas.openxmlformats.org/markup-compatibility/2006" xmlns:a14="http://schemas.microsoft.com/office/drawing/2010/main">
      <mc:Choice Requires="a14">
        <xdr:graphicFrame macro="">
          <xdr:nvGraphicFramePr>
            <xdr:cNvPr id="23" name="payment_method">
              <a:extLst>
                <a:ext uri="{FF2B5EF4-FFF2-40B4-BE49-F238E27FC236}">
                  <a16:creationId xmlns:a16="http://schemas.microsoft.com/office/drawing/2014/main" id="{9041D787-9A76-4B5D-87A0-2E0E31CB392D}"/>
                </a:ext>
              </a:extLst>
            </xdr:cNvPr>
            <xdr:cNvGraphicFramePr/>
          </xdr:nvGraphicFramePr>
          <xdr:xfrm>
            <a:off x="0" y="0"/>
            <a:ext cx="0" cy="0"/>
          </xdr:xfrm>
          <a:graphic>
            <a:graphicData uri="http://schemas.microsoft.com/office/drawing/2010/slicer">
              <sle:slicer xmlns:sle="http://schemas.microsoft.com/office/drawing/2010/slicer" name="payment_method"/>
            </a:graphicData>
          </a:graphic>
        </xdr:graphicFrame>
      </mc:Choice>
      <mc:Fallback xmlns="">
        <xdr:sp macro="" textlink="">
          <xdr:nvSpPr>
            <xdr:cNvPr id="0" name=""/>
            <xdr:cNvSpPr>
              <a:spLocks noTextEdit="1"/>
            </xdr:cNvSpPr>
          </xdr:nvSpPr>
          <xdr:spPr>
            <a:xfrm>
              <a:off x="10287001" y="1020536"/>
              <a:ext cx="7122462" cy="41685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68035</xdr:colOff>
      <xdr:row>3</xdr:row>
      <xdr:rowOff>13608</xdr:rowOff>
    </xdr:from>
    <xdr:to>
      <xdr:col>26</xdr:col>
      <xdr:colOff>307149</xdr:colOff>
      <xdr:row>5</xdr:row>
      <xdr:rowOff>54430</xdr:rowOff>
    </xdr:to>
    <mc:AlternateContent xmlns:mc="http://schemas.openxmlformats.org/markup-compatibility/2006" xmlns:a14="http://schemas.microsoft.com/office/drawing/2010/main">
      <mc:Choice Requires="a14">
        <xdr:graphicFrame macro="">
          <xdr:nvGraphicFramePr>
            <xdr:cNvPr id="24" name="region 2">
              <a:extLst>
                <a:ext uri="{FF2B5EF4-FFF2-40B4-BE49-F238E27FC236}">
                  <a16:creationId xmlns:a16="http://schemas.microsoft.com/office/drawing/2014/main" id="{F6905266-31B2-4601-A999-CB252F6637B9}"/>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mlns="">
        <xdr:sp macro="" textlink="">
          <xdr:nvSpPr>
            <xdr:cNvPr id="0" name=""/>
            <xdr:cNvSpPr>
              <a:spLocks noTextEdit="1"/>
            </xdr:cNvSpPr>
          </xdr:nvSpPr>
          <xdr:spPr>
            <a:xfrm>
              <a:off x="9865178" y="585108"/>
              <a:ext cx="6362328" cy="421822"/>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585107</xdr:colOff>
      <xdr:row>4</xdr:row>
      <xdr:rowOff>68037</xdr:rowOff>
    </xdr:from>
    <xdr:to>
      <xdr:col>14</xdr:col>
      <xdr:colOff>568779</xdr:colOff>
      <xdr:row>7</xdr:row>
      <xdr:rowOff>54429</xdr:rowOff>
    </xdr:to>
    <xdr:sp macro="" textlink="">
      <xdr:nvSpPr>
        <xdr:cNvPr id="25" name="TextBox 24">
          <a:extLst>
            <a:ext uri="{FF2B5EF4-FFF2-40B4-BE49-F238E27FC236}">
              <a16:creationId xmlns:a16="http://schemas.microsoft.com/office/drawing/2014/main" id="{811F48F5-055D-40B8-B03C-81344C24585D}"/>
            </a:ext>
          </a:extLst>
        </xdr:cNvPr>
        <xdr:cNvSpPr txBox="1"/>
      </xdr:nvSpPr>
      <xdr:spPr>
        <a:xfrm>
          <a:off x="4871357" y="830037"/>
          <a:ext cx="4269922" cy="5578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a:solidFill>
                <a:schemeClr val="tx2">
                  <a:lumMod val="25000"/>
                  <a:lumOff val="75000"/>
                </a:schemeClr>
              </a:solidFill>
            </a:rPr>
            <a:t>Churn</a:t>
          </a:r>
          <a:r>
            <a:rPr lang="en-GB" sz="1600" baseline="0">
              <a:solidFill>
                <a:schemeClr val="tx2">
                  <a:lumMod val="25000"/>
                  <a:lumOff val="75000"/>
                </a:schemeClr>
              </a:solidFill>
            </a:rPr>
            <a:t> Deep Dive &amp;  Segment Comparison</a:t>
          </a:r>
          <a:endParaRPr lang="en-GB" sz="1600">
            <a:solidFill>
              <a:schemeClr val="tx2">
                <a:lumMod val="25000"/>
                <a:lumOff val="75000"/>
              </a:schemeClr>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TOSHIBA" refreshedDate="45948.980910416663" createdVersion="8" refreshedVersion="8" minRefreshableVersion="3" recordCount="2500" xr:uid="{3DE36FDF-AD24-4A4B-93B1-EC639CC87BC6}">
  <cacheSource type="worksheet">
    <worksheetSource name="Table1"/>
  </cacheSource>
  <cacheFields count="35">
    <cacheField name="customer_id" numFmtId="0">
      <sharedItems/>
    </cacheField>
    <cacheField name="signup_date" numFmtId="14">
      <sharedItems containsSemiMixedTypes="0" containsNonDate="0" containsDate="1" containsString="0" minDate="2020-01-01T00:00:00" maxDate="2025-01-01T00:00:00"/>
    </cacheField>
    <cacheField name="signup_year" numFmtId="0">
      <sharedItems count="5">
        <s v="2022"/>
        <s v="2021"/>
        <s v="2020"/>
        <s v="2024"/>
        <s v="2023"/>
      </sharedItems>
    </cacheField>
    <cacheField name="signup_month" numFmtId="0">
      <sharedItems count="12">
        <s v="Jun"/>
        <s v="May"/>
        <s v="Aug"/>
        <s v="Jan"/>
        <s v="Feb"/>
        <s v="Nov"/>
        <s v="Oct"/>
        <s v="Dec"/>
        <s v="Jul"/>
        <s v="Apr"/>
        <s v="Sep"/>
        <s v="Mar"/>
      </sharedItems>
    </cacheField>
    <cacheField name="first_purchase_date" numFmtId="14">
      <sharedItems containsNonDate="0" containsDate="1" containsMixedTypes="1" minDate="2020-03-24T00:00:00" maxDate="2025-10-16T00:00:00"/>
    </cacheField>
    <cacheField name="last_purchase_date" numFmtId="14">
      <sharedItems containsNonDate="0" containsDate="1" containsMixedTypes="1" minDate="2020-06-19T00:00:00" maxDate="2025-10-16T00:00:00"/>
    </cacheField>
    <cacheField name="last_purchase_year" numFmtId="14">
      <sharedItems containsNonDate="0" count="7">
        <s v="2024"/>
        <s v="2023"/>
        <s v="2025"/>
        <s v="-"/>
        <s v="2021"/>
        <s v="2022"/>
        <s v="2020"/>
      </sharedItems>
    </cacheField>
    <cacheField name="Lifetime_duration" numFmtId="0">
      <sharedItems containsSemiMixedTypes="0" containsString="0" containsNumber="1" containsInteger="1" minValue="291" maxValue="2117"/>
    </cacheField>
    <cacheField name="Days_Since_Last_Purchase" numFmtId="0">
      <sharedItems containsMixedTypes="1" containsNumber="1" containsInteger="1" minValue="3" maxValue="1947"/>
    </cacheField>
    <cacheField name="Recency_Risk_Score" numFmtId="0">
      <sharedItems containsSemiMixedTypes="0" containsString="0" containsNumber="1" minValue="0" maxValue="0.33333333333333331"/>
    </cacheField>
    <cacheField name="Purchase_status" numFmtId="14">
      <sharedItems containsNonDate="0" count="2">
        <s v="Has Purchased"/>
        <s v="Never Purchase"/>
      </sharedItems>
    </cacheField>
    <cacheField name="num_purchases" numFmtId="0">
      <sharedItems containsSemiMixedTypes="0" containsString="0" containsNumber="1" containsInteger="1" minValue="0" maxValue="10"/>
    </cacheField>
    <cacheField name="total_spent" numFmtId="0">
      <sharedItems containsSemiMixedTypes="0" containsString="0" containsNumber="1" minValue="0" maxValue="1029.95"/>
    </cacheField>
    <cacheField name="avg_order_value" numFmtId="0">
      <sharedItems containsSemiMixedTypes="0" containsString="0" containsNumber="1" minValue="0" maxValue="166.33"/>
    </cacheField>
    <cacheField name="last_order_value" numFmtId="0">
      <sharedItems containsSemiMixedTypes="0" containsString="0" containsNumber="1" minValue="0" maxValue="392.46"/>
    </cacheField>
    <cacheField name="region" numFmtId="0">
      <sharedItems count="6">
        <s v="South"/>
        <s v="North"/>
        <s v="International"/>
        <s v="East"/>
        <s v="West"/>
        <s v="Central"/>
      </sharedItems>
    </cacheField>
    <cacheField name="city" numFmtId="0">
      <sharedItems count="11">
        <s v="Port Harcourt"/>
        <s v="Enugu"/>
        <s v="London"/>
        <s v="Kano"/>
        <s v="Abuja"/>
        <s v="Lagos"/>
        <s v="Jos"/>
        <s v="Accra"/>
        <s v="Ibadan"/>
        <s v="Katsina"/>
        <s v="Unknown"/>
      </sharedItems>
    </cacheField>
    <cacheField name="gender" numFmtId="0">
      <sharedItems count="3">
        <s v="Male"/>
        <s v="Female"/>
        <s v="Other"/>
      </sharedItems>
    </cacheField>
    <cacheField name="age" numFmtId="0">
      <sharedItems containsSemiMixedTypes="0" containsString="0" containsNumber="1" containsInteger="1" minValue="0" maxValue="65"/>
    </cacheField>
    <cacheField name="Age_group" numFmtId="0">
      <sharedItems count="5">
        <s v="Adult"/>
        <s v="Teenager"/>
        <s v="Young Adult"/>
        <s v="Unknown"/>
        <s v="Old"/>
      </sharedItems>
    </cacheField>
    <cacheField name="acquisition_channel" numFmtId="0">
      <sharedItems count="7">
        <s v="Others"/>
        <s v="Organic"/>
        <s v="Social"/>
        <s v="Affiliate"/>
        <s v="Referral"/>
        <s v="Paid Search"/>
        <s v="Email"/>
      </sharedItems>
    </cacheField>
    <cacheField name="payment_method" numFmtId="0">
      <sharedItems count="5">
        <s v="Others"/>
        <s v="Cash on Delivery"/>
        <s v="Card"/>
        <s v="Bank Transfer"/>
        <s v="Mobile Money"/>
      </sharedItems>
    </cacheField>
    <cacheField name="favorite_category" numFmtId="0">
      <sharedItems count="9">
        <s v="Electronics"/>
        <s v="Groceries"/>
        <s v="Beauty"/>
        <s v="Clothing"/>
        <s v="Books"/>
        <s v="Sports"/>
        <s v="Automotive"/>
        <s v="Home"/>
        <s v="Others"/>
      </sharedItems>
    </cacheField>
    <cacheField name="support_tickets" numFmtId="0">
      <sharedItems containsSemiMixedTypes="0" containsString="0" containsNumber="1" containsInteger="1" minValue="0" maxValue="3"/>
    </cacheField>
    <cacheField name="complaints_count" numFmtId="0">
      <sharedItems containsSemiMixedTypes="0" containsString="0" containsNumber="1" containsInteger="1" minValue="0" maxValue="2"/>
    </cacheField>
    <cacheField name="cancelled_orders" numFmtId="0">
      <sharedItems containsSemiMixedTypes="0" containsString="0" containsNumber="1" containsInteger="1" minValue="0" maxValue="3"/>
    </cacheField>
    <cacheField name="returned_items" numFmtId="0">
      <sharedItems containsSemiMixedTypes="0" containsString="0" containsNumber="1" containsInteger="1" minValue="0" maxValue="3"/>
    </cacheField>
    <cacheField name="promo_used_count" numFmtId="0">
      <sharedItems containsSemiMixedTypes="0" containsString="0" containsNumber="1" containsInteger="1" minValue="0" maxValue="6"/>
    </cacheField>
    <cacheField name="last_contact_date" numFmtId="0">
      <sharedItems containsDate="1" containsMixedTypes="1" minDate="2020-04-28T00:00:00" maxDate="2025-10-15T00:00:00"/>
    </cacheField>
    <cacheField name="contact_status" numFmtId="0">
      <sharedItems/>
    </cacheField>
    <cacheField name="nps_score" numFmtId="0">
      <sharedItems containsSemiMixedTypes="0" containsString="0" containsNumber="1" containsInteger="1" minValue="0" maxValue="10"/>
    </cacheField>
    <cacheField name="subscription_status" numFmtId="0">
      <sharedItems count="3">
        <s v="Free"/>
        <s v="Premium"/>
        <s v="Basic"/>
      </sharedItems>
    </cacheField>
    <cacheField name="is_active" numFmtId="0">
      <sharedItems/>
    </cacheField>
    <cacheField name="loyalty_member" numFmtId="0">
      <sharedItems/>
    </cacheField>
    <cacheField name="Churn_Flag" numFmtId="0">
      <sharedItems containsMixedTypes="1" containsNumber="1" containsInteger="1" minValue="0" maxValue="1" count="4">
        <s v="Churned"/>
        <s v="Active"/>
        <n v="1" u="1"/>
        <n v="0" u="1"/>
      </sharedItems>
    </cacheField>
  </cacheFields>
  <extLst>
    <ext xmlns:x14="http://schemas.microsoft.com/office/spreadsheetml/2009/9/main" uri="{725AE2AE-9491-48be-B2B4-4EB974FC3084}">
      <x14:pivotCacheDefinition pivotCacheId="79232806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500">
  <r>
    <s v="CUST101447"/>
    <d v="2022-06-01T00:00:00"/>
    <x v="0"/>
    <x v="0"/>
    <d v="2023-03-18T00:00:00"/>
    <d v="2024-12-08T00:00:00"/>
    <x v="0"/>
    <n v="1235"/>
    <n v="314"/>
    <n v="3.1847133757961785E-3"/>
    <x v="0"/>
    <n v="5"/>
    <n v="260.69"/>
    <n v="52.14"/>
    <n v="29.33"/>
    <x v="0"/>
    <x v="0"/>
    <x v="0"/>
    <n v="31"/>
    <x v="0"/>
    <x v="0"/>
    <x v="0"/>
    <x v="0"/>
    <n v="0"/>
    <n v="0"/>
    <n v="0"/>
    <n v="1"/>
    <n v="1"/>
    <s v="-"/>
    <s v="Never Contacted"/>
    <n v="0"/>
    <x v="0"/>
    <b v="0"/>
    <b v="1"/>
    <x v="0"/>
  </r>
  <r>
    <s v="CUST101114"/>
    <d v="2021-05-06T00:00:00"/>
    <x v="1"/>
    <x v="1"/>
    <d v="2024-04-10T00:00:00"/>
    <d v="2024-06-15T00:00:00"/>
    <x v="0"/>
    <n v="1626"/>
    <n v="490"/>
    <n v="2.0408163265306124E-3"/>
    <x v="0"/>
    <n v="1"/>
    <n v="1.1399999999999999"/>
    <n v="1.1399999999999999"/>
    <n v="1.2"/>
    <x v="1"/>
    <x v="1"/>
    <x v="1"/>
    <n v="36"/>
    <x v="0"/>
    <x v="1"/>
    <x v="1"/>
    <x v="1"/>
    <n v="0"/>
    <n v="0"/>
    <n v="0"/>
    <n v="0"/>
    <n v="0"/>
    <d v="2025-08-11T00:00:00"/>
    <s v="Contacted"/>
    <n v="0"/>
    <x v="0"/>
    <b v="1"/>
    <b v="1"/>
    <x v="0"/>
  </r>
  <r>
    <s v="CUST101064"/>
    <d v="2020-08-21T00:00:00"/>
    <x v="2"/>
    <x v="2"/>
    <d v="2022-05-08T00:00:00"/>
    <d v="2023-02-05T00:00:00"/>
    <x v="1"/>
    <n v="1884"/>
    <n v="986"/>
    <n v="1.0141987829614604E-3"/>
    <x v="0"/>
    <n v="4"/>
    <n v="286.64999999999998"/>
    <n v="71.66"/>
    <n v="28.1"/>
    <x v="2"/>
    <x v="1"/>
    <x v="2"/>
    <n v="16"/>
    <x v="1"/>
    <x v="2"/>
    <x v="0"/>
    <x v="2"/>
    <n v="0"/>
    <n v="0"/>
    <n v="0"/>
    <n v="0"/>
    <n v="0"/>
    <s v="-"/>
    <s v="Never Contacted"/>
    <n v="0"/>
    <x v="1"/>
    <b v="0"/>
    <b v="0"/>
    <x v="0"/>
  </r>
  <r>
    <s v="CUST102287"/>
    <d v="2022-06-28T00:00:00"/>
    <x v="0"/>
    <x v="0"/>
    <d v="2023-07-28T00:00:00"/>
    <d v="2024-08-06T00:00:00"/>
    <x v="0"/>
    <n v="1208"/>
    <n v="438"/>
    <n v="2.2831050228310501E-3"/>
    <x v="0"/>
    <n v="3"/>
    <n v="162.51"/>
    <n v="54.17"/>
    <n v="33.25"/>
    <x v="1"/>
    <x v="2"/>
    <x v="0"/>
    <n v="38"/>
    <x v="0"/>
    <x v="3"/>
    <x v="2"/>
    <x v="3"/>
    <n v="0"/>
    <n v="0"/>
    <n v="0"/>
    <n v="0"/>
    <n v="1"/>
    <d v="2023-07-25T00:00:00"/>
    <s v="Contacted"/>
    <n v="0"/>
    <x v="0"/>
    <b v="0"/>
    <b v="0"/>
    <x v="0"/>
  </r>
  <r>
    <s v="CUST101537"/>
    <d v="2024-01-16T00:00:00"/>
    <x v="3"/>
    <x v="3"/>
    <d v="2024-02-27T00:00:00"/>
    <d v="2025-08-10T00:00:00"/>
    <x v="2"/>
    <n v="641"/>
    <n v="69"/>
    <n v="1.4492753623188406E-2"/>
    <x v="0"/>
    <n v="1"/>
    <n v="95.69"/>
    <n v="95.69"/>
    <n v="9.36"/>
    <x v="3"/>
    <x v="3"/>
    <x v="0"/>
    <n v="45"/>
    <x v="0"/>
    <x v="2"/>
    <x v="1"/>
    <x v="1"/>
    <n v="1"/>
    <n v="0"/>
    <n v="0"/>
    <n v="0"/>
    <n v="0"/>
    <s v="-"/>
    <s v="Never Contacted"/>
    <n v="1"/>
    <x v="0"/>
    <b v="1"/>
    <b v="0"/>
    <x v="1"/>
  </r>
  <r>
    <s v="CUST100668"/>
    <d v="2023-02-15T00:00:00"/>
    <x v="4"/>
    <x v="4"/>
    <d v="2024-10-28T00:00:00"/>
    <d v="2025-08-13T00:00:00"/>
    <x v="2"/>
    <n v="976"/>
    <n v="66"/>
    <n v="1.5151515151515152E-2"/>
    <x v="0"/>
    <n v="1"/>
    <n v="37.44"/>
    <n v="37.44"/>
    <n v="82.77"/>
    <x v="3"/>
    <x v="4"/>
    <x v="2"/>
    <n v="44"/>
    <x v="0"/>
    <x v="2"/>
    <x v="3"/>
    <x v="1"/>
    <n v="0"/>
    <n v="0"/>
    <n v="0"/>
    <n v="0"/>
    <n v="0"/>
    <s v="-"/>
    <s v="Never Contacted"/>
    <n v="5"/>
    <x v="0"/>
    <b v="0"/>
    <b v="0"/>
    <x v="1"/>
  </r>
  <r>
    <s v="CUST101583"/>
    <d v="2022-08-17T00:00:00"/>
    <x v="0"/>
    <x v="2"/>
    <d v="2025-04-05T00:00:00"/>
    <d v="2025-10-08T00:00:00"/>
    <x v="2"/>
    <n v="1158"/>
    <n v="10"/>
    <n v="0.1"/>
    <x v="0"/>
    <n v="3"/>
    <n v="139.15"/>
    <n v="46.38"/>
    <n v="22.66"/>
    <x v="4"/>
    <x v="1"/>
    <x v="2"/>
    <n v="43"/>
    <x v="0"/>
    <x v="4"/>
    <x v="4"/>
    <x v="1"/>
    <n v="0"/>
    <n v="0"/>
    <n v="0"/>
    <n v="1"/>
    <n v="0"/>
    <s v="-"/>
    <s v="Never Contacted"/>
    <n v="0"/>
    <x v="1"/>
    <b v="1"/>
    <b v="0"/>
    <x v="1"/>
  </r>
  <r>
    <s v="CUST102404"/>
    <d v="2022-05-09T00:00:00"/>
    <x v="0"/>
    <x v="1"/>
    <d v="2022-10-18T00:00:00"/>
    <d v="2024-07-04T00:00:00"/>
    <x v="0"/>
    <n v="1258"/>
    <n v="471"/>
    <n v="2.1231422505307855E-3"/>
    <x v="0"/>
    <n v="1"/>
    <n v="67.92"/>
    <n v="67.92"/>
    <n v="26.25"/>
    <x v="4"/>
    <x v="5"/>
    <x v="2"/>
    <n v="26"/>
    <x v="2"/>
    <x v="4"/>
    <x v="3"/>
    <x v="1"/>
    <n v="1"/>
    <n v="0"/>
    <n v="0"/>
    <n v="0"/>
    <n v="0"/>
    <s v="-"/>
    <s v="Never Contacted"/>
    <n v="0"/>
    <x v="0"/>
    <b v="0"/>
    <b v="0"/>
    <x v="0"/>
  </r>
  <r>
    <s v="CUST100497"/>
    <d v="2024-08-07T00:00:00"/>
    <x v="3"/>
    <x v="2"/>
    <d v="2024-12-19T00:00:00"/>
    <d v="2025-03-21T00:00:00"/>
    <x v="2"/>
    <n v="437"/>
    <n v="211"/>
    <n v="4.7393364928909956E-3"/>
    <x v="0"/>
    <n v="2"/>
    <n v="99.39"/>
    <n v="49.7"/>
    <n v="110.85"/>
    <x v="4"/>
    <x v="5"/>
    <x v="1"/>
    <n v="18"/>
    <x v="1"/>
    <x v="0"/>
    <x v="1"/>
    <x v="4"/>
    <n v="0"/>
    <n v="0"/>
    <n v="0"/>
    <n v="0"/>
    <n v="1"/>
    <s v="-"/>
    <s v="Never Contacted"/>
    <n v="1"/>
    <x v="2"/>
    <b v="0"/>
    <b v="0"/>
    <x v="0"/>
  </r>
  <r>
    <s v="CUST102480"/>
    <d v="2023-11-25T00:00:00"/>
    <x v="4"/>
    <x v="5"/>
    <d v="2025-09-06T00:00:00"/>
    <d v="2025-10-11T00:00:00"/>
    <x v="2"/>
    <n v="693"/>
    <n v="7"/>
    <n v="0.14285714285714285"/>
    <x v="0"/>
    <n v="2"/>
    <n v="85.35"/>
    <n v="42.68"/>
    <n v="40.590000000000003"/>
    <x v="1"/>
    <x v="3"/>
    <x v="0"/>
    <n v="44"/>
    <x v="0"/>
    <x v="3"/>
    <x v="2"/>
    <x v="0"/>
    <n v="1"/>
    <n v="0"/>
    <n v="0"/>
    <n v="2"/>
    <n v="0"/>
    <s v="-"/>
    <s v="Never Contacted"/>
    <n v="0"/>
    <x v="2"/>
    <b v="0"/>
    <b v="0"/>
    <x v="1"/>
  </r>
  <r>
    <s v="CUST100471"/>
    <d v="2024-02-17T00:00:00"/>
    <x v="3"/>
    <x v="4"/>
    <d v="2024-07-07T00:00:00"/>
    <d v="2024-09-05T00:00:00"/>
    <x v="0"/>
    <n v="609"/>
    <n v="408"/>
    <n v="2.4509803921568627E-3"/>
    <x v="0"/>
    <n v="2"/>
    <n v="43.93"/>
    <n v="21.97"/>
    <n v="10.65"/>
    <x v="2"/>
    <x v="6"/>
    <x v="1"/>
    <n v="35"/>
    <x v="0"/>
    <x v="1"/>
    <x v="0"/>
    <x v="3"/>
    <n v="0"/>
    <n v="0"/>
    <n v="0"/>
    <n v="0"/>
    <n v="0"/>
    <d v="2024-07-27T00:00:00"/>
    <s v="Contacted"/>
    <n v="0"/>
    <x v="1"/>
    <b v="1"/>
    <b v="1"/>
    <x v="0"/>
  </r>
  <r>
    <s v="CUST100246"/>
    <d v="2024-10-30T00:00:00"/>
    <x v="3"/>
    <x v="6"/>
    <d v="2025-01-27T00:00:00"/>
    <d v="2025-06-09T00:00:00"/>
    <x v="2"/>
    <n v="353"/>
    <n v="131"/>
    <n v="7.6335877862595417E-3"/>
    <x v="0"/>
    <n v="4"/>
    <n v="276.5"/>
    <n v="69.13"/>
    <n v="65.67"/>
    <x v="4"/>
    <x v="5"/>
    <x v="2"/>
    <n v="28"/>
    <x v="2"/>
    <x v="2"/>
    <x v="2"/>
    <x v="3"/>
    <n v="0"/>
    <n v="1"/>
    <n v="0"/>
    <n v="0"/>
    <n v="1"/>
    <d v="2025-05-29T00:00:00"/>
    <s v="Contacted"/>
    <n v="3"/>
    <x v="0"/>
    <b v="1"/>
    <b v="1"/>
    <x v="0"/>
  </r>
  <r>
    <s v="CUST100923"/>
    <d v="2022-06-11T00:00:00"/>
    <x v="0"/>
    <x v="0"/>
    <d v="2022-08-06T00:00:00"/>
    <d v="2024-01-19T00:00:00"/>
    <x v="0"/>
    <n v="1225"/>
    <n v="638"/>
    <n v="1.567398119122257E-3"/>
    <x v="0"/>
    <n v="2"/>
    <n v="71.02"/>
    <n v="35.51"/>
    <n v="27.81"/>
    <x v="0"/>
    <x v="5"/>
    <x v="1"/>
    <n v="31"/>
    <x v="0"/>
    <x v="4"/>
    <x v="4"/>
    <x v="0"/>
    <n v="0"/>
    <n v="1"/>
    <n v="0"/>
    <n v="0"/>
    <n v="0"/>
    <d v="2023-01-26T00:00:00"/>
    <s v="Contacted"/>
    <n v="0"/>
    <x v="0"/>
    <b v="1"/>
    <b v="0"/>
    <x v="0"/>
  </r>
  <r>
    <s v="CUST101131"/>
    <d v="2023-12-10T00:00:00"/>
    <x v="4"/>
    <x v="7"/>
    <d v="2024-07-01T00:00:00"/>
    <d v="2025-07-16T00:00:00"/>
    <x v="2"/>
    <n v="678"/>
    <n v="94"/>
    <n v="1.0638297872340425E-2"/>
    <x v="0"/>
    <n v="2"/>
    <n v="58.21"/>
    <n v="29.11"/>
    <n v="33.56"/>
    <x v="4"/>
    <x v="4"/>
    <x v="2"/>
    <n v="0"/>
    <x v="3"/>
    <x v="3"/>
    <x v="0"/>
    <x v="3"/>
    <n v="0"/>
    <n v="1"/>
    <n v="0"/>
    <n v="1"/>
    <n v="1"/>
    <s v="-"/>
    <s v="Never Contacted"/>
    <n v="0"/>
    <x v="0"/>
    <b v="1"/>
    <b v="0"/>
    <x v="0"/>
  </r>
  <r>
    <s v="CUST100670"/>
    <d v="2024-10-03T00:00:00"/>
    <x v="3"/>
    <x v="6"/>
    <d v="2024-10-17T00:00:00"/>
    <d v="2025-06-07T00:00:00"/>
    <x v="2"/>
    <n v="380"/>
    <n v="133"/>
    <n v="7.5187969924812026E-3"/>
    <x v="0"/>
    <n v="7"/>
    <n v="234.27"/>
    <n v="33.47"/>
    <n v="0.5"/>
    <x v="4"/>
    <x v="5"/>
    <x v="2"/>
    <n v="44"/>
    <x v="0"/>
    <x v="5"/>
    <x v="4"/>
    <x v="1"/>
    <n v="0"/>
    <n v="0"/>
    <n v="0"/>
    <n v="0"/>
    <n v="2"/>
    <d v="2025-09-25T00:00:00"/>
    <s v="Contacted"/>
    <n v="4"/>
    <x v="2"/>
    <b v="1"/>
    <b v="0"/>
    <x v="0"/>
  </r>
  <r>
    <s v="CUST100916"/>
    <d v="2021-07-07T00:00:00"/>
    <x v="1"/>
    <x v="8"/>
    <d v="2024-06-22T00:00:00"/>
    <d v="2025-06-03T00:00:00"/>
    <x v="2"/>
    <n v="1564"/>
    <n v="137"/>
    <n v="7.2992700729927005E-3"/>
    <x v="0"/>
    <n v="1"/>
    <n v="76.53"/>
    <n v="76.53"/>
    <n v="97.48"/>
    <x v="1"/>
    <x v="3"/>
    <x v="2"/>
    <n v="42"/>
    <x v="0"/>
    <x v="5"/>
    <x v="2"/>
    <x v="3"/>
    <n v="1"/>
    <n v="0"/>
    <n v="0"/>
    <n v="0"/>
    <n v="1"/>
    <d v="2025-04-11T00:00:00"/>
    <s v="Contacted"/>
    <n v="3"/>
    <x v="0"/>
    <b v="1"/>
    <b v="0"/>
    <x v="0"/>
  </r>
  <r>
    <s v="CUST101414"/>
    <d v="2024-04-04T00:00:00"/>
    <x v="3"/>
    <x v="9"/>
    <d v="2025-09-30T00:00:00"/>
    <d v="2025-09-30T00:00:00"/>
    <x v="2"/>
    <n v="562"/>
    <n v="18"/>
    <n v="5.5555555555555552E-2"/>
    <x v="0"/>
    <n v="3"/>
    <n v="2.35"/>
    <n v="0.78"/>
    <n v="0.82"/>
    <x v="2"/>
    <x v="3"/>
    <x v="2"/>
    <n v="45"/>
    <x v="0"/>
    <x v="4"/>
    <x v="2"/>
    <x v="5"/>
    <n v="0"/>
    <n v="0"/>
    <n v="0"/>
    <n v="0"/>
    <n v="0"/>
    <d v="2024-10-13T00:00:00"/>
    <s v="Contacted"/>
    <n v="0"/>
    <x v="2"/>
    <b v="1"/>
    <b v="0"/>
    <x v="1"/>
  </r>
  <r>
    <s v="CUST101606"/>
    <d v="2023-10-09T00:00:00"/>
    <x v="4"/>
    <x v="6"/>
    <d v="2025-02-12T00:00:00"/>
    <d v="2025-04-20T00:00:00"/>
    <x v="2"/>
    <n v="740"/>
    <n v="181"/>
    <n v="5.5248618784530384E-3"/>
    <x v="0"/>
    <n v="4"/>
    <n v="153.91999999999999"/>
    <n v="38.479999999999997"/>
    <n v="42.54"/>
    <x v="5"/>
    <x v="7"/>
    <x v="1"/>
    <n v="36"/>
    <x v="0"/>
    <x v="1"/>
    <x v="0"/>
    <x v="3"/>
    <n v="1"/>
    <n v="0"/>
    <n v="0"/>
    <n v="1"/>
    <n v="1"/>
    <d v="2024-01-20T00:00:00"/>
    <s v="Contacted"/>
    <n v="0"/>
    <x v="1"/>
    <b v="1"/>
    <b v="0"/>
    <x v="0"/>
  </r>
  <r>
    <s v="CUST100402"/>
    <d v="2022-09-27T00:00:00"/>
    <x v="0"/>
    <x v="10"/>
    <d v="2025-01-15T00:00:00"/>
    <d v="2025-06-18T00:00:00"/>
    <x v="2"/>
    <n v="1117"/>
    <n v="122"/>
    <n v="8.1967213114754103E-3"/>
    <x v="0"/>
    <n v="7"/>
    <n v="728.01"/>
    <n v="104"/>
    <n v="128.05000000000001"/>
    <x v="5"/>
    <x v="4"/>
    <x v="0"/>
    <n v="25"/>
    <x v="2"/>
    <x v="6"/>
    <x v="3"/>
    <x v="5"/>
    <n v="0"/>
    <n v="0"/>
    <n v="0"/>
    <n v="0"/>
    <n v="1"/>
    <d v="2024-11-30T00:00:00"/>
    <s v="Contacted"/>
    <n v="2"/>
    <x v="1"/>
    <b v="1"/>
    <b v="0"/>
    <x v="0"/>
  </r>
  <r>
    <s v="CUST101103"/>
    <d v="2023-06-02T00:00:00"/>
    <x v="4"/>
    <x v="0"/>
    <s v="-"/>
    <s v="-"/>
    <x v="3"/>
    <n v="869"/>
    <s v=" - "/>
    <n v="0"/>
    <x v="1"/>
    <n v="0"/>
    <n v="0"/>
    <n v="0"/>
    <n v="0"/>
    <x v="3"/>
    <x v="5"/>
    <x v="0"/>
    <n v="36"/>
    <x v="0"/>
    <x v="3"/>
    <x v="4"/>
    <x v="3"/>
    <n v="0"/>
    <n v="0"/>
    <n v="0"/>
    <n v="0"/>
    <n v="0"/>
    <d v="2023-08-22T00:00:00"/>
    <s v="Contacted"/>
    <n v="0"/>
    <x v="2"/>
    <b v="0"/>
    <b v="0"/>
    <x v="0"/>
  </r>
  <r>
    <s v="CUST102072"/>
    <d v="2023-08-14T00:00:00"/>
    <x v="4"/>
    <x v="2"/>
    <d v="2024-04-05T00:00:00"/>
    <d v="2024-06-01T00:00:00"/>
    <x v="0"/>
    <n v="796"/>
    <n v="504"/>
    <n v="1.984126984126984E-3"/>
    <x v="0"/>
    <n v="5"/>
    <n v="362.9"/>
    <n v="72.58"/>
    <n v="158.72999999999999"/>
    <x v="3"/>
    <x v="3"/>
    <x v="0"/>
    <n v="19"/>
    <x v="1"/>
    <x v="5"/>
    <x v="2"/>
    <x v="3"/>
    <n v="0"/>
    <n v="1"/>
    <n v="0"/>
    <n v="0"/>
    <n v="0"/>
    <d v="2024-09-09T00:00:00"/>
    <s v="Contacted"/>
    <n v="0"/>
    <x v="0"/>
    <b v="0"/>
    <b v="1"/>
    <x v="0"/>
  </r>
  <r>
    <s v="CUST100719"/>
    <d v="2023-01-11T00:00:00"/>
    <x v="4"/>
    <x v="3"/>
    <d v="2023-12-22T00:00:00"/>
    <d v="2024-07-11T00:00:00"/>
    <x v="0"/>
    <n v="1011"/>
    <n v="464"/>
    <n v="2.1551724137931034E-3"/>
    <x v="0"/>
    <n v="3"/>
    <n v="148.15"/>
    <n v="49.38"/>
    <n v="29.2"/>
    <x v="5"/>
    <x v="8"/>
    <x v="1"/>
    <n v="36"/>
    <x v="0"/>
    <x v="5"/>
    <x v="2"/>
    <x v="6"/>
    <n v="1"/>
    <n v="1"/>
    <n v="0"/>
    <n v="0"/>
    <n v="1"/>
    <d v="2025-09-07T00:00:00"/>
    <s v="Contacted"/>
    <n v="7"/>
    <x v="0"/>
    <b v="1"/>
    <b v="1"/>
    <x v="0"/>
  </r>
  <r>
    <s v="CUST102011"/>
    <d v="2020-05-27T00:00:00"/>
    <x v="2"/>
    <x v="1"/>
    <d v="2024-01-04T00:00:00"/>
    <d v="2025-05-24T00:00:00"/>
    <x v="2"/>
    <n v="1970"/>
    <n v="147"/>
    <n v="6.8027210884353739E-3"/>
    <x v="0"/>
    <n v="4"/>
    <n v="105.61"/>
    <n v="26.4"/>
    <n v="5.77"/>
    <x v="5"/>
    <x v="5"/>
    <x v="2"/>
    <n v="39"/>
    <x v="0"/>
    <x v="6"/>
    <x v="1"/>
    <x v="1"/>
    <n v="1"/>
    <n v="0"/>
    <n v="1"/>
    <n v="0"/>
    <n v="1"/>
    <s v="-"/>
    <s v="Never Contacted"/>
    <n v="8"/>
    <x v="1"/>
    <b v="1"/>
    <b v="0"/>
    <x v="0"/>
  </r>
  <r>
    <s v="CUST102436"/>
    <d v="2020-05-18T00:00:00"/>
    <x v="2"/>
    <x v="1"/>
    <d v="2023-01-23T00:00:00"/>
    <d v="2023-05-17T00:00:00"/>
    <x v="1"/>
    <n v="1979"/>
    <n v="885"/>
    <n v="1.1299435028248588E-3"/>
    <x v="0"/>
    <n v="1"/>
    <n v="54.22"/>
    <n v="54.22"/>
    <n v="5.62"/>
    <x v="4"/>
    <x v="0"/>
    <x v="2"/>
    <n v="20"/>
    <x v="2"/>
    <x v="3"/>
    <x v="1"/>
    <x v="4"/>
    <n v="0"/>
    <n v="0"/>
    <n v="0"/>
    <n v="0"/>
    <n v="0"/>
    <d v="2020-09-15T00:00:00"/>
    <s v="Contacted"/>
    <n v="0"/>
    <x v="0"/>
    <b v="0"/>
    <b v="0"/>
    <x v="0"/>
  </r>
  <r>
    <s v="CUST100196"/>
    <d v="2023-01-09T00:00:00"/>
    <x v="4"/>
    <x v="3"/>
    <d v="2024-11-29T00:00:00"/>
    <d v="2025-07-21T00:00:00"/>
    <x v="2"/>
    <n v="1013"/>
    <n v="89"/>
    <n v="1.1235955056179775E-2"/>
    <x v="0"/>
    <n v="3"/>
    <n v="114.46"/>
    <n v="38.15"/>
    <n v="0.5"/>
    <x v="5"/>
    <x v="8"/>
    <x v="2"/>
    <n v="28"/>
    <x v="2"/>
    <x v="2"/>
    <x v="0"/>
    <x v="7"/>
    <n v="0"/>
    <n v="1"/>
    <n v="1"/>
    <n v="0"/>
    <n v="2"/>
    <d v="2025-07-21T00:00:00"/>
    <s v="Contacted"/>
    <n v="0"/>
    <x v="1"/>
    <b v="1"/>
    <b v="0"/>
    <x v="1"/>
  </r>
  <r>
    <s v="CUST100891"/>
    <d v="2023-09-16T00:00:00"/>
    <x v="4"/>
    <x v="10"/>
    <s v="-"/>
    <s v="-"/>
    <x v="3"/>
    <n v="763"/>
    <s v=" - "/>
    <n v="0"/>
    <x v="1"/>
    <n v="0"/>
    <n v="0"/>
    <n v="0"/>
    <n v="0"/>
    <x v="5"/>
    <x v="3"/>
    <x v="0"/>
    <n v="45"/>
    <x v="0"/>
    <x v="4"/>
    <x v="0"/>
    <x v="1"/>
    <n v="1"/>
    <n v="0"/>
    <n v="0"/>
    <n v="0"/>
    <n v="0"/>
    <d v="2024-03-11T00:00:00"/>
    <s v="Contacted"/>
    <n v="1"/>
    <x v="2"/>
    <b v="1"/>
    <b v="1"/>
    <x v="0"/>
  </r>
  <r>
    <s v="CUST101264"/>
    <d v="2021-06-30T00:00:00"/>
    <x v="1"/>
    <x v="0"/>
    <d v="2024-01-28T00:00:00"/>
    <d v="2025-02-16T00:00:00"/>
    <x v="2"/>
    <n v="1571"/>
    <n v="244"/>
    <n v="4.0983606557377051E-3"/>
    <x v="0"/>
    <n v="5"/>
    <n v="703.46"/>
    <n v="140.69"/>
    <n v="154.43"/>
    <x v="1"/>
    <x v="2"/>
    <x v="2"/>
    <n v="18"/>
    <x v="1"/>
    <x v="1"/>
    <x v="2"/>
    <x v="2"/>
    <n v="0"/>
    <n v="1"/>
    <n v="0"/>
    <n v="0"/>
    <n v="1"/>
    <s v="-"/>
    <s v="Never Contacted"/>
    <n v="0"/>
    <x v="1"/>
    <b v="1"/>
    <b v="1"/>
    <x v="0"/>
  </r>
  <r>
    <s v="CUST101034"/>
    <d v="2021-09-11T00:00:00"/>
    <x v="1"/>
    <x v="10"/>
    <s v="-"/>
    <s v="-"/>
    <x v="3"/>
    <n v="1498"/>
    <s v=" - "/>
    <n v="0"/>
    <x v="1"/>
    <n v="0"/>
    <n v="0"/>
    <n v="0"/>
    <n v="0"/>
    <x v="3"/>
    <x v="9"/>
    <x v="0"/>
    <n v="39"/>
    <x v="0"/>
    <x v="1"/>
    <x v="3"/>
    <x v="5"/>
    <n v="0"/>
    <n v="0"/>
    <n v="0"/>
    <n v="0"/>
    <n v="0"/>
    <d v="2024-04-19T00:00:00"/>
    <s v="Contacted"/>
    <n v="0"/>
    <x v="0"/>
    <b v="1"/>
    <b v="1"/>
    <x v="0"/>
  </r>
  <r>
    <s v="CUST101325"/>
    <d v="2021-07-01T00:00:00"/>
    <x v="1"/>
    <x v="8"/>
    <d v="2025-09-04T00:00:00"/>
    <d v="2025-09-07T00:00:00"/>
    <x v="2"/>
    <n v="1570"/>
    <n v="41"/>
    <n v="2.4390243902439025E-2"/>
    <x v="0"/>
    <n v="3"/>
    <n v="179.9"/>
    <n v="59.97"/>
    <n v="47.44"/>
    <x v="3"/>
    <x v="10"/>
    <x v="1"/>
    <n v="33"/>
    <x v="0"/>
    <x v="4"/>
    <x v="3"/>
    <x v="4"/>
    <n v="0"/>
    <n v="0"/>
    <n v="0"/>
    <n v="1"/>
    <n v="0"/>
    <d v="2024-07-31T00:00:00"/>
    <s v="Contacted"/>
    <n v="5"/>
    <x v="2"/>
    <b v="0"/>
    <b v="1"/>
    <x v="1"/>
  </r>
  <r>
    <s v="CUST100509"/>
    <d v="2020-05-22T00:00:00"/>
    <x v="2"/>
    <x v="1"/>
    <d v="2021-01-22T00:00:00"/>
    <d v="2021-10-07T00:00:00"/>
    <x v="4"/>
    <n v="1975"/>
    <n v="1472"/>
    <n v="6.793478260869565E-4"/>
    <x v="0"/>
    <n v="3"/>
    <n v="223.33"/>
    <n v="74.44"/>
    <n v="73.67"/>
    <x v="0"/>
    <x v="4"/>
    <x v="0"/>
    <n v="24"/>
    <x v="2"/>
    <x v="5"/>
    <x v="3"/>
    <x v="3"/>
    <n v="1"/>
    <n v="0"/>
    <n v="0"/>
    <n v="0"/>
    <n v="0"/>
    <d v="2024-02-05T00:00:00"/>
    <s v="Contacted"/>
    <n v="0"/>
    <x v="1"/>
    <b v="1"/>
    <b v="0"/>
    <x v="0"/>
  </r>
  <r>
    <s v="CUST101427"/>
    <d v="2020-07-04T00:00:00"/>
    <x v="2"/>
    <x v="8"/>
    <d v="2025-06-19T00:00:00"/>
    <d v="2025-06-27T00:00:00"/>
    <x v="2"/>
    <n v="1932"/>
    <n v="113"/>
    <n v="8.8495575221238937E-3"/>
    <x v="0"/>
    <n v="6"/>
    <n v="431.44"/>
    <n v="71.91"/>
    <n v="70.510000000000005"/>
    <x v="4"/>
    <x v="8"/>
    <x v="1"/>
    <n v="41"/>
    <x v="0"/>
    <x v="1"/>
    <x v="3"/>
    <x v="5"/>
    <n v="0"/>
    <n v="0"/>
    <n v="0"/>
    <n v="0"/>
    <n v="3"/>
    <s v="-"/>
    <s v="Never Contacted"/>
    <n v="1"/>
    <x v="0"/>
    <b v="1"/>
    <b v="1"/>
    <x v="0"/>
  </r>
  <r>
    <s v="CUST100194"/>
    <d v="2022-09-21T00:00:00"/>
    <x v="0"/>
    <x v="10"/>
    <d v="2024-02-27T00:00:00"/>
    <d v="2024-04-17T00:00:00"/>
    <x v="0"/>
    <n v="1123"/>
    <n v="549"/>
    <n v="1.8214936247723133E-3"/>
    <x v="0"/>
    <n v="4"/>
    <n v="149.84"/>
    <n v="37.46"/>
    <n v="93.22"/>
    <x v="3"/>
    <x v="2"/>
    <x v="2"/>
    <n v="51"/>
    <x v="0"/>
    <x v="0"/>
    <x v="4"/>
    <x v="1"/>
    <n v="0"/>
    <n v="1"/>
    <n v="1"/>
    <n v="0"/>
    <n v="1"/>
    <d v="2025-01-19T00:00:00"/>
    <s v="Contacted"/>
    <n v="0"/>
    <x v="1"/>
    <b v="1"/>
    <b v="0"/>
    <x v="0"/>
  </r>
  <r>
    <s v="CUST101179"/>
    <d v="2024-12-26T00:00:00"/>
    <x v="3"/>
    <x v="7"/>
    <d v="2025-04-20T00:00:00"/>
    <d v="2025-05-22T00:00:00"/>
    <x v="2"/>
    <n v="296"/>
    <n v="149"/>
    <n v="6.7114093959731542E-3"/>
    <x v="0"/>
    <n v="2"/>
    <n v="70.41"/>
    <n v="35.21"/>
    <n v="59.5"/>
    <x v="2"/>
    <x v="7"/>
    <x v="1"/>
    <n v="33"/>
    <x v="0"/>
    <x v="3"/>
    <x v="0"/>
    <x v="6"/>
    <n v="1"/>
    <n v="0"/>
    <n v="0"/>
    <n v="0"/>
    <n v="1"/>
    <s v="-"/>
    <s v="Never Contacted"/>
    <n v="4"/>
    <x v="0"/>
    <b v="1"/>
    <b v="1"/>
    <x v="0"/>
  </r>
  <r>
    <s v="CUST102032"/>
    <d v="2020-02-12T00:00:00"/>
    <x v="2"/>
    <x v="4"/>
    <d v="2022-10-25T00:00:00"/>
    <d v="2024-03-26T00:00:00"/>
    <x v="0"/>
    <n v="2075"/>
    <n v="571"/>
    <n v="1.7513134851138354E-3"/>
    <x v="0"/>
    <n v="3"/>
    <n v="126.72"/>
    <n v="42.24"/>
    <n v="25.7"/>
    <x v="4"/>
    <x v="5"/>
    <x v="2"/>
    <n v="22"/>
    <x v="2"/>
    <x v="1"/>
    <x v="3"/>
    <x v="7"/>
    <n v="0"/>
    <n v="0"/>
    <n v="0"/>
    <n v="0"/>
    <n v="1"/>
    <d v="2023-06-17T00:00:00"/>
    <s v="Contacted"/>
    <n v="0"/>
    <x v="0"/>
    <b v="1"/>
    <b v="0"/>
    <x v="0"/>
  </r>
  <r>
    <s v="CUST100932"/>
    <d v="2020-06-26T00:00:00"/>
    <x v="2"/>
    <x v="0"/>
    <d v="2023-11-06T00:00:00"/>
    <d v="2025-08-22T00:00:00"/>
    <x v="2"/>
    <n v="1940"/>
    <n v="57"/>
    <n v="1.7543859649122806E-2"/>
    <x v="0"/>
    <n v="4"/>
    <n v="147.49"/>
    <n v="36.869999999999997"/>
    <n v="38.65"/>
    <x v="4"/>
    <x v="9"/>
    <x v="2"/>
    <n v="38"/>
    <x v="0"/>
    <x v="5"/>
    <x v="3"/>
    <x v="2"/>
    <n v="0"/>
    <n v="0"/>
    <n v="0"/>
    <n v="0"/>
    <n v="3"/>
    <d v="2025-07-01T00:00:00"/>
    <s v="Contacted"/>
    <n v="0"/>
    <x v="2"/>
    <b v="1"/>
    <b v="1"/>
    <x v="1"/>
  </r>
  <r>
    <s v="CUST101124"/>
    <d v="2022-08-20T00:00:00"/>
    <x v="0"/>
    <x v="2"/>
    <d v="2024-05-08T00:00:00"/>
    <d v="2025-01-13T00:00:00"/>
    <x v="2"/>
    <n v="1155"/>
    <n v="278"/>
    <n v="3.5971223021582736E-3"/>
    <x v="0"/>
    <n v="2"/>
    <n v="136.82"/>
    <n v="68.41"/>
    <n v="50.07"/>
    <x v="5"/>
    <x v="1"/>
    <x v="2"/>
    <n v="38"/>
    <x v="0"/>
    <x v="6"/>
    <x v="2"/>
    <x v="6"/>
    <n v="0"/>
    <n v="0"/>
    <n v="0"/>
    <n v="0"/>
    <n v="1"/>
    <d v="2023-02-26T00:00:00"/>
    <s v="Contacted"/>
    <n v="0"/>
    <x v="2"/>
    <b v="1"/>
    <b v="1"/>
    <x v="0"/>
  </r>
  <r>
    <s v="CUST101822"/>
    <d v="2021-04-12T00:00:00"/>
    <x v="1"/>
    <x v="9"/>
    <d v="2022-11-23T00:00:00"/>
    <d v="2023-02-23T00:00:00"/>
    <x v="1"/>
    <n v="1650"/>
    <n v="968"/>
    <n v="1.0330578512396695E-3"/>
    <x v="0"/>
    <n v="1"/>
    <n v="29.65"/>
    <n v="29.65"/>
    <n v="47.32"/>
    <x v="4"/>
    <x v="7"/>
    <x v="2"/>
    <n v="26"/>
    <x v="2"/>
    <x v="5"/>
    <x v="3"/>
    <x v="6"/>
    <n v="1"/>
    <n v="0"/>
    <n v="0"/>
    <n v="0"/>
    <n v="1"/>
    <d v="2021-07-04T00:00:00"/>
    <s v="Contacted"/>
    <n v="7"/>
    <x v="0"/>
    <b v="1"/>
    <b v="0"/>
    <x v="0"/>
  </r>
  <r>
    <s v="CUST101366"/>
    <d v="2022-03-01T00:00:00"/>
    <x v="0"/>
    <x v="11"/>
    <d v="2023-03-13T00:00:00"/>
    <d v="2025-07-21T00:00:00"/>
    <x v="2"/>
    <n v="1327"/>
    <n v="89"/>
    <n v="1.1235955056179775E-2"/>
    <x v="0"/>
    <n v="5"/>
    <n v="275.57"/>
    <n v="55.11"/>
    <n v="34.869999999999997"/>
    <x v="4"/>
    <x v="8"/>
    <x v="2"/>
    <n v="23"/>
    <x v="2"/>
    <x v="0"/>
    <x v="3"/>
    <x v="6"/>
    <n v="0"/>
    <n v="0"/>
    <n v="0"/>
    <n v="0"/>
    <n v="1"/>
    <d v="2023-11-24T00:00:00"/>
    <s v="Contacted"/>
    <n v="0"/>
    <x v="0"/>
    <b v="1"/>
    <b v="1"/>
    <x v="1"/>
  </r>
  <r>
    <s v="CUST101992"/>
    <d v="2021-08-15T00:00:00"/>
    <x v="1"/>
    <x v="2"/>
    <d v="2023-11-23T00:00:00"/>
    <d v="2024-11-03T00:00:00"/>
    <x v="0"/>
    <n v="1525"/>
    <n v="349"/>
    <n v="2.8653295128939827E-3"/>
    <x v="0"/>
    <n v="2"/>
    <n v="39.42"/>
    <n v="19.71"/>
    <n v="11.39"/>
    <x v="2"/>
    <x v="9"/>
    <x v="2"/>
    <n v="25"/>
    <x v="2"/>
    <x v="2"/>
    <x v="4"/>
    <x v="5"/>
    <n v="0"/>
    <n v="0"/>
    <n v="1"/>
    <n v="0"/>
    <n v="1"/>
    <d v="2021-11-12T00:00:00"/>
    <s v="Contacted"/>
    <n v="0"/>
    <x v="0"/>
    <b v="0"/>
    <b v="0"/>
    <x v="0"/>
  </r>
  <r>
    <s v="CUST101258"/>
    <d v="2022-10-17T00:00:00"/>
    <x v="0"/>
    <x v="6"/>
    <d v="2025-02-26T00:00:00"/>
    <d v="2025-10-14T00:00:00"/>
    <x v="2"/>
    <n v="1097"/>
    <n v="4"/>
    <n v="0.25"/>
    <x v="0"/>
    <n v="2"/>
    <n v="294.27"/>
    <n v="147.13999999999999"/>
    <n v="33.299999999999997"/>
    <x v="5"/>
    <x v="3"/>
    <x v="0"/>
    <n v="47"/>
    <x v="0"/>
    <x v="1"/>
    <x v="0"/>
    <x v="4"/>
    <n v="0"/>
    <n v="0"/>
    <n v="0"/>
    <n v="0"/>
    <n v="1"/>
    <d v="2022-10-25T00:00:00"/>
    <s v="Contacted"/>
    <n v="0"/>
    <x v="2"/>
    <b v="1"/>
    <b v="0"/>
    <x v="1"/>
  </r>
  <r>
    <s v="CUST102274"/>
    <d v="2023-11-19T00:00:00"/>
    <x v="4"/>
    <x v="5"/>
    <d v="2025-05-08T00:00:00"/>
    <d v="2025-05-24T00:00:00"/>
    <x v="2"/>
    <n v="699"/>
    <n v="147"/>
    <n v="6.8027210884353739E-3"/>
    <x v="0"/>
    <n v="2"/>
    <n v="206.16"/>
    <n v="103.08"/>
    <n v="83.61"/>
    <x v="0"/>
    <x v="0"/>
    <x v="2"/>
    <n v="28"/>
    <x v="2"/>
    <x v="2"/>
    <x v="4"/>
    <x v="2"/>
    <n v="0"/>
    <n v="0"/>
    <n v="0"/>
    <n v="0"/>
    <n v="0"/>
    <d v="2024-01-08T00:00:00"/>
    <s v="Contacted"/>
    <n v="3"/>
    <x v="0"/>
    <b v="1"/>
    <b v="0"/>
    <x v="0"/>
  </r>
  <r>
    <s v="CUST101273"/>
    <d v="2020-02-29T00:00:00"/>
    <x v="2"/>
    <x v="4"/>
    <d v="2022-06-28T00:00:00"/>
    <d v="2023-04-16T00:00:00"/>
    <x v="1"/>
    <n v="2058"/>
    <n v="916"/>
    <n v="1.0917030567685589E-3"/>
    <x v="0"/>
    <n v="5"/>
    <n v="207.51"/>
    <n v="41.5"/>
    <n v="23.25"/>
    <x v="2"/>
    <x v="8"/>
    <x v="2"/>
    <n v="36"/>
    <x v="0"/>
    <x v="4"/>
    <x v="0"/>
    <x v="1"/>
    <n v="0"/>
    <n v="0"/>
    <n v="0"/>
    <n v="0"/>
    <n v="1"/>
    <d v="2021-04-19T00:00:00"/>
    <s v="Contacted"/>
    <n v="0"/>
    <x v="2"/>
    <b v="1"/>
    <b v="0"/>
    <x v="0"/>
  </r>
  <r>
    <s v="CUST101936"/>
    <d v="2021-11-29T00:00:00"/>
    <x v="1"/>
    <x v="5"/>
    <d v="2022-11-14T00:00:00"/>
    <d v="2023-10-13T00:00:00"/>
    <x v="1"/>
    <n v="1419"/>
    <n v="736"/>
    <n v="1.358695652173913E-3"/>
    <x v="0"/>
    <n v="4"/>
    <n v="189.03"/>
    <n v="47.26"/>
    <n v="12.89"/>
    <x v="2"/>
    <x v="4"/>
    <x v="1"/>
    <n v="16"/>
    <x v="1"/>
    <x v="3"/>
    <x v="4"/>
    <x v="3"/>
    <n v="0"/>
    <n v="1"/>
    <n v="0"/>
    <n v="1"/>
    <n v="0"/>
    <d v="2022-06-14T00:00:00"/>
    <s v="Contacted"/>
    <n v="0"/>
    <x v="2"/>
    <b v="1"/>
    <b v="1"/>
    <x v="0"/>
  </r>
  <r>
    <s v="CUST101266"/>
    <d v="2020-09-25T00:00:00"/>
    <x v="2"/>
    <x v="10"/>
    <d v="2023-07-05T00:00:00"/>
    <s v="-"/>
    <x v="3"/>
    <n v="1849"/>
    <s v=" - "/>
    <n v="0"/>
    <x v="0"/>
    <n v="0"/>
    <n v="0"/>
    <n v="0"/>
    <n v="0"/>
    <x v="3"/>
    <x v="8"/>
    <x v="0"/>
    <n v="21"/>
    <x v="2"/>
    <x v="1"/>
    <x v="2"/>
    <x v="6"/>
    <n v="1"/>
    <n v="0"/>
    <n v="0"/>
    <n v="0"/>
    <n v="0"/>
    <d v="2022-03-29T00:00:00"/>
    <s v="Contacted"/>
    <n v="2"/>
    <x v="0"/>
    <b v="1"/>
    <b v="0"/>
    <x v="0"/>
  </r>
  <r>
    <s v="CUST100772"/>
    <d v="2020-02-29T00:00:00"/>
    <x v="2"/>
    <x v="4"/>
    <d v="2023-08-28T00:00:00"/>
    <d v="2024-02-14T00:00:00"/>
    <x v="0"/>
    <n v="2058"/>
    <n v="612"/>
    <n v="1.6339869281045752E-3"/>
    <x v="0"/>
    <n v="4"/>
    <n v="184.51"/>
    <n v="46.13"/>
    <n v="75.77"/>
    <x v="2"/>
    <x v="6"/>
    <x v="0"/>
    <n v="36"/>
    <x v="0"/>
    <x v="6"/>
    <x v="3"/>
    <x v="7"/>
    <n v="1"/>
    <n v="0"/>
    <n v="0"/>
    <n v="0"/>
    <n v="1"/>
    <d v="2022-10-23T00:00:00"/>
    <s v="Contacted"/>
    <n v="0"/>
    <x v="2"/>
    <b v="1"/>
    <b v="1"/>
    <x v="0"/>
  </r>
  <r>
    <s v="CUST101608"/>
    <d v="2023-10-08T00:00:00"/>
    <x v="4"/>
    <x v="6"/>
    <s v="-"/>
    <s v="-"/>
    <x v="3"/>
    <n v="741"/>
    <s v=" - "/>
    <n v="0"/>
    <x v="1"/>
    <n v="0"/>
    <n v="0"/>
    <n v="0"/>
    <n v="0"/>
    <x v="3"/>
    <x v="2"/>
    <x v="2"/>
    <n v="40"/>
    <x v="0"/>
    <x v="0"/>
    <x v="3"/>
    <x v="2"/>
    <n v="1"/>
    <n v="0"/>
    <n v="0"/>
    <n v="0"/>
    <n v="0"/>
    <d v="2024-06-11T00:00:00"/>
    <s v="Contacted"/>
    <n v="0"/>
    <x v="2"/>
    <b v="1"/>
    <b v="0"/>
    <x v="0"/>
  </r>
  <r>
    <s v="CUST101311"/>
    <d v="2022-11-06T00:00:00"/>
    <x v="0"/>
    <x v="5"/>
    <d v="2022-12-09T00:00:00"/>
    <d v="2023-06-19T00:00:00"/>
    <x v="1"/>
    <n v="1077"/>
    <n v="852"/>
    <n v="1.1737089201877935E-3"/>
    <x v="0"/>
    <n v="3"/>
    <n v="175.42"/>
    <n v="58.47"/>
    <n v="6.05"/>
    <x v="2"/>
    <x v="6"/>
    <x v="0"/>
    <n v="22"/>
    <x v="2"/>
    <x v="5"/>
    <x v="0"/>
    <x v="2"/>
    <n v="0"/>
    <n v="0"/>
    <n v="0"/>
    <n v="0"/>
    <n v="0"/>
    <d v="2022-12-31T00:00:00"/>
    <s v="Contacted"/>
    <n v="3"/>
    <x v="2"/>
    <b v="1"/>
    <b v="1"/>
    <x v="0"/>
  </r>
  <r>
    <s v="CUST100134"/>
    <d v="2020-06-24T00:00:00"/>
    <x v="2"/>
    <x v="0"/>
    <d v="2022-02-16T00:00:00"/>
    <d v="2024-08-31T00:00:00"/>
    <x v="0"/>
    <n v="1942"/>
    <n v="413"/>
    <n v="2.4213075060532689E-3"/>
    <x v="0"/>
    <n v="2"/>
    <n v="22.91"/>
    <n v="11.46"/>
    <n v="8.69"/>
    <x v="0"/>
    <x v="1"/>
    <x v="2"/>
    <n v="39"/>
    <x v="0"/>
    <x v="5"/>
    <x v="1"/>
    <x v="5"/>
    <n v="0"/>
    <n v="0"/>
    <n v="0"/>
    <n v="0"/>
    <n v="0"/>
    <s v="-"/>
    <s v="Never Contacted"/>
    <n v="4"/>
    <x v="1"/>
    <b v="1"/>
    <b v="0"/>
    <x v="0"/>
  </r>
  <r>
    <s v="CUST101855"/>
    <d v="2023-02-24T00:00:00"/>
    <x v="4"/>
    <x v="4"/>
    <d v="2024-04-08T00:00:00"/>
    <d v="2025-04-04T00:00:00"/>
    <x v="2"/>
    <n v="967"/>
    <n v="197"/>
    <n v="5.076142131979695E-3"/>
    <x v="0"/>
    <n v="7"/>
    <n v="1029.95"/>
    <n v="147.13999999999999"/>
    <n v="19.440000000000001"/>
    <x v="3"/>
    <x v="5"/>
    <x v="2"/>
    <n v="43"/>
    <x v="0"/>
    <x v="2"/>
    <x v="2"/>
    <x v="3"/>
    <n v="1"/>
    <n v="1"/>
    <n v="1"/>
    <n v="0"/>
    <n v="2"/>
    <d v="2023-09-25T00:00:00"/>
    <s v="Contacted"/>
    <n v="0"/>
    <x v="0"/>
    <b v="1"/>
    <b v="0"/>
    <x v="0"/>
  </r>
  <r>
    <s v="CUST102399"/>
    <d v="2021-05-01T00:00:00"/>
    <x v="1"/>
    <x v="1"/>
    <d v="2024-05-20T00:00:00"/>
    <d v="2024-10-29T00:00:00"/>
    <x v="0"/>
    <n v="1631"/>
    <n v="354"/>
    <n v="2.8248587570621469E-3"/>
    <x v="0"/>
    <n v="7"/>
    <n v="449.33"/>
    <n v="64.19"/>
    <n v="0"/>
    <x v="1"/>
    <x v="2"/>
    <x v="1"/>
    <n v="28"/>
    <x v="2"/>
    <x v="1"/>
    <x v="3"/>
    <x v="5"/>
    <n v="0"/>
    <n v="0"/>
    <n v="0"/>
    <n v="0"/>
    <n v="1"/>
    <d v="2021-05-29T00:00:00"/>
    <s v="Contacted"/>
    <n v="7"/>
    <x v="1"/>
    <b v="0"/>
    <b v="0"/>
    <x v="0"/>
  </r>
  <r>
    <s v="CUST100420"/>
    <d v="2022-06-23T00:00:00"/>
    <x v="0"/>
    <x v="0"/>
    <d v="2025-02-22T00:00:00"/>
    <d v="2025-08-09T00:00:00"/>
    <x v="2"/>
    <n v="1213"/>
    <n v="70"/>
    <n v="1.4285714285714285E-2"/>
    <x v="0"/>
    <n v="4"/>
    <n v="365.62"/>
    <n v="91.41"/>
    <n v="76.349999999999994"/>
    <x v="3"/>
    <x v="4"/>
    <x v="2"/>
    <n v="23"/>
    <x v="2"/>
    <x v="3"/>
    <x v="0"/>
    <x v="0"/>
    <n v="0"/>
    <n v="0"/>
    <n v="0"/>
    <n v="0"/>
    <n v="0"/>
    <s v="-"/>
    <s v="Never Contacted"/>
    <n v="4"/>
    <x v="0"/>
    <b v="1"/>
    <b v="0"/>
    <x v="1"/>
  </r>
  <r>
    <s v="CUST101755"/>
    <d v="2024-05-12T00:00:00"/>
    <x v="3"/>
    <x v="1"/>
    <d v="2025-09-22T00:00:00"/>
    <d v="2025-10-14T00:00:00"/>
    <x v="2"/>
    <n v="524"/>
    <n v="4"/>
    <n v="0.25"/>
    <x v="0"/>
    <n v="3"/>
    <n v="71.430000000000007"/>
    <n v="23.81"/>
    <n v="24.17"/>
    <x v="2"/>
    <x v="5"/>
    <x v="2"/>
    <n v="16"/>
    <x v="1"/>
    <x v="2"/>
    <x v="2"/>
    <x v="2"/>
    <n v="1"/>
    <n v="1"/>
    <n v="0"/>
    <n v="0"/>
    <n v="1"/>
    <s v="-"/>
    <s v="Never Contacted"/>
    <n v="4"/>
    <x v="1"/>
    <b v="0"/>
    <b v="0"/>
    <x v="1"/>
  </r>
  <r>
    <s v="CUST100707"/>
    <d v="2022-09-19T00:00:00"/>
    <x v="0"/>
    <x v="10"/>
    <d v="2024-12-03T00:00:00"/>
    <d v="2025-02-17T00:00:00"/>
    <x v="2"/>
    <n v="1125"/>
    <n v="243"/>
    <n v="4.11522633744856E-3"/>
    <x v="0"/>
    <n v="5"/>
    <n v="351.12"/>
    <n v="70.22"/>
    <n v="56.37"/>
    <x v="5"/>
    <x v="3"/>
    <x v="1"/>
    <n v="41"/>
    <x v="0"/>
    <x v="2"/>
    <x v="4"/>
    <x v="4"/>
    <n v="0"/>
    <n v="0"/>
    <n v="0"/>
    <n v="0"/>
    <n v="0"/>
    <d v="2025-06-28T00:00:00"/>
    <s v="Contacted"/>
    <n v="0"/>
    <x v="0"/>
    <b v="1"/>
    <b v="0"/>
    <x v="0"/>
  </r>
  <r>
    <s v="CUST100093"/>
    <d v="2024-01-18T00:00:00"/>
    <x v="3"/>
    <x v="3"/>
    <d v="2025-02-26T00:00:00"/>
    <d v="2025-07-26T00:00:00"/>
    <x v="2"/>
    <n v="639"/>
    <n v="84"/>
    <n v="1.1904761904761904E-2"/>
    <x v="0"/>
    <n v="3"/>
    <n v="371.07"/>
    <n v="123.69"/>
    <n v="190.12"/>
    <x v="1"/>
    <x v="0"/>
    <x v="2"/>
    <n v="49"/>
    <x v="0"/>
    <x v="5"/>
    <x v="1"/>
    <x v="5"/>
    <n v="0"/>
    <n v="1"/>
    <n v="0"/>
    <n v="0"/>
    <n v="2"/>
    <d v="2025-08-15T00:00:00"/>
    <s v="Contacted"/>
    <n v="9"/>
    <x v="1"/>
    <b v="1"/>
    <b v="0"/>
    <x v="1"/>
  </r>
  <r>
    <s v="CUST100056"/>
    <d v="2020-04-06T00:00:00"/>
    <x v="2"/>
    <x v="9"/>
    <d v="2024-04-23T00:00:00"/>
    <d v="2025-07-30T00:00:00"/>
    <x v="2"/>
    <n v="2021"/>
    <n v="80"/>
    <n v="1.2500000000000001E-2"/>
    <x v="0"/>
    <n v="2"/>
    <n v="82.36"/>
    <n v="41.18"/>
    <n v="53.64"/>
    <x v="5"/>
    <x v="7"/>
    <x v="2"/>
    <n v="25"/>
    <x v="2"/>
    <x v="0"/>
    <x v="4"/>
    <x v="1"/>
    <n v="0"/>
    <n v="0"/>
    <n v="0"/>
    <n v="0"/>
    <n v="1"/>
    <d v="2024-05-31T00:00:00"/>
    <s v="Contacted"/>
    <n v="0"/>
    <x v="2"/>
    <b v="1"/>
    <b v="0"/>
    <x v="1"/>
  </r>
  <r>
    <s v="CUST100218"/>
    <d v="2024-02-02T00:00:00"/>
    <x v="3"/>
    <x v="4"/>
    <d v="2024-03-17T00:00:00"/>
    <d v="2024-09-07T00:00:00"/>
    <x v="0"/>
    <n v="624"/>
    <n v="406"/>
    <n v="2.4630541871921183E-3"/>
    <x v="0"/>
    <n v="3"/>
    <n v="218.63"/>
    <n v="72.88"/>
    <n v="111.69"/>
    <x v="0"/>
    <x v="3"/>
    <x v="2"/>
    <n v="26"/>
    <x v="2"/>
    <x v="2"/>
    <x v="2"/>
    <x v="0"/>
    <n v="0"/>
    <n v="0"/>
    <n v="0"/>
    <n v="0"/>
    <n v="0"/>
    <d v="2025-05-03T00:00:00"/>
    <s v="Contacted"/>
    <n v="0"/>
    <x v="2"/>
    <b v="1"/>
    <b v="1"/>
    <x v="0"/>
  </r>
  <r>
    <s v="CUST101036"/>
    <d v="2023-12-21T00:00:00"/>
    <x v="4"/>
    <x v="7"/>
    <d v="2024-03-10T00:00:00"/>
    <d v="2025-01-25T00:00:00"/>
    <x v="2"/>
    <n v="667"/>
    <n v="266"/>
    <n v="3.7593984962406013E-3"/>
    <x v="0"/>
    <n v="3"/>
    <n v="164.15"/>
    <n v="54.72"/>
    <n v="29.02"/>
    <x v="4"/>
    <x v="5"/>
    <x v="0"/>
    <n v="32"/>
    <x v="0"/>
    <x v="5"/>
    <x v="3"/>
    <x v="4"/>
    <n v="0"/>
    <n v="0"/>
    <n v="0"/>
    <n v="0"/>
    <n v="1"/>
    <d v="2024-08-30T00:00:00"/>
    <s v="Contacted"/>
    <n v="0"/>
    <x v="1"/>
    <b v="1"/>
    <b v="0"/>
    <x v="0"/>
  </r>
  <r>
    <s v="CUST101293"/>
    <d v="2020-11-11T00:00:00"/>
    <x v="2"/>
    <x v="5"/>
    <d v="2022-04-26T00:00:00"/>
    <d v="2022-09-17T00:00:00"/>
    <x v="5"/>
    <n v="1802"/>
    <n v="1127"/>
    <n v="8.8731144631765753E-4"/>
    <x v="0"/>
    <n v="2"/>
    <n v="2.2999999999999998"/>
    <n v="1.1499999999999999"/>
    <n v="0.75"/>
    <x v="1"/>
    <x v="7"/>
    <x v="0"/>
    <n v="33"/>
    <x v="0"/>
    <x v="6"/>
    <x v="3"/>
    <x v="4"/>
    <n v="0"/>
    <n v="1"/>
    <n v="0"/>
    <n v="0"/>
    <n v="0"/>
    <d v="2025-01-22T00:00:00"/>
    <s v="Contacted"/>
    <n v="0"/>
    <x v="0"/>
    <b v="1"/>
    <b v="0"/>
    <x v="0"/>
  </r>
  <r>
    <s v="CUST101952"/>
    <d v="2020-04-11T00:00:00"/>
    <x v="2"/>
    <x v="9"/>
    <d v="2021-07-03T00:00:00"/>
    <d v="2025-04-12T00:00:00"/>
    <x v="2"/>
    <n v="2016"/>
    <n v="189"/>
    <n v="5.2910052910052907E-3"/>
    <x v="0"/>
    <n v="5"/>
    <n v="323.02"/>
    <n v="64.599999999999994"/>
    <n v="29.68"/>
    <x v="5"/>
    <x v="9"/>
    <x v="2"/>
    <n v="20"/>
    <x v="2"/>
    <x v="1"/>
    <x v="0"/>
    <x v="7"/>
    <n v="0"/>
    <n v="0"/>
    <n v="1"/>
    <n v="0"/>
    <n v="1"/>
    <d v="2025-04-23T00:00:00"/>
    <s v="Contacted"/>
    <n v="1"/>
    <x v="0"/>
    <b v="1"/>
    <b v="0"/>
    <x v="0"/>
  </r>
  <r>
    <s v="CUST101449"/>
    <d v="2021-05-15T00:00:00"/>
    <x v="1"/>
    <x v="1"/>
    <d v="2022-02-25T00:00:00"/>
    <d v="2023-05-16T00:00:00"/>
    <x v="1"/>
    <n v="1617"/>
    <n v="886"/>
    <n v="1.128668171557562E-3"/>
    <x v="0"/>
    <n v="3"/>
    <n v="130.33000000000001"/>
    <n v="43.44"/>
    <n v="15.8"/>
    <x v="4"/>
    <x v="6"/>
    <x v="1"/>
    <n v="17"/>
    <x v="1"/>
    <x v="5"/>
    <x v="2"/>
    <x v="3"/>
    <n v="0"/>
    <n v="0"/>
    <n v="0"/>
    <n v="0"/>
    <n v="1"/>
    <d v="2022-05-10T00:00:00"/>
    <s v="Contacted"/>
    <n v="0"/>
    <x v="2"/>
    <b v="1"/>
    <b v="1"/>
    <x v="0"/>
  </r>
  <r>
    <s v="CUST102359"/>
    <d v="2020-06-16T00:00:00"/>
    <x v="2"/>
    <x v="0"/>
    <d v="2023-10-14T00:00:00"/>
    <d v="2024-12-23T00:00:00"/>
    <x v="0"/>
    <n v="1950"/>
    <n v="299"/>
    <n v="3.3444816053511705E-3"/>
    <x v="0"/>
    <n v="3"/>
    <n v="79.260000000000005"/>
    <n v="26.42"/>
    <n v="39.71"/>
    <x v="5"/>
    <x v="2"/>
    <x v="1"/>
    <n v="36"/>
    <x v="0"/>
    <x v="0"/>
    <x v="2"/>
    <x v="6"/>
    <n v="0"/>
    <n v="0"/>
    <n v="1"/>
    <n v="0"/>
    <n v="1"/>
    <d v="2025-02-07T00:00:00"/>
    <s v="Contacted"/>
    <n v="0"/>
    <x v="0"/>
    <b v="1"/>
    <b v="1"/>
    <x v="0"/>
  </r>
  <r>
    <s v="CUST101465"/>
    <d v="2022-10-16T00:00:00"/>
    <x v="0"/>
    <x v="6"/>
    <d v="2023-07-21T00:00:00"/>
    <d v="2023-11-21T00:00:00"/>
    <x v="1"/>
    <n v="1098"/>
    <n v="697"/>
    <n v="1.4347202295552368E-3"/>
    <x v="0"/>
    <n v="2"/>
    <n v="235.42"/>
    <n v="117.71"/>
    <n v="0.5"/>
    <x v="5"/>
    <x v="8"/>
    <x v="2"/>
    <n v="22"/>
    <x v="2"/>
    <x v="3"/>
    <x v="4"/>
    <x v="7"/>
    <n v="1"/>
    <n v="1"/>
    <n v="0"/>
    <n v="0"/>
    <n v="1"/>
    <d v="2024-04-21T00:00:00"/>
    <s v="Contacted"/>
    <n v="0"/>
    <x v="2"/>
    <b v="1"/>
    <b v="0"/>
    <x v="0"/>
  </r>
  <r>
    <s v="CUST100298"/>
    <d v="2022-09-03T00:00:00"/>
    <x v="0"/>
    <x v="10"/>
    <d v="2024-12-09T00:00:00"/>
    <d v="2025-08-14T00:00:00"/>
    <x v="2"/>
    <n v="1141"/>
    <n v="65"/>
    <n v="1.5384615384615385E-2"/>
    <x v="0"/>
    <n v="5"/>
    <n v="308.26"/>
    <n v="61.65"/>
    <n v="132.22999999999999"/>
    <x v="2"/>
    <x v="6"/>
    <x v="1"/>
    <n v="28"/>
    <x v="2"/>
    <x v="0"/>
    <x v="2"/>
    <x v="2"/>
    <n v="0"/>
    <n v="1"/>
    <n v="1"/>
    <n v="1"/>
    <n v="1"/>
    <s v="-"/>
    <s v="Never Contacted"/>
    <n v="1"/>
    <x v="0"/>
    <b v="1"/>
    <b v="1"/>
    <x v="1"/>
  </r>
  <r>
    <s v="CUST102177"/>
    <d v="2022-03-04T00:00:00"/>
    <x v="0"/>
    <x v="11"/>
    <d v="2022-05-03T00:00:00"/>
    <d v="2024-12-23T00:00:00"/>
    <x v="0"/>
    <n v="1324"/>
    <n v="299"/>
    <n v="3.3444816053511705E-3"/>
    <x v="0"/>
    <n v="1"/>
    <n v="29.15"/>
    <n v="29.15"/>
    <n v="47.59"/>
    <x v="4"/>
    <x v="8"/>
    <x v="2"/>
    <n v="19"/>
    <x v="1"/>
    <x v="0"/>
    <x v="2"/>
    <x v="1"/>
    <n v="0"/>
    <n v="0"/>
    <n v="0"/>
    <n v="0"/>
    <n v="0"/>
    <d v="2023-12-25T00:00:00"/>
    <s v="Contacted"/>
    <n v="0"/>
    <x v="0"/>
    <b v="1"/>
    <b v="1"/>
    <x v="0"/>
  </r>
  <r>
    <s v="CUST100178"/>
    <d v="2021-03-27T00:00:00"/>
    <x v="1"/>
    <x v="11"/>
    <d v="2022-07-07T00:00:00"/>
    <d v="2024-04-09T00:00:00"/>
    <x v="0"/>
    <n v="1666"/>
    <n v="557"/>
    <n v="1.7953321364452424E-3"/>
    <x v="0"/>
    <n v="5"/>
    <n v="405.93"/>
    <n v="81.19"/>
    <n v="141.97"/>
    <x v="4"/>
    <x v="4"/>
    <x v="2"/>
    <n v="36"/>
    <x v="0"/>
    <x v="0"/>
    <x v="2"/>
    <x v="1"/>
    <n v="0"/>
    <n v="0"/>
    <n v="0"/>
    <n v="0"/>
    <n v="1"/>
    <d v="2022-04-07T00:00:00"/>
    <s v="Contacted"/>
    <n v="2"/>
    <x v="2"/>
    <b v="1"/>
    <b v="0"/>
    <x v="0"/>
  </r>
  <r>
    <s v="CUST101187"/>
    <d v="2021-04-13T00:00:00"/>
    <x v="1"/>
    <x v="9"/>
    <d v="2025-08-16T00:00:00"/>
    <d v="2025-10-10T00:00:00"/>
    <x v="2"/>
    <n v="1649"/>
    <n v="8"/>
    <n v="0.125"/>
    <x v="0"/>
    <n v="5"/>
    <n v="274.89999999999998"/>
    <n v="54.98"/>
    <n v="30.09"/>
    <x v="1"/>
    <x v="7"/>
    <x v="1"/>
    <n v="40"/>
    <x v="0"/>
    <x v="3"/>
    <x v="3"/>
    <x v="3"/>
    <n v="0"/>
    <n v="0"/>
    <n v="0"/>
    <n v="0"/>
    <n v="0"/>
    <d v="2021-09-15T00:00:00"/>
    <s v="Contacted"/>
    <n v="1"/>
    <x v="0"/>
    <b v="1"/>
    <b v="1"/>
    <x v="1"/>
  </r>
  <r>
    <s v="CUST101472"/>
    <d v="2022-07-30T00:00:00"/>
    <x v="0"/>
    <x v="8"/>
    <d v="2025-06-13T00:00:00"/>
    <d v="2025-09-16T00:00:00"/>
    <x v="2"/>
    <n v="1176"/>
    <n v="32"/>
    <n v="3.125E-2"/>
    <x v="0"/>
    <n v="4"/>
    <n v="21.63"/>
    <n v="5.41"/>
    <n v="5.85"/>
    <x v="1"/>
    <x v="0"/>
    <x v="1"/>
    <n v="20"/>
    <x v="2"/>
    <x v="1"/>
    <x v="4"/>
    <x v="1"/>
    <n v="0"/>
    <n v="1"/>
    <n v="0"/>
    <n v="0"/>
    <n v="1"/>
    <d v="2025-07-12T00:00:00"/>
    <s v="Contacted"/>
    <n v="0"/>
    <x v="1"/>
    <b v="1"/>
    <b v="0"/>
    <x v="1"/>
  </r>
  <r>
    <s v="CUST100188"/>
    <d v="2021-11-07T00:00:00"/>
    <x v="1"/>
    <x v="5"/>
    <d v="2022-12-18T00:00:00"/>
    <d v="2024-12-25T00:00:00"/>
    <x v="0"/>
    <n v="1441"/>
    <n v="297"/>
    <n v="3.3670033670033669E-3"/>
    <x v="0"/>
    <n v="1"/>
    <n v="111.56"/>
    <n v="111.56"/>
    <n v="173.56"/>
    <x v="5"/>
    <x v="0"/>
    <x v="2"/>
    <n v="21"/>
    <x v="2"/>
    <x v="5"/>
    <x v="3"/>
    <x v="3"/>
    <n v="0"/>
    <n v="0"/>
    <n v="0"/>
    <n v="0"/>
    <n v="0"/>
    <d v="2025-02-16T00:00:00"/>
    <s v="Contacted"/>
    <n v="0"/>
    <x v="2"/>
    <b v="1"/>
    <b v="1"/>
    <x v="0"/>
  </r>
  <r>
    <s v="CUST100572"/>
    <d v="2021-10-30T00:00:00"/>
    <x v="1"/>
    <x v="6"/>
    <d v="2023-06-17T00:00:00"/>
    <d v="2024-03-17T00:00:00"/>
    <x v="0"/>
    <n v="1449"/>
    <n v="580"/>
    <n v="1.7241379310344827E-3"/>
    <x v="0"/>
    <n v="2"/>
    <n v="41.75"/>
    <n v="20.88"/>
    <n v="13.09"/>
    <x v="1"/>
    <x v="9"/>
    <x v="2"/>
    <n v="37"/>
    <x v="0"/>
    <x v="6"/>
    <x v="3"/>
    <x v="4"/>
    <n v="0"/>
    <n v="0"/>
    <n v="0"/>
    <n v="0"/>
    <n v="0"/>
    <d v="2024-04-22T00:00:00"/>
    <s v="Contacted"/>
    <n v="0"/>
    <x v="1"/>
    <b v="1"/>
    <b v="0"/>
    <x v="0"/>
  </r>
  <r>
    <s v="CUST100433"/>
    <d v="2024-09-05T00:00:00"/>
    <x v="3"/>
    <x v="10"/>
    <d v="2024-12-19T00:00:00"/>
    <d v="2025-03-11T00:00:00"/>
    <x v="2"/>
    <n v="408"/>
    <n v="221"/>
    <n v="4.5248868778280547E-3"/>
    <x v="0"/>
    <n v="3"/>
    <n v="59.58"/>
    <n v="19.86"/>
    <n v="15.26"/>
    <x v="5"/>
    <x v="3"/>
    <x v="2"/>
    <n v="54"/>
    <x v="0"/>
    <x v="0"/>
    <x v="3"/>
    <x v="1"/>
    <n v="0"/>
    <n v="0"/>
    <n v="0"/>
    <n v="0"/>
    <n v="3"/>
    <d v="2025-08-07T00:00:00"/>
    <s v="Contacted"/>
    <n v="0"/>
    <x v="1"/>
    <b v="1"/>
    <b v="0"/>
    <x v="0"/>
  </r>
  <r>
    <s v="CUST100518"/>
    <d v="2023-01-03T00:00:00"/>
    <x v="4"/>
    <x v="3"/>
    <d v="2023-10-27T00:00:00"/>
    <d v="2024-06-16T00:00:00"/>
    <x v="0"/>
    <n v="1019"/>
    <n v="489"/>
    <n v="2.0449897750511249E-3"/>
    <x v="0"/>
    <n v="4"/>
    <n v="274.29000000000002"/>
    <n v="68.569999999999993"/>
    <n v="57.71"/>
    <x v="5"/>
    <x v="7"/>
    <x v="1"/>
    <n v="20"/>
    <x v="2"/>
    <x v="2"/>
    <x v="4"/>
    <x v="7"/>
    <n v="0"/>
    <n v="1"/>
    <n v="0"/>
    <n v="0"/>
    <n v="0"/>
    <d v="2023-12-28T00:00:00"/>
    <s v="Contacted"/>
    <n v="4"/>
    <x v="0"/>
    <b v="1"/>
    <b v="0"/>
    <x v="0"/>
  </r>
  <r>
    <s v="CUST102346"/>
    <d v="2021-03-30T00:00:00"/>
    <x v="1"/>
    <x v="11"/>
    <d v="2023-09-01T00:00:00"/>
    <d v="2025-04-10T00:00:00"/>
    <x v="2"/>
    <n v="1663"/>
    <n v="191"/>
    <n v="5.235602094240838E-3"/>
    <x v="0"/>
    <n v="1"/>
    <n v="59.89"/>
    <n v="59.89"/>
    <n v="76.069999999999993"/>
    <x v="3"/>
    <x v="4"/>
    <x v="0"/>
    <n v="28"/>
    <x v="2"/>
    <x v="0"/>
    <x v="1"/>
    <x v="4"/>
    <n v="0"/>
    <n v="0"/>
    <n v="0"/>
    <n v="0"/>
    <n v="0"/>
    <d v="2025-01-05T00:00:00"/>
    <s v="Contacted"/>
    <n v="0"/>
    <x v="1"/>
    <b v="1"/>
    <b v="1"/>
    <x v="0"/>
  </r>
  <r>
    <s v="CUST102271"/>
    <d v="2020-11-28T00:00:00"/>
    <x v="2"/>
    <x v="5"/>
    <d v="2022-05-14T00:00:00"/>
    <d v="2022-11-07T00:00:00"/>
    <x v="5"/>
    <n v="1785"/>
    <n v="1076"/>
    <n v="9.2936802973977691E-4"/>
    <x v="0"/>
    <n v="1"/>
    <n v="44.22"/>
    <n v="44.22"/>
    <n v="19.88"/>
    <x v="0"/>
    <x v="8"/>
    <x v="2"/>
    <n v="35"/>
    <x v="0"/>
    <x v="3"/>
    <x v="3"/>
    <x v="7"/>
    <n v="0"/>
    <n v="0"/>
    <n v="0"/>
    <n v="0"/>
    <n v="0"/>
    <d v="2022-03-25T00:00:00"/>
    <s v="Contacted"/>
    <n v="5"/>
    <x v="0"/>
    <b v="1"/>
    <b v="0"/>
    <x v="0"/>
  </r>
  <r>
    <s v="CUST101084"/>
    <d v="2022-05-02T00:00:00"/>
    <x v="0"/>
    <x v="1"/>
    <d v="2022-07-12T00:00:00"/>
    <d v="2022-09-13T00:00:00"/>
    <x v="5"/>
    <n v="1265"/>
    <n v="1131"/>
    <n v="8.8417329796640137E-4"/>
    <x v="0"/>
    <n v="3"/>
    <n v="113.1"/>
    <n v="37.700000000000003"/>
    <n v="37.76"/>
    <x v="1"/>
    <x v="8"/>
    <x v="0"/>
    <n v="40"/>
    <x v="0"/>
    <x v="3"/>
    <x v="4"/>
    <x v="3"/>
    <n v="1"/>
    <n v="0"/>
    <n v="0"/>
    <n v="0"/>
    <n v="1"/>
    <d v="2023-09-30T00:00:00"/>
    <s v="Contacted"/>
    <n v="0"/>
    <x v="0"/>
    <b v="0"/>
    <b v="0"/>
    <x v="0"/>
  </r>
  <r>
    <s v="CUST101288"/>
    <d v="2020-08-20T00:00:00"/>
    <x v="2"/>
    <x v="2"/>
    <d v="2021-07-11T00:00:00"/>
    <d v="2022-08-27T00:00:00"/>
    <x v="5"/>
    <n v="1885"/>
    <n v="1148"/>
    <n v="8.710801393728223E-4"/>
    <x v="0"/>
    <n v="2"/>
    <n v="114.41"/>
    <n v="57.21"/>
    <n v="21.01"/>
    <x v="4"/>
    <x v="9"/>
    <x v="1"/>
    <n v="44"/>
    <x v="0"/>
    <x v="6"/>
    <x v="0"/>
    <x v="0"/>
    <n v="0"/>
    <n v="0"/>
    <n v="0"/>
    <n v="0"/>
    <n v="1"/>
    <s v="-"/>
    <s v="Never Contacted"/>
    <n v="0"/>
    <x v="2"/>
    <b v="1"/>
    <b v="1"/>
    <x v="0"/>
  </r>
  <r>
    <s v="CUST101123"/>
    <d v="2023-05-01T00:00:00"/>
    <x v="4"/>
    <x v="1"/>
    <d v="2023-08-31T00:00:00"/>
    <d v="2023-09-25T00:00:00"/>
    <x v="1"/>
    <n v="901"/>
    <n v="754"/>
    <n v="1.3262599469496021E-3"/>
    <x v="0"/>
    <n v="1"/>
    <n v="55.25"/>
    <n v="55.25"/>
    <n v="61.94"/>
    <x v="1"/>
    <x v="7"/>
    <x v="2"/>
    <n v="24"/>
    <x v="2"/>
    <x v="2"/>
    <x v="0"/>
    <x v="6"/>
    <n v="0"/>
    <n v="1"/>
    <n v="0"/>
    <n v="0"/>
    <n v="0"/>
    <s v="-"/>
    <s v="Never Contacted"/>
    <n v="0"/>
    <x v="0"/>
    <b v="0"/>
    <b v="1"/>
    <x v="0"/>
  </r>
  <r>
    <s v="CUST101341"/>
    <d v="2021-12-07T00:00:00"/>
    <x v="1"/>
    <x v="7"/>
    <d v="2022-06-27T00:00:00"/>
    <d v="2022-12-20T00:00:00"/>
    <x v="5"/>
    <n v="1411"/>
    <n v="1033"/>
    <n v="9.6805421103581804E-4"/>
    <x v="0"/>
    <n v="1"/>
    <n v="24.65"/>
    <n v="24.65"/>
    <n v="14.96"/>
    <x v="1"/>
    <x v="5"/>
    <x v="0"/>
    <n v="31"/>
    <x v="0"/>
    <x v="4"/>
    <x v="1"/>
    <x v="4"/>
    <n v="1"/>
    <n v="0"/>
    <n v="1"/>
    <n v="1"/>
    <n v="0"/>
    <d v="2024-07-14T00:00:00"/>
    <s v="Contacted"/>
    <n v="0"/>
    <x v="2"/>
    <b v="1"/>
    <b v="0"/>
    <x v="0"/>
  </r>
  <r>
    <s v="CUST102256"/>
    <d v="2023-01-10T00:00:00"/>
    <x v="4"/>
    <x v="3"/>
    <d v="2024-10-12T00:00:00"/>
    <d v="2025-07-18T00:00:00"/>
    <x v="2"/>
    <n v="1012"/>
    <n v="92"/>
    <n v="1.0869565217391304E-2"/>
    <x v="0"/>
    <n v="5"/>
    <n v="472.35"/>
    <n v="94.47"/>
    <n v="63.16"/>
    <x v="2"/>
    <x v="6"/>
    <x v="2"/>
    <n v="23"/>
    <x v="2"/>
    <x v="2"/>
    <x v="3"/>
    <x v="5"/>
    <n v="1"/>
    <n v="0"/>
    <n v="0"/>
    <n v="0"/>
    <n v="1"/>
    <d v="2023-10-04T00:00:00"/>
    <s v="Contacted"/>
    <n v="6"/>
    <x v="2"/>
    <b v="1"/>
    <b v="0"/>
    <x v="0"/>
  </r>
  <r>
    <s v="CUST101490"/>
    <d v="2021-05-27T00:00:00"/>
    <x v="1"/>
    <x v="1"/>
    <d v="2023-04-10T00:00:00"/>
    <d v="2025-02-08T00:00:00"/>
    <x v="2"/>
    <n v="1605"/>
    <n v="252"/>
    <n v="3.968253968253968E-3"/>
    <x v="0"/>
    <n v="1"/>
    <n v="62.85"/>
    <n v="62.85"/>
    <n v="34.020000000000003"/>
    <x v="2"/>
    <x v="2"/>
    <x v="1"/>
    <n v="31"/>
    <x v="0"/>
    <x v="4"/>
    <x v="1"/>
    <x v="7"/>
    <n v="0"/>
    <n v="0"/>
    <n v="1"/>
    <n v="0"/>
    <n v="0"/>
    <d v="2025-03-01T00:00:00"/>
    <s v="Contacted"/>
    <n v="0"/>
    <x v="1"/>
    <b v="0"/>
    <b v="1"/>
    <x v="0"/>
  </r>
  <r>
    <s v="CUST100043"/>
    <d v="2021-06-22T00:00:00"/>
    <x v="1"/>
    <x v="0"/>
    <d v="2025-05-19T00:00:00"/>
    <d v="2025-07-15T00:00:00"/>
    <x v="2"/>
    <n v="1579"/>
    <n v="95"/>
    <n v="1.0526315789473684E-2"/>
    <x v="0"/>
    <n v="2"/>
    <n v="215.43"/>
    <n v="107.72"/>
    <n v="70.040000000000006"/>
    <x v="2"/>
    <x v="6"/>
    <x v="2"/>
    <n v="22"/>
    <x v="2"/>
    <x v="3"/>
    <x v="3"/>
    <x v="6"/>
    <n v="0"/>
    <n v="0"/>
    <n v="0"/>
    <n v="0"/>
    <n v="0"/>
    <d v="2021-10-14T00:00:00"/>
    <s v="Contacted"/>
    <n v="2"/>
    <x v="0"/>
    <b v="0"/>
    <b v="0"/>
    <x v="0"/>
  </r>
  <r>
    <s v="CUST101878"/>
    <d v="2023-09-06T00:00:00"/>
    <x v="4"/>
    <x v="10"/>
    <d v="2025-03-30T00:00:00"/>
    <d v="2025-10-14T00:00:00"/>
    <x v="2"/>
    <n v="773"/>
    <n v="4"/>
    <n v="0.25"/>
    <x v="0"/>
    <n v="5"/>
    <n v="195.55"/>
    <n v="39.11"/>
    <n v="15.56"/>
    <x v="3"/>
    <x v="6"/>
    <x v="1"/>
    <n v="28"/>
    <x v="2"/>
    <x v="2"/>
    <x v="4"/>
    <x v="5"/>
    <n v="0"/>
    <n v="0"/>
    <n v="0"/>
    <n v="0"/>
    <n v="1"/>
    <d v="2024-05-13T00:00:00"/>
    <s v="Contacted"/>
    <n v="0"/>
    <x v="1"/>
    <b v="1"/>
    <b v="0"/>
    <x v="1"/>
  </r>
  <r>
    <s v="CUST100450"/>
    <d v="2023-09-27T00:00:00"/>
    <x v="4"/>
    <x v="10"/>
    <d v="2024-01-10T00:00:00"/>
    <d v="2025-06-07T00:00:00"/>
    <x v="2"/>
    <n v="752"/>
    <n v="133"/>
    <n v="7.5187969924812026E-3"/>
    <x v="0"/>
    <n v="5"/>
    <n v="355.05"/>
    <n v="71.010000000000005"/>
    <n v="116.15"/>
    <x v="0"/>
    <x v="5"/>
    <x v="2"/>
    <n v="30"/>
    <x v="2"/>
    <x v="3"/>
    <x v="0"/>
    <x v="6"/>
    <n v="0"/>
    <n v="0"/>
    <n v="0"/>
    <n v="1"/>
    <n v="0"/>
    <s v="-"/>
    <s v="Never Contacted"/>
    <n v="2"/>
    <x v="0"/>
    <b v="1"/>
    <b v="0"/>
    <x v="0"/>
  </r>
  <r>
    <s v="CUST102045"/>
    <d v="2021-05-13T00:00:00"/>
    <x v="1"/>
    <x v="1"/>
    <d v="2025-09-25T00:00:00"/>
    <d v="2025-09-25T00:00:00"/>
    <x v="2"/>
    <n v="1619"/>
    <n v="23"/>
    <n v="4.3478260869565216E-2"/>
    <x v="0"/>
    <n v="3"/>
    <n v="134.68"/>
    <n v="44.89"/>
    <n v="15.93"/>
    <x v="0"/>
    <x v="2"/>
    <x v="0"/>
    <n v="37"/>
    <x v="0"/>
    <x v="0"/>
    <x v="2"/>
    <x v="7"/>
    <n v="0"/>
    <n v="0"/>
    <n v="0"/>
    <n v="1"/>
    <n v="1"/>
    <d v="2021-06-06T00:00:00"/>
    <s v="Contacted"/>
    <n v="0"/>
    <x v="2"/>
    <b v="1"/>
    <b v="0"/>
    <x v="1"/>
  </r>
  <r>
    <s v="CUST100044"/>
    <d v="2024-03-09T00:00:00"/>
    <x v="3"/>
    <x v="11"/>
    <d v="2025-02-11T00:00:00"/>
    <d v="2025-07-05T00:00:00"/>
    <x v="2"/>
    <n v="588"/>
    <n v="105"/>
    <n v="9.5238095238095247E-3"/>
    <x v="0"/>
    <n v="5"/>
    <n v="174.74"/>
    <n v="34.950000000000003"/>
    <n v="38.409999999999997"/>
    <x v="0"/>
    <x v="0"/>
    <x v="0"/>
    <n v="16"/>
    <x v="1"/>
    <x v="5"/>
    <x v="2"/>
    <x v="1"/>
    <n v="0"/>
    <n v="1"/>
    <n v="0"/>
    <n v="0"/>
    <n v="2"/>
    <d v="2024-05-24T00:00:00"/>
    <s v="Contacted"/>
    <n v="4"/>
    <x v="0"/>
    <b v="1"/>
    <b v="0"/>
    <x v="0"/>
  </r>
  <r>
    <s v="CUST101283"/>
    <d v="2023-02-05T00:00:00"/>
    <x v="4"/>
    <x v="4"/>
    <d v="2025-05-01T00:00:00"/>
    <d v="2025-07-25T00:00:00"/>
    <x v="2"/>
    <n v="986"/>
    <n v="85"/>
    <n v="1.1764705882352941E-2"/>
    <x v="0"/>
    <n v="2"/>
    <n v="37.659999999999997"/>
    <n v="18.829999999999998"/>
    <n v="6.57"/>
    <x v="2"/>
    <x v="9"/>
    <x v="2"/>
    <n v="44"/>
    <x v="0"/>
    <x v="3"/>
    <x v="4"/>
    <x v="1"/>
    <n v="0"/>
    <n v="0"/>
    <n v="1"/>
    <n v="0"/>
    <n v="1"/>
    <d v="2024-09-19T00:00:00"/>
    <s v="Contacted"/>
    <n v="0"/>
    <x v="0"/>
    <b v="1"/>
    <b v="0"/>
    <x v="1"/>
  </r>
  <r>
    <s v="CUST101967"/>
    <d v="2020-08-21T00:00:00"/>
    <x v="2"/>
    <x v="2"/>
    <d v="2021-05-05T00:00:00"/>
    <d v="2025-07-02T00:00:00"/>
    <x v="2"/>
    <n v="1884"/>
    <n v="108"/>
    <n v="9.2592592592592587E-3"/>
    <x v="0"/>
    <n v="2"/>
    <n v="59.01"/>
    <n v="29.51"/>
    <n v="0.5"/>
    <x v="0"/>
    <x v="3"/>
    <x v="0"/>
    <n v="16"/>
    <x v="1"/>
    <x v="5"/>
    <x v="4"/>
    <x v="7"/>
    <n v="0"/>
    <n v="1"/>
    <n v="0"/>
    <n v="0"/>
    <n v="0"/>
    <d v="2025-06-28T00:00:00"/>
    <s v="Contacted"/>
    <n v="0"/>
    <x v="0"/>
    <b v="1"/>
    <b v="0"/>
    <x v="0"/>
  </r>
  <r>
    <s v="CUST102090"/>
    <d v="2022-10-08T00:00:00"/>
    <x v="0"/>
    <x v="6"/>
    <d v="2024-05-30T00:00:00"/>
    <d v="2024-10-29T00:00:00"/>
    <x v="0"/>
    <n v="1106"/>
    <n v="354"/>
    <n v="2.8248587570621469E-3"/>
    <x v="0"/>
    <n v="1"/>
    <n v="15.62"/>
    <n v="15.62"/>
    <n v="26.86"/>
    <x v="0"/>
    <x v="3"/>
    <x v="2"/>
    <n v="37"/>
    <x v="0"/>
    <x v="6"/>
    <x v="4"/>
    <x v="5"/>
    <n v="0"/>
    <n v="0"/>
    <n v="0"/>
    <n v="0"/>
    <n v="1"/>
    <s v="-"/>
    <s v="Never Contacted"/>
    <n v="8"/>
    <x v="0"/>
    <b v="0"/>
    <b v="0"/>
    <x v="0"/>
  </r>
  <r>
    <s v="CUST100254"/>
    <d v="2020-01-31T00:00:00"/>
    <x v="2"/>
    <x v="3"/>
    <d v="2024-06-20T00:00:00"/>
    <d v="2025-04-10T00:00:00"/>
    <x v="2"/>
    <n v="2087"/>
    <n v="191"/>
    <n v="5.235602094240838E-3"/>
    <x v="0"/>
    <n v="3"/>
    <n v="245.22"/>
    <n v="81.739999999999995"/>
    <n v="48.81"/>
    <x v="5"/>
    <x v="4"/>
    <x v="1"/>
    <n v="49"/>
    <x v="0"/>
    <x v="2"/>
    <x v="0"/>
    <x v="5"/>
    <n v="2"/>
    <n v="0"/>
    <n v="0"/>
    <n v="1"/>
    <n v="2"/>
    <s v="-"/>
    <s v="Never Contacted"/>
    <n v="7"/>
    <x v="0"/>
    <b v="1"/>
    <b v="0"/>
    <x v="0"/>
  </r>
  <r>
    <s v="CUST101945"/>
    <d v="2020-06-22T00:00:00"/>
    <x v="2"/>
    <x v="0"/>
    <s v="-"/>
    <s v="-"/>
    <x v="3"/>
    <n v="1944"/>
    <s v=" - "/>
    <n v="0"/>
    <x v="1"/>
    <n v="0"/>
    <n v="0"/>
    <n v="0"/>
    <n v="0"/>
    <x v="1"/>
    <x v="9"/>
    <x v="2"/>
    <n v="33"/>
    <x v="0"/>
    <x v="1"/>
    <x v="2"/>
    <x v="4"/>
    <n v="0"/>
    <n v="0"/>
    <n v="0"/>
    <n v="0"/>
    <n v="0"/>
    <s v="-"/>
    <s v="Never Contacted"/>
    <n v="0"/>
    <x v="2"/>
    <b v="1"/>
    <b v="0"/>
    <x v="0"/>
  </r>
  <r>
    <s v="CUST101874"/>
    <d v="2023-03-29T00:00:00"/>
    <x v="4"/>
    <x v="11"/>
    <d v="2023-12-17T00:00:00"/>
    <d v="2025-04-04T00:00:00"/>
    <x v="2"/>
    <n v="934"/>
    <n v="197"/>
    <n v="5.076142131979695E-3"/>
    <x v="0"/>
    <n v="4"/>
    <n v="4.32"/>
    <n v="1.08"/>
    <n v="1.26"/>
    <x v="0"/>
    <x v="7"/>
    <x v="0"/>
    <n v="22"/>
    <x v="2"/>
    <x v="3"/>
    <x v="1"/>
    <x v="0"/>
    <n v="0"/>
    <n v="0"/>
    <n v="0"/>
    <n v="0"/>
    <n v="2"/>
    <d v="2025-01-23T00:00:00"/>
    <s v="Contacted"/>
    <n v="0"/>
    <x v="0"/>
    <b v="0"/>
    <b v="0"/>
    <x v="0"/>
  </r>
  <r>
    <s v="CUST101862"/>
    <d v="2024-11-24T00:00:00"/>
    <x v="3"/>
    <x v="5"/>
    <d v="2025-03-11T00:00:00"/>
    <d v="2025-06-13T00:00:00"/>
    <x v="2"/>
    <n v="328"/>
    <n v="127"/>
    <n v="7.874015748031496E-3"/>
    <x v="0"/>
    <n v="3"/>
    <n v="36.049999999999997"/>
    <n v="12.02"/>
    <n v="12.58"/>
    <x v="5"/>
    <x v="8"/>
    <x v="2"/>
    <n v="42"/>
    <x v="0"/>
    <x v="6"/>
    <x v="1"/>
    <x v="0"/>
    <n v="0"/>
    <n v="0"/>
    <n v="0"/>
    <n v="0"/>
    <n v="1"/>
    <d v="2025-07-13T00:00:00"/>
    <s v="Contacted"/>
    <n v="7"/>
    <x v="1"/>
    <b v="1"/>
    <b v="0"/>
    <x v="0"/>
  </r>
  <r>
    <s v="CUST100564"/>
    <d v="2024-10-02T00:00:00"/>
    <x v="3"/>
    <x v="6"/>
    <d v="2025-01-01T00:00:00"/>
    <d v="2025-03-15T00:00:00"/>
    <x v="2"/>
    <n v="381"/>
    <n v="217"/>
    <n v="4.608294930875576E-3"/>
    <x v="0"/>
    <n v="1"/>
    <n v="65.72"/>
    <n v="65.72"/>
    <n v="127.36"/>
    <x v="1"/>
    <x v="9"/>
    <x v="2"/>
    <n v="27"/>
    <x v="2"/>
    <x v="1"/>
    <x v="4"/>
    <x v="6"/>
    <n v="1"/>
    <n v="0"/>
    <n v="0"/>
    <n v="0"/>
    <n v="1"/>
    <s v="-"/>
    <s v="Never Contacted"/>
    <n v="0"/>
    <x v="0"/>
    <b v="1"/>
    <b v="0"/>
    <x v="0"/>
  </r>
  <r>
    <s v="CUST100212"/>
    <d v="2022-06-01T00:00:00"/>
    <x v="0"/>
    <x v="0"/>
    <d v="2023-01-05T00:00:00"/>
    <d v="2023-05-19T00:00:00"/>
    <x v="1"/>
    <n v="1235"/>
    <n v="883"/>
    <n v="1.1325028312570782E-3"/>
    <x v="0"/>
    <n v="1"/>
    <n v="36.659999999999997"/>
    <n v="36.659999999999997"/>
    <n v="68.290000000000006"/>
    <x v="3"/>
    <x v="3"/>
    <x v="2"/>
    <n v="28"/>
    <x v="2"/>
    <x v="2"/>
    <x v="1"/>
    <x v="7"/>
    <n v="1"/>
    <n v="0"/>
    <n v="0"/>
    <n v="0"/>
    <n v="1"/>
    <s v="-"/>
    <s v="Never Contacted"/>
    <n v="2"/>
    <x v="0"/>
    <b v="1"/>
    <b v="1"/>
    <x v="0"/>
  </r>
  <r>
    <s v="CUST100866"/>
    <d v="2022-03-23T00:00:00"/>
    <x v="0"/>
    <x v="11"/>
    <d v="2025-08-08T00:00:00"/>
    <d v="2025-08-28T00:00:00"/>
    <x v="2"/>
    <n v="1305"/>
    <n v="51"/>
    <n v="1.9607843137254902E-2"/>
    <x v="0"/>
    <n v="5"/>
    <n v="177.99"/>
    <n v="35.6"/>
    <n v="25.92"/>
    <x v="0"/>
    <x v="8"/>
    <x v="0"/>
    <n v="37"/>
    <x v="0"/>
    <x v="3"/>
    <x v="0"/>
    <x v="3"/>
    <n v="0"/>
    <n v="0"/>
    <n v="0"/>
    <n v="0"/>
    <n v="1"/>
    <d v="2023-04-16T00:00:00"/>
    <s v="Contacted"/>
    <n v="0"/>
    <x v="0"/>
    <b v="1"/>
    <b v="0"/>
    <x v="1"/>
  </r>
  <r>
    <s v="CUST100742"/>
    <d v="2023-04-11T00:00:00"/>
    <x v="4"/>
    <x v="9"/>
    <d v="2023-09-26T00:00:00"/>
    <d v="2023-11-08T00:00:00"/>
    <x v="1"/>
    <n v="921"/>
    <n v="710"/>
    <n v="1.4084507042253522E-3"/>
    <x v="0"/>
    <n v="2"/>
    <n v="100.29"/>
    <n v="50.15"/>
    <n v="57.41"/>
    <x v="5"/>
    <x v="0"/>
    <x v="2"/>
    <n v="22"/>
    <x v="2"/>
    <x v="0"/>
    <x v="0"/>
    <x v="3"/>
    <n v="0"/>
    <n v="0"/>
    <n v="0"/>
    <n v="0"/>
    <n v="0"/>
    <d v="2025-06-30T00:00:00"/>
    <s v="Contacted"/>
    <n v="0"/>
    <x v="0"/>
    <b v="1"/>
    <b v="0"/>
    <x v="0"/>
  </r>
  <r>
    <s v="CUST101251"/>
    <d v="2022-04-26T00:00:00"/>
    <x v="0"/>
    <x v="9"/>
    <d v="2025-07-19T00:00:00"/>
    <d v="2025-09-05T00:00:00"/>
    <x v="2"/>
    <n v="1271"/>
    <n v="43"/>
    <n v="2.3255813953488372E-2"/>
    <x v="0"/>
    <n v="2"/>
    <n v="81.66"/>
    <n v="40.83"/>
    <n v="68.55"/>
    <x v="5"/>
    <x v="0"/>
    <x v="0"/>
    <n v="26"/>
    <x v="2"/>
    <x v="2"/>
    <x v="2"/>
    <x v="0"/>
    <n v="1"/>
    <n v="1"/>
    <n v="0"/>
    <n v="0"/>
    <n v="2"/>
    <s v="-"/>
    <s v="Never Contacted"/>
    <n v="0"/>
    <x v="0"/>
    <b v="1"/>
    <b v="1"/>
    <x v="1"/>
  </r>
  <r>
    <s v="CUST101047"/>
    <d v="2024-11-13T00:00:00"/>
    <x v="3"/>
    <x v="5"/>
    <d v="2025-08-06T00:00:00"/>
    <d v="2025-08-25T00:00:00"/>
    <x v="2"/>
    <n v="339"/>
    <n v="54"/>
    <n v="1.8518518518518517E-2"/>
    <x v="0"/>
    <n v="4"/>
    <n v="191.11"/>
    <n v="47.78"/>
    <n v="18.73"/>
    <x v="5"/>
    <x v="0"/>
    <x v="2"/>
    <n v="16"/>
    <x v="1"/>
    <x v="1"/>
    <x v="0"/>
    <x v="4"/>
    <n v="0"/>
    <n v="0"/>
    <n v="0"/>
    <n v="0"/>
    <n v="2"/>
    <s v="-"/>
    <s v="Never Contacted"/>
    <n v="0"/>
    <x v="0"/>
    <b v="1"/>
    <b v="1"/>
    <x v="1"/>
  </r>
  <r>
    <s v="CUST101736"/>
    <d v="2022-01-03T00:00:00"/>
    <x v="0"/>
    <x v="3"/>
    <d v="2022-11-24T00:00:00"/>
    <s v="-"/>
    <x v="3"/>
    <n v="1384"/>
    <s v=" - "/>
    <n v="0"/>
    <x v="0"/>
    <n v="0"/>
    <n v="0"/>
    <n v="0"/>
    <n v="0"/>
    <x v="0"/>
    <x v="6"/>
    <x v="1"/>
    <n v="30"/>
    <x v="2"/>
    <x v="3"/>
    <x v="3"/>
    <x v="7"/>
    <n v="0"/>
    <n v="0"/>
    <n v="0"/>
    <n v="0"/>
    <n v="0"/>
    <d v="2024-12-01T00:00:00"/>
    <s v="Contacted"/>
    <n v="0"/>
    <x v="0"/>
    <b v="1"/>
    <b v="1"/>
    <x v="0"/>
  </r>
  <r>
    <s v="CUST101017"/>
    <d v="2021-03-19T00:00:00"/>
    <x v="1"/>
    <x v="11"/>
    <d v="2022-04-28T00:00:00"/>
    <d v="2024-06-10T00:00:00"/>
    <x v="0"/>
    <n v="1674"/>
    <n v="495"/>
    <n v="2.0202020202020202E-3"/>
    <x v="0"/>
    <n v="3"/>
    <n v="126.42"/>
    <n v="42.14"/>
    <n v="48.89"/>
    <x v="0"/>
    <x v="1"/>
    <x v="2"/>
    <n v="35"/>
    <x v="0"/>
    <x v="1"/>
    <x v="1"/>
    <x v="0"/>
    <n v="0"/>
    <n v="0"/>
    <n v="0"/>
    <n v="0"/>
    <n v="3"/>
    <d v="2023-02-21T00:00:00"/>
    <s v="Contacted"/>
    <n v="0"/>
    <x v="1"/>
    <b v="1"/>
    <b v="0"/>
    <x v="0"/>
  </r>
  <r>
    <s v="CUST100170"/>
    <d v="2021-04-05T00:00:00"/>
    <x v="1"/>
    <x v="9"/>
    <d v="2023-03-06T00:00:00"/>
    <d v="2023-05-22T00:00:00"/>
    <x v="1"/>
    <n v="1657"/>
    <n v="880"/>
    <n v="1.1363636363636363E-3"/>
    <x v="0"/>
    <n v="5"/>
    <n v="175.61"/>
    <n v="35.119999999999997"/>
    <n v="64.53"/>
    <x v="1"/>
    <x v="9"/>
    <x v="1"/>
    <n v="20"/>
    <x v="2"/>
    <x v="4"/>
    <x v="2"/>
    <x v="6"/>
    <n v="0"/>
    <n v="0"/>
    <n v="0"/>
    <n v="1"/>
    <n v="1"/>
    <d v="2022-07-29T00:00:00"/>
    <s v="Contacted"/>
    <n v="4"/>
    <x v="2"/>
    <b v="1"/>
    <b v="1"/>
    <x v="0"/>
  </r>
  <r>
    <s v="CUST102096"/>
    <d v="2022-07-08T00:00:00"/>
    <x v="0"/>
    <x v="8"/>
    <d v="2022-08-05T00:00:00"/>
    <d v="2024-07-04T00:00:00"/>
    <x v="0"/>
    <n v="1198"/>
    <n v="471"/>
    <n v="2.1231422505307855E-3"/>
    <x v="0"/>
    <n v="3"/>
    <n v="226.35"/>
    <n v="75.45"/>
    <n v="6.15"/>
    <x v="0"/>
    <x v="9"/>
    <x v="0"/>
    <n v="34"/>
    <x v="0"/>
    <x v="3"/>
    <x v="3"/>
    <x v="7"/>
    <n v="0"/>
    <n v="1"/>
    <n v="0"/>
    <n v="1"/>
    <n v="1"/>
    <d v="2023-07-27T00:00:00"/>
    <s v="Contacted"/>
    <n v="0"/>
    <x v="1"/>
    <b v="1"/>
    <b v="1"/>
    <x v="0"/>
  </r>
  <r>
    <s v="CUST102487"/>
    <d v="2024-01-06T00:00:00"/>
    <x v="3"/>
    <x v="3"/>
    <d v="2025-01-02T00:00:00"/>
    <d v="2025-08-12T00:00:00"/>
    <x v="2"/>
    <n v="651"/>
    <n v="67"/>
    <n v="1.4925373134328358E-2"/>
    <x v="0"/>
    <n v="3"/>
    <n v="3.19"/>
    <n v="1.06"/>
    <n v="1.36"/>
    <x v="5"/>
    <x v="4"/>
    <x v="2"/>
    <n v="26"/>
    <x v="2"/>
    <x v="0"/>
    <x v="4"/>
    <x v="4"/>
    <n v="0"/>
    <n v="0"/>
    <n v="0"/>
    <n v="1"/>
    <n v="1"/>
    <d v="2025-04-24T00:00:00"/>
    <s v="Contacted"/>
    <n v="0"/>
    <x v="1"/>
    <b v="0"/>
    <b v="1"/>
    <x v="1"/>
  </r>
  <r>
    <s v="CUST102217"/>
    <d v="2021-09-26T00:00:00"/>
    <x v="1"/>
    <x v="10"/>
    <d v="2023-03-13T00:00:00"/>
    <d v="2024-11-26T00:00:00"/>
    <x v="0"/>
    <n v="1483"/>
    <n v="326"/>
    <n v="3.0674846625766872E-3"/>
    <x v="0"/>
    <n v="5"/>
    <n v="156.29"/>
    <n v="31.26"/>
    <n v="32.64"/>
    <x v="0"/>
    <x v="4"/>
    <x v="2"/>
    <n v="16"/>
    <x v="1"/>
    <x v="5"/>
    <x v="1"/>
    <x v="0"/>
    <n v="0"/>
    <n v="0"/>
    <n v="0"/>
    <n v="0"/>
    <n v="2"/>
    <s v="-"/>
    <s v="Never Contacted"/>
    <n v="7"/>
    <x v="1"/>
    <b v="0"/>
    <b v="0"/>
    <x v="0"/>
  </r>
  <r>
    <s v="CUST101797"/>
    <d v="2021-10-27T00:00:00"/>
    <x v="1"/>
    <x v="6"/>
    <d v="2022-11-02T00:00:00"/>
    <d v="2025-02-27T00:00:00"/>
    <x v="2"/>
    <n v="1452"/>
    <n v="233"/>
    <n v="4.2918454935622317E-3"/>
    <x v="0"/>
    <n v="3"/>
    <n v="138.63"/>
    <n v="46.21"/>
    <n v="108.78"/>
    <x v="3"/>
    <x v="10"/>
    <x v="0"/>
    <n v="42"/>
    <x v="0"/>
    <x v="6"/>
    <x v="0"/>
    <x v="8"/>
    <n v="0"/>
    <n v="0"/>
    <n v="0"/>
    <n v="1"/>
    <n v="0"/>
    <d v="2024-03-24T00:00:00"/>
    <s v="Contacted"/>
    <n v="0"/>
    <x v="0"/>
    <b v="1"/>
    <b v="1"/>
    <x v="0"/>
  </r>
  <r>
    <s v="CUST100544"/>
    <d v="2023-12-22T00:00:00"/>
    <x v="4"/>
    <x v="7"/>
    <d v="2024-01-01T00:00:00"/>
    <d v="2024-08-20T00:00:00"/>
    <x v="0"/>
    <n v="666"/>
    <n v="424"/>
    <n v="2.3584905660377358E-3"/>
    <x v="0"/>
    <n v="2"/>
    <n v="43.33"/>
    <n v="21.67"/>
    <n v="28.72"/>
    <x v="0"/>
    <x v="7"/>
    <x v="2"/>
    <n v="31"/>
    <x v="0"/>
    <x v="6"/>
    <x v="4"/>
    <x v="4"/>
    <n v="1"/>
    <n v="0"/>
    <n v="0"/>
    <n v="0"/>
    <n v="1"/>
    <s v="-"/>
    <s v="Never Contacted"/>
    <n v="0"/>
    <x v="2"/>
    <b v="1"/>
    <b v="1"/>
    <x v="0"/>
  </r>
  <r>
    <s v="CUST101221"/>
    <d v="2020-08-02T00:00:00"/>
    <x v="2"/>
    <x v="2"/>
    <d v="2021-06-05T00:00:00"/>
    <d v="2024-05-22T00:00:00"/>
    <x v="0"/>
    <n v="1903"/>
    <n v="514"/>
    <n v="1.9455252918287938E-3"/>
    <x v="0"/>
    <n v="3"/>
    <n v="112.31"/>
    <n v="37.44"/>
    <n v="60.89"/>
    <x v="3"/>
    <x v="0"/>
    <x v="2"/>
    <n v="16"/>
    <x v="1"/>
    <x v="5"/>
    <x v="3"/>
    <x v="0"/>
    <n v="0"/>
    <n v="0"/>
    <n v="0"/>
    <n v="0"/>
    <n v="1"/>
    <d v="2020-10-02T00:00:00"/>
    <s v="Contacted"/>
    <n v="0"/>
    <x v="0"/>
    <b v="1"/>
    <b v="0"/>
    <x v="0"/>
  </r>
  <r>
    <s v="CUST100463"/>
    <d v="2020-11-28T00:00:00"/>
    <x v="2"/>
    <x v="5"/>
    <d v="2025-03-10T00:00:00"/>
    <d v="2025-10-08T00:00:00"/>
    <x v="2"/>
    <n v="1785"/>
    <n v="10"/>
    <n v="0.1"/>
    <x v="0"/>
    <n v="2"/>
    <n v="111.48"/>
    <n v="55.74"/>
    <n v="34.270000000000003"/>
    <x v="4"/>
    <x v="2"/>
    <x v="2"/>
    <n v="37"/>
    <x v="0"/>
    <x v="0"/>
    <x v="2"/>
    <x v="5"/>
    <n v="0"/>
    <n v="2"/>
    <n v="0"/>
    <n v="0"/>
    <n v="0"/>
    <d v="2020-12-17T00:00:00"/>
    <s v="Contacted"/>
    <n v="1"/>
    <x v="1"/>
    <b v="1"/>
    <b v="1"/>
    <x v="1"/>
  </r>
  <r>
    <s v="CUST100988"/>
    <d v="2023-09-21T00:00:00"/>
    <x v="4"/>
    <x v="10"/>
    <d v="2025-04-29T00:00:00"/>
    <d v="2025-06-06T00:00:00"/>
    <x v="2"/>
    <n v="758"/>
    <n v="134"/>
    <n v="7.462686567164179E-3"/>
    <x v="0"/>
    <n v="1"/>
    <n v="20.420000000000002"/>
    <n v="20.420000000000002"/>
    <n v="17.18"/>
    <x v="4"/>
    <x v="1"/>
    <x v="2"/>
    <n v="56"/>
    <x v="0"/>
    <x v="2"/>
    <x v="3"/>
    <x v="5"/>
    <n v="0"/>
    <n v="0"/>
    <n v="0"/>
    <n v="0"/>
    <n v="0"/>
    <d v="2024-11-25T00:00:00"/>
    <s v="Contacted"/>
    <n v="0"/>
    <x v="1"/>
    <b v="1"/>
    <b v="1"/>
    <x v="0"/>
  </r>
  <r>
    <s v="CUST101321"/>
    <d v="2022-04-29T00:00:00"/>
    <x v="0"/>
    <x v="9"/>
    <d v="2022-06-23T00:00:00"/>
    <d v="2024-09-26T00:00:00"/>
    <x v="0"/>
    <n v="1268"/>
    <n v="387"/>
    <n v="2.5839793281653748E-3"/>
    <x v="0"/>
    <n v="2"/>
    <n v="140.27000000000001"/>
    <n v="70.14"/>
    <n v="21.33"/>
    <x v="1"/>
    <x v="7"/>
    <x v="2"/>
    <n v="21"/>
    <x v="2"/>
    <x v="6"/>
    <x v="2"/>
    <x v="8"/>
    <n v="0"/>
    <n v="0"/>
    <n v="1"/>
    <n v="1"/>
    <n v="1"/>
    <d v="2023-09-22T00:00:00"/>
    <s v="Contacted"/>
    <n v="0"/>
    <x v="2"/>
    <b v="1"/>
    <b v="1"/>
    <x v="0"/>
  </r>
  <r>
    <s v="CUST100602"/>
    <d v="2022-06-23T00:00:00"/>
    <x v="0"/>
    <x v="0"/>
    <d v="2025-05-31T00:00:00"/>
    <d v="2025-07-20T00:00:00"/>
    <x v="2"/>
    <n v="1213"/>
    <n v="90"/>
    <n v="1.1111111111111112E-2"/>
    <x v="0"/>
    <n v="4"/>
    <n v="470.63"/>
    <n v="117.66"/>
    <n v="27.37"/>
    <x v="2"/>
    <x v="8"/>
    <x v="2"/>
    <n v="24"/>
    <x v="2"/>
    <x v="2"/>
    <x v="2"/>
    <x v="1"/>
    <n v="0"/>
    <n v="0"/>
    <n v="1"/>
    <n v="0"/>
    <n v="2"/>
    <d v="2025-01-17T00:00:00"/>
    <s v="Contacted"/>
    <n v="0"/>
    <x v="0"/>
    <b v="1"/>
    <b v="0"/>
    <x v="1"/>
  </r>
  <r>
    <s v="CUST101336"/>
    <d v="2024-11-07T00:00:00"/>
    <x v="3"/>
    <x v="5"/>
    <d v="2025-03-13T00:00:00"/>
    <d v="2025-08-05T00:00:00"/>
    <x v="2"/>
    <n v="345"/>
    <n v="74"/>
    <n v="1.3513513513513514E-2"/>
    <x v="0"/>
    <n v="3"/>
    <n v="315.76"/>
    <n v="105.25"/>
    <n v="0"/>
    <x v="5"/>
    <x v="8"/>
    <x v="1"/>
    <n v="37"/>
    <x v="0"/>
    <x v="1"/>
    <x v="1"/>
    <x v="1"/>
    <n v="0"/>
    <n v="0"/>
    <n v="0"/>
    <n v="1"/>
    <n v="2"/>
    <s v="-"/>
    <s v="Never Contacted"/>
    <n v="6"/>
    <x v="0"/>
    <b v="1"/>
    <b v="0"/>
    <x v="1"/>
  </r>
  <r>
    <s v="CUST102339"/>
    <d v="2021-07-12T00:00:00"/>
    <x v="1"/>
    <x v="8"/>
    <d v="2023-09-17T00:00:00"/>
    <d v="2025-06-23T00:00:00"/>
    <x v="2"/>
    <n v="1559"/>
    <n v="117"/>
    <n v="8.5470085470085479E-3"/>
    <x v="0"/>
    <n v="4"/>
    <n v="540.08000000000004"/>
    <n v="135.02000000000001"/>
    <n v="119.77"/>
    <x v="4"/>
    <x v="8"/>
    <x v="2"/>
    <n v="25"/>
    <x v="2"/>
    <x v="1"/>
    <x v="0"/>
    <x v="7"/>
    <n v="0"/>
    <n v="0"/>
    <n v="0"/>
    <n v="0"/>
    <n v="1"/>
    <d v="2025-09-30T00:00:00"/>
    <s v="Contacted"/>
    <n v="3"/>
    <x v="2"/>
    <b v="1"/>
    <b v="0"/>
    <x v="0"/>
  </r>
  <r>
    <s v="CUST101260"/>
    <d v="2022-06-24T00:00:00"/>
    <x v="0"/>
    <x v="0"/>
    <d v="2022-10-17T00:00:00"/>
    <d v="2024-11-23T00:00:00"/>
    <x v="0"/>
    <n v="1212"/>
    <n v="329"/>
    <n v="3.0395136778115501E-3"/>
    <x v="0"/>
    <n v="2"/>
    <n v="96.27"/>
    <n v="48.14"/>
    <n v="75.09"/>
    <x v="4"/>
    <x v="1"/>
    <x v="0"/>
    <n v="47"/>
    <x v="0"/>
    <x v="4"/>
    <x v="4"/>
    <x v="6"/>
    <n v="0"/>
    <n v="0"/>
    <n v="0"/>
    <n v="0"/>
    <n v="1"/>
    <d v="2023-03-03T00:00:00"/>
    <s v="Contacted"/>
    <n v="0"/>
    <x v="0"/>
    <b v="0"/>
    <b v="0"/>
    <x v="0"/>
  </r>
  <r>
    <s v="CUST102114"/>
    <d v="2024-06-18T00:00:00"/>
    <x v="3"/>
    <x v="0"/>
    <d v="2025-10-14T00:00:00"/>
    <s v="-"/>
    <x v="3"/>
    <n v="487"/>
    <s v=" - "/>
    <n v="0"/>
    <x v="0"/>
    <n v="0"/>
    <n v="0"/>
    <n v="0"/>
    <n v="0"/>
    <x v="1"/>
    <x v="4"/>
    <x v="2"/>
    <n v="32"/>
    <x v="0"/>
    <x v="0"/>
    <x v="2"/>
    <x v="7"/>
    <n v="0"/>
    <n v="0"/>
    <n v="0"/>
    <n v="0"/>
    <n v="0"/>
    <s v="-"/>
    <s v="Never Contacted"/>
    <n v="9"/>
    <x v="0"/>
    <b v="1"/>
    <b v="0"/>
    <x v="0"/>
  </r>
  <r>
    <s v="CUST100807"/>
    <d v="2024-04-07T00:00:00"/>
    <x v="3"/>
    <x v="9"/>
    <d v="2025-04-30T00:00:00"/>
    <d v="2025-06-08T00:00:00"/>
    <x v="2"/>
    <n v="559"/>
    <n v="132"/>
    <n v="7.575757575757576E-3"/>
    <x v="0"/>
    <n v="3"/>
    <n v="35.590000000000003"/>
    <n v="11.86"/>
    <n v="3.94"/>
    <x v="3"/>
    <x v="2"/>
    <x v="0"/>
    <n v="39"/>
    <x v="0"/>
    <x v="1"/>
    <x v="3"/>
    <x v="3"/>
    <n v="0"/>
    <n v="0"/>
    <n v="0"/>
    <n v="0"/>
    <n v="0"/>
    <d v="2024-05-03T00:00:00"/>
    <s v="Contacted"/>
    <n v="5"/>
    <x v="2"/>
    <b v="1"/>
    <b v="1"/>
    <x v="0"/>
  </r>
  <r>
    <s v="CUST100886"/>
    <d v="2024-05-21T00:00:00"/>
    <x v="3"/>
    <x v="1"/>
    <s v="-"/>
    <s v="-"/>
    <x v="3"/>
    <n v="515"/>
    <s v=" - "/>
    <n v="0"/>
    <x v="1"/>
    <n v="0"/>
    <n v="0"/>
    <n v="0"/>
    <n v="0"/>
    <x v="4"/>
    <x v="7"/>
    <x v="2"/>
    <n v="51"/>
    <x v="0"/>
    <x v="6"/>
    <x v="3"/>
    <x v="5"/>
    <n v="1"/>
    <n v="0"/>
    <n v="0"/>
    <n v="0"/>
    <n v="0"/>
    <d v="2025-08-02T00:00:00"/>
    <s v="Contacted"/>
    <n v="0"/>
    <x v="1"/>
    <b v="0"/>
    <b v="0"/>
    <x v="0"/>
  </r>
  <r>
    <s v="CUST101582"/>
    <d v="2020-08-23T00:00:00"/>
    <x v="2"/>
    <x v="2"/>
    <d v="2025-01-30T00:00:00"/>
    <d v="2025-07-07T00:00:00"/>
    <x v="2"/>
    <n v="1882"/>
    <n v="103"/>
    <n v="9.7087378640776691E-3"/>
    <x v="0"/>
    <n v="3"/>
    <n v="56.62"/>
    <n v="18.87"/>
    <n v="20.84"/>
    <x v="0"/>
    <x v="7"/>
    <x v="0"/>
    <n v="21"/>
    <x v="2"/>
    <x v="2"/>
    <x v="2"/>
    <x v="7"/>
    <n v="0"/>
    <n v="0"/>
    <n v="0"/>
    <n v="0"/>
    <n v="2"/>
    <d v="2023-07-18T00:00:00"/>
    <s v="Contacted"/>
    <n v="3"/>
    <x v="0"/>
    <b v="1"/>
    <b v="0"/>
    <x v="0"/>
  </r>
  <r>
    <s v="CUST101614"/>
    <d v="2022-01-30T00:00:00"/>
    <x v="0"/>
    <x v="3"/>
    <d v="2023-09-09T00:00:00"/>
    <d v="2023-10-18T00:00:00"/>
    <x v="1"/>
    <n v="1357"/>
    <n v="731"/>
    <n v="1.3679890560875513E-3"/>
    <x v="0"/>
    <n v="5"/>
    <n v="216.14"/>
    <n v="43.23"/>
    <n v="17.89"/>
    <x v="3"/>
    <x v="0"/>
    <x v="2"/>
    <n v="43"/>
    <x v="0"/>
    <x v="4"/>
    <x v="3"/>
    <x v="3"/>
    <n v="0"/>
    <n v="0"/>
    <n v="0"/>
    <n v="0"/>
    <n v="0"/>
    <d v="2022-08-27T00:00:00"/>
    <s v="Contacted"/>
    <n v="10"/>
    <x v="2"/>
    <b v="1"/>
    <b v="0"/>
    <x v="0"/>
  </r>
  <r>
    <s v="CUST101837"/>
    <d v="2020-11-08T00:00:00"/>
    <x v="2"/>
    <x v="5"/>
    <d v="2024-02-21T00:00:00"/>
    <d v="2025-04-30T00:00:00"/>
    <x v="2"/>
    <n v="1805"/>
    <n v="171"/>
    <n v="5.8479532163742687E-3"/>
    <x v="0"/>
    <n v="3"/>
    <n v="192.89"/>
    <n v="64.3"/>
    <n v="29.74"/>
    <x v="0"/>
    <x v="4"/>
    <x v="0"/>
    <n v="30"/>
    <x v="2"/>
    <x v="5"/>
    <x v="1"/>
    <x v="6"/>
    <n v="0"/>
    <n v="0"/>
    <n v="0"/>
    <n v="0"/>
    <n v="1"/>
    <d v="2023-07-07T00:00:00"/>
    <s v="Contacted"/>
    <n v="0"/>
    <x v="1"/>
    <b v="0"/>
    <b v="0"/>
    <x v="0"/>
  </r>
  <r>
    <s v="CUST101873"/>
    <d v="2020-07-31T00:00:00"/>
    <x v="2"/>
    <x v="8"/>
    <d v="2025-07-08T00:00:00"/>
    <d v="2025-07-25T00:00:00"/>
    <x v="2"/>
    <n v="1905"/>
    <n v="85"/>
    <n v="1.1764705882352941E-2"/>
    <x v="0"/>
    <n v="3"/>
    <n v="55.41"/>
    <n v="18.47"/>
    <n v="22.87"/>
    <x v="4"/>
    <x v="1"/>
    <x v="2"/>
    <n v="26"/>
    <x v="2"/>
    <x v="2"/>
    <x v="4"/>
    <x v="1"/>
    <n v="0"/>
    <n v="0"/>
    <n v="0"/>
    <n v="1"/>
    <n v="0"/>
    <d v="2023-04-11T00:00:00"/>
    <s v="Contacted"/>
    <n v="0"/>
    <x v="0"/>
    <b v="1"/>
    <b v="0"/>
    <x v="1"/>
  </r>
  <r>
    <s v="CUST100282"/>
    <d v="2024-01-11T00:00:00"/>
    <x v="3"/>
    <x v="3"/>
    <d v="2024-10-28T00:00:00"/>
    <d v="2025-04-22T00:00:00"/>
    <x v="2"/>
    <n v="646"/>
    <n v="179"/>
    <n v="5.5865921787709499E-3"/>
    <x v="0"/>
    <n v="2"/>
    <n v="134.91999999999999"/>
    <n v="67.459999999999994"/>
    <n v="51.04"/>
    <x v="4"/>
    <x v="5"/>
    <x v="0"/>
    <n v="16"/>
    <x v="1"/>
    <x v="6"/>
    <x v="4"/>
    <x v="2"/>
    <n v="1"/>
    <n v="0"/>
    <n v="0"/>
    <n v="0"/>
    <n v="1"/>
    <d v="2025-03-20T00:00:00"/>
    <s v="Contacted"/>
    <n v="6"/>
    <x v="2"/>
    <b v="1"/>
    <b v="1"/>
    <x v="0"/>
  </r>
  <r>
    <s v="CUST100210"/>
    <d v="2020-07-17T00:00:00"/>
    <x v="2"/>
    <x v="8"/>
    <d v="2022-12-07T00:00:00"/>
    <d v="2024-09-06T00:00:00"/>
    <x v="0"/>
    <n v="1919"/>
    <n v="407"/>
    <n v="2.4570024570024569E-3"/>
    <x v="0"/>
    <n v="3"/>
    <n v="151.71"/>
    <n v="50.57"/>
    <n v="23.41"/>
    <x v="0"/>
    <x v="0"/>
    <x v="2"/>
    <n v="31"/>
    <x v="0"/>
    <x v="4"/>
    <x v="4"/>
    <x v="2"/>
    <n v="0"/>
    <n v="1"/>
    <n v="0"/>
    <n v="1"/>
    <n v="1"/>
    <d v="2025-07-31T00:00:00"/>
    <s v="Contacted"/>
    <n v="0"/>
    <x v="2"/>
    <b v="0"/>
    <b v="1"/>
    <x v="0"/>
  </r>
  <r>
    <s v="CUST100111"/>
    <d v="2022-02-04T00:00:00"/>
    <x v="0"/>
    <x v="4"/>
    <d v="2024-09-01T00:00:00"/>
    <s v="-"/>
    <x v="3"/>
    <n v="1352"/>
    <s v=" - "/>
    <n v="0"/>
    <x v="0"/>
    <n v="0"/>
    <n v="0"/>
    <n v="0"/>
    <n v="0"/>
    <x v="2"/>
    <x v="0"/>
    <x v="2"/>
    <n v="16"/>
    <x v="1"/>
    <x v="3"/>
    <x v="0"/>
    <x v="0"/>
    <n v="0"/>
    <n v="0"/>
    <n v="0"/>
    <n v="0"/>
    <n v="0"/>
    <d v="2025-06-04T00:00:00"/>
    <s v="Contacted"/>
    <n v="4"/>
    <x v="0"/>
    <b v="0"/>
    <b v="1"/>
    <x v="0"/>
  </r>
  <r>
    <s v="CUST101920"/>
    <d v="2020-10-20T00:00:00"/>
    <x v="2"/>
    <x v="6"/>
    <d v="2021-07-20T00:00:00"/>
    <d v="2021-12-19T00:00:00"/>
    <x v="4"/>
    <n v="1824"/>
    <n v="1399"/>
    <n v="7.1479628305932811E-4"/>
    <x v="0"/>
    <n v="2"/>
    <n v="160.80000000000001"/>
    <n v="80.400000000000006"/>
    <n v="59.4"/>
    <x v="3"/>
    <x v="8"/>
    <x v="0"/>
    <n v="32"/>
    <x v="0"/>
    <x v="0"/>
    <x v="4"/>
    <x v="4"/>
    <n v="0"/>
    <n v="0"/>
    <n v="0"/>
    <n v="0"/>
    <n v="0"/>
    <d v="2023-01-15T00:00:00"/>
    <s v="Contacted"/>
    <n v="0"/>
    <x v="0"/>
    <b v="1"/>
    <b v="0"/>
    <x v="0"/>
  </r>
  <r>
    <s v="CUST102165"/>
    <d v="2020-03-21T00:00:00"/>
    <x v="2"/>
    <x v="11"/>
    <d v="2024-11-18T00:00:00"/>
    <d v="2024-12-22T00:00:00"/>
    <x v="0"/>
    <n v="2037"/>
    <n v="300"/>
    <n v="3.3333333333333335E-3"/>
    <x v="0"/>
    <n v="4"/>
    <n v="45.38"/>
    <n v="11.35"/>
    <n v="16.11"/>
    <x v="3"/>
    <x v="6"/>
    <x v="0"/>
    <n v="29"/>
    <x v="2"/>
    <x v="6"/>
    <x v="3"/>
    <x v="8"/>
    <n v="0"/>
    <n v="0"/>
    <n v="0"/>
    <n v="0"/>
    <n v="2"/>
    <d v="2021-02-21T00:00:00"/>
    <s v="Contacted"/>
    <n v="0"/>
    <x v="0"/>
    <b v="0"/>
    <b v="1"/>
    <x v="0"/>
  </r>
  <r>
    <s v="CUST100457"/>
    <d v="2022-04-12T00:00:00"/>
    <x v="0"/>
    <x v="9"/>
    <d v="2023-04-23T00:00:00"/>
    <d v="2023-04-26T00:00:00"/>
    <x v="1"/>
    <n v="1285"/>
    <n v="906"/>
    <n v="1.1037527593818985E-3"/>
    <x v="0"/>
    <n v="7"/>
    <n v="337.15"/>
    <n v="48.16"/>
    <n v="50.55"/>
    <x v="3"/>
    <x v="1"/>
    <x v="1"/>
    <n v="38"/>
    <x v="0"/>
    <x v="0"/>
    <x v="3"/>
    <x v="3"/>
    <n v="0"/>
    <n v="1"/>
    <n v="0"/>
    <n v="1"/>
    <n v="2"/>
    <d v="2025-05-16T00:00:00"/>
    <s v="Contacted"/>
    <n v="0"/>
    <x v="2"/>
    <b v="1"/>
    <b v="0"/>
    <x v="0"/>
  </r>
  <r>
    <s v="CUST100819"/>
    <d v="2024-03-14T00:00:00"/>
    <x v="3"/>
    <x v="11"/>
    <d v="2025-10-04T00:00:00"/>
    <d v="2025-10-13T00:00:00"/>
    <x v="2"/>
    <n v="583"/>
    <n v="5"/>
    <n v="0.2"/>
    <x v="0"/>
    <n v="5"/>
    <n v="162.52000000000001"/>
    <n v="32.5"/>
    <n v="25.42"/>
    <x v="5"/>
    <x v="0"/>
    <x v="2"/>
    <n v="45"/>
    <x v="0"/>
    <x v="3"/>
    <x v="4"/>
    <x v="5"/>
    <n v="0"/>
    <n v="0"/>
    <n v="0"/>
    <n v="0"/>
    <n v="2"/>
    <d v="2025-10-02T00:00:00"/>
    <s v="Contacted"/>
    <n v="0"/>
    <x v="1"/>
    <b v="1"/>
    <b v="0"/>
    <x v="1"/>
  </r>
  <r>
    <s v="CUST102184"/>
    <d v="2024-06-04T00:00:00"/>
    <x v="3"/>
    <x v="0"/>
    <d v="2025-05-19T00:00:00"/>
    <d v="2025-08-23T00:00:00"/>
    <x v="2"/>
    <n v="501"/>
    <n v="56"/>
    <n v="1.7857142857142856E-2"/>
    <x v="0"/>
    <n v="3"/>
    <n v="112.88"/>
    <n v="37.630000000000003"/>
    <n v="63.48"/>
    <x v="5"/>
    <x v="5"/>
    <x v="1"/>
    <n v="29"/>
    <x v="2"/>
    <x v="0"/>
    <x v="3"/>
    <x v="2"/>
    <n v="0"/>
    <n v="0"/>
    <n v="0"/>
    <n v="0"/>
    <n v="2"/>
    <d v="2025-07-13T00:00:00"/>
    <s v="Contacted"/>
    <n v="0"/>
    <x v="0"/>
    <b v="1"/>
    <b v="0"/>
    <x v="1"/>
  </r>
  <r>
    <s v="CUST101655"/>
    <d v="2023-04-17T00:00:00"/>
    <x v="4"/>
    <x v="9"/>
    <d v="2025-06-28T00:00:00"/>
    <d v="2025-08-21T00:00:00"/>
    <x v="2"/>
    <n v="915"/>
    <n v="58"/>
    <n v="1.7241379310344827E-2"/>
    <x v="0"/>
    <n v="2"/>
    <n v="181.8"/>
    <n v="90.9"/>
    <n v="121.56"/>
    <x v="5"/>
    <x v="6"/>
    <x v="1"/>
    <n v="31"/>
    <x v="0"/>
    <x v="2"/>
    <x v="3"/>
    <x v="1"/>
    <n v="1"/>
    <n v="0"/>
    <n v="0"/>
    <n v="0"/>
    <n v="1"/>
    <d v="2024-01-27T00:00:00"/>
    <s v="Contacted"/>
    <n v="1"/>
    <x v="0"/>
    <b v="0"/>
    <b v="1"/>
    <x v="1"/>
  </r>
  <r>
    <s v="CUST100252"/>
    <d v="2023-01-12T00:00:00"/>
    <x v="4"/>
    <x v="3"/>
    <d v="2023-10-22T00:00:00"/>
    <d v="2023-12-24T00:00:00"/>
    <x v="1"/>
    <n v="1010"/>
    <n v="664"/>
    <n v="1.5060240963855422E-3"/>
    <x v="0"/>
    <n v="2"/>
    <n v="87.11"/>
    <n v="43.56"/>
    <n v="50.34"/>
    <x v="1"/>
    <x v="5"/>
    <x v="2"/>
    <n v="48"/>
    <x v="0"/>
    <x v="2"/>
    <x v="4"/>
    <x v="7"/>
    <n v="1"/>
    <n v="0"/>
    <n v="0"/>
    <n v="0"/>
    <n v="0"/>
    <d v="2023-07-13T00:00:00"/>
    <s v="Contacted"/>
    <n v="1"/>
    <x v="2"/>
    <b v="0"/>
    <b v="1"/>
    <x v="0"/>
  </r>
  <r>
    <s v="CUST100251"/>
    <d v="2023-08-28T00:00:00"/>
    <x v="4"/>
    <x v="2"/>
    <d v="2025-06-30T00:00:00"/>
    <d v="2025-10-05T00:00:00"/>
    <x v="2"/>
    <n v="782"/>
    <n v="13"/>
    <n v="7.6923076923076927E-2"/>
    <x v="0"/>
    <n v="4"/>
    <n v="124.31"/>
    <n v="31.08"/>
    <n v="63.81"/>
    <x v="2"/>
    <x v="8"/>
    <x v="2"/>
    <n v="38"/>
    <x v="0"/>
    <x v="3"/>
    <x v="2"/>
    <x v="0"/>
    <n v="0"/>
    <n v="0"/>
    <n v="1"/>
    <n v="0"/>
    <n v="2"/>
    <d v="2024-06-06T00:00:00"/>
    <s v="Contacted"/>
    <n v="10"/>
    <x v="1"/>
    <b v="1"/>
    <b v="1"/>
    <x v="1"/>
  </r>
  <r>
    <s v="CUST101539"/>
    <d v="2023-09-12T00:00:00"/>
    <x v="4"/>
    <x v="10"/>
    <d v="2024-02-18T00:00:00"/>
    <d v="2024-06-09T00:00:00"/>
    <x v="0"/>
    <n v="767"/>
    <n v="496"/>
    <n v="2.0161290322580645E-3"/>
    <x v="0"/>
    <n v="3"/>
    <n v="80.91"/>
    <n v="26.97"/>
    <n v="9.42"/>
    <x v="1"/>
    <x v="3"/>
    <x v="0"/>
    <n v="21"/>
    <x v="2"/>
    <x v="2"/>
    <x v="1"/>
    <x v="3"/>
    <n v="0"/>
    <n v="0"/>
    <n v="0"/>
    <n v="0"/>
    <n v="2"/>
    <d v="2024-11-23T00:00:00"/>
    <s v="Contacted"/>
    <n v="0"/>
    <x v="2"/>
    <b v="1"/>
    <b v="0"/>
    <x v="0"/>
  </r>
  <r>
    <s v="CUST102129"/>
    <d v="2020-06-06T00:00:00"/>
    <x v="2"/>
    <x v="0"/>
    <d v="2022-11-09T00:00:00"/>
    <d v="2025-07-11T00:00:00"/>
    <x v="2"/>
    <n v="1960"/>
    <n v="99"/>
    <n v="1.0101010101010102E-2"/>
    <x v="0"/>
    <n v="1"/>
    <n v="52.89"/>
    <n v="52.89"/>
    <n v="68.97"/>
    <x v="5"/>
    <x v="3"/>
    <x v="1"/>
    <n v="25"/>
    <x v="2"/>
    <x v="1"/>
    <x v="1"/>
    <x v="5"/>
    <n v="0"/>
    <n v="0"/>
    <n v="0"/>
    <n v="0"/>
    <n v="1"/>
    <d v="2023-03-15T00:00:00"/>
    <s v="Contacted"/>
    <n v="10"/>
    <x v="1"/>
    <b v="1"/>
    <b v="0"/>
    <x v="0"/>
  </r>
  <r>
    <s v="CUST101926"/>
    <d v="2024-02-26T00:00:00"/>
    <x v="3"/>
    <x v="4"/>
    <d v="2025-01-25T00:00:00"/>
    <d v="2025-03-18T00:00:00"/>
    <x v="2"/>
    <n v="600"/>
    <n v="214"/>
    <n v="4.6728971962616819E-3"/>
    <x v="0"/>
    <n v="3"/>
    <n v="116.33"/>
    <n v="38.78"/>
    <n v="20.8"/>
    <x v="3"/>
    <x v="4"/>
    <x v="0"/>
    <n v="39"/>
    <x v="0"/>
    <x v="1"/>
    <x v="3"/>
    <x v="1"/>
    <n v="0"/>
    <n v="0"/>
    <n v="0"/>
    <n v="0"/>
    <n v="0"/>
    <d v="2024-03-23T00:00:00"/>
    <s v="Contacted"/>
    <n v="1"/>
    <x v="2"/>
    <b v="1"/>
    <b v="0"/>
    <x v="0"/>
  </r>
  <r>
    <s v="CUST101018"/>
    <d v="2024-02-21T00:00:00"/>
    <x v="3"/>
    <x v="4"/>
    <d v="2024-10-18T00:00:00"/>
    <d v="2025-01-01T00:00:00"/>
    <x v="2"/>
    <n v="605"/>
    <n v="290"/>
    <n v="3.4482758620689655E-3"/>
    <x v="0"/>
    <n v="1"/>
    <n v="54.39"/>
    <n v="54.39"/>
    <n v="46.48"/>
    <x v="0"/>
    <x v="5"/>
    <x v="2"/>
    <n v="44"/>
    <x v="0"/>
    <x v="4"/>
    <x v="1"/>
    <x v="7"/>
    <n v="1"/>
    <n v="1"/>
    <n v="0"/>
    <n v="0"/>
    <n v="1"/>
    <s v="-"/>
    <s v="Never Contacted"/>
    <n v="0"/>
    <x v="0"/>
    <b v="1"/>
    <b v="0"/>
    <x v="0"/>
  </r>
  <r>
    <s v="CUST100422"/>
    <d v="2023-12-16T00:00:00"/>
    <x v="4"/>
    <x v="7"/>
    <d v="2024-04-20T00:00:00"/>
    <d v="2024-09-06T00:00:00"/>
    <x v="0"/>
    <n v="672"/>
    <n v="407"/>
    <n v="2.4570024570024569E-3"/>
    <x v="0"/>
    <n v="3"/>
    <n v="259.77"/>
    <n v="86.59"/>
    <n v="92.04"/>
    <x v="1"/>
    <x v="9"/>
    <x v="1"/>
    <n v="48"/>
    <x v="0"/>
    <x v="0"/>
    <x v="1"/>
    <x v="0"/>
    <n v="0"/>
    <n v="0"/>
    <n v="0"/>
    <n v="0"/>
    <n v="2"/>
    <d v="2025-01-05T00:00:00"/>
    <s v="Contacted"/>
    <n v="6"/>
    <x v="0"/>
    <b v="1"/>
    <b v="1"/>
    <x v="0"/>
  </r>
  <r>
    <s v="CUST101175"/>
    <d v="2022-06-15T00:00:00"/>
    <x v="0"/>
    <x v="0"/>
    <d v="2024-09-19T00:00:00"/>
    <d v="2025-07-11T00:00:00"/>
    <x v="2"/>
    <n v="1221"/>
    <n v="99"/>
    <n v="1.0101010101010102E-2"/>
    <x v="0"/>
    <n v="1"/>
    <n v="18.399999999999999"/>
    <n v="18.399999999999999"/>
    <n v="25.02"/>
    <x v="0"/>
    <x v="8"/>
    <x v="2"/>
    <n v="33"/>
    <x v="0"/>
    <x v="0"/>
    <x v="0"/>
    <x v="5"/>
    <n v="0"/>
    <n v="0"/>
    <n v="0"/>
    <n v="0"/>
    <n v="0"/>
    <s v="-"/>
    <s v="Never Contacted"/>
    <n v="6"/>
    <x v="0"/>
    <b v="1"/>
    <b v="0"/>
    <x v="0"/>
  </r>
  <r>
    <s v="CUST100620"/>
    <d v="2020-07-10T00:00:00"/>
    <x v="2"/>
    <x v="8"/>
    <d v="2024-05-09T00:00:00"/>
    <d v="2024-08-17T00:00:00"/>
    <x v="0"/>
    <n v="1926"/>
    <n v="427"/>
    <n v="2.34192037470726E-3"/>
    <x v="0"/>
    <n v="2"/>
    <n v="1.91"/>
    <n v="0.96"/>
    <n v="1.92"/>
    <x v="1"/>
    <x v="4"/>
    <x v="1"/>
    <n v="37"/>
    <x v="0"/>
    <x v="6"/>
    <x v="4"/>
    <x v="3"/>
    <n v="1"/>
    <n v="0"/>
    <n v="0"/>
    <n v="0"/>
    <n v="1"/>
    <d v="2023-05-06T00:00:00"/>
    <s v="Contacted"/>
    <n v="9"/>
    <x v="0"/>
    <b v="1"/>
    <b v="0"/>
    <x v="0"/>
  </r>
  <r>
    <s v="CUST100173"/>
    <d v="2020-02-13T00:00:00"/>
    <x v="2"/>
    <x v="4"/>
    <d v="2020-04-01T00:00:00"/>
    <s v="-"/>
    <x v="3"/>
    <n v="2074"/>
    <s v=" - "/>
    <n v="0"/>
    <x v="0"/>
    <n v="0"/>
    <n v="0"/>
    <n v="0"/>
    <n v="0"/>
    <x v="2"/>
    <x v="4"/>
    <x v="2"/>
    <n v="60"/>
    <x v="4"/>
    <x v="0"/>
    <x v="4"/>
    <x v="4"/>
    <n v="0"/>
    <n v="1"/>
    <n v="0"/>
    <n v="0"/>
    <n v="0"/>
    <d v="2023-12-19T00:00:00"/>
    <s v="Contacted"/>
    <n v="0"/>
    <x v="0"/>
    <b v="0"/>
    <b v="1"/>
    <x v="0"/>
  </r>
  <r>
    <s v="CUST100486"/>
    <d v="2022-02-22T00:00:00"/>
    <x v="0"/>
    <x v="4"/>
    <d v="2024-06-29T00:00:00"/>
    <d v="2025-03-02T00:00:00"/>
    <x v="2"/>
    <n v="1334"/>
    <n v="230"/>
    <n v="4.3478260869565218E-3"/>
    <x v="0"/>
    <n v="1"/>
    <n v="73.099999999999994"/>
    <n v="73.099999999999994"/>
    <n v="119.96"/>
    <x v="3"/>
    <x v="3"/>
    <x v="2"/>
    <n v="27"/>
    <x v="2"/>
    <x v="1"/>
    <x v="3"/>
    <x v="3"/>
    <n v="0"/>
    <n v="0"/>
    <n v="0"/>
    <n v="0"/>
    <n v="1"/>
    <d v="2025-04-15T00:00:00"/>
    <s v="Contacted"/>
    <n v="9"/>
    <x v="2"/>
    <b v="1"/>
    <b v="0"/>
    <x v="0"/>
  </r>
  <r>
    <s v="CUST101985"/>
    <d v="2021-02-22T00:00:00"/>
    <x v="1"/>
    <x v="4"/>
    <d v="2022-10-20T00:00:00"/>
    <d v="2023-12-06T00:00:00"/>
    <x v="1"/>
    <n v="1699"/>
    <n v="682"/>
    <n v="1.4662756598240469E-3"/>
    <x v="0"/>
    <n v="6"/>
    <n v="323.70999999999998"/>
    <n v="53.95"/>
    <n v="113.01"/>
    <x v="0"/>
    <x v="7"/>
    <x v="2"/>
    <n v="33"/>
    <x v="0"/>
    <x v="4"/>
    <x v="0"/>
    <x v="1"/>
    <n v="0"/>
    <n v="0"/>
    <n v="1"/>
    <n v="2"/>
    <n v="1"/>
    <d v="2024-12-13T00:00:00"/>
    <s v="Contacted"/>
    <n v="0"/>
    <x v="0"/>
    <b v="1"/>
    <b v="0"/>
    <x v="0"/>
  </r>
  <r>
    <s v="CUST101080"/>
    <d v="2021-05-23T00:00:00"/>
    <x v="1"/>
    <x v="1"/>
    <d v="2021-09-25T00:00:00"/>
    <d v="2021-11-01T00:00:00"/>
    <x v="4"/>
    <n v="1609"/>
    <n v="1447"/>
    <n v="6.9108500345542499E-4"/>
    <x v="0"/>
    <n v="4"/>
    <n v="249.09"/>
    <n v="62.27"/>
    <n v="55.27"/>
    <x v="3"/>
    <x v="3"/>
    <x v="1"/>
    <n v="42"/>
    <x v="0"/>
    <x v="6"/>
    <x v="2"/>
    <x v="7"/>
    <n v="0"/>
    <n v="0"/>
    <n v="0"/>
    <n v="0"/>
    <n v="0"/>
    <d v="2024-06-01T00:00:00"/>
    <s v="Contacted"/>
    <n v="0"/>
    <x v="2"/>
    <b v="1"/>
    <b v="0"/>
    <x v="0"/>
  </r>
  <r>
    <s v="CUST101117"/>
    <d v="2020-06-02T00:00:00"/>
    <x v="2"/>
    <x v="0"/>
    <d v="2024-05-14T00:00:00"/>
    <s v="-"/>
    <x v="3"/>
    <n v="1964"/>
    <s v=" - "/>
    <n v="0"/>
    <x v="0"/>
    <n v="0"/>
    <n v="0"/>
    <n v="0"/>
    <n v="0"/>
    <x v="1"/>
    <x v="5"/>
    <x v="1"/>
    <n v="39"/>
    <x v="0"/>
    <x v="3"/>
    <x v="0"/>
    <x v="2"/>
    <n v="1"/>
    <n v="0"/>
    <n v="0"/>
    <n v="0"/>
    <n v="0"/>
    <d v="2022-02-25T00:00:00"/>
    <s v="Contacted"/>
    <n v="0"/>
    <x v="2"/>
    <b v="1"/>
    <b v="0"/>
    <x v="0"/>
  </r>
  <r>
    <s v="CUST101357"/>
    <d v="2024-05-07T00:00:00"/>
    <x v="3"/>
    <x v="1"/>
    <d v="2025-07-20T00:00:00"/>
    <d v="2025-07-21T00:00:00"/>
    <x v="2"/>
    <n v="529"/>
    <n v="89"/>
    <n v="1.1235955056179775E-2"/>
    <x v="0"/>
    <n v="9"/>
    <n v="632.4"/>
    <n v="70.27"/>
    <n v="15.41"/>
    <x v="2"/>
    <x v="1"/>
    <x v="0"/>
    <n v="33"/>
    <x v="0"/>
    <x v="1"/>
    <x v="4"/>
    <x v="6"/>
    <n v="0"/>
    <n v="0"/>
    <n v="0"/>
    <n v="3"/>
    <n v="3"/>
    <d v="2024-06-20T00:00:00"/>
    <s v="Contacted"/>
    <n v="0"/>
    <x v="1"/>
    <b v="1"/>
    <b v="0"/>
    <x v="1"/>
  </r>
  <r>
    <s v="CUST101041"/>
    <d v="2020-04-21T00:00:00"/>
    <x v="2"/>
    <x v="9"/>
    <d v="2023-06-25T00:00:00"/>
    <d v="2023-08-19T00:00:00"/>
    <x v="1"/>
    <n v="2006"/>
    <n v="791"/>
    <n v="1.2642225031605564E-3"/>
    <x v="0"/>
    <n v="3"/>
    <n v="378.11"/>
    <n v="126.04"/>
    <n v="0.5"/>
    <x v="3"/>
    <x v="3"/>
    <x v="2"/>
    <n v="33"/>
    <x v="0"/>
    <x v="3"/>
    <x v="3"/>
    <x v="5"/>
    <n v="0"/>
    <n v="0"/>
    <n v="0"/>
    <n v="0"/>
    <n v="2"/>
    <d v="2022-11-22T00:00:00"/>
    <s v="Contacted"/>
    <n v="0"/>
    <x v="0"/>
    <b v="1"/>
    <b v="0"/>
    <x v="0"/>
  </r>
  <r>
    <s v="CUST101090"/>
    <d v="2024-05-07T00:00:00"/>
    <x v="3"/>
    <x v="1"/>
    <d v="2024-09-27T00:00:00"/>
    <s v="-"/>
    <x v="3"/>
    <n v="529"/>
    <s v=" - "/>
    <n v="0"/>
    <x v="0"/>
    <n v="0"/>
    <n v="0"/>
    <n v="0"/>
    <n v="0"/>
    <x v="2"/>
    <x v="8"/>
    <x v="2"/>
    <n v="17"/>
    <x v="1"/>
    <x v="0"/>
    <x v="3"/>
    <x v="6"/>
    <n v="0"/>
    <n v="0"/>
    <n v="0"/>
    <n v="0"/>
    <n v="0"/>
    <d v="2024-07-02T00:00:00"/>
    <s v="Contacted"/>
    <n v="0"/>
    <x v="0"/>
    <b v="1"/>
    <b v="0"/>
    <x v="0"/>
  </r>
  <r>
    <s v="CUST101355"/>
    <d v="2021-04-23T00:00:00"/>
    <x v="1"/>
    <x v="9"/>
    <d v="2021-06-13T00:00:00"/>
    <d v="2025-03-23T00:00:00"/>
    <x v="2"/>
    <n v="1639"/>
    <n v="209"/>
    <n v="4.7846889952153108E-3"/>
    <x v="0"/>
    <n v="1"/>
    <n v="62.51"/>
    <n v="62.51"/>
    <n v="85.82"/>
    <x v="4"/>
    <x v="3"/>
    <x v="1"/>
    <n v="32"/>
    <x v="0"/>
    <x v="2"/>
    <x v="2"/>
    <x v="1"/>
    <n v="0"/>
    <n v="0"/>
    <n v="0"/>
    <n v="0"/>
    <n v="0"/>
    <d v="2022-08-26T00:00:00"/>
    <s v="Contacted"/>
    <n v="6"/>
    <x v="0"/>
    <b v="1"/>
    <b v="0"/>
    <x v="0"/>
  </r>
  <r>
    <s v="CUST100211"/>
    <d v="2023-09-11T00:00:00"/>
    <x v="4"/>
    <x v="10"/>
    <d v="2025-04-11T00:00:00"/>
    <d v="2025-05-21T00:00:00"/>
    <x v="2"/>
    <n v="768"/>
    <n v="150"/>
    <n v="6.6666666666666671E-3"/>
    <x v="0"/>
    <n v="1"/>
    <n v="80.14"/>
    <n v="80.14"/>
    <n v="62.74"/>
    <x v="5"/>
    <x v="2"/>
    <x v="0"/>
    <n v="27"/>
    <x v="2"/>
    <x v="3"/>
    <x v="4"/>
    <x v="3"/>
    <n v="1"/>
    <n v="0"/>
    <n v="0"/>
    <n v="0"/>
    <n v="0"/>
    <d v="2024-11-07T00:00:00"/>
    <s v="Contacted"/>
    <n v="4"/>
    <x v="0"/>
    <b v="1"/>
    <b v="1"/>
    <x v="0"/>
  </r>
  <r>
    <s v="CUST100613"/>
    <d v="2020-06-22T00:00:00"/>
    <x v="2"/>
    <x v="0"/>
    <d v="2023-09-04T00:00:00"/>
    <d v="2024-05-28T00:00:00"/>
    <x v="0"/>
    <n v="1944"/>
    <n v="508"/>
    <n v="1.968503937007874E-3"/>
    <x v="0"/>
    <n v="4"/>
    <n v="110.69"/>
    <n v="27.67"/>
    <n v="10.23"/>
    <x v="2"/>
    <x v="3"/>
    <x v="2"/>
    <n v="37"/>
    <x v="0"/>
    <x v="2"/>
    <x v="3"/>
    <x v="6"/>
    <n v="0"/>
    <n v="0"/>
    <n v="0"/>
    <n v="0"/>
    <n v="2"/>
    <d v="2022-12-03T00:00:00"/>
    <s v="Contacted"/>
    <n v="0"/>
    <x v="2"/>
    <b v="1"/>
    <b v="0"/>
    <x v="0"/>
  </r>
  <r>
    <s v="CUST102149"/>
    <d v="2021-10-20T00:00:00"/>
    <x v="1"/>
    <x v="6"/>
    <d v="2024-08-27T00:00:00"/>
    <d v="2025-06-23T00:00:00"/>
    <x v="2"/>
    <n v="1459"/>
    <n v="117"/>
    <n v="8.5470085470085479E-3"/>
    <x v="0"/>
    <n v="2"/>
    <n v="30.9"/>
    <n v="15.45"/>
    <n v="28.41"/>
    <x v="1"/>
    <x v="10"/>
    <x v="1"/>
    <n v="32"/>
    <x v="0"/>
    <x v="1"/>
    <x v="0"/>
    <x v="6"/>
    <n v="0"/>
    <n v="0"/>
    <n v="0"/>
    <n v="0"/>
    <n v="0"/>
    <d v="2022-09-25T00:00:00"/>
    <s v="Contacted"/>
    <n v="0"/>
    <x v="0"/>
    <b v="1"/>
    <b v="1"/>
    <x v="0"/>
  </r>
  <r>
    <s v="CUST100464"/>
    <d v="2024-06-26T00:00:00"/>
    <x v="3"/>
    <x v="0"/>
    <d v="2025-07-19T00:00:00"/>
    <d v="2025-09-29T00:00:00"/>
    <x v="2"/>
    <n v="479"/>
    <n v="19"/>
    <n v="5.2631578947368418E-2"/>
    <x v="0"/>
    <n v="6"/>
    <n v="165.15"/>
    <n v="27.53"/>
    <n v="13.29"/>
    <x v="0"/>
    <x v="6"/>
    <x v="0"/>
    <n v="39"/>
    <x v="0"/>
    <x v="1"/>
    <x v="4"/>
    <x v="4"/>
    <n v="0"/>
    <n v="0"/>
    <n v="1"/>
    <n v="1"/>
    <n v="3"/>
    <d v="2024-08-28T00:00:00"/>
    <s v="Contacted"/>
    <n v="0"/>
    <x v="0"/>
    <b v="1"/>
    <b v="0"/>
    <x v="1"/>
  </r>
  <r>
    <s v="CUST101467"/>
    <d v="2020-10-20T00:00:00"/>
    <x v="2"/>
    <x v="6"/>
    <d v="2020-12-22T00:00:00"/>
    <d v="2021-11-09T00:00:00"/>
    <x v="4"/>
    <n v="1824"/>
    <n v="1439"/>
    <n v="6.9492703266157052E-4"/>
    <x v="0"/>
    <n v="6"/>
    <n v="145.36000000000001"/>
    <n v="24.23"/>
    <n v="18.37"/>
    <x v="3"/>
    <x v="3"/>
    <x v="1"/>
    <n v="23"/>
    <x v="2"/>
    <x v="3"/>
    <x v="4"/>
    <x v="6"/>
    <n v="0"/>
    <n v="1"/>
    <n v="1"/>
    <n v="0"/>
    <n v="2"/>
    <d v="2021-04-24T00:00:00"/>
    <s v="Contacted"/>
    <n v="0"/>
    <x v="0"/>
    <b v="1"/>
    <b v="0"/>
    <x v="0"/>
  </r>
  <r>
    <s v="CUST100554"/>
    <d v="2023-10-05T00:00:00"/>
    <x v="4"/>
    <x v="6"/>
    <d v="2024-06-24T00:00:00"/>
    <d v="2024-07-02T00:00:00"/>
    <x v="0"/>
    <n v="744"/>
    <n v="473"/>
    <n v="2.1141649048625794E-3"/>
    <x v="0"/>
    <n v="1"/>
    <n v="44.74"/>
    <n v="44.74"/>
    <n v="46.7"/>
    <x v="4"/>
    <x v="3"/>
    <x v="0"/>
    <n v="32"/>
    <x v="0"/>
    <x v="3"/>
    <x v="4"/>
    <x v="7"/>
    <n v="0"/>
    <n v="1"/>
    <n v="0"/>
    <n v="0"/>
    <n v="0"/>
    <d v="2024-01-28T00:00:00"/>
    <s v="Contacted"/>
    <n v="0"/>
    <x v="2"/>
    <b v="1"/>
    <b v="0"/>
    <x v="0"/>
  </r>
  <r>
    <s v="CUST100907"/>
    <d v="2024-08-24T00:00:00"/>
    <x v="3"/>
    <x v="2"/>
    <d v="2025-06-22T00:00:00"/>
    <d v="2025-07-16T00:00:00"/>
    <x v="2"/>
    <n v="420"/>
    <n v="94"/>
    <n v="1.0638297872340425E-2"/>
    <x v="0"/>
    <n v="1"/>
    <n v="25.58"/>
    <n v="25.58"/>
    <n v="43.77"/>
    <x v="2"/>
    <x v="1"/>
    <x v="2"/>
    <n v="25"/>
    <x v="2"/>
    <x v="6"/>
    <x v="2"/>
    <x v="3"/>
    <n v="0"/>
    <n v="0"/>
    <n v="0"/>
    <n v="0"/>
    <n v="0"/>
    <d v="2025-06-11T00:00:00"/>
    <s v="Contacted"/>
    <n v="0"/>
    <x v="2"/>
    <b v="0"/>
    <b v="1"/>
    <x v="0"/>
  </r>
  <r>
    <s v="CUST100993"/>
    <d v="2022-12-23T00:00:00"/>
    <x v="0"/>
    <x v="7"/>
    <d v="2023-09-03T00:00:00"/>
    <d v="2025-02-18T00:00:00"/>
    <x v="2"/>
    <n v="1030"/>
    <n v="242"/>
    <n v="4.1322314049586778E-3"/>
    <x v="0"/>
    <n v="5"/>
    <n v="116.92"/>
    <n v="23.38"/>
    <n v="0"/>
    <x v="0"/>
    <x v="3"/>
    <x v="2"/>
    <n v="47"/>
    <x v="0"/>
    <x v="6"/>
    <x v="4"/>
    <x v="5"/>
    <n v="1"/>
    <n v="1"/>
    <n v="0"/>
    <n v="0"/>
    <n v="1"/>
    <s v="-"/>
    <s v="Never Contacted"/>
    <n v="0"/>
    <x v="0"/>
    <b v="1"/>
    <b v="0"/>
    <x v="0"/>
  </r>
  <r>
    <s v="CUST101968"/>
    <d v="2021-12-07T00:00:00"/>
    <x v="1"/>
    <x v="7"/>
    <d v="2022-08-12T00:00:00"/>
    <d v="2022-09-26T00:00:00"/>
    <x v="5"/>
    <n v="1411"/>
    <n v="1118"/>
    <n v="8.9445438282647585E-4"/>
    <x v="0"/>
    <n v="5"/>
    <n v="218.01"/>
    <n v="43.6"/>
    <n v="7.31"/>
    <x v="3"/>
    <x v="3"/>
    <x v="2"/>
    <n v="29"/>
    <x v="2"/>
    <x v="2"/>
    <x v="0"/>
    <x v="0"/>
    <n v="0"/>
    <n v="0"/>
    <n v="0"/>
    <n v="1"/>
    <n v="0"/>
    <s v="-"/>
    <s v="Never Contacted"/>
    <n v="0"/>
    <x v="2"/>
    <b v="1"/>
    <b v="0"/>
    <x v="0"/>
  </r>
  <r>
    <s v="CUST101788"/>
    <d v="2020-10-30T00:00:00"/>
    <x v="2"/>
    <x v="6"/>
    <d v="2024-03-01T00:00:00"/>
    <d v="2025-02-01T00:00:00"/>
    <x v="2"/>
    <n v="1814"/>
    <n v="259"/>
    <n v="3.8610038610038611E-3"/>
    <x v="0"/>
    <n v="3"/>
    <n v="143.41"/>
    <n v="47.8"/>
    <n v="35.659999999999997"/>
    <x v="5"/>
    <x v="5"/>
    <x v="2"/>
    <n v="41"/>
    <x v="0"/>
    <x v="3"/>
    <x v="3"/>
    <x v="1"/>
    <n v="1"/>
    <n v="1"/>
    <n v="0"/>
    <n v="1"/>
    <n v="0"/>
    <s v="-"/>
    <s v="Never Contacted"/>
    <n v="0"/>
    <x v="0"/>
    <b v="1"/>
    <b v="0"/>
    <x v="0"/>
  </r>
  <r>
    <s v="CUST101598"/>
    <d v="2024-06-07T00:00:00"/>
    <x v="3"/>
    <x v="0"/>
    <d v="2024-11-30T00:00:00"/>
    <d v="2024-12-10T00:00:00"/>
    <x v="0"/>
    <n v="498"/>
    <n v="312"/>
    <n v="3.205128205128205E-3"/>
    <x v="0"/>
    <n v="5"/>
    <n v="303.89"/>
    <n v="60.78"/>
    <n v="28.12"/>
    <x v="5"/>
    <x v="9"/>
    <x v="1"/>
    <n v="31"/>
    <x v="0"/>
    <x v="2"/>
    <x v="1"/>
    <x v="4"/>
    <n v="1"/>
    <n v="0"/>
    <n v="0"/>
    <n v="0"/>
    <n v="3"/>
    <d v="2025-02-16T00:00:00"/>
    <s v="Contacted"/>
    <n v="5"/>
    <x v="1"/>
    <b v="0"/>
    <b v="1"/>
    <x v="0"/>
  </r>
  <r>
    <s v="CUST100096"/>
    <d v="2021-06-23T00:00:00"/>
    <x v="1"/>
    <x v="0"/>
    <s v="-"/>
    <s v="-"/>
    <x v="3"/>
    <n v="1578"/>
    <s v=" - "/>
    <n v="0"/>
    <x v="1"/>
    <n v="0"/>
    <n v="0"/>
    <n v="0"/>
    <n v="0"/>
    <x v="4"/>
    <x v="7"/>
    <x v="1"/>
    <n v="19"/>
    <x v="1"/>
    <x v="2"/>
    <x v="0"/>
    <x v="1"/>
    <n v="0"/>
    <n v="0"/>
    <n v="0"/>
    <n v="0"/>
    <n v="0"/>
    <s v="-"/>
    <s v="Never Contacted"/>
    <n v="0"/>
    <x v="2"/>
    <b v="1"/>
    <b v="0"/>
    <x v="0"/>
  </r>
  <r>
    <s v="CUST101964"/>
    <d v="2021-03-17T00:00:00"/>
    <x v="1"/>
    <x v="11"/>
    <d v="2021-12-15T00:00:00"/>
    <d v="2023-01-18T00:00:00"/>
    <x v="1"/>
    <n v="1676"/>
    <n v="1004"/>
    <n v="9.9601593625498006E-4"/>
    <x v="0"/>
    <n v="5"/>
    <n v="262.98"/>
    <n v="52.6"/>
    <n v="63.91"/>
    <x v="4"/>
    <x v="7"/>
    <x v="2"/>
    <n v="30"/>
    <x v="2"/>
    <x v="3"/>
    <x v="3"/>
    <x v="6"/>
    <n v="0"/>
    <n v="0"/>
    <n v="0"/>
    <n v="0"/>
    <n v="2"/>
    <d v="2021-05-17T00:00:00"/>
    <s v="Contacted"/>
    <n v="0"/>
    <x v="0"/>
    <b v="1"/>
    <b v="1"/>
    <x v="0"/>
  </r>
  <r>
    <s v="CUST101364"/>
    <d v="2024-07-19T00:00:00"/>
    <x v="3"/>
    <x v="8"/>
    <d v="2025-09-11T00:00:00"/>
    <d v="2025-10-03T00:00:00"/>
    <x v="2"/>
    <n v="456"/>
    <n v="15"/>
    <n v="6.6666666666666666E-2"/>
    <x v="0"/>
    <n v="4"/>
    <n v="201.67"/>
    <n v="50.42"/>
    <n v="19.11"/>
    <x v="4"/>
    <x v="2"/>
    <x v="2"/>
    <n v="39"/>
    <x v="0"/>
    <x v="2"/>
    <x v="4"/>
    <x v="4"/>
    <n v="0"/>
    <n v="0"/>
    <n v="0"/>
    <n v="1"/>
    <n v="2"/>
    <s v="-"/>
    <s v="Never Contacted"/>
    <n v="0"/>
    <x v="0"/>
    <b v="1"/>
    <b v="0"/>
    <x v="1"/>
  </r>
  <r>
    <s v="CUST101924"/>
    <d v="2020-05-22T00:00:00"/>
    <x v="2"/>
    <x v="1"/>
    <d v="2023-08-23T00:00:00"/>
    <d v="2023-12-24T00:00:00"/>
    <x v="1"/>
    <n v="1975"/>
    <n v="664"/>
    <n v="1.5060240963855422E-3"/>
    <x v="0"/>
    <n v="6"/>
    <n v="359.86"/>
    <n v="59.98"/>
    <n v="76.819999999999993"/>
    <x v="2"/>
    <x v="0"/>
    <x v="2"/>
    <n v="39"/>
    <x v="0"/>
    <x v="4"/>
    <x v="3"/>
    <x v="4"/>
    <n v="0"/>
    <n v="0"/>
    <n v="0"/>
    <n v="0"/>
    <n v="2"/>
    <d v="2025-05-18T00:00:00"/>
    <s v="Contacted"/>
    <n v="0"/>
    <x v="0"/>
    <b v="1"/>
    <b v="0"/>
    <x v="0"/>
  </r>
  <r>
    <s v="CUST100611"/>
    <d v="2020-12-13T00:00:00"/>
    <x v="2"/>
    <x v="7"/>
    <d v="2023-12-06T00:00:00"/>
    <d v="2025-01-14T00:00:00"/>
    <x v="2"/>
    <n v="1770"/>
    <n v="277"/>
    <n v="3.6101083032490976E-3"/>
    <x v="0"/>
    <n v="2"/>
    <n v="103.55"/>
    <n v="51.78"/>
    <n v="46.86"/>
    <x v="0"/>
    <x v="9"/>
    <x v="2"/>
    <n v="25"/>
    <x v="2"/>
    <x v="2"/>
    <x v="4"/>
    <x v="5"/>
    <n v="1"/>
    <n v="0"/>
    <n v="1"/>
    <n v="0"/>
    <n v="0"/>
    <d v="2024-10-24T00:00:00"/>
    <s v="Contacted"/>
    <n v="8"/>
    <x v="0"/>
    <b v="1"/>
    <b v="1"/>
    <x v="0"/>
  </r>
  <r>
    <s v="CUST100445"/>
    <d v="2020-03-22T00:00:00"/>
    <x v="2"/>
    <x v="11"/>
    <d v="2020-04-01T00:00:00"/>
    <d v="2022-03-18T00:00:00"/>
    <x v="5"/>
    <n v="2036"/>
    <n v="1310"/>
    <n v="7.6335877862595419E-4"/>
    <x v="0"/>
    <n v="3"/>
    <n v="301"/>
    <n v="100.33"/>
    <n v="40.29"/>
    <x v="2"/>
    <x v="8"/>
    <x v="2"/>
    <n v="25"/>
    <x v="2"/>
    <x v="3"/>
    <x v="2"/>
    <x v="0"/>
    <n v="0"/>
    <n v="0"/>
    <n v="0"/>
    <n v="0"/>
    <n v="2"/>
    <d v="2025-05-05T00:00:00"/>
    <s v="Contacted"/>
    <n v="0"/>
    <x v="2"/>
    <b v="1"/>
    <b v="1"/>
    <x v="0"/>
  </r>
  <r>
    <s v="CUST100237"/>
    <d v="2022-05-14T00:00:00"/>
    <x v="0"/>
    <x v="1"/>
    <d v="2024-03-10T00:00:00"/>
    <d v="2025-09-29T00:00:00"/>
    <x v="2"/>
    <n v="1253"/>
    <n v="19"/>
    <n v="5.2631578947368418E-2"/>
    <x v="0"/>
    <n v="4"/>
    <n v="263.81"/>
    <n v="65.95"/>
    <n v="116.71"/>
    <x v="2"/>
    <x v="1"/>
    <x v="1"/>
    <n v="22"/>
    <x v="2"/>
    <x v="0"/>
    <x v="0"/>
    <x v="3"/>
    <n v="1"/>
    <n v="0"/>
    <n v="0"/>
    <n v="0"/>
    <n v="0"/>
    <d v="2022-09-16T00:00:00"/>
    <s v="Contacted"/>
    <n v="0"/>
    <x v="2"/>
    <b v="1"/>
    <b v="1"/>
    <x v="1"/>
  </r>
  <r>
    <s v="CUST102310"/>
    <d v="2024-05-12T00:00:00"/>
    <x v="3"/>
    <x v="1"/>
    <s v="-"/>
    <s v="-"/>
    <x v="3"/>
    <n v="524"/>
    <s v=" - "/>
    <n v="0"/>
    <x v="1"/>
    <n v="0"/>
    <n v="0"/>
    <n v="0"/>
    <n v="0"/>
    <x v="4"/>
    <x v="5"/>
    <x v="2"/>
    <n v="35"/>
    <x v="0"/>
    <x v="5"/>
    <x v="2"/>
    <x v="4"/>
    <n v="0"/>
    <n v="0"/>
    <n v="0"/>
    <n v="0"/>
    <n v="0"/>
    <d v="2024-09-18T00:00:00"/>
    <s v="Contacted"/>
    <n v="0"/>
    <x v="2"/>
    <b v="1"/>
    <b v="0"/>
    <x v="0"/>
  </r>
  <r>
    <s v="CUST100873"/>
    <d v="2023-07-08T00:00:00"/>
    <x v="4"/>
    <x v="8"/>
    <d v="2025-02-08T00:00:00"/>
    <d v="2025-05-20T00:00:00"/>
    <x v="2"/>
    <n v="833"/>
    <n v="151"/>
    <n v="6.6225165562913907E-3"/>
    <x v="0"/>
    <n v="4"/>
    <n v="105.96"/>
    <n v="26.49"/>
    <n v="25.86"/>
    <x v="1"/>
    <x v="5"/>
    <x v="2"/>
    <n v="21"/>
    <x v="2"/>
    <x v="0"/>
    <x v="0"/>
    <x v="6"/>
    <n v="0"/>
    <n v="0"/>
    <n v="0"/>
    <n v="0"/>
    <n v="2"/>
    <d v="2023-07-24T00:00:00"/>
    <s v="Contacted"/>
    <n v="2"/>
    <x v="0"/>
    <b v="1"/>
    <b v="1"/>
    <x v="0"/>
  </r>
  <r>
    <s v="CUST102497"/>
    <d v="2020-03-26T00:00:00"/>
    <x v="2"/>
    <x v="11"/>
    <d v="2021-07-31T00:00:00"/>
    <d v="2024-01-21T00:00:00"/>
    <x v="0"/>
    <n v="2032"/>
    <n v="636"/>
    <n v="1.5723270440251573E-3"/>
    <x v="0"/>
    <n v="4"/>
    <n v="69.27"/>
    <n v="17.32"/>
    <n v="14.17"/>
    <x v="1"/>
    <x v="2"/>
    <x v="2"/>
    <n v="24"/>
    <x v="2"/>
    <x v="6"/>
    <x v="3"/>
    <x v="7"/>
    <n v="0"/>
    <n v="0"/>
    <n v="0"/>
    <n v="0"/>
    <n v="1"/>
    <s v="-"/>
    <s v="Never Contacted"/>
    <n v="0"/>
    <x v="1"/>
    <b v="0"/>
    <b v="0"/>
    <x v="0"/>
  </r>
  <r>
    <s v="CUST102054"/>
    <d v="2024-03-07T00:00:00"/>
    <x v="3"/>
    <x v="11"/>
    <d v="2025-02-28T00:00:00"/>
    <d v="2025-04-27T00:00:00"/>
    <x v="2"/>
    <n v="590"/>
    <n v="174"/>
    <n v="5.7471264367816091E-3"/>
    <x v="0"/>
    <n v="7"/>
    <n v="7.62"/>
    <n v="1.0900000000000001"/>
    <n v="0.97"/>
    <x v="4"/>
    <x v="3"/>
    <x v="2"/>
    <n v="23"/>
    <x v="2"/>
    <x v="3"/>
    <x v="0"/>
    <x v="4"/>
    <n v="0"/>
    <n v="0"/>
    <n v="0"/>
    <n v="1"/>
    <n v="4"/>
    <s v="-"/>
    <s v="Never Contacted"/>
    <n v="10"/>
    <x v="2"/>
    <b v="1"/>
    <b v="0"/>
    <x v="0"/>
  </r>
  <r>
    <s v="CUST101673"/>
    <d v="2022-06-29T00:00:00"/>
    <x v="0"/>
    <x v="0"/>
    <d v="2023-07-21T00:00:00"/>
    <d v="2024-09-11T00:00:00"/>
    <x v="0"/>
    <n v="1207"/>
    <n v="402"/>
    <n v="2.4875621890547263E-3"/>
    <x v="0"/>
    <n v="1"/>
    <n v="42.86"/>
    <n v="42.86"/>
    <n v="50.43"/>
    <x v="0"/>
    <x v="6"/>
    <x v="2"/>
    <n v="26"/>
    <x v="2"/>
    <x v="5"/>
    <x v="2"/>
    <x v="0"/>
    <n v="0"/>
    <n v="0"/>
    <n v="0"/>
    <n v="0"/>
    <n v="1"/>
    <s v="-"/>
    <s v="Never Contacted"/>
    <n v="2"/>
    <x v="0"/>
    <b v="1"/>
    <b v="1"/>
    <x v="0"/>
  </r>
  <r>
    <s v="CUST102122"/>
    <d v="2022-08-03T00:00:00"/>
    <x v="0"/>
    <x v="2"/>
    <d v="2025-03-18T00:00:00"/>
    <s v="-"/>
    <x v="3"/>
    <n v="1172"/>
    <s v=" - "/>
    <n v="0"/>
    <x v="0"/>
    <n v="0"/>
    <n v="0"/>
    <n v="0"/>
    <n v="0"/>
    <x v="2"/>
    <x v="10"/>
    <x v="2"/>
    <n v="28"/>
    <x v="2"/>
    <x v="2"/>
    <x v="1"/>
    <x v="4"/>
    <n v="0"/>
    <n v="0"/>
    <n v="0"/>
    <n v="0"/>
    <n v="0"/>
    <d v="2024-04-28T00:00:00"/>
    <s v="Contacted"/>
    <n v="0"/>
    <x v="2"/>
    <b v="0"/>
    <b v="0"/>
    <x v="0"/>
  </r>
  <r>
    <s v="CUST100839"/>
    <d v="2022-08-27T00:00:00"/>
    <x v="0"/>
    <x v="2"/>
    <d v="2025-08-13T00:00:00"/>
    <d v="2025-10-07T00:00:00"/>
    <x v="2"/>
    <n v="1148"/>
    <n v="11"/>
    <n v="9.0909090909090912E-2"/>
    <x v="0"/>
    <n v="1"/>
    <n v="74.930000000000007"/>
    <n v="74.930000000000007"/>
    <n v="14.34"/>
    <x v="4"/>
    <x v="3"/>
    <x v="2"/>
    <n v="33"/>
    <x v="0"/>
    <x v="2"/>
    <x v="2"/>
    <x v="5"/>
    <n v="0"/>
    <n v="1"/>
    <n v="0"/>
    <n v="0"/>
    <n v="0"/>
    <d v="2024-11-02T00:00:00"/>
    <s v="Contacted"/>
    <n v="0"/>
    <x v="1"/>
    <b v="1"/>
    <b v="1"/>
    <x v="1"/>
  </r>
  <r>
    <s v="CUST100581"/>
    <d v="2022-02-15T00:00:00"/>
    <x v="0"/>
    <x v="4"/>
    <d v="2025-04-11T00:00:00"/>
    <d v="2025-08-14T00:00:00"/>
    <x v="2"/>
    <n v="1341"/>
    <n v="65"/>
    <n v="1.5384615384615385E-2"/>
    <x v="0"/>
    <n v="4"/>
    <n v="233.45"/>
    <n v="58.36"/>
    <n v="64.08"/>
    <x v="4"/>
    <x v="9"/>
    <x v="2"/>
    <n v="37"/>
    <x v="0"/>
    <x v="5"/>
    <x v="4"/>
    <x v="1"/>
    <n v="0"/>
    <n v="0"/>
    <n v="0"/>
    <n v="0"/>
    <n v="1"/>
    <d v="2024-07-05T00:00:00"/>
    <s v="Contacted"/>
    <n v="6"/>
    <x v="2"/>
    <b v="1"/>
    <b v="1"/>
    <x v="1"/>
  </r>
  <r>
    <s v="CUST101281"/>
    <d v="2023-02-02T00:00:00"/>
    <x v="4"/>
    <x v="4"/>
    <d v="2025-08-03T00:00:00"/>
    <d v="2025-09-04T00:00:00"/>
    <x v="2"/>
    <n v="989"/>
    <n v="44"/>
    <n v="2.2727272727272728E-2"/>
    <x v="0"/>
    <n v="3"/>
    <n v="215.35"/>
    <n v="71.78"/>
    <n v="82.65"/>
    <x v="1"/>
    <x v="7"/>
    <x v="1"/>
    <n v="16"/>
    <x v="1"/>
    <x v="2"/>
    <x v="2"/>
    <x v="3"/>
    <n v="0"/>
    <n v="0"/>
    <n v="1"/>
    <n v="0"/>
    <n v="1"/>
    <s v="-"/>
    <s v="Never Contacted"/>
    <n v="0"/>
    <x v="0"/>
    <b v="1"/>
    <b v="0"/>
    <x v="1"/>
  </r>
  <r>
    <s v="CUST100979"/>
    <d v="2024-06-11T00:00:00"/>
    <x v="3"/>
    <x v="0"/>
    <d v="2025-01-24T00:00:00"/>
    <d v="2025-08-11T00:00:00"/>
    <x v="2"/>
    <n v="494"/>
    <n v="68"/>
    <n v="1.4705882352941176E-2"/>
    <x v="0"/>
    <n v="2"/>
    <n v="139.81"/>
    <n v="69.91"/>
    <n v="79.599999999999994"/>
    <x v="0"/>
    <x v="7"/>
    <x v="2"/>
    <n v="36"/>
    <x v="0"/>
    <x v="6"/>
    <x v="2"/>
    <x v="1"/>
    <n v="0"/>
    <n v="0"/>
    <n v="0"/>
    <n v="0"/>
    <n v="2"/>
    <d v="2024-07-23T00:00:00"/>
    <s v="Contacted"/>
    <n v="0"/>
    <x v="0"/>
    <b v="1"/>
    <b v="1"/>
    <x v="1"/>
  </r>
  <r>
    <s v="CUST100790"/>
    <d v="2023-09-19T00:00:00"/>
    <x v="4"/>
    <x v="10"/>
    <d v="2024-10-23T00:00:00"/>
    <d v="2025-07-01T00:00:00"/>
    <x v="2"/>
    <n v="760"/>
    <n v="109"/>
    <n v="9.1743119266055051E-3"/>
    <x v="0"/>
    <n v="2"/>
    <n v="136.86000000000001"/>
    <n v="68.430000000000007"/>
    <n v="11.98"/>
    <x v="5"/>
    <x v="4"/>
    <x v="1"/>
    <n v="45"/>
    <x v="0"/>
    <x v="0"/>
    <x v="3"/>
    <x v="1"/>
    <n v="1"/>
    <n v="0"/>
    <n v="0"/>
    <n v="0"/>
    <n v="0"/>
    <d v="2024-06-11T00:00:00"/>
    <s v="Contacted"/>
    <n v="0"/>
    <x v="0"/>
    <b v="0"/>
    <b v="0"/>
    <x v="0"/>
  </r>
  <r>
    <s v="CUST100841"/>
    <d v="2020-08-22T00:00:00"/>
    <x v="2"/>
    <x v="2"/>
    <d v="2021-12-29T00:00:00"/>
    <d v="2025-02-09T00:00:00"/>
    <x v="2"/>
    <n v="1883"/>
    <n v="251"/>
    <n v="3.9840637450199202E-3"/>
    <x v="0"/>
    <n v="6"/>
    <n v="909.04"/>
    <n v="151.51"/>
    <n v="65.22"/>
    <x v="5"/>
    <x v="8"/>
    <x v="1"/>
    <n v="24"/>
    <x v="2"/>
    <x v="4"/>
    <x v="2"/>
    <x v="7"/>
    <n v="0"/>
    <n v="0"/>
    <n v="1"/>
    <n v="0"/>
    <n v="3"/>
    <d v="2022-07-19T00:00:00"/>
    <s v="Contacted"/>
    <n v="0"/>
    <x v="0"/>
    <b v="1"/>
    <b v="1"/>
    <x v="0"/>
  </r>
  <r>
    <s v="CUST100482"/>
    <d v="2020-11-22T00:00:00"/>
    <x v="2"/>
    <x v="5"/>
    <d v="2020-12-08T00:00:00"/>
    <d v="2021-10-20T00:00:00"/>
    <x v="4"/>
    <n v="1791"/>
    <n v="1459"/>
    <n v="6.8540095956134343E-4"/>
    <x v="0"/>
    <n v="4"/>
    <n v="93.75"/>
    <n v="23.44"/>
    <n v="47.16"/>
    <x v="0"/>
    <x v="10"/>
    <x v="2"/>
    <n v="27"/>
    <x v="2"/>
    <x v="2"/>
    <x v="4"/>
    <x v="4"/>
    <n v="0"/>
    <n v="0"/>
    <n v="0"/>
    <n v="0"/>
    <n v="2"/>
    <d v="2023-07-09T00:00:00"/>
    <s v="Contacted"/>
    <n v="7"/>
    <x v="0"/>
    <b v="1"/>
    <b v="1"/>
    <x v="0"/>
  </r>
  <r>
    <s v="CUST101910"/>
    <d v="2021-01-04T00:00:00"/>
    <x v="1"/>
    <x v="3"/>
    <d v="2021-09-11T00:00:00"/>
    <d v="2024-03-24T00:00:00"/>
    <x v="0"/>
    <n v="1748"/>
    <n v="573"/>
    <n v="1.7452006980802793E-3"/>
    <x v="0"/>
    <n v="2"/>
    <n v="109.79"/>
    <n v="54.9"/>
    <n v="131.6"/>
    <x v="4"/>
    <x v="9"/>
    <x v="1"/>
    <n v="39"/>
    <x v="0"/>
    <x v="0"/>
    <x v="0"/>
    <x v="5"/>
    <n v="0"/>
    <n v="0"/>
    <n v="0"/>
    <n v="1"/>
    <n v="0"/>
    <d v="2021-01-20T00:00:00"/>
    <s v="Contacted"/>
    <n v="9"/>
    <x v="1"/>
    <b v="0"/>
    <b v="0"/>
    <x v="0"/>
  </r>
  <r>
    <s v="CUST100621"/>
    <d v="2024-08-03T00:00:00"/>
    <x v="3"/>
    <x v="2"/>
    <d v="2024-10-27T00:00:00"/>
    <d v="2025-08-14T00:00:00"/>
    <x v="2"/>
    <n v="441"/>
    <n v="65"/>
    <n v="1.5384615384615385E-2"/>
    <x v="0"/>
    <n v="3"/>
    <n v="266.19"/>
    <n v="88.73"/>
    <n v="77.52"/>
    <x v="1"/>
    <x v="7"/>
    <x v="2"/>
    <n v="32"/>
    <x v="0"/>
    <x v="5"/>
    <x v="0"/>
    <x v="7"/>
    <n v="0"/>
    <n v="0"/>
    <n v="0"/>
    <n v="0"/>
    <n v="0"/>
    <d v="2024-12-03T00:00:00"/>
    <s v="Contacted"/>
    <n v="0"/>
    <x v="2"/>
    <b v="1"/>
    <b v="1"/>
    <x v="1"/>
  </r>
  <r>
    <s v="CUST101502"/>
    <d v="2022-01-05T00:00:00"/>
    <x v="0"/>
    <x v="3"/>
    <d v="2022-07-04T00:00:00"/>
    <d v="2023-08-10T00:00:00"/>
    <x v="1"/>
    <n v="1382"/>
    <n v="800"/>
    <n v="1.25E-3"/>
    <x v="0"/>
    <n v="2"/>
    <n v="84.76"/>
    <n v="42.38"/>
    <n v="38.520000000000003"/>
    <x v="4"/>
    <x v="8"/>
    <x v="1"/>
    <n v="38"/>
    <x v="0"/>
    <x v="0"/>
    <x v="3"/>
    <x v="5"/>
    <n v="0"/>
    <n v="0"/>
    <n v="0"/>
    <n v="0"/>
    <n v="0"/>
    <s v="-"/>
    <s v="Never Contacted"/>
    <n v="0"/>
    <x v="1"/>
    <b v="1"/>
    <b v="1"/>
    <x v="0"/>
  </r>
  <r>
    <s v="CUST100332"/>
    <d v="2023-10-03T00:00:00"/>
    <x v="4"/>
    <x v="6"/>
    <d v="2024-07-31T00:00:00"/>
    <s v="-"/>
    <x v="3"/>
    <n v="746"/>
    <s v=" - "/>
    <n v="0"/>
    <x v="0"/>
    <n v="0"/>
    <n v="0"/>
    <n v="0"/>
    <n v="0"/>
    <x v="3"/>
    <x v="8"/>
    <x v="1"/>
    <n v="16"/>
    <x v="1"/>
    <x v="6"/>
    <x v="1"/>
    <x v="0"/>
    <n v="0"/>
    <n v="0"/>
    <n v="0"/>
    <n v="0"/>
    <n v="0"/>
    <d v="2025-05-07T00:00:00"/>
    <s v="Contacted"/>
    <n v="5"/>
    <x v="1"/>
    <b v="1"/>
    <b v="0"/>
    <x v="0"/>
  </r>
  <r>
    <s v="CUST100478"/>
    <d v="2024-02-14T00:00:00"/>
    <x v="3"/>
    <x v="4"/>
    <d v="2024-05-19T00:00:00"/>
    <d v="2025-01-11T00:00:00"/>
    <x v="2"/>
    <n v="612"/>
    <n v="280"/>
    <n v="3.5714285714285713E-3"/>
    <x v="0"/>
    <n v="1"/>
    <n v="36.659999999999997"/>
    <n v="36.659999999999997"/>
    <n v="3.45"/>
    <x v="1"/>
    <x v="1"/>
    <x v="2"/>
    <n v="32"/>
    <x v="0"/>
    <x v="2"/>
    <x v="3"/>
    <x v="3"/>
    <n v="0"/>
    <n v="0"/>
    <n v="0"/>
    <n v="0"/>
    <n v="1"/>
    <d v="2025-04-30T00:00:00"/>
    <s v="Contacted"/>
    <n v="0"/>
    <x v="0"/>
    <b v="1"/>
    <b v="1"/>
    <x v="0"/>
  </r>
  <r>
    <s v="CUST101494"/>
    <d v="2021-02-11T00:00:00"/>
    <x v="1"/>
    <x v="4"/>
    <d v="2022-05-31T00:00:00"/>
    <d v="2022-06-07T00:00:00"/>
    <x v="5"/>
    <n v="1710"/>
    <n v="1229"/>
    <n v="8.1366965012205042E-4"/>
    <x v="0"/>
    <n v="4"/>
    <n v="291.13"/>
    <n v="72.78"/>
    <n v="52.7"/>
    <x v="4"/>
    <x v="2"/>
    <x v="0"/>
    <n v="36"/>
    <x v="0"/>
    <x v="2"/>
    <x v="1"/>
    <x v="7"/>
    <n v="0"/>
    <n v="0"/>
    <n v="0"/>
    <n v="0"/>
    <n v="1"/>
    <d v="2024-08-10T00:00:00"/>
    <s v="Contacted"/>
    <n v="0"/>
    <x v="2"/>
    <b v="1"/>
    <b v="1"/>
    <x v="0"/>
  </r>
  <r>
    <s v="CUST100507"/>
    <d v="2021-07-24T00:00:00"/>
    <x v="1"/>
    <x v="8"/>
    <d v="2024-02-09T00:00:00"/>
    <d v="2025-06-28T00:00:00"/>
    <x v="2"/>
    <n v="1547"/>
    <n v="112"/>
    <n v="8.9285714285714281E-3"/>
    <x v="0"/>
    <n v="4"/>
    <n v="380.18"/>
    <n v="95.05"/>
    <n v="94.4"/>
    <x v="1"/>
    <x v="4"/>
    <x v="0"/>
    <n v="22"/>
    <x v="2"/>
    <x v="0"/>
    <x v="2"/>
    <x v="7"/>
    <n v="0"/>
    <n v="0"/>
    <n v="1"/>
    <n v="0"/>
    <n v="2"/>
    <s v="-"/>
    <s v="Never Contacted"/>
    <n v="6"/>
    <x v="2"/>
    <b v="1"/>
    <b v="1"/>
    <x v="0"/>
  </r>
  <r>
    <s v="CUST101450"/>
    <d v="2022-12-23T00:00:00"/>
    <x v="0"/>
    <x v="7"/>
    <d v="2023-08-06T00:00:00"/>
    <d v="2023-10-18T00:00:00"/>
    <x v="1"/>
    <n v="1030"/>
    <n v="731"/>
    <n v="1.3679890560875513E-3"/>
    <x v="0"/>
    <n v="3"/>
    <n v="96.69"/>
    <n v="32.229999999999997"/>
    <n v="81.37"/>
    <x v="5"/>
    <x v="5"/>
    <x v="2"/>
    <n v="25"/>
    <x v="2"/>
    <x v="0"/>
    <x v="4"/>
    <x v="7"/>
    <n v="0"/>
    <n v="0"/>
    <n v="0"/>
    <n v="0"/>
    <n v="2"/>
    <d v="2023-08-10T00:00:00"/>
    <s v="Contacted"/>
    <n v="8"/>
    <x v="0"/>
    <b v="1"/>
    <b v="0"/>
    <x v="0"/>
  </r>
  <r>
    <s v="CUST102423"/>
    <d v="2022-05-29T00:00:00"/>
    <x v="0"/>
    <x v="1"/>
    <d v="2024-05-18T00:00:00"/>
    <d v="2024-09-02T00:00:00"/>
    <x v="0"/>
    <n v="1238"/>
    <n v="411"/>
    <n v="2.4330900243309003E-3"/>
    <x v="0"/>
    <n v="4"/>
    <n v="285.66000000000003"/>
    <n v="71.42"/>
    <n v="44.04"/>
    <x v="5"/>
    <x v="4"/>
    <x v="2"/>
    <n v="17"/>
    <x v="1"/>
    <x v="2"/>
    <x v="1"/>
    <x v="1"/>
    <n v="1"/>
    <n v="0"/>
    <n v="0"/>
    <n v="2"/>
    <n v="3"/>
    <d v="2024-06-06T00:00:00"/>
    <s v="Contacted"/>
    <n v="3"/>
    <x v="2"/>
    <b v="1"/>
    <b v="1"/>
    <x v="0"/>
  </r>
  <r>
    <s v="CUST100643"/>
    <d v="2021-02-02T00:00:00"/>
    <x v="1"/>
    <x v="4"/>
    <d v="2021-04-08T00:00:00"/>
    <d v="2024-02-04T00:00:00"/>
    <x v="0"/>
    <n v="1719"/>
    <n v="622"/>
    <n v="1.6077170418006431E-3"/>
    <x v="0"/>
    <n v="3"/>
    <n v="197.15"/>
    <n v="65.72"/>
    <n v="0.5"/>
    <x v="2"/>
    <x v="2"/>
    <x v="2"/>
    <n v="24"/>
    <x v="2"/>
    <x v="6"/>
    <x v="1"/>
    <x v="7"/>
    <n v="0"/>
    <n v="0"/>
    <n v="0"/>
    <n v="0"/>
    <n v="2"/>
    <d v="2025-06-19T00:00:00"/>
    <s v="Contacted"/>
    <n v="0"/>
    <x v="2"/>
    <b v="1"/>
    <b v="0"/>
    <x v="0"/>
  </r>
  <r>
    <s v="CUST100480"/>
    <d v="2021-05-23T00:00:00"/>
    <x v="1"/>
    <x v="1"/>
    <d v="2023-06-06T00:00:00"/>
    <d v="2024-06-01T00:00:00"/>
    <x v="0"/>
    <n v="1609"/>
    <n v="504"/>
    <n v="1.984126984126984E-3"/>
    <x v="0"/>
    <n v="6"/>
    <n v="75.31"/>
    <n v="12.55"/>
    <n v="20.010000000000002"/>
    <x v="3"/>
    <x v="2"/>
    <x v="2"/>
    <n v="25"/>
    <x v="2"/>
    <x v="4"/>
    <x v="4"/>
    <x v="3"/>
    <n v="0"/>
    <n v="0"/>
    <n v="0"/>
    <n v="0"/>
    <n v="1"/>
    <d v="2024-07-30T00:00:00"/>
    <s v="Contacted"/>
    <n v="0"/>
    <x v="1"/>
    <b v="1"/>
    <b v="0"/>
    <x v="0"/>
  </r>
  <r>
    <s v="CUST101516"/>
    <d v="2021-01-03T00:00:00"/>
    <x v="1"/>
    <x v="3"/>
    <d v="2021-10-06T00:00:00"/>
    <s v="-"/>
    <x v="3"/>
    <n v="1749"/>
    <s v=" - "/>
    <n v="0"/>
    <x v="0"/>
    <n v="0"/>
    <n v="0"/>
    <n v="0"/>
    <n v="0"/>
    <x v="3"/>
    <x v="8"/>
    <x v="2"/>
    <n v="22"/>
    <x v="2"/>
    <x v="2"/>
    <x v="4"/>
    <x v="5"/>
    <n v="1"/>
    <n v="0"/>
    <n v="0"/>
    <n v="0"/>
    <n v="0"/>
    <d v="2024-01-02T00:00:00"/>
    <s v="Contacted"/>
    <n v="0"/>
    <x v="0"/>
    <b v="1"/>
    <b v="0"/>
    <x v="0"/>
  </r>
  <r>
    <s v="CUST102394"/>
    <d v="2022-12-16T00:00:00"/>
    <x v="0"/>
    <x v="7"/>
    <d v="2024-02-23T00:00:00"/>
    <d v="2024-11-19T00:00:00"/>
    <x v="0"/>
    <n v="1037"/>
    <n v="333"/>
    <n v="3.003003003003003E-3"/>
    <x v="0"/>
    <n v="3"/>
    <n v="441.41"/>
    <n v="147.13999999999999"/>
    <n v="0.5"/>
    <x v="0"/>
    <x v="7"/>
    <x v="0"/>
    <n v="33"/>
    <x v="0"/>
    <x v="3"/>
    <x v="1"/>
    <x v="3"/>
    <n v="0"/>
    <n v="0"/>
    <n v="1"/>
    <n v="0"/>
    <n v="2"/>
    <d v="2024-06-24T00:00:00"/>
    <s v="Contacted"/>
    <n v="8"/>
    <x v="2"/>
    <b v="1"/>
    <b v="0"/>
    <x v="0"/>
  </r>
  <r>
    <s v="CUST101011"/>
    <d v="2024-03-01T00:00:00"/>
    <x v="3"/>
    <x v="11"/>
    <d v="2025-09-09T00:00:00"/>
    <d v="2025-09-21T00:00:00"/>
    <x v="2"/>
    <n v="596"/>
    <n v="27"/>
    <n v="3.7037037037037035E-2"/>
    <x v="0"/>
    <n v="3"/>
    <n v="3.37"/>
    <n v="1.1200000000000001"/>
    <n v="1.07"/>
    <x v="0"/>
    <x v="4"/>
    <x v="0"/>
    <n v="34"/>
    <x v="0"/>
    <x v="6"/>
    <x v="4"/>
    <x v="3"/>
    <n v="1"/>
    <n v="0"/>
    <n v="0"/>
    <n v="0"/>
    <n v="0"/>
    <d v="2025-04-27T00:00:00"/>
    <s v="Contacted"/>
    <n v="0"/>
    <x v="0"/>
    <b v="1"/>
    <b v="1"/>
    <x v="1"/>
  </r>
  <r>
    <s v="CUST100764"/>
    <d v="2024-06-26T00:00:00"/>
    <x v="3"/>
    <x v="0"/>
    <d v="2025-10-12T00:00:00"/>
    <d v="2025-10-15T00:00:00"/>
    <x v="2"/>
    <n v="479"/>
    <n v="3"/>
    <n v="0.33333333333333331"/>
    <x v="0"/>
    <n v="1"/>
    <n v="61.04"/>
    <n v="61.04"/>
    <n v="25.74"/>
    <x v="5"/>
    <x v="3"/>
    <x v="2"/>
    <n v="45"/>
    <x v="0"/>
    <x v="6"/>
    <x v="0"/>
    <x v="7"/>
    <n v="0"/>
    <n v="0"/>
    <n v="0"/>
    <n v="0"/>
    <n v="0"/>
    <d v="2024-10-22T00:00:00"/>
    <s v="Contacted"/>
    <n v="0"/>
    <x v="1"/>
    <b v="1"/>
    <b v="1"/>
    <x v="1"/>
  </r>
  <r>
    <s v="CUST101289"/>
    <d v="2022-08-03T00:00:00"/>
    <x v="0"/>
    <x v="2"/>
    <d v="2024-12-29T00:00:00"/>
    <d v="2025-01-13T00:00:00"/>
    <x v="2"/>
    <n v="1172"/>
    <n v="278"/>
    <n v="3.5971223021582736E-3"/>
    <x v="0"/>
    <n v="1"/>
    <n v="96.75"/>
    <n v="96.75"/>
    <n v="0.5"/>
    <x v="3"/>
    <x v="5"/>
    <x v="2"/>
    <n v="24"/>
    <x v="2"/>
    <x v="2"/>
    <x v="1"/>
    <x v="1"/>
    <n v="0"/>
    <n v="1"/>
    <n v="0"/>
    <n v="0"/>
    <n v="0"/>
    <d v="2025-06-25T00:00:00"/>
    <s v="Contacted"/>
    <n v="0"/>
    <x v="0"/>
    <b v="1"/>
    <b v="0"/>
    <x v="0"/>
  </r>
  <r>
    <s v="CUST101223"/>
    <d v="2020-11-25T00:00:00"/>
    <x v="2"/>
    <x v="5"/>
    <d v="2023-03-06T00:00:00"/>
    <d v="2024-04-10T00:00:00"/>
    <x v="0"/>
    <n v="1788"/>
    <n v="556"/>
    <n v="1.7985611510791368E-3"/>
    <x v="0"/>
    <n v="4"/>
    <n v="256.36"/>
    <n v="64.09"/>
    <n v="125.32"/>
    <x v="5"/>
    <x v="0"/>
    <x v="0"/>
    <n v="32"/>
    <x v="0"/>
    <x v="6"/>
    <x v="3"/>
    <x v="7"/>
    <n v="1"/>
    <n v="0"/>
    <n v="0"/>
    <n v="0"/>
    <n v="1"/>
    <d v="2023-04-06T00:00:00"/>
    <s v="Contacted"/>
    <n v="0"/>
    <x v="1"/>
    <b v="1"/>
    <b v="0"/>
    <x v="0"/>
  </r>
  <r>
    <s v="CUST101333"/>
    <d v="2023-04-02T00:00:00"/>
    <x v="4"/>
    <x v="9"/>
    <d v="2025-06-11T00:00:00"/>
    <d v="2025-09-17T00:00:00"/>
    <x v="2"/>
    <n v="930"/>
    <n v="31"/>
    <n v="3.2258064516129031E-2"/>
    <x v="0"/>
    <n v="3"/>
    <n v="173.46"/>
    <n v="57.82"/>
    <n v="36.86"/>
    <x v="5"/>
    <x v="4"/>
    <x v="2"/>
    <n v="37"/>
    <x v="0"/>
    <x v="3"/>
    <x v="1"/>
    <x v="1"/>
    <n v="0"/>
    <n v="0"/>
    <n v="0"/>
    <n v="0"/>
    <n v="1"/>
    <d v="2023-10-29T00:00:00"/>
    <s v="Contacted"/>
    <n v="3"/>
    <x v="0"/>
    <b v="0"/>
    <b v="1"/>
    <x v="1"/>
  </r>
  <r>
    <s v="CUST100617"/>
    <d v="2023-07-20T00:00:00"/>
    <x v="4"/>
    <x v="8"/>
    <d v="2024-10-24T00:00:00"/>
    <d v="2025-10-04T00:00:00"/>
    <x v="2"/>
    <n v="821"/>
    <n v="14"/>
    <n v="7.1428571428571425E-2"/>
    <x v="0"/>
    <n v="3"/>
    <n v="104.76"/>
    <n v="34.92"/>
    <n v="20.12"/>
    <x v="5"/>
    <x v="10"/>
    <x v="2"/>
    <n v="23"/>
    <x v="2"/>
    <x v="2"/>
    <x v="4"/>
    <x v="4"/>
    <n v="0"/>
    <n v="0"/>
    <n v="0"/>
    <n v="0"/>
    <n v="0"/>
    <d v="2024-12-03T00:00:00"/>
    <s v="Contacted"/>
    <n v="6"/>
    <x v="2"/>
    <b v="0"/>
    <b v="0"/>
    <x v="1"/>
  </r>
  <r>
    <s v="CUST100521"/>
    <d v="2020-08-24T00:00:00"/>
    <x v="2"/>
    <x v="2"/>
    <d v="2022-03-12T00:00:00"/>
    <d v="2023-12-05T00:00:00"/>
    <x v="1"/>
    <n v="1881"/>
    <n v="683"/>
    <n v="1.4641288433382138E-3"/>
    <x v="0"/>
    <n v="4"/>
    <n v="227.45"/>
    <n v="56.86"/>
    <n v="49.75"/>
    <x v="1"/>
    <x v="2"/>
    <x v="2"/>
    <n v="41"/>
    <x v="0"/>
    <x v="1"/>
    <x v="4"/>
    <x v="5"/>
    <n v="0"/>
    <n v="0"/>
    <n v="1"/>
    <n v="1"/>
    <n v="2"/>
    <d v="2020-09-10T00:00:00"/>
    <s v="Contacted"/>
    <n v="0"/>
    <x v="2"/>
    <b v="0"/>
    <b v="0"/>
    <x v="0"/>
  </r>
  <r>
    <s v="CUST100582"/>
    <d v="2023-10-19T00:00:00"/>
    <x v="4"/>
    <x v="6"/>
    <d v="2024-02-20T00:00:00"/>
    <d v="2024-08-08T00:00:00"/>
    <x v="0"/>
    <n v="730"/>
    <n v="436"/>
    <n v="2.2935779816513763E-3"/>
    <x v="0"/>
    <n v="4"/>
    <n v="278.5"/>
    <n v="69.63"/>
    <n v="106.2"/>
    <x v="3"/>
    <x v="7"/>
    <x v="1"/>
    <n v="50"/>
    <x v="0"/>
    <x v="2"/>
    <x v="2"/>
    <x v="4"/>
    <n v="0"/>
    <n v="0"/>
    <n v="0"/>
    <n v="0"/>
    <n v="1"/>
    <s v="-"/>
    <s v="Never Contacted"/>
    <n v="6"/>
    <x v="0"/>
    <b v="1"/>
    <b v="0"/>
    <x v="0"/>
  </r>
  <r>
    <s v="CUST101058"/>
    <d v="2021-11-28T00:00:00"/>
    <x v="1"/>
    <x v="5"/>
    <d v="2024-01-10T00:00:00"/>
    <d v="2025-06-12T00:00:00"/>
    <x v="2"/>
    <n v="1420"/>
    <n v="128"/>
    <n v="7.8125E-3"/>
    <x v="0"/>
    <n v="2"/>
    <n v="2.08"/>
    <n v="1.04"/>
    <n v="1.5"/>
    <x v="0"/>
    <x v="9"/>
    <x v="1"/>
    <n v="18"/>
    <x v="1"/>
    <x v="0"/>
    <x v="4"/>
    <x v="6"/>
    <n v="0"/>
    <n v="1"/>
    <n v="0"/>
    <n v="0"/>
    <n v="2"/>
    <d v="2025-06-19T00:00:00"/>
    <s v="Contacted"/>
    <n v="2"/>
    <x v="1"/>
    <b v="0"/>
    <b v="1"/>
    <x v="0"/>
  </r>
  <r>
    <s v="CUST101406"/>
    <d v="2023-10-13T00:00:00"/>
    <x v="4"/>
    <x v="6"/>
    <s v="-"/>
    <s v="-"/>
    <x v="3"/>
    <n v="736"/>
    <s v=" - "/>
    <n v="0"/>
    <x v="1"/>
    <n v="0"/>
    <n v="0"/>
    <n v="0"/>
    <n v="0"/>
    <x v="1"/>
    <x v="4"/>
    <x v="2"/>
    <n v="38"/>
    <x v="0"/>
    <x v="5"/>
    <x v="1"/>
    <x v="0"/>
    <n v="0"/>
    <n v="0"/>
    <n v="0"/>
    <n v="0"/>
    <n v="0"/>
    <d v="2025-04-09T00:00:00"/>
    <s v="Contacted"/>
    <n v="2"/>
    <x v="2"/>
    <b v="1"/>
    <b v="0"/>
    <x v="0"/>
  </r>
  <r>
    <s v="CUST100296"/>
    <d v="2020-04-12T00:00:00"/>
    <x v="2"/>
    <x v="9"/>
    <d v="2020-05-08T00:00:00"/>
    <d v="2024-02-17T00:00:00"/>
    <x v="0"/>
    <n v="2015"/>
    <n v="609"/>
    <n v="1.6420361247947454E-3"/>
    <x v="0"/>
    <n v="4"/>
    <n v="256.83"/>
    <n v="64.209999999999994"/>
    <n v="106.31"/>
    <x v="2"/>
    <x v="2"/>
    <x v="1"/>
    <n v="35"/>
    <x v="0"/>
    <x v="2"/>
    <x v="4"/>
    <x v="0"/>
    <n v="1"/>
    <n v="0"/>
    <n v="0"/>
    <n v="0"/>
    <n v="1"/>
    <d v="2025-10-05T00:00:00"/>
    <s v="Contacted"/>
    <n v="0"/>
    <x v="2"/>
    <b v="1"/>
    <b v="0"/>
    <x v="0"/>
  </r>
  <r>
    <s v="CUST102442"/>
    <d v="2023-02-08T00:00:00"/>
    <x v="4"/>
    <x v="4"/>
    <d v="2023-09-17T00:00:00"/>
    <d v="2025-07-24T00:00:00"/>
    <x v="2"/>
    <n v="983"/>
    <n v="86"/>
    <n v="1.1627906976744186E-2"/>
    <x v="0"/>
    <n v="2"/>
    <n v="81.17"/>
    <n v="40.590000000000003"/>
    <n v="0.5"/>
    <x v="1"/>
    <x v="8"/>
    <x v="2"/>
    <n v="37"/>
    <x v="0"/>
    <x v="1"/>
    <x v="2"/>
    <x v="3"/>
    <n v="0"/>
    <n v="1"/>
    <n v="0"/>
    <n v="0"/>
    <n v="1"/>
    <d v="2025-06-06T00:00:00"/>
    <s v="Contacted"/>
    <n v="5"/>
    <x v="0"/>
    <b v="1"/>
    <b v="0"/>
    <x v="1"/>
  </r>
  <r>
    <s v="CUST101061"/>
    <d v="2021-06-01T00:00:00"/>
    <x v="1"/>
    <x v="0"/>
    <d v="2025-06-14T00:00:00"/>
    <d v="2025-09-25T00:00:00"/>
    <x v="2"/>
    <n v="1600"/>
    <n v="23"/>
    <n v="4.3478260869565216E-2"/>
    <x v="0"/>
    <n v="4"/>
    <n v="133.12"/>
    <n v="33.28"/>
    <n v="51.63"/>
    <x v="3"/>
    <x v="3"/>
    <x v="2"/>
    <n v="18"/>
    <x v="1"/>
    <x v="4"/>
    <x v="4"/>
    <x v="3"/>
    <n v="0"/>
    <n v="0"/>
    <n v="1"/>
    <n v="0"/>
    <n v="1"/>
    <s v="-"/>
    <s v="Never Contacted"/>
    <n v="9"/>
    <x v="0"/>
    <b v="1"/>
    <b v="1"/>
    <x v="1"/>
  </r>
  <r>
    <s v="CUST100857"/>
    <d v="2020-12-01T00:00:00"/>
    <x v="2"/>
    <x v="7"/>
    <d v="2024-12-23T00:00:00"/>
    <d v="2025-04-18T00:00:00"/>
    <x v="2"/>
    <n v="1782"/>
    <n v="183"/>
    <n v="5.4644808743169399E-3"/>
    <x v="0"/>
    <n v="5"/>
    <n v="442.58"/>
    <n v="88.52"/>
    <n v="140.80000000000001"/>
    <x v="0"/>
    <x v="10"/>
    <x v="1"/>
    <n v="42"/>
    <x v="0"/>
    <x v="1"/>
    <x v="1"/>
    <x v="1"/>
    <n v="0"/>
    <n v="0"/>
    <n v="1"/>
    <n v="0"/>
    <n v="3"/>
    <d v="2022-07-07T00:00:00"/>
    <s v="Contacted"/>
    <n v="5"/>
    <x v="0"/>
    <b v="1"/>
    <b v="1"/>
    <x v="0"/>
  </r>
  <r>
    <s v="CUST101692"/>
    <d v="2023-09-19T00:00:00"/>
    <x v="4"/>
    <x v="10"/>
    <d v="2023-10-29T00:00:00"/>
    <d v="2025-03-03T00:00:00"/>
    <x v="2"/>
    <n v="760"/>
    <n v="229"/>
    <n v="4.3668122270742356E-3"/>
    <x v="0"/>
    <n v="2"/>
    <n v="2.37"/>
    <n v="1.19"/>
    <n v="0.5"/>
    <x v="0"/>
    <x v="0"/>
    <x v="2"/>
    <n v="20"/>
    <x v="2"/>
    <x v="3"/>
    <x v="0"/>
    <x v="2"/>
    <n v="0"/>
    <n v="0"/>
    <n v="0"/>
    <n v="0"/>
    <n v="0"/>
    <d v="2025-04-02T00:00:00"/>
    <s v="Contacted"/>
    <n v="0"/>
    <x v="0"/>
    <b v="0"/>
    <b v="0"/>
    <x v="0"/>
  </r>
  <r>
    <s v="CUST100407"/>
    <d v="2023-07-23T00:00:00"/>
    <x v="4"/>
    <x v="8"/>
    <d v="2025-08-03T00:00:00"/>
    <d v="2025-10-01T00:00:00"/>
    <x v="2"/>
    <n v="818"/>
    <n v="17"/>
    <n v="5.8823529411764705E-2"/>
    <x v="0"/>
    <n v="1"/>
    <n v="87.78"/>
    <n v="87.78"/>
    <n v="58.66"/>
    <x v="4"/>
    <x v="4"/>
    <x v="1"/>
    <n v="40"/>
    <x v="0"/>
    <x v="0"/>
    <x v="1"/>
    <x v="7"/>
    <n v="0"/>
    <n v="0"/>
    <n v="0"/>
    <n v="0"/>
    <n v="0"/>
    <d v="2024-02-14T00:00:00"/>
    <s v="Contacted"/>
    <n v="0"/>
    <x v="0"/>
    <b v="1"/>
    <b v="0"/>
    <x v="1"/>
  </r>
  <r>
    <s v="CUST101078"/>
    <d v="2021-09-14T00:00:00"/>
    <x v="1"/>
    <x v="10"/>
    <d v="2022-10-15T00:00:00"/>
    <d v="2025-08-12T00:00:00"/>
    <x v="2"/>
    <n v="1495"/>
    <n v="67"/>
    <n v="1.4925373134328358E-2"/>
    <x v="0"/>
    <n v="5"/>
    <n v="309.45999999999998"/>
    <n v="61.89"/>
    <n v="91.47"/>
    <x v="0"/>
    <x v="6"/>
    <x v="2"/>
    <n v="34"/>
    <x v="0"/>
    <x v="2"/>
    <x v="0"/>
    <x v="0"/>
    <n v="0"/>
    <n v="0"/>
    <n v="0"/>
    <n v="0"/>
    <n v="2"/>
    <d v="2023-05-06T00:00:00"/>
    <s v="Contacted"/>
    <n v="8"/>
    <x v="0"/>
    <b v="1"/>
    <b v="0"/>
    <x v="1"/>
  </r>
  <r>
    <s v="CUST101083"/>
    <d v="2024-04-14T00:00:00"/>
    <x v="3"/>
    <x v="9"/>
    <d v="2024-10-27T00:00:00"/>
    <d v="2025-06-08T00:00:00"/>
    <x v="2"/>
    <n v="552"/>
    <n v="132"/>
    <n v="7.575757575757576E-3"/>
    <x v="0"/>
    <n v="2"/>
    <n v="53.88"/>
    <n v="26.94"/>
    <n v="21.11"/>
    <x v="3"/>
    <x v="4"/>
    <x v="1"/>
    <n v="31"/>
    <x v="0"/>
    <x v="5"/>
    <x v="0"/>
    <x v="6"/>
    <n v="0"/>
    <n v="0"/>
    <n v="0"/>
    <n v="0"/>
    <n v="0"/>
    <d v="2024-05-03T00:00:00"/>
    <s v="Contacted"/>
    <n v="8"/>
    <x v="0"/>
    <b v="1"/>
    <b v="0"/>
    <x v="0"/>
  </r>
  <r>
    <s v="CUST100168"/>
    <d v="2020-09-04T00:00:00"/>
    <x v="2"/>
    <x v="10"/>
    <d v="2025-03-06T00:00:00"/>
    <d v="2025-07-15T00:00:00"/>
    <x v="2"/>
    <n v="1870"/>
    <n v="95"/>
    <n v="1.0526315789473684E-2"/>
    <x v="0"/>
    <n v="3"/>
    <n v="204.36"/>
    <n v="68.12"/>
    <n v="51.71"/>
    <x v="5"/>
    <x v="7"/>
    <x v="1"/>
    <n v="30"/>
    <x v="2"/>
    <x v="1"/>
    <x v="1"/>
    <x v="3"/>
    <n v="1"/>
    <n v="0"/>
    <n v="0"/>
    <n v="0"/>
    <n v="2"/>
    <d v="2024-12-03T00:00:00"/>
    <s v="Contacted"/>
    <n v="0"/>
    <x v="0"/>
    <b v="0"/>
    <b v="0"/>
    <x v="0"/>
  </r>
  <r>
    <s v="CUST102180"/>
    <d v="2021-11-23T00:00:00"/>
    <x v="1"/>
    <x v="5"/>
    <d v="2023-12-25T00:00:00"/>
    <d v="2024-05-09T00:00:00"/>
    <x v="0"/>
    <n v="1425"/>
    <n v="527"/>
    <n v="1.8975332068311196E-3"/>
    <x v="0"/>
    <n v="1"/>
    <n v="1.1100000000000001"/>
    <n v="1.1100000000000001"/>
    <n v="0"/>
    <x v="5"/>
    <x v="6"/>
    <x v="0"/>
    <n v="22"/>
    <x v="2"/>
    <x v="0"/>
    <x v="0"/>
    <x v="3"/>
    <n v="0"/>
    <n v="0"/>
    <n v="0"/>
    <n v="0"/>
    <n v="0"/>
    <d v="2022-10-09T00:00:00"/>
    <s v="Contacted"/>
    <n v="5"/>
    <x v="0"/>
    <b v="0"/>
    <b v="0"/>
    <x v="0"/>
  </r>
  <r>
    <s v="CUST100239"/>
    <d v="2021-07-24T00:00:00"/>
    <x v="1"/>
    <x v="8"/>
    <d v="2021-11-28T00:00:00"/>
    <d v="2023-12-24T00:00:00"/>
    <x v="1"/>
    <n v="1547"/>
    <n v="664"/>
    <n v="1.5060240963855422E-3"/>
    <x v="0"/>
    <n v="2"/>
    <n v="82.85"/>
    <n v="41.43"/>
    <n v="0"/>
    <x v="4"/>
    <x v="9"/>
    <x v="1"/>
    <n v="16"/>
    <x v="1"/>
    <x v="4"/>
    <x v="3"/>
    <x v="7"/>
    <n v="0"/>
    <n v="0"/>
    <n v="0"/>
    <n v="0"/>
    <n v="1"/>
    <s v="-"/>
    <s v="Never Contacted"/>
    <n v="6"/>
    <x v="1"/>
    <b v="0"/>
    <b v="0"/>
    <x v="0"/>
  </r>
  <r>
    <s v="CUST102305"/>
    <d v="2023-03-14T00:00:00"/>
    <x v="4"/>
    <x v="11"/>
    <d v="2024-03-02T00:00:00"/>
    <d v="2024-03-04T00:00:00"/>
    <x v="0"/>
    <n v="949"/>
    <n v="593"/>
    <n v="1.6863406408094434E-3"/>
    <x v="0"/>
    <n v="1"/>
    <n v="6.41"/>
    <n v="6.41"/>
    <n v="5.52"/>
    <x v="3"/>
    <x v="3"/>
    <x v="2"/>
    <n v="27"/>
    <x v="2"/>
    <x v="2"/>
    <x v="2"/>
    <x v="4"/>
    <n v="0"/>
    <n v="0"/>
    <n v="0"/>
    <n v="0"/>
    <n v="1"/>
    <d v="2023-12-06T00:00:00"/>
    <s v="Contacted"/>
    <n v="0"/>
    <x v="1"/>
    <b v="1"/>
    <b v="0"/>
    <x v="0"/>
  </r>
  <r>
    <s v="CUST101997"/>
    <d v="2024-03-09T00:00:00"/>
    <x v="3"/>
    <x v="11"/>
    <d v="2024-12-30T00:00:00"/>
    <d v="2025-05-18T00:00:00"/>
    <x v="2"/>
    <n v="588"/>
    <n v="153"/>
    <n v="6.5359477124183009E-3"/>
    <x v="0"/>
    <n v="1"/>
    <n v="35.340000000000003"/>
    <n v="35.340000000000003"/>
    <n v="17.28"/>
    <x v="3"/>
    <x v="9"/>
    <x v="0"/>
    <n v="30"/>
    <x v="2"/>
    <x v="5"/>
    <x v="1"/>
    <x v="7"/>
    <n v="1"/>
    <n v="0"/>
    <n v="0"/>
    <n v="0"/>
    <n v="0"/>
    <s v="-"/>
    <s v="Never Contacted"/>
    <n v="10"/>
    <x v="0"/>
    <b v="0"/>
    <b v="1"/>
    <x v="0"/>
  </r>
  <r>
    <s v="CUST101901"/>
    <d v="2023-08-09T00:00:00"/>
    <x v="4"/>
    <x v="2"/>
    <d v="2024-03-21T00:00:00"/>
    <d v="2025-06-10T00:00:00"/>
    <x v="2"/>
    <n v="801"/>
    <n v="130"/>
    <n v="7.6923076923076927E-3"/>
    <x v="0"/>
    <n v="4"/>
    <n v="228.95"/>
    <n v="57.24"/>
    <n v="56.17"/>
    <x v="0"/>
    <x v="3"/>
    <x v="0"/>
    <n v="35"/>
    <x v="0"/>
    <x v="3"/>
    <x v="0"/>
    <x v="7"/>
    <n v="0"/>
    <n v="0"/>
    <n v="0"/>
    <n v="0"/>
    <n v="2"/>
    <s v="-"/>
    <s v="Never Contacted"/>
    <n v="0"/>
    <x v="2"/>
    <b v="0"/>
    <b v="0"/>
    <x v="0"/>
  </r>
  <r>
    <s v="CUST101050"/>
    <d v="2020-07-29T00:00:00"/>
    <x v="2"/>
    <x v="8"/>
    <d v="2023-02-22T00:00:00"/>
    <d v="2023-05-02T00:00:00"/>
    <x v="1"/>
    <n v="1907"/>
    <n v="900"/>
    <n v="1.1111111111111111E-3"/>
    <x v="0"/>
    <n v="5"/>
    <n v="193.11"/>
    <n v="38.619999999999997"/>
    <n v="37.799999999999997"/>
    <x v="2"/>
    <x v="7"/>
    <x v="0"/>
    <n v="16"/>
    <x v="1"/>
    <x v="0"/>
    <x v="1"/>
    <x v="3"/>
    <n v="0"/>
    <n v="0"/>
    <n v="0"/>
    <n v="0"/>
    <n v="1"/>
    <d v="2021-04-26T00:00:00"/>
    <s v="Contacted"/>
    <n v="0"/>
    <x v="1"/>
    <b v="1"/>
    <b v="0"/>
    <x v="0"/>
  </r>
  <r>
    <s v="CUST101912"/>
    <d v="2023-12-10T00:00:00"/>
    <x v="4"/>
    <x v="7"/>
    <d v="2024-10-31T00:00:00"/>
    <d v="2025-02-13T00:00:00"/>
    <x v="2"/>
    <n v="678"/>
    <n v="247"/>
    <n v="4.048582995951417E-3"/>
    <x v="0"/>
    <n v="2"/>
    <n v="99.94"/>
    <n v="49.97"/>
    <n v="13.8"/>
    <x v="0"/>
    <x v="5"/>
    <x v="2"/>
    <n v="31"/>
    <x v="0"/>
    <x v="1"/>
    <x v="0"/>
    <x v="3"/>
    <n v="0"/>
    <n v="0"/>
    <n v="0"/>
    <n v="0"/>
    <n v="0"/>
    <d v="2025-03-24T00:00:00"/>
    <s v="Contacted"/>
    <n v="0"/>
    <x v="1"/>
    <b v="1"/>
    <b v="0"/>
    <x v="0"/>
  </r>
  <r>
    <s v="CUST101867"/>
    <d v="2024-01-16T00:00:00"/>
    <x v="3"/>
    <x v="3"/>
    <d v="2024-11-07T00:00:00"/>
    <d v="2025-05-06T00:00:00"/>
    <x v="2"/>
    <n v="641"/>
    <n v="165"/>
    <n v="6.0606060606060606E-3"/>
    <x v="0"/>
    <n v="1"/>
    <n v="78.88"/>
    <n v="78.88"/>
    <n v="28.5"/>
    <x v="3"/>
    <x v="5"/>
    <x v="2"/>
    <n v="40"/>
    <x v="0"/>
    <x v="4"/>
    <x v="4"/>
    <x v="2"/>
    <n v="0"/>
    <n v="0"/>
    <n v="0"/>
    <n v="1"/>
    <n v="1"/>
    <s v="-"/>
    <s v="Never Contacted"/>
    <n v="10"/>
    <x v="0"/>
    <b v="0"/>
    <b v="0"/>
    <x v="0"/>
  </r>
  <r>
    <s v="CUST102095"/>
    <d v="2023-04-01T00:00:00"/>
    <x v="4"/>
    <x v="9"/>
    <d v="2023-07-22T00:00:00"/>
    <d v="2025-06-30T00:00:00"/>
    <x v="2"/>
    <n v="931"/>
    <n v="110"/>
    <n v="9.0909090909090905E-3"/>
    <x v="0"/>
    <n v="3"/>
    <n v="108.34"/>
    <n v="36.11"/>
    <n v="26.6"/>
    <x v="4"/>
    <x v="5"/>
    <x v="0"/>
    <n v="43"/>
    <x v="0"/>
    <x v="1"/>
    <x v="2"/>
    <x v="7"/>
    <n v="0"/>
    <n v="0"/>
    <n v="1"/>
    <n v="0"/>
    <n v="2"/>
    <d v="2024-10-31T00:00:00"/>
    <s v="Contacted"/>
    <n v="0"/>
    <x v="2"/>
    <b v="0"/>
    <b v="0"/>
    <x v="0"/>
  </r>
  <r>
    <s v="CUST100522"/>
    <d v="2024-12-01T00:00:00"/>
    <x v="3"/>
    <x v="7"/>
    <d v="2025-04-28T00:00:00"/>
    <d v="2025-10-04T00:00:00"/>
    <x v="2"/>
    <n v="321"/>
    <n v="14"/>
    <n v="7.1428571428571425E-2"/>
    <x v="0"/>
    <n v="2"/>
    <n v="120.41"/>
    <n v="60.21"/>
    <n v="59.52"/>
    <x v="3"/>
    <x v="7"/>
    <x v="1"/>
    <n v="34"/>
    <x v="0"/>
    <x v="5"/>
    <x v="2"/>
    <x v="5"/>
    <n v="0"/>
    <n v="0"/>
    <n v="0"/>
    <n v="0"/>
    <n v="0"/>
    <d v="2025-09-30T00:00:00"/>
    <s v="Contacted"/>
    <n v="0"/>
    <x v="0"/>
    <b v="1"/>
    <b v="1"/>
    <x v="1"/>
  </r>
  <r>
    <s v="CUST101737"/>
    <d v="2024-06-05T00:00:00"/>
    <x v="3"/>
    <x v="0"/>
    <d v="2025-02-13T00:00:00"/>
    <d v="2025-06-09T00:00:00"/>
    <x v="2"/>
    <n v="500"/>
    <n v="131"/>
    <n v="7.6335877862595417E-3"/>
    <x v="0"/>
    <n v="7"/>
    <n v="376.39"/>
    <n v="53.77"/>
    <n v="0.5"/>
    <x v="0"/>
    <x v="4"/>
    <x v="0"/>
    <n v="33"/>
    <x v="0"/>
    <x v="1"/>
    <x v="4"/>
    <x v="7"/>
    <n v="0"/>
    <n v="0"/>
    <n v="2"/>
    <n v="0"/>
    <n v="3"/>
    <d v="2024-09-19T00:00:00"/>
    <s v="Contacted"/>
    <n v="0"/>
    <x v="0"/>
    <b v="1"/>
    <b v="0"/>
    <x v="0"/>
  </r>
  <r>
    <s v="CUST101408"/>
    <d v="2021-11-24T00:00:00"/>
    <x v="1"/>
    <x v="5"/>
    <d v="2024-09-03T00:00:00"/>
    <d v="2024-11-15T00:00:00"/>
    <x v="0"/>
    <n v="1424"/>
    <n v="337"/>
    <n v="2.967359050445104E-3"/>
    <x v="0"/>
    <n v="5"/>
    <n v="521.44000000000005"/>
    <n v="104.29"/>
    <n v="195.12"/>
    <x v="3"/>
    <x v="9"/>
    <x v="2"/>
    <n v="31"/>
    <x v="0"/>
    <x v="6"/>
    <x v="2"/>
    <x v="0"/>
    <n v="1"/>
    <n v="0"/>
    <n v="1"/>
    <n v="1"/>
    <n v="2"/>
    <d v="2023-01-17T00:00:00"/>
    <s v="Contacted"/>
    <n v="5"/>
    <x v="2"/>
    <b v="1"/>
    <b v="1"/>
    <x v="0"/>
  </r>
  <r>
    <s v="CUST101847"/>
    <d v="2024-03-04T00:00:00"/>
    <x v="3"/>
    <x v="11"/>
    <d v="2025-01-27T00:00:00"/>
    <d v="2025-09-12T00:00:00"/>
    <x v="2"/>
    <n v="593"/>
    <n v="36"/>
    <n v="2.7777777777777776E-2"/>
    <x v="0"/>
    <n v="8"/>
    <n v="216.24"/>
    <n v="27.03"/>
    <n v="35.770000000000003"/>
    <x v="5"/>
    <x v="9"/>
    <x v="0"/>
    <n v="26"/>
    <x v="2"/>
    <x v="0"/>
    <x v="3"/>
    <x v="7"/>
    <n v="0"/>
    <n v="0"/>
    <n v="1"/>
    <n v="0"/>
    <n v="0"/>
    <d v="2024-09-10T00:00:00"/>
    <s v="Contacted"/>
    <n v="0"/>
    <x v="0"/>
    <b v="0"/>
    <b v="0"/>
    <x v="1"/>
  </r>
  <r>
    <s v="CUST102368"/>
    <d v="2021-11-17T00:00:00"/>
    <x v="1"/>
    <x v="5"/>
    <d v="2024-06-10T00:00:00"/>
    <s v="-"/>
    <x v="3"/>
    <n v="1431"/>
    <s v=" - "/>
    <n v="0"/>
    <x v="0"/>
    <n v="0"/>
    <n v="0"/>
    <n v="0"/>
    <n v="0"/>
    <x v="1"/>
    <x v="4"/>
    <x v="2"/>
    <n v="49"/>
    <x v="0"/>
    <x v="0"/>
    <x v="4"/>
    <x v="0"/>
    <n v="0"/>
    <n v="0"/>
    <n v="0"/>
    <n v="0"/>
    <n v="0"/>
    <s v="-"/>
    <s v="Never Contacted"/>
    <n v="0"/>
    <x v="1"/>
    <b v="1"/>
    <b v="0"/>
    <x v="0"/>
  </r>
  <r>
    <s v="CUST102249"/>
    <d v="2020-06-07T00:00:00"/>
    <x v="2"/>
    <x v="0"/>
    <d v="2024-09-02T00:00:00"/>
    <d v="2025-03-05T00:00:00"/>
    <x v="2"/>
    <n v="1959"/>
    <n v="227"/>
    <n v="4.4052863436123352E-3"/>
    <x v="0"/>
    <n v="2"/>
    <n v="87.78"/>
    <n v="43.89"/>
    <n v="42.46"/>
    <x v="2"/>
    <x v="5"/>
    <x v="1"/>
    <n v="37"/>
    <x v="0"/>
    <x v="5"/>
    <x v="1"/>
    <x v="0"/>
    <n v="0"/>
    <n v="1"/>
    <n v="0"/>
    <n v="0"/>
    <n v="0"/>
    <s v="-"/>
    <s v="Never Contacted"/>
    <n v="0"/>
    <x v="0"/>
    <b v="1"/>
    <b v="0"/>
    <x v="0"/>
  </r>
  <r>
    <s v="CUST101883"/>
    <d v="2021-12-18T00:00:00"/>
    <x v="1"/>
    <x v="7"/>
    <d v="2023-06-09T00:00:00"/>
    <s v="-"/>
    <x v="3"/>
    <n v="1400"/>
    <s v=" - "/>
    <n v="0"/>
    <x v="0"/>
    <n v="0"/>
    <n v="0"/>
    <n v="0"/>
    <n v="0"/>
    <x v="5"/>
    <x v="1"/>
    <x v="1"/>
    <n v="24"/>
    <x v="2"/>
    <x v="4"/>
    <x v="0"/>
    <x v="2"/>
    <n v="0"/>
    <n v="0"/>
    <n v="0"/>
    <n v="0"/>
    <n v="0"/>
    <d v="2025-09-23T00:00:00"/>
    <s v="Contacted"/>
    <n v="0"/>
    <x v="0"/>
    <b v="1"/>
    <b v="1"/>
    <x v="0"/>
  </r>
  <r>
    <s v="CUST101511"/>
    <d v="2021-07-16T00:00:00"/>
    <x v="1"/>
    <x v="8"/>
    <d v="2025-08-16T00:00:00"/>
    <d v="2025-09-22T00:00:00"/>
    <x v="2"/>
    <n v="1555"/>
    <n v="26"/>
    <n v="3.8461538461538464E-2"/>
    <x v="0"/>
    <n v="1"/>
    <n v="54.33"/>
    <n v="54.33"/>
    <n v="0.5"/>
    <x v="1"/>
    <x v="1"/>
    <x v="1"/>
    <n v="40"/>
    <x v="0"/>
    <x v="3"/>
    <x v="4"/>
    <x v="2"/>
    <n v="0"/>
    <n v="0"/>
    <n v="0"/>
    <n v="0"/>
    <n v="0"/>
    <d v="2023-07-11T00:00:00"/>
    <s v="Contacted"/>
    <n v="0"/>
    <x v="2"/>
    <b v="1"/>
    <b v="0"/>
    <x v="1"/>
  </r>
  <r>
    <s v="CUST101459"/>
    <d v="2023-06-02T00:00:00"/>
    <x v="4"/>
    <x v="0"/>
    <s v="-"/>
    <s v="-"/>
    <x v="3"/>
    <n v="869"/>
    <s v=" - "/>
    <n v="0"/>
    <x v="1"/>
    <n v="0"/>
    <n v="0"/>
    <n v="0"/>
    <n v="0"/>
    <x v="1"/>
    <x v="7"/>
    <x v="2"/>
    <n v="31"/>
    <x v="0"/>
    <x v="2"/>
    <x v="4"/>
    <x v="4"/>
    <n v="0"/>
    <n v="0"/>
    <n v="0"/>
    <n v="0"/>
    <n v="0"/>
    <d v="2024-06-16T00:00:00"/>
    <s v="Contacted"/>
    <n v="0"/>
    <x v="1"/>
    <b v="1"/>
    <b v="0"/>
    <x v="0"/>
  </r>
  <r>
    <s v="CUST101938"/>
    <d v="2022-01-27T00:00:00"/>
    <x v="0"/>
    <x v="3"/>
    <s v="-"/>
    <s v="-"/>
    <x v="3"/>
    <n v="1360"/>
    <s v=" - "/>
    <n v="0"/>
    <x v="1"/>
    <n v="0"/>
    <n v="0"/>
    <n v="0"/>
    <n v="0"/>
    <x v="3"/>
    <x v="7"/>
    <x v="2"/>
    <n v="36"/>
    <x v="0"/>
    <x v="4"/>
    <x v="1"/>
    <x v="4"/>
    <n v="0"/>
    <n v="0"/>
    <n v="0"/>
    <n v="0"/>
    <n v="0"/>
    <d v="2024-10-20T00:00:00"/>
    <s v="Contacted"/>
    <n v="7"/>
    <x v="0"/>
    <b v="1"/>
    <b v="0"/>
    <x v="0"/>
  </r>
  <r>
    <s v="CUST101723"/>
    <d v="2024-10-24T00:00:00"/>
    <x v="3"/>
    <x v="6"/>
    <d v="2025-02-15T00:00:00"/>
    <d v="2025-04-19T00:00:00"/>
    <x v="2"/>
    <n v="359"/>
    <n v="182"/>
    <n v="5.4945054945054949E-3"/>
    <x v="0"/>
    <n v="3"/>
    <n v="94.48"/>
    <n v="31.49"/>
    <n v="21.98"/>
    <x v="2"/>
    <x v="1"/>
    <x v="1"/>
    <n v="61"/>
    <x v="4"/>
    <x v="0"/>
    <x v="0"/>
    <x v="5"/>
    <n v="0"/>
    <n v="0"/>
    <n v="0"/>
    <n v="0"/>
    <n v="1"/>
    <d v="2025-02-12T00:00:00"/>
    <s v="Contacted"/>
    <n v="0"/>
    <x v="1"/>
    <b v="1"/>
    <b v="0"/>
    <x v="0"/>
  </r>
  <r>
    <s v="CUST102025"/>
    <d v="2022-04-08T00:00:00"/>
    <x v="0"/>
    <x v="9"/>
    <d v="2023-01-19T00:00:00"/>
    <d v="2023-04-19T00:00:00"/>
    <x v="1"/>
    <n v="1289"/>
    <n v="913"/>
    <n v="1.0952902519167579E-3"/>
    <x v="0"/>
    <n v="5"/>
    <n v="4.8"/>
    <n v="0.96"/>
    <n v="0.57999999999999996"/>
    <x v="3"/>
    <x v="9"/>
    <x v="2"/>
    <n v="29"/>
    <x v="2"/>
    <x v="6"/>
    <x v="0"/>
    <x v="7"/>
    <n v="0"/>
    <n v="0"/>
    <n v="0"/>
    <n v="1"/>
    <n v="1"/>
    <d v="2025-07-24T00:00:00"/>
    <s v="Contacted"/>
    <n v="3"/>
    <x v="0"/>
    <b v="1"/>
    <b v="1"/>
    <x v="0"/>
  </r>
  <r>
    <s v="CUST101607"/>
    <d v="2024-03-13T00:00:00"/>
    <x v="3"/>
    <x v="11"/>
    <s v="-"/>
    <s v="-"/>
    <x v="3"/>
    <n v="584"/>
    <s v=" - "/>
    <n v="0"/>
    <x v="1"/>
    <n v="0"/>
    <n v="0"/>
    <n v="0"/>
    <n v="0"/>
    <x v="1"/>
    <x v="1"/>
    <x v="2"/>
    <n v="27"/>
    <x v="2"/>
    <x v="6"/>
    <x v="2"/>
    <x v="4"/>
    <n v="0"/>
    <n v="0"/>
    <n v="0"/>
    <n v="0"/>
    <n v="0"/>
    <d v="2025-06-05T00:00:00"/>
    <s v="Contacted"/>
    <n v="0"/>
    <x v="2"/>
    <b v="1"/>
    <b v="0"/>
    <x v="0"/>
  </r>
  <r>
    <s v="CUST101977"/>
    <d v="2023-09-28T00:00:00"/>
    <x v="4"/>
    <x v="10"/>
    <d v="2024-09-27T00:00:00"/>
    <d v="2025-05-28T00:00:00"/>
    <x v="2"/>
    <n v="751"/>
    <n v="143"/>
    <n v="6.993006993006993E-3"/>
    <x v="0"/>
    <n v="7"/>
    <n v="396.74"/>
    <n v="56.68"/>
    <n v="69.08"/>
    <x v="0"/>
    <x v="2"/>
    <x v="2"/>
    <n v="20"/>
    <x v="2"/>
    <x v="1"/>
    <x v="2"/>
    <x v="7"/>
    <n v="0"/>
    <n v="1"/>
    <n v="0"/>
    <n v="0"/>
    <n v="2"/>
    <s v="-"/>
    <s v="Never Contacted"/>
    <n v="5"/>
    <x v="0"/>
    <b v="0"/>
    <b v="0"/>
    <x v="0"/>
  </r>
  <r>
    <s v="CUST100508"/>
    <d v="2024-11-05T00:00:00"/>
    <x v="3"/>
    <x v="5"/>
    <d v="2025-05-12T00:00:00"/>
    <d v="2025-09-26T00:00:00"/>
    <x v="2"/>
    <n v="347"/>
    <n v="22"/>
    <n v="4.5454545454545456E-2"/>
    <x v="0"/>
    <n v="2"/>
    <n v="2.0299999999999998"/>
    <n v="1.02"/>
    <n v="1.44"/>
    <x v="2"/>
    <x v="9"/>
    <x v="0"/>
    <n v="45"/>
    <x v="0"/>
    <x v="5"/>
    <x v="1"/>
    <x v="1"/>
    <n v="0"/>
    <n v="0"/>
    <n v="1"/>
    <n v="0"/>
    <n v="0"/>
    <d v="2025-09-14T00:00:00"/>
    <s v="Contacted"/>
    <n v="6"/>
    <x v="1"/>
    <b v="1"/>
    <b v="1"/>
    <x v="1"/>
  </r>
  <r>
    <s v="CUST100632"/>
    <d v="2021-05-16T00:00:00"/>
    <x v="1"/>
    <x v="1"/>
    <d v="2025-10-02T00:00:00"/>
    <d v="2025-10-02T00:00:00"/>
    <x v="2"/>
    <n v="1616"/>
    <n v="16"/>
    <n v="6.25E-2"/>
    <x v="0"/>
    <n v="3"/>
    <n v="114.82"/>
    <n v="38.270000000000003"/>
    <n v="18.98"/>
    <x v="4"/>
    <x v="2"/>
    <x v="2"/>
    <n v="22"/>
    <x v="2"/>
    <x v="0"/>
    <x v="1"/>
    <x v="3"/>
    <n v="0"/>
    <n v="0"/>
    <n v="0"/>
    <n v="1"/>
    <n v="1"/>
    <d v="2022-07-30T00:00:00"/>
    <s v="Contacted"/>
    <n v="0"/>
    <x v="1"/>
    <b v="1"/>
    <b v="0"/>
    <x v="1"/>
  </r>
  <r>
    <s v="CUST100915"/>
    <d v="2023-08-25T00:00:00"/>
    <x v="4"/>
    <x v="2"/>
    <d v="2023-10-12T00:00:00"/>
    <s v="-"/>
    <x v="3"/>
    <n v="785"/>
    <s v=" - "/>
    <n v="0"/>
    <x v="0"/>
    <n v="0"/>
    <n v="0"/>
    <n v="0"/>
    <n v="0"/>
    <x v="5"/>
    <x v="5"/>
    <x v="0"/>
    <n v="52"/>
    <x v="0"/>
    <x v="6"/>
    <x v="2"/>
    <x v="5"/>
    <n v="0"/>
    <n v="0"/>
    <n v="0"/>
    <n v="0"/>
    <n v="0"/>
    <s v="-"/>
    <s v="Never Contacted"/>
    <n v="0"/>
    <x v="0"/>
    <b v="0"/>
    <b v="1"/>
    <x v="0"/>
  </r>
  <r>
    <s v="CUST100259"/>
    <d v="2020-12-06T00:00:00"/>
    <x v="2"/>
    <x v="7"/>
    <d v="2024-04-07T00:00:00"/>
    <d v="2024-11-18T00:00:00"/>
    <x v="0"/>
    <n v="1777"/>
    <n v="334"/>
    <n v="2.9940119760479044E-3"/>
    <x v="0"/>
    <n v="2"/>
    <n v="243.95"/>
    <n v="121.98"/>
    <n v="175.12"/>
    <x v="1"/>
    <x v="3"/>
    <x v="1"/>
    <n v="38"/>
    <x v="0"/>
    <x v="6"/>
    <x v="0"/>
    <x v="2"/>
    <n v="0"/>
    <n v="0"/>
    <n v="0"/>
    <n v="0"/>
    <n v="0"/>
    <d v="2025-05-18T00:00:00"/>
    <s v="Contacted"/>
    <n v="0"/>
    <x v="0"/>
    <b v="1"/>
    <b v="0"/>
    <x v="0"/>
  </r>
  <r>
    <s v="CUST101395"/>
    <d v="2024-05-19T00:00:00"/>
    <x v="3"/>
    <x v="1"/>
    <d v="2025-09-23T00:00:00"/>
    <d v="2025-10-13T00:00:00"/>
    <x v="2"/>
    <n v="517"/>
    <n v="5"/>
    <n v="0.2"/>
    <x v="0"/>
    <n v="2"/>
    <n v="162.36000000000001"/>
    <n v="81.180000000000007"/>
    <n v="0"/>
    <x v="4"/>
    <x v="2"/>
    <x v="2"/>
    <n v="51"/>
    <x v="0"/>
    <x v="2"/>
    <x v="3"/>
    <x v="4"/>
    <n v="1"/>
    <n v="0"/>
    <n v="0"/>
    <n v="1"/>
    <n v="0"/>
    <s v="-"/>
    <s v="Never Contacted"/>
    <n v="4"/>
    <x v="2"/>
    <b v="1"/>
    <b v="0"/>
    <x v="1"/>
  </r>
  <r>
    <s v="CUST102295"/>
    <d v="2022-12-29T00:00:00"/>
    <x v="0"/>
    <x v="7"/>
    <d v="2025-10-10T00:00:00"/>
    <d v="2025-10-12T00:00:00"/>
    <x v="2"/>
    <n v="1024"/>
    <n v="6"/>
    <n v="0.16666666666666666"/>
    <x v="0"/>
    <n v="2"/>
    <n v="63.71"/>
    <n v="31.86"/>
    <n v="53.63"/>
    <x v="5"/>
    <x v="9"/>
    <x v="0"/>
    <n v="39"/>
    <x v="0"/>
    <x v="2"/>
    <x v="4"/>
    <x v="7"/>
    <n v="0"/>
    <n v="0"/>
    <n v="1"/>
    <n v="0"/>
    <n v="0"/>
    <s v="-"/>
    <s v="Never Contacted"/>
    <n v="9"/>
    <x v="2"/>
    <b v="1"/>
    <b v="0"/>
    <x v="1"/>
  </r>
  <r>
    <s v="CUST102321"/>
    <d v="2024-11-22T00:00:00"/>
    <x v="3"/>
    <x v="5"/>
    <d v="2025-05-05T00:00:00"/>
    <d v="2025-05-20T00:00:00"/>
    <x v="2"/>
    <n v="330"/>
    <n v="151"/>
    <n v="6.6225165562913907E-3"/>
    <x v="0"/>
    <n v="6"/>
    <n v="51.79"/>
    <n v="8.6300000000000008"/>
    <n v="8.24"/>
    <x v="0"/>
    <x v="3"/>
    <x v="2"/>
    <n v="24"/>
    <x v="2"/>
    <x v="2"/>
    <x v="3"/>
    <x v="7"/>
    <n v="0"/>
    <n v="0"/>
    <n v="1"/>
    <n v="0"/>
    <n v="2"/>
    <d v="2025-07-05T00:00:00"/>
    <s v="Contacted"/>
    <n v="1"/>
    <x v="2"/>
    <b v="1"/>
    <b v="0"/>
    <x v="0"/>
  </r>
  <r>
    <s v="CUST100802"/>
    <d v="2021-11-01T00:00:00"/>
    <x v="1"/>
    <x v="5"/>
    <d v="2023-05-08T00:00:00"/>
    <s v="-"/>
    <x v="3"/>
    <n v="1447"/>
    <s v=" - "/>
    <n v="0"/>
    <x v="0"/>
    <n v="0"/>
    <n v="0"/>
    <n v="0"/>
    <n v="0"/>
    <x v="2"/>
    <x v="4"/>
    <x v="2"/>
    <n v="30"/>
    <x v="2"/>
    <x v="4"/>
    <x v="1"/>
    <x v="3"/>
    <n v="0"/>
    <n v="0"/>
    <n v="0"/>
    <n v="0"/>
    <n v="0"/>
    <d v="2023-10-31T00:00:00"/>
    <s v="Contacted"/>
    <n v="5"/>
    <x v="2"/>
    <b v="0"/>
    <b v="1"/>
    <x v="0"/>
  </r>
  <r>
    <s v="CUST101935"/>
    <d v="2022-07-18T00:00:00"/>
    <x v="0"/>
    <x v="8"/>
    <d v="2025-02-06T00:00:00"/>
    <s v="-"/>
    <x v="3"/>
    <n v="1188"/>
    <s v=" - "/>
    <n v="0"/>
    <x v="0"/>
    <n v="0"/>
    <n v="0"/>
    <n v="0"/>
    <n v="0"/>
    <x v="1"/>
    <x v="5"/>
    <x v="2"/>
    <n v="28"/>
    <x v="2"/>
    <x v="1"/>
    <x v="4"/>
    <x v="3"/>
    <n v="1"/>
    <n v="0"/>
    <n v="0"/>
    <n v="0"/>
    <n v="0"/>
    <d v="2024-07-21T00:00:00"/>
    <s v="Contacted"/>
    <n v="0"/>
    <x v="1"/>
    <b v="1"/>
    <b v="0"/>
    <x v="0"/>
  </r>
  <r>
    <s v="CUST101196"/>
    <d v="2024-08-09T00:00:00"/>
    <x v="3"/>
    <x v="2"/>
    <s v="-"/>
    <s v="-"/>
    <x v="3"/>
    <n v="435"/>
    <s v=" - "/>
    <n v="0"/>
    <x v="1"/>
    <n v="0"/>
    <n v="0"/>
    <n v="0"/>
    <n v="0"/>
    <x v="4"/>
    <x v="0"/>
    <x v="2"/>
    <n v="18"/>
    <x v="1"/>
    <x v="0"/>
    <x v="4"/>
    <x v="7"/>
    <n v="1"/>
    <n v="1"/>
    <n v="0"/>
    <n v="0"/>
    <n v="0"/>
    <d v="2025-09-16T00:00:00"/>
    <s v="Contacted"/>
    <n v="0"/>
    <x v="0"/>
    <b v="0"/>
    <b v="1"/>
    <x v="0"/>
  </r>
  <r>
    <s v="CUST101944"/>
    <d v="2023-05-06T00:00:00"/>
    <x v="4"/>
    <x v="1"/>
    <d v="2024-03-19T00:00:00"/>
    <d v="2025-08-08T00:00:00"/>
    <x v="2"/>
    <n v="896"/>
    <n v="71"/>
    <n v="1.4084507042253521E-2"/>
    <x v="0"/>
    <n v="3"/>
    <n v="161.36000000000001"/>
    <n v="53.79"/>
    <n v="58.29"/>
    <x v="5"/>
    <x v="7"/>
    <x v="2"/>
    <n v="36"/>
    <x v="0"/>
    <x v="4"/>
    <x v="2"/>
    <x v="2"/>
    <n v="1"/>
    <n v="0"/>
    <n v="0"/>
    <n v="0"/>
    <n v="1"/>
    <d v="2025-08-07T00:00:00"/>
    <s v="Contacted"/>
    <n v="0"/>
    <x v="0"/>
    <b v="1"/>
    <b v="1"/>
    <x v="1"/>
  </r>
  <r>
    <s v="CUST100756"/>
    <d v="2024-10-13T00:00:00"/>
    <x v="3"/>
    <x v="6"/>
    <d v="2025-05-12T00:00:00"/>
    <d v="2025-08-12T00:00:00"/>
    <x v="2"/>
    <n v="370"/>
    <n v="67"/>
    <n v="1.4925373134328358E-2"/>
    <x v="0"/>
    <n v="1"/>
    <n v="15.93"/>
    <n v="15.93"/>
    <n v="10.53"/>
    <x v="0"/>
    <x v="3"/>
    <x v="0"/>
    <n v="26"/>
    <x v="2"/>
    <x v="4"/>
    <x v="4"/>
    <x v="3"/>
    <n v="0"/>
    <n v="0"/>
    <n v="0"/>
    <n v="0"/>
    <n v="0"/>
    <s v="-"/>
    <s v="Never Contacted"/>
    <n v="5"/>
    <x v="0"/>
    <b v="0"/>
    <b v="0"/>
    <x v="1"/>
  </r>
  <r>
    <s v="CUST100801"/>
    <d v="2022-02-15T00:00:00"/>
    <x v="0"/>
    <x v="4"/>
    <d v="2023-07-26T00:00:00"/>
    <d v="2024-09-23T00:00:00"/>
    <x v="0"/>
    <n v="1341"/>
    <n v="390"/>
    <n v="2.5641025641025641E-3"/>
    <x v="0"/>
    <n v="2"/>
    <n v="122.57"/>
    <n v="61.29"/>
    <n v="93.89"/>
    <x v="1"/>
    <x v="5"/>
    <x v="0"/>
    <n v="39"/>
    <x v="0"/>
    <x v="6"/>
    <x v="3"/>
    <x v="1"/>
    <n v="0"/>
    <n v="2"/>
    <n v="0"/>
    <n v="0"/>
    <n v="0"/>
    <s v="-"/>
    <s v="Never Contacted"/>
    <n v="0"/>
    <x v="0"/>
    <b v="1"/>
    <b v="1"/>
    <x v="0"/>
  </r>
  <r>
    <s v="CUST100233"/>
    <d v="2021-01-24T00:00:00"/>
    <x v="1"/>
    <x v="3"/>
    <d v="2022-03-05T00:00:00"/>
    <d v="2025-03-01T00:00:00"/>
    <x v="2"/>
    <n v="1728"/>
    <n v="231"/>
    <n v="4.329004329004329E-3"/>
    <x v="0"/>
    <n v="3"/>
    <n v="247.04"/>
    <n v="82.35"/>
    <n v="60.11"/>
    <x v="2"/>
    <x v="8"/>
    <x v="0"/>
    <n v="45"/>
    <x v="0"/>
    <x v="6"/>
    <x v="2"/>
    <x v="0"/>
    <n v="0"/>
    <n v="0"/>
    <n v="0"/>
    <n v="0"/>
    <n v="1"/>
    <d v="2024-11-25T00:00:00"/>
    <s v="Contacted"/>
    <n v="7"/>
    <x v="0"/>
    <b v="1"/>
    <b v="1"/>
    <x v="0"/>
  </r>
  <r>
    <s v="CUST101514"/>
    <d v="2024-11-06T00:00:00"/>
    <x v="3"/>
    <x v="5"/>
    <d v="2025-07-30T00:00:00"/>
    <d v="2025-10-13T00:00:00"/>
    <x v="2"/>
    <n v="346"/>
    <n v="5"/>
    <n v="0.2"/>
    <x v="0"/>
    <n v="2"/>
    <n v="80.959999999999994"/>
    <n v="40.479999999999997"/>
    <n v="26.37"/>
    <x v="5"/>
    <x v="8"/>
    <x v="2"/>
    <n v="45"/>
    <x v="0"/>
    <x v="4"/>
    <x v="0"/>
    <x v="7"/>
    <n v="0"/>
    <n v="0"/>
    <n v="0"/>
    <n v="0"/>
    <n v="1"/>
    <d v="2025-08-21T00:00:00"/>
    <s v="Contacted"/>
    <n v="5"/>
    <x v="2"/>
    <b v="1"/>
    <b v="0"/>
    <x v="1"/>
  </r>
  <r>
    <s v="CUST100940"/>
    <d v="2023-06-03T00:00:00"/>
    <x v="4"/>
    <x v="0"/>
    <d v="2024-06-09T00:00:00"/>
    <d v="2025-02-14T00:00:00"/>
    <x v="2"/>
    <n v="868"/>
    <n v="246"/>
    <n v="4.0650406504065045E-3"/>
    <x v="0"/>
    <n v="1"/>
    <n v="49.63"/>
    <n v="49.63"/>
    <n v="72.05"/>
    <x v="0"/>
    <x v="0"/>
    <x v="0"/>
    <n v="35"/>
    <x v="0"/>
    <x v="1"/>
    <x v="2"/>
    <x v="4"/>
    <n v="0"/>
    <n v="0"/>
    <n v="0"/>
    <n v="0"/>
    <n v="0"/>
    <s v="-"/>
    <s v="Never Contacted"/>
    <n v="0"/>
    <x v="0"/>
    <b v="0"/>
    <b v="1"/>
    <x v="0"/>
  </r>
  <r>
    <s v="CUST100998"/>
    <d v="2021-11-08T00:00:00"/>
    <x v="1"/>
    <x v="5"/>
    <d v="2023-11-13T00:00:00"/>
    <d v="2024-03-22T00:00:00"/>
    <x v="0"/>
    <n v="1440"/>
    <n v="575"/>
    <n v="1.7391304347826088E-3"/>
    <x v="0"/>
    <n v="1"/>
    <n v="70.67"/>
    <n v="70.67"/>
    <n v="18.7"/>
    <x v="2"/>
    <x v="2"/>
    <x v="1"/>
    <n v="0"/>
    <x v="3"/>
    <x v="3"/>
    <x v="1"/>
    <x v="3"/>
    <n v="0"/>
    <n v="0"/>
    <n v="0"/>
    <n v="0"/>
    <n v="1"/>
    <d v="2022-02-12T00:00:00"/>
    <s v="Contacted"/>
    <n v="0"/>
    <x v="0"/>
    <b v="1"/>
    <b v="1"/>
    <x v="0"/>
  </r>
  <r>
    <s v="CUST101102"/>
    <d v="2020-05-03T00:00:00"/>
    <x v="2"/>
    <x v="1"/>
    <d v="2023-07-28T00:00:00"/>
    <d v="2023-09-14T00:00:00"/>
    <x v="1"/>
    <n v="1994"/>
    <n v="765"/>
    <n v="1.30718954248366E-3"/>
    <x v="0"/>
    <n v="1"/>
    <n v="39.71"/>
    <n v="39.71"/>
    <n v="22"/>
    <x v="2"/>
    <x v="1"/>
    <x v="1"/>
    <n v="43"/>
    <x v="0"/>
    <x v="2"/>
    <x v="0"/>
    <x v="6"/>
    <n v="0"/>
    <n v="0"/>
    <n v="0"/>
    <n v="0"/>
    <n v="0"/>
    <d v="2024-01-08T00:00:00"/>
    <s v="Contacted"/>
    <n v="0"/>
    <x v="0"/>
    <b v="0"/>
    <b v="0"/>
    <x v="0"/>
  </r>
  <r>
    <s v="CUST101463"/>
    <d v="2023-10-31T00:00:00"/>
    <x v="4"/>
    <x v="6"/>
    <d v="2025-04-16T00:00:00"/>
    <d v="2025-10-02T00:00:00"/>
    <x v="2"/>
    <n v="718"/>
    <n v="16"/>
    <n v="6.25E-2"/>
    <x v="0"/>
    <n v="3"/>
    <n v="210.3"/>
    <n v="70.099999999999994"/>
    <n v="150.97999999999999"/>
    <x v="5"/>
    <x v="7"/>
    <x v="1"/>
    <n v="51"/>
    <x v="0"/>
    <x v="0"/>
    <x v="1"/>
    <x v="4"/>
    <n v="2"/>
    <n v="0"/>
    <n v="0"/>
    <n v="0"/>
    <n v="1"/>
    <s v="-"/>
    <s v="Never Contacted"/>
    <n v="0"/>
    <x v="0"/>
    <b v="1"/>
    <b v="0"/>
    <x v="1"/>
  </r>
  <r>
    <s v="CUST101876"/>
    <d v="2021-03-11T00:00:00"/>
    <x v="1"/>
    <x v="11"/>
    <d v="2024-11-08T00:00:00"/>
    <d v="2025-01-20T00:00:00"/>
    <x v="2"/>
    <n v="1682"/>
    <n v="271"/>
    <n v="3.6900369003690036E-3"/>
    <x v="0"/>
    <n v="3"/>
    <n v="2.83"/>
    <n v="0.94"/>
    <n v="0.5"/>
    <x v="1"/>
    <x v="0"/>
    <x v="1"/>
    <n v="23"/>
    <x v="2"/>
    <x v="1"/>
    <x v="3"/>
    <x v="6"/>
    <n v="0"/>
    <n v="0"/>
    <n v="0"/>
    <n v="0"/>
    <n v="0"/>
    <d v="2024-06-29T00:00:00"/>
    <s v="Contacted"/>
    <n v="0"/>
    <x v="0"/>
    <b v="1"/>
    <b v="1"/>
    <x v="0"/>
  </r>
  <r>
    <s v="CUST101225"/>
    <d v="2022-04-23T00:00:00"/>
    <x v="0"/>
    <x v="9"/>
    <d v="2024-05-27T00:00:00"/>
    <d v="2024-09-14T00:00:00"/>
    <x v="0"/>
    <n v="1274"/>
    <n v="399"/>
    <n v="2.5062656641604009E-3"/>
    <x v="0"/>
    <n v="4"/>
    <n v="588.54"/>
    <n v="147.13999999999999"/>
    <n v="74.25"/>
    <x v="5"/>
    <x v="6"/>
    <x v="2"/>
    <n v="17"/>
    <x v="1"/>
    <x v="5"/>
    <x v="2"/>
    <x v="4"/>
    <n v="0"/>
    <n v="0"/>
    <n v="0"/>
    <n v="0"/>
    <n v="2"/>
    <s v="-"/>
    <s v="Never Contacted"/>
    <n v="9"/>
    <x v="0"/>
    <b v="0"/>
    <b v="0"/>
    <x v="0"/>
  </r>
  <r>
    <s v="CUST100324"/>
    <d v="2022-05-08T00:00:00"/>
    <x v="0"/>
    <x v="1"/>
    <d v="2023-10-29T00:00:00"/>
    <d v="2025-07-17T00:00:00"/>
    <x v="2"/>
    <n v="1259"/>
    <n v="93"/>
    <n v="1.0752688172043012E-2"/>
    <x v="0"/>
    <n v="2"/>
    <n v="32.130000000000003"/>
    <n v="16.07"/>
    <n v="21.65"/>
    <x v="2"/>
    <x v="2"/>
    <x v="0"/>
    <n v="35"/>
    <x v="0"/>
    <x v="0"/>
    <x v="2"/>
    <x v="2"/>
    <n v="1"/>
    <n v="0"/>
    <n v="0"/>
    <n v="0"/>
    <n v="0"/>
    <d v="2024-10-25T00:00:00"/>
    <s v="Contacted"/>
    <n v="0"/>
    <x v="2"/>
    <b v="1"/>
    <b v="1"/>
    <x v="0"/>
  </r>
  <r>
    <s v="CUST101763"/>
    <d v="2023-06-13T00:00:00"/>
    <x v="4"/>
    <x v="0"/>
    <s v="-"/>
    <s v="-"/>
    <x v="3"/>
    <n v="858"/>
    <s v=" - "/>
    <n v="0"/>
    <x v="1"/>
    <n v="0"/>
    <n v="0"/>
    <n v="0"/>
    <n v="0"/>
    <x v="3"/>
    <x v="8"/>
    <x v="1"/>
    <n v="49"/>
    <x v="0"/>
    <x v="3"/>
    <x v="3"/>
    <x v="1"/>
    <n v="0"/>
    <n v="1"/>
    <n v="0"/>
    <n v="0"/>
    <n v="0"/>
    <d v="2023-08-14T00:00:00"/>
    <s v="Contacted"/>
    <n v="0"/>
    <x v="0"/>
    <b v="0"/>
    <b v="0"/>
    <x v="0"/>
  </r>
  <r>
    <s v="CUST101953"/>
    <d v="2023-10-12T00:00:00"/>
    <x v="4"/>
    <x v="6"/>
    <d v="2025-09-06T00:00:00"/>
    <d v="2025-09-06T00:00:00"/>
    <x v="2"/>
    <n v="737"/>
    <n v="42"/>
    <n v="2.3809523809523808E-2"/>
    <x v="0"/>
    <n v="4"/>
    <n v="588.54"/>
    <n v="147.13999999999999"/>
    <n v="125.44"/>
    <x v="3"/>
    <x v="8"/>
    <x v="2"/>
    <n v="42"/>
    <x v="0"/>
    <x v="6"/>
    <x v="0"/>
    <x v="4"/>
    <n v="1"/>
    <n v="0"/>
    <n v="0"/>
    <n v="0"/>
    <n v="0"/>
    <d v="2025-09-15T00:00:00"/>
    <s v="Contacted"/>
    <n v="0"/>
    <x v="0"/>
    <b v="1"/>
    <b v="0"/>
    <x v="1"/>
  </r>
  <r>
    <s v="CUST101377"/>
    <d v="2021-11-10T00:00:00"/>
    <x v="1"/>
    <x v="5"/>
    <d v="2025-01-15T00:00:00"/>
    <d v="2025-08-17T00:00:00"/>
    <x v="2"/>
    <n v="1438"/>
    <n v="62"/>
    <n v="1.6129032258064516E-2"/>
    <x v="0"/>
    <n v="2"/>
    <n v="79.150000000000006"/>
    <n v="39.58"/>
    <n v="36.54"/>
    <x v="4"/>
    <x v="2"/>
    <x v="2"/>
    <n v="41"/>
    <x v="0"/>
    <x v="6"/>
    <x v="4"/>
    <x v="4"/>
    <n v="0"/>
    <n v="0"/>
    <n v="0"/>
    <n v="1"/>
    <n v="1"/>
    <d v="2024-03-14T00:00:00"/>
    <s v="Contacted"/>
    <n v="2"/>
    <x v="2"/>
    <b v="1"/>
    <b v="0"/>
    <x v="1"/>
  </r>
  <r>
    <s v="CUST100100"/>
    <d v="2022-11-05T00:00:00"/>
    <x v="0"/>
    <x v="5"/>
    <d v="2024-04-30T00:00:00"/>
    <d v="2024-08-01T00:00:00"/>
    <x v="0"/>
    <n v="1078"/>
    <n v="443"/>
    <n v="2.257336343115124E-3"/>
    <x v="0"/>
    <n v="3"/>
    <n v="95.49"/>
    <n v="31.83"/>
    <n v="15.39"/>
    <x v="0"/>
    <x v="6"/>
    <x v="0"/>
    <n v="36"/>
    <x v="0"/>
    <x v="1"/>
    <x v="0"/>
    <x v="3"/>
    <n v="0"/>
    <n v="0"/>
    <n v="1"/>
    <n v="0"/>
    <n v="1"/>
    <d v="2024-04-27T00:00:00"/>
    <s v="Contacted"/>
    <n v="0"/>
    <x v="1"/>
    <b v="1"/>
    <b v="1"/>
    <x v="0"/>
  </r>
  <r>
    <s v="CUST102481"/>
    <d v="2022-09-07T00:00:00"/>
    <x v="0"/>
    <x v="10"/>
    <d v="2024-04-11T00:00:00"/>
    <d v="2025-08-23T00:00:00"/>
    <x v="2"/>
    <n v="1137"/>
    <n v="56"/>
    <n v="1.7857142857142856E-2"/>
    <x v="0"/>
    <n v="3"/>
    <n v="215.52"/>
    <n v="71.84"/>
    <n v="107.35"/>
    <x v="2"/>
    <x v="5"/>
    <x v="2"/>
    <n v="16"/>
    <x v="1"/>
    <x v="5"/>
    <x v="3"/>
    <x v="5"/>
    <n v="0"/>
    <n v="0"/>
    <n v="0"/>
    <n v="0"/>
    <n v="0"/>
    <d v="2024-07-28T00:00:00"/>
    <s v="Contacted"/>
    <n v="0"/>
    <x v="1"/>
    <b v="1"/>
    <b v="0"/>
    <x v="1"/>
  </r>
  <r>
    <s v="CUST101340"/>
    <d v="2022-09-18T00:00:00"/>
    <x v="0"/>
    <x v="10"/>
    <d v="2023-11-21T00:00:00"/>
    <d v="2024-10-12T00:00:00"/>
    <x v="0"/>
    <n v="1126"/>
    <n v="371"/>
    <n v="2.6954177897574125E-3"/>
    <x v="0"/>
    <n v="2"/>
    <n v="82.84"/>
    <n v="41.42"/>
    <n v="22.56"/>
    <x v="2"/>
    <x v="1"/>
    <x v="1"/>
    <n v="24"/>
    <x v="2"/>
    <x v="4"/>
    <x v="2"/>
    <x v="7"/>
    <n v="1"/>
    <n v="0"/>
    <n v="0"/>
    <n v="0"/>
    <n v="0"/>
    <s v="-"/>
    <s v="Never Contacted"/>
    <n v="0"/>
    <x v="0"/>
    <b v="1"/>
    <b v="0"/>
    <x v="0"/>
  </r>
  <r>
    <s v="CUST100387"/>
    <d v="2024-02-29T00:00:00"/>
    <x v="3"/>
    <x v="4"/>
    <d v="2024-03-12T00:00:00"/>
    <d v="2025-07-08T00:00:00"/>
    <x v="2"/>
    <n v="597"/>
    <n v="102"/>
    <n v="9.8039215686274508E-3"/>
    <x v="0"/>
    <n v="5"/>
    <n v="128.81"/>
    <n v="25.76"/>
    <n v="5.87"/>
    <x v="1"/>
    <x v="3"/>
    <x v="1"/>
    <n v="32"/>
    <x v="0"/>
    <x v="5"/>
    <x v="3"/>
    <x v="4"/>
    <n v="0"/>
    <n v="0"/>
    <n v="1"/>
    <n v="1"/>
    <n v="1"/>
    <s v="-"/>
    <s v="Never Contacted"/>
    <n v="0"/>
    <x v="0"/>
    <b v="0"/>
    <b v="0"/>
    <x v="0"/>
  </r>
  <r>
    <s v="CUST101954"/>
    <d v="2020-06-16T00:00:00"/>
    <x v="2"/>
    <x v="0"/>
    <d v="2025-06-08T00:00:00"/>
    <d v="2025-06-13T00:00:00"/>
    <x v="2"/>
    <n v="1950"/>
    <n v="127"/>
    <n v="7.874015748031496E-3"/>
    <x v="0"/>
    <n v="6"/>
    <n v="118.28"/>
    <n v="19.71"/>
    <n v="13.17"/>
    <x v="1"/>
    <x v="2"/>
    <x v="2"/>
    <n v="51"/>
    <x v="0"/>
    <x v="4"/>
    <x v="0"/>
    <x v="6"/>
    <n v="0"/>
    <n v="0"/>
    <n v="0"/>
    <n v="0"/>
    <n v="1"/>
    <d v="2021-04-17T00:00:00"/>
    <s v="Contacted"/>
    <n v="2"/>
    <x v="1"/>
    <b v="1"/>
    <b v="0"/>
    <x v="0"/>
  </r>
  <r>
    <s v="CUST100179"/>
    <d v="2020-01-15T00:00:00"/>
    <x v="2"/>
    <x v="3"/>
    <d v="2020-12-07T00:00:00"/>
    <d v="2022-02-11T00:00:00"/>
    <x v="5"/>
    <n v="2103"/>
    <n v="1345"/>
    <n v="7.4349442379182155E-4"/>
    <x v="0"/>
    <n v="6"/>
    <n v="289.85000000000002"/>
    <n v="48.31"/>
    <n v="34.479999999999997"/>
    <x v="4"/>
    <x v="7"/>
    <x v="0"/>
    <n v="36"/>
    <x v="0"/>
    <x v="3"/>
    <x v="4"/>
    <x v="6"/>
    <n v="0"/>
    <n v="0"/>
    <n v="0"/>
    <n v="2"/>
    <n v="1"/>
    <s v="-"/>
    <s v="Never Contacted"/>
    <n v="1"/>
    <x v="0"/>
    <b v="1"/>
    <b v="1"/>
    <x v="0"/>
  </r>
  <r>
    <s v="CUST101694"/>
    <d v="2023-08-07T00:00:00"/>
    <x v="4"/>
    <x v="2"/>
    <d v="2023-09-04T00:00:00"/>
    <d v="2025-09-16T00:00:00"/>
    <x v="2"/>
    <n v="803"/>
    <n v="32"/>
    <n v="3.125E-2"/>
    <x v="0"/>
    <n v="3"/>
    <n v="223.69"/>
    <n v="74.56"/>
    <n v="121.01"/>
    <x v="5"/>
    <x v="0"/>
    <x v="1"/>
    <n v="23"/>
    <x v="2"/>
    <x v="2"/>
    <x v="1"/>
    <x v="7"/>
    <n v="0"/>
    <n v="0"/>
    <n v="0"/>
    <n v="0"/>
    <n v="1"/>
    <s v="-"/>
    <s v="Never Contacted"/>
    <n v="0"/>
    <x v="2"/>
    <b v="0"/>
    <b v="0"/>
    <x v="1"/>
  </r>
  <r>
    <s v="CUST101662"/>
    <d v="2020-07-21T00:00:00"/>
    <x v="2"/>
    <x v="8"/>
    <d v="2021-10-14T00:00:00"/>
    <d v="2023-11-06T00:00:00"/>
    <x v="1"/>
    <n v="1915"/>
    <n v="712"/>
    <n v="1.4044943820224719E-3"/>
    <x v="0"/>
    <n v="6"/>
    <n v="276.89"/>
    <n v="46.15"/>
    <n v="57.36"/>
    <x v="1"/>
    <x v="4"/>
    <x v="0"/>
    <n v="31"/>
    <x v="0"/>
    <x v="0"/>
    <x v="0"/>
    <x v="7"/>
    <n v="0"/>
    <n v="0"/>
    <n v="0"/>
    <n v="0"/>
    <n v="4"/>
    <d v="2023-01-14T00:00:00"/>
    <s v="Contacted"/>
    <n v="0"/>
    <x v="0"/>
    <b v="1"/>
    <b v="1"/>
    <x v="0"/>
  </r>
  <r>
    <s v="CUST101304"/>
    <d v="2021-05-14T00:00:00"/>
    <x v="1"/>
    <x v="1"/>
    <d v="2022-07-14T00:00:00"/>
    <d v="2022-09-29T00:00:00"/>
    <x v="5"/>
    <n v="1618"/>
    <n v="1115"/>
    <n v="8.9686098654708521E-4"/>
    <x v="0"/>
    <n v="5"/>
    <n v="8"/>
    <n v="1.6"/>
    <n v="1.52"/>
    <x v="5"/>
    <x v="7"/>
    <x v="2"/>
    <n v="29"/>
    <x v="2"/>
    <x v="1"/>
    <x v="2"/>
    <x v="2"/>
    <n v="0"/>
    <n v="0"/>
    <n v="0"/>
    <n v="1"/>
    <n v="1"/>
    <s v="-"/>
    <s v="Never Contacted"/>
    <n v="0"/>
    <x v="1"/>
    <b v="1"/>
    <b v="0"/>
    <x v="0"/>
  </r>
  <r>
    <s v="CUST100927"/>
    <d v="2021-07-03T00:00:00"/>
    <x v="1"/>
    <x v="8"/>
    <d v="2023-01-01T00:00:00"/>
    <d v="2023-02-14T00:00:00"/>
    <x v="1"/>
    <n v="1568"/>
    <n v="977"/>
    <n v="1.0235414534288639E-3"/>
    <x v="0"/>
    <n v="5"/>
    <n v="52.42"/>
    <n v="10.48"/>
    <n v="12.89"/>
    <x v="3"/>
    <x v="9"/>
    <x v="2"/>
    <n v="51"/>
    <x v="0"/>
    <x v="2"/>
    <x v="1"/>
    <x v="6"/>
    <n v="0"/>
    <n v="0"/>
    <n v="0"/>
    <n v="0"/>
    <n v="1"/>
    <d v="2024-08-06T00:00:00"/>
    <s v="Contacted"/>
    <n v="2"/>
    <x v="0"/>
    <b v="1"/>
    <b v="0"/>
    <x v="0"/>
  </r>
  <r>
    <s v="CUST101430"/>
    <d v="2024-04-06T00:00:00"/>
    <x v="3"/>
    <x v="9"/>
    <d v="2025-08-07T00:00:00"/>
    <d v="2025-09-14T00:00:00"/>
    <x v="2"/>
    <n v="560"/>
    <n v="34"/>
    <n v="2.9411764705882353E-2"/>
    <x v="0"/>
    <n v="7"/>
    <n v="353.8"/>
    <n v="50.54"/>
    <n v="76.98"/>
    <x v="0"/>
    <x v="7"/>
    <x v="0"/>
    <n v="16"/>
    <x v="1"/>
    <x v="4"/>
    <x v="3"/>
    <x v="7"/>
    <n v="0"/>
    <n v="0"/>
    <n v="0"/>
    <n v="0"/>
    <n v="2"/>
    <d v="2025-10-14T00:00:00"/>
    <s v="Contacted"/>
    <n v="6"/>
    <x v="0"/>
    <b v="1"/>
    <b v="1"/>
    <x v="1"/>
  </r>
  <r>
    <s v="CUST102268"/>
    <d v="2023-05-08T00:00:00"/>
    <x v="4"/>
    <x v="1"/>
    <d v="2024-07-30T00:00:00"/>
    <d v="2025-06-25T00:00:00"/>
    <x v="2"/>
    <n v="894"/>
    <n v="115"/>
    <n v="8.6956521739130436E-3"/>
    <x v="0"/>
    <n v="3"/>
    <n v="2.8"/>
    <n v="0.93"/>
    <n v="0"/>
    <x v="3"/>
    <x v="0"/>
    <x v="1"/>
    <n v="22"/>
    <x v="2"/>
    <x v="0"/>
    <x v="2"/>
    <x v="4"/>
    <n v="0"/>
    <n v="1"/>
    <n v="0"/>
    <n v="0"/>
    <n v="0"/>
    <d v="2025-01-08T00:00:00"/>
    <s v="Contacted"/>
    <n v="0"/>
    <x v="2"/>
    <b v="1"/>
    <b v="1"/>
    <x v="0"/>
  </r>
  <r>
    <s v="CUST100141"/>
    <d v="2024-04-17T00:00:00"/>
    <x v="3"/>
    <x v="9"/>
    <d v="2024-11-26T00:00:00"/>
    <d v="2025-10-08T00:00:00"/>
    <x v="2"/>
    <n v="549"/>
    <n v="10"/>
    <n v="0.1"/>
    <x v="0"/>
    <n v="2"/>
    <n v="61.19"/>
    <n v="30.6"/>
    <n v="10.67"/>
    <x v="1"/>
    <x v="4"/>
    <x v="2"/>
    <n v="40"/>
    <x v="0"/>
    <x v="0"/>
    <x v="4"/>
    <x v="2"/>
    <n v="0"/>
    <n v="0"/>
    <n v="0"/>
    <n v="0"/>
    <n v="0"/>
    <s v="-"/>
    <s v="Never Contacted"/>
    <n v="9"/>
    <x v="2"/>
    <b v="1"/>
    <b v="0"/>
    <x v="1"/>
  </r>
  <r>
    <s v="CUST100368"/>
    <d v="2023-12-11T00:00:00"/>
    <x v="4"/>
    <x v="7"/>
    <d v="2025-08-19T00:00:00"/>
    <d v="2025-09-24T00:00:00"/>
    <x v="2"/>
    <n v="677"/>
    <n v="24"/>
    <n v="4.1666666666666664E-2"/>
    <x v="0"/>
    <n v="3"/>
    <n v="265.83"/>
    <n v="88.61"/>
    <n v="142.65"/>
    <x v="3"/>
    <x v="1"/>
    <x v="1"/>
    <n v="28"/>
    <x v="2"/>
    <x v="3"/>
    <x v="0"/>
    <x v="5"/>
    <n v="0"/>
    <n v="0"/>
    <n v="0"/>
    <n v="0"/>
    <n v="0"/>
    <d v="2024-01-03T00:00:00"/>
    <s v="Contacted"/>
    <n v="10"/>
    <x v="1"/>
    <b v="0"/>
    <b v="1"/>
    <x v="1"/>
  </r>
  <r>
    <s v="CUST102445"/>
    <d v="2024-11-23T00:00:00"/>
    <x v="3"/>
    <x v="5"/>
    <d v="2025-08-17T00:00:00"/>
    <d v="2025-08-21T00:00:00"/>
    <x v="2"/>
    <n v="329"/>
    <n v="58"/>
    <n v="1.7241379310344827E-2"/>
    <x v="0"/>
    <n v="2"/>
    <n v="30.63"/>
    <n v="15.32"/>
    <n v="25.21"/>
    <x v="1"/>
    <x v="1"/>
    <x v="2"/>
    <n v="20"/>
    <x v="2"/>
    <x v="5"/>
    <x v="2"/>
    <x v="0"/>
    <n v="0"/>
    <n v="0"/>
    <n v="0"/>
    <n v="0"/>
    <n v="1"/>
    <s v="-"/>
    <s v="Never Contacted"/>
    <n v="10"/>
    <x v="2"/>
    <b v="1"/>
    <b v="1"/>
    <x v="1"/>
  </r>
  <r>
    <s v="CUST101085"/>
    <d v="2023-05-26T00:00:00"/>
    <x v="4"/>
    <x v="1"/>
    <d v="2024-05-11T00:00:00"/>
    <d v="2025-07-17T00:00:00"/>
    <x v="2"/>
    <n v="876"/>
    <n v="93"/>
    <n v="1.0752688172043012E-2"/>
    <x v="0"/>
    <n v="5"/>
    <n v="255.27"/>
    <n v="51.05"/>
    <n v="84.17"/>
    <x v="0"/>
    <x v="3"/>
    <x v="1"/>
    <n v="45"/>
    <x v="0"/>
    <x v="4"/>
    <x v="1"/>
    <x v="4"/>
    <n v="0"/>
    <n v="2"/>
    <n v="0"/>
    <n v="0"/>
    <n v="1"/>
    <d v="2023-10-02T00:00:00"/>
    <s v="Contacted"/>
    <n v="0"/>
    <x v="1"/>
    <b v="0"/>
    <b v="0"/>
    <x v="0"/>
  </r>
  <r>
    <s v="CUST100367"/>
    <d v="2023-01-17T00:00:00"/>
    <x v="4"/>
    <x v="3"/>
    <d v="2024-06-05T00:00:00"/>
    <d v="2025-10-13T00:00:00"/>
    <x v="2"/>
    <n v="1005"/>
    <n v="5"/>
    <n v="0.2"/>
    <x v="0"/>
    <n v="3"/>
    <n v="322.33"/>
    <n v="107.44"/>
    <n v="209.1"/>
    <x v="3"/>
    <x v="6"/>
    <x v="2"/>
    <n v="17"/>
    <x v="1"/>
    <x v="6"/>
    <x v="0"/>
    <x v="7"/>
    <n v="2"/>
    <n v="0"/>
    <n v="1"/>
    <n v="0"/>
    <n v="0"/>
    <d v="2024-08-21T00:00:00"/>
    <s v="Contacted"/>
    <n v="0"/>
    <x v="2"/>
    <b v="1"/>
    <b v="0"/>
    <x v="1"/>
  </r>
  <r>
    <s v="CUST101674"/>
    <d v="2021-04-28T00:00:00"/>
    <x v="1"/>
    <x v="9"/>
    <d v="2022-08-28T00:00:00"/>
    <d v="2024-05-31T00:00:00"/>
    <x v="0"/>
    <n v="1634"/>
    <n v="505"/>
    <n v="1.9801980198019802E-3"/>
    <x v="0"/>
    <n v="4"/>
    <n v="188.33"/>
    <n v="47.08"/>
    <n v="36.229999999999997"/>
    <x v="2"/>
    <x v="9"/>
    <x v="2"/>
    <n v="33"/>
    <x v="0"/>
    <x v="5"/>
    <x v="0"/>
    <x v="1"/>
    <n v="1"/>
    <n v="0"/>
    <n v="0"/>
    <n v="0"/>
    <n v="2"/>
    <s v="-"/>
    <s v="Never Contacted"/>
    <n v="3"/>
    <x v="1"/>
    <b v="0"/>
    <b v="0"/>
    <x v="0"/>
  </r>
  <r>
    <s v="CUST101044"/>
    <d v="2023-11-29T00:00:00"/>
    <x v="4"/>
    <x v="5"/>
    <d v="2025-03-11T00:00:00"/>
    <d v="2025-05-24T00:00:00"/>
    <x v="2"/>
    <n v="689"/>
    <n v="147"/>
    <n v="6.8027210884353739E-3"/>
    <x v="0"/>
    <n v="1"/>
    <n v="7.31"/>
    <n v="7.31"/>
    <n v="7.44"/>
    <x v="1"/>
    <x v="3"/>
    <x v="1"/>
    <n v="46"/>
    <x v="0"/>
    <x v="4"/>
    <x v="4"/>
    <x v="0"/>
    <n v="0"/>
    <n v="0"/>
    <n v="1"/>
    <n v="1"/>
    <n v="0"/>
    <d v="2025-10-02T00:00:00"/>
    <s v="Contacted"/>
    <n v="0"/>
    <x v="0"/>
    <b v="1"/>
    <b v="0"/>
    <x v="0"/>
  </r>
  <r>
    <s v="CUST100318"/>
    <d v="2021-05-19T00:00:00"/>
    <x v="1"/>
    <x v="1"/>
    <d v="2025-01-03T00:00:00"/>
    <s v="-"/>
    <x v="3"/>
    <n v="1613"/>
    <s v=" - "/>
    <n v="0"/>
    <x v="0"/>
    <n v="0"/>
    <n v="0"/>
    <n v="0"/>
    <n v="0"/>
    <x v="4"/>
    <x v="6"/>
    <x v="2"/>
    <n v="27"/>
    <x v="2"/>
    <x v="1"/>
    <x v="1"/>
    <x v="3"/>
    <n v="1"/>
    <n v="0"/>
    <n v="0"/>
    <n v="0"/>
    <n v="0"/>
    <d v="2023-10-14T00:00:00"/>
    <s v="Contacted"/>
    <n v="2"/>
    <x v="0"/>
    <b v="1"/>
    <b v="1"/>
    <x v="0"/>
  </r>
  <r>
    <s v="CUST101538"/>
    <d v="2024-04-20T00:00:00"/>
    <x v="3"/>
    <x v="9"/>
    <d v="2024-05-21T00:00:00"/>
    <d v="2024-06-30T00:00:00"/>
    <x v="0"/>
    <n v="546"/>
    <n v="475"/>
    <n v="2.1052631578947368E-3"/>
    <x v="0"/>
    <n v="3"/>
    <n v="120.83"/>
    <n v="40.28"/>
    <n v="0"/>
    <x v="0"/>
    <x v="3"/>
    <x v="2"/>
    <n v="34"/>
    <x v="0"/>
    <x v="5"/>
    <x v="2"/>
    <x v="7"/>
    <n v="0"/>
    <n v="0"/>
    <n v="0"/>
    <n v="0"/>
    <n v="2"/>
    <d v="2024-10-19T00:00:00"/>
    <s v="Contacted"/>
    <n v="5"/>
    <x v="1"/>
    <b v="1"/>
    <b v="0"/>
    <x v="0"/>
  </r>
  <r>
    <s v="CUST100247"/>
    <d v="2024-10-19T00:00:00"/>
    <x v="3"/>
    <x v="6"/>
    <d v="2025-04-13T00:00:00"/>
    <d v="2025-04-26T00:00:00"/>
    <x v="2"/>
    <n v="364"/>
    <n v="175"/>
    <n v="5.7142857142857143E-3"/>
    <x v="0"/>
    <n v="1"/>
    <n v="121.77"/>
    <n v="121.77"/>
    <n v="23.02"/>
    <x v="4"/>
    <x v="8"/>
    <x v="2"/>
    <n v="16"/>
    <x v="1"/>
    <x v="3"/>
    <x v="4"/>
    <x v="1"/>
    <n v="0"/>
    <n v="0"/>
    <n v="0"/>
    <n v="0"/>
    <n v="1"/>
    <d v="2025-07-18T00:00:00"/>
    <s v="Contacted"/>
    <n v="0"/>
    <x v="0"/>
    <b v="0"/>
    <b v="0"/>
    <x v="0"/>
  </r>
  <r>
    <s v="CUST100321"/>
    <d v="2020-03-22T00:00:00"/>
    <x v="2"/>
    <x v="11"/>
    <d v="2023-11-07T00:00:00"/>
    <d v="2025-02-18T00:00:00"/>
    <x v="2"/>
    <n v="2036"/>
    <n v="242"/>
    <n v="4.1322314049586778E-3"/>
    <x v="0"/>
    <n v="2"/>
    <n v="153.08000000000001"/>
    <n v="76.540000000000006"/>
    <n v="61.21"/>
    <x v="2"/>
    <x v="9"/>
    <x v="0"/>
    <n v="31"/>
    <x v="0"/>
    <x v="0"/>
    <x v="3"/>
    <x v="1"/>
    <n v="0"/>
    <n v="0"/>
    <n v="0"/>
    <n v="0"/>
    <n v="0"/>
    <d v="2021-08-28T00:00:00"/>
    <s v="Contacted"/>
    <n v="0"/>
    <x v="0"/>
    <b v="1"/>
    <b v="0"/>
    <x v="0"/>
  </r>
  <r>
    <s v="CUST101833"/>
    <d v="2021-10-02T00:00:00"/>
    <x v="1"/>
    <x v="6"/>
    <d v="2025-02-19T00:00:00"/>
    <d v="2025-02-22T00:00:00"/>
    <x v="2"/>
    <n v="1477"/>
    <n v="238"/>
    <n v="4.2016806722689074E-3"/>
    <x v="0"/>
    <n v="1"/>
    <n v="33.06"/>
    <n v="33.06"/>
    <n v="32.74"/>
    <x v="4"/>
    <x v="4"/>
    <x v="2"/>
    <n v="43"/>
    <x v="0"/>
    <x v="0"/>
    <x v="3"/>
    <x v="5"/>
    <n v="0"/>
    <n v="0"/>
    <n v="0"/>
    <n v="0"/>
    <n v="0"/>
    <d v="2021-11-08T00:00:00"/>
    <s v="Contacted"/>
    <n v="0"/>
    <x v="0"/>
    <b v="1"/>
    <b v="0"/>
    <x v="0"/>
  </r>
  <r>
    <s v="CUST101839"/>
    <d v="2022-08-29T00:00:00"/>
    <x v="0"/>
    <x v="2"/>
    <d v="2024-02-20T00:00:00"/>
    <d v="2025-01-27T00:00:00"/>
    <x v="2"/>
    <n v="1146"/>
    <n v="264"/>
    <n v="3.787878787878788E-3"/>
    <x v="0"/>
    <n v="2"/>
    <n v="315.05"/>
    <n v="157.53"/>
    <n v="0.5"/>
    <x v="2"/>
    <x v="2"/>
    <x v="2"/>
    <n v="51"/>
    <x v="0"/>
    <x v="4"/>
    <x v="2"/>
    <x v="3"/>
    <n v="0"/>
    <n v="0"/>
    <n v="0"/>
    <n v="0"/>
    <n v="0"/>
    <d v="2023-12-30T00:00:00"/>
    <s v="Contacted"/>
    <n v="0"/>
    <x v="0"/>
    <b v="1"/>
    <b v="0"/>
    <x v="0"/>
  </r>
  <r>
    <s v="CUST100999"/>
    <d v="2021-12-21T00:00:00"/>
    <x v="1"/>
    <x v="7"/>
    <d v="2022-04-17T00:00:00"/>
    <s v="-"/>
    <x v="3"/>
    <n v="1397"/>
    <s v=" - "/>
    <n v="0"/>
    <x v="0"/>
    <n v="0"/>
    <n v="0"/>
    <n v="0"/>
    <n v="0"/>
    <x v="4"/>
    <x v="3"/>
    <x v="1"/>
    <n v="50"/>
    <x v="0"/>
    <x v="1"/>
    <x v="3"/>
    <x v="6"/>
    <n v="0"/>
    <n v="0"/>
    <n v="0"/>
    <n v="0"/>
    <n v="0"/>
    <d v="2023-03-25T00:00:00"/>
    <s v="Contacted"/>
    <n v="0"/>
    <x v="0"/>
    <b v="1"/>
    <b v="0"/>
    <x v="0"/>
  </r>
  <r>
    <s v="CUST100942"/>
    <d v="2022-02-15T00:00:00"/>
    <x v="0"/>
    <x v="4"/>
    <s v="-"/>
    <s v="-"/>
    <x v="3"/>
    <n v="1341"/>
    <s v=" - "/>
    <n v="0"/>
    <x v="1"/>
    <n v="0"/>
    <n v="0"/>
    <n v="0"/>
    <n v="0"/>
    <x v="0"/>
    <x v="5"/>
    <x v="0"/>
    <n v="29"/>
    <x v="2"/>
    <x v="4"/>
    <x v="4"/>
    <x v="7"/>
    <n v="1"/>
    <n v="0"/>
    <n v="0"/>
    <n v="0"/>
    <n v="0"/>
    <d v="2024-10-21T00:00:00"/>
    <s v="Contacted"/>
    <n v="7"/>
    <x v="1"/>
    <b v="0"/>
    <b v="1"/>
    <x v="0"/>
  </r>
  <r>
    <s v="CUST101772"/>
    <d v="2023-08-10T00:00:00"/>
    <x v="4"/>
    <x v="2"/>
    <d v="2024-04-04T00:00:00"/>
    <d v="2024-10-22T00:00:00"/>
    <x v="0"/>
    <n v="800"/>
    <n v="361"/>
    <n v="2.7700831024930748E-3"/>
    <x v="0"/>
    <n v="7"/>
    <n v="557.37"/>
    <n v="79.62"/>
    <n v="166.84"/>
    <x v="0"/>
    <x v="6"/>
    <x v="1"/>
    <n v="46"/>
    <x v="0"/>
    <x v="3"/>
    <x v="1"/>
    <x v="4"/>
    <n v="1"/>
    <n v="0"/>
    <n v="0"/>
    <n v="0"/>
    <n v="2"/>
    <s v="-"/>
    <s v="Never Contacted"/>
    <n v="8"/>
    <x v="0"/>
    <b v="1"/>
    <b v="0"/>
    <x v="0"/>
  </r>
  <r>
    <s v="CUST100029"/>
    <d v="2021-03-11T00:00:00"/>
    <x v="1"/>
    <x v="11"/>
    <d v="2024-06-17T00:00:00"/>
    <d v="2025-02-22T00:00:00"/>
    <x v="2"/>
    <n v="1682"/>
    <n v="238"/>
    <n v="4.2016806722689074E-3"/>
    <x v="0"/>
    <n v="1"/>
    <n v="57.71"/>
    <n v="57.71"/>
    <n v="51.13"/>
    <x v="5"/>
    <x v="7"/>
    <x v="2"/>
    <n v="27"/>
    <x v="2"/>
    <x v="5"/>
    <x v="3"/>
    <x v="7"/>
    <n v="1"/>
    <n v="0"/>
    <n v="0"/>
    <n v="0"/>
    <n v="0"/>
    <d v="2024-12-17T00:00:00"/>
    <s v="Contacted"/>
    <n v="0"/>
    <x v="0"/>
    <b v="1"/>
    <b v="1"/>
    <x v="0"/>
  </r>
  <r>
    <s v="CUST101299"/>
    <d v="2021-07-13T00:00:00"/>
    <x v="1"/>
    <x v="8"/>
    <d v="2022-10-02T00:00:00"/>
    <d v="2023-04-25T00:00:00"/>
    <x v="1"/>
    <n v="1558"/>
    <n v="907"/>
    <n v="1.1025358324145535E-3"/>
    <x v="0"/>
    <n v="4"/>
    <n v="298.38"/>
    <n v="74.599999999999994"/>
    <n v="133.72"/>
    <x v="2"/>
    <x v="5"/>
    <x v="1"/>
    <n v="31"/>
    <x v="0"/>
    <x v="1"/>
    <x v="1"/>
    <x v="2"/>
    <n v="0"/>
    <n v="0"/>
    <n v="0"/>
    <n v="0"/>
    <n v="0"/>
    <d v="2024-12-29T00:00:00"/>
    <s v="Contacted"/>
    <n v="3"/>
    <x v="1"/>
    <b v="1"/>
    <b v="0"/>
    <x v="0"/>
  </r>
  <r>
    <s v="CUST101993"/>
    <d v="2021-11-02T00:00:00"/>
    <x v="1"/>
    <x v="5"/>
    <d v="2022-05-24T00:00:00"/>
    <d v="2023-12-14T00:00:00"/>
    <x v="1"/>
    <n v="1446"/>
    <n v="674"/>
    <n v="1.483679525222552E-3"/>
    <x v="0"/>
    <n v="3"/>
    <n v="3.08"/>
    <n v="1.03"/>
    <n v="1.61"/>
    <x v="3"/>
    <x v="8"/>
    <x v="2"/>
    <n v="24"/>
    <x v="2"/>
    <x v="1"/>
    <x v="4"/>
    <x v="1"/>
    <n v="0"/>
    <n v="0"/>
    <n v="0"/>
    <n v="0"/>
    <n v="1"/>
    <d v="2023-06-06T00:00:00"/>
    <s v="Contacted"/>
    <n v="0"/>
    <x v="0"/>
    <b v="1"/>
    <b v="0"/>
    <x v="0"/>
  </r>
  <r>
    <s v="CUST101914"/>
    <d v="2021-09-24T00:00:00"/>
    <x v="1"/>
    <x v="10"/>
    <s v="-"/>
    <s v="-"/>
    <x v="3"/>
    <n v="1485"/>
    <s v=" - "/>
    <n v="0"/>
    <x v="1"/>
    <n v="0"/>
    <n v="0"/>
    <n v="0"/>
    <n v="0"/>
    <x v="4"/>
    <x v="9"/>
    <x v="2"/>
    <n v="34"/>
    <x v="0"/>
    <x v="1"/>
    <x v="4"/>
    <x v="5"/>
    <n v="0"/>
    <n v="0"/>
    <n v="0"/>
    <n v="0"/>
    <n v="0"/>
    <d v="2022-02-09T00:00:00"/>
    <s v="Contacted"/>
    <n v="0"/>
    <x v="2"/>
    <b v="0"/>
    <b v="0"/>
    <x v="0"/>
  </r>
  <r>
    <s v="CUST100695"/>
    <d v="2024-10-30T00:00:00"/>
    <x v="3"/>
    <x v="6"/>
    <d v="2025-09-24T00:00:00"/>
    <d v="2025-09-25T00:00:00"/>
    <x v="2"/>
    <n v="353"/>
    <n v="23"/>
    <n v="4.3478260869565216E-2"/>
    <x v="0"/>
    <n v="2"/>
    <n v="24.97"/>
    <n v="12.49"/>
    <n v="6.51"/>
    <x v="2"/>
    <x v="4"/>
    <x v="2"/>
    <n v="38"/>
    <x v="0"/>
    <x v="2"/>
    <x v="2"/>
    <x v="6"/>
    <n v="0"/>
    <n v="0"/>
    <n v="0"/>
    <n v="0"/>
    <n v="0"/>
    <d v="2025-06-11T00:00:00"/>
    <s v="Contacted"/>
    <n v="0"/>
    <x v="0"/>
    <b v="1"/>
    <b v="1"/>
    <x v="1"/>
  </r>
  <r>
    <s v="CUST102470"/>
    <d v="2021-12-22T00:00:00"/>
    <x v="1"/>
    <x v="7"/>
    <d v="2022-07-08T00:00:00"/>
    <d v="2022-10-03T00:00:00"/>
    <x v="5"/>
    <n v="1396"/>
    <n v="1111"/>
    <n v="9.0009000900090005E-4"/>
    <x v="0"/>
    <n v="5"/>
    <n v="274.27999999999997"/>
    <n v="54.86"/>
    <n v="89.84"/>
    <x v="3"/>
    <x v="5"/>
    <x v="2"/>
    <n v="38"/>
    <x v="0"/>
    <x v="1"/>
    <x v="4"/>
    <x v="2"/>
    <n v="0"/>
    <n v="0"/>
    <n v="1"/>
    <n v="2"/>
    <n v="2"/>
    <d v="2022-12-04T00:00:00"/>
    <s v="Contacted"/>
    <n v="0"/>
    <x v="0"/>
    <b v="1"/>
    <b v="1"/>
    <x v="0"/>
  </r>
  <r>
    <s v="CUST102028"/>
    <d v="2022-05-05T00:00:00"/>
    <x v="0"/>
    <x v="1"/>
    <d v="2022-06-26T00:00:00"/>
    <d v="2025-01-24T00:00:00"/>
    <x v="2"/>
    <n v="1262"/>
    <n v="267"/>
    <n v="3.7453183520599251E-3"/>
    <x v="0"/>
    <n v="3"/>
    <n v="210.11"/>
    <n v="70.040000000000006"/>
    <n v="65.95"/>
    <x v="1"/>
    <x v="1"/>
    <x v="1"/>
    <n v="22"/>
    <x v="2"/>
    <x v="0"/>
    <x v="3"/>
    <x v="7"/>
    <n v="0"/>
    <n v="0"/>
    <n v="0"/>
    <n v="1"/>
    <n v="1"/>
    <d v="2023-12-28T00:00:00"/>
    <s v="Contacted"/>
    <n v="6"/>
    <x v="0"/>
    <b v="1"/>
    <b v="1"/>
    <x v="0"/>
  </r>
  <r>
    <s v="CUST101600"/>
    <d v="2020-01-29T00:00:00"/>
    <x v="2"/>
    <x v="3"/>
    <d v="2024-03-01T00:00:00"/>
    <d v="2025-05-17T00:00:00"/>
    <x v="2"/>
    <n v="2089"/>
    <n v="154"/>
    <n v="6.4935064935064939E-3"/>
    <x v="0"/>
    <n v="3"/>
    <n v="96.77"/>
    <n v="32.26"/>
    <n v="32.03"/>
    <x v="4"/>
    <x v="9"/>
    <x v="0"/>
    <n v="27"/>
    <x v="2"/>
    <x v="5"/>
    <x v="1"/>
    <x v="1"/>
    <n v="0"/>
    <n v="0"/>
    <n v="1"/>
    <n v="0"/>
    <n v="2"/>
    <d v="2020-09-09T00:00:00"/>
    <s v="Contacted"/>
    <n v="0"/>
    <x v="0"/>
    <b v="1"/>
    <b v="0"/>
    <x v="0"/>
  </r>
  <r>
    <s v="CUST102329"/>
    <d v="2020-07-29T00:00:00"/>
    <x v="2"/>
    <x v="8"/>
    <d v="2022-06-21T00:00:00"/>
    <d v="2022-08-04T00:00:00"/>
    <x v="5"/>
    <n v="1907"/>
    <n v="1171"/>
    <n v="8.5397096498719043E-4"/>
    <x v="0"/>
    <n v="5"/>
    <n v="215.51"/>
    <n v="43.1"/>
    <n v="45.57"/>
    <x v="4"/>
    <x v="8"/>
    <x v="1"/>
    <n v="22"/>
    <x v="2"/>
    <x v="1"/>
    <x v="0"/>
    <x v="3"/>
    <n v="0"/>
    <n v="0"/>
    <n v="1"/>
    <n v="0"/>
    <n v="2"/>
    <d v="2025-01-30T00:00:00"/>
    <s v="Contacted"/>
    <n v="0"/>
    <x v="0"/>
    <b v="1"/>
    <b v="1"/>
    <x v="0"/>
  </r>
  <r>
    <s v="CUST101231"/>
    <d v="2024-07-24T00:00:00"/>
    <x v="3"/>
    <x v="8"/>
    <d v="2025-05-03T00:00:00"/>
    <d v="2025-09-02T00:00:00"/>
    <x v="2"/>
    <n v="451"/>
    <n v="46"/>
    <n v="2.1739130434782608E-2"/>
    <x v="0"/>
    <n v="1"/>
    <n v="41.62"/>
    <n v="41.62"/>
    <n v="59.35"/>
    <x v="0"/>
    <x v="9"/>
    <x v="2"/>
    <n v="25"/>
    <x v="2"/>
    <x v="1"/>
    <x v="2"/>
    <x v="0"/>
    <n v="0"/>
    <n v="1"/>
    <n v="0"/>
    <n v="0"/>
    <n v="0"/>
    <d v="2025-03-03T00:00:00"/>
    <s v="Contacted"/>
    <n v="0"/>
    <x v="0"/>
    <b v="1"/>
    <b v="0"/>
    <x v="1"/>
  </r>
  <r>
    <s v="CUST102173"/>
    <d v="2020-11-21T00:00:00"/>
    <x v="2"/>
    <x v="5"/>
    <d v="2020-11-22T00:00:00"/>
    <d v="2023-05-07T00:00:00"/>
    <x v="1"/>
    <n v="1792"/>
    <n v="895"/>
    <n v="1.1173184357541898E-3"/>
    <x v="0"/>
    <n v="3"/>
    <n v="105.63"/>
    <n v="35.21"/>
    <n v="28.13"/>
    <x v="4"/>
    <x v="8"/>
    <x v="1"/>
    <n v="39"/>
    <x v="0"/>
    <x v="3"/>
    <x v="2"/>
    <x v="2"/>
    <n v="0"/>
    <n v="0"/>
    <n v="0"/>
    <n v="1"/>
    <n v="2"/>
    <d v="2022-09-19T00:00:00"/>
    <s v="Contacted"/>
    <n v="0"/>
    <x v="1"/>
    <b v="1"/>
    <b v="0"/>
    <x v="0"/>
  </r>
  <r>
    <s v="CUST101915"/>
    <d v="2021-11-26T00:00:00"/>
    <x v="1"/>
    <x v="5"/>
    <d v="2023-05-13T00:00:00"/>
    <d v="2025-02-08T00:00:00"/>
    <x v="2"/>
    <n v="1422"/>
    <n v="252"/>
    <n v="3.968253968253968E-3"/>
    <x v="0"/>
    <n v="7"/>
    <n v="41.33"/>
    <n v="5.9"/>
    <n v="5.78"/>
    <x v="3"/>
    <x v="4"/>
    <x v="2"/>
    <n v="28"/>
    <x v="2"/>
    <x v="0"/>
    <x v="3"/>
    <x v="2"/>
    <n v="0"/>
    <n v="0"/>
    <n v="0"/>
    <n v="0"/>
    <n v="2"/>
    <d v="2025-06-29T00:00:00"/>
    <s v="Contacted"/>
    <n v="9"/>
    <x v="0"/>
    <b v="1"/>
    <b v="1"/>
    <x v="0"/>
  </r>
  <r>
    <s v="CUST101729"/>
    <d v="2020-12-23T00:00:00"/>
    <x v="2"/>
    <x v="7"/>
    <d v="2021-12-12T00:00:00"/>
    <d v="2025-03-19T00:00:00"/>
    <x v="2"/>
    <n v="1760"/>
    <n v="213"/>
    <n v="4.6948356807511738E-3"/>
    <x v="0"/>
    <n v="2"/>
    <n v="145.85"/>
    <n v="72.930000000000007"/>
    <n v="88.9"/>
    <x v="5"/>
    <x v="6"/>
    <x v="1"/>
    <n v="38"/>
    <x v="0"/>
    <x v="6"/>
    <x v="0"/>
    <x v="6"/>
    <n v="0"/>
    <n v="0"/>
    <n v="0"/>
    <n v="0"/>
    <n v="2"/>
    <d v="2021-03-12T00:00:00"/>
    <s v="Contacted"/>
    <n v="0"/>
    <x v="2"/>
    <b v="1"/>
    <b v="0"/>
    <x v="0"/>
  </r>
  <r>
    <s v="CUST101706"/>
    <d v="2020-05-20T00:00:00"/>
    <x v="2"/>
    <x v="1"/>
    <d v="2020-05-28T00:00:00"/>
    <d v="2021-01-19T00:00:00"/>
    <x v="4"/>
    <n v="1977"/>
    <n v="1733"/>
    <n v="5.7703404500865547E-4"/>
    <x v="0"/>
    <n v="8"/>
    <n v="569.08000000000004"/>
    <n v="71.14"/>
    <n v="58.37"/>
    <x v="0"/>
    <x v="0"/>
    <x v="0"/>
    <n v="24"/>
    <x v="2"/>
    <x v="1"/>
    <x v="4"/>
    <x v="3"/>
    <n v="0"/>
    <n v="0"/>
    <n v="1"/>
    <n v="2"/>
    <n v="1"/>
    <s v="-"/>
    <s v="Never Contacted"/>
    <n v="0"/>
    <x v="0"/>
    <b v="1"/>
    <b v="0"/>
    <x v="0"/>
  </r>
  <r>
    <s v="CUST101703"/>
    <d v="2024-05-30T00:00:00"/>
    <x v="3"/>
    <x v="1"/>
    <d v="2025-10-07T00:00:00"/>
    <d v="2025-10-08T00:00:00"/>
    <x v="2"/>
    <n v="506"/>
    <n v="10"/>
    <n v="0.1"/>
    <x v="0"/>
    <n v="3"/>
    <n v="170.26"/>
    <n v="56.75"/>
    <n v="12.72"/>
    <x v="0"/>
    <x v="0"/>
    <x v="1"/>
    <n v="28"/>
    <x v="2"/>
    <x v="3"/>
    <x v="1"/>
    <x v="0"/>
    <n v="0"/>
    <n v="1"/>
    <n v="0"/>
    <n v="0"/>
    <n v="1"/>
    <s v="-"/>
    <s v="Never Contacted"/>
    <n v="0"/>
    <x v="2"/>
    <b v="0"/>
    <b v="1"/>
    <x v="1"/>
  </r>
  <r>
    <s v="CUST100755"/>
    <d v="2022-03-09T00:00:00"/>
    <x v="0"/>
    <x v="11"/>
    <d v="2023-02-25T00:00:00"/>
    <d v="2024-03-28T00:00:00"/>
    <x v="0"/>
    <n v="1319"/>
    <n v="569"/>
    <n v="1.7574692442882249E-3"/>
    <x v="0"/>
    <n v="2"/>
    <n v="149.65"/>
    <n v="74.83"/>
    <n v="5.0999999999999996"/>
    <x v="4"/>
    <x v="5"/>
    <x v="2"/>
    <n v="27"/>
    <x v="2"/>
    <x v="1"/>
    <x v="4"/>
    <x v="2"/>
    <n v="0"/>
    <n v="1"/>
    <n v="0"/>
    <n v="0"/>
    <n v="0"/>
    <d v="2022-07-26T00:00:00"/>
    <s v="Contacted"/>
    <n v="0"/>
    <x v="0"/>
    <b v="1"/>
    <b v="1"/>
    <x v="0"/>
  </r>
  <r>
    <s v="CUST101330"/>
    <d v="2021-09-03T00:00:00"/>
    <x v="1"/>
    <x v="10"/>
    <d v="2021-10-26T00:00:00"/>
    <d v="2024-02-18T00:00:00"/>
    <x v="0"/>
    <n v="1506"/>
    <n v="608"/>
    <n v="1.6447368421052631E-3"/>
    <x v="0"/>
    <n v="3"/>
    <n v="125.32"/>
    <n v="41.77"/>
    <n v="20.46"/>
    <x v="0"/>
    <x v="4"/>
    <x v="2"/>
    <n v="32"/>
    <x v="0"/>
    <x v="6"/>
    <x v="3"/>
    <x v="7"/>
    <n v="0"/>
    <n v="0"/>
    <n v="0"/>
    <n v="0"/>
    <n v="1"/>
    <d v="2023-08-29T00:00:00"/>
    <s v="Contacted"/>
    <n v="10"/>
    <x v="0"/>
    <b v="1"/>
    <b v="0"/>
    <x v="0"/>
  </r>
  <r>
    <s v="CUST100353"/>
    <d v="2021-03-12T00:00:00"/>
    <x v="1"/>
    <x v="11"/>
    <d v="2025-05-18T00:00:00"/>
    <d v="2025-06-27T00:00:00"/>
    <x v="2"/>
    <n v="1681"/>
    <n v="113"/>
    <n v="8.8495575221238937E-3"/>
    <x v="0"/>
    <n v="3"/>
    <n v="157.61000000000001"/>
    <n v="52.54"/>
    <n v="86.51"/>
    <x v="2"/>
    <x v="0"/>
    <x v="0"/>
    <n v="25"/>
    <x v="2"/>
    <x v="4"/>
    <x v="2"/>
    <x v="5"/>
    <n v="0"/>
    <n v="1"/>
    <n v="0"/>
    <n v="0"/>
    <n v="0"/>
    <s v="-"/>
    <s v="Never Contacted"/>
    <n v="0"/>
    <x v="1"/>
    <b v="1"/>
    <b v="0"/>
    <x v="0"/>
  </r>
  <r>
    <s v="CUST100208"/>
    <d v="2021-01-24T00:00:00"/>
    <x v="1"/>
    <x v="3"/>
    <d v="2024-01-13T00:00:00"/>
    <s v="-"/>
    <x v="3"/>
    <n v="1728"/>
    <s v=" - "/>
    <n v="0"/>
    <x v="0"/>
    <n v="0"/>
    <n v="0"/>
    <n v="0"/>
    <n v="0"/>
    <x v="5"/>
    <x v="7"/>
    <x v="0"/>
    <n v="28"/>
    <x v="2"/>
    <x v="6"/>
    <x v="1"/>
    <x v="6"/>
    <n v="0"/>
    <n v="0"/>
    <n v="0"/>
    <n v="0"/>
    <n v="0"/>
    <d v="2023-11-16T00:00:00"/>
    <s v="Contacted"/>
    <n v="0"/>
    <x v="0"/>
    <b v="1"/>
    <b v="0"/>
    <x v="0"/>
  </r>
  <r>
    <s v="CUST102144"/>
    <d v="2022-07-10T00:00:00"/>
    <x v="0"/>
    <x v="8"/>
    <d v="2023-12-28T00:00:00"/>
    <d v="2025-09-15T00:00:00"/>
    <x v="2"/>
    <n v="1196"/>
    <n v="33"/>
    <n v="3.0303030303030304E-2"/>
    <x v="0"/>
    <n v="3"/>
    <n v="68.58"/>
    <n v="22.86"/>
    <n v="47.32"/>
    <x v="1"/>
    <x v="0"/>
    <x v="0"/>
    <n v="33"/>
    <x v="0"/>
    <x v="4"/>
    <x v="0"/>
    <x v="0"/>
    <n v="0"/>
    <n v="0"/>
    <n v="0"/>
    <n v="0"/>
    <n v="1"/>
    <d v="2022-08-27T00:00:00"/>
    <s v="Contacted"/>
    <n v="0"/>
    <x v="0"/>
    <b v="1"/>
    <b v="0"/>
    <x v="1"/>
  </r>
  <r>
    <s v="CUST100903"/>
    <d v="2022-06-06T00:00:00"/>
    <x v="0"/>
    <x v="0"/>
    <d v="2025-10-03T00:00:00"/>
    <d v="2025-10-10T00:00:00"/>
    <x v="2"/>
    <n v="1230"/>
    <n v="8"/>
    <n v="0.125"/>
    <x v="0"/>
    <n v="4"/>
    <n v="101.92"/>
    <n v="25.48"/>
    <n v="26.09"/>
    <x v="5"/>
    <x v="6"/>
    <x v="2"/>
    <n v="28"/>
    <x v="2"/>
    <x v="6"/>
    <x v="4"/>
    <x v="7"/>
    <n v="0"/>
    <n v="1"/>
    <n v="0"/>
    <n v="1"/>
    <n v="1"/>
    <s v="-"/>
    <s v="Never Contacted"/>
    <n v="7"/>
    <x v="0"/>
    <b v="0"/>
    <b v="0"/>
    <x v="1"/>
  </r>
  <r>
    <s v="CUST100895"/>
    <d v="2024-06-21T00:00:00"/>
    <x v="3"/>
    <x v="0"/>
    <d v="2024-08-14T00:00:00"/>
    <d v="2024-08-21T00:00:00"/>
    <x v="0"/>
    <n v="484"/>
    <n v="423"/>
    <n v="2.3640661938534278E-3"/>
    <x v="0"/>
    <n v="3"/>
    <n v="151.76"/>
    <n v="50.59"/>
    <n v="68.73"/>
    <x v="4"/>
    <x v="8"/>
    <x v="0"/>
    <n v="28"/>
    <x v="2"/>
    <x v="6"/>
    <x v="3"/>
    <x v="3"/>
    <n v="0"/>
    <n v="1"/>
    <n v="0"/>
    <n v="0"/>
    <n v="1"/>
    <s v="-"/>
    <s v="Never Contacted"/>
    <n v="0"/>
    <x v="1"/>
    <b v="0"/>
    <b v="0"/>
    <x v="0"/>
  </r>
  <r>
    <s v="CUST101337"/>
    <d v="2020-10-31T00:00:00"/>
    <x v="2"/>
    <x v="6"/>
    <d v="2025-04-15T00:00:00"/>
    <d v="2025-05-10T00:00:00"/>
    <x v="2"/>
    <n v="1813"/>
    <n v="161"/>
    <n v="6.2111801242236021E-3"/>
    <x v="0"/>
    <n v="1"/>
    <n v="0.98"/>
    <n v="0.98"/>
    <n v="0.66"/>
    <x v="2"/>
    <x v="4"/>
    <x v="2"/>
    <n v="42"/>
    <x v="0"/>
    <x v="6"/>
    <x v="0"/>
    <x v="1"/>
    <n v="1"/>
    <n v="1"/>
    <n v="0"/>
    <n v="1"/>
    <n v="0"/>
    <d v="2023-08-07T00:00:00"/>
    <s v="Contacted"/>
    <n v="0"/>
    <x v="0"/>
    <b v="1"/>
    <b v="0"/>
    <x v="0"/>
  </r>
  <r>
    <s v="CUST101551"/>
    <d v="2020-03-09T00:00:00"/>
    <x v="2"/>
    <x v="11"/>
    <d v="2022-12-30T00:00:00"/>
    <d v="2024-02-02T00:00:00"/>
    <x v="0"/>
    <n v="2049"/>
    <n v="624"/>
    <n v="1.6025641025641025E-3"/>
    <x v="0"/>
    <n v="4"/>
    <n v="94.35"/>
    <n v="23.59"/>
    <n v="40.880000000000003"/>
    <x v="4"/>
    <x v="6"/>
    <x v="0"/>
    <n v="16"/>
    <x v="1"/>
    <x v="5"/>
    <x v="3"/>
    <x v="0"/>
    <n v="0"/>
    <n v="0"/>
    <n v="0"/>
    <n v="1"/>
    <n v="1"/>
    <d v="2021-08-16T00:00:00"/>
    <s v="Contacted"/>
    <n v="7"/>
    <x v="1"/>
    <b v="1"/>
    <b v="0"/>
    <x v="0"/>
  </r>
  <r>
    <s v="CUST101567"/>
    <d v="2022-01-19T00:00:00"/>
    <x v="0"/>
    <x v="3"/>
    <d v="2023-05-22T00:00:00"/>
    <d v="2024-05-22T00:00:00"/>
    <x v="0"/>
    <n v="1368"/>
    <n v="514"/>
    <n v="1.9455252918287938E-3"/>
    <x v="0"/>
    <n v="4"/>
    <n v="151.72"/>
    <n v="37.93"/>
    <n v="43.02"/>
    <x v="0"/>
    <x v="8"/>
    <x v="0"/>
    <n v="36"/>
    <x v="0"/>
    <x v="4"/>
    <x v="3"/>
    <x v="7"/>
    <n v="0"/>
    <n v="0"/>
    <n v="0"/>
    <n v="0"/>
    <n v="0"/>
    <s v="-"/>
    <s v="Never Contacted"/>
    <n v="0"/>
    <x v="2"/>
    <b v="1"/>
    <b v="1"/>
    <x v="0"/>
  </r>
  <r>
    <s v="CUST101943"/>
    <d v="2023-03-08T00:00:00"/>
    <x v="4"/>
    <x v="11"/>
    <d v="2024-09-21T00:00:00"/>
    <d v="2025-05-19T00:00:00"/>
    <x v="2"/>
    <n v="955"/>
    <n v="152"/>
    <n v="6.5789473684210523E-3"/>
    <x v="0"/>
    <n v="3"/>
    <n v="27.95"/>
    <n v="9.32"/>
    <n v="11.29"/>
    <x v="2"/>
    <x v="6"/>
    <x v="1"/>
    <n v="36"/>
    <x v="0"/>
    <x v="6"/>
    <x v="4"/>
    <x v="2"/>
    <n v="0"/>
    <n v="0"/>
    <n v="0"/>
    <n v="0"/>
    <n v="1"/>
    <d v="2025-07-29T00:00:00"/>
    <s v="Contacted"/>
    <n v="0"/>
    <x v="2"/>
    <b v="1"/>
    <b v="0"/>
    <x v="0"/>
  </r>
  <r>
    <s v="CUST100485"/>
    <d v="2020-08-09T00:00:00"/>
    <x v="2"/>
    <x v="2"/>
    <d v="2022-11-16T00:00:00"/>
    <d v="2023-05-02T00:00:00"/>
    <x v="1"/>
    <n v="1896"/>
    <n v="900"/>
    <n v="1.1111111111111111E-3"/>
    <x v="0"/>
    <n v="1"/>
    <n v="78.010000000000005"/>
    <n v="78.010000000000005"/>
    <n v="140.03"/>
    <x v="2"/>
    <x v="0"/>
    <x v="1"/>
    <n v="20"/>
    <x v="2"/>
    <x v="4"/>
    <x v="3"/>
    <x v="3"/>
    <n v="0"/>
    <n v="0"/>
    <n v="0"/>
    <n v="0"/>
    <n v="1"/>
    <d v="2023-01-03T00:00:00"/>
    <s v="Contacted"/>
    <n v="0"/>
    <x v="1"/>
    <b v="1"/>
    <b v="1"/>
    <x v="0"/>
  </r>
  <r>
    <s v="CUST101629"/>
    <d v="2024-08-14T00:00:00"/>
    <x v="3"/>
    <x v="2"/>
    <d v="2025-03-18T00:00:00"/>
    <d v="2025-07-10T00:00:00"/>
    <x v="2"/>
    <n v="430"/>
    <n v="100"/>
    <n v="0.01"/>
    <x v="0"/>
    <n v="6"/>
    <n v="379.11"/>
    <n v="63.19"/>
    <n v="93.09"/>
    <x v="5"/>
    <x v="1"/>
    <x v="2"/>
    <n v="28"/>
    <x v="2"/>
    <x v="3"/>
    <x v="3"/>
    <x v="7"/>
    <n v="0"/>
    <n v="0"/>
    <n v="0"/>
    <n v="0"/>
    <n v="1"/>
    <d v="2024-12-09T00:00:00"/>
    <s v="Contacted"/>
    <n v="0"/>
    <x v="0"/>
    <b v="0"/>
    <b v="0"/>
    <x v="0"/>
  </r>
  <r>
    <s v="CUST102039"/>
    <d v="2023-11-13T00:00:00"/>
    <x v="4"/>
    <x v="5"/>
    <d v="2024-02-02T00:00:00"/>
    <d v="2025-05-21T00:00:00"/>
    <x v="2"/>
    <n v="705"/>
    <n v="150"/>
    <n v="6.6666666666666671E-3"/>
    <x v="0"/>
    <n v="2"/>
    <n v="220.28"/>
    <n v="110.14"/>
    <n v="41.55"/>
    <x v="1"/>
    <x v="2"/>
    <x v="1"/>
    <n v="27"/>
    <x v="2"/>
    <x v="6"/>
    <x v="4"/>
    <x v="0"/>
    <n v="0"/>
    <n v="0"/>
    <n v="1"/>
    <n v="0"/>
    <n v="1"/>
    <d v="2024-06-23T00:00:00"/>
    <s v="Contacted"/>
    <n v="8"/>
    <x v="0"/>
    <b v="1"/>
    <b v="0"/>
    <x v="0"/>
  </r>
  <r>
    <s v="CUST100199"/>
    <d v="2024-12-12T00:00:00"/>
    <x v="3"/>
    <x v="7"/>
    <d v="2025-01-28T00:00:00"/>
    <d v="2025-08-20T00:00:00"/>
    <x v="2"/>
    <n v="310"/>
    <n v="59"/>
    <n v="1.6949152542372881E-2"/>
    <x v="0"/>
    <n v="1"/>
    <n v="84.09"/>
    <n v="84.09"/>
    <n v="39.090000000000003"/>
    <x v="5"/>
    <x v="9"/>
    <x v="1"/>
    <n v="37"/>
    <x v="0"/>
    <x v="1"/>
    <x v="4"/>
    <x v="4"/>
    <n v="1"/>
    <n v="2"/>
    <n v="0"/>
    <n v="0"/>
    <n v="0"/>
    <d v="2025-05-14T00:00:00"/>
    <s v="Contacted"/>
    <n v="0"/>
    <x v="0"/>
    <b v="1"/>
    <b v="1"/>
    <x v="1"/>
  </r>
  <r>
    <s v="CUST100229"/>
    <d v="2024-10-30T00:00:00"/>
    <x v="3"/>
    <x v="6"/>
    <d v="2025-07-25T00:00:00"/>
    <d v="2025-09-02T00:00:00"/>
    <x v="2"/>
    <n v="353"/>
    <n v="46"/>
    <n v="2.1739130434782608E-2"/>
    <x v="0"/>
    <n v="6"/>
    <n v="449.5"/>
    <n v="74.92"/>
    <n v="135.51"/>
    <x v="2"/>
    <x v="4"/>
    <x v="0"/>
    <n v="35"/>
    <x v="0"/>
    <x v="6"/>
    <x v="4"/>
    <x v="2"/>
    <n v="0"/>
    <n v="0"/>
    <n v="0"/>
    <n v="0"/>
    <n v="1"/>
    <d v="2025-07-24T00:00:00"/>
    <s v="Contacted"/>
    <n v="0"/>
    <x v="1"/>
    <b v="1"/>
    <b v="0"/>
    <x v="1"/>
  </r>
  <r>
    <s v="CUST100810"/>
    <d v="2021-07-23T00:00:00"/>
    <x v="1"/>
    <x v="8"/>
    <d v="2021-12-10T00:00:00"/>
    <d v="2022-06-21T00:00:00"/>
    <x v="5"/>
    <n v="1548"/>
    <n v="1215"/>
    <n v="8.2304526748971192E-4"/>
    <x v="0"/>
    <n v="5"/>
    <n v="302.88"/>
    <n v="60.58"/>
    <n v="76.45"/>
    <x v="4"/>
    <x v="3"/>
    <x v="1"/>
    <n v="16"/>
    <x v="1"/>
    <x v="5"/>
    <x v="4"/>
    <x v="3"/>
    <n v="0"/>
    <n v="0"/>
    <n v="0"/>
    <n v="2"/>
    <n v="0"/>
    <d v="2023-01-15T00:00:00"/>
    <s v="Contacted"/>
    <n v="0"/>
    <x v="2"/>
    <b v="1"/>
    <b v="0"/>
    <x v="0"/>
  </r>
  <r>
    <s v="CUST102364"/>
    <d v="2022-03-17T00:00:00"/>
    <x v="0"/>
    <x v="11"/>
    <d v="2022-05-18T00:00:00"/>
    <s v="-"/>
    <x v="3"/>
    <n v="1311"/>
    <s v=" - "/>
    <n v="0"/>
    <x v="0"/>
    <n v="0"/>
    <n v="0"/>
    <n v="0"/>
    <n v="0"/>
    <x v="1"/>
    <x v="5"/>
    <x v="2"/>
    <n v="45"/>
    <x v="0"/>
    <x v="2"/>
    <x v="2"/>
    <x v="7"/>
    <n v="0"/>
    <n v="0"/>
    <n v="0"/>
    <n v="0"/>
    <n v="0"/>
    <d v="2023-07-11T00:00:00"/>
    <s v="Contacted"/>
    <n v="0"/>
    <x v="2"/>
    <b v="1"/>
    <b v="1"/>
    <x v="0"/>
  </r>
  <r>
    <s v="CUST100410"/>
    <d v="2021-07-20T00:00:00"/>
    <x v="1"/>
    <x v="8"/>
    <d v="2025-09-17T00:00:00"/>
    <d v="2025-09-28T00:00:00"/>
    <x v="2"/>
    <n v="1551"/>
    <n v="20"/>
    <n v="0.05"/>
    <x v="0"/>
    <n v="3"/>
    <n v="124.32"/>
    <n v="41.44"/>
    <n v="44.25"/>
    <x v="2"/>
    <x v="6"/>
    <x v="1"/>
    <n v="43"/>
    <x v="0"/>
    <x v="2"/>
    <x v="4"/>
    <x v="3"/>
    <n v="0"/>
    <n v="1"/>
    <n v="0"/>
    <n v="0"/>
    <n v="0"/>
    <s v="-"/>
    <s v="Never Contacted"/>
    <n v="0"/>
    <x v="1"/>
    <b v="1"/>
    <b v="0"/>
    <x v="1"/>
  </r>
  <r>
    <s v="CUST100629"/>
    <d v="2020-10-28T00:00:00"/>
    <x v="2"/>
    <x v="6"/>
    <d v="2020-11-26T00:00:00"/>
    <d v="2024-08-26T00:00:00"/>
    <x v="0"/>
    <n v="1816"/>
    <n v="418"/>
    <n v="2.3923444976076554E-3"/>
    <x v="0"/>
    <n v="4"/>
    <n v="108.3"/>
    <n v="27.08"/>
    <n v="65.19"/>
    <x v="0"/>
    <x v="6"/>
    <x v="0"/>
    <n v="25"/>
    <x v="2"/>
    <x v="5"/>
    <x v="2"/>
    <x v="5"/>
    <n v="0"/>
    <n v="0"/>
    <n v="0"/>
    <n v="0"/>
    <n v="2"/>
    <d v="2023-05-26T00:00:00"/>
    <s v="Contacted"/>
    <n v="0"/>
    <x v="0"/>
    <b v="1"/>
    <b v="0"/>
    <x v="0"/>
  </r>
  <r>
    <s v="CUST101510"/>
    <d v="2022-03-21T00:00:00"/>
    <x v="0"/>
    <x v="11"/>
    <d v="2023-03-28T00:00:00"/>
    <d v="2023-12-21T00:00:00"/>
    <x v="1"/>
    <n v="1307"/>
    <n v="667"/>
    <n v="1.4992503748125937E-3"/>
    <x v="0"/>
    <n v="3"/>
    <n v="198.36"/>
    <n v="66.12"/>
    <n v="67.45"/>
    <x v="5"/>
    <x v="7"/>
    <x v="1"/>
    <n v="34"/>
    <x v="0"/>
    <x v="3"/>
    <x v="2"/>
    <x v="1"/>
    <n v="0"/>
    <n v="0"/>
    <n v="0"/>
    <n v="0"/>
    <n v="0"/>
    <s v="-"/>
    <s v="Never Contacted"/>
    <n v="0"/>
    <x v="1"/>
    <b v="1"/>
    <b v="0"/>
    <x v="0"/>
  </r>
  <r>
    <s v="CUST100662"/>
    <d v="2020-12-26T00:00:00"/>
    <x v="2"/>
    <x v="7"/>
    <d v="2023-05-07T00:00:00"/>
    <d v="2024-09-05T00:00:00"/>
    <x v="0"/>
    <n v="1757"/>
    <n v="408"/>
    <n v="2.4509803921568627E-3"/>
    <x v="0"/>
    <n v="2"/>
    <n v="75.06"/>
    <n v="37.53"/>
    <n v="81.98"/>
    <x v="2"/>
    <x v="5"/>
    <x v="1"/>
    <n v="48"/>
    <x v="0"/>
    <x v="1"/>
    <x v="0"/>
    <x v="5"/>
    <n v="0"/>
    <n v="0"/>
    <n v="0"/>
    <n v="0"/>
    <n v="0"/>
    <s v="-"/>
    <s v="Never Contacted"/>
    <n v="9"/>
    <x v="0"/>
    <b v="1"/>
    <b v="0"/>
    <x v="0"/>
  </r>
  <r>
    <s v="CUST102142"/>
    <d v="2024-02-22T00:00:00"/>
    <x v="3"/>
    <x v="4"/>
    <d v="2024-07-18T00:00:00"/>
    <d v="2025-04-12T00:00:00"/>
    <x v="2"/>
    <n v="604"/>
    <n v="189"/>
    <n v="5.2910052910052907E-3"/>
    <x v="0"/>
    <n v="3"/>
    <n v="185.46"/>
    <n v="61.82"/>
    <n v="67.97"/>
    <x v="1"/>
    <x v="3"/>
    <x v="2"/>
    <n v="20"/>
    <x v="2"/>
    <x v="0"/>
    <x v="4"/>
    <x v="1"/>
    <n v="0"/>
    <n v="0"/>
    <n v="0"/>
    <n v="2"/>
    <n v="1"/>
    <s v="-"/>
    <s v="Never Contacted"/>
    <n v="5"/>
    <x v="0"/>
    <b v="1"/>
    <b v="0"/>
    <x v="0"/>
  </r>
  <r>
    <s v="CUST101918"/>
    <d v="2021-01-06T00:00:00"/>
    <x v="1"/>
    <x v="3"/>
    <d v="2022-06-03T00:00:00"/>
    <d v="2024-08-08T00:00:00"/>
    <x v="0"/>
    <n v="1746"/>
    <n v="436"/>
    <n v="2.2935779816513763E-3"/>
    <x v="0"/>
    <n v="4"/>
    <n v="129.46"/>
    <n v="32.369999999999997"/>
    <n v="60.5"/>
    <x v="1"/>
    <x v="2"/>
    <x v="2"/>
    <n v="19"/>
    <x v="1"/>
    <x v="4"/>
    <x v="3"/>
    <x v="3"/>
    <n v="0"/>
    <n v="0"/>
    <n v="1"/>
    <n v="0"/>
    <n v="2"/>
    <s v="-"/>
    <s v="Never Contacted"/>
    <n v="0"/>
    <x v="1"/>
    <b v="0"/>
    <b v="0"/>
    <x v="0"/>
  </r>
  <r>
    <s v="CUST102334"/>
    <d v="2020-09-12T00:00:00"/>
    <x v="2"/>
    <x v="10"/>
    <d v="2025-03-19T00:00:00"/>
    <d v="2025-07-19T00:00:00"/>
    <x v="2"/>
    <n v="1862"/>
    <n v="91"/>
    <n v="1.098901098901099E-2"/>
    <x v="0"/>
    <n v="5"/>
    <n v="300.31"/>
    <n v="60.06"/>
    <n v="105.93"/>
    <x v="3"/>
    <x v="9"/>
    <x v="2"/>
    <n v="35"/>
    <x v="0"/>
    <x v="1"/>
    <x v="1"/>
    <x v="4"/>
    <n v="0"/>
    <n v="0"/>
    <n v="1"/>
    <n v="0"/>
    <n v="1"/>
    <d v="2022-08-31T00:00:00"/>
    <s v="Contacted"/>
    <n v="0"/>
    <x v="0"/>
    <b v="0"/>
    <b v="1"/>
    <x v="0"/>
  </r>
  <r>
    <s v="CUST101269"/>
    <d v="2024-12-08T00:00:00"/>
    <x v="3"/>
    <x v="7"/>
    <d v="2024-12-25T00:00:00"/>
    <d v="2025-06-14T00:00:00"/>
    <x v="2"/>
    <n v="314"/>
    <n v="126"/>
    <n v="7.9365079365079361E-3"/>
    <x v="0"/>
    <n v="4"/>
    <n v="265.64999999999998"/>
    <n v="66.41"/>
    <n v="99.05"/>
    <x v="0"/>
    <x v="4"/>
    <x v="2"/>
    <n v="25"/>
    <x v="2"/>
    <x v="6"/>
    <x v="3"/>
    <x v="5"/>
    <n v="1"/>
    <n v="0"/>
    <n v="2"/>
    <n v="0"/>
    <n v="0"/>
    <d v="2025-05-09T00:00:00"/>
    <s v="Contacted"/>
    <n v="2"/>
    <x v="0"/>
    <b v="1"/>
    <b v="1"/>
    <x v="0"/>
  </r>
  <r>
    <s v="CUST100069"/>
    <d v="2023-05-05T00:00:00"/>
    <x v="4"/>
    <x v="1"/>
    <d v="2023-12-09T00:00:00"/>
    <d v="2025-04-10T00:00:00"/>
    <x v="2"/>
    <n v="897"/>
    <n v="191"/>
    <n v="5.235602094240838E-3"/>
    <x v="0"/>
    <n v="3"/>
    <n v="156.66999999999999"/>
    <n v="52.22"/>
    <n v="39.450000000000003"/>
    <x v="0"/>
    <x v="5"/>
    <x v="2"/>
    <n v="25"/>
    <x v="2"/>
    <x v="3"/>
    <x v="1"/>
    <x v="3"/>
    <n v="0"/>
    <n v="0"/>
    <n v="0"/>
    <n v="0"/>
    <n v="1"/>
    <d v="2024-07-10T00:00:00"/>
    <s v="Contacted"/>
    <n v="7"/>
    <x v="0"/>
    <b v="1"/>
    <b v="0"/>
    <x v="0"/>
  </r>
  <r>
    <s v="CUST100443"/>
    <d v="2024-06-18T00:00:00"/>
    <x v="3"/>
    <x v="0"/>
    <d v="2025-09-12T00:00:00"/>
    <d v="2025-10-15T00:00:00"/>
    <x v="2"/>
    <n v="487"/>
    <n v="3"/>
    <n v="0.33333333333333331"/>
    <x v="0"/>
    <n v="3"/>
    <n v="76.87"/>
    <n v="25.62"/>
    <n v="21.85"/>
    <x v="1"/>
    <x v="2"/>
    <x v="2"/>
    <n v="39"/>
    <x v="0"/>
    <x v="6"/>
    <x v="3"/>
    <x v="7"/>
    <n v="0"/>
    <n v="0"/>
    <n v="0"/>
    <n v="0"/>
    <n v="1"/>
    <s v="-"/>
    <s v="Never Contacted"/>
    <n v="5"/>
    <x v="2"/>
    <b v="1"/>
    <b v="0"/>
    <x v="1"/>
  </r>
  <r>
    <s v="CUST102147"/>
    <d v="2023-08-27T00:00:00"/>
    <x v="4"/>
    <x v="2"/>
    <d v="2023-09-27T00:00:00"/>
    <d v="2024-12-05T00:00:00"/>
    <x v="0"/>
    <n v="783"/>
    <n v="317"/>
    <n v="3.1545741324921135E-3"/>
    <x v="0"/>
    <n v="1"/>
    <n v="39.369999999999997"/>
    <n v="39.369999999999997"/>
    <n v="28.74"/>
    <x v="1"/>
    <x v="0"/>
    <x v="0"/>
    <n v="49"/>
    <x v="0"/>
    <x v="4"/>
    <x v="3"/>
    <x v="4"/>
    <n v="0"/>
    <n v="1"/>
    <n v="0"/>
    <n v="0"/>
    <n v="0"/>
    <d v="2024-05-13T00:00:00"/>
    <s v="Contacted"/>
    <n v="0"/>
    <x v="1"/>
    <b v="1"/>
    <b v="0"/>
    <x v="0"/>
  </r>
  <r>
    <s v="CUST102241"/>
    <d v="2021-03-14T00:00:00"/>
    <x v="1"/>
    <x v="11"/>
    <d v="2023-02-19T00:00:00"/>
    <d v="2023-12-12T00:00:00"/>
    <x v="1"/>
    <n v="1679"/>
    <n v="676"/>
    <n v="1.4792899408284023E-3"/>
    <x v="0"/>
    <n v="5"/>
    <n v="735.68"/>
    <n v="147.13999999999999"/>
    <n v="21.64"/>
    <x v="1"/>
    <x v="4"/>
    <x v="2"/>
    <n v="35"/>
    <x v="0"/>
    <x v="2"/>
    <x v="2"/>
    <x v="7"/>
    <n v="0"/>
    <n v="0"/>
    <n v="0"/>
    <n v="1"/>
    <n v="1"/>
    <s v="-"/>
    <s v="Never Contacted"/>
    <n v="0"/>
    <x v="2"/>
    <b v="0"/>
    <b v="1"/>
    <x v="0"/>
  </r>
  <r>
    <s v="CUST101584"/>
    <d v="2020-06-03T00:00:00"/>
    <x v="2"/>
    <x v="0"/>
    <d v="2023-05-01T00:00:00"/>
    <d v="2024-09-19T00:00:00"/>
    <x v="0"/>
    <n v="1963"/>
    <n v="394"/>
    <n v="2.5380710659898475E-3"/>
    <x v="0"/>
    <n v="3"/>
    <n v="223.65"/>
    <n v="74.55"/>
    <n v="120.7"/>
    <x v="0"/>
    <x v="0"/>
    <x v="1"/>
    <n v="20"/>
    <x v="2"/>
    <x v="1"/>
    <x v="2"/>
    <x v="4"/>
    <n v="1"/>
    <n v="0"/>
    <n v="1"/>
    <n v="0"/>
    <n v="1"/>
    <d v="2025-04-12T00:00:00"/>
    <s v="Contacted"/>
    <n v="0"/>
    <x v="2"/>
    <b v="1"/>
    <b v="1"/>
    <x v="0"/>
  </r>
  <r>
    <s v="CUST100231"/>
    <d v="2021-05-24T00:00:00"/>
    <x v="1"/>
    <x v="1"/>
    <d v="2022-03-25T00:00:00"/>
    <d v="2023-02-10T00:00:00"/>
    <x v="1"/>
    <n v="1608"/>
    <n v="981"/>
    <n v="1.0193679918450561E-3"/>
    <x v="0"/>
    <n v="3"/>
    <n v="441.41"/>
    <n v="147.13999999999999"/>
    <n v="46.4"/>
    <x v="3"/>
    <x v="7"/>
    <x v="2"/>
    <n v="41"/>
    <x v="0"/>
    <x v="4"/>
    <x v="1"/>
    <x v="4"/>
    <n v="0"/>
    <n v="1"/>
    <n v="0"/>
    <n v="0"/>
    <n v="0"/>
    <d v="2025-05-05T00:00:00"/>
    <s v="Contacted"/>
    <n v="9"/>
    <x v="2"/>
    <b v="1"/>
    <b v="1"/>
    <x v="0"/>
  </r>
  <r>
    <s v="CUST100440"/>
    <d v="2020-03-26T00:00:00"/>
    <x v="2"/>
    <x v="11"/>
    <d v="2022-04-23T00:00:00"/>
    <d v="2023-09-15T00:00:00"/>
    <x v="1"/>
    <n v="2032"/>
    <n v="764"/>
    <n v="1.3089005235602095E-3"/>
    <x v="0"/>
    <n v="1"/>
    <n v="35.57"/>
    <n v="35.57"/>
    <n v="54.88"/>
    <x v="0"/>
    <x v="4"/>
    <x v="0"/>
    <n v="18"/>
    <x v="1"/>
    <x v="6"/>
    <x v="2"/>
    <x v="5"/>
    <n v="0"/>
    <n v="0"/>
    <n v="0"/>
    <n v="0"/>
    <n v="1"/>
    <d v="2023-02-25T00:00:00"/>
    <s v="Contacted"/>
    <n v="3"/>
    <x v="1"/>
    <b v="1"/>
    <b v="0"/>
    <x v="0"/>
  </r>
  <r>
    <s v="CUST101627"/>
    <d v="2020-05-09T00:00:00"/>
    <x v="2"/>
    <x v="1"/>
    <d v="2022-11-28T00:00:00"/>
    <d v="2025-07-14T00:00:00"/>
    <x v="2"/>
    <n v="1988"/>
    <n v="96"/>
    <n v="1.0416666666666666E-2"/>
    <x v="0"/>
    <n v="4"/>
    <n v="235.2"/>
    <n v="58.8"/>
    <n v="12.32"/>
    <x v="1"/>
    <x v="6"/>
    <x v="2"/>
    <n v="36"/>
    <x v="0"/>
    <x v="1"/>
    <x v="1"/>
    <x v="1"/>
    <n v="0"/>
    <n v="1"/>
    <n v="0"/>
    <n v="0"/>
    <n v="0"/>
    <d v="2024-12-04T00:00:00"/>
    <s v="Contacted"/>
    <n v="0"/>
    <x v="0"/>
    <b v="1"/>
    <b v="1"/>
    <x v="0"/>
  </r>
  <r>
    <s v="CUST101322"/>
    <d v="2021-11-27T00:00:00"/>
    <x v="1"/>
    <x v="5"/>
    <d v="2023-06-19T00:00:00"/>
    <d v="2023-07-27T00:00:00"/>
    <x v="1"/>
    <n v="1421"/>
    <n v="814"/>
    <n v="1.2285012285012285E-3"/>
    <x v="0"/>
    <n v="6"/>
    <n v="140.37"/>
    <n v="23.4"/>
    <n v="16.57"/>
    <x v="0"/>
    <x v="5"/>
    <x v="2"/>
    <n v="37"/>
    <x v="0"/>
    <x v="5"/>
    <x v="3"/>
    <x v="5"/>
    <n v="0"/>
    <n v="0"/>
    <n v="0"/>
    <n v="1"/>
    <n v="2"/>
    <d v="2022-09-09T00:00:00"/>
    <s v="Contacted"/>
    <n v="1"/>
    <x v="0"/>
    <b v="1"/>
    <b v="1"/>
    <x v="0"/>
  </r>
  <r>
    <s v="CUST101278"/>
    <d v="2023-12-24T00:00:00"/>
    <x v="4"/>
    <x v="7"/>
    <d v="2025-03-23T00:00:00"/>
    <d v="2025-05-01T00:00:00"/>
    <x v="2"/>
    <n v="664"/>
    <n v="170"/>
    <n v="5.8823529411764705E-3"/>
    <x v="0"/>
    <n v="3"/>
    <n v="268.52"/>
    <n v="89.51"/>
    <n v="97.55"/>
    <x v="0"/>
    <x v="2"/>
    <x v="2"/>
    <n v="27"/>
    <x v="2"/>
    <x v="1"/>
    <x v="3"/>
    <x v="2"/>
    <n v="2"/>
    <n v="0"/>
    <n v="0"/>
    <n v="0"/>
    <n v="0"/>
    <d v="2023-12-31T00:00:00"/>
    <s v="Contacted"/>
    <n v="0"/>
    <x v="1"/>
    <b v="1"/>
    <b v="0"/>
    <x v="0"/>
  </r>
  <r>
    <s v="CUST100817"/>
    <d v="2022-08-21T00:00:00"/>
    <x v="0"/>
    <x v="2"/>
    <d v="2025-03-08T00:00:00"/>
    <d v="2025-06-05T00:00:00"/>
    <x v="2"/>
    <n v="1154"/>
    <n v="135"/>
    <n v="7.4074074074074077E-3"/>
    <x v="0"/>
    <n v="1"/>
    <n v="30.37"/>
    <n v="30.37"/>
    <n v="4.1100000000000003"/>
    <x v="1"/>
    <x v="6"/>
    <x v="2"/>
    <n v="16"/>
    <x v="1"/>
    <x v="5"/>
    <x v="3"/>
    <x v="5"/>
    <n v="0"/>
    <n v="1"/>
    <n v="0"/>
    <n v="0"/>
    <n v="0"/>
    <s v="-"/>
    <s v="Never Contacted"/>
    <n v="0"/>
    <x v="2"/>
    <b v="0"/>
    <b v="0"/>
    <x v="0"/>
  </r>
  <r>
    <s v="CUST100599"/>
    <d v="2023-09-02T00:00:00"/>
    <x v="4"/>
    <x v="10"/>
    <s v="-"/>
    <s v="-"/>
    <x v="3"/>
    <n v="777"/>
    <s v=" - "/>
    <n v="0"/>
    <x v="1"/>
    <n v="0"/>
    <n v="0"/>
    <n v="0"/>
    <n v="0"/>
    <x v="0"/>
    <x v="5"/>
    <x v="2"/>
    <n v="49"/>
    <x v="0"/>
    <x v="6"/>
    <x v="1"/>
    <x v="6"/>
    <n v="0"/>
    <n v="0"/>
    <n v="0"/>
    <n v="0"/>
    <n v="0"/>
    <d v="2023-10-06T00:00:00"/>
    <s v="Contacted"/>
    <n v="0"/>
    <x v="0"/>
    <b v="1"/>
    <b v="1"/>
    <x v="0"/>
  </r>
  <r>
    <s v="CUST101056"/>
    <d v="2022-09-07T00:00:00"/>
    <x v="0"/>
    <x v="10"/>
    <d v="2023-09-14T00:00:00"/>
    <d v="2024-02-28T00:00:00"/>
    <x v="0"/>
    <n v="1137"/>
    <n v="598"/>
    <n v="1.6722408026755853E-3"/>
    <x v="0"/>
    <n v="3"/>
    <n v="179.51"/>
    <n v="59.84"/>
    <n v="16.77"/>
    <x v="0"/>
    <x v="7"/>
    <x v="2"/>
    <n v="42"/>
    <x v="0"/>
    <x v="6"/>
    <x v="1"/>
    <x v="2"/>
    <n v="0"/>
    <n v="0"/>
    <n v="0"/>
    <n v="0"/>
    <n v="2"/>
    <d v="2024-10-29T00:00:00"/>
    <s v="Contacted"/>
    <n v="3"/>
    <x v="2"/>
    <b v="1"/>
    <b v="0"/>
    <x v="0"/>
  </r>
  <r>
    <s v="CUST100414"/>
    <d v="2024-04-28T00:00:00"/>
    <x v="3"/>
    <x v="9"/>
    <d v="2024-10-17T00:00:00"/>
    <d v="2025-06-25T00:00:00"/>
    <x v="2"/>
    <n v="538"/>
    <n v="115"/>
    <n v="8.6956521739130436E-3"/>
    <x v="0"/>
    <n v="2"/>
    <n v="193.81"/>
    <n v="96.91"/>
    <n v="137.09"/>
    <x v="5"/>
    <x v="3"/>
    <x v="2"/>
    <n v="16"/>
    <x v="1"/>
    <x v="0"/>
    <x v="4"/>
    <x v="2"/>
    <n v="1"/>
    <n v="1"/>
    <n v="0"/>
    <n v="1"/>
    <n v="1"/>
    <s v="-"/>
    <s v="Never Contacted"/>
    <n v="0"/>
    <x v="2"/>
    <b v="1"/>
    <b v="0"/>
    <x v="0"/>
  </r>
  <r>
    <s v="CUST100679"/>
    <d v="2023-05-04T00:00:00"/>
    <x v="4"/>
    <x v="1"/>
    <d v="2024-10-05T00:00:00"/>
    <d v="2025-05-01T00:00:00"/>
    <x v="2"/>
    <n v="898"/>
    <n v="170"/>
    <n v="5.8823529411764705E-3"/>
    <x v="0"/>
    <n v="3"/>
    <n v="2.4300000000000002"/>
    <n v="0.81"/>
    <n v="1.21"/>
    <x v="3"/>
    <x v="2"/>
    <x v="2"/>
    <n v="28"/>
    <x v="2"/>
    <x v="2"/>
    <x v="1"/>
    <x v="1"/>
    <n v="0"/>
    <n v="0"/>
    <n v="0"/>
    <n v="0"/>
    <n v="1"/>
    <d v="2023-07-15T00:00:00"/>
    <s v="Contacted"/>
    <n v="8"/>
    <x v="0"/>
    <b v="1"/>
    <b v="0"/>
    <x v="0"/>
  </r>
  <r>
    <s v="CUST101518"/>
    <d v="2020-04-10T00:00:00"/>
    <x v="2"/>
    <x v="9"/>
    <d v="2023-05-14T00:00:00"/>
    <d v="2023-12-24T00:00:00"/>
    <x v="1"/>
    <n v="2017"/>
    <n v="664"/>
    <n v="1.5060240963855422E-3"/>
    <x v="0"/>
    <n v="2"/>
    <n v="38.020000000000003"/>
    <n v="19.010000000000002"/>
    <n v="11.95"/>
    <x v="2"/>
    <x v="4"/>
    <x v="0"/>
    <n v="35"/>
    <x v="0"/>
    <x v="0"/>
    <x v="3"/>
    <x v="3"/>
    <n v="2"/>
    <n v="1"/>
    <n v="0"/>
    <n v="0"/>
    <n v="1"/>
    <d v="2021-05-25T00:00:00"/>
    <s v="Contacted"/>
    <n v="0"/>
    <x v="0"/>
    <b v="1"/>
    <b v="0"/>
    <x v="0"/>
  </r>
  <r>
    <s v="CUST101116"/>
    <d v="2023-02-04T00:00:00"/>
    <x v="4"/>
    <x v="4"/>
    <d v="2025-06-20T00:00:00"/>
    <d v="2025-07-11T00:00:00"/>
    <x v="2"/>
    <n v="987"/>
    <n v="99"/>
    <n v="1.0101010101010102E-2"/>
    <x v="0"/>
    <n v="2"/>
    <n v="83.61"/>
    <n v="41.81"/>
    <n v="0.5"/>
    <x v="5"/>
    <x v="9"/>
    <x v="0"/>
    <n v="23"/>
    <x v="2"/>
    <x v="2"/>
    <x v="0"/>
    <x v="6"/>
    <n v="0"/>
    <n v="1"/>
    <n v="0"/>
    <n v="0"/>
    <n v="1"/>
    <d v="2023-11-17T00:00:00"/>
    <s v="Contacted"/>
    <n v="0"/>
    <x v="0"/>
    <b v="0"/>
    <b v="0"/>
    <x v="0"/>
  </r>
  <r>
    <s v="CUST100279"/>
    <d v="2024-05-23T00:00:00"/>
    <x v="3"/>
    <x v="1"/>
    <d v="2024-08-10T00:00:00"/>
    <d v="2024-08-12T00:00:00"/>
    <x v="0"/>
    <n v="513"/>
    <n v="432"/>
    <n v="2.3148148148148147E-3"/>
    <x v="0"/>
    <n v="4"/>
    <n v="248.13"/>
    <n v="62.03"/>
    <n v="100.63"/>
    <x v="4"/>
    <x v="3"/>
    <x v="2"/>
    <n v="27"/>
    <x v="2"/>
    <x v="6"/>
    <x v="3"/>
    <x v="3"/>
    <n v="0"/>
    <n v="0"/>
    <n v="0"/>
    <n v="2"/>
    <n v="2"/>
    <d v="2025-05-31T00:00:00"/>
    <s v="Contacted"/>
    <n v="7"/>
    <x v="1"/>
    <b v="1"/>
    <b v="0"/>
    <x v="0"/>
  </r>
  <r>
    <s v="CUST101385"/>
    <d v="2022-07-24T00:00:00"/>
    <x v="0"/>
    <x v="8"/>
    <d v="2025-07-14T00:00:00"/>
    <d v="2025-10-13T00:00:00"/>
    <x v="2"/>
    <n v="1182"/>
    <n v="5"/>
    <n v="0.2"/>
    <x v="0"/>
    <n v="6"/>
    <n v="665.18"/>
    <n v="110.86"/>
    <n v="237.33"/>
    <x v="5"/>
    <x v="7"/>
    <x v="0"/>
    <n v="16"/>
    <x v="1"/>
    <x v="6"/>
    <x v="1"/>
    <x v="0"/>
    <n v="0"/>
    <n v="0"/>
    <n v="1"/>
    <n v="1"/>
    <n v="3"/>
    <s v="-"/>
    <s v="Never Contacted"/>
    <n v="0"/>
    <x v="2"/>
    <b v="1"/>
    <b v="0"/>
    <x v="1"/>
  </r>
  <r>
    <s v="CUST100408"/>
    <d v="2022-05-17T00:00:00"/>
    <x v="0"/>
    <x v="1"/>
    <d v="2023-04-25T00:00:00"/>
    <d v="2024-08-19T00:00:00"/>
    <x v="0"/>
    <n v="1250"/>
    <n v="425"/>
    <n v="2.352941176470588E-3"/>
    <x v="0"/>
    <n v="1"/>
    <n v="2.5099999999999998"/>
    <n v="2.5099999999999998"/>
    <n v="2.1800000000000002"/>
    <x v="3"/>
    <x v="7"/>
    <x v="1"/>
    <n v="46"/>
    <x v="0"/>
    <x v="5"/>
    <x v="1"/>
    <x v="4"/>
    <n v="0"/>
    <n v="1"/>
    <n v="1"/>
    <n v="0"/>
    <n v="0"/>
    <d v="2024-01-21T00:00:00"/>
    <s v="Contacted"/>
    <n v="0"/>
    <x v="2"/>
    <b v="1"/>
    <b v="0"/>
    <x v="0"/>
  </r>
  <r>
    <s v="CUST101091"/>
    <d v="2022-12-06T00:00:00"/>
    <x v="0"/>
    <x v="7"/>
    <d v="2023-06-13T00:00:00"/>
    <d v="2024-03-03T00:00:00"/>
    <x v="0"/>
    <n v="1047"/>
    <n v="594"/>
    <n v="1.6835016835016834E-3"/>
    <x v="0"/>
    <n v="7"/>
    <n v="7.42"/>
    <n v="1.06"/>
    <n v="0.85"/>
    <x v="3"/>
    <x v="1"/>
    <x v="2"/>
    <n v="42"/>
    <x v="0"/>
    <x v="0"/>
    <x v="3"/>
    <x v="2"/>
    <n v="0"/>
    <n v="0"/>
    <n v="0"/>
    <n v="0"/>
    <n v="1"/>
    <d v="2024-08-02T00:00:00"/>
    <s v="Contacted"/>
    <n v="0"/>
    <x v="0"/>
    <b v="1"/>
    <b v="0"/>
    <x v="0"/>
  </r>
  <r>
    <s v="CUST102282"/>
    <d v="2022-04-21T00:00:00"/>
    <x v="0"/>
    <x v="9"/>
    <d v="2022-10-08T00:00:00"/>
    <d v="2024-07-08T00:00:00"/>
    <x v="0"/>
    <n v="1276"/>
    <n v="467"/>
    <n v="2.1413276231263384E-3"/>
    <x v="0"/>
    <n v="2"/>
    <n v="32.58"/>
    <n v="16.29"/>
    <n v="10.19"/>
    <x v="1"/>
    <x v="2"/>
    <x v="0"/>
    <n v="33"/>
    <x v="0"/>
    <x v="6"/>
    <x v="3"/>
    <x v="1"/>
    <n v="0"/>
    <n v="0"/>
    <n v="0"/>
    <n v="0"/>
    <n v="1"/>
    <s v="-"/>
    <s v="Never Contacted"/>
    <n v="0"/>
    <x v="0"/>
    <b v="1"/>
    <b v="0"/>
    <x v="0"/>
  </r>
  <r>
    <s v="CUST101216"/>
    <d v="2021-12-13T00:00:00"/>
    <x v="1"/>
    <x v="7"/>
    <d v="2021-12-25T00:00:00"/>
    <d v="2024-12-22T00:00:00"/>
    <x v="0"/>
    <n v="1405"/>
    <n v="300"/>
    <n v="3.3333333333333335E-3"/>
    <x v="0"/>
    <n v="3"/>
    <n v="309.88"/>
    <n v="103.29"/>
    <n v="186.46"/>
    <x v="0"/>
    <x v="3"/>
    <x v="1"/>
    <n v="57"/>
    <x v="0"/>
    <x v="3"/>
    <x v="2"/>
    <x v="1"/>
    <n v="1"/>
    <n v="0"/>
    <n v="0"/>
    <n v="0"/>
    <n v="1"/>
    <d v="2025-04-07T00:00:00"/>
    <s v="Contacted"/>
    <n v="0"/>
    <x v="2"/>
    <b v="1"/>
    <b v="0"/>
    <x v="0"/>
  </r>
  <r>
    <s v="CUST102078"/>
    <d v="2021-06-08T00:00:00"/>
    <x v="1"/>
    <x v="0"/>
    <d v="2024-09-17T00:00:00"/>
    <d v="2025-07-02T00:00:00"/>
    <x v="2"/>
    <n v="1593"/>
    <n v="108"/>
    <n v="9.2592592592592587E-3"/>
    <x v="0"/>
    <n v="4"/>
    <n v="112.55"/>
    <n v="28.14"/>
    <n v="23.46"/>
    <x v="5"/>
    <x v="1"/>
    <x v="1"/>
    <n v="25"/>
    <x v="2"/>
    <x v="5"/>
    <x v="3"/>
    <x v="6"/>
    <n v="0"/>
    <n v="0"/>
    <n v="1"/>
    <n v="2"/>
    <n v="0"/>
    <s v="-"/>
    <s v="Never Contacted"/>
    <n v="0"/>
    <x v="0"/>
    <b v="1"/>
    <b v="0"/>
    <x v="0"/>
  </r>
  <r>
    <s v="CUST100498"/>
    <d v="2024-06-16T00:00:00"/>
    <x v="3"/>
    <x v="0"/>
    <d v="2025-05-06T00:00:00"/>
    <d v="2025-08-29T00:00:00"/>
    <x v="2"/>
    <n v="489"/>
    <n v="50"/>
    <n v="0.02"/>
    <x v="0"/>
    <n v="5"/>
    <n v="441.16"/>
    <n v="88.23"/>
    <n v="0"/>
    <x v="2"/>
    <x v="8"/>
    <x v="1"/>
    <n v="30"/>
    <x v="2"/>
    <x v="0"/>
    <x v="4"/>
    <x v="1"/>
    <n v="0"/>
    <n v="1"/>
    <n v="0"/>
    <n v="0"/>
    <n v="2"/>
    <d v="2025-04-19T00:00:00"/>
    <s v="Contacted"/>
    <n v="0"/>
    <x v="2"/>
    <b v="1"/>
    <b v="1"/>
    <x v="1"/>
  </r>
  <r>
    <s v="CUST101708"/>
    <d v="2024-04-16T00:00:00"/>
    <x v="3"/>
    <x v="9"/>
    <d v="2025-06-01T00:00:00"/>
    <d v="2025-07-05T00:00:00"/>
    <x v="2"/>
    <n v="550"/>
    <n v="105"/>
    <n v="9.5238095238095247E-3"/>
    <x v="0"/>
    <n v="4"/>
    <n v="346.63"/>
    <n v="86.66"/>
    <n v="77.819999999999993"/>
    <x v="4"/>
    <x v="7"/>
    <x v="2"/>
    <n v="16"/>
    <x v="1"/>
    <x v="3"/>
    <x v="1"/>
    <x v="8"/>
    <n v="0"/>
    <n v="0"/>
    <n v="1"/>
    <n v="0"/>
    <n v="3"/>
    <d v="2025-09-28T00:00:00"/>
    <s v="Contacted"/>
    <n v="0"/>
    <x v="1"/>
    <b v="1"/>
    <b v="1"/>
    <x v="0"/>
  </r>
  <r>
    <s v="CUST102026"/>
    <d v="2023-12-24T00:00:00"/>
    <x v="4"/>
    <x v="7"/>
    <d v="2025-02-19T00:00:00"/>
    <d v="2025-03-02T00:00:00"/>
    <x v="2"/>
    <n v="664"/>
    <n v="230"/>
    <n v="4.3478260869565218E-3"/>
    <x v="0"/>
    <n v="3"/>
    <n v="125.96"/>
    <n v="41.99"/>
    <n v="26.9"/>
    <x v="5"/>
    <x v="3"/>
    <x v="1"/>
    <n v="40"/>
    <x v="0"/>
    <x v="3"/>
    <x v="3"/>
    <x v="6"/>
    <n v="1"/>
    <n v="0"/>
    <n v="0"/>
    <n v="0"/>
    <n v="0"/>
    <s v="-"/>
    <s v="Never Contacted"/>
    <n v="0"/>
    <x v="0"/>
    <b v="1"/>
    <b v="1"/>
    <x v="0"/>
  </r>
  <r>
    <s v="CUST100789"/>
    <d v="2023-03-01T00:00:00"/>
    <x v="4"/>
    <x v="11"/>
    <d v="2023-04-03T00:00:00"/>
    <d v="2023-08-17T00:00:00"/>
    <x v="1"/>
    <n v="962"/>
    <n v="793"/>
    <n v="1.2610340479192938E-3"/>
    <x v="0"/>
    <n v="4"/>
    <n v="190.32"/>
    <n v="47.58"/>
    <n v="71.459999999999994"/>
    <x v="4"/>
    <x v="9"/>
    <x v="0"/>
    <n v="43"/>
    <x v="0"/>
    <x v="2"/>
    <x v="0"/>
    <x v="4"/>
    <n v="0"/>
    <n v="0"/>
    <n v="0"/>
    <n v="0"/>
    <n v="3"/>
    <d v="2023-04-09T00:00:00"/>
    <s v="Contacted"/>
    <n v="1"/>
    <x v="0"/>
    <b v="1"/>
    <b v="1"/>
    <x v="0"/>
  </r>
  <r>
    <s v="CUST101070"/>
    <d v="2023-03-27T00:00:00"/>
    <x v="4"/>
    <x v="11"/>
    <d v="2024-06-11T00:00:00"/>
    <d v="2024-09-02T00:00:00"/>
    <x v="0"/>
    <n v="936"/>
    <n v="411"/>
    <n v="2.4330900243309003E-3"/>
    <x v="0"/>
    <n v="4"/>
    <n v="212.73"/>
    <n v="53.18"/>
    <n v="40.29"/>
    <x v="4"/>
    <x v="3"/>
    <x v="2"/>
    <n v="24"/>
    <x v="2"/>
    <x v="0"/>
    <x v="2"/>
    <x v="2"/>
    <n v="0"/>
    <n v="0"/>
    <n v="0"/>
    <n v="1"/>
    <n v="0"/>
    <d v="2025-09-15T00:00:00"/>
    <s v="Contacted"/>
    <n v="3"/>
    <x v="0"/>
    <b v="0"/>
    <b v="0"/>
    <x v="0"/>
  </r>
  <r>
    <s v="CUST102265"/>
    <d v="2024-04-18T00:00:00"/>
    <x v="3"/>
    <x v="9"/>
    <d v="2025-02-26T00:00:00"/>
    <d v="2025-03-06T00:00:00"/>
    <x v="2"/>
    <n v="548"/>
    <n v="226"/>
    <n v="4.4247787610619468E-3"/>
    <x v="0"/>
    <n v="2"/>
    <n v="79.489999999999995"/>
    <n v="39.75"/>
    <n v="15.03"/>
    <x v="4"/>
    <x v="3"/>
    <x v="1"/>
    <n v="34"/>
    <x v="0"/>
    <x v="1"/>
    <x v="2"/>
    <x v="4"/>
    <n v="0"/>
    <n v="0"/>
    <n v="0"/>
    <n v="0"/>
    <n v="1"/>
    <s v="-"/>
    <s v="Never Contacted"/>
    <n v="0"/>
    <x v="2"/>
    <b v="0"/>
    <b v="1"/>
    <x v="0"/>
  </r>
  <r>
    <s v="CUST100435"/>
    <d v="2023-04-07T00:00:00"/>
    <x v="4"/>
    <x v="9"/>
    <d v="2023-11-14T00:00:00"/>
    <d v="2025-07-11T00:00:00"/>
    <x v="2"/>
    <n v="925"/>
    <n v="99"/>
    <n v="1.0101010101010102E-2"/>
    <x v="0"/>
    <n v="2"/>
    <n v="1.92"/>
    <n v="0.96"/>
    <n v="1.63"/>
    <x v="5"/>
    <x v="7"/>
    <x v="1"/>
    <n v="36"/>
    <x v="0"/>
    <x v="3"/>
    <x v="1"/>
    <x v="2"/>
    <n v="0"/>
    <n v="0"/>
    <n v="0"/>
    <n v="0"/>
    <n v="1"/>
    <d v="2023-12-23T00:00:00"/>
    <s v="Contacted"/>
    <n v="2"/>
    <x v="2"/>
    <b v="1"/>
    <b v="0"/>
    <x v="0"/>
  </r>
  <r>
    <s v="CUST102043"/>
    <d v="2024-09-25T00:00:00"/>
    <x v="3"/>
    <x v="10"/>
    <d v="2024-11-21T00:00:00"/>
    <d v="2025-01-10T00:00:00"/>
    <x v="2"/>
    <n v="388"/>
    <n v="281"/>
    <n v="3.5587188612099642E-3"/>
    <x v="0"/>
    <n v="2"/>
    <n v="285.58"/>
    <n v="142.79"/>
    <n v="0.5"/>
    <x v="5"/>
    <x v="8"/>
    <x v="0"/>
    <n v="17"/>
    <x v="1"/>
    <x v="0"/>
    <x v="1"/>
    <x v="1"/>
    <n v="1"/>
    <n v="0"/>
    <n v="0"/>
    <n v="0"/>
    <n v="1"/>
    <s v="-"/>
    <s v="Never Contacted"/>
    <n v="6"/>
    <x v="0"/>
    <b v="1"/>
    <b v="1"/>
    <x v="0"/>
  </r>
  <r>
    <s v="CUST101879"/>
    <d v="2022-09-14T00:00:00"/>
    <x v="0"/>
    <x v="10"/>
    <d v="2024-07-11T00:00:00"/>
    <d v="2025-06-21T00:00:00"/>
    <x v="2"/>
    <n v="1130"/>
    <n v="119"/>
    <n v="8.4033613445378148E-3"/>
    <x v="0"/>
    <n v="3"/>
    <n v="165.15"/>
    <n v="55.05"/>
    <n v="98.01"/>
    <x v="5"/>
    <x v="6"/>
    <x v="0"/>
    <n v="35"/>
    <x v="0"/>
    <x v="3"/>
    <x v="3"/>
    <x v="4"/>
    <n v="0"/>
    <n v="0"/>
    <n v="0"/>
    <n v="0"/>
    <n v="1"/>
    <s v="-"/>
    <s v="Never Contacted"/>
    <n v="0"/>
    <x v="0"/>
    <b v="1"/>
    <b v="0"/>
    <x v="0"/>
  </r>
  <r>
    <s v="CUST100782"/>
    <d v="2022-08-15T00:00:00"/>
    <x v="0"/>
    <x v="2"/>
    <d v="2023-09-21T00:00:00"/>
    <d v="2023-12-25T00:00:00"/>
    <x v="1"/>
    <n v="1160"/>
    <n v="663"/>
    <n v="1.5082956259426848E-3"/>
    <x v="0"/>
    <n v="2"/>
    <n v="154.34"/>
    <n v="77.17"/>
    <n v="47.82"/>
    <x v="0"/>
    <x v="3"/>
    <x v="2"/>
    <n v="0"/>
    <x v="3"/>
    <x v="5"/>
    <x v="4"/>
    <x v="4"/>
    <n v="0"/>
    <n v="0"/>
    <n v="0"/>
    <n v="0"/>
    <n v="0"/>
    <d v="2024-12-17T00:00:00"/>
    <s v="Contacted"/>
    <n v="2"/>
    <x v="0"/>
    <b v="1"/>
    <b v="1"/>
    <x v="0"/>
  </r>
  <r>
    <s v="CUST101476"/>
    <d v="2024-07-05T00:00:00"/>
    <x v="3"/>
    <x v="8"/>
    <d v="2025-05-31T00:00:00"/>
    <d v="2025-09-10T00:00:00"/>
    <x v="2"/>
    <n v="470"/>
    <n v="38"/>
    <n v="2.6315789473684209E-2"/>
    <x v="0"/>
    <n v="6"/>
    <n v="415.5"/>
    <n v="69.25"/>
    <n v="71.45"/>
    <x v="1"/>
    <x v="3"/>
    <x v="0"/>
    <n v="29"/>
    <x v="2"/>
    <x v="6"/>
    <x v="1"/>
    <x v="2"/>
    <n v="0"/>
    <n v="0"/>
    <n v="0"/>
    <n v="0"/>
    <n v="0"/>
    <d v="2025-09-14T00:00:00"/>
    <s v="Contacted"/>
    <n v="0"/>
    <x v="0"/>
    <b v="1"/>
    <b v="1"/>
    <x v="1"/>
  </r>
  <r>
    <s v="CUST101831"/>
    <d v="2021-10-02T00:00:00"/>
    <x v="1"/>
    <x v="6"/>
    <d v="2022-02-28T00:00:00"/>
    <d v="2025-06-09T00:00:00"/>
    <x v="2"/>
    <n v="1477"/>
    <n v="131"/>
    <n v="7.6335877862595417E-3"/>
    <x v="0"/>
    <n v="7"/>
    <n v="392.71"/>
    <n v="56.1"/>
    <n v="48.14"/>
    <x v="1"/>
    <x v="7"/>
    <x v="2"/>
    <n v="25"/>
    <x v="2"/>
    <x v="3"/>
    <x v="4"/>
    <x v="4"/>
    <n v="0"/>
    <n v="1"/>
    <n v="0"/>
    <n v="1"/>
    <n v="2"/>
    <s v="-"/>
    <s v="Never Contacted"/>
    <n v="0"/>
    <x v="0"/>
    <b v="0"/>
    <b v="1"/>
    <x v="0"/>
  </r>
  <r>
    <s v="CUST101836"/>
    <d v="2022-02-05T00:00:00"/>
    <x v="0"/>
    <x v="4"/>
    <d v="2023-03-12T00:00:00"/>
    <d v="2023-08-19T00:00:00"/>
    <x v="1"/>
    <n v="1351"/>
    <n v="791"/>
    <n v="1.2642225031605564E-3"/>
    <x v="0"/>
    <n v="3"/>
    <n v="113.16"/>
    <n v="37.72"/>
    <n v="0"/>
    <x v="3"/>
    <x v="5"/>
    <x v="0"/>
    <n v="33"/>
    <x v="0"/>
    <x v="6"/>
    <x v="0"/>
    <x v="5"/>
    <n v="0"/>
    <n v="0"/>
    <n v="1"/>
    <n v="0"/>
    <n v="1"/>
    <d v="2024-09-17T00:00:00"/>
    <s v="Contacted"/>
    <n v="3"/>
    <x v="2"/>
    <b v="0"/>
    <b v="1"/>
    <x v="0"/>
  </r>
  <r>
    <s v="CUST100149"/>
    <d v="2022-12-16T00:00:00"/>
    <x v="0"/>
    <x v="7"/>
    <d v="2024-04-09T00:00:00"/>
    <s v="-"/>
    <x v="3"/>
    <n v="1037"/>
    <s v=" - "/>
    <n v="0"/>
    <x v="0"/>
    <n v="0"/>
    <n v="0"/>
    <n v="0"/>
    <n v="0"/>
    <x v="1"/>
    <x v="1"/>
    <x v="1"/>
    <n v="22"/>
    <x v="2"/>
    <x v="0"/>
    <x v="0"/>
    <x v="0"/>
    <n v="1"/>
    <n v="0"/>
    <n v="0"/>
    <n v="0"/>
    <n v="0"/>
    <d v="2023-10-24T00:00:00"/>
    <s v="Contacted"/>
    <n v="0"/>
    <x v="1"/>
    <b v="1"/>
    <b v="0"/>
    <x v="0"/>
  </r>
  <r>
    <s v="CUST101194"/>
    <d v="2024-04-15T00:00:00"/>
    <x v="3"/>
    <x v="9"/>
    <s v="-"/>
    <s v="-"/>
    <x v="3"/>
    <n v="551"/>
    <s v=" - "/>
    <n v="0"/>
    <x v="1"/>
    <n v="0"/>
    <n v="0"/>
    <n v="0"/>
    <n v="0"/>
    <x v="3"/>
    <x v="4"/>
    <x v="2"/>
    <n v="30"/>
    <x v="2"/>
    <x v="1"/>
    <x v="4"/>
    <x v="1"/>
    <n v="0"/>
    <n v="0"/>
    <n v="0"/>
    <n v="0"/>
    <n v="0"/>
    <d v="2024-07-06T00:00:00"/>
    <s v="Contacted"/>
    <n v="6"/>
    <x v="2"/>
    <b v="1"/>
    <b v="1"/>
    <x v="0"/>
  </r>
  <r>
    <s v="CUST102451"/>
    <d v="2021-06-03T00:00:00"/>
    <x v="1"/>
    <x v="0"/>
    <d v="2021-12-24T00:00:00"/>
    <d v="2025-09-30T00:00:00"/>
    <x v="2"/>
    <n v="1598"/>
    <n v="18"/>
    <n v="5.5555555555555552E-2"/>
    <x v="0"/>
    <n v="2"/>
    <n v="68.95"/>
    <n v="34.479999999999997"/>
    <n v="18.38"/>
    <x v="3"/>
    <x v="3"/>
    <x v="1"/>
    <n v="38"/>
    <x v="0"/>
    <x v="2"/>
    <x v="0"/>
    <x v="2"/>
    <n v="0"/>
    <n v="0"/>
    <n v="0"/>
    <n v="1"/>
    <n v="0"/>
    <d v="2022-07-27T00:00:00"/>
    <s v="Contacted"/>
    <n v="0"/>
    <x v="0"/>
    <b v="1"/>
    <b v="0"/>
    <x v="1"/>
  </r>
  <r>
    <s v="CUST101241"/>
    <d v="2024-05-01T00:00:00"/>
    <x v="3"/>
    <x v="1"/>
    <d v="2024-05-06T00:00:00"/>
    <d v="2025-08-30T00:00:00"/>
    <x v="2"/>
    <n v="535"/>
    <n v="49"/>
    <n v="2.0408163265306121E-2"/>
    <x v="0"/>
    <n v="3"/>
    <n v="22.95"/>
    <n v="7.65"/>
    <n v="13.84"/>
    <x v="0"/>
    <x v="7"/>
    <x v="2"/>
    <n v="51"/>
    <x v="0"/>
    <x v="6"/>
    <x v="4"/>
    <x v="7"/>
    <n v="0"/>
    <n v="0"/>
    <n v="0"/>
    <n v="0"/>
    <n v="0"/>
    <s v="-"/>
    <s v="Never Contacted"/>
    <n v="10"/>
    <x v="2"/>
    <b v="1"/>
    <b v="1"/>
    <x v="1"/>
  </r>
  <r>
    <s v="CUST101055"/>
    <d v="2022-08-19T00:00:00"/>
    <x v="0"/>
    <x v="2"/>
    <d v="2023-03-19T00:00:00"/>
    <d v="2024-11-09T00:00:00"/>
    <x v="0"/>
    <n v="1156"/>
    <n v="343"/>
    <n v="2.9154518950437317E-3"/>
    <x v="0"/>
    <n v="3"/>
    <n v="101.36"/>
    <n v="33.79"/>
    <n v="41.02"/>
    <x v="2"/>
    <x v="7"/>
    <x v="2"/>
    <n v="16"/>
    <x v="1"/>
    <x v="1"/>
    <x v="1"/>
    <x v="5"/>
    <n v="1"/>
    <n v="0"/>
    <n v="0"/>
    <n v="0"/>
    <n v="1"/>
    <s v="-"/>
    <s v="Never Contacted"/>
    <n v="6"/>
    <x v="1"/>
    <b v="1"/>
    <b v="1"/>
    <x v="0"/>
  </r>
  <r>
    <s v="CUST101769"/>
    <d v="2022-12-03T00:00:00"/>
    <x v="0"/>
    <x v="7"/>
    <d v="2025-08-09T00:00:00"/>
    <d v="2025-09-25T00:00:00"/>
    <x v="2"/>
    <n v="1050"/>
    <n v="23"/>
    <n v="4.3478260869565216E-2"/>
    <x v="0"/>
    <n v="5"/>
    <n v="259.44"/>
    <n v="51.89"/>
    <n v="61.06"/>
    <x v="2"/>
    <x v="8"/>
    <x v="0"/>
    <n v="19"/>
    <x v="1"/>
    <x v="3"/>
    <x v="3"/>
    <x v="2"/>
    <n v="0"/>
    <n v="0"/>
    <n v="0"/>
    <n v="0"/>
    <n v="1"/>
    <d v="2025-03-17T00:00:00"/>
    <s v="Contacted"/>
    <n v="3"/>
    <x v="2"/>
    <b v="1"/>
    <b v="0"/>
    <x v="1"/>
  </r>
  <r>
    <s v="CUST101689"/>
    <d v="2024-08-14T00:00:00"/>
    <x v="3"/>
    <x v="2"/>
    <d v="2024-08-27T00:00:00"/>
    <d v="2024-08-27T00:00:00"/>
    <x v="0"/>
    <n v="430"/>
    <n v="417"/>
    <n v="2.3980815347721821E-3"/>
    <x v="0"/>
    <n v="4"/>
    <n v="93.22"/>
    <n v="23.31"/>
    <n v="27.57"/>
    <x v="4"/>
    <x v="8"/>
    <x v="2"/>
    <n v="49"/>
    <x v="0"/>
    <x v="4"/>
    <x v="2"/>
    <x v="6"/>
    <n v="0"/>
    <n v="0"/>
    <n v="1"/>
    <n v="1"/>
    <n v="2"/>
    <d v="2024-08-19T00:00:00"/>
    <s v="Contacted"/>
    <n v="1"/>
    <x v="0"/>
    <b v="0"/>
    <b v="0"/>
    <x v="0"/>
  </r>
  <r>
    <s v="CUST102093"/>
    <d v="2023-02-28T00:00:00"/>
    <x v="4"/>
    <x v="4"/>
    <d v="2024-04-26T00:00:00"/>
    <d v="2024-08-04T00:00:00"/>
    <x v="0"/>
    <n v="963"/>
    <n v="440"/>
    <n v="2.2727272727272726E-3"/>
    <x v="0"/>
    <n v="3"/>
    <n v="68.569999999999993"/>
    <n v="22.86"/>
    <n v="43.85"/>
    <x v="3"/>
    <x v="2"/>
    <x v="1"/>
    <n v="37"/>
    <x v="0"/>
    <x v="2"/>
    <x v="3"/>
    <x v="2"/>
    <n v="1"/>
    <n v="0"/>
    <n v="0"/>
    <n v="0"/>
    <n v="1"/>
    <d v="2025-07-10T00:00:00"/>
    <s v="Contacted"/>
    <n v="0"/>
    <x v="1"/>
    <b v="1"/>
    <b v="0"/>
    <x v="0"/>
  </r>
  <r>
    <s v="CUST102192"/>
    <d v="2023-10-21T00:00:00"/>
    <x v="4"/>
    <x v="6"/>
    <d v="2025-03-28T00:00:00"/>
    <d v="2025-09-05T00:00:00"/>
    <x v="2"/>
    <n v="728"/>
    <n v="43"/>
    <n v="2.3255813953488372E-2"/>
    <x v="0"/>
    <n v="2"/>
    <n v="294.27"/>
    <n v="147.13999999999999"/>
    <n v="1.24"/>
    <x v="5"/>
    <x v="2"/>
    <x v="0"/>
    <n v="16"/>
    <x v="1"/>
    <x v="0"/>
    <x v="1"/>
    <x v="3"/>
    <n v="0"/>
    <n v="0"/>
    <n v="0"/>
    <n v="0"/>
    <n v="0"/>
    <d v="2024-01-31T00:00:00"/>
    <s v="Contacted"/>
    <n v="0"/>
    <x v="1"/>
    <b v="1"/>
    <b v="0"/>
    <x v="1"/>
  </r>
  <r>
    <s v="CUST101929"/>
    <d v="2020-07-06T00:00:00"/>
    <x v="2"/>
    <x v="8"/>
    <d v="2022-04-03T00:00:00"/>
    <d v="2023-01-03T00:00:00"/>
    <x v="1"/>
    <n v="1930"/>
    <n v="1019"/>
    <n v="9.813542688910696E-4"/>
    <x v="0"/>
    <n v="2"/>
    <n v="129.62"/>
    <n v="64.81"/>
    <n v="85.92"/>
    <x v="2"/>
    <x v="9"/>
    <x v="2"/>
    <n v="16"/>
    <x v="1"/>
    <x v="6"/>
    <x v="1"/>
    <x v="1"/>
    <n v="0"/>
    <n v="1"/>
    <n v="0"/>
    <n v="0"/>
    <n v="0"/>
    <d v="2023-07-15T00:00:00"/>
    <s v="Contacted"/>
    <n v="7"/>
    <x v="0"/>
    <b v="1"/>
    <b v="1"/>
    <x v="0"/>
  </r>
  <r>
    <s v="CUST100163"/>
    <d v="2023-08-23T00:00:00"/>
    <x v="4"/>
    <x v="2"/>
    <d v="2024-12-30T00:00:00"/>
    <d v="2025-05-08T00:00:00"/>
    <x v="2"/>
    <n v="787"/>
    <n v="163"/>
    <n v="6.1349693251533744E-3"/>
    <x v="0"/>
    <n v="6"/>
    <n v="313.04000000000002"/>
    <n v="52.17"/>
    <n v="47.31"/>
    <x v="0"/>
    <x v="7"/>
    <x v="1"/>
    <n v="0"/>
    <x v="3"/>
    <x v="4"/>
    <x v="4"/>
    <x v="1"/>
    <n v="0"/>
    <n v="0"/>
    <n v="0"/>
    <n v="0"/>
    <n v="3"/>
    <d v="2024-02-04T00:00:00"/>
    <s v="Contacted"/>
    <n v="0"/>
    <x v="0"/>
    <b v="1"/>
    <b v="0"/>
    <x v="0"/>
  </r>
  <r>
    <s v="CUST100438"/>
    <d v="2022-05-30T00:00:00"/>
    <x v="0"/>
    <x v="1"/>
    <d v="2023-02-06T00:00:00"/>
    <d v="2023-08-04T00:00:00"/>
    <x v="1"/>
    <n v="1237"/>
    <n v="806"/>
    <n v="1.2406947890818859E-3"/>
    <x v="0"/>
    <n v="4"/>
    <n v="147.21"/>
    <n v="36.799999999999997"/>
    <n v="46.72"/>
    <x v="1"/>
    <x v="6"/>
    <x v="1"/>
    <n v="27"/>
    <x v="2"/>
    <x v="0"/>
    <x v="0"/>
    <x v="7"/>
    <n v="0"/>
    <n v="0"/>
    <n v="1"/>
    <n v="0"/>
    <n v="1"/>
    <d v="2022-12-18T00:00:00"/>
    <s v="Contacted"/>
    <n v="2"/>
    <x v="1"/>
    <b v="0"/>
    <b v="1"/>
    <x v="0"/>
  </r>
  <r>
    <s v="CUST101025"/>
    <d v="2023-05-07T00:00:00"/>
    <x v="4"/>
    <x v="1"/>
    <d v="2023-07-19T00:00:00"/>
    <d v="2024-02-29T00:00:00"/>
    <x v="0"/>
    <n v="895"/>
    <n v="597"/>
    <n v="1.6750418760469012E-3"/>
    <x v="0"/>
    <n v="1"/>
    <n v="38.659999999999997"/>
    <n v="38.659999999999997"/>
    <n v="37.82"/>
    <x v="3"/>
    <x v="9"/>
    <x v="0"/>
    <n v="40"/>
    <x v="0"/>
    <x v="3"/>
    <x v="0"/>
    <x v="0"/>
    <n v="0"/>
    <n v="0"/>
    <n v="0"/>
    <n v="1"/>
    <n v="0"/>
    <d v="2024-06-05T00:00:00"/>
    <s v="Contacted"/>
    <n v="0"/>
    <x v="1"/>
    <b v="0"/>
    <b v="1"/>
    <x v="0"/>
  </r>
  <r>
    <s v="CUST101382"/>
    <d v="2022-06-20T00:00:00"/>
    <x v="0"/>
    <x v="0"/>
    <d v="2022-09-28T00:00:00"/>
    <d v="2025-08-23T00:00:00"/>
    <x v="2"/>
    <n v="1216"/>
    <n v="56"/>
    <n v="1.7857142857142856E-2"/>
    <x v="0"/>
    <n v="2"/>
    <n v="111.59"/>
    <n v="55.8"/>
    <n v="0.5"/>
    <x v="2"/>
    <x v="9"/>
    <x v="1"/>
    <n v="41"/>
    <x v="0"/>
    <x v="0"/>
    <x v="3"/>
    <x v="2"/>
    <n v="1"/>
    <n v="1"/>
    <n v="0"/>
    <n v="1"/>
    <n v="0"/>
    <d v="2025-09-12T00:00:00"/>
    <s v="Contacted"/>
    <n v="0"/>
    <x v="2"/>
    <b v="0"/>
    <b v="0"/>
    <x v="1"/>
  </r>
  <r>
    <s v="CUST101978"/>
    <d v="2021-09-23T00:00:00"/>
    <x v="1"/>
    <x v="10"/>
    <d v="2023-01-13T00:00:00"/>
    <d v="2024-05-05T00:00:00"/>
    <x v="0"/>
    <n v="1486"/>
    <n v="531"/>
    <n v="1.8832391713747645E-3"/>
    <x v="0"/>
    <n v="4"/>
    <n v="473.95"/>
    <n v="118.49"/>
    <n v="123.52"/>
    <x v="3"/>
    <x v="7"/>
    <x v="1"/>
    <n v="36"/>
    <x v="0"/>
    <x v="5"/>
    <x v="0"/>
    <x v="5"/>
    <n v="0"/>
    <n v="1"/>
    <n v="0"/>
    <n v="0"/>
    <n v="2"/>
    <d v="2022-01-06T00:00:00"/>
    <s v="Contacted"/>
    <n v="2"/>
    <x v="0"/>
    <b v="1"/>
    <b v="0"/>
    <x v="0"/>
  </r>
  <r>
    <s v="CUST100829"/>
    <d v="2024-03-24T00:00:00"/>
    <x v="3"/>
    <x v="11"/>
    <d v="2024-08-09T00:00:00"/>
    <d v="2024-09-05T00:00:00"/>
    <x v="0"/>
    <n v="573"/>
    <n v="408"/>
    <n v="2.4509803921568627E-3"/>
    <x v="0"/>
    <n v="2"/>
    <n v="142.63"/>
    <n v="71.319999999999993"/>
    <n v="89.57"/>
    <x v="4"/>
    <x v="5"/>
    <x v="0"/>
    <n v="38"/>
    <x v="0"/>
    <x v="6"/>
    <x v="2"/>
    <x v="6"/>
    <n v="0"/>
    <n v="0"/>
    <n v="0"/>
    <n v="0"/>
    <n v="2"/>
    <s v="-"/>
    <s v="Never Contacted"/>
    <n v="0"/>
    <x v="1"/>
    <b v="1"/>
    <b v="0"/>
    <x v="0"/>
  </r>
  <r>
    <s v="CUST100654"/>
    <d v="2024-03-17T00:00:00"/>
    <x v="3"/>
    <x v="11"/>
    <d v="2025-05-16T00:00:00"/>
    <d v="2025-09-30T00:00:00"/>
    <x v="2"/>
    <n v="580"/>
    <n v="18"/>
    <n v="5.5555555555555552E-2"/>
    <x v="0"/>
    <n v="2"/>
    <n v="192.21"/>
    <n v="96.11"/>
    <n v="192.15"/>
    <x v="4"/>
    <x v="4"/>
    <x v="0"/>
    <n v="27"/>
    <x v="2"/>
    <x v="5"/>
    <x v="2"/>
    <x v="6"/>
    <n v="0"/>
    <n v="0"/>
    <n v="0"/>
    <n v="0"/>
    <n v="0"/>
    <d v="2025-09-20T00:00:00"/>
    <s v="Contacted"/>
    <n v="0"/>
    <x v="0"/>
    <b v="0"/>
    <b v="0"/>
    <x v="1"/>
  </r>
  <r>
    <s v="CUST100528"/>
    <d v="2020-08-10T00:00:00"/>
    <x v="2"/>
    <x v="2"/>
    <d v="2022-06-19T00:00:00"/>
    <d v="2022-10-21T00:00:00"/>
    <x v="5"/>
    <n v="1895"/>
    <n v="1093"/>
    <n v="9.1491308325709062E-4"/>
    <x v="0"/>
    <n v="3"/>
    <n v="128.9"/>
    <n v="42.97"/>
    <n v="25.51"/>
    <x v="4"/>
    <x v="4"/>
    <x v="2"/>
    <n v="41"/>
    <x v="0"/>
    <x v="2"/>
    <x v="1"/>
    <x v="4"/>
    <n v="0"/>
    <n v="0"/>
    <n v="0"/>
    <n v="0"/>
    <n v="0"/>
    <s v="-"/>
    <s v="Never Contacted"/>
    <n v="10"/>
    <x v="2"/>
    <b v="1"/>
    <b v="0"/>
    <x v="0"/>
  </r>
  <r>
    <s v="CUST101133"/>
    <d v="2022-07-18T00:00:00"/>
    <x v="0"/>
    <x v="8"/>
    <d v="2023-05-25T00:00:00"/>
    <d v="2025-09-11T00:00:00"/>
    <x v="2"/>
    <n v="1188"/>
    <n v="37"/>
    <n v="2.7027027027027029E-2"/>
    <x v="0"/>
    <n v="7"/>
    <n v="422.52"/>
    <n v="60.36"/>
    <n v="28.19"/>
    <x v="3"/>
    <x v="0"/>
    <x v="2"/>
    <n v="30"/>
    <x v="2"/>
    <x v="0"/>
    <x v="1"/>
    <x v="4"/>
    <n v="1"/>
    <n v="0"/>
    <n v="0"/>
    <n v="0"/>
    <n v="1"/>
    <d v="2023-01-02T00:00:00"/>
    <s v="Contacted"/>
    <n v="8"/>
    <x v="0"/>
    <b v="0"/>
    <b v="0"/>
    <x v="1"/>
  </r>
  <r>
    <s v="CUST100049"/>
    <d v="2022-01-11T00:00:00"/>
    <x v="0"/>
    <x v="3"/>
    <d v="2025-05-17T00:00:00"/>
    <d v="2025-08-08T00:00:00"/>
    <x v="2"/>
    <n v="1376"/>
    <n v="71"/>
    <n v="1.4084507042253521E-2"/>
    <x v="0"/>
    <n v="2"/>
    <n v="294.27"/>
    <n v="147.13999999999999"/>
    <n v="48.02"/>
    <x v="1"/>
    <x v="9"/>
    <x v="0"/>
    <n v="24"/>
    <x v="2"/>
    <x v="2"/>
    <x v="0"/>
    <x v="4"/>
    <n v="0"/>
    <n v="0"/>
    <n v="0"/>
    <n v="0"/>
    <n v="1"/>
    <s v="-"/>
    <s v="Never Contacted"/>
    <n v="0"/>
    <x v="0"/>
    <b v="1"/>
    <b v="1"/>
    <x v="1"/>
  </r>
  <r>
    <s v="CUST100067"/>
    <d v="2022-02-27T00:00:00"/>
    <x v="0"/>
    <x v="4"/>
    <d v="2023-09-30T00:00:00"/>
    <d v="2024-09-09T00:00:00"/>
    <x v="0"/>
    <n v="1329"/>
    <n v="404"/>
    <n v="2.4752475247524753E-3"/>
    <x v="0"/>
    <n v="4"/>
    <n v="203.79"/>
    <n v="50.95"/>
    <n v="61.33"/>
    <x v="5"/>
    <x v="6"/>
    <x v="2"/>
    <n v="22"/>
    <x v="2"/>
    <x v="6"/>
    <x v="1"/>
    <x v="4"/>
    <n v="0"/>
    <n v="1"/>
    <n v="1"/>
    <n v="0"/>
    <n v="1"/>
    <s v="-"/>
    <s v="Never Contacted"/>
    <n v="7"/>
    <x v="0"/>
    <b v="1"/>
    <b v="0"/>
    <x v="0"/>
  </r>
  <r>
    <s v="CUST102016"/>
    <d v="2022-06-12T00:00:00"/>
    <x v="0"/>
    <x v="0"/>
    <d v="2023-09-10T00:00:00"/>
    <d v="2025-06-22T00:00:00"/>
    <x v="2"/>
    <n v="1224"/>
    <n v="118"/>
    <n v="8.4745762711864406E-3"/>
    <x v="0"/>
    <n v="1"/>
    <n v="102.82"/>
    <n v="102.82"/>
    <n v="50.63"/>
    <x v="2"/>
    <x v="4"/>
    <x v="2"/>
    <n v="30"/>
    <x v="2"/>
    <x v="4"/>
    <x v="3"/>
    <x v="4"/>
    <n v="0"/>
    <n v="1"/>
    <n v="0"/>
    <n v="0"/>
    <n v="0"/>
    <s v="-"/>
    <s v="Never Contacted"/>
    <n v="9"/>
    <x v="0"/>
    <b v="1"/>
    <b v="0"/>
    <x v="0"/>
  </r>
  <r>
    <s v="CUST101370"/>
    <d v="2023-08-28T00:00:00"/>
    <x v="4"/>
    <x v="2"/>
    <d v="2025-09-04T00:00:00"/>
    <d v="2025-10-13T00:00:00"/>
    <x v="2"/>
    <n v="782"/>
    <n v="5"/>
    <n v="0.2"/>
    <x v="0"/>
    <n v="4"/>
    <n v="391.2"/>
    <n v="97.8"/>
    <n v="101.33"/>
    <x v="1"/>
    <x v="4"/>
    <x v="2"/>
    <n v="27"/>
    <x v="2"/>
    <x v="0"/>
    <x v="4"/>
    <x v="4"/>
    <n v="0"/>
    <n v="0"/>
    <n v="0"/>
    <n v="0"/>
    <n v="2"/>
    <s v="-"/>
    <s v="Never Contacted"/>
    <n v="7"/>
    <x v="0"/>
    <b v="1"/>
    <b v="0"/>
    <x v="1"/>
  </r>
  <r>
    <s v="CUST102270"/>
    <d v="2020-11-11T00:00:00"/>
    <x v="2"/>
    <x v="5"/>
    <d v="2021-07-13T00:00:00"/>
    <d v="2024-11-16T00:00:00"/>
    <x v="0"/>
    <n v="1802"/>
    <n v="336"/>
    <n v="2.976190476190476E-3"/>
    <x v="0"/>
    <n v="6"/>
    <n v="504.59"/>
    <n v="84.1"/>
    <n v="114.95"/>
    <x v="2"/>
    <x v="1"/>
    <x v="2"/>
    <n v="31"/>
    <x v="0"/>
    <x v="0"/>
    <x v="0"/>
    <x v="7"/>
    <n v="0"/>
    <n v="0"/>
    <n v="0"/>
    <n v="1"/>
    <n v="2"/>
    <d v="2024-08-10T00:00:00"/>
    <s v="Contacted"/>
    <n v="9"/>
    <x v="0"/>
    <b v="1"/>
    <b v="0"/>
    <x v="0"/>
  </r>
  <r>
    <s v="CUST100048"/>
    <d v="2022-03-28T00:00:00"/>
    <x v="0"/>
    <x v="11"/>
    <d v="2022-10-01T00:00:00"/>
    <d v="2022-10-11T00:00:00"/>
    <x v="5"/>
    <n v="1300"/>
    <n v="1103"/>
    <n v="9.0661831368993653E-4"/>
    <x v="0"/>
    <n v="4"/>
    <n v="287.42"/>
    <n v="71.86"/>
    <n v="76.84"/>
    <x v="4"/>
    <x v="8"/>
    <x v="2"/>
    <n v="19"/>
    <x v="1"/>
    <x v="5"/>
    <x v="3"/>
    <x v="0"/>
    <n v="0"/>
    <n v="0"/>
    <n v="0"/>
    <n v="0"/>
    <n v="1"/>
    <d v="2025-02-09T00:00:00"/>
    <s v="Contacted"/>
    <n v="0"/>
    <x v="0"/>
    <b v="1"/>
    <b v="0"/>
    <x v="0"/>
  </r>
  <r>
    <s v="CUST101334"/>
    <d v="2023-09-13T00:00:00"/>
    <x v="4"/>
    <x v="10"/>
    <d v="2025-05-04T00:00:00"/>
    <d v="2025-10-01T00:00:00"/>
    <x v="2"/>
    <n v="766"/>
    <n v="17"/>
    <n v="5.8823529411764705E-2"/>
    <x v="0"/>
    <n v="3"/>
    <n v="263.13"/>
    <n v="87.71"/>
    <n v="128.82"/>
    <x v="4"/>
    <x v="0"/>
    <x v="2"/>
    <n v="16"/>
    <x v="1"/>
    <x v="1"/>
    <x v="4"/>
    <x v="5"/>
    <n v="1"/>
    <n v="0"/>
    <n v="0"/>
    <n v="0"/>
    <n v="0"/>
    <d v="2025-09-01T00:00:00"/>
    <s v="Contacted"/>
    <n v="4"/>
    <x v="0"/>
    <b v="1"/>
    <b v="0"/>
    <x v="1"/>
  </r>
  <r>
    <s v="CUST101681"/>
    <d v="2023-08-13T00:00:00"/>
    <x v="4"/>
    <x v="2"/>
    <s v="-"/>
    <s v="-"/>
    <x v="3"/>
    <n v="797"/>
    <s v=" - "/>
    <n v="0"/>
    <x v="1"/>
    <n v="0"/>
    <n v="0"/>
    <n v="0"/>
    <n v="0"/>
    <x v="4"/>
    <x v="4"/>
    <x v="2"/>
    <n v="23"/>
    <x v="2"/>
    <x v="4"/>
    <x v="1"/>
    <x v="0"/>
    <n v="1"/>
    <n v="0"/>
    <n v="0"/>
    <n v="0"/>
    <n v="0"/>
    <s v="-"/>
    <s v="Never Contacted"/>
    <n v="0"/>
    <x v="2"/>
    <b v="1"/>
    <b v="0"/>
    <x v="0"/>
  </r>
  <r>
    <s v="CUST100838"/>
    <d v="2020-09-15T00:00:00"/>
    <x v="2"/>
    <x v="10"/>
    <d v="2024-07-04T00:00:00"/>
    <d v="2024-12-02T00:00:00"/>
    <x v="0"/>
    <n v="1859"/>
    <n v="320"/>
    <n v="3.1250000000000002E-3"/>
    <x v="0"/>
    <n v="4"/>
    <n v="256.95999999999998"/>
    <n v="64.239999999999995"/>
    <n v="43.29"/>
    <x v="4"/>
    <x v="1"/>
    <x v="1"/>
    <n v="34"/>
    <x v="0"/>
    <x v="1"/>
    <x v="4"/>
    <x v="4"/>
    <n v="0"/>
    <n v="0"/>
    <n v="0"/>
    <n v="0"/>
    <n v="1"/>
    <s v="-"/>
    <s v="Never Contacted"/>
    <n v="0"/>
    <x v="2"/>
    <b v="1"/>
    <b v="0"/>
    <x v="0"/>
  </r>
  <r>
    <s v="CUST102162"/>
    <d v="2022-10-30T00:00:00"/>
    <x v="0"/>
    <x v="6"/>
    <d v="2023-12-25T00:00:00"/>
    <d v="2025-02-08T00:00:00"/>
    <x v="2"/>
    <n v="1084"/>
    <n v="252"/>
    <n v="3.968253968253968E-3"/>
    <x v="0"/>
    <n v="2"/>
    <n v="183.13"/>
    <n v="91.57"/>
    <n v="99.96"/>
    <x v="0"/>
    <x v="3"/>
    <x v="0"/>
    <n v="24"/>
    <x v="2"/>
    <x v="0"/>
    <x v="0"/>
    <x v="3"/>
    <n v="0"/>
    <n v="0"/>
    <n v="0"/>
    <n v="0"/>
    <n v="1"/>
    <d v="2024-08-02T00:00:00"/>
    <s v="Contacted"/>
    <n v="0"/>
    <x v="1"/>
    <b v="1"/>
    <b v="1"/>
    <x v="0"/>
  </r>
  <r>
    <s v="CUST100124"/>
    <d v="2024-12-04T00:00:00"/>
    <x v="3"/>
    <x v="7"/>
    <d v="2025-03-03T00:00:00"/>
    <d v="2025-10-12T00:00:00"/>
    <x v="2"/>
    <n v="318"/>
    <n v="6"/>
    <n v="0.16666666666666666"/>
    <x v="0"/>
    <n v="6"/>
    <n v="376.13"/>
    <n v="62.69"/>
    <n v="39.43"/>
    <x v="3"/>
    <x v="4"/>
    <x v="1"/>
    <n v="26"/>
    <x v="2"/>
    <x v="0"/>
    <x v="3"/>
    <x v="2"/>
    <n v="0"/>
    <n v="0"/>
    <n v="0"/>
    <n v="0"/>
    <n v="3"/>
    <d v="2025-03-01T00:00:00"/>
    <s v="Contacted"/>
    <n v="0"/>
    <x v="0"/>
    <b v="1"/>
    <b v="0"/>
    <x v="1"/>
  </r>
  <r>
    <s v="CUST100610"/>
    <d v="2024-02-16T00:00:00"/>
    <x v="3"/>
    <x v="4"/>
    <d v="2024-10-31T00:00:00"/>
    <d v="2025-06-05T00:00:00"/>
    <x v="2"/>
    <n v="610"/>
    <n v="135"/>
    <n v="7.4074074074074077E-3"/>
    <x v="0"/>
    <n v="4"/>
    <n v="229"/>
    <n v="57.25"/>
    <n v="38.74"/>
    <x v="1"/>
    <x v="8"/>
    <x v="2"/>
    <n v="23"/>
    <x v="2"/>
    <x v="2"/>
    <x v="2"/>
    <x v="8"/>
    <n v="0"/>
    <n v="0"/>
    <n v="1"/>
    <n v="0"/>
    <n v="1"/>
    <s v="-"/>
    <s v="Never Contacted"/>
    <n v="0"/>
    <x v="0"/>
    <b v="1"/>
    <b v="0"/>
    <x v="0"/>
  </r>
  <r>
    <s v="CUST101860"/>
    <d v="2022-04-21T00:00:00"/>
    <x v="0"/>
    <x v="9"/>
    <d v="2023-09-02T00:00:00"/>
    <d v="2023-10-26T00:00:00"/>
    <x v="1"/>
    <n v="1276"/>
    <n v="723"/>
    <n v="1.3831258644536654E-3"/>
    <x v="0"/>
    <n v="3"/>
    <n v="84.12"/>
    <n v="28.04"/>
    <n v="22.52"/>
    <x v="5"/>
    <x v="6"/>
    <x v="1"/>
    <n v="34"/>
    <x v="0"/>
    <x v="1"/>
    <x v="1"/>
    <x v="0"/>
    <n v="0"/>
    <n v="0"/>
    <n v="0"/>
    <n v="2"/>
    <n v="1"/>
    <d v="2024-03-14T00:00:00"/>
    <s v="Contacted"/>
    <n v="0"/>
    <x v="1"/>
    <b v="1"/>
    <b v="0"/>
    <x v="0"/>
  </r>
  <r>
    <s v="CUST102332"/>
    <d v="2022-11-22T00:00:00"/>
    <x v="0"/>
    <x v="5"/>
    <d v="2024-05-31T00:00:00"/>
    <d v="2025-09-25T00:00:00"/>
    <x v="2"/>
    <n v="1061"/>
    <n v="23"/>
    <n v="4.3478260869565216E-2"/>
    <x v="0"/>
    <n v="2"/>
    <n v="44.55"/>
    <n v="22.28"/>
    <n v="20.239999999999998"/>
    <x v="5"/>
    <x v="10"/>
    <x v="2"/>
    <n v="40"/>
    <x v="0"/>
    <x v="1"/>
    <x v="3"/>
    <x v="6"/>
    <n v="1"/>
    <n v="0"/>
    <n v="0"/>
    <n v="0"/>
    <n v="1"/>
    <d v="2024-05-20T00:00:00"/>
    <s v="Contacted"/>
    <n v="4"/>
    <x v="1"/>
    <b v="1"/>
    <b v="1"/>
    <x v="1"/>
  </r>
  <r>
    <s v="CUST101512"/>
    <d v="2020-01-17T00:00:00"/>
    <x v="2"/>
    <x v="3"/>
    <d v="2025-09-30T00:00:00"/>
    <d v="2025-10-14T00:00:00"/>
    <x v="2"/>
    <n v="2101"/>
    <n v="4"/>
    <n v="0.25"/>
    <x v="0"/>
    <n v="3"/>
    <n v="169.46"/>
    <n v="56.49"/>
    <n v="55.16"/>
    <x v="1"/>
    <x v="2"/>
    <x v="0"/>
    <n v="50"/>
    <x v="0"/>
    <x v="6"/>
    <x v="2"/>
    <x v="7"/>
    <n v="0"/>
    <n v="1"/>
    <n v="0"/>
    <n v="0"/>
    <n v="1"/>
    <d v="2021-06-24T00:00:00"/>
    <s v="Contacted"/>
    <n v="2"/>
    <x v="0"/>
    <b v="1"/>
    <b v="1"/>
    <x v="1"/>
  </r>
  <r>
    <s v="CUST100741"/>
    <d v="2024-04-25T00:00:00"/>
    <x v="3"/>
    <x v="9"/>
    <d v="2025-04-15T00:00:00"/>
    <d v="2025-06-28T00:00:00"/>
    <x v="2"/>
    <n v="541"/>
    <n v="112"/>
    <n v="8.9285714285714281E-3"/>
    <x v="0"/>
    <n v="4"/>
    <n v="4.1900000000000004"/>
    <n v="1.05"/>
    <n v="0.85"/>
    <x v="2"/>
    <x v="1"/>
    <x v="2"/>
    <n v="16"/>
    <x v="1"/>
    <x v="5"/>
    <x v="3"/>
    <x v="2"/>
    <n v="0"/>
    <n v="0"/>
    <n v="0"/>
    <n v="0"/>
    <n v="1"/>
    <d v="2025-03-31T00:00:00"/>
    <s v="Contacted"/>
    <n v="10"/>
    <x v="0"/>
    <b v="0"/>
    <b v="0"/>
    <x v="0"/>
  </r>
  <r>
    <s v="CUST100025"/>
    <d v="2023-03-07T00:00:00"/>
    <x v="4"/>
    <x v="11"/>
    <d v="2023-09-13T00:00:00"/>
    <d v="2023-09-27T00:00:00"/>
    <x v="1"/>
    <n v="956"/>
    <n v="752"/>
    <n v="1.3297872340425532E-3"/>
    <x v="0"/>
    <n v="2"/>
    <n v="70.400000000000006"/>
    <n v="35.200000000000003"/>
    <n v="73.62"/>
    <x v="3"/>
    <x v="3"/>
    <x v="2"/>
    <n v="37"/>
    <x v="0"/>
    <x v="2"/>
    <x v="3"/>
    <x v="5"/>
    <n v="0"/>
    <n v="0"/>
    <n v="1"/>
    <n v="0"/>
    <n v="1"/>
    <s v="-"/>
    <s v="Never Contacted"/>
    <n v="2"/>
    <x v="2"/>
    <b v="0"/>
    <b v="0"/>
    <x v="0"/>
  </r>
  <r>
    <s v="CUST102388"/>
    <d v="2021-03-17T00:00:00"/>
    <x v="1"/>
    <x v="11"/>
    <d v="2024-02-25T00:00:00"/>
    <d v="2024-10-27T00:00:00"/>
    <x v="0"/>
    <n v="1676"/>
    <n v="356"/>
    <n v="2.8089887640449437E-3"/>
    <x v="0"/>
    <n v="4"/>
    <n v="292.16000000000003"/>
    <n v="73.040000000000006"/>
    <n v="0"/>
    <x v="5"/>
    <x v="5"/>
    <x v="2"/>
    <n v="34"/>
    <x v="0"/>
    <x v="4"/>
    <x v="2"/>
    <x v="3"/>
    <n v="0"/>
    <n v="0"/>
    <n v="0"/>
    <n v="0"/>
    <n v="0"/>
    <s v="-"/>
    <s v="Never Contacted"/>
    <n v="0"/>
    <x v="1"/>
    <b v="1"/>
    <b v="0"/>
    <x v="0"/>
  </r>
  <r>
    <s v="CUST101752"/>
    <d v="2020-05-10T00:00:00"/>
    <x v="2"/>
    <x v="1"/>
    <d v="2025-09-29T00:00:00"/>
    <d v="2025-10-14T00:00:00"/>
    <x v="2"/>
    <n v="1987"/>
    <n v="4"/>
    <n v="0.25"/>
    <x v="0"/>
    <n v="1"/>
    <n v="73.459999999999994"/>
    <n v="73.459999999999994"/>
    <n v="57.83"/>
    <x v="2"/>
    <x v="5"/>
    <x v="1"/>
    <n v="26"/>
    <x v="2"/>
    <x v="4"/>
    <x v="2"/>
    <x v="5"/>
    <n v="0"/>
    <n v="0"/>
    <n v="0"/>
    <n v="0"/>
    <n v="0"/>
    <d v="2021-01-19T00:00:00"/>
    <s v="Contacted"/>
    <n v="0"/>
    <x v="2"/>
    <b v="1"/>
    <b v="0"/>
    <x v="1"/>
  </r>
  <r>
    <s v="CUST101533"/>
    <d v="2023-06-25T00:00:00"/>
    <x v="4"/>
    <x v="0"/>
    <d v="2024-07-03T00:00:00"/>
    <d v="2025-02-27T00:00:00"/>
    <x v="2"/>
    <n v="846"/>
    <n v="233"/>
    <n v="4.2918454935622317E-3"/>
    <x v="0"/>
    <n v="3"/>
    <n v="134.69999999999999"/>
    <n v="44.9"/>
    <n v="77.66"/>
    <x v="3"/>
    <x v="5"/>
    <x v="2"/>
    <n v="38"/>
    <x v="0"/>
    <x v="5"/>
    <x v="0"/>
    <x v="4"/>
    <n v="0"/>
    <n v="0"/>
    <n v="0"/>
    <n v="0"/>
    <n v="1"/>
    <s v="-"/>
    <s v="Never Contacted"/>
    <n v="0"/>
    <x v="1"/>
    <b v="0"/>
    <b v="1"/>
    <x v="0"/>
  </r>
  <r>
    <s v="CUST101815"/>
    <d v="2023-02-03T00:00:00"/>
    <x v="4"/>
    <x v="4"/>
    <d v="2025-03-19T00:00:00"/>
    <d v="2025-05-05T00:00:00"/>
    <x v="2"/>
    <n v="988"/>
    <n v="166"/>
    <n v="6.024096385542169E-3"/>
    <x v="0"/>
    <n v="3"/>
    <n v="245.68"/>
    <n v="81.89"/>
    <n v="0.5"/>
    <x v="0"/>
    <x v="5"/>
    <x v="2"/>
    <n v="32"/>
    <x v="0"/>
    <x v="1"/>
    <x v="4"/>
    <x v="0"/>
    <n v="0"/>
    <n v="0"/>
    <n v="0"/>
    <n v="1"/>
    <n v="1"/>
    <d v="2024-05-31T00:00:00"/>
    <s v="Contacted"/>
    <n v="0"/>
    <x v="1"/>
    <b v="0"/>
    <b v="0"/>
    <x v="0"/>
  </r>
  <r>
    <s v="CUST101616"/>
    <d v="2023-10-14T00:00:00"/>
    <x v="4"/>
    <x v="6"/>
    <d v="2024-03-05T00:00:00"/>
    <d v="2025-07-03T00:00:00"/>
    <x v="2"/>
    <n v="735"/>
    <n v="107"/>
    <n v="9.3457943925233638E-3"/>
    <x v="0"/>
    <n v="2"/>
    <n v="111.86"/>
    <n v="55.93"/>
    <n v="39.520000000000003"/>
    <x v="4"/>
    <x v="8"/>
    <x v="2"/>
    <n v="33"/>
    <x v="0"/>
    <x v="1"/>
    <x v="1"/>
    <x v="5"/>
    <n v="0"/>
    <n v="0"/>
    <n v="0"/>
    <n v="0"/>
    <n v="1"/>
    <s v="-"/>
    <s v="Never Contacted"/>
    <n v="8"/>
    <x v="2"/>
    <b v="1"/>
    <b v="0"/>
    <x v="0"/>
  </r>
  <r>
    <s v="CUST101454"/>
    <d v="2024-06-11T00:00:00"/>
    <x v="3"/>
    <x v="0"/>
    <d v="2024-06-21T00:00:00"/>
    <d v="2024-08-04T00:00:00"/>
    <x v="0"/>
    <n v="494"/>
    <n v="440"/>
    <n v="2.2727272727272726E-3"/>
    <x v="0"/>
    <n v="3"/>
    <n v="263.66000000000003"/>
    <n v="87.89"/>
    <n v="66.33"/>
    <x v="1"/>
    <x v="4"/>
    <x v="2"/>
    <n v="30"/>
    <x v="2"/>
    <x v="5"/>
    <x v="2"/>
    <x v="7"/>
    <n v="0"/>
    <n v="0"/>
    <n v="0"/>
    <n v="0"/>
    <n v="2"/>
    <d v="2025-02-10T00:00:00"/>
    <s v="Contacted"/>
    <n v="9"/>
    <x v="0"/>
    <b v="1"/>
    <b v="0"/>
    <x v="0"/>
  </r>
  <r>
    <s v="CUST100565"/>
    <d v="2020-09-12T00:00:00"/>
    <x v="2"/>
    <x v="10"/>
    <d v="2021-12-14T00:00:00"/>
    <d v="2022-11-25T00:00:00"/>
    <x v="5"/>
    <n v="1862"/>
    <n v="1058"/>
    <n v="9.4517958412098301E-4"/>
    <x v="0"/>
    <n v="1"/>
    <n v="35.72"/>
    <n v="35.72"/>
    <n v="34.299999999999997"/>
    <x v="5"/>
    <x v="4"/>
    <x v="2"/>
    <n v="36"/>
    <x v="0"/>
    <x v="3"/>
    <x v="1"/>
    <x v="1"/>
    <n v="0"/>
    <n v="0"/>
    <n v="0"/>
    <n v="0"/>
    <n v="0"/>
    <d v="2023-07-20T00:00:00"/>
    <s v="Contacted"/>
    <n v="0"/>
    <x v="0"/>
    <b v="1"/>
    <b v="1"/>
    <x v="0"/>
  </r>
  <r>
    <s v="CUST100845"/>
    <d v="2023-12-03T00:00:00"/>
    <x v="4"/>
    <x v="7"/>
    <d v="2023-12-30T00:00:00"/>
    <d v="2024-01-29T00:00:00"/>
    <x v="0"/>
    <n v="685"/>
    <n v="628"/>
    <n v="1.5923566878980893E-3"/>
    <x v="0"/>
    <n v="3"/>
    <n v="84.44"/>
    <n v="28.15"/>
    <n v="16.690000000000001"/>
    <x v="4"/>
    <x v="0"/>
    <x v="2"/>
    <n v="49"/>
    <x v="0"/>
    <x v="4"/>
    <x v="3"/>
    <x v="5"/>
    <n v="0"/>
    <n v="0"/>
    <n v="1"/>
    <n v="0"/>
    <n v="2"/>
    <d v="2025-04-25T00:00:00"/>
    <s v="Contacted"/>
    <n v="0"/>
    <x v="1"/>
    <b v="1"/>
    <b v="0"/>
    <x v="0"/>
  </r>
  <r>
    <s v="CUST102489"/>
    <d v="2022-07-26T00:00:00"/>
    <x v="0"/>
    <x v="8"/>
    <s v="-"/>
    <s v="-"/>
    <x v="3"/>
    <n v="1180"/>
    <s v=" - "/>
    <n v="0"/>
    <x v="1"/>
    <n v="0"/>
    <n v="0"/>
    <n v="0"/>
    <n v="0"/>
    <x v="2"/>
    <x v="8"/>
    <x v="2"/>
    <n v="32"/>
    <x v="0"/>
    <x v="4"/>
    <x v="4"/>
    <x v="4"/>
    <n v="0"/>
    <n v="0"/>
    <n v="0"/>
    <n v="0"/>
    <n v="0"/>
    <d v="2023-05-10T00:00:00"/>
    <s v="Contacted"/>
    <n v="0"/>
    <x v="2"/>
    <b v="0"/>
    <b v="0"/>
    <x v="0"/>
  </r>
  <r>
    <s v="CUST101456"/>
    <d v="2020-12-14T00:00:00"/>
    <x v="2"/>
    <x v="7"/>
    <d v="2025-06-11T00:00:00"/>
    <d v="2025-09-06T00:00:00"/>
    <x v="2"/>
    <n v="1769"/>
    <n v="42"/>
    <n v="2.3809523809523808E-2"/>
    <x v="0"/>
    <n v="1"/>
    <n v="91.35"/>
    <n v="91.35"/>
    <n v="144.26"/>
    <x v="1"/>
    <x v="3"/>
    <x v="2"/>
    <n v="45"/>
    <x v="0"/>
    <x v="5"/>
    <x v="0"/>
    <x v="0"/>
    <n v="0"/>
    <n v="0"/>
    <n v="1"/>
    <n v="1"/>
    <n v="1"/>
    <d v="2023-01-03T00:00:00"/>
    <s v="Contacted"/>
    <n v="7"/>
    <x v="2"/>
    <b v="0"/>
    <b v="1"/>
    <x v="1"/>
  </r>
  <r>
    <s v="CUST100361"/>
    <d v="2021-05-15T00:00:00"/>
    <x v="1"/>
    <x v="1"/>
    <d v="2021-06-22T00:00:00"/>
    <d v="2022-12-25T00:00:00"/>
    <x v="5"/>
    <n v="1617"/>
    <n v="1028"/>
    <n v="9.727626459143969E-4"/>
    <x v="0"/>
    <n v="4"/>
    <n v="337.98"/>
    <n v="84.5"/>
    <n v="23.52"/>
    <x v="0"/>
    <x v="6"/>
    <x v="2"/>
    <n v="21"/>
    <x v="2"/>
    <x v="3"/>
    <x v="0"/>
    <x v="4"/>
    <n v="0"/>
    <n v="0"/>
    <n v="0"/>
    <n v="0"/>
    <n v="1"/>
    <s v="-"/>
    <s v="Never Contacted"/>
    <n v="3"/>
    <x v="2"/>
    <b v="1"/>
    <b v="0"/>
    <x v="0"/>
  </r>
  <r>
    <s v="CUST101565"/>
    <d v="2023-01-09T00:00:00"/>
    <x v="4"/>
    <x v="3"/>
    <d v="2024-02-01T00:00:00"/>
    <d v="2025-09-27T00:00:00"/>
    <x v="2"/>
    <n v="1013"/>
    <n v="21"/>
    <n v="4.7619047619047616E-2"/>
    <x v="0"/>
    <n v="2"/>
    <n v="255.17"/>
    <n v="127.59"/>
    <n v="186.32"/>
    <x v="0"/>
    <x v="5"/>
    <x v="1"/>
    <n v="52"/>
    <x v="0"/>
    <x v="4"/>
    <x v="3"/>
    <x v="1"/>
    <n v="0"/>
    <n v="0"/>
    <n v="0"/>
    <n v="0"/>
    <n v="0"/>
    <d v="2025-03-19T00:00:00"/>
    <s v="Contacted"/>
    <n v="0"/>
    <x v="0"/>
    <b v="0"/>
    <b v="0"/>
    <x v="1"/>
  </r>
  <r>
    <s v="CUST102498"/>
    <d v="2021-10-08T00:00:00"/>
    <x v="1"/>
    <x v="6"/>
    <d v="2024-03-21T00:00:00"/>
    <d v="2024-08-14T00:00:00"/>
    <x v="0"/>
    <n v="1471"/>
    <n v="430"/>
    <n v="2.3255813953488372E-3"/>
    <x v="0"/>
    <n v="6"/>
    <n v="234.09"/>
    <n v="39.020000000000003"/>
    <n v="20.32"/>
    <x v="1"/>
    <x v="7"/>
    <x v="2"/>
    <n v="34"/>
    <x v="0"/>
    <x v="1"/>
    <x v="3"/>
    <x v="7"/>
    <n v="0"/>
    <n v="0"/>
    <n v="0"/>
    <n v="1"/>
    <n v="0"/>
    <s v="-"/>
    <s v="Never Contacted"/>
    <n v="0"/>
    <x v="0"/>
    <b v="1"/>
    <b v="0"/>
    <x v="0"/>
  </r>
  <r>
    <s v="CUST102414"/>
    <d v="2023-01-02T00:00:00"/>
    <x v="4"/>
    <x v="3"/>
    <d v="2025-03-20T00:00:00"/>
    <d v="2025-09-25T00:00:00"/>
    <x v="2"/>
    <n v="1020"/>
    <n v="23"/>
    <n v="4.3478260869565216E-2"/>
    <x v="0"/>
    <n v="5"/>
    <n v="505.46"/>
    <n v="101.09"/>
    <n v="128.03"/>
    <x v="1"/>
    <x v="10"/>
    <x v="2"/>
    <n v="16"/>
    <x v="1"/>
    <x v="1"/>
    <x v="4"/>
    <x v="5"/>
    <n v="0"/>
    <n v="1"/>
    <n v="0"/>
    <n v="2"/>
    <n v="3"/>
    <s v="-"/>
    <s v="Never Contacted"/>
    <n v="0"/>
    <x v="1"/>
    <b v="1"/>
    <b v="1"/>
    <x v="1"/>
  </r>
  <r>
    <s v="CUST101834"/>
    <d v="2023-09-24T00:00:00"/>
    <x v="4"/>
    <x v="10"/>
    <d v="2025-08-01T00:00:00"/>
    <d v="2025-08-04T00:00:00"/>
    <x v="2"/>
    <n v="755"/>
    <n v="75"/>
    <n v="1.3333333333333334E-2"/>
    <x v="0"/>
    <n v="2"/>
    <n v="125.74"/>
    <n v="62.87"/>
    <n v="52.24"/>
    <x v="3"/>
    <x v="5"/>
    <x v="0"/>
    <n v="27"/>
    <x v="2"/>
    <x v="1"/>
    <x v="3"/>
    <x v="4"/>
    <n v="1"/>
    <n v="1"/>
    <n v="0"/>
    <n v="0"/>
    <n v="1"/>
    <d v="2024-10-31T00:00:00"/>
    <s v="Contacted"/>
    <n v="0"/>
    <x v="2"/>
    <b v="1"/>
    <b v="0"/>
    <x v="1"/>
  </r>
  <r>
    <s v="CUST101784"/>
    <d v="2020-05-30T00:00:00"/>
    <x v="2"/>
    <x v="1"/>
    <d v="2022-09-26T00:00:00"/>
    <d v="2024-05-17T00:00:00"/>
    <x v="0"/>
    <n v="1967"/>
    <n v="519"/>
    <n v="1.9267822736030828E-3"/>
    <x v="0"/>
    <n v="6"/>
    <n v="171.41"/>
    <n v="28.57"/>
    <n v="64.099999999999994"/>
    <x v="2"/>
    <x v="2"/>
    <x v="2"/>
    <n v="36"/>
    <x v="0"/>
    <x v="0"/>
    <x v="0"/>
    <x v="2"/>
    <n v="0"/>
    <n v="0"/>
    <n v="0"/>
    <n v="0"/>
    <n v="4"/>
    <d v="2024-06-03T00:00:00"/>
    <s v="Contacted"/>
    <n v="0"/>
    <x v="0"/>
    <b v="1"/>
    <b v="0"/>
    <x v="0"/>
  </r>
  <r>
    <s v="CUST100430"/>
    <d v="2020-11-01T00:00:00"/>
    <x v="2"/>
    <x v="5"/>
    <d v="2024-05-19T00:00:00"/>
    <d v="2025-08-17T00:00:00"/>
    <x v="2"/>
    <n v="1812"/>
    <n v="62"/>
    <n v="1.6129032258064516E-2"/>
    <x v="0"/>
    <n v="3"/>
    <n v="206.5"/>
    <n v="68.83"/>
    <n v="45.53"/>
    <x v="4"/>
    <x v="4"/>
    <x v="2"/>
    <n v="28"/>
    <x v="2"/>
    <x v="1"/>
    <x v="2"/>
    <x v="4"/>
    <n v="0"/>
    <n v="0"/>
    <n v="0"/>
    <n v="0"/>
    <n v="0"/>
    <d v="2025-01-05T00:00:00"/>
    <s v="Contacted"/>
    <n v="0"/>
    <x v="2"/>
    <b v="0"/>
    <b v="0"/>
    <x v="1"/>
  </r>
  <r>
    <s v="CUST102309"/>
    <d v="2021-07-31T00:00:00"/>
    <x v="1"/>
    <x v="8"/>
    <d v="2021-12-24T00:00:00"/>
    <s v="-"/>
    <x v="3"/>
    <n v="1540"/>
    <s v=" - "/>
    <n v="0"/>
    <x v="0"/>
    <n v="0"/>
    <n v="0"/>
    <n v="0"/>
    <n v="0"/>
    <x v="0"/>
    <x v="6"/>
    <x v="2"/>
    <n v="43"/>
    <x v="0"/>
    <x v="1"/>
    <x v="2"/>
    <x v="5"/>
    <n v="0"/>
    <n v="0"/>
    <n v="0"/>
    <n v="0"/>
    <n v="0"/>
    <s v="-"/>
    <s v="Never Contacted"/>
    <n v="0"/>
    <x v="2"/>
    <b v="1"/>
    <b v="0"/>
    <x v="0"/>
  </r>
  <r>
    <s v="CUST100637"/>
    <d v="2020-05-29T00:00:00"/>
    <x v="2"/>
    <x v="1"/>
    <d v="2025-03-17T00:00:00"/>
    <s v="-"/>
    <x v="3"/>
    <n v="1968"/>
    <s v=" - "/>
    <n v="0"/>
    <x v="0"/>
    <n v="0"/>
    <n v="0"/>
    <n v="0"/>
    <n v="0"/>
    <x v="4"/>
    <x v="2"/>
    <x v="1"/>
    <n v="48"/>
    <x v="0"/>
    <x v="4"/>
    <x v="3"/>
    <x v="7"/>
    <n v="0"/>
    <n v="0"/>
    <n v="0"/>
    <n v="0"/>
    <n v="0"/>
    <d v="2024-09-06T00:00:00"/>
    <s v="Contacted"/>
    <n v="0"/>
    <x v="0"/>
    <b v="1"/>
    <b v="0"/>
    <x v="0"/>
  </r>
  <r>
    <s v="CUST100700"/>
    <d v="2021-11-16T00:00:00"/>
    <x v="1"/>
    <x v="5"/>
    <d v="2025-03-13T00:00:00"/>
    <d v="2025-08-15T00:00:00"/>
    <x v="2"/>
    <n v="1432"/>
    <n v="64"/>
    <n v="1.5625E-2"/>
    <x v="0"/>
    <n v="3"/>
    <n v="185.49"/>
    <n v="61.83"/>
    <n v="55.83"/>
    <x v="2"/>
    <x v="3"/>
    <x v="0"/>
    <n v="40"/>
    <x v="0"/>
    <x v="6"/>
    <x v="1"/>
    <x v="7"/>
    <n v="0"/>
    <n v="0"/>
    <n v="0"/>
    <n v="1"/>
    <n v="2"/>
    <s v="-"/>
    <s v="Never Contacted"/>
    <n v="0"/>
    <x v="1"/>
    <b v="1"/>
    <b v="0"/>
    <x v="1"/>
  </r>
  <r>
    <s v="CUST100651"/>
    <d v="2023-09-05T00:00:00"/>
    <x v="4"/>
    <x v="10"/>
    <s v="-"/>
    <s v="-"/>
    <x v="3"/>
    <n v="774"/>
    <s v=" - "/>
    <n v="0"/>
    <x v="1"/>
    <n v="0"/>
    <n v="0"/>
    <n v="0"/>
    <n v="0"/>
    <x v="4"/>
    <x v="1"/>
    <x v="0"/>
    <n v="20"/>
    <x v="2"/>
    <x v="5"/>
    <x v="1"/>
    <x v="7"/>
    <n v="0"/>
    <n v="0"/>
    <n v="0"/>
    <n v="0"/>
    <n v="0"/>
    <d v="2024-02-13T00:00:00"/>
    <s v="Contacted"/>
    <n v="0"/>
    <x v="2"/>
    <b v="1"/>
    <b v="0"/>
    <x v="0"/>
  </r>
  <r>
    <s v="CUST100240"/>
    <d v="2022-08-05T00:00:00"/>
    <x v="0"/>
    <x v="2"/>
    <d v="2025-08-25T00:00:00"/>
    <d v="2025-09-07T00:00:00"/>
    <x v="2"/>
    <n v="1170"/>
    <n v="41"/>
    <n v="2.4390243902439025E-2"/>
    <x v="0"/>
    <n v="1"/>
    <n v="60.99"/>
    <n v="60.99"/>
    <n v="97.08"/>
    <x v="5"/>
    <x v="6"/>
    <x v="0"/>
    <n v="48"/>
    <x v="0"/>
    <x v="2"/>
    <x v="4"/>
    <x v="1"/>
    <n v="0"/>
    <n v="0"/>
    <n v="0"/>
    <n v="0"/>
    <n v="0"/>
    <s v="-"/>
    <s v="Never Contacted"/>
    <n v="0"/>
    <x v="0"/>
    <b v="1"/>
    <b v="0"/>
    <x v="1"/>
  </r>
  <r>
    <s v="CUST100693"/>
    <d v="2020-11-21T00:00:00"/>
    <x v="2"/>
    <x v="5"/>
    <d v="2022-01-08T00:00:00"/>
    <d v="2022-07-04T00:00:00"/>
    <x v="5"/>
    <n v="1792"/>
    <n v="1202"/>
    <n v="8.3194675540765393E-4"/>
    <x v="0"/>
    <n v="3"/>
    <n v="86.21"/>
    <n v="28.74"/>
    <n v="24.17"/>
    <x v="2"/>
    <x v="8"/>
    <x v="1"/>
    <n v="18"/>
    <x v="1"/>
    <x v="6"/>
    <x v="1"/>
    <x v="2"/>
    <n v="0"/>
    <n v="0"/>
    <n v="0"/>
    <n v="0"/>
    <n v="2"/>
    <s v="-"/>
    <s v="Never Contacted"/>
    <n v="0"/>
    <x v="0"/>
    <b v="1"/>
    <b v="1"/>
    <x v="0"/>
  </r>
  <r>
    <s v="CUST100070"/>
    <d v="2022-08-16T00:00:00"/>
    <x v="0"/>
    <x v="2"/>
    <d v="2023-03-13T00:00:00"/>
    <d v="2023-06-26T00:00:00"/>
    <x v="1"/>
    <n v="1159"/>
    <n v="845"/>
    <n v="1.1834319526627219E-3"/>
    <x v="0"/>
    <n v="3"/>
    <n v="3.68"/>
    <n v="1.23"/>
    <n v="0.5"/>
    <x v="4"/>
    <x v="1"/>
    <x v="1"/>
    <n v="45"/>
    <x v="0"/>
    <x v="1"/>
    <x v="0"/>
    <x v="1"/>
    <n v="0"/>
    <n v="0"/>
    <n v="0"/>
    <n v="0"/>
    <n v="1"/>
    <d v="2023-07-18T00:00:00"/>
    <s v="Contacted"/>
    <n v="0"/>
    <x v="2"/>
    <b v="1"/>
    <b v="0"/>
    <x v="0"/>
  </r>
  <r>
    <s v="CUST100814"/>
    <d v="2023-08-16T00:00:00"/>
    <x v="4"/>
    <x v="2"/>
    <d v="2024-11-07T00:00:00"/>
    <d v="2025-04-08T00:00:00"/>
    <x v="2"/>
    <n v="794"/>
    <n v="193"/>
    <n v="5.1813471502590676E-3"/>
    <x v="0"/>
    <n v="2"/>
    <n v="159.47999999999999"/>
    <n v="79.739999999999995"/>
    <n v="36.130000000000003"/>
    <x v="0"/>
    <x v="5"/>
    <x v="2"/>
    <n v="24"/>
    <x v="2"/>
    <x v="6"/>
    <x v="0"/>
    <x v="4"/>
    <n v="0"/>
    <n v="0"/>
    <n v="0"/>
    <n v="0"/>
    <n v="1"/>
    <d v="2024-06-17T00:00:00"/>
    <s v="Contacted"/>
    <n v="0"/>
    <x v="1"/>
    <b v="1"/>
    <b v="0"/>
    <x v="0"/>
  </r>
  <r>
    <s v="CUST100650"/>
    <d v="2020-10-29T00:00:00"/>
    <x v="2"/>
    <x v="6"/>
    <d v="2025-07-08T00:00:00"/>
    <d v="2025-07-16T00:00:00"/>
    <x v="2"/>
    <n v="1815"/>
    <n v="94"/>
    <n v="1.0638297872340425E-2"/>
    <x v="0"/>
    <n v="3"/>
    <n v="233.37"/>
    <n v="77.790000000000006"/>
    <n v="69.239999999999995"/>
    <x v="0"/>
    <x v="6"/>
    <x v="1"/>
    <n v="30"/>
    <x v="2"/>
    <x v="6"/>
    <x v="0"/>
    <x v="8"/>
    <n v="0"/>
    <n v="1"/>
    <n v="0"/>
    <n v="0"/>
    <n v="1"/>
    <d v="2022-08-22T00:00:00"/>
    <s v="Contacted"/>
    <n v="0"/>
    <x v="2"/>
    <b v="1"/>
    <b v="0"/>
    <x v="0"/>
  </r>
  <r>
    <s v="CUST102018"/>
    <d v="2022-07-30T00:00:00"/>
    <x v="0"/>
    <x v="8"/>
    <d v="2023-08-16T00:00:00"/>
    <d v="2024-02-13T00:00:00"/>
    <x v="0"/>
    <n v="1176"/>
    <n v="613"/>
    <n v="1.6313213703099511E-3"/>
    <x v="0"/>
    <n v="6"/>
    <n v="292.67"/>
    <n v="48.78"/>
    <n v="47.74"/>
    <x v="5"/>
    <x v="8"/>
    <x v="2"/>
    <n v="29"/>
    <x v="2"/>
    <x v="3"/>
    <x v="3"/>
    <x v="6"/>
    <n v="0"/>
    <n v="0"/>
    <n v="0"/>
    <n v="0"/>
    <n v="2"/>
    <d v="2023-08-22T00:00:00"/>
    <s v="Contacted"/>
    <n v="0"/>
    <x v="2"/>
    <b v="0"/>
    <b v="0"/>
    <x v="0"/>
  </r>
  <r>
    <s v="CUST100073"/>
    <d v="2023-02-07T00:00:00"/>
    <x v="4"/>
    <x v="4"/>
    <d v="2025-07-07T00:00:00"/>
    <d v="2025-09-17T00:00:00"/>
    <x v="2"/>
    <n v="984"/>
    <n v="31"/>
    <n v="3.2258064516129031E-2"/>
    <x v="0"/>
    <n v="4"/>
    <n v="252.83"/>
    <n v="63.21"/>
    <n v="86.94"/>
    <x v="5"/>
    <x v="2"/>
    <x v="2"/>
    <n v="29"/>
    <x v="2"/>
    <x v="3"/>
    <x v="1"/>
    <x v="5"/>
    <n v="1"/>
    <n v="0"/>
    <n v="0"/>
    <n v="0"/>
    <n v="0"/>
    <d v="2023-03-19T00:00:00"/>
    <s v="Contacted"/>
    <n v="6"/>
    <x v="1"/>
    <b v="0"/>
    <b v="0"/>
    <x v="1"/>
  </r>
  <r>
    <s v="CUST101163"/>
    <d v="2021-08-14T00:00:00"/>
    <x v="1"/>
    <x v="2"/>
    <d v="2022-02-21T00:00:00"/>
    <d v="2022-02-27T00:00:00"/>
    <x v="5"/>
    <n v="1526"/>
    <n v="1329"/>
    <n v="7.5244544770504136E-4"/>
    <x v="0"/>
    <n v="7"/>
    <n v="687.55"/>
    <n v="98.22"/>
    <n v="0.5"/>
    <x v="1"/>
    <x v="1"/>
    <x v="2"/>
    <n v="32"/>
    <x v="0"/>
    <x v="2"/>
    <x v="0"/>
    <x v="5"/>
    <n v="0"/>
    <n v="0"/>
    <n v="2"/>
    <n v="0"/>
    <n v="1"/>
    <d v="2024-11-24T00:00:00"/>
    <s v="Contacted"/>
    <n v="1"/>
    <x v="1"/>
    <b v="0"/>
    <b v="1"/>
    <x v="0"/>
  </r>
  <r>
    <s v="CUST100350"/>
    <d v="2020-07-23T00:00:00"/>
    <x v="2"/>
    <x v="8"/>
    <d v="2023-09-24T00:00:00"/>
    <d v="2025-09-24T00:00:00"/>
    <x v="2"/>
    <n v="1913"/>
    <n v="24"/>
    <n v="4.1666666666666664E-2"/>
    <x v="0"/>
    <n v="2"/>
    <n v="38.76"/>
    <n v="19.38"/>
    <n v="30.88"/>
    <x v="5"/>
    <x v="8"/>
    <x v="2"/>
    <n v="31"/>
    <x v="0"/>
    <x v="3"/>
    <x v="4"/>
    <x v="4"/>
    <n v="0"/>
    <n v="0"/>
    <n v="0"/>
    <n v="0"/>
    <n v="1"/>
    <d v="2023-06-22T00:00:00"/>
    <s v="Contacted"/>
    <n v="1"/>
    <x v="1"/>
    <b v="1"/>
    <b v="0"/>
    <x v="1"/>
  </r>
  <r>
    <s v="CUST102289"/>
    <d v="2021-08-06T00:00:00"/>
    <x v="1"/>
    <x v="2"/>
    <d v="2025-08-26T00:00:00"/>
    <d v="2025-09-11T00:00:00"/>
    <x v="2"/>
    <n v="1534"/>
    <n v="37"/>
    <n v="2.7027027027027029E-2"/>
    <x v="0"/>
    <n v="3"/>
    <n v="217.41"/>
    <n v="72.47"/>
    <n v="49.99"/>
    <x v="5"/>
    <x v="4"/>
    <x v="2"/>
    <n v="28"/>
    <x v="2"/>
    <x v="4"/>
    <x v="3"/>
    <x v="0"/>
    <n v="0"/>
    <n v="0"/>
    <n v="0"/>
    <n v="0"/>
    <n v="0"/>
    <s v="-"/>
    <s v="Never Contacted"/>
    <n v="3"/>
    <x v="0"/>
    <b v="1"/>
    <b v="0"/>
    <x v="1"/>
  </r>
  <r>
    <s v="CUST102168"/>
    <d v="2022-06-15T00:00:00"/>
    <x v="0"/>
    <x v="0"/>
    <d v="2022-09-15T00:00:00"/>
    <d v="2023-07-17T00:00:00"/>
    <x v="1"/>
    <n v="1221"/>
    <n v="824"/>
    <n v="1.2135922330097086E-3"/>
    <x v="0"/>
    <n v="1"/>
    <n v="44.81"/>
    <n v="44.81"/>
    <n v="38.909999999999997"/>
    <x v="2"/>
    <x v="5"/>
    <x v="0"/>
    <n v="16"/>
    <x v="1"/>
    <x v="3"/>
    <x v="4"/>
    <x v="3"/>
    <n v="1"/>
    <n v="0"/>
    <n v="0"/>
    <n v="0"/>
    <n v="0"/>
    <d v="2025-03-06T00:00:00"/>
    <s v="Contacted"/>
    <n v="0"/>
    <x v="0"/>
    <b v="1"/>
    <b v="1"/>
    <x v="0"/>
  </r>
  <r>
    <s v="CUST101098"/>
    <d v="2022-05-28T00:00:00"/>
    <x v="0"/>
    <x v="1"/>
    <d v="2025-04-15T00:00:00"/>
    <d v="2025-08-25T00:00:00"/>
    <x v="2"/>
    <n v="1239"/>
    <n v="54"/>
    <n v="1.8518518518518517E-2"/>
    <x v="0"/>
    <n v="7"/>
    <n v="364.11"/>
    <n v="52.02"/>
    <n v="0.5"/>
    <x v="3"/>
    <x v="5"/>
    <x v="1"/>
    <n v="39"/>
    <x v="0"/>
    <x v="5"/>
    <x v="1"/>
    <x v="0"/>
    <n v="1"/>
    <n v="1"/>
    <n v="0"/>
    <n v="0"/>
    <n v="3"/>
    <d v="2025-02-25T00:00:00"/>
    <s v="Contacted"/>
    <n v="0"/>
    <x v="1"/>
    <b v="1"/>
    <b v="0"/>
    <x v="1"/>
  </r>
  <r>
    <s v="CUST101446"/>
    <d v="2022-02-06T00:00:00"/>
    <x v="0"/>
    <x v="4"/>
    <d v="2025-07-02T00:00:00"/>
    <d v="2025-08-12T00:00:00"/>
    <x v="2"/>
    <n v="1350"/>
    <n v="67"/>
    <n v="1.4925373134328358E-2"/>
    <x v="0"/>
    <n v="2"/>
    <n v="78.52"/>
    <n v="39.26"/>
    <n v="0"/>
    <x v="2"/>
    <x v="7"/>
    <x v="0"/>
    <n v="44"/>
    <x v="0"/>
    <x v="2"/>
    <x v="0"/>
    <x v="4"/>
    <n v="0"/>
    <n v="0"/>
    <n v="1"/>
    <n v="0"/>
    <n v="0"/>
    <d v="2025-09-14T00:00:00"/>
    <s v="Contacted"/>
    <n v="0"/>
    <x v="1"/>
    <b v="1"/>
    <b v="0"/>
    <x v="1"/>
  </r>
  <r>
    <s v="CUST102328"/>
    <d v="2023-02-09T00:00:00"/>
    <x v="4"/>
    <x v="4"/>
    <d v="2024-01-14T00:00:00"/>
    <d v="2024-04-04T00:00:00"/>
    <x v="0"/>
    <n v="982"/>
    <n v="562"/>
    <n v="1.7793594306049821E-3"/>
    <x v="0"/>
    <n v="2"/>
    <n v="94.18"/>
    <n v="47.09"/>
    <n v="70.900000000000006"/>
    <x v="3"/>
    <x v="3"/>
    <x v="1"/>
    <n v="19"/>
    <x v="1"/>
    <x v="3"/>
    <x v="1"/>
    <x v="4"/>
    <n v="0"/>
    <n v="0"/>
    <n v="0"/>
    <n v="0"/>
    <n v="0"/>
    <d v="2023-06-09T00:00:00"/>
    <s v="Contacted"/>
    <n v="0"/>
    <x v="1"/>
    <b v="1"/>
    <b v="0"/>
    <x v="0"/>
  </r>
  <r>
    <s v="CUST100076"/>
    <d v="2023-10-25T00:00:00"/>
    <x v="4"/>
    <x v="6"/>
    <d v="2025-04-12T00:00:00"/>
    <d v="2025-08-22T00:00:00"/>
    <x v="2"/>
    <n v="724"/>
    <n v="57"/>
    <n v="1.7543859649122806E-2"/>
    <x v="0"/>
    <n v="1"/>
    <n v="60.07"/>
    <n v="60.07"/>
    <n v="30.54"/>
    <x v="5"/>
    <x v="3"/>
    <x v="2"/>
    <n v="16"/>
    <x v="1"/>
    <x v="6"/>
    <x v="3"/>
    <x v="4"/>
    <n v="0"/>
    <n v="0"/>
    <n v="0"/>
    <n v="0"/>
    <n v="0"/>
    <d v="2024-07-29T00:00:00"/>
    <s v="Contacted"/>
    <n v="0"/>
    <x v="1"/>
    <b v="1"/>
    <b v="0"/>
    <x v="1"/>
  </r>
  <r>
    <s v="CUST100432"/>
    <d v="2020-03-14T00:00:00"/>
    <x v="2"/>
    <x v="11"/>
    <d v="2023-03-22T00:00:00"/>
    <d v="2025-03-21T00:00:00"/>
    <x v="2"/>
    <n v="2044"/>
    <n v="211"/>
    <n v="4.7393364928909956E-3"/>
    <x v="0"/>
    <n v="1"/>
    <n v="58.12"/>
    <n v="58.12"/>
    <n v="96.66"/>
    <x v="2"/>
    <x v="3"/>
    <x v="1"/>
    <n v="48"/>
    <x v="0"/>
    <x v="2"/>
    <x v="4"/>
    <x v="0"/>
    <n v="0"/>
    <n v="0"/>
    <n v="1"/>
    <n v="0"/>
    <n v="0"/>
    <s v="-"/>
    <s v="Never Contacted"/>
    <n v="0"/>
    <x v="1"/>
    <b v="1"/>
    <b v="1"/>
    <x v="0"/>
  </r>
  <r>
    <s v="CUST102349"/>
    <d v="2024-12-16T00:00:00"/>
    <x v="3"/>
    <x v="7"/>
    <d v="2025-04-01T00:00:00"/>
    <d v="2025-10-02T00:00:00"/>
    <x v="2"/>
    <n v="306"/>
    <n v="16"/>
    <n v="6.25E-2"/>
    <x v="0"/>
    <n v="1"/>
    <n v="64.150000000000006"/>
    <n v="64.150000000000006"/>
    <n v="0.5"/>
    <x v="3"/>
    <x v="2"/>
    <x v="0"/>
    <n v="25"/>
    <x v="2"/>
    <x v="2"/>
    <x v="4"/>
    <x v="7"/>
    <n v="0"/>
    <n v="1"/>
    <n v="0"/>
    <n v="0"/>
    <n v="0"/>
    <d v="2025-04-18T00:00:00"/>
    <s v="Contacted"/>
    <n v="0"/>
    <x v="1"/>
    <b v="1"/>
    <b v="0"/>
    <x v="1"/>
  </r>
  <r>
    <s v="CUST101292"/>
    <d v="2024-08-31T00:00:00"/>
    <x v="3"/>
    <x v="2"/>
    <d v="2024-12-25T00:00:00"/>
    <d v="2025-08-23T00:00:00"/>
    <x v="2"/>
    <n v="413"/>
    <n v="56"/>
    <n v="1.7857142857142856E-2"/>
    <x v="0"/>
    <n v="5"/>
    <n v="358.36"/>
    <n v="71.67"/>
    <n v="0"/>
    <x v="5"/>
    <x v="4"/>
    <x v="1"/>
    <n v="26"/>
    <x v="2"/>
    <x v="3"/>
    <x v="0"/>
    <x v="0"/>
    <n v="0"/>
    <n v="0"/>
    <n v="0"/>
    <n v="0"/>
    <n v="3"/>
    <s v="-"/>
    <s v="Never Contacted"/>
    <n v="4"/>
    <x v="0"/>
    <b v="0"/>
    <b v="0"/>
    <x v="1"/>
  </r>
  <r>
    <s v="CUST100157"/>
    <d v="2023-11-13T00:00:00"/>
    <x v="4"/>
    <x v="5"/>
    <d v="2024-03-22T00:00:00"/>
    <d v="2024-09-02T00:00:00"/>
    <x v="0"/>
    <n v="705"/>
    <n v="411"/>
    <n v="2.4330900243309003E-3"/>
    <x v="0"/>
    <n v="3"/>
    <n v="290.85000000000002"/>
    <n v="96.95"/>
    <n v="93.56"/>
    <x v="5"/>
    <x v="6"/>
    <x v="2"/>
    <n v="26"/>
    <x v="2"/>
    <x v="4"/>
    <x v="3"/>
    <x v="4"/>
    <n v="0"/>
    <n v="0"/>
    <n v="1"/>
    <n v="0"/>
    <n v="1"/>
    <d v="2025-06-12T00:00:00"/>
    <s v="Contacted"/>
    <n v="10"/>
    <x v="1"/>
    <b v="1"/>
    <b v="1"/>
    <x v="0"/>
  </r>
  <r>
    <s v="CUST101798"/>
    <d v="2022-02-19T00:00:00"/>
    <x v="0"/>
    <x v="4"/>
    <d v="2024-07-21T00:00:00"/>
    <d v="2024-08-14T00:00:00"/>
    <x v="0"/>
    <n v="1337"/>
    <n v="430"/>
    <n v="2.3255813953488372E-3"/>
    <x v="0"/>
    <n v="3"/>
    <n v="113.94"/>
    <n v="37.979999999999997"/>
    <n v="47.88"/>
    <x v="5"/>
    <x v="9"/>
    <x v="2"/>
    <n v="25"/>
    <x v="2"/>
    <x v="0"/>
    <x v="0"/>
    <x v="7"/>
    <n v="1"/>
    <n v="0"/>
    <n v="0"/>
    <n v="0"/>
    <n v="1"/>
    <s v="-"/>
    <s v="Never Contacted"/>
    <n v="0"/>
    <x v="1"/>
    <b v="0"/>
    <b v="0"/>
    <x v="0"/>
  </r>
  <r>
    <s v="CUST101405"/>
    <d v="2024-10-11T00:00:00"/>
    <x v="3"/>
    <x v="6"/>
    <d v="2024-11-09T00:00:00"/>
    <s v="-"/>
    <x v="3"/>
    <n v="372"/>
    <s v=" - "/>
    <n v="0"/>
    <x v="0"/>
    <n v="0"/>
    <n v="0"/>
    <n v="0"/>
    <n v="0"/>
    <x v="1"/>
    <x v="7"/>
    <x v="2"/>
    <n v="50"/>
    <x v="0"/>
    <x v="6"/>
    <x v="2"/>
    <x v="6"/>
    <n v="0"/>
    <n v="0"/>
    <n v="0"/>
    <n v="0"/>
    <n v="0"/>
    <d v="2025-01-21T00:00:00"/>
    <s v="Contacted"/>
    <n v="1"/>
    <x v="0"/>
    <b v="1"/>
    <b v="0"/>
    <x v="0"/>
  </r>
  <r>
    <s v="CUST102050"/>
    <d v="2020-06-10T00:00:00"/>
    <x v="2"/>
    <x v="0"/>
    <d v="2020-10-19T00:00:00"/>
    <d v="2021-03-03T00:00:00"/>
    <x v="4"/>
    <n v="1956"/>
    <n v="1690"/>
    <n v="5.9171597633136095E-4"/>
    <x v="0"/>
    <n v="3"/>
    <n v="122.79"/>
    <n v="40.93"/>
    <n v="29.23"/>
    <x v="2"/>
    <x v="3"/>
    <x v="0"/>
    <n v="27"/>
    <x v="2"/>
    <x v="3"/>
    <x v="0"/>
    <x v="5"/>
    <n v="0"/>
    <n v="0"/>
    <n v="1"/>
    <n v="0"/>
    <n v="2"/>
    <d v="2022-05-31T00:00:00"/>
    <s v="Contacted"/>
    <n v="7"/>
    <x v="0"/>
    <b v="0"/>
    <b v="1"/>
    <x v="0"/>
  </r>
  <r>
    <s v="CUST100135"/>
    <d v="2024-02-07T00:00:00"/>
    <x v="3"/>
    <x v="4"/>
    <d v="2024-08-07T00:00:00"/>
    <d v="2025-04-21T00:00:00"/>
    <x v="2"/>
    <n v="619"/>
    <n v="180"/>
    <n v="5.5555555555555558E-3"/>
    <x v="0"/>
    <n v="5"/>
    <n v="5.72"/>
    <n v="1.1399999999999999"/>
    <n v="0.5"/>
    <x v="1"/>
    <x v="3"/>
    <x v="1"/>
    <n v="47"/>
    <x v="0"/>
    <x v="4"/>
    <x v="3"/>
    <x v="5"/>
    <n v="0"/>
    <n v="0"/>
    <n v="1"/>
    <n v="1"/>
    <n v="2"/>
    <d v="2025-04-14T00:00:00"/>
    <s v="Contacted"/>
    <n v="8"/>
    <x v="0"/>
    <b v="1"/>
    <b v="0"/>
    <x v="0"/>
  </r>
  <r>
    <s v="CUST102137"/>
    <d v="2022-02-26T00:00:00"/>
    <x v="0"/>
    <x v="4"/>
    <d v="2024-07-27T00:00:00"/>
    <d v="2025-03-27T00:00:00"/>
    <x v="2"/>
    <n v="1330"/>
    <n v="205"/>
    <n v="4.8780487804878049E-3"/>
    <x v="0"/>
    <n v="4"/>
    <n v="138.35"/>
    <n v="34.590000000000003"/>
    <n v="29.34"/>
    <x v="0"/>
    <x v="0"/>
    <x v="0"/>
    <n v="29"/>
    <x v="2"/>
    <x v="0"/>
    <x v="3"/>
    <x v="6"/>
    <n v="0"/>
    <n v="1"/>
    <n v="0"/>
    <n v="0"/>
    <n v="1"/>
    <d v="2022-09-19T00:00:00"/>
    <s v="Contacted"/>
    <n v="0"/>
    <x v="0"/>
    <b v="1"/>
    <b v="1"/>
    <x v="0"/>
  </r>
  <r>
    <s v="CUST101928"/>
    <d v="2020-03-03T00:00:00"/>
    <x v="2"/>
    <x v="11"/>
    <d v="2025-07-07T00:00:00"/>
    <d v="2025-07-17T00:00:00"/>
    <x v="2"/>
    <n v="2055"/>
    <n v="93"/>
    <n v="1.0752688172043012E-2"/>
    <x v="0"/>
    <n v="5"/>
    <n v="445.39"/>
    <n v="89.08"/>
    <n v="131.74"/>
    <x v="3"/>
    <x v="9"/>
    <x v="2"/>
    <n v="27"/>
    <x v="2"/>
    <x v="0"/>
    <x v="2"/>
    <x v="6"/>
    <n v="0"/>
    <n v="0"/>
    <n v="0"/>
    <n v="0"/>
    <n v="3"/>
    <s v="-"/>
    <s v="Never Contacted"/>
    <n v="0"/>
    <x v="0"/>
    <b v="0"/>
    <b v="0"/>
    <x v="0"/>
  </r>
  <r>
    <s v="CUST101690"/>
    <d v="2022-07-20T00:00:00"/>
    <x v="0"/>
    <x v="8"/>
    <d v="2025-10-14T00:00:00"/>
    <d v="2025-10-15T00:00:00"/>
    <x v="2"/>
    <n v="1186"/>
    <n v="3"/>
    <n v="0.33333333333333331"/>
    <x v="0"/>
    <n v="2"/>
    <n v="144.1"/>
    <n v="72.05"/>
    <n v="130.83000000000001"/>
    <x v="2"/>
    <x v="0"/>
    <x v="0"/>
    <n v="18"/>
    <x v="1"/>
    <x v="2"/>
    <x v="3"/>
    <x v="7"/>
    <n v="0"/>
    <n v="0"/>
    <n v="0"/>
    <n v="1"/>
    <n v="1"/>
    <d v="2024-07-28T00:00:00"/>
    <s v="Contacted"/>
    <n v="0"/>
    <x v="1"/>
    <b v="1"/>
    <b v="1"/>
    <x v="1"/>
  </r>
  <r>
    <s v="CUST100867"/>
    <d v="2024-01-04T00:00:00"/>
    <x v="3"/>
    <x v="3"/>
    <d v="2024-02-23T00:00:00"/>
    <d v="2024-08-13T00:00:00"/>
    <x v="0"/>
    <n v="653"/>
    <n v="431"/>
    <n v="2.3201856148491878E-3"/>
    <x v="0"/>
    <n v="4"/>
    <n v="296.61"/>
    <n v="74.150000000000006"/>
    <n v="58.39"/>
    <x v="3"/>
    <x v="9"/>
    <x v="2"/>
    <n v="19"/>
    <x v="1"/>
    <x v="0"/>
    <x v="4"/>
    <x v="0"/>
    <n v="0"/>
    <n v="0"/>
    <n v="0"/>
    <n v="1"/>
    <n v="1"/>
    <d v="2024-02-27T00:00:00"/>
    <s v="Contacted"/>
    <n v="0"/>
    <x v="2"/>
    <b v="1"/>
    <b v="1"/>
    <x v="0"/>
  </r>
  <r>
    <s v="CUST101949"/>
    <d v="2020-11-18T00:00:00"/>
    <x v="2"/>
    <x v="5"/>
    <d v="2025-04-01T00:00:00"/>
    <d v="2025-06-19T00:00:00"/>
    <x v="2"/>
    <n v="1795"/>
    <n v="121"/>
    <n v="8.2644628099173556E-3"/>
    <x v="0"/>
    <n v="2"/>
    <n v="2.0499999999999998"/>
    <n v="1.03"/>
    <n v="0.5"/>
    <x v="3"/>
    <x v="8"/>
    <x v="2"/>
    <n v="22"/>
    <x v="2"/>
    <x v="6"/>
    <x v="4"/>
    <x v="2"/>
    <n v="1"/>
    <n v="0"/>
    <n v="0"/>
    <n v="1"/>
    <n v="0"/>
    <d v="2024-01-26T00:00:00"/>
    <s v="Contacted"/>
    <n v="0"/>
    <x v="1"/>
    <b v="1"/>
    <b v="0"/>
    <x v="0"/>
  </r>
  <r>
    <s v="CUST100051"/>
    <d v="2020-10-10T00:00:00"/>
    <x v="2"/>
    <x v="6"/>
    <d v="2025-05-07T00:00:00"/>
    <d v="2025-10-06T00:00:00"/>
    <x v="2"/>
    <n v="1834"/>
    <n v="12"/>
    <n v="8.3333333333333329E-2"/>
    <x v="0"/>
    <n v="4"/>
    <n v="391.47"/>
    <n v="97.87"/>
    <n v="60.85"/>
    <x v="0"/>
    <x v="4"/>
    <x v="2"/>
    <n v="19"/>
    <x v="1"/>
    <x v="2"/>
    <x v="0"/>
    <x v="5"/>
    <n v="0"/>
    <n v="0"/>
    <n v="0"/>
    <n v="0"/>
    <n v="2"/>
    <d v="2024-09-02T00:00:00"/>
    <s v="Contacted"/>
    <n v="9"/>
    <x v="2"/>
    <b v="1"/>
    <b v="0"/>
    <x v="1"/>
  </r>
  <r>
    <s v="CUST101900"/>
    <d v="2023-10-14T00:00:00"/>
    <x v="4"/>
    <x v="6"/>
    <d v="2024-04-17T00:00:00"/>
    <d v="2025-07-21T00:00:00"/>
    <x v="2"/>
    <n v="735"/>
    <n v="89"/>
    <n v="1.1235955056179775E-2"/>
    <x v="0"/>
    <n v="3"/>
    <n v="125.93"/>
    <n v="41.98"/>
    <n v="46.68"/>
    <x v="2"/>
    <x v="4"/>
    <x v="2"/>
    <n v="35"/>
    <x v="0"/>
    <x v="2"/>
    <x v="1"/>
    <x v="0"/>
    <n v="0"/>
    <n v="1"/>
    <n v="0"/>
    <n v="0"/>
    <n v="0"/>
    <d v="2025-03-21T00:00:00"/>
    <s v="Contacted"/>
    <n v="0"/>
    <x v="0"/>
    <b v="1"/>
    <b v="0"/>
    <x v="1"/>
  </r>
  <r>
    <s v="CUST100678"/>
    <d v="2023-02-18T00:00:00"/>
    <x v="4"/>
    <x v="4"/>
    <d v="2025-02-23T00:00:00"/>
    <d v="2025-05-04T00:00:00"/>
    <x v="2"/>
    <n v="973"/>
    <n v="167"/>
    <n v="5.9880239520958087E-3"/>
    <x v="0"/>
    <n v="2"/>
    <n v="113.91"/>
    <n v="56.96"/>
    <n v="26.78"/>
    <x v="3"/>
    <x v="9"/>
    <x v="0"/>
    <n v="42"/>
    <x v="0"/>
    <x v="2"/>
    <x v="1"/>
    <x v="2"/>
    <n v="1"/>
    <n v="0"/>
    <n v="0"/>
    <n v="0"/>
    <n v="0"/>
    <s v="-"/>
    <s v="Never Contacted"/>
    <n v="0"/>
    <x v="1"/>
    <b v="1"/>
    <b v="1"/>
    <x v="0"/>
  </r>
  <r>
    <s v="CUST101503"/>
    <d v="2023-03-23T00:00:00"/>
    <x v="4"/>
    <x v="11"/>
    <d v="2024-09-18T00:00:00"/>
    <d v="2024-11-02T00:00:00"/>
    <x v="0"/>
    <n v="940"/>
    <n v="350"/>
    <n v="2.8571428571428571E-3"/>
    <x v="0"/>
    <n v="3"/>
    <n v="127.22"/>
    <n v="42.41"/>
    <n v="38.96"/>
    <x v="2"/>
    <x v="1"/>
    <x v="2"/>
    <n v="23"/>
    <x v="2"/>
    <x v="4"/>
    <x v="3"/>
    <x v="0"/>
    <n v="0"/>
    <n v="1"/>
    <n v="0"/>
    <n v="1"/>
    <n v="1"/>
    <d v="2024-02-06T00:00:00"/>
    <s v="Contacted"/>
    <n v="0"/>
    <x v="0"/>
    <b v="0"/>
    <b v="1"/>
    <x v="0"/>
  </r>
  <r>
    <s v="CUST100289"/>
    <d v="2023-04-01T00:00:00"/>
    <x v="4"/>
    <x v="9"/>
    <d v="2023-10-10T00:00:00"/>
    <d v="2025-05-04T00:00:00"/>
    <x v="2"/>
    <n v="931"/>
    <n v="167"/>
    <n v="5.9880239520958087E-3"/>
    <x v="0"/>
    <n v="3"/>
    <n v="79.84"/>
    <n v="26.61"/>
    <n v="30.2"/>
    <x v="2"/>
    <x v="6"/>
    <x v="0"/>
    <n v="27"/>
    <x v="2"/>
    <x v="3"/>
    <x v="1"/>
    <x v="7"/>
    <n v="0"/>
    <n v="0"/>
    <n v="0"/>
    <n v="0"/>
    <n v="1"/>
    <d v="2023-04-18T00:00:00"/>
    <s v="Contacted"/>
    <n v="0"/>
    <x v="1"/>
    <b v="1"/>
    <b v="1"/>
    <x v="0"/>
  </r>
  <r>
    <s v="CUST102247"/>
    <d v="2020-10-08T00:00:00"/>
    <x v="2"/>
    <x v="6"/>
    <d v="2021-01-10T00:00:00"/>
    <d v="2023-04-07T00:00:00"/>
    <x v="1"/>
    <n v="1836"/>
    <n v="925"/>
    <n v="1.0810810810810811E-3"/>
    <x v="0"/>
    <n v="2"/>
    <n v="84.72"/>
    <n v="42.36"/>
    <n v="32.590000000000003"/>
    <x v="0"/>
    <x v="4"/>
    <x v="1"/>
    <n v="27"/>
    <x v="2"/>
    <x v="6"/>
    <x v="3"/>
    <x v="4"/>
    <n v="0"/>
    <n v="0"/>
    <n v="1"/>
    <n v="0"/>
    <n v="1"/>
    <d v="2025-04-25T00:00:00"/>
    <s v="Contacted"/>
    <n v="0"/>
    <x v="0"/>
    <b v="0"/>
    <b v="0"/>
    <x v="0"/>
  </r>
  <r>
    <s v="CUST101420"/>
    <d v="2020-05-20T00:00:00"/>
    <x v="2"/>
    <x v="1"/>
    <d v="2025-10-09T00:00:00"/>
    <d v="2025-10-13T00:00:00"/>
    <x v="2"/>
    <n v="1977"/>
    <n v="5"/>
    <n v="0.2"/>
    <x v="0"/>
    <n v="4"/>
    <n v="326.83999999999997"/>
    <n v="81.709999999999994"/>
    <n v="3.42"/>
    <x v="1"/>
    <x v="2"/>
    <x v="1"/>
    <n v="37"/>
    <x v="0"/>
    <x v="5"/>
    <x v="4"/>
    <x v="0"/>
    <n v="0"/>
    <n v="0"/>
    <n v="0"/>
    <n v="0"/>
    <n v="2"/>
    <d v="2022-05-31T00:00:00"/>
    <s v="Contacted"/>
    <n v="4"/>
    <x v="1"/>
    <b v="1"/>
    <b v="0"/>
    <x v="1"/>
  </r>
  <r>
    <s v="CUST101602"/>
    <d v="2023-01-03T00:00:00"/>
    <x v="4"/>
    <x v="3"/>
    <d v="2023-02-23T00:00:00"/>
    <d v="2025-03-14T00:00:00"/>
    <x v="2"/>
    <n v="1019"/>
    <n v="218"/>
    <n v="4.5871559633027525E-3"/>
    <x v="0"/>
    <n v="4"/>
    <n v="240.35"/>
    <n v="60.09"/>
    <n v="14.78"/>
    <x v="1"/>
    <x v="8"/>
    <x v="2"/>
    <n v="33"/>
    <x v="0"/>
    <x v="5"/>
    <x v="0"/>
    <x v="5"/>
    <n v="0"/>
    <n v="1"/>
    <n v="1"/>
    <n v="0"/>
    <n v="1"/>
    <d v="2024-02-02T00:00:00"/>
    <s v="Contacted"/>
    <n v="8"/>
    <x v="0"/>
    <b v="0"/>
    <b v="0"/>
    <x v="0"/>
  </r>
  <r>
    <s v="CUST100532"/>
    <d v="2024-02-01T00:00:00"/>
    <x v="3"/>
    <x v="4"/>
    <d v="2024-06-03T00:00:00"/>
    <d v="2025-03-18T00:00:00"/>
    <x v="2"/>
    <n v="625"/>
    <n v="214"/>
    <n v="4.6728971962616819E-3"/>
    <x v="0"/>
    <n v="6"/>
    <n v="639.05999999999995"/>
    <n v="106.51"/>
    <n v="0"/>
    <x v="3"/>
    <x v="4"/>
    <x v="2"/>
    <n v="31"/>
    <x v="0"/>
    <x v="4"/>
    <x v="2"/>
    <x v="0"/>
    <n v="0"/>
    <n v="0"/>
    <n v="1"/>
    <n v="0"/>
    <n v="2"/>
    <d v="2025-05-15T00:00:00"/>
    <s v="Contacted"/>
    <n v="0"/>
    <x v="2"/>
    <b v="1"/>
    <b v="0"/>
    <x v="0"/>
  </r>
  <r>
    <s v="CUST100479"/>
    <d v="2024-07-18T00:00:00"/>
    <x v="3"/>
    <x v="8"/>
    <d v="2025-05-24T00:00:00"/>
    <d v="2025-06-12T00:00:00"/>
    <x v="2"/>
    <n v="457"/>
    <n v="128"/>
    <n v="7.8125E-3"/>
    <x v="0"/>
    <n v="4"/>
    <n v="329.56"/>
    <n v="82.39"/>
    <n v="75.02"/>
    <x v="3"/>
    <x v="5"/>
    <x v="2"/>
    <n v="25"/>
    <x v="2"/>
    <x v="3"/>
    <x v="1"/>
    <x v="5"/>
    <n v="0"/>
    <n v="0"/>
    <n v="0"/>
    <n v="0"/>
    <n v="2"/>
    <d v="2025-03-07T00:00:00"/>
    <s v="Contacted"/>
    <n v="0"/>
    <x v="1"/>
    <b v="1"/>
    <b v="1"/>
    <x v="0"/>
  </r>
  <r>
    <s v="CUST101403"/>
    <d v="2024-10-10T00:00:00"/>
    <x v="3"/>
    <x v="6"/>
    <d v="2025-04-14T00:00:00"/>
    <d v="2025-05-21T00:00:00"/>
    <x v="2"/>
    <n v="373"/>
    <n v="150"/>
    <n v="6.6666666666666671E-3"/>
    <x v="0"/>
    <n v="4"/>
    <n v="373.43"/>
    <n v="93.36"/>
    <n v="36.08"/>
    <x v="0"/>
    <x v="1"/>
    <x v="1"/>
    <n v="25"/>
    <x v="2"/>
    <x v="3"/>
    <x v="2"/>
    <x v="0"/>
    <n v="0"/>
    <n v="0"/>
    <n v="0"/>
    <n v="0"/>
    <n v="2"/>
    <d v="2024-10-30T00:00:00"/>
    <s v="Contacted"/>
    <n v="10"/>
    <x v="2"/>
    <b v="1"/>
    <b v="0"/>
    <x v="0"/>
  </r>
  <r>
    <s v="CUST101932"/>
    <d v="2021-03-16T00:00:00"/>
    <x v="1"/>
    <x v="11"/>
    <d v="2021-10-13T00:00:00"/>
    <d v="2024-11-15T00:00:00"/>
    <x v="0"/>
    <n v="1677"/>
    <n v="337"/>
    <n v="2.967359050445104E-3"/>
    <x v="0"/>
    <n v="5"/>
    <n v="268.51"/>
    <n v="53.7"/>
    <n v="45.4"/>
    <x v="2"/>
    <x v="0"/>
    <x v="2"/>
    <n v="32"/>
    <x v="0"/>
    <x v="5"/>
    <x v="2"/>
    <x v="6"/>
    <n v="0"/>
    <n v="0"/>
    <n v="0"/>
    <n v="0"/>
    <n v="2"/>
    <d v="2023-11-20T00:00:00"/>
    <s v="Contacted"/>
    <n v="0"/>
    <x v="1"/>
    <b v="1"/>
    <b v="0"/>
    <x v="0"/>
  </r>
  <r>
    <s v="CUST100291"/>
    <d v="2023-01-15T00:00:00"/>
    <x v="4"/>
    <x v="3"/>
    <d v="2023-05-09T00:00:00"/>
    <d v="2023-07-27T00:00:00"/>
    <x v="1"/>
    <n v="1007"/>
    <n v="814"/>
    <n v="1.2285012285012285E-3"/>
    <x v="0"/>
    <n v="6"/>
    <n v="283.36"/>
    <n v="47.23"/>
    <n v="0.5"/>
    <x v="0"/>
    <x v="4"/>
    <x v="0"/>
    <n v="27"/>
    <x v="2"/>
    <x v="5"/>
    <x v="3"/>
    <x v="1"/>
    <n v="0"/>
    <n v="1"/>
    <n v="0"/>
    <n v="0"/>
    <n v="0"/>
    <d v="2025-08-02T00:00:00"/>
    <s v="Contacted"/>
    <n v="0"/>
    <x v="0"/>
    <b v="1"/>
    <b v="0"/>
    <x v="0"/>
  </r>
  <r>
    <s v="CUST101721"/>
    <d v="2020-01-06T00:00:00"/>
    <x v="2"/>
    <x v="3"/>
    <d v="2023-09-19T00:00:00"/>
    <d v="2024-09-13T00:00:00"/>
    <x v="0"/>
    <n v="2112"/>
    <n v="400"/>
    <n v="2.5000000000000001E-3"/>
    <x v="0"/>
    <n v="5"/>
    <n v="124.39"/>
    <n v="24.88"/>
    <n v="14.37"/>
    <x v="2"/>
    <x v="1"/>
    <x v="2"/>
    <n v="29"/>
    <x v="2"/>
    <x v="2"/>
    <x v="3"/>
    <x v="6"/>
    <n v="0"/>
    <n v="0"/>
    <n v="0"/>
    <n v="0"/>
    <n v="2"/>
    <d v="2023-02-21T00:00:00"/>
    <s v="Contacted"/>
    <n v="6"/>
    <x v="1"/>
    <b v="1"/>
    <b v="0"/>
    <x v="0"/>
  </r>
  <r>
    <s v="CUST101068"/>
    <d v="2022-10-04T00:00:00"/>
    <x v="0"/>
    <x v="6"/>
    <d v="2023-09-13T00:00:00"/>
    <d v="2025-09-05T00:00:00"/>
    <x v="2"/>
    <n v="1110"/>
    <n v="43"/>
    <n v="2.3255813953488372E-2"/>
    <x v="0"/>
    <n v="4"/>
    <n v="588.54"/>
    <n v="147.13999999999999"/>
    <n v="114.41"/>
    <x v="5"/>
    <x v="8"/>
    <x v="0"/>
    <n v="50"/>
    <x v="0"/>
    <x v="5"/>
    <x v="1"/>
    <x v="6"/>
    <n v="0"/>
    <n v="0"/>
    <n v="0"/>
    <n v="0"/>
    <n v="1"/>
    <s v="-"/>
    <s v="Never Contacted"/>
    <n v="0"/>
    <x v="1"/>
    <b v="1"/>
    <b v="0"/>
    <x v="1"/>
  </r>
  <r>
    <s v="CUST101023"/>
    <d v="2024-04-05T00:00:00"/>
    <x v="3"/>
    <x v="9"/>
    <d v="2025-05-24T00:00:00"/>
    <d v="2025-06-07T00:00:00"/>
    <x v="2"/>
    <n v="561"/>
    <n v="133"/>
    <n v="7.5187969924812026E-3"/>
    <x v="0"/>
    <n v="3"/>
    <n v="100.93"/>
    <n v="33.64"/>
    <n v="54.48"/>
    <x v="2"/>
    <x v="0"/>
    <x v="1"/>
    <n v="45"/>
    <x v="0"/>
    <x v="1"/>
    <x v="2"/>
    <x v="1"/>
    <n v="0"/>
    <n v="0"/>
    <n v="1"/>
    <n v="1"/>
    <n v="0"/>
    <s v="-"/>
    <s v="Never Contacted"/>
    <n v="7"/>
    <x v="2"/>
    <b v="1"/>
    <b v="0"/>
    <x v="0"/>
  </r>
  <r>
    <s v="CUST102179"/>
    <d v="2024-05-05T00:00:00"/>
    <x v="3"/>
    <x v="1"/>
    <d v="2024-07-13T00:00:00"/>
    <d v="2024-11-12T00:00:00"/>
    <x v="0"/>
    <n v="531"/>
    <n v="340"/>
    <n v="2.9411764705882353E-3"/>
    <x v="0"/>
    <n v="2"/>
    <n v="135.15"/>
    <n v="67.58"/>
    <n v="50.36"/>
    <x v="0"/>
    <x v="5"/>
    <x v="0"/>
    <n v="30"/>
    <x v="2"/>
    <x v="0"/>
    <x v="1"/>
    <x v="0"/>
    <n v="0"/>
    <n v="0"/>
    <n v="0"/>
    <n v="0"/>
    <n v="0"/>
    <d v="2025-08-02T00:00:00"/>
    <s v="Contacted"/>
    <n v="10"/>
    <x v="0"/>
    <b v="1"/>
    <b v="0"/>
    <x v="0"/>
  </r>
  <r>
    <s v="CUST102227"/>
    <d v="2024-08-24T00:00:00"/>
    <x v="3"/>
    <x v="2"/>
    <d v="2025-03-18T00:00:00"/>
    <d v="2025-09-23T00:00:00"/>
    <x v="2"/>
    <n v="420"/>
    <n v="25"/>
    <n v="0.04"/>
    <x v="0"/>
    <n v="3"/>
    <n v="146.13999999999999"/>
    <n v="48.71"/>
    <n v="29.02"/>
    <x v="2"/>
    <x v="5"/>
    <x v="1"/>
    <n v="21"/>
    <x v="2"/>
    <x v="5"/>
    <x v="1"/>
    <x v="0"/>
    <n v="1"/>
    <n v="0"/>
    <n v="0"/>
    <n v="2"/>
    <n v="3"/>
    <d v="2024-10-18T00:00:00"/>
    <s v="Contacted"/>
    <n v="0"/>
    <x v="0"/>
    <b v="0"/>
    <b v="0"/>
    <x v="1"/>
  </r>
  <r>
    <s v="CUST100705"/>
    <d v="2024-05-11T00:00:00"/>
    <x v="3"/>
    <x v="1"/>
    <d v="2025-07-04T00:00:00"/>
    <d v="2025-07-24T00:00:00"/>
    <x v="2"/>
    <n v="525"/>
    <n v="86"/>
    <n v="1.1627906976744186E-2"/>
    <x v="0"/>
    <n v="2"/>
    <n v="137.49"/>
    <n v="68.75"/>
    <n v="116.78"/>
    <x v="4"/>
    <x v="7"/>
    <x v="2"/>
    <n v="0"/>
    <x v="3"/>
    <x v="1"/>
    <x v="2"/>
    <x v="3"/>
    <n v="0"/>
    <n v="0"/>
    <n v="0"/>
    <n v="0"/>
    <n v="0"/>
    <s v="-"/>
    <s v="Never Contacted"/>
    <n v="0"/>
    <x v="0"/>
    <b v="0"/>
    <b v="0"/>
    <x v="1"/>
  </r>
  <r>
    <s v="CUST102034"/>
    <d v="2020-12-17T00:00:00"/>
    <x v="2"/>
    <x v="7"/>
    <d v="2025-03-20T00:00:00"/>
    <d v="2025-09-02T00:00:00"/>
    <x v="2"/>
    <n v="1766"/>
    <n v="46"/>
    <n v="2.1739130434782608E-2"/>
    <x v="0"/>
    <n v="3"/>
    <n v="214.32"/>
    <n v="71.44"/>
    <n v="57.63"/>
    <x v="1"/>
    <x v="7"/>
    <x v="2"/>
    <n v="50"/>
    <x v="0"/>
    <x v="2"/>
    <x v="2"/>
    <x v="0"/>
    <n v="0"/>
    <n v="0"/>
    <n v="0"/>
    <n v="0"/>
    <n v="0"/>
    <d v="2022-06-29T00:00:00"/>
    <s v="Contacted"/>
    <n v="0"/>
    <x v="2"/>
    <b v="1"/>
    <b v="1"/>
    <x v="1"/>
  </r>
  <r>
    <s v="CUST100406"/>
    <d v="2020-07-08T00:00:00"/>
    <x v="2"/>
    <x v="8"/>
    <d v="2023-06-10T00:00:00"/>
    <d v="2024-05-04T00:00:00"/>
    <x v="0"/>
    <n v="1928"/>
    <n v="532"/>
    <n v="1.8796992481203006E-3"/>
    <x v="0"/>
    <n v="2"/>
    <n v="121.78"/>
    <n v="60.89"/>
    <n v="83.93"/>
    <x v="0"/>
    <x v="4"/>
    <x v="1"/>
    <n v="33"/>
    <x v="0"/>
    <x v="5"/>
    <x v="0"/>
    <x v="2"/>
    <n v="0"/>
    <n v="0"/>
    <n v="0"/>
    <n v="0"/>
    <n v="1"/>
    <s v="-"/>
    <s v="Never Contacted"/>
    <n v="0"/>
    <x v="2"/>
    <b v="1"/>
    <b v="0"/>
    <x v="0"/>
  </r>
  <r>
    <s v="CUST102099"/>
    <d v="2023-03-02T00:00:00"/>
    <x v="4"/>
    <x v="11"/>
    <d v="2023-10-28T00:00:00"/>
    <d v="2023-11-01T00:00:00"/>
    <x v="1"/>
    <n v="961"/>
    <n v="717"/>
    <n v="1.3947001394700139E-3"/>
    <x v="0"/>
    <n v="2"/>
    <n v="115.7"/>
    <n v="57.85"/>
    <n v="77.42"/>
    <x v="0"/>
    <x v="7"/>
    <x v="2"/>
    <n v="28"/>
    <x v="2"/>
    <x v="6"/>
    <x v="3"/>
    <x v="2"/>
    <n v="1"/>
    <n v="0"/>
    <n v="0"/>
    <n v="0"/>
    <n v="1"/>
    <d v="2025-04-11T00:00:00"/>
    <s v="Contacted"/>
    <n v="9"/>
    <x v="0"/>
    <b v="1"/>
    <b v="0"/>
    <x v="0"/>
  </r>
  <r>
    <s v="CUST102023"/>
    <d v="2022-05-29T00:00:00"/>
    <x v="0"/>
    <x v="1"/>
    <d v="2024-09-16T00:00:00"/>
    <d v="2025-09-27T00:00:00"/>
    <x v="2"/>
    <n v="1238"/>
    <n v="21"/>
    <n v="4.7619047619047616E-2"/>
    <x v="0"/>
    <n v="1"/>
    <n v="1.01"/>
    <n v="1.01"/>
    <n v="0.71"/>
    <x v="5"/>
    <x v="1"/>
    <x v="1"/>
    <n v="35"/>
    <x v="0"/>
    <x v="6"/>
    <x v="2"/>
    <x v="4"/>
    <n v="0"/>
    <n v="0"/>
    <n v="0"/>
    <n v="0"/>
    <n v="0"/>
    <s v="-"/>
    <s v="Never Contacted"/>
    <n v="7"/>
    <x v="0"/>
    <b v="0"/>
    <b v="0"/>
    <x v="1"/>
  </r>
  <r>
    <s v="CUST102408"/>
    <d v="2022-07-25T00:00:00"/>
    <x v="0"/>
    <x v="8"/>
    <d v="2022-11-23T00:00:00"/>
    <d v="2025-02-27T00:00:00"/>
    <x v="2"/>
    <n v="1181"/>
    <n v="233"/>
    <n v="4.2918454935622317E-3"/>
    <x v="0"/>
    <n v="3"/>
    <n v="103.29"/>
    <n v="34.43"/>
    <n v="22.95"/>
    <x v="4"/>
    <x v="2"/>
    <x v="2"/>
    <n v="50"/>
    <x v="0"/>
    <x v="5"/>
    <x v="3"/>
    <x v="4"/>
    <n v="0"/>
    <n v="0"/>
    <n v="1"/>
    <n v="0"/>
    <n v="0"/>
    <d v="2024-07-26T00:00:00"/>
    <s v="Contacted"/>
    <n v="0"/>
    <x v="0"/>
    <b v="0"/>
    <b v="0"/>
    <x v="0"/>
  </r>
  <r>
    <s v="CUST100978"/>
    <d v="2022-07-06T00:00:00"/>
    <x v="0"/>
    <x v="8"/>
    <s v="-"/>
    <s v="-"/>
    <x v="3"/>
    <n v="1200"/>
    <s v=" - "/>
    <n v="0"/>
    <x v="1"/>
    <n v="0"/>
    <n v="0"/>
    <n v="0"/>
    <n v="0"/>
    <x v="3"/>
    <x v="2"/>
    <x v="2"/>
    <n v="20"/>
    <x v="2"/>
    <x v="6"/>
    <x v="2"/>
    <x v="4"/>
    <n v="0"/>
    <n v="1"/>
    <n v="0"/>
    <n v="0"/>
    <n v="0"/>
    <s v="-"/>
    <s v="Never Contacted"/>
    <n v="0"/>
    <x v="2"/>
    <b v="1"/>
    <b v="0"/>
    <x v="0"/>
  </r>
  <r>
    <s v="CUST101745"/>
    <d v="2020-04-17T00:00:00"/>
    <x v="2"/>
    <x v="9"/>
    <d v="2022-02-27T00:00:00"/>
    <d v="2024-02-03T00:00:00"/>
    <x v="0"/>
    <n v="2010"/>
    <n v="623"/>
    <n v="1.6051364365971107E-3"/>
    <x v="0"/>
    <n v="2"/>
    <n v="105.73"/>
    <n v="52.87"/>
    <n v="50.87"/>
    <x v="2"/>
    <x v="0"/>
    <x v="0"/>
    <n v="38"/>
    <x v="0"/>
    <x v="6"/>
    <x v="3"/>
    <x v="3"/>
    <n v="0"/>
    <n v="0"/>
    <n v="0"/>
    <n v="1"/>
    <n v="1"/>
    <s v="-"/>
    <s v="Never Contacted"/>
    <n v="0"/>
    <x v="1"/>
    <b v="1"/>
    <b v="1"/>
    <x v="0"/>
  </r>
  <r>
    <s v="CUST101880"/>
    <d v="2021-04-04T00:00:00"/>
    <x v="1"/>
    <x v="9"/>
    <d v="2023-12-10T00:00:00"/>
    <d v="2025-10-07T00:00:00"/>
    <x v="2"/>
    <n v="1658"/>
    <n v="11"/>
    <n v="9.0909090909090912E-2"/>
    <x v="0"/>
    <n v="6"/>
    <n v="225.12"/>
    <n v="37.520000000000003"/>
    <n v="27.75"/>
    <x v="1"/>
    <x v="7"/>
    <x v="1"/>
    <n v="38"/>
    <x v="0"/>
    <x v="1"/>
    <x v="0"/>
    <x v="2"/>
    <n v="0"/>
    <n v="0"/>
    <n v="0"/>
    <n v="0"/>
    <n v="3"/>
    <s v="-"/>
    <s v="Never Contacted"/>
    <n v="0"/>
    <x v="1"/>
    <b v="0"/>
    <b v="0"/>
    <x v="1"/>
  </r>
  <r>
    <s v="CUST100342"/>
    <d v="2022-07-25T00:00:00"/>
    <x v="0"/>
    <x v="8"/>
    <d v="2023-11-01T00:00:00"/>
    <d v="2024-03-03T00:00:00"/>
    <x v="0"/>
    <n v="1181"/>
    <n v="594"/>
    <n v="1.6835016835016834E-3"/>
    <x v="0"/>
    <n v="4"/>
    <n v="200.56"/>
    <n v="50.14"/>
    <n v="58.36"/>
    <x v="2"/>
    <x v="1"/>
    <x v="2"/>
    <n v="33"/>
    <x v="0"/>
    <x v="6"/>
    <x v="3"/>
    <x v="3"/>
    <n v="0"/>
    <n v="0"/>
    <n v="0"/>
    <n v="1"/>
    <n v="1"/>
    <d v="2025-01-06T00:00:00"/>
    <s v="Contacted"/>
    <n v="1"/>
    <x v="0"/>
    <b v="1"/>
    <b v="0"/>
    <x v="0"/>
  </r>
  <r>
    <s v="CUST101990"/>
    <d v="2024-04-14T00:00:00"/>
    <x v="3"/>
    <x v="9"/>
    <d v="2025-03-29T00:00:00"/>
    <d v="2025-07-24T00:00:00"/>
    <x v="2"/>
    <n v="552"/>
    <n v="86"/>
    <n v="1.1627906976744186E-2"/>
    <x v="0"/>
    <n v="2"/>
    <n v="99.29"/>
    <n v="49.65"/>
    <n v="9.57"/>
    <x v="4"/>
    <x v="8"/>
    <x v="0"/>
    <n v="22"/>
    <x v="2"/>
    <x v="2"/>
    <x v="2"/>
    <x v="4"/>
    <n v="0"/>
    <n v="0"/>
    <n v="0"/>
    <n v="0"/>
    <n v="2"/>
    <s v="-"/>
    <s v="Never Contacted"/>
    <n v="6"/>
    <x v="0"/>
    <b v="1"/>
    <b v="0"/>
    <x v="1"/>
  </r>
  <r>
    <s v="CUST102476"/>
    <d v="2024-08-27T00:00:00"/>
    <x v="3"/>
    <x v="2"/>
    <s v="-"/>
    <s v="-"/>
    <x v="3"/>
    <n v="417"/>
    <s v=" - "/>
    <n v="0"/>
    <x v="1"/>
    <n v="0"/>
    <n v="0"/>
    <n v="0"/>
    <n v="0"/>
    <x v="3"/>
    <x v="3"/>
    <x v="0"/>
    <n v="30"/>
    <x v="2"/>
    <x v="4"/>
    <x v="4"/>
    <x v="6"/>
    <n v="0"/>
    <n v="1"/>
    <n v="0"/>
    <n v="0"/>
    <n v="0"/>
    <s v="-"/>
    <s v="Never Contacted"/>
    <n v="0"/>
    <x v="2"/>
    <b v="1"/>
    <b v="0"/>
    <x v="0"/>
  </r>
  <r>
    <s v="CUST100834"/>
    <d v="2020-02-11T00:00:00"/>
    <x v="2"/>
    <x v="4"/>
    <d v="2020-05-28T00:00:00"/>
    <d v="2020-08-26T00:00:00"/>
    <x v="6"/>
    <n v="2076"/>
    <n v="1879"/>
    <n v="5.3219797764768491E-4"/>
    <x v="0"/>
    <n v="3"/>
    <n v="441.41"/>
    <n v="147.13999999999999"/>
    <n v="141.87"/>
    <x v="2"/>
    <x v="7"/>
    <x v="1"/>
    <n v="16"/>
    <x v="1"/>
    <x v="2"/>
    <x v="2"/>
    <x v="5"/>
    <n v="0"/>
    <n v="0"/>
    <n v="0"/>
    <n v="0"/>
    <n v="2"/>
    <d v="2023-03-13T00:00:00"/>
    <s v="Contacted"/>
    <n v="0"/>
    <x v="0"/>
    <b v="0"/>
    <b v="0"/>
    <x v="0"/>
  </r>
  <r>
    <s v="CUST101452"/>
    <d v="2023-03-05T00:00:00"/>
    <x v="4"/>
    <x v="11"/>
    <d v="2024-12-20T00:00:00"/>
    <d v="2025-04-15T00:00:00"/>
    <x v="2"/>
    <n v="958"/>
    <n v="186"/>
    <n v="5.3763440860215058E-3"/>
    <x v="0"/>
    <n v="1"/>
    <n v="8.14"/>
    <n v="8.14"/>
    <n v="5.6"/>
    <x v="5"/>
    <x v="0"/>
    <x v="1"/>
    <n v="39"/>
    <x v="0"/>
    <x v="0"/>
    <x v="4"/>
    <x v="5"/>
    <n v="0"/>
    <n v="1"/>
    <n v="0"/>
    <n v="0"/>
    <n v="1"/>
    <d v="2023-08-23T00:00:00"/>
    <s v="Contacted"/>
    <n v="0"/>
    <x v="0"/>
    <b v="0"/>
    <b v="0"/>
    <x v="0"/>
  </r>
  <r>
    <s v="CUST100299"/>
    <d v="2022-10-26T00:00:00"/>
    <x v="0"/>
    <x v="6"/>
    <d v="2024-08-25T00:00:00"/>
    <d v="2024-11-11T00:00:00"/>
    <x v="0"/>
    <n v="1088"/>
    <n v="341"/>
    <n v="2.9325513196480938E-3"/>
    <x v="0"/>
    <n v="2"/>
    <n v="64.459999999999994"/>
    <n v="32.229999999999997"/>
    <n v="59.18"/>
    <x v="0"/>
    <x v="0"/>
    <x v="1"/>
    <n v="21"/>
    <x v="2"/>
    <x v="2"/>
    <x v="2"/>
    <x v="2"/>
    <n v="0"/>
    <n v="0"/>
    <n v="0"/>
    <n v="0"/>
    <n v="1"/>
    <d v="2024-04-13T00:00:00"/>
    <s v="Contacted"/>
    <n v="0"/>
    <x v="0"/>
    <b v="1"/>
    <b v="0"/>
    <x v="0"/>
  </r>
  <r>
    <s v="CUST101988"/>
    <d v="2024-04-20T00:00:00"/>
    <x v="3"/>
    <x v="9"/>
    <d v="2025-07-13T00:00:00"/>
    <d v="2025-09-20T00:00:00"/>
    <x v="2"/>
    <n v="546"/>
    <n v="28"/>
    <n v="3.5714285714285712E-2"/>
    <x v="0"/>
    <n v="3"/>
    <n v="309.43"/>
    <n v="103.14"/>
    <n v="91.41"/>
    <x v="3"/>
    <x v="5"/>
    <x v="2"/>
    <n v="34"/>
    <x v="0"/>
    <x v="6"/>
    <x v="3"/>
    <x v="6"/>
    <n v="1"/>
    <n v="0"/>
    <n v="0"/>
    <n v="1"/>
    <n v="1"/>
    <d v="2024-10-19T00:00:00"/>
    <s v="Contacted"/>
    <n v="9"/>
    <x v="2"/>
    <b v="1"/>
    <b v="1"/>
    <x v="1"/>
  </r>
  <r>
    <s v="CUST102293"/>
    <d v="2022-07-08T00:00:00"/>
    <x v="0"/>
    <x v="8"/>
    <d v="2024-04-17T00:00:00"/>
    <d v="2025-02-08T00:00:00"/>
    <x v="2"/>
    <n v="1198"/>
    <n v="252"/>
    <n v="3.968253968253968E-3"/>
    <x v="0"/>
    <n v="2"/>
    <n v="2.06"/>
    <n v="1.03"/>
    <n v="1.06"/>
    <x v="2"/>
    <x v="0"/>
    <x v="1"/>
    <n v="30"/>
    <x v="2"/>
    <x v="0"/>
    <x v="3"/>
    <x v="3"/>
    <n v="1"/>
    <n v="0"/>
    <n v="0"/>
    <n v="0"/>
    <n v="1"/>
    <s v="-"/>
    <s v="Never Contacted"/>
    <n v="3"/>
    <x v="1"/>
    <b v="1"/>
    <b v="0"/>
    <x v="0"/>
  </r>
  <r>
    <s v="CUST100495"/>
    <d v="2021-12-17T00:00:00"/>
    <x v="1"/>
    <x v="7"/>
    <d v="2022-06-26T00:00:00"/>
    <d v="2022-08-17T00:00:00"/>
    <x v="5"/>
    <n v="1401"/>
    <n v="1158"/>
    <n v="8.6355785837651119E-4"/>
    <x v="0"/>
    <n v="3"/>
    <n v="239.2"/>
    <n v="79.73"/>
    <n v="17.72"/>
    <x v="4"/>
    <x v="0"/>
    <x v="1"/>
    <n v="57"/>
    <x v="0"/>
    <x v="5"/>
    <x v="2"/>
    <x v="1"/>
    <n v="0"/>
    <n v="0"/>
    <n v="0"/>
    <n v="0"/>
    <n v="2"/>
    <d v="2023-12-20T00:00:00"/>
    <s v="Contacted"/>
    <n v="0"/>
    <x v="2"/>
    <b v="1"/>
    <b v="1"/>
    <x v="0"/>
  </r>
  <r>
    <s v="CUST100812"/>
    <d v="2024-08-30T00:00:00"/>
    <x v="3"/>
    <x v="2"/>
    <d v="2025-08-06T00:00:00"/>
    <d v="2025-09-24T00:00:00"/>
    <x v="2"/>
    <n v="414"/>
    <n v="24"/>
    <n v="4.1666666666666664E-2"/>
    <x v="0"/>
    <n v="5"/>
    <n v="143.07"/>
    <n v="28.61"/>
    <n v="20.93"/>
    <x v="1"/>
    <x v="8"/>
    <x v="2"/>
    <n v="44"/>
    <x v="0"/>
    <x v="3"/>
    <x v="2"/>
    <x v="7"/>
    <n v="0"/>
    <n v="0"/>
    <n v="0"/>
    <n v="0"/>
    <n v="4"/>
    <d v="2025-01-07T00:00:00"/>
    <s v="Contacted"/>
    <n v="7"/>
    <x v="0"/>
    <b v="1"/>
    <b v="0"/>
    <x v="1"/>
  </r>
  <r>
    <s v="CUST100929"/>
    <d v="2024-10-10T00:00:00"/>
    <x v="3"/>
    <x v="6"/>
    <d v="2025-02-22T00:00:00"/>
    <d v="2025-07-28T00:00:00"/>
    <x v="2"/>
    <n v="373"/>
    <n v="82"/>
    <n v="1.2195121951219513E-2"/>
    <x v="0"/>
    <n v="4"/>
    <n v="270.72000000000003"/>
    <n v="67.680000000000007"/>
    <n v="76.489999999999995"/>
    <x v="3"/>
    <x v="6"/>
    <x v="1"/>
    <n v="16"/>
    <x v="1"/>
    <x v="6"/>
    <x v="1"/>
    <x v="6"/>
    <n v="1"/>
    <n v="0"/>
    <n v="0"/>
    <n v="0"/>
    <n v="1"/>
    <s v="-"/>
    <s v="Never Contacted"/>
    <n v="0"/>
    <x v="1"/>
    <b v="1"/>
    <b v="0"/>
    <x v="1"/>
  </r>
  <r>
    <s v="CUST101057"/>
    <d v="2022-06-21T00:00:00"/>
    <x v="0"/>
    <x v="0"/>
    <d v="2023-07-26T00:00:00"/>
    <d v="2024-02-18T00:00:00"/>
    <x v="0"/>
    <n v="1215"/>
    <n v="608"/>
    <n v="1.6447368421052631E-3"/>
    <x v="0"/>
    <n v="1"/>
    <n v="23.06"/>
    <n v="23.06"/>
    <n v="12.27"/>
    <x v="3"/>
    <x v="7"/>
    <x v="0"/>
    <n v="42"/>
    <x v="0"/>
    <x v="1"/>
    <x v="4"/>
    <x v="0"/>
    <n v="0"/>
    <n v="0"/>
    <n v="0"/>
    <n v="0"/>
    <n v="0"/>
    <s v="-"/>
    <s v="Never Contacted"/>
    <n v="0"/>
    <x v="2"/>
    <b v="1"/>
    <b v="0"/>
    <x v="0"/>
  </r>
  <r>
    <s v="CUST101637"/>
    <d v="2020-04-02T00:00:00"/>
    <x v="2"/>
    <x v="9"/>
    <d v="2023-02-19T00:00:00"/>
    <d v="2023-05-13T00:00:00"/>
    <x v="1"/>
    <n v="2025"/>
    <n v="889"/>
    <n v="1.1248593925759281E-3"/>
    <x v="0"/>
    <n v="1"/>
    <n v="58.57"/>
    <n v="58.57"/>
    <n v="35.43"/>
    <x v="3"/>
    <x v="6"/>
    <x v="0"/>
    <n v="20"/>
    <x v="2"/>
    <x v="3"/>
    <x v="1"/>
    <x v="7"/>
    <n v="1"/>
    <n v="0"/>
    <n v="1"/>
    <n v="0"/>
    <n v="1"/>
    <d v="2023-10-02T00:00:00"/>
    <s v="Contacted"/>
    <n v="0"/>
    <x v="0"/>
    <b v="0"/>
    <b v="1"/>
    <x v="0"/>
  </r>
  <r>
    <s v="CUST102455"/>
    <d v="2024-06-02T00:00:00"/>
    <x v="3"/>
    <x v="0"/>
    <d v="2024-08-21T00:00:00"/>
    <d v="2025-07-09T00:00:00"/>
    <x v="2"/>
    <n v="503"/>
    <n v="101"/>
    <n v="9.9009900990099011E-3"/>
    <x v="0"/>
    <n v="4"/>
    <n v="4.1100000000000003"/>
    <n v="1.03"/>
    <n v="0.63"/>
    <x v="4"/>
    <x v="9"/>
    <x v="2"/>
    <n v="22"/>
    <x v="2"/>
    <x v="1"/>
    <x v="0"/>
    <x v="5"/>
    <n v="0"/>
    <n v="0"/>
    <n v="1"/>
    <n v="0"/>
    <n v="3"/>
    <d v="2025-03-04T00:00:00"/>
    <s v="Contacted"/>
    <n v="0"/>
    <x v="2"/>
    <b v="0"/>
    <b v="1"/>
    <x v="0"/>
  </r>
  <r>
    <s v="CUST100220"/>
    <d v="2023-10-11T00:00:00"/>
    <x v="4"/>
    <x v="6"/>
    <d v="2025-07-15T00:00:00"/>
    <d v="2025-09-24T00:00:00"/>
    <x v="2"/>
    <n v="738"/>
    <n v="24"/>
    <n v="4.1666666666666664E-2"/>
    <x v="0"/>
    <n v="3"/>
    <n v="226.81"/>
    <n v="75.599999999999994"/>
    <n v="126.54"/>
    <x v="0"/>
    <x v="1"/>
    <x v="1"/>
    <n v="47"/>
    <x v="0"/>
    <x v="2"/>
    <x v="1"/>
    <x v="4"/>
    <n v="0"/>
    <n v="0"/>
    <n v="1"/>
    <n v="0"/>
    <n v="1"/>
    <d v="2024-01-08T00:00:00"/>
    <s v="Contacted"/>
    <n v="0"/>
    <x v="0"/>
    <b v="1"/>
    <b v="1"/>
    <x v="1"/>
  </r>
  <r>
    <s v="CUST102486"/>
    <d v="2020-05-09T00:00:00"/>
    <x v="2"/>
    <x v="1"/>
    <d v="2022-04-27T00:00:00"/>
    <d v="2025-05-26T00:00:00"/>
    <x v="2"/>
    <n v="1988"/>
    <n v="145"/>
    <n v="6.8965517241379309E-3"/>
    <x v="0"/>
    <n v="4"/>
    <n v="248.9"/>
    <n v="62.23"/>
    <n v="17.75"/>
    <x v="4"/>
    <x v="2"/>
    <x v="2"/>
    <n v="16"/>
    <x v="1"/>
    <x v="1"/>
    <x v="1"/>
    <x v="0"/>
    <n v="0"/>
    <n v="0"/>
    <n v="1"/>
    <n v="0"/>
    <n v="3"/>
    <d v="2025-06-02T00:00:00"/>
    <s v="Contacted"/>
    <n v="0"/>
    <x v="2"/>
    <b v="0"/>
    <b v="0"/>
    <x v="0"/>
  </r>
  <r>
    <s v="CUST101659"/>
    <d v="2024-12-18T00:00:00"/>
    <x v="3"/>
    <x v="7"/>
    <d v="2025-01-16T00:00:00"/>
    <d v="2025-06-21T00:00:00"/>
    <x v="2"/>
    <n v="304"/>
    <n v="119"/>
    <n v="8.4033613445378148E-3"/>
    <x v="0"/>
    <n v="2"/>
    <n v="146.63999999999999"/>
    <n v="73.319999999999993"/>
    <n v="86.59"/>
    <x v="4"/>
    <x v="4"/>
    <x v="2"/>
    <n v="41"/>
    <x v="0"/>
    <x v="4"/>
    <x v="0"/>
    <x v="4"/>
    <n v="0"/>
    <n v="0"/>
    <n v="0"/>
    <n v="0"/>
    <n v="0"/>
    <s v="-"/>
    <s v="Never Contacted"/>
    <n v="0"/>
    <x v="2"/>
    <b v="1"/>
    <b v="0"/>
    <x v="0"/>
  </r>
  <r>
    <s v="CUST100527"/>
    <d v="2020-03-19T00:00:00"/>
    <x v="2"/>
    <x v="11"/>
    <d v="2022-06-01T00:00:00"/>
    <d v="2023-02-13T00:00:00"/>
    <x v="1"/>
    <n v="2039"/>
    <n v="978"/>
    <n v="1.0224948875255625E-3"/>
    <x v="0"/>
    <n v="1"/>
    <n v="147.13999999999999"/>
    <n v="147.13999999999999"/>
    <n v="33.31"/>
    <x v="5"/>
    <x v="1"/>
    <x v="1"/>
    <n v="22"/>
    <x v="2"/>
    <x v="5"/>
    <x v="0"/>
    <x v="2"/>
    <n v="0"/>
    <n v="1"/>
    <n v="0"/>
    <n v="0"/>
    <n v="1"/>
    <d v="2023-11-09T00:00:00"/>
    <s v="Contacted"/>
    <n v="0"/>
    <x v="0"/>
    <b v="1"/>
    <b v="0"/>
    <x v="0"/>
  </r>
  <r>
    <s v="CUST101486"/>
    <d v="2021-09-04T00:00:00"/>
    <x v="1"/>
    <x v="10"/>
    <d v="2023-11-16T00:00:00"/>
    <d v="2025-02-13T00:00:00"/>
    <x v="2"/>
    <n v="1505"/>
    <n v="247"/>
    <n v="4.048582995951417E-3"/>
    <x v="0"/>
    <n v="2"/>
    <n v="130.08000000000001"/>
    <n v="65.040000000000006"/>
    <n v="77.569999999999993"/>
    <x v="4"/>
    <x v="7"/>
    <x v="1"/>
    <n v="44"/>
    <x v="0"/>
    <x v="4"/>
    <x v="3"/>
    <x v="6"/>
    <n v="1"/>
    <n v="0"/>
    <n v="0"/>
    <n v="0"/>
    <n v="2"/>
    <d v="2025-07-06T00:00:00"/>
    <s v="Contacted"/>
    <n v="0"/>
    <x v="2"/>
    <b v="1"/>
    <b v="0"/>
    <x v="0"/>
  </r>
  <r>
    <s v="CUST102375"/>
    <d v="2022-08-25T00:00:00"/>
    <x v="0"/>
    <x v="2"/>
    <d v="2023-09-14T00:00:00"/>
    <d v="2024-02-08T00:00:00"/>
    <x v="0"/>
    <n v="1150"/>
    <n v="618"/>
    <n v="1.6181229773462784E-3"/>
    <x v="0"/>
    <n v="1"/>
    <n v="59.09"/>
    <n v="59.09"/>
    <n v="91.72"/>
    <x v="0"/>
    <x v="1"/>
    <x v="2"/>
    <n v="16"/>
    <x v="1"/>
    <x v="0"/>
    <x v="2"/>
    <x v="0"/>
    <n v="0"/>
    <n v="0"/>
    <n v="0"/>
    <n v="0"/>
    <n v="0"/>
    <d v="2024-02-25T00:00:00"/>
    <s v="Contacted"/>
    <n v="0"/>
    <x v="0"/>
    <b v="0"/>
    <b v="1"/>
    <x v="0"/>
  </r>
  <r>
    <s v="CUST101609"/>
    <d v="2021-06-20T00:00:00"/>
    <x v="1"/>
    <x v="0"/>
    <d v="2024-08-04T00:00:00"/>
    <d v="2025-04-07T00:00:00"/>
    <x v="2"/>
    <n v="1581"/>
    <n v="194"/>
    <n v="5.1546391752577319E-3"/>
    <x v="0"/>
    <n v="4"/>
    <n v="146.6"/>
    <n v="36.65"/>
    <n v="15.58"/>
    <x v="3"/>
    <x v="4"/>
    <x v="2"/>
    <n v="38"/>
    <x v="0"/>
    <x v="4"/>
    <x v="2"/>
    <x v="0"/>
    <n v="0"/>
    <n v="0"/>
    <n v="0"/>
    <n v="0"/>
    <n v="1"/>
    <s v="-"/>
    <s v="Never Contacted"/>
    <n v="0"/>
    <x v="1"/>
    <b v="1"/>
    <b v="1"/>
    <x v="0"/>
  </r>
  <r>
    <s v="CUST100596"/>
    <d v="2024-05-28T00:00:00"/>
    <x v="3"/>
    <x v="1"/>
    <d v="2024-12-05T00:00:00"/>
    <d v="2025-07-28T00:00:00"/>
    <x v="2"/>
    <n v="508"/>
    <n v="82"/>
    <n v="1.2195121951219513E-2"/>
    <x v="0"/>
    <n v="7"/>
    <n v="387.25"/>
    <n v="55.32"/>
    <n v="38.020000000000003"/>
    <x v="2"/>
    <x v="9"/>
    <x v="2"/>
    <n v="36"/>
    <x v="0"/>
    <x v="1"/>
    <x v="0"/>
    <x v="2"/>
    <n v="0"/>
    <n v="0"/>
    <n v="0"/>
    <n v="0"/>
    <n v="2"/>
    <d v="2024-08-27T00:00:00"/>
    <s v="Contacted"/>
    <n v="0"/>
    <x v="1"/>
    <b v="0"/>
    <b v="1"/>
    <x v="1"/>
  </r>
  <r>
    <s v="CUST100084"/>
    <d v="2024-04-23T00:00:00"/>
    <x v="3"/>
    <x v="9"/>
    <d v="2024-08-23T00:00:00"/>
    <d v="2024-10-08T00:00:00"/>
    <x v="0"/>
    <n v="543"/>
    <n v="375"/>
    <n v="2.6666666666666666E-3"/>
    <x v="0"/>
    <n v="3"/>
    <n v="108.56"/>
    <n v="36.19"/>
    <n v="57.33"/>
    <x v="1"/>
    <x v="9"/>
    <x v="1"/>
    <n v="21"/>
    <x v="2"/>
    <x v="6"/>
    <x v="4"/>
    <x v="5"/>
    <n v="0"/>
    <n v="0"/>
    <n v="0"/>
    <n v="0"/>
    <n v="1"/>
    <s v="-"/>
    <s v="Never Contacted"/>
    <n v="0"/>
    <x v="1"/>
    <b v="0"/>
    <b v="0"/>
    <x v="0"/>
  </r>
  <r>
    <s v="CUST102213"/>
    <d v="2020-09-21T00:00:00"/>
    <x v="2"/>
    <x v="10"/>
    <d v="2020-09-23T00:00:00"/>
    <d v="2023-05-14T00:00:00"/>
    <x v="1"/>
    <n v="1853"/>
    <n v="888"/>
    <n v="1.1261261261261261E-3"/>
    <x v="0"/>
    <n v="2"/>
    <n v="50.8"/>
    <n v="25.4"/>
    <n v="43.94"/>
    <x v="1"/>
    <x v="5"/>
    <x v="2"/>
    <n v="16"/>
    <x v="1"/>
    <x v="3"/>
    <x v="4"/>
    <x v="7"/>
    <n v="0"/>
    <n v="0"/>
    <n v="0"/>
    <n v="0"/>
    <n v="2"/>
    <d v="2023-12-15T00:00:00"/>
    <s v="Contacted"/>
    <n v="0"/>
    <x v="0"/>
    <b v="1"/>
    <b v="0"/>
    <x v="0"/>
  </r>
  <r>
    <s v="CUST102055"/>
    <d v="2021-11-26T00:00:00"/>
    <x v="1"/>
    <x v="5"/>
    <d v="2024-07-24T00:00:00"/>
    <d v="2025-08-29T00:00:00"/>
    <x v="2"/>
    <n v="1422"/>
    <n v="50"/>
    <n v="0.02"/>
    <x v="0"/>
    <n v="1"/>
    <n v="36.11"/>
    <n v="36.11"/>
    <n v="28.96"/>
    <x v="5"/>
    <x v="5"/>
    <x v="2"/>
    <n v="16"/>
    <x v="1"/>
    <x v="1"/>
    <x v="1"/>
    <x v="0"/>
    <n v="0"/>
    <n v="0"/>
    <n v="0"/>
    <n v="1"/>
    <n v="0"/>
    <d v="2025-06-02T00:00:00"/>
    <s v="Contacted"/>
    <n v="0"/>
    <x v="1"/>
    <b v="1"/>
    <b v="0"/>
    <x v="1"/>
  </r>
  <r>
    <s v="CUST101961"/>
    <d v="2022-06-24T00:00:00"/>
    <x v="0"/>
    <x v="0"/>
    <d v="2025-09-30T00:00:00"/>
    <d v="2025-10-06T00:00:00"/>
    <x v="2"/>
    <n v="1212"/>
    <n v="12"/>
    <n v="8.3333333333333329E-2"/>
    <x v="0"/>
    <n v="6"/>
    <n v="251.81"/>
    <n v="41.97"/>
    <n v="43.39"/>
    <x v="4"/>
    <x v="1"/>
    <x v="2"/>
    <n v="21"/>
    <x v="2"/>
    <x v="4"/>
    <x v="0"/>
    <x v="3"/>
    <n v="0"/>
    <n v="0"/>
    <n v="0"/>
    <n v="1"/>
    <n v="1"/>
    <d v="2024-12-06T00:00:00"/>
    <s v="Contacted"/>
    <n v="3"/>
    <x v="1"/>
    <b v="1"/>
    <b v="0"/>
    <x v="1"/>
  </r>
  <r>
    <s v="CUST101864"/>
    <d v="2024-03-16T00:00:00"/>
    <x v="3"/>
    <x v="11"/>
    <d v="2025-02-17T00:00:00"/>
    <d v="2025-10-03T00:00:00"/>
    <x v="2"/>
    <n v="581"/>
    <n v="15"/>
    <n v="6.6666666666666666E-2"/>
    <x v="0"/>
    <n v="2"/>
    <n v="70.94"/>
    <n v="35.47"/>
    <n v="28.66"/>
    <x v="5"/>
    <x v="7"/>
    <x v="2"/>
    <n v="37"/>
    <x v="0"/>
    <x v="3"/>
    <x v="1"/>
    <x v="5"/>
    <n v="0"/>
    <n v="1"/>
    <n v="0"/>
    <n v="0"/>
    <n v="0"/>
    <d v="2024-10-04T00:00:00"/>
    <s v="Contacted"/>
    <n v="5"/>
    <x v="0"/>
    <b v="0"/>
    <b v="1"/>
    <x v="1"/>
  </r>
  <r>
    <s v="CUST102326"/>
    <d v="2024-11-25T00:00:00"/>
    <x v="3"/>
    <x v="5"/>
    <d v="2024-11-27T00:00:00"/>
    <d v="2024-12-22T00:00:00"/>
    <x v="0"/>
    <n v="327"/>
    <n v="300"/>
    <n v="3.3333333333333335E-3"/>
    <x v="0"/>
    <n v="1"/>
    <n v="39.85"/>
    <n v="39.85"/>
    <n v="0"/>
    <x v="2"/>
    <x v="2"/>
    <x v="2"/>
    <n v="30"/>
    <x v="2"/>
    <x v="6"/>
    <x v="1"/>
    <x v="3"/>
    <n v="0"/>
    <n v="0"/>
    <n v="0"/>
    <n v="0"/>
    <n v="0"/>
    <d v="2025-06-10T00:00:00"/>
    <s v="Contacted"/>
    <n v="0"/>
    <x v="2"/>
    <b v="1"/>
    <b v="0"/>
    <x v="0"/>
  </r>
  <r>
    <s v="CUST100461"/>
    <d v="2021-04-29T00:00:00"/>
    <x v="1"/>
    <x v="9"/>
    <d v="2023-10-04T00:00:00"/>
    <d v="2024-10-15T00:00:00"/>
    <x v="0"/>
    <n v="1633"/>
    <n v="368"/>
    <n v="2.717391304347826E-3"/>
    <x v="0"/>
    <n v="3"/>
    <n v="73.39"/>
    <n v="24.46"/>
    <n v="20.27"/>
    <x v="3"/>
    <x v="4"/>
    <x v="0"/>
    <n v="47"/>
    <x v="0"/>
    <x v="2"/>
    <x v="1"/>
    <x v="4"/>
    <n v="0"/>
    <n v="0"/>
    <n v="0"/>
    <n v="0"/>
    <n v="0"/>
    <d v="2022-05-03T00:00:00"/>
    <s v="Contacted"/>
    <n v="0"/>
    <x v="1"/>
    <b v="1"/>
    <b v="1"/>
    <x v="0"/>
  </r>
  <r>
    <s v="CUST100109"/>
    <d v="2021-02-11T00:00:00"/>
    <x v="1"/>
    <x v="4"/>
    <d v="2023-10-10T00:00:00"/>
    <d v="2025-06-01T00:00:00"/>
    <x v="2"/>
    <n v="1710"/>
    <n v="139"/>
    <n v="7.1942446043165471E-3"/>
    <x v="0"/>
    <n v="1"/>
    <n v="50.06"/>
    <n v="50.06"/>
    <n v="68.739999999999995"/>
    <x v="0"/>
    <x v="6"/>
    <x v="2"/>
    <n v="31"/>
    <x v="0"/>
    <x v="6"/>
    <x v="3"/>
    <x v="6"/>
    <n v="0"/>
    <n v="0"/>
    <n v="0"/>
    <n v="1"/>
    <n v="0"/>
    <s v="-"/>
    <s v="Never Contacted"/>
    <n v="0"/>
    <x v="2"/>
    <b v="1"/>
    <b v="0"/>
    <x v="0"/>
  </r>
  <r>
    <s v="CUST101962"/>
    <d v="2022-04-28T00:00:00"/>
    <x v="0"/>
    <x v="9"/>
    <d v="2023-01-31T00:00:00"/>
    <d v="2023-12-20T00:00:00"/>
    <x v="1"/>
    <n v="1269"/>
    <n v="668"/>
    <n v="1.4970059880239522E-3"/>
    <x v="0"/>
    <n v="1"/>
    <n v="49.78"/>
    <n v="49.78"/>
    <n v="56.18"/>
    <x v="4"/>
    <x v="6"/>
    <x v="2"/>
    <n v="23"/>
    <x v="2"/>
    <x v="3"/>
    <x v="0"/>
    <x v="2"/>
    <n v="0"/>
    <n v="0"/>
    <n v="1"/>
    <n v="0"/>
    <n v="1"/>
    <d v="2022-10-19T00:00:00"/>
    <s v="Contacted"/>
    <n v="0"/>
    <x v="1"/>
    <b v="1"/>
    <b v="1"/>
    <x v="0"/>
  </r>
  <r>
    <s v="CUST100354"/>
    <d v="2022-11-02T00:00:00"/>
    <x v="0"/>
    <x v="5"/>
    <d v="2025-07-24T00:00:00"/>
    <d v="2025-07-27T00:00:00"/>
    <x v="2"/>
    <n v="1081"/>
    <n v="83"/>
    <n v="1.2048192771084338E-2"/>
    <x v="0"/>
    <n v="3"/>
    <n v="166.68"/>
    <n v="55.56"/>
    <n v="48.05"/>
    <x v="0"/>
    <x v="8"/>
    <x v="2"/>
    <n v="38"/>
    <x v="0"/>
    <x v="1"/>
    <x v="0"/>
    <x v="6"/>
    <n v="0"/>
    <n v="0"/>
    <n v="0"/>
    <n v="0"/>
    <n v="0"/>
    <s v="-"/>
    <s v="Never Contacted"/>
    <n v="0"/>
    <x v="0"/>
    <b v="1"/>
    <b v="0"/>
    <x v="1"/>
  </r>
  <r>
    <s v="CUST100266"/>
    <d v="2020-04-30T00:00:00"/>
    <x v="2"/>
    <x v="9"/>
    <d v="2022-11-17T00:00:00"/>
    <d v="2023-11-16T00:00:00"/>
    <x v="1"/>
    <n v="1997"/>
    <n v="702"/>
    <n v="1.4245014245014246E-3"/>
    <x v="0"/>
    <n v="7"/>
    <n v="750.54"/>
    <n v="107.22"/>
    <n v="51.25"/>
    <x v="3"/>
    <x v="3"/>
    <x v="0"/>
    <n v="38"/>
    <x v="0"/>
    <x v="3"/>
    <x v="0"/>
    <x v="3"/>
    <n v="0"/>
    <n v="0"/>
    <n v="0"/>
    <n v="0"/>
    <n v="4"/>
    <s v="-"/>
    <s v="Never Contacted"/>
    <n v="0"/>
    <x v="1"/>
    <b v="1"/>
    <b v="1"/>
    <x v="0"/>
  </r>
  <r>
    <s v="CUST101545"/>
    <d v="2023-07-09T00:00:00"/>
    <x v="4"/>
    <x v="8"/>
    <d v="2025-10-11T00:00:00"/>
    <d v="2025-10-12T00:00:00"/>
    <x v="2"/>
    <n v="832"/>
    <n v="6"/>
    <n v="0.16666666666666666"/>
    <x v="0"/>
    <n v="2"/>
    <n v="55.97"/>
    <n v="27.99"/>
    <n v="64.400000000000006"/>
    <x v="4"/>
    <x v="7"/>
    <x v="2"/>
    <n v="22"/>
    <x v="2"/>
    <x v="1"/>
    <x v="2"/>
    <x v="5"/>
    <n v="1"/>
    <n v="0"/>
    <n v="0"/>
    <n v="1"/>
    <n v="0"/>
    <d v="2025-06-24T00:00:00"/>
    <s v="Contacted"/>
    <n v="0"/>
    <x v="1"/>
    <b v="1"/>
    <b v="0"/>
    <x v="1"/>
  </r>
  <r>
    <s v="CUST100530"/>
    <d v="2022-06-08T00:00:00"/>
    <x v="0"/>
    <x v="0"/>
    <d v="2024-02-12T00:00:00"/>
    <d v="2025-04-01T00:00:00"/>
    <x v="2"/>
    <n v="1228"/>
    <n v="200"/>
    <n v="5.0000000000000001E-3"/>
    <x v="0"/>
    <n v="1"/>
    <n v="69.760000000000005"/>
    <n v="69.760000000000005"/>
    <n v="74.010000000000005"/>
    <x v="4"/>
    <x v="4"/>
    <x v="1"/>
    <n v="21"/>
    <x v="2"/>
    <x v="0"/>
    <x v="4"/>
    <x v="6"/>
    <n v="0"/>
    <n v="0"/>
    <n v="0"/>
    <n v="0"/>
    <n v="0"/>
    <d v="2022-07-22T00:00:00"/>
    <s v="Contacted"/>
    <n v="0"/>
    <x v="2"/>
    <b v="1"/>
    <b v="0"/>
    <x v="0"/>
  </r>
  <r>
    <s v="CUST102446"/>
    <d v="2022-08-20T00:00:00"/>
    <x v="0"/>
    <x v="2"/>
    <d v="2024-12-05T00:00:00"/>
    <d v="2025-08-02T00:00:00"/>
    <x v="2"/>
    <n v="1155"/>
    <n v="77"/>
    <n v="1.2987012987012988E-2"/>
    <x v="0"/>
    <n v="2"/>
    <n v="153.37"/>
    <n v="76.69"/>
    <n v="60.5"/>
    <x v="2"/>
    <x v="2"/>
    <x v="2"/>
    <n v="41"/>
    <x v="0"/>
    <x v="4"/>
    <x v="1"/>
    <x v="2"/>
    <n v="0"/>
    <n v="0"/>
    <n v="0"/>
    <n v="1"/>
    <n v="0"/>
    <d v="2025-04-28T00:00:00"/>
    <s v="Contacted"/>
    <n v="0"/>
    <x v="1"/>
    <b v="0"/>
    <b v="1"/>
    <x v="1"/>
  </r>
  <r>
    <s v="CUST100290"/>
    <d v="2024-02-15T00:00:00"/>
    <x v="3"/>
    <x v="4"/>
    <d v="2025-08-03T00:00:00"/>
    <d v="2025-09-15T00:00:00"/>
    <x v="2"/>
    <n v="611"/>
    <n v="33"/>
    <n v="3.0303030303030304E-2"/>
    <x v="0"/>
    <n v="1"/>
    <n v="21.53"/>
    <n v="21.53"/>
    <n v="25.74"/>
    <x v="4"/>
    <x v="9"/>
    <x v="0"/>
    <n v="38"/>
    <x v="0"/>
    <x v="4"/>
    <x v="0"/>
    <x v="0"/>
    <n v="0"/>
    <n v="0"/>
    <n v="0"/>
    <n v="0"/>
    <n v="0"/>
    <d v="2024-09-16T00:00:00"/>
    <s v="Contacted"/>
    <n v="0"/>
    <x v="0"/>
    <b v="0"/>
    <b v="0"/>
    <x v="1"/>
  </r>
  <r>
    <s v="CUST100605"/>
    <d v="2021-03-13T00:00:00"/>
    <x v="1"/>
    <x v="11"/>
    <d v="2023-07-30T00:00:00"/>
    <d v="2025-04-01T00:00:00"/>
    <x v="2"/>
    <n v="1680"/>
    <n v="200"/>
    <n v="5.0000000000000001E-3"/>
    <x v="0"/>
    <n v="3"/>
    <n v="221.64"/>
    <n v="73.88"/>
    <n v="0.5"/>
    <x v="3"/>
    <x v="9"/>
    <x v="2"/>
    <n v="24"/>
    <x v="2"/>
    <x v="6"/>
    <x v="1"/>
    <x v="4"/>
    <n v="0"/>
    <n v="0"/>
    <n v="0"/>
    <n v="0"/>
    <n v="1"/>
    <d v="2023-02-07T00:00:00"/>
    <s v="Contacted"/>
    <n v="0"/>
    <x v="0"/>
    <b v="0"/>
    <b v="1"/>
    <x v="0"/>
  </r>
  <r>
    <s v="CUST101560"/>
    <d v="2022-04-30T00:00:00"/>
    <x v="0"/>
    <x v="9"/>
    <d v="2024-10-08T00:00:00"/>
    <d v="2024-11-08T00:00:00"/>
    <x v="0"/>
    <n v="1267"/>
    <n v="344"/>
    <n v="2.9069767441860465E-3"/>
    <x v="0"/>
    <n v="4"/>
    <n v="149.12"/>
    <n v="37.28"/>
    <n v="94.59"/>
    <x v="4"/>
    <x v="3"/>
    <x v="1"/>
    <n v="36"/>
    <x v="0"/>
    <x v="3"/>
    <x v="1"/>
    <x v="4"/>
    <n v="1"/>
    <n v="1"/>
    <n v="0"/>
    <n v="1"/>
    <n v="1"/>
    <d v="2022-07-30T00:00:00"/>
    <s v="Contacted"/>
    <n v="0"/>
    <x v="2"/>
    <b v="1"/>
    <b v="0"/>
    <x v="0"/>
  </r>
  <r>
    <s v="CUST100416"/>
    <d v="2023-07-28T00:00:00"/>
    <x v="4"/>
    <x v="8"/>
    <d v="2023-12-02T00:00:00"/>
    <d v="2024-09-10T00:00:00"/>
    <x v="0"/>
    <n v="813"/>
    <n v="403"/>
    <n v="2.4813895781637717E-3"/>
    <x v="0"/>
    <n v="7"/>
    <n v="1029.95"/>
    <n v="147.13999999999999"/>
    <n v="39.67"/>
    <x v="5"/>
    <x v="2"/>
    <x v="2"/>
    <n v="38"/>
    <x v="0"/>
    <x v="0"/>
    <x v="0"/>
    <x v="2"/>
    <n v="0"/>
    <n v="0"/>
    <n v="0"/>
    <n v="1"/>
    <n v="1"/>
    <d v="2025-10-13T00:00:00"/>
    <s v="Contacted"/>
    <n v="1"/>
    <x v="2"/>
    <b v="1"/>
    <b v="0"/>
    <x v="0"/>
  </r>
  <r>
    <s v="CUST100472"/>
    <d v="2021-11-11T00:00:00"/>
    <x v="1"/>
    <x v="5"/>
    <d v="2021-12-06T00:00:00"/>
    <d v="2025-02-13T00:00:00"/>
    <x v="2"/>
    <n v="1437"/>
    <n v="247"/>
    <n v="4.048582995951417E-3"/>
    <x v="0"/>
    <n v="1"/>
    <n v="10.97"/>
    <n v="10.97"/>
    <n v="9.77"/>
    <x v="4"/>
    <x v="9"/>
    <x v="2"/>
    <n v="28"/>
    <x v="2"/>
    <x v="0"/>
    <x v="4"/>
    <x v="4"/>
    <n v="0"/>
    <n v="0"/>
    <n v="0"/>
    <n v="0"/>
    <n v="0"/>
    <d v="2025-06-23T00:00:00"/>
    <s v="Contacted"/>
    <n v="4"/>
    <x v="0"/>
    <b v="1"/>
    <b v="1"/>
    <x v="0"/>
  </r>
  <r>
    <s v="CUST100931"/>
    <d v="2024-08-28T00:00:00"/>
    <x v="3"/>
    <x v="2"/>
    <d v="2025-09-17T00:00:00"/>
    <d v="2025-10-03T00:00:00"/>
    <x v="2"/>
    <n v="416"/>
    <n v="15"/>
    <n v="6.6666666666666666E-2"/>
    <x v="0"/>
    <n v="7"/>
    <n v="146.78"/>
    <n v="20.97"/>
    <n v="17.170000000000002"/>
    <x v="5"/>
    <x v="4"/>
    <x v="2"/>
    <n v="48"/>
    <x v="0"/>
    <x v="0"/>
    <x v="4"/>
    <x v="3"/>
    <n v="0"/>
    <n v="0"/>
    <n v="0"/>
    <n v="0"/>
    <n v="1"/>
    <d v="2024-10-24T00:00:00"/>
    <s v="Contacted"/>
    <n v="0"/>
    <x v="2"/>
    <b v="1"/>
    <b v="0"/>
    <x v="1"/>
  </r>
  <r>
    <s v="CUST102279"/>
    <d v="2024-01-16T00:00:00"/>
    <x v="3"/>
    <x v="3"/>
    <d v="2025-05-16T00:00:00"/>
    <d v="2025-10-09T00:00:00"/>
    <x v="2"/>
    <n v="641"/>
    <n v="9"/>
    <n v="0.1111111111111111"/>
    <x v="0"/>
    <n v="4"/>
    <n v="4.63"/>
    <n v="1.1599999999999999"/>
    <n v="1.0900000000000001"/>
    <x v="2"/>
    <x v="7"/>
    <x v="0"/>
    <n v="33"/>
    <x v="0"/>
    <x v="6"/>
    <x v="1"/>
    <x v="6"/>
    <n v="0"/>
    <n v="1"/>
    <n v="1"/>
    <n v="0"/>
    <n v="1"/>
    <d v="2025-01-08T00:00:00"/>
    <s v="Contacted"/>
    <n v="0"/>
    <x v="1"/>
    <b v="1"/>
    <b v="0"/>
    <x v="1"/>
  </r>
  <r>
    <s v="CUST102419"/>
    <d v="2021-05-10T00:00:00"/>
    <x v="1"/>
    <x v="1"/>
    <d v="2021-11-19T00:00:00"/>
    <d v="2025-08-01T00:00:00"/>
    <x v="2"/>
    <n v="1622"/>
    <n v="78"/>
    <n v="1.282051282051282E-2"/>
    <x v="0"/>
    <n v="4"/>
    <n v="385.33"/>
    <n v="96.33"/>
    <n v="136.54"/>
    <x v="4"/>
    <x v="3"/>
    <x v="2"/>
    <n v="24"/>
    <x v="2"/>
    <x v="5"/>
    <x v="4"/>
    <x v="6"/>
    <n v="0"/>
    <n v="0"/>
    <n v="0"/>
    <n v="0"/>
    <n v="0"/>
    <d v="2023-06-06T00:00:00"/>
    <s v="Contacted"/>
    <n v="7"/>
    <x v="0"/>
    <b v="1"/>
    <b v="0"/>
    <x v="1"/>
  </r>
  <r>
    <s v="CUST100808"/>
    <d v="2024-12-06T00:00:00"/>
    <x v="3"/>
    <x v="7"/>
    <d v="2025-10-10T00:00:00"/>
    <d v="2025-10-14T00:00:00"/>
    <x v="2"/>
    <n v="316"/>
    <n v="4"/>
    <n v="0.25"/>
    <x v="0"/>
    <n v="3"/>
    <n v="50.05"/>
    <n v="16.68"/>
    <n v="16"/>
    <x v="5"/>
    <x v="7"/>
    <x v="1"/>
    <n v="24"/>
    <x v="2"/>
    <x v="0"/>
    <x v="1"/>
    <x v="7"/>
    <n v="0"/>
    <n v="0"/>
    <n v="0"/>
    <n v="0"/>
    <n v="0"/>
    <d v="2025-01-15T00:00:00"/>
    <s v="Contacted"/>
    <n v="0"/>
    <x v="1"/>
    <b v="1"/>
    <b v="0"/>
    <x v="1"/>
  </r>
  <r>
    <s v="CUST100798"/>
    <d v="2021-01-07T00:00:00"/>
    <x v="1"/>
    <x v="3"/>
    <d v="2022-10-14T00:00:00"/>
    <d v="2024-01-13T00:00:00"/>
    <x v="0"/>
    <n v="1745"/>
    <n v="644"/>
    <n v="1.5527950310559005E-3"/>
    <x v="0"/>
    <n v="3"/>
    <n v="342.26"/>
    <n v="114.09"/>
    <n v="40.9"/>
    <x v="5"/>
    <x v="2"/>
    <x v="0"/>
    <n v="18"/>
    <x v="1"/>
    <x v="0"/>
    <x v="0"/>
    <x v="3"/>
    <n v="1"/>
    <n v="0"/>
    <n v="0"/>
    <n v="0"/>
    <n v="0"/>
    <d v="2021-03-31T00:00:00"/>
    <s v="Contacted"/>
    <n v="0"/>
    <x v="0"/>
    <b v="1"/>
    <b v="0"/>
    <x v="0"/>
  </r>
  <r>
    <s v="CUST102491"/>
    <d v="2021-08-23T00:00:00"/>
    <x v="1"/>
    <x v="2"/>
    <d v="2024-05-20T00:00:00"/>
    <d v="2024-12-30T00:00:00"/>
    <x v="0"/>
    <n v="1517"/>
    <n v="292"/>
    <n v="3.4246575342465752E-3"/>
    <x v="0"/>
    <n v="2"/>
    <n v="186.28"/>
    <n v="93.14"/>
    <n v="92.39"/>
    <x v="3"/>
    <x v="7"/>
    <x v="0"/>
    <n v="43"/>
    <x v="0"/>
    <x v="1"/>
    <x v="0"/>
    <x v="0"/>
    <n v="0"/>
    <n v="0"/>
    <n v="0"/>
    <n v="0"/>
    <n v="1"/>
    <d v="2024-03-30T00:00:00"/>
    <s v="Contacted"/>
    <n v="9"/>
    <x v="2"/>
    <b v="1"/>
    <b v="0"/>
    <x v="0"/>
  </r>
  <r>
    <s v="CUST100930"/>
    <d v="2021-05-17T00:00:00"/>
    <x v="1"/>
    <x v="1"/>
    <d v="2024-06-01T00:00:00"/>
    <d v="2025-03-07T00:00:00"/>
    <x v="2"/>
    <n v="1615"/>
    <n v="225"/>
    <n v="4.4444444444444444E-3"/>
    <x v="0"/>
    <n v="3"/>
    <n v="79.92"/>
    <n v="26.64"/>
    <n v="29.33"/>
    <x v="4"/>
    <x v="5"/>
    <x v="0"/>
    <n v="29"/>
    <x v="2"/>
    <x v="5"/>
    <x v="3"/>
    <x v="1"/>
    <n v="1"/>
    <n v="0"/>
    <n v="0"/>
    <n v="0"/>
    <n v="1"/>
    <d v="2023-10-26T00:00:00"/>
    <s v="Contacted"/>
    <n v="0"/>
    <x v="1"/>
    <b v="0"/>
    <b v="0"/>
    <x v="0"/>
  </r>
  <r>
    <s v="CUST100278"/>
    <d v="2024-02-05T00:00:00"/>
    <x v="3"/>
    <x v="4"/>
    <d v="2024-08-11T00:00:00"/>
    <d v="2024-11-24T00:00:00"/>
    <x v="0"/>
    <n v="621"/>
    <n v="328"/>
    <n v="3.0487804878048782E-3"/>
    <x v="0"/>
    <n v="4"/>
    <n v="247.74"/>
    <n v="61.94"/>
    <n v="58.19"/>
    <x v="5"/>
    <x v="7"/>
    <x v="2"/>
    <n v="34"/>
    <x v="0"/>
    <x v="3"/>
    <x v="4"/>
    <x v="1"/>
    <n v="0"/>
    <n v="1"/>
    <n v="1"/>
    <n v="0"/>
    <n v="0"/>
    <d v="2024-06-08T00:00:00"/>
    <s v="Contacted"/>
    <n v="6"/>
    <x v="0"/>
    <b v="1"/>
    <b v="0"/>
    <x v="0"/>
  </r>
  <r>
    <s v="CUST101517"/>
    <d v="2024-03-05T00:00:00"/>
    <x v="3"/>
    <x v="11"/>
    <d v="2024-08-09T00:00:00"/>
    <d v="2024-12-12T00:00:00"/>
    <x v="0"/>
    <n v="592"/>
    <n v="310"/>
    <n v="3.2258064516129032E-3"/>
    <x v="0"/>
    <n v="4"/>
    <n v="219.98"/>
    <n v="55"/>
    <n v="78.72"/>
    <x v="5"/>
    <x v="6"/>
    <x v="2"/>
    <n v="34"/>
    <x v="0"/>
    <x v="2"/>
    <x v="4"/>
    <x v="1"/>
    <n v="1"/>
    <n v="0"/>
    <n v="0"/>
    <n v="0"/>
    <n v="0"/>
    <d v="2025-04-28T00:00:00"/>
    <s v="Contacted"/>
    <n v="8"/>
    <x v="0"/>
    <b v="0"/>
    <b v="0"/>
    <x v="0"/>
  </r>
  <r>
    <s v="CUST100883"/>
    <d v="2020-09-04T00:00:00"/>
    <x v="2"/>
    <x v="10"/>
    <d v="2025-05-07T00:00:00"/>
    <d v="2025-07-31T00:00:00"/>
    <x v="2"/>
    <n v="1870"/>
    <n v="79"/>
    <n v="1.2658227848101266E-2"/>
    <x v="0"/>
    <n v="1"/>
    <n v="80.209999999999994"/>
    <n v="80.209999999999994"/>
    <n v="0"/>
    <x v="1"/>
    <x v="5"/>
    <x v="2"/>
    <n v="33"/>
    <x v="0"/>
    <x v="3"/>
    <x v="0"/>
    <x v="2"/>
    <n v="0"/>
    <n v="0"/>
    <n v="0"/>
    <n v="1"/>
    <n v="0"/>
    <d v="2021-04-12T00:00:00"/>
    <s v="Contacted"/>
    <n v="0"/>
    <x v="1"/>
    <b v="1"/>
    <b v="1"/>
    <x v="1"/>
  </r>
  <r>
    <s v="CUST101014"/>
    <d v="2023-11-14T00:00:00"/>
    <x v="4"/>
    <x v="5"/>
    <d v="2024-04-13T00:00:00"/>
    <d v="2024-11-26T00:00:00"/>
    <x v="0"/>
    <n v="704"/>
    <n v="326"/>
    <n v="3.0674846625766872E-3"/>
    <x v="0"/>
    <n v="1"/>
    <n v="118.24"/>
    <n v="118.24"/>
    <n v="18.260000000000002"/>
    <x v="2"/>
    <x v="4"/>
    <x v="0"/>
    <n v="35"/>
    <x v="0"/>
    <x v="1"/>
    <x v="4"/>
    <x v="4"/>
    <n v="1"/>
    <n v="0"/>
    <n v="0"/>
    <n v="0"/>
    <n v="0"/>
    <d v="2024-03-07T00:00:00"/>
    <s v="Contacted"/>
    <n v="0"/>
    <x v="0"/>
    <b v="1"/>
    <b v="0"/>
    <x v="0"/>
  </r>
  <r>
    <s v="CUST100018"/>
    <d v="2020-03-06T00:00:00"/>
    <x v="2"/>
    <x v="11"/>
    <d v="2021-05-30T00:00:00"/>
    <d v="2022-06-24T00:00:00"/>
    <x v="5"/>
    <n v="2052"/>
    <n v="1212"/>
    <n v="8.2508250825082509E-4"/>
    <x v="0"/>
    <n v="4"/>
    <n v="96.91"/>
    <n v="24.23"/>
    <n v="21.64"/>
    <x v="2"/>
    <x v="2"/>
    <x v="2"/>
    <n v="38"/>
    <x v="0"/>
    <x v="3"/>
    <x v="1"/>
    <x v="2"/>
    <n v="0"/>
    <n v="1"/>
    <n v="1"/>
    <n v="1"/>
    <n v="1"/>
    <d v="2020-11-16T00:00:00"/>
    <s v="Contacted"/>
    <n v="8"/>
    <x v="2"/>
    <b v="1"/>
    <b v="0"/>
    <x v="0"/>
  </r>
  <r>
    <s v="CUST101234"/>
    <d v="2020-03-16T00:00:00"/>
    <x v="2"/>
    <x v="11"/>
    <d v="2023-05-15T00:00:00"/>
    <d v="2023-07-26T00:00:00"/>
    <x v="1"/>
    <n v="2042"/>
    <n v="815"/>
    <n v="1.2269938650306749E-3"/>
    <x v="0"/>
    <n v="4"/>
    <n v="223.98"/>
    <n v="56"/>
    <n v="63.23"/>
    <x v="2"/>
    <x v="1"/>
    <x v="2"/>
    <n v="36"/>
    <x v="0"/>
    <x v="1"/>
    <x v="0"/>
    <x v="4"/>
    <n v="1"/>
    <n v="0"/>
    <n v="0"/>
    <n v="1"/>
    <n v="1"/>
    <s v="-"/>
    <s v="Never Contacted"/>
    <n v="0"/>
    <x v="0"/>
    <b v="1"/>
    <b v="0"/>
    <x v="0"/>
  </r>
  <r>
    <s v="CUST102401"/>
    <d v="2020-09-06T00:00:00"/>
    <x v="2"/>
    <x v="10"/>
    <d v="2023-11-01T00:00:00"/>
    <d v="2025-01-06T00:00:00"/>
    <x v="2"/>
    <n v="1868"/>
    <n v="285"/>
    <n v="3.5087719298245615E-3"/>
    <x v="0"/>
    <n v="5"/>
    <n v="368.91"/>
    <n v="73.78"/>
    <n v="10.94"/>
    <x v="3"/>
    <x v="7"/>
    <x v="0"/>
    <n v="37"/>
    <x v="0"/>
    <x v="2"/>
    <x v="1"/>
    <x v="6"/>
    <n v="0"/>
    <n v="0"/>
    <n v="0"/>
    <n v="1"/>
    <n v="3"/>
    <d v="2022-03-15T00:00:00"/>
    <s v="Contacted"/>
    <n v="0"/>
    <x v="0"/>
    <b v="1"/>
    <b v="0"/>
    <x v="0"/>
  </r>
  <r>
    <s v="CUST101972"/>
    <d v="2023-10-20T00:00:00"/>
    <x v="4"/>
    <x v="6"/>
    <d v="2025-08-24T00:00:00"/>
    <d v="2025-10-14T00:00:00"/>
    <x v="2"/>
    <n v="729"/>
    <n v="4"/>
    <n v="0.25"/>
    <x v="0"/>
    <n v="1"/>
    <n v="14.89"/>
    <n v="14.89"/>
    <n v="22.55"/>
    <x v="0"/>
    <x v="6"/>
    <x v="0"/>
    <n v="28"/>
    <x v="2"/>
    <x v="3"/>
    <x v="2"/>
    <x v="7"/>
    <n v="1"/>
    <n v="0"/>
    <n v="0"/>
    <n v="0"/>
    <n v="0"/>
    <d v="2024-05-20T00:00:00"/>
    <s v="Contacted"/>
    <n v="0"/>
    <x v="2"/>
    <b v="0"/>
    <b v="0"/>
    <x v="1"/>
  </r>
  <r>
    <s v="CUST101532"/>
    <d v="2021-01-24T00:00:00"/>
    <x v="1"/>
    <x v="3"/>
    <d v="2024-10-14T00:00:00"/>
    <d v="2024-11-07T00:00:00"/>
    <x v="0"/>
    <n v="1728"/>
    <n v="345"/>
    <n v="2.8985507246376812E-3"/>
    <x v="0"/>
    <n v="3"/>
    <n v="268.55"/>
    <n v="89.52"/>
    <n v="114.54"/>
    <x v="1"/>
    <x v="2"/>
    <x v="1"/>
    <n v="32"/>
    <x v="0"/>
    <x v="5"/>
    <x v="1"/>
    <x v="8"/>
    <n v="0"/>
    <n v="0"/>
    <n v="0"/>
    <n v="0"/>
    <n v="1"/>
    <s v="-"/>
    <s v="Never Contacted"/>
    <n v="0"/>
    <x v="1"/>
    <b v="0"/>
    <b v="1"/>
    <x v="0"/>
  </r>
  <r>
    <s v="CUST101902"/>
    <d v="2023-02-14T00:00:00"/>
    <x v="4"/>
    <x v="4"/>
    <d v="2023-08-05T00:00:00"/>
    <s v="-"/>
    <x v="3"/>
    <n v="977"/>
    <s v=" - "/>
    <n v="0"/>
    <x v="0"/>
    <n v="0"/>
    <n v="0"/>
    <n v="0"/>
    <n v="0"/>
    <x v="0"/>
    <x v="1"/>
    <x v="2"/>
    <n v="27"/>
    <x v="2"/>
    <x v="6"/>
    <x v="2"/>
    <x v="7"/>
    <n v="0"/>
    <n v="0"/>
    <n v="0"/>
    <n v="0"/>
    <n v="0"/>
    <d v="2023-05-11T00:00:00"/>
    <s v="Contacted"/>
    <n v="0"/>
    <x v="0"/>
    <b v="1"/>
    <b v="0"/>
    <x v="0"/>
  </r>
  <r>
    <s v="CUST102133"/>
    <d v="2020-07-03T00:00:00"/>
    <x v="2"/>
    <x v="8"/>
    <d v="2024-03-26T00:00:00"/>
    <d v="2025-09-14T00:00:00"/>
    <x v="2"/>
    <n v="1933"/>
    <n v="34"/>
    <n v="2.9411764705882353E-2"/>
    <x v="0"/>
    <n v="1"/>
    <n v="75.81"/>
    <n v="75.81"/>
    <n v="69.45"/>
    <x v="5"/>
    <x v="4"/>
    <x v="2"/>
    <n v="49"/>
    <x v="0"/>
    <x v="0"/>
    <x v="4"/>
    <x v="2"/>
    <n v="0"/>
    <n v="0"/>
    <n v="0"/>
    <n v="0"/>
    <n v="0"/>
    <d v="2025-01-07T00:00:00"/>
    <s v="Contacted"/>
    <n v="0"/>
    <x v="2"/>
    <b v="0"/>
    <b v="1"/>
    <x v="1"/>
  </r>
  <r>
    <s v="CUST101501"/>
    <d v="2023-03-17T00:00:00"/>
    <x v="4"/>
    <x v="11"/>
    <d v="2023-06-30T00:00:00"/>
    <d v="2025-06-04T00:00:00"/>
    <x v="2"/>
    <n v="946"/>
    <n v="136"/>
    <n v="7.3529411764705881E-3"/>
    <x v="0"/>
    <n v="4"/>
    <n v="324.14"/>
    <n v="81.040000000000006"/>
    <n v="40.14"/>
    <x v="2"/>
    <x v="9"/>
    <x v="1"/>
    <n v="33"/>
    <x v="0"/>
    <x v="6"/>
    <x v="1"/>
    <x v="7"/>
    <n v="0"/>
    <n v="1"/>
    <n v="0"/>
    <n v="1"/>
    <n v="0"/>
    <s v="-"/>
    <s v="Never Contacted"/>
    <n v="4"/>
    <x v="0"/>
    <b v="1"/>
    <b v="0"/>
    <x v="0"/>
  </r>
  <r>
    <s v="CUST101564"/>
    <d v="2024-05-29T00:00:00"/>
    <x v="3"/>
    <x v="1"/>
    <d v="2025-03-20T00:00:00"/>
    <d v="2025-05-12T00:00:00"/>
    <x v="2"/>
    <n v="507"/>
    <n v="159"/>
    <n v="6.2893081761006293E-3"/>
    <x v="0"/>
    <n v="3"/>
    <n v="215.26"/>
    <n v="71.75"/>
    <n v="73.150000000000006"/>
    <x v="4"/>
    <x v="0"/>
    <x v="2"/>
    <n v="32"/>
    <x v="0"/>
    <x v="0"/>
    <x v="1"/>
    <x v="8"/>
    <n v="0"/>
    <n v="0"/>
    <n v="0"/>
    <n v="0"/>
    <n v="2"/>
    <d v="2024-12-09T00:00:00"/>
    <s v="Contacted"/>
    <n v="0"/>
    <x v="1"/>
    <b v="0"/>
    <b v="1"/>
    <x v="0"/>
  </r>
  <r>
    <s v="CUST100219"/>
    <d v="2020-04-20T00:00:00"/>
    <x v="2"/>
    <x v="9"/>
    <d v="2020-04-27T00:00:00"/>
    <d v="2023-10-24T00:00:00"/>
    <x v="1"/>
    <n v="2007"/>
    <n v="725"/>
    <n v="1.3793103448275861E-3"/>
    <x v="0"/>
    <n v="3"/>
    <n v="441.41"/>
    <n v="147.13999999999999"/>
    <n v="80.040000000000006"/>
    <x v="0"/>
    <x v="0"/>
    <x v="1"/>
    <n v="34"/>
    <x v="0"/>
    <x v="4"/>
    <x v="1"/>
    <x v="1"/>
    <n v="1"/>
    <n v="0"/>
    <n v="0"/>
    <n v="0"/>
    <n v="0"/>
    <d v="2022-10-11T00:00:00"/>
    <s v="Contacted"/>
    <n v="0"/>
    <x v="0"/>
    <b v="1"/>
    <b v="0"/>
    <x v="0"/>
  </r>
  <r>
    <s v="CUST100618"/>
    <d v="2023-06-22T00:00:00"/>
    <x v="4"/>
    <x v="0"/>
    <d v="2023-10-26T00:00:00"/>
    <d v="2024-02-02T00:00:00"/>
    <x v="0"/>
    <n v="849"/>
    <n v="624"/>
    <n v="1.6025641025641025E-3"/>
    <x v="0"/>
    <n v="1"/>
    <n v="41.01"/>
    <n v="41.01"/>
    <n v="17.809999999999999"/>
    <x v="5"/>
    <x v="4"/>
    <x v="0"/>
    <n v="24"/>
    <x v="2"/>
    <x v="0"/>
    <x v="0"/>
    <x v="1"/>
    <n v="0"/>
    <n v="0"/>
    <n v="0"/>
    <n v="1"/>
    <n v="1"/>
    <d v="2024-01-30T00:00:00"/>
    <s v="Contacted"/>
    <n v="0"/>
    <x v="1"/>
    <b v="1"/>
    <b v="0"/>
    <x v="0"/>
  </r>
  <r>
    <s v="CUST101247"/>
    <d v="2023-09-08T00:00:00"/>
    <x v="4"/>
    <x v="10"/>
    <d v="2025-02-06T00:00:00"/>
    <d v="2025-08-09T00:00:00"/>
    <x v="2"/>
    <n v="771"/>
    <n v="70"/>
    <n v="1.4285714285714285E-2"/>
    <x v="0"/>
    <n v="3"/>
    <n v="195.38"/>
    <n v="65.13"/>
    <n v="16.440000000000001"/>
    <x v="2"/>
    <x v="4"/>
    <x v="2"/>
    <n v="30"/>
    <x v="2"/>
    <x v="3"/>
    <x v="4"/>
    <x v="6"/>
    <n v="1"/>
    <n v="0"/>
    <n v="0"/>
    <n v="1"/>
    <n v="0"/>
    <d v="2025-09-17T00:00:00"/>
    <s v="Contacted"/>
    <n v="10"/>
    <x v="1"/>
    <b v="1"/>
    <b v="1"/>
    <x v="1"/>
  </r>
  <r>
    <s v="CUST100303"/>
    <d v="2020-04-26T00:00:00"/>
    <x v="2"/>
    <x v="9"/>
    <d v="2022-01-25T00:00:00"/>
    <d v="2025-05-22T00:00:00"/>
    <x v="2"/>
    <n v="2001"/>
    <n v="149"/>
    <n v="6.7114093959731542E-3"/>
    <x v="0"/>
    <n v="5"/>
    <n v="586.5"/>
    <n v="117.3"/>
    <n v="142.82"/>
    <x v="5"/>
    <x v="6"/>
    <x v="1"/>
    <n v="38"/>
    <x v="0"/>
    <x v="0"/>
    <x v="0"/>
    <x v="5"/>
    <n v="0"/>
    <n v="0"/>
    <n v="0"/>
    <n v="0"/>
    <n v="1"/>
    <s v="-"/>
    <s v="Never Contacted"/>
    <n v="6"/>
    <x v="0"/>
    <b v="1"/>
    <b v="1"/>
    <x v="0"/>
  </r>
  <r>
    <s v="CUST101738"/>
    <d v="2024-06-02T00:00:00"/>
    <x v="3"/>
    <x v="0"/>
    <d v="2025-04-26T00:00:00"/>
    <d v="2025-09-01T00:00:00"/>
    <x v="2"/>
    <n v="503"/>
    <n v="47"/>
    <n v="2.1276595744680851E-2"/>
    <x v="0"/>
    <n v="3"/>
    <n v="147.63"/>
    <n v="49.21"/>
    <n v="95.47"/>
    <x v="1"/>
    <x v="4"/>
    <x v="2"/>
    <n v="35"/>
    <x v="0"/>
    <x v="2"/>
    <x v="1"/>
    <x v="3"/>
    <n v="1"/>
    <n v="0"/>
    <n v="0"/>
    <n v="1"/>
    <n v="2"/>
    <d v="2025-06-25T00:00:00"/>
    <s v="Contacted"/>
    <n v="9"/>
    <x v="0"/>
    <b v="1"/>
    <b v="1"/>
    <x v="1"/>
  </r>
  <r>
    <s v="CUST102376"/>
    <d v="2023-11-26T00:00:00"/>
    <x v="4"/>
    <x v="5"/>
    <d v="2025-09-21T00:00:00"/>
    <d v="2025-10-08T00:00:00"/>
    <x v="2"/>
    <n v="692"/>
    <n v="10"/>
    <n v="0.1"/>
    <x v="0"/>
    <n v="5"/>
    <n v="203.92"/>
    <n v="40.78"/>
    <n v="25.19"/>
    <x v="3"/>
    <x v="8"/>
    <x v="1"/>
    <n v="45"/>
    <x v="0"/>
    <x v="0"/>
    <x v="0"/>
    <x v="2"/>
    <n v="0"/>
    <n v="1"/>
    <n v="0"/>
    <n v="1"/>
    <n v="2"/>
    <d v="2025-02-15T00:00:00"/>
    <s v="Contacted"/>
    <n v="0"/>
    <x v="1"/>
    <b v="1"/>
    <b v="1"/>
    <x v="1"/>
  </r>
  <r>
    <s v="CUST102008"/>
    <d v="2023-09-30T00:00:00"/>
    <x v="4"/>
    <x v="10"/>
    <d v="2025-08-25T00:00:00"/>
    <d v="2025-10-14T00:00:00"/>
    <x v="2"/>
    <n v="749"/>
    <n v="4"/>
    <n v="0.25"/>
    <x v="0"/>
    <n v="4"/>
    <n v="264.99"/>
    <n v="66.25"/>
    <n v="58.36"/>
    <x v="2"/>
    <x v="7"/>
    <x v="2"/>
    <n v="30"/>
    <x v="2"/>
    <x v="0"/>
    <x v="2"/>
    <x v="3"/>
    <n v="0"/>
    <n v="0"/>
    <n v="0"/>
    <n v="1"/>
    <n v="1"/>
    <s v="-"/>
    <s v="Never Contacted"/>
    <n v="1"/>
    <x v="1"/>
    <b v="1"/>
    <b v="0"/>
    <x v="1"/>
  </r>
  <r>
    <s v="CUST102064"/>
    <d v="2022-12-22T00:00:00"/>
    <x v="0"/>
    <x v="7"/>
    <s v="-"/>
    <s v="-"/>
    <x v="3"/>
    <n v="1031"/>
    <s v=" - "/>
    <n v="0"/>
    <x v="1"/>
    <n v="0"/>
    <n v="0"/>
    <n v="0"/>
    <n v="0"/>
    <x v="5"/>
    <x v="8"/>
    <x v="0"/>
    <n v="30"/>
    <x v="2"/>
    <x v="2"/>
    <x v="4"/>
    <x v="6"/>
    <n v="0"/>
    <n v="0"/>
    <n v="0"/>
    <n v="0"/>
    <n v="0"/>
    <d v="2023-03-29T00:00:00"/>
    <s v="Contacted"/>
    <n v="10"/>
    <x v="0"/>
    <b v="1"/>
    <b v="0"/>
    <x v="0"/>
  </r>
  <r>
    <s v="CUST101295"/>
    <d v="2024-01-07T00:00:00"/>
    <x v="3"/>
    <x v="3"/>
    <d v="2025-05-11T00:00:00"/>
    <d v="2025-08-21T00:00:00"/>
    <x v="2"/>
    <n v="650"/>
    <n v="58"/>
    <n v="1.7241379310344827E-2"/>
    <x v="0"/>
    <n v="3"/>
    <n v="268.83999999999997"/>
    <n v="89.61"/>
    <n v="114.2"/>
    <x v="0"/>
    <x v="2"/>
    <x v="1"/>
    <n v="37"/>
    <x v="0"/>
    <x v="5"/>
    <x v="3"/>
    <x v="7"/>
    <n v="0"/>
    <n v="0"/>
    <n v="0"/>
    <n v="0"/>
    <n v="0"/>
    <d v="2024-12-13T00:00:00"/>
    <s v="Contacted"/>
    <n v="8"/>
    <x v="0"/>
    <b v="1"/>
    <b v="0"/>
    <x v="1"/>
  </r>
  <r>
    <s v="CUST102201"/>
    <d v="2020-11-03T00:00:00"/>
    <x v="2"/>
    <x v="5"/>
    <d v="2024-06-14T00:00:00"/>
    <d v="2024-10-05T00:00:00"/>
    <x v="0"/>
    <n v="1810"/>
    <n v="378"/>
    <n v="2.6455026455026454E-3"/>
    <x v="0"/>
    <n v="3"/>
    <n v="107.46"/>
    <n v="35.82"/>
    <n v="36.200000000000003"/>
    <x v="5"/>
    <x v="2"/>
    <x v="1"/>
    <n v="40"/>
    <x v="0"/>
    <x v="0"/>
    <x v="0"/>
    <x v="6"/>
    <n v="0"/>
    <n v="1"/>
    <n v="0"/>
    <n v="1"/>
    <n v="2"/>
    <d v="2021-07-26T00:00:00"/>
    <s v="Contacted"/>
    <n v="0"/>
    <x v="2"/>
    <b v="1"/>
    <b v="0"/>
    <x v="0"/>
  </r>
  <r>
    <s v="CUST100879"/>
    <d v="2024-10-07T00:00:00"/>
    <x v="3"/>
    <x v="6"/>
    <d v="2025-08-16T00:00:00"/>
    <d v="2025-09-03T00:00:00"/>
    <x v="2"/>
    <n v="376"/>
    <n v="45"/>
    <n v="2.2222222222222223E-2"/>
    <x v="0"/>
    <n v="4"/>
    <n v="32.28"/>
    <n v="8.07"/>
    <n v="9.85"/>
    <x v="3"/>
    <x v="4"/>
    <x v="2"/>
    <n v="38"/>
    <x v="0"/>
    <x v="2"/>
    <x v="2"/>
    <x v="5"/>
    <n v="0"/>
    <n v="1"/>
    <n v="0"/>
    <n v="2"/>
    <n v="2"/>
    <d v="2025-07-27T00:00:00"/>
    <s v="Contacted"/>
    <n v="5"/>
    <x v="0"/>
    <b v="1"/>
    <b v="0"/>
    <x v="1"/>
  </r>
  <r>
    <s v="CUST102158"/>
    <d v="2024-09-10T00:00:00"/>
    <x v="3"/>
    <x v="10"/>
    <d v="2025-06-04T00:00:00"/>
    <d v="2025-06-21T00:00:00"/>
    <x v="2"/>
    <n v="403"/>
    <n v="119"/>
    <n v="8.4033613445378148E-3"/>
    <x v="0"/>
    <n v="2"/>
    <n v="55.47"/>
    <n v="27.74"/>
    <n v="65.28"/>
    <x v="4"/>
    <x v="2"/>
    <x v="0"/>
    <n v="46"/>
    <x v="0"/>
    <x v="3"/>
    <x v="3"/>
    <x v="6"/>
    <n v="0"/>
    <n v="0"/>
    <n v="0"/>
    <n v="0"/>
    <n v="2"/>
    <d v="2025-01-25T00:00:00"/>
    <s v="Contacted"/>
    <n v="0"/>
    <x v="2"/>
    <b v="1"/>
    <b v="1"/>
    <x v="0"/>
  </r>
  <r>
    <s v="CUST101005"/>
    <d v="2021-04-17T00:00:00"/>
    <x v="1"/>
    <x v="9"/>
    <d v="2024-10-03T00:00:00"/>
    <d v="2024-11-22T00:00:00"/>
    <x v="0"/>
    <n v="1645"/>
    <n v="330"/>
    <n v="3.0303030303030303E-3"/>
    <x v="0"/>
    <n v="4"/>
    <n v="299.19"/>
    <n v="74.8"/>
    <n v="56.04"/>
    <x v="5"/>
    <x v="7"/>
    <x v="1"/>
    <n v="51"/>
    <x v="0"/>
    <x v="4"/>
    <x v="2"/>
    <x v="2"/>
    <n v="0"/>
    <n v="0"/>
    <n v="0"/>
    <n v="1"/>
    <n v="2"/>
    <d v="2022-06-02T00:00:00"/>
    <s v="Contacted"/>
    <n v="0"/>
    <x v="2"/>
    <b v="1"/>
    <b v="0"/>
    <x v="0"/>
  </r>
  <r>
    <s v="CUST101033"/>
    <d v="2021-01-02T00:00:00"/>
    <x v="1"/>
    <x v="3"/>
    <d v="2025-04-12T00:00:00"/>
    <d v="2025-08-01T00:00:00"/>
    <x v="2"/>
    <n v="1750"/>
    <n v="78"/>
    <n v="1.282051282051282E-2"/>
    <x v="0"/>
    <n v="3"/>
    <n v="180.03"/>
    <n v="60.01"/>
    <n v="49.19"/>
    <x v="5"/>
    <x v="1"/>
    <x v="2"/>
    <n v="38"/>
    <x v="0"/>
    <x v="5"/>
    <x v="0"/>
    <x v="3"/>
    <n v="0"/>
    <n v="0"/>
    <n v="0"/>
    <n v="1"/>
    <n v="3"/>
    <d v="2023-05-25T00:00:00"/>
    <s v="Contacted"/>
    <n v="0"/>
    <x v="1"/>
    <b v="1"/>
    <b v="1"/>
    <x v="1"/>
  </r>
  <r>
    <s v="CUST101505"/>
    <d v="2023-12-03T00:00:00"/>
    <x v="4"/>
    <x v="7"/>
    <d v="2024-03-19T00:00:00"/>
    <d v="2025-04-14T00:00:00"/>
    <x v="2"/>
    <n v="685"/>
    <n v="187"/>
    <n v="5.3475935828877002E-3"/>
    <x v="0"/>
    <n v="2"/>
    <n v="34.75"/>
    <n v="17.38"/>
    <n v="44.06"/>
    <x v="2"/>
    <x v="5"/>
    <x v="0"/>
    <n v="16"/>
    <x v="1"/>
    <x v="4"/>
    <x v="0"/>
    <x v="3"/>
    <n v="0"/>
    <n v="0"/>
    <n v="0"/>
    <n v="0"/>
    <n v="0"/>
    <d v="2024-04-07T00:00:00"/>
    <s v="Contacted"/>
    <n v="0"/>
    <x v="2"/>
    <b v="0"/>
    <b v="0"/>
    <x v="0"/>
  </r>
  <r>
    <s v="CUST101053"/>
    <d v="2023-03-21T00:00:00"/>
    <x v="4"/>
    <x v="11"/>
    <d v="2024-01-03T00:00:00"/>
    <d v="2024-09-19T00:00:00"/>
    <x v="0"/>
    <n v="942"/>
    <n v="394"/>
    <n v="2.5380710659898475E-3"/>
    <x v="0"/>
    <n v="2"/>
    <n v="164.18"/>
    <n v="82.09"/>
    <n v="106.57"/>
    <x v="1"/>
    <x v="6"/>
    <x v="1"/>
    <n v="33"/>
    <x v="0"/>
    <x v="2"/>
    <x v="4"/>
    <x v="0"/>
    <n v="0"/>
    <n v="0"/>
    <n v="0"/>
    <n v="0"/>
    <n v="2"/>
    <d v="2023-06-07T00:00:00"/>
    <s v="Contacted"/>
    <n v="1"/>
    <x v="2"/>
    <b v="1"/>
    <b v="1"/>
    <x v="0"/>
  </r>
  <r>
    <s v="CUST101869"/>
    <d v="2021-08-12T00:00:00"/>
    <x v="1"/>
    <x v="2"/>
    <d v="2023-05-31T00:00:00"/>
    <d v="2025-07-23T00:00:00"/>
    <x v="2"/>
    <n v="1528"/>
    <n v="87"/>
    <n v="1.1494252873563218E-2"/>
    <x v="0"/>
    <n v="4"/>
    <n v="184.83"/>
    <n v="46.21"/>
    <n v="34.380000000000003"/>
    <x v="0"/>
    <x v="7"/>
    <x v="2"/>
    <n v="43"/>
    <x v="0"/>
    <x v="6"/>
    <x v="0"/>
    <x v="6"/>
    <n v="0"/>
    <n v="0"/>
    <n v="2"/>
    <n v="0"/>
    <n v="0"/>
    <d v="2025-01-24T00:00:00"/>
    <s v="Contacted"/>
    <n v="3"/>
    <x v="0"/>
    <b v="0"/>
    <b v="1"/>
    <x v="1"/>
  </r>
  <r>
    <s v="CUST101100"/>
    <d v="2023-03-10T00:00:00"/>
    <x v="4"/>
    <x v="11"/>
    <d v="2025-10-02T00:00:00"/>
    <d v="2025-10-06T00:00:00"/>
    <x v="2"/>
    <n v="953"/>
    <n v="12"/>
    <n v="8.3333333333333329E-2"/>
    <x v="0"/>
    <n v="8"/>
    <n v="755.92"/>
    <n v="94.49"/>
    <n v="21.85"/>
    <x v="5"/>
    <x v="2"/>
    <x v="1"/>
    <n v="27"/>
    <x v="2"/>
    <x v="5"/>
    <x v="0"/>
    <x v="4"/>
    <n v="0"/>
    <n v="1"/>
    <n v="0"/>
    <n v="1"/>
    <n v="3"/>
    <d v="2023-06-25T00:00:00"/>
    <s v="Contacted"/>
    <n v="0"/>
    <x v="2"/>
    <b v="1"/>
    <b v="1"/>
    <x v="1"/>
  </r>
  <r>
    <s v="CUST100192"/>
    <d v="2021-07-24T00:00:00"/>
    <x v="1"/>
    <x v="8"/>
    <d v="2021-07-25T00:00:00"/>
    <d v="2025-02-20T00:00:00"/>
    <x v="2"/>
    <n v="1547"/>
    <n v="240"/>
    <n v="4.1666666666666666E-3"/>
    <x v="0"/>
    <n v="3"/>
    <n v="155.16999999999999"/>
    <n v="51.72"/>
    <n v="107.87"/>
    <x v="2"/>
    <x v="4"/>
    <x v="2"/>
    <n v="16"/>
    <x v="1"/>
    <x v="1"/>
    <x v="3"/>
    <x v="3"/>
    <n v="1"/>
    <n v="0"/>
    <n v="0"/>
    <n v="0"/>
    <n v="0"/>
    <s v="-"/>
    <s v="Never Contacted"/>
    <n v="8"/>
    <x v="2"/>
    <b v="1"/>
    <b v="0"/>
    <x v="0"/>
  </r>
  <r>
    <s v="CUST100174"/>
    <d v="2023-04-19T00:00:00"/>
    <x v="4"/>
    <x v="9"/>
    <d v="2025-05-28T00:00:00"/>
    <d v="2025-08-31T00:00:00"/>
    <x v="2"/>
    <n v="913"/>
    <n v="48"/>
    <n v="2.0833333333333332E-2"/>
    <x v="0"/>
    <n v="4"/>
    <n v="305.82"/>
    <n v="76.459999999999994"/>
    <n v="106.99"/>
    <x v="1"/>
    <x v="7"/>
    <x v="0"/>
    <n v="23"/>
    <x v="2"/>
    <x v="2"/>
    <x v="3"/>
    <x v="0"/>
    <n v="0"/>
    <n v="0"/>
    <n v="0"/>
    <n v="0"/>
    <n v="1"/>
    <d v="2024-11-07T00:00:00"/>
    <s v="Contacted"/>
    <n v="0"/>
    <x v="0"/>
    <b v="1"/>
    <b v="1"/>
    <x v="1"/>
  </r>
  <r>
    <s v="CUST100765"/>
    <d v="2023-05-20T00:00:00"/>
    <x v="4"/>
    <x v="1"/>
    <d v="2024-12-06T00:00:00"/>
    <d v="2025-10-01T00:00:00"/>
    <x v="2"/>
    <n v="882"/>
    <n v="17"/>
    <n v="5.8823529411764705E-2"/>
    <x v="0"/>
    <n v="2"/>
    <n v="161.41"/>
    <n v="80.709999999999994"/>
    <n v="0.5"/>
    <x v="4"/>
    <x v="8"/>
    <x v="0"/>
    <n v="31"/>
    <x v="0"/>
    <x v="4"/>
    <x v="1"/>
    <x v="5"/>
    <n v="0"/>
    <n v="0"/>
    <n v="0"/>
    <n v="0"/>
    <n v="1"/>
    <d v="2023-09-24T00:00:00"/>
    <s v="Contacted"/>
    <n v="0"/>
    <x v="0"/>
    <b v="1"/>
    <b v="1"/>
    <x v="1"/>
  </r>
  <r>
    <s v="CUST101378"/>
    <d v="2024-11-16T00:00:00"/>
    <x v="3"/>
    <x v="5"/>
    <s v="-"/>
    <s v="-"/>
    <x v="3"/>
    <n v="336"/>
    <s v=" - "/>
    <n v="0"/>
    <x v="1"/>
    <n v="0"/>
    <n v="0"/>
    <n v="0"/>
    <n v="0"/>
    <x v="3"/>
    <x v="2"/>
    <x v="1"/>
    <n v="41"/>
    <x v="0"/>
    <x v="4"/>
    <x v="4"/>
    <x v="5"/>
    <n v="0"/>
    <n v="1"/>
    <n v="0"/>
    <n v="0"/>
    <n v="0"/>
    <d v="2025-05-25T00:00:00"/>
    <s v="Contacted"/>
    <n v="2"/>
    <x v="2"/>
    <b v="1"/>
    <b v="0"/>
    <x v="0"/>
  </r>
  <r>
    <s v="CUST101566"/>
    <d v="2024-11-29T00:00:00"/>
    <x v="3"/>
    <x v="5"/>
    <d v="2025-07-11T00:00:00"/>
    <d v="2025-09-25T00:00:00"/>
    <x v="2"/>
    <n v="323"/>
    <n v="23"/>
    <n v="4.3478260869565216E-2"/>
    <x v="0"/>
    <n v="4"/>
    <n v="128.71"/>
    <n v="32.18"/>
    <n v="18.89"/>
    <x v="5"/>
    <x v="2"/>
    <x v="1"/>
    <n v="27"/>
    <x v="2"/>
    <x v="6"/>
    <x v="4"/>
    <x v="0"/>
    <n v="0"/>
    <n v="0"/>
    <n v="1"/>
    <n v="0"/>
    <n v="1"/>
    <d v="2025-03-03T00:00:00"/>
    <s v="Contacted"/>
    <n v="7"/>
    <x v="0"/>
    <b v="1"/>
    <b v="1"/>
    <x v="1"/>
  </r>
  <r>
    <s v="CUST101904"/>
    <d v="2023-06-01T00:00:00"/>
    <x v="4"/>
    <x v="0"/>
    <d v="2023-10-31T00:00:00"/>
    <d v="2023-12-07T00:00:00"/>
    <x v="1"/>
    <n v="870"/>
    <n v="681"/>
    <n v="1.4684287812041115E-3"/>
    <x v="0"/>
    <n v="6"/>
    <n v="263.83999999999997"/>
    <n v="43.97"/>
    <n v="61.12"/>
    <x v="4"/>
    <x v="2"/>
    <x v="2"/>
    <n v="38"/>
    <x v="0"/>
    <x v="6"/>
    <x v="2"/>
    <x v="8"/>
    <n v="0"/>
    <n v="0"/>
    <n v="0"/>
    <n v="0"/>
    <n v="5"/>
    <d v="2025-06-18T00:00:00"/>
    <s v="Contacted"/>
    <n v="0"/>
    <x v="2"/>
    <b v="1"/>
    <b v="1"/>
    <x v="0"/>
  </r>
  <r>
    <s v="CUST100700"/>
    <d v="2021-05-21T00:00:00"/>
    <x v="1"/>
    <x v="1"/>
    <d v="2023-07-25T00:00:00"/>
    <d v="2024-11-10T00:00:00"/>
    <x v="0"/>
    <n v="1611"/>
    <n v="342"/>
    <n v="2.9239766081871343E-3"/>
    <x v="0"/>
    <n v="1"/>
    <n v="68.67"/>
    <n v="68.67"/>
    <n v="62.94"/>
    <x v="2"/>
    <x v="7"/>
    <x v="1"/>
    <n v="37"/>
    <x v="0"/>
    <x v="2"/>
    <x v="0"/>
    <x v="5"/>
    <n v="0"/>
    <n v="0"/>
    <n v="0"/>
    <n v="0"/>
    <n v="0"/>
    <d v="2025-06-22T00:00:00"/>
    <s v="Contacted"/>
    <n v="9"/>
    <x v="1"/>
    <b v="0"/>
    <b v="0"/>
    <x v="0"/>
  </r>
  <r>
    <s v="CUST100128"/>
    <d v="2021-05-05T00:00:00"/>
    <x v="1"/>
    <x v="1"/>
    <d v="2024-03-05T00:00:00"/>
    <d v="2025-06-28T00:00:00"/>
    <x v="2"/>
    <n v="1627"/>
    <n v="112"/>
    <n v="8.9285714285714281E-3"/>
    <x v="0"/>
    <n v="6"/>
    <n v="81.14"/>
    <n v="13.52"/>
    <n v="16.5"/>
    <x v="5"/>
    <x v="3"/>
    <x v="2"/>
    <n v="36"/>
    <x v="0"/>
    <x v="6"/>
    <x v="1"/>
    <x v="6"/>
    <n v="1"/>
    <n v="0"/>
    <n v="0"/>
    <n v="0"/>
    <n v="1"/>
    <d v="2024-06-05T00:00:00"/>
    <s v="Contacted"/>
    <n v="6"/>
    <x v="2"/>
    <b v="1"/>
    <b v="0"/>
    <x v="0"/>
  </r>
  <r>
    <s v="CUST100340"/>
    <d v="2023-08-14T00:00:00"/>
    <x v="4"/>
    <x v="2"/>
    <d v="2024-09-16T00:00:00"/>
    <d v="2025-04-17T00:00:00"/>
    <x v="2"/>
    <n v="796"/>
    <n v="184"/>
    <n v="5.434782608695652E-3"/>
    <x v="0"/>
    <n v="4"/>
    <n v="457.5"/>
    <n v="114.38"/>
    <n v="54.28"/>
    <x v="5"/>
    <x v="4"/>
    <x v="2"/>
    <n v="45"/>
    <x v="0"/>
    <x v="6"/>
    <x v="0"/>
    <x v="6"/>
    <n v="0"/>
    <n v="1"/>
    <n v="0"/>
    <n v="0"/>
    <n v="2"/>
    <s v="-"/>
    <s v="Never Contacted"/>
    <n v="0"/>
    <x v="0"/>
    <b v="1"/>
    <b v="0"/>
    <x v="0"/>
  </r>
  <r>
    <s v="CUST102127"/>
    <d v="2024-08-30T00:00:00"/>
    <x v="3"/>
    <x v="2"/>
    <d v="2024-11-27T00:00:00"/>
    <s v="-"/>
    <x v="3"/>
    <n v="414"/>
    <s v=" - "/>
    <n v="0"/>
    <x v="0"/>
    <n v="0"/>
    <n v="0"/>
    <n v="0"/>
    <n v="0"/>
    <x v="0"/>
    <x v="9"/>
    <x v="0"/>
    <n v="31"/>
    <x v="0"/>
    <x v="5"/>
    <x v="1"/>
    <x v="2"/>
    <n v="0"/>
    <n v="0"/>
    <n v="0"/>
    <n v="0"/>
    <n v="0"/>
    <d v="2025-01-09T00:00:00"/>
    <s v="Contacted"/>
    <n v="1"/>
    <x v="1"/>
    <b v="1"/>
    <b v="1"/>
    <x v="0"/>
  </r>
  <r>
    <s v="CUST100647"/>
    <d v="2022-10-09T00:00:00"/>
    <x v="0"/>
    <x v="6"/>
    <d v="2024-07-15T00:00:00"/>
    <d v="2024-11-09T00:00:00"/>
    <x v="0"/>
    <n v="1105"/>
    <n v="343"/>
    <n v="2.9154518950437317E-3"/>
    <x v="0"/>
    <n v="2"/>
    <n v="80.930000000000007"/>
    <n v="40.47"/>
    <n v="30.07"/>
    <x v="1"/>
    <x v="1"/>
    <x v="1"/>
    <n v="32"/>
    <x v="0"/>
    <x v="3"/>
    <x v="2"/>
    <x v="1"/>
    <n v="0"/>
    <n v="1"/>
    <n v="0"/>
    <n v="0"/>
    <n v="1"/>
    <s v="-"/>
    <s v="Never Contacted"/>
    <n v="7"/>
    <x v="0"/>
    <b v="0"/>
    <b v="1"/>
    <x v="0"/>
  </r>
  <r>
    <s v="CUST101286"/>
    <d v="2021-04-05T00:00:00"/>
    <x v="1"/>
    <x v="9"/>
    <d v="2021-04-07T00:00:00"/>
    <d v="2022-03-18T00:00:00"/>
    <x v="5"/>
    <n v="1657"/>
    <n v="1310"/>
    <n v="7.6335877862595419E-4"/>
    <x v="0"/>
    <n v="4"/>
    <n v="248.07"/>
    <n v="62.02"/>
    <n v="101.29"/>
    <x v="3"/>
    <x v="8"/>
    <x v="0"/>
    <n v="37"/>
    <x v="0"/>
    <x v="3"/>
    <x v="0"/>
    <x v="7"/>
    <n v="0"/>
    <n v="0"/>
    <n v="0"/>
    <n v="0"/>
    <n v="1"/>
    <d v="2022-10-31T00:00:00"/>
    <s v="Contacted"/>
    <n v="0"/>
    <x v="0"/>
    <b v="1"/>
    <b v="0"/>
    <x v="0"/>
  </r>
  <r>
    <s v="CUST100307"/>
    <d v="2021-01-15T00:00:00"/>
    <x v="1"/>
    <x v="3"/>
    <d v="2023-12-08T00:00:00"/>
    <d v="2024-06-16T00:00:00"/>
    <x v="0"/>
    <n v="1737"/>
    <n v="489"/>
    <n v="2.0449897750511249E-3"/>
    <x v="0"/>
    <n v="2"/>
    <n v="97.34"/>
    <n v="48.67"/>
    <n v="44.7"/>
    <x v="4"/>
    <x v="8"/>
    <x v="0"/>
    <n v="48"/>
    <x v="0"/>
    <x v="5"/>
    <x v="1"/>
    <x v="3"/>
    <n v="0"/>
    <n v="1"/>
    <n v="0"/>
    <n v="0"/>
    <n v="0"/>
    <d v="2025-02-11T00:00:00"/>
    <s v="Contacted"/>
    <n v="8"/>
    <x v="2"/>
    <b v="1"/>
    <b v="0"/>
    <x v="0"/>
  </r>
  <r>
    <s v="CUST100122"/>
    <d v="2021-06-25T00:00:00"/>
    <x v="1"/>
    <x v="0"/>
    <d v="2023-09-24T00:00:00"/>
    <d v="2025-07-08T00:00:00"/>
    <x v="2"/>
    <n v="1576"/>
    <n v="102"/>
    <n v="9.8039215686274508E-3"/>
    <x v="0"/>
    <n v="4"/>
    <n v="70.260000000000005"/>
    <n v="17.57"/>
    <n v="0"/>
    <x v="3"/>
    <x v="7"/>
    <x v="2"/>
    <n v="31"/>
    <x v="0"/>
    <x v="3"/>
    <x v="0"/>
    <x v="0"/>
    <n v="0"/>
    <n v="0"/>
    <n v="0"/>
    <n v="1"/>
    <n v="2"/>
    <s v="-"/>
    <s v="Never Contacted"/>
    <n v="0"/>
    <x v="0"/>
    <b v="1"/>
    <b v="0"/>
    <x v="0"/>
  </r>
  <r>
    <s v="CUST101272"/>
    <d v="2020-09-05T00:00:00"/>
    <x v="2"/>
    <x v="10"/>
    <d v="2023-11-17T00:00:00"/>
    <d v="2025-10-12T00:00:00"/>
    <x v="2"/>
    <n v="1869"/>
    <n v="6"/>
    <n v="0.16666666666666666"/>
    <x v="0"/>
    <n v="6"/>
    <n v="169.53"/>
    <n v="28.26"/>
    <n v="29.4"/>
    <x v="2"/>
    <x v="9"/>
    <x v="2"/>
    <n v="26"/>
    <x v="2"/>
    <x v="0"/>
    <x v="0"/>
    <x v="5"/>
    <n v="0"/>
    <n v="0"/>
    <n v="0"/>
    <n v="1"/>
    <n v="4"/>
    <s v="-"/>
    <s v="Never Contacted"/>
    <n v="5"/>
    <x v="1"/>
    <b v="1"/>
    <b v="0"/>
    <x v="1"/>
  </r>
  <r>
    <s v="CUST102314"/>
    <d v="2022-05-07T00:00:00"/>
    <x v="0"/>
    <x v="1"/>
    <d v="2024-11-04T00:00:00"/>
    <d v="2024-12-05T00:00:00"/>
    <x v="0"/>
    <n v="1260"/>
    <n v="317"/>
    <n v="3.1545741324921135E-3"/>
    <x v="0"/>
    <n v="1"/>
    <n v="121.93"/>
    <n v="121.93"/>
    <n v="84.3"/>
    <x v="4"/>
    <x v="1"/>
    <x v="2"/>
    <n v="33"/>
    <x v="0"/>
    <x v="6"/>
    <x v="2"/>
    <x v="1"/>
    <n v="1"/>
    <n v="0"/>
    <n v="0"/>
    <n v="0"/>
    <n v="1"/>
    <d v="2022-06-07T00:00:00"/>
    <s v="Contacted"/>
    <n v="0"/>
    <x v="2"/>
    <b v="1"/>
    <b v="0"/>
    <x v="0"/>
  </r>
  <r>
    <s v="CUST101263"/>
    <d v="2021-02-20T00:00:00"/>
    <x v="1"/>
    <x v="4"/>
    <d v="2022-03-15T00:00:00"/>
    <d v="2023-01-03T00:00:00"/>
    <x v="1"/>
    <n v="1701"/>
    <n v="1019"/>
    <n v="9.813542688910696E-4"/>
    <x v="0"/>
    <n v="5"/>
    <n v="302.38"/>
    <n v="60.48"/>
    <n v="78.23"/>
    <x v="2"/>
    <x v="10"/>
    <x v="2"/>
    <n v="18"/>
    <x v="1"/>
    <x v="4"/>
    <x v="3"/>
    <x v="0"/>
    <n v="0"/>
    <n v="1"/>
    <n v="0"/>
    <n v="1"/>
    <n v="2"/>
    <d v="2022-03-08T00:00:00"/>
    <s v="Contacted"/>
    <n v="2"/>
    <x v="1"/>
    <b v="1"/>
    <b v="1"/>
    <x v="0"/>
  </r>
  <r>
    <s v="CUST101083"/>
    <d v="2023-04-20T00:00:00"/>
    <x v="4"/>
    <x v="9"/>
    <d v="2025-03-09T00:00:00"/>
    <d v="2025-07-17T00:00:00"/>
    <x v="2"/>
    <n v="912"/>
    <n v="93"/>
    <n v="1.0752688172043012E-2"/>
    <x v="0"/>
    <n v="4"/>
    <n v="281.93"/>
    <n v="70.48"/>
    <n v="70.040000000000006"/>
    <x v="1"/>
    <x v="9"/>
    <x v="2"/>
    <n v="46"/>
    <x v="0"/>
    <x v="5"/>
    <x v="2"/>
    <x v="2"/>
    <n v="1"/>
    <n v="0"/>
    <n v="0"/>
    <n v="0"/>
    <n v="1"/>
    <d v="2024-03-30T00:00:00"/>
    <s v="Contacted"/>
    <n v="0"/>
    <x v="0"/>
    <b v="1"/>
    <b v="1"/>
    <x v="0"/>
  </r>
  <r>
    <s v="CUST100426"/>
    <d v="2020-08-17T00:00:00"/>
    <x v="2"/>
    <x v="2"/>
    <d v="2025-06-24T00:00:00"/>
    <d v="2025-10-01T00:00:00"/>
    <x v="2"/>
    <n v="1888"/>
    <n v="17"/>
    <n v="5.8823529411764705E-2"/>
    <x v="0"/>
    <n v="4"/>
    <n v="129.78"/>
    <n v="32.450000000000003"/>
    <n v="46.64"/>
    <x v="5"/>
    <x v="7"/>
    <x v="1"/>
    <n v="29"/>
    <x v="2"/>
    <x v="6"/>
    <x v="1"/>
    <x v="5"/>
    <n v="0"/>
    <n v="0"/>
    <n v="0"/>
    <n v="2"/>
    <n v="1"/>
    <d v="2023-04-13T00:00:00"/>
    <s v="Contacted"/>
    <n v="6"/>
    <x v="0"/>
    <b v="1"/>
    <b v="0"/>
    <x v="1"/>
  </r>
  <r>
    <s v="CUST100786"/>
    <d v="2020-02-25T00:00:00"/>
    <x v="2"/>
    <x v="4"/>
    <d v="2024-03-21T00:00:00"/>
    <d v="2025-05-17T00:00:00"/>
    <x v="2"/>
    <n v="2062"/>
    <n v="154"/>
    <n v="6.4935064935064939E-3"/>
    <x v="0"/>
    <n v="1"/>
    <n v="44.19"/>
    <n v="44.19"/>
    <n v="41.63"/>
    <x v="4"/>
    <x v="7"/>
    <x v="2"/>
    <n v="24"/>
    <x v="2"/>
    <x v="5"/>
    <x v="0"/>
    <x v="7"/>
    <n v="0"/>
    <n v="1"/>
    <n v="0"/>
    <n v="1"/>
    <n v="0"/>
    <d v="2020-10-15T00:00:00"/>
    <s v="Contacted"/>
    <n v="0"/>
    <x v="0"/>
    <b v="1"/>
    <b v="0"/>
    <x v="0"/>
  </r>
  <r>
    <s v="CUST101746"/>
    <d v="2020-09-16T00:00:00"/>
    <x v="2"/>
    <x v="10"/>
    <d v="2021-09-16T00:00:00"/>
    <d v="2024-10-04T00:00:00"/>
    <x v="0"/>
    <n v="1858"/>
    <n v="379"/>
    <n v="2.6385224274406332E-3"/>
    <x v="0"/>
    <n v="2"/>
    <n v="101.61"/>
    <n v="50.81"/>
    <n v="64.64"/>
    <x v="5"/>
    <x v="1"/>
    <x v="2"/>
    <n v="25"/>
    <x v="2"/>
    <x v="0"/>
    <x v="3"/>
    <x v="4"/>
    <n v="0"/>
    <n v="0"/>
    <n v="0"/>
    <n v="0"/>
    <n v="0"/>
    <s v="-"/>
    <s v="Never Contacted"/>
    <n v="0"/>
    <x v="0"/>
    <b v="1"/>
    <b v="0"/>
    <x v="0"/>
  </r>
  <r>
    <s v="CUST101099"/>
    <d v="2021-09-17T00:00:00"/>
    <x v="1"/>
    <x v="10"/>
    <d v="2025-01-12T00:00:00"/>
    <d v="2025-02-07T00:00:00"/>
    <x v="2"/>
    <n v="1492"/>
    <n v="253"/>
    <n v="3.952569169960474E-3"/>
    <x v="0"/>
    <n v="3"/>
    <n v="251.87"/>
    <n v="83.96"/>
    <n v="70.48"/>
    <x v="2"/>
    <x v="4"/>
    <x v="2"/>
    <n v="16"/>
    <x v="1"/>
    <x v="0"/>
    <x v="4"/>
    <x v="5"/>
    <n v="0"/>
    <n v="0"/>
    <n v="1"/>
    <n v="0"/>
    <n v="1"/>
    <d v="2024-03-30T00:00:00"/>
    <s v="Contacted"/>
    <n v="7"/>
    <x v="0"/>
    <b v="1"/>
    <b v="0"/>
    <x v="0"/>
  </r>
  <r>
    <s v="CUST102389"/>
    <d v="2024-09-06T00:00:00"/>
    <x v="3"/>
    <x v="10"/>
    <d v="2025-03-19T00:00:00"/>
    <d v="2025-07-06T00:00:00"/>
    <x v="2"/>
    <n v="407"/>
    <n v="104"/>
    <n v="9.6153846153846159E-3"/>
    <x v="0"/>
    <n v="2"/>
    <n v="182.06"/>
    <n v="91.03"/>
    <n v="120.8"/>
    <x v="2"/>
    <x v="2"/>
    <x v="2"/>
    <n v="37"/>
    <x v="0"/>
    <x v="2"/>
    <x v="2"/>
    <x v="4"/>
    <n v="0"/>
    <n v="0"/>
    <n v="0"/>
    <n v="0"/>
    <n v="1"/>
    <d v="2025-09-16T00:00:00"/>
    <s v="Contacted"/>
    <n v="0"/>
    <x v="0"/>
    <b v="0"/>
    <b v="1"/>
    <x v="0"/>
  </r>
  <r>
    <s v="CUST100184"/>
    <d v="2021-04-13T00:00:00"/>
    <x v="1"/>
    <x v="9"/>
    <d v="2022-10-15T00:00:00"/>
    <d v="2025-02-06T00:00:00"/>
    <x v="2"/>
    <n v="1649"/>
    <n v="254"/>
    <n v="3.937007874015748E-3"/>
    <x v="0"/>
    <n v="2"/>
    <n v="158.05000000000001"/>
    <n v="79.03"/>
    <n v="46.91"/>
    <x v="5"/>
    <x v="4"/>
    <x v="1"/>
    <n v="22"/>
    <x v="2"/>
    <x v="1"/>
    <x v="1"/>
    <x v="5"/>
    <n v="1"/>
    <n v="0"/>
    <n v="0"/>
    <n v="0"/>
    <n v="0"/>
    <s v="-"/>
    <s v="Never Contacted"/>
    <n v="0"/>
    <x v="0"/>
    <b v="1"/>
    <b v="1"/>
    <x v="0"/>
  </r>
  <r>
    <s v="CUST101591"/>
    <d v="2023-10-13T00:00:00"/>
    <x v="4"/>
    <x v="6"/>
    <d v="2024-12-02T00:00:00"/>
    <d v="2025-01-05T00:00:00"/>
    <x v="2"/>
    <n v="736"/>
    <n v="286"/>
    <n v="3.4965034965034965E-3"/>
    <x v="0"/>
    <n v="3"/>
    <n v="173.81"/>
    <n v="57.94"/>
    <n v="44.36"/>
    <x v="3"/>
    <x v="8"/>
    <x v="2"/>
    <n v="40"/>
    <x v="0"/>
    <x v="6"/>
    <x v="1"/>
    <x v="2"/>
    <n v="0"/>
    <n v="0"/>
    <n v="1"/>
    <n v="0"/>
    <n v="1"/>
    <d v="2023-12-05T00:00:00"/>
    <s v="Contacted"/>
    <n v="4"/>
    <x v="2"/>
    <b v="1"/>
    <b v="1"/>
    <x v="0"/>
  </r>
  <r>
    <s v="CUST101989"/>
    <d v="2020-10-08T00:00:00"/>
    <x v="2"/>
    <x v="6"/>
    <d v="2024-11-01T00:00:00"/>
    <d v="2025-01-21T00:00:00"/>
    <x v="2"/>
    <n v="1836"/>
    <n v="270"/>
    <n v="3.7037037037037038E-3"/>
    <x v="0"/>
    <n v="5"/>
    <n v="359.66"/>
    <n v="71.930000000000007"/>
    <n v="164.2"/>
    <x v="1"/>
    <x v="5"/>
    <x v="1"/>
    <n v="42"/>
    <x v="0"/>
    <x v="0"/>
    <x v="0"/>
    <x v="4"/>
    <n v="0"/>
    <n v="0"/>
    <n v="0"/>
    <n v="1"/>
    <n v="4"/>
    <d v="2021-03-05T00:00:00"/>
    <s v="Contacted"/>
    <n v="0"/>
    <x v="2"/>
    <b v="1"/>
    <b v="1"/>
    <x v="0"/>
  </r>
  <r>
    <s v="CUST100292"/>
    <d v="2021-02-12T00:00:00"/>
    <x v="1"/>
    <x v="4"/>
    <d v="2024-09-03T00:00:00"/>
    <d v="2025-07-15T00:00:00"/>
    <x v="2"/>
    <n v="1709"/>
    <n v="95"/>
    <n v="1.0526315789473684E-2"/>
    <x v="0"/>
    <n v="2"/>
    <n v="174.32"/>
    <n v="87.16"/>
    <n v="135.44999999999999"/>
    <x v="0"/>
    <x v="6"/>
    <x v="2"/>
    <n v="26"/>
    <x v="2"/>
    <x v="6"/>
    <x v="4"/>
    <x v="0"/>
    <n v="1"/>
    <n v="0"/>
    <n v="1"/>
    <n v="0"/>
    <n v="1"/>
    <s v="-"/>
    <s v="Never Contacted"/>
    <n v="0"/>
    <x v="2"/>
    <b v="1"/>
    <b v="0"/>
    <x v="0"/>
  </r>
  <r>
    <s v="CUST102285"/>
    <d v="2024-01-13T00:00:00"/>
    <x v="3"/>
    <x v="3"/>
    <d v="2024-01-24T00:00:00"/>
    <d v="2024-01-29T00:00:00"/>
    <x v="0"/>
    <n v="644"/>
    <n v="628"/>
    <n v="1.5923566878980893E-3"/>
    <x v="0"/>
    <n v="4"/>
    <n v="363.29"/>
    <n v="90.82"/>
    <n v="144.72999999999999"/>
    <x v="3"/>
    <x v="7"/>
    <x v="2"/>
    <n v="25"/>
    <x v="2"/>
    <x v="1"/>
    <x v="3"/>
    <x v="3"/>
    <n v="0"/>
    <n v="0"/>
    <n v="0"/>
    <n v="0"/>
    <n v="1"/>
    <d v="2025-01-24T00:00:00"/>
    <s v="Contacted"/>
    <n v="0"/>
    <x v="0"/>
    <b v="1"/>
    <b v="0"/>
    <x v="0"/>
  </r>
  <r>
    <s v="CUST101303"/>
    <d v="2022-08-25T00:00:00"/>
    <x v="0"/>
    <x v="2"/>
    <d v="2024-06-08T00:00:00"/>
    <d v="2025-02-08T00:00:00"/>
    <x v="2"/>
    <n v="1150"/>
    <n v="252"/>
    <n v="3.968253968253968E-3"/>
    <x v="0"/>
    <n v="1"/>
    <n v="71.52"/>
    <n v="71.52"/>
    <n v="0.5"/>
    <x v="4"/>
    <x v="7"/>
    <x v="2"/>
    <n v="35"/>
    <x v="0"/>
    <x v="3"/>
    <x v="2"/>
    <x v="1"/>
    <n v="0"/>
    <n v="0"/>
    <n v="0"/>
    <n v="0"/>
    <n v="0"/>
    <d v="2023-06-22T00:00:00"/>
    <s v="Contacted"/>
    <n v="3"/>
    <x v="0"/>
    <b v="0"/>
    <b v="0"/>
    <x v="0"/>
  </r>
  <r>
    <s v="CUST100961"/>
    <d v="2023-02-12T00:00:00"/>
    <x v="4"/>
    <x v="4"/>
    <d v="2023-02-27T00:00:00"/>
    <d v="2024-03-09T00:00:00"/>
    <x v="0"/>
    <n v="979"/>
    <n v="588"/>
    <n v="1.7006802721088435E-3"/>
    <x v="0"/>
    <n v="2"/>
    <n v="14.6"/>
    <n v="7.3"/>
    <n v="13.15"/>
    <x v="5"/>
    <x v="6"/>
    <x v="2"/>
    <n v="32"/>
    <x v="0"/>
    <x v="1"/>
    <x v="3"/>
    <x v="2"/>
    <n v="0"/>
    <n v="0"/>
    <n v="0"/>
    <n v="0"/>
    <n v="0"/>
    <d v="2024-09-15T00:00:00"/>
    <s v="Contacted"/>
    <n v="0"/>
    <x v="0"/>
    <b v="1"/>
    <b v="0"/>
    <x v="0"/>
  </r>
  <r>
    <s v="CUST101639"/>
    <d v="2021-09-15T00:00:00"/>
    <x v="1"/>
    <x v="10"/>
    <d v="2022-05-31T00:00:00"/>
    <d v="2022-10-25T00:00:00"/>
    <x v="5"/>
    <n v="1494"/>
    <n v="1089"/>
    <n v="9.1827364554637281E-4"/>
    <x v="0"/>
    <n v="3"/>
    <n v="237.43"/>
    <n v="79.14"/>
    <n v="57.52"/>
    <x v="1"/>
    <x v="4"/>
    <x v="2"/>
    <n v="24"/>
    <x v="2"/>
    <x v="5"/>
    <x v="3"/>
    <x v="0"/>
    <n v="0"/>
    <n v="0"/>
    <n v="1"/>
    <n v="1"/>
    <n v="1"/>
    <d v="2022-05-21T00:00:00"/>
    <s v="Contacted"/>
    <n v="0"/>
    <x v="0"/>
    <b v="1"/>
    <b v="1"/>
    <x v="0"/>
  </r>
  <r>
    <s v="CUST100489"/>
    <d v="2024-10-24T00:00:00"/>
    <x v="3"/>
    <x v="6"/>
    <d v="2025-01-29T00:00:00"/>
    <d v="2025-02-05T00:00:00"/>
    <x v="2"/>
    <n v="359"/>
    <n v="255"/>
    <n v="3.9215686274509803E-3"/>
    <x v="0"/>
    <n v="1"/>
    <n v="26.89"/>
    <n v="26.89"/>
    <n v="28.05"/>
    <x v="5"/>
    <x v="1"/>
    <x v="2"/>
    <n v="29"/>
    <x v="2"/>
    <x v="3"/>
    <x v="1"/>
    <x v="6"/>
    <n v="0"/>
    <n v="1"/>
    <n v="0"/>
    <n v="0"/>
    <n v="0"/>
    <d v="2025-04-22T00:00:00"/>
    <s v="Contacted"/>
    <n v="6"/>
    <x v="1"/>
    <b v="1"/>
    <b v="1"/>
    <x v="0"/>
  </r>
  <r>
    <s v="CUST100761"/>
    <d v="2024-03-10T00:00:00"/>
    <x v="3"/>
    <x v="11"/>
    <d v="2024-09-03T00:00:00"/>
    <d v="2024-11-02T00:00:00"/>
    <x v="0"/>
    <n v="587"/>
    <n v="350"/>
    <n v="2.8571428571428571E-3"/>
    <x v="0"/>
    <n v="2"/>
    <n v="115.6"/>
    <n v="57.8"/>
    <n v="27.3"/>
    <x v="2"/>
    <x v="2"/>
    <x v="1"/>
    <n v="38"/>
    <x v="0"/>
    <x v="0"/>
    <x v="4"/>
    <x v="3"/>
    <n v="1"/>
    <n v="0"/>
    <n v="0"/>
    <n v="0"/>
    <n v="1"/>
    <s v="-"/>
    <s v="Never Contacted"/>
    <n v="0"/>
    <x v="1"/>
    <b v="0"/>
    <b v="0"/>
    <x v="0"/>
  </r>
  <r>
    <s v="CUST100809"/>
    <d v="2022-02-15T00:00:00"/>
    <x v="0"/>
    <x v="4"/>
    <d v="2022-07-28T00:00:00"/>
    <d v="2025-08-25T00:00:00"/>
    <x v="2"/>
    <n v="1341"/>
    <n v="54"/>
    <n v="1.8518518518518517E-2"/>
    <x v="0"/>
    <n v="4"/>
    <n v="454.76"/>
    <n v="113.69"/>
    <n v="66.92"/>
    <x v="4"/>
    <x v="5"/>
    <x v="2"/>
    <n v="22"/>
    <x v="2"/>
    <x v="3"/>
    <x v="4"/>
    <x v="2"/>
    <n v="0"/>
    <n v="0"/>
    <n v="0"/>
    <n v="1"/>
    <n v="1"/>
    <d v="2024-06-24T00:00:00"/>
    <s v="Contacted"/>
    <n v="0"/>
    <x v="1"/>
    <b v="1"/>
    <b v="0"/>
    <x v="1"/>
  </r>
  <r>
    <s v="CUST102277"/>
    <d v="2024-07-14T00:00:00"/>
    <x v="3"/>
    <x v="8"/>
    <d v="2024-11-07T00:00:00"/>
    <d v="2025-08-06T00:00:00"/>
    <x v="2"/>
    <n v="461"/>
    <n v="73"/>
    <n v="1.3698630136986301E-2"/>
    <x v="0"/>
    <n v="2"/>
    <n v="81.59"/>
    <n v="40.799999999999997"/>
    <n v="63.35"/>
    <x v="5"/>
    <x v="7"/>
    <x v="1"/>
    <n v="16"/>
    <x v="1"/>
    <x v="1"/>
    <x v="4"/>
    <x v="7"/>
    <n v="0"/>
    <n v="0"/>
    <n v="0"/>
    <n v="0"/>
    <n v="1"/>
    <d v="2024-10-11T00:00:00"/>
    <s v="Contacted"/>
    <n v="5"/>
    <x v="1"/>
    <b v="1"/>
    <b v="1"/>
    <x v="1"/>
  </r>
  <r>
    <s v="CUST101429"/>
    <d v="2020-07-20T00:00:00"/>
    <x v="2"/>
    <x v="8"/>
    <d v="2022-08-03T00:00:00"/>
    <d v="2025-05-14T00:00:00"/>
    <x v="2"/>
    <n v="1916"/>
    <n v="157"/>
    <n v="6.369426751592357E-3"/>
    <x v="0"/>
    <n v="4"/>
    <n v="3.57"/>
    <n v="0.89"/>
    <n v="0.51"/>
    <x v="0"/>
    <x v="6"/>
    <x v="2"/>
    <n v="44"/>
    <x v="0"/>
    <x v="0"/>
    <x v="4"/>
    <x v="6"/>
    <n v="1"/>
    <n v="2"/>
    <n v="0"/>
    <n v="1"/>
    <n v="0"/>
    <d v="2022-12-20T00:00:00"/>
    <s v="Contacted"/>
    <n v="9"/>
    <x v="0"/>
    <b v="1"/>
    <b v="0"/>
    <x v="0"/>
  </r>
  <r>
    <s v="CUST101657"/>
    <d v="2024-01-28T00:00:00"/>
    <x v="3"/>
    <x v="3"/>
    <s v="-"/>
    <s v="-"/>
    <x v="3"/>
    <n v="629"/>
    <s v=" - "/>
    <n v="0"/>
    <x v="1"/>
    <n v="0"/>
    <n v="0"/>
    <n v="0"/>
    <n v="0"/>
    <x v="4"/>
    <x v="2"/>
    <x v="2"/>
    <n v="18"/>
    <x v="1"/>
    <x v="0"/>
    <x v="3"/>
    <x v="3"/>
    <n v="0"/>
    <n v="0"/>
    <n v="0"/>
    <n v="0"/>
    <n v="0"/>
    <s v="-"/>
    <s v="Never Contacted"/>
    <n v="3"/>
    <x v="0"/>
    <b v="1"/>
    <b v="1"/>
    <x v="0"/>
  </r>
  <r>
    <s v="CUST101525"/>
    <d v="2024-06-24T00:00:00"/>
    <x v="3"/>
    <x v="0"/>
    <d v="2024-09-10T00:00:00"/>
    <d v="2025-03-30T00:00:00"/>
    <x v="2"/>
    <n v="481"/>
    <n v="202"/>
    <n v="4.9504950495049506E-3"/>
    <x v="0"/>
    <n v="2"/>
    <n v="156.63"/>
    <n v="78.319999999999993"/>
    <n v="115.13"/>
    <x v="2"/>
    <x v="1"/>
    <x v="0"/>
    <n v="33"/>
    <x v="0"/>
    <x v="4"/>
    <x v="1"/>
    <x v="0"/>
    <n v="1"/>
    <n v="0"/>
    <n v="0"/>
    <n v="0"/>
    <n v="0"/>
    <d v="2025-07-12T00:00:00"/>
    <s v="Contacted"/>
    <n v="0"/>
    <x v="1"/>
    <b v="1"/>
    <b v="1"/>
    <x v="0"/>
  </r>
  <r>
    <s v="CUST102086"/>
    <d v="2020-06-03T00:00:00"/>
    <x v="2"/>
    <x v="0"/>
    <d v="2022-04-22T00:00:00"/>
    <d v="2022-06-19T00:00:00"/>
    <x v="5"/>
    <n v="1963"/>
    <n v="1217"/>
    <n v="8.2169268693508624E-4"/>
    <x v="0"/>
    <n v="2"/>
    <n v="59.49"/>
    <n v="29.75"/>
    <n v="0.85"/>
    <x v="4"/>
    <x v="9"/>
    <x v="0"/>
    <n v="17"/>
    <x v="1"/>
    <x v="3"/>
    <x v="2"/>
    <x v="6"/>
    <n v="1"/>
    <n v="0"/>
    <n v="0"/>
    <n v="0"/>
    <n v="0"/>
    <d v="2021-01-06T00:00:00"/>
    <s v="Contacted"/>
    <n v="0"/>
    <x v="0"/>
    <b v="1"/>
    <b v="0"/>
    <x v="0"/>
  </r>
  <r>
    <s v="CUST100118"/>
    <d v="2023-05-11T00:00:00"/>
    <x v="4"/>
    <x v="1"/>
    <d v="2023-05-25T00:00:00"/>
    <d v="2024-04-18T00:00:00"/>
    <x v="0"/>
    <n v="891"/>
    <n v="548"/>
    <n v="1.8248175182481751E-3"/>
    <x v="0"/>
    <n v="1"/>
    <n v="1.1299999999999999"/>
    <n v="1.1299999999999999"/>
    <n v="0"/>
    <x v="4"/>
    <x v="2"/>
    <x v="2"/>
    <n v="38"/>
    <x v="0"/>
    <x v="6"/>
    <x v="4"/>
    <x v="5"/>
    <n v="0"/>
    <n v="1"/>
    <n v="0"/>
    <n v="1"/>
    <n v="0"/>
    <s v="-"/>
    <s v="Never Contacted"/>
    <n v="0"/>
    <x v="1"/>
    <b v="1"/>
    <b v="1"/>
    <x v="0"/>
  </r>
  <r>
    <s v="CUST101553"/>
    <d v="2022-01-17T00:00:00"/>
    <x v="0"/>
    <x v="3"/>
    <d v="2025-10-03T00:00:00"/>
    <d v="2025-10-04T00:00:00"/>
    <x v="2"/>
    <n v="1370"/>
    <n v="14"/>
    <n v="7.1428571428571425E-2"/>
    <x v="0"/>
    <n v="4"/>
    <n v="141.97999999999999"/>
    <n v="35.5"/>
    <n v="79.239999999999995"/>
    <x v="3"/>
    <x v="6"/>
    <x v="2"/>
    <n v="16"/>
    <x v="1"/>
    <x v="1"/>
    <x v="2"/>
    <x v="2"/>
    <n v="0"/>
    <n v="0"/>
    <n v="0"/>
    <n v="0"/>
    <n v="2"/>
    <s v="-"/>
    <s v="Never Contacted"/>
    <n v="2"/>
    <x v="0"/>
    <b v="0"/>
    <b v="1"/>
    <x v="1"/>
  </r>
  <r>
    <s v="CUST100281"/>
    <d v="2023-09-17T00:00:00"/>
    <x v="4"/>
    <x v="10"/>
    <s v="-"/>
    <s v="-"/>
    <x v="3"/>
    <n v="762"/>
    <s v=" - "/>
    <n v="0"/>
    <x v="1"/>
    <n v="0"/>
    <n v="0"/>
    <n v="0"/>
    <n v="0"/>
    <x v="1"/>
    <x v="5"/>
    <x v="2"/>
    <n v="43"/>
    <x v="0"/>
    <x v="6"/>
    <x v="4"/>
    <x v="1"/>
    <n v="0"/>
    <n v="0"/>
    <n v="0"/>
    <n v="0"/>
    <n v="0"/>
    <d v="2024-09-20T00:00:00"/>
    <s v="Contacted"/>
    <n v="0"/>
    <x v="0"/>
    <b v="1"/>
    <b v="0"/>
    <x v="0"/>
  </r>
  <r>
    <s v="CUST102185"/>
    <d v="2023-07-16T00:00:00"/>
    <x v="4"/>
    <x v="8"/>
    <d v="2023-10-21T00:00:00"/>
    <s v="-"/>
    <x v="3"/>
    <n v="825"/>
    <s v=" - "/>
    <n v="0"/>
    <x v="0"/>
    <n v="0"/>
    <n v="0"/>
    <n v="0"/>
    <n v="0"/>
    <x v="3"/>
    <x v="0"/>
    <x v="2"/>
    <n v="27"/>
    <x v="2"/>
    <x v="4"/>
    <x v="1"/>
    <x v="1"/>
    <n v="0"/>
    <n v="0"/>
    <n v="0"/>
    <n v="0"/>
    <n v="0"/>
    <d v="2025-01-14T00:00:00"/>
    <s v="Contacted"/>
    <n v="0"/>
    <x v="1"/>
    <b v="1"/>
    <b v="0"/>
    <x v="0"/>
  </r>
  <r>
    <s v="CUST102464"/>
    <d v="2023-04-06T00:00:00"/>
    <x v="4"/>
    <x v="9"/>
    <d v="2023-07-08T00:00:00"/>
    <d v="2023-07-11T00:00:00"/>
    <x v="1"/>
    <n v="926"/>
    <n v="830"/>
    <n v="1.2048192771084338E-3"/>
    <x v="0"/>
    <n v="1"/>
    <n v="0.96"/>
    <n v="0.96"/>
    <n v="0.51"/>
    <x v="4"/>
    <x v="9"/>
    <x v="2"/>
    <n v="35"/>
    <x v="0"/>
    <x v="3"/>
    <x v="3"/>
    <x v="6"/>
    <n v="0"/>
    <n v="0"/>
    <n v="0"/>
    <n v="0"/>
    <n v="0"/>
    <d v="2024-03-12T00:00:00"/>
    <s v="Contacted"/>
    <n v="10"/>
    <x v="1"/>
    <b v="1"/>
    <b v="0"/>
    <x v="0"/>
  </r>
  <r>
    <s v="CUST101835"/>
    <d v="2021-06-06T00:00:00"/>
    <x v="1"/>
    <x v="0"/>
    <d v="2023-02-21T00:00:00"/>
    <d v="2023-10-08T00:00:00"/>
    <x v="1"/>
    <n v="1595"/>
    <n v="741"/>
    <n v="1.3495276653171389E-3"/>
    <x v="0"/>
    <n v="3"/>
    <n v="53.23"/>
    <n v="17.739999999999998"/>
    <n v="7.86"/>
    <x v="4"/>
    <x v="3"/>
    <x v="0"/>
    <n v="36"/>
    <x v="0"/>
    <x v="6"/>
    <x v="4"/>
    <x v="2"/>
    <n v="0"/>
    <n v="0"/>
    <n v="0"/>
    <n v="1"/>
    <n v="1"/>
    <s v="-"/>
    <s v="Never Contacted"/>
    <n v="10"/>
    <x v="1"/>
    <b v="1"/>
    <b v="0"/>
    <x v="0"/>
  </r>
  <r>
    <s v="CUST100649"/>
    <d v="2021-05-14T00:00:00"/>
    <x v="1"/>
    <x v="1"/>
    <d v="2023-09-11T00:00:00"/>
    <d v="2024-03-24T00:00:00"/>
    <x v="0"/>
    <n v="1618"/>
    <n v="573"/>
    <n v="1.7452006980802793E-3"/>
    <x v="0"/>
    <n v="3"/>
    <n v="247.97"/>
    <n v="82.66"/>
    <n v="63.3"/>
    <x v="1"/>
    <x v="3"/>
    <x v="2"/>
    <n v="26"/>
    <x v="2"/>
    <x v="3"/>
    <x v="1"/>
    <x v="2"/>
    <n v="0"/>
    <n v="0"/>
    <n v="0"/>
    <n v="0"/>
    <n v="1"/>
    <d v="2023-09-21T00:00:00"/>
    <s v="Contacted"/>
    <n v="0"/>
    <x v="0"/>
    <b v="1"/>
    <b v="0"/>
    <x v="0"/>
  </r>
  <r>
    <s v="CUST100727"/>
    <d v="2023-12-17T00:00:00"/>
    <x v="4"/>
    <x v="7"/>
    <d v="2024-11-15T00:00:00"/>
    <d v="2025-08-24T00:00:00"/>
    <x v="2"/>
    <n v="671"/>
    <n v="55"/>
    <n v="1.8181818181818181E-2"/>
    <x v="0"/>
    <n v="3"/>
    <n v="187.93"/>
    <n v="62.64"/>
    <n v="135.26"/>
    <x v="5"/>
    <x v="5"/>
    <x v="1"/>
    <n v="20"/>
    <x v="2"/>
    <x v="3"/>
    <x v="0"/>
    <x v="3"/>
    <n v="0"/>
    <n v="1"/>
    <n v="1"/>
    <n v="0"/>
    <n v="2"/>
    <s v="-"/>
    <s v="Never Contacted"/>
    <n v="0"/>
    <x v="1"/>
    <b v="1"/>
    <b v="0"/>
    <x v="1"/>
  </r>
  <r>
    <s v="CUST100366"/>
    <d v="2024-09-03T00:00:00"/>
    <x v="3"/>
    <x v="10"/>
    <d v="2025-10-01T00:00:00"/>
    <d v="2025-10-13T00:00:00"/>
    <x v="2"/>
    <n v="410"/>
    <n v="5"/>
    <n v="0.2"/>
    <x v="0"/>
    <n v="1"/>
    <n v="147.13999999999999"/>
    <n v="147.13999999999999"/>
    <n v="19.03"/>
    <x v="0"/>
    <x v="8"/>
    <x v="2"/>
    <n v="23"/>
    <x v="2"/>
    <x v="4"/>
    <x v="0"/>
    <x v="3"/>
    <n v="0"/>
    <n v="0"/>
    <n v="0"/>
    <n v="0"/>
    <n v="0"/>
    <d v="2025-09-01T00:00:00"/>
    <s v="Contacted"/>
    <n v="0"/>
    <x v="0"/>
    <b v="1"/>
    <b v="0"/>
    <x v="1"/>
  </r>
  <r>
    <s v="CUST101351"/>
    <d v="2023-11-29T00:00:00"/>
    <x v="4"/>
    <x v="5"/>
    <d v="2024-01-07T00:00:00"/>
    <d v="2025-07-27T00:00:00"/>
    <x v="2"/>
    <n v="689"/>
    <n v="83"/>
    <n v="1.2048192771084338E-2"/>
    <x v="0"/>
    <n v="5"/>
    <n v="26.38"/>
    <n v="5.28"/>
    <n v="3.82"/>
    <x v="2"/>
    <x v="9"/>
    <x v="0"/>
    <n v="47"/>
    <x v="0"/>
    <x v="4"/>
    <x v="0"/>
    <x v="0"/>
    <n v="0"/>
    <n v="1"/>
    <n v="0"/>
    <n v="0"/>
    <n v="0"/>
    <d v="2024-10-15T00:00:00"/>
    <s v="Contacted"/>
    <n v="0"/>
    <x v="0"/>
    <b v="1"/>
    <b v="1"/>
    <x v="1"/>
  </r>
  <r>
    <s v="CUST100555"/>
    <d v="2021-02-07T00:00:00"/>
    <x v="1"/>
    <x v="4"/>
    <d v="2025-10-02T00:00:00"/>
    <d v="2025-10-15T00:00:00"/>
    <x v="2"/>
    <n v="1714"/>
    <n v="3"/>
    <n v="0.33333333333333331"/>
    <x v="0"/>
    <n v="3"/>
    <n v="239.6"/>
    <n v="79.87"/>
    <n v="0.5"/>
    <x v="5"/>
    <x v="5"/>
    <x v="2"/>
    <n v="38"/>
    <x v="0"/>
    <x v="2"/>
    <x v="2"/>
    <x v="6"/>
    <n v="0"/>
    <n v="0"/>
    <n v="0"/>
    <n v="0"/>
    <n v="2"/>
    <d v="2023-05-23T00:00:00"/>
    <s v="Contacted"/>
    <n v="5"/>
    <x v="0"/>
    <b v="1"/>
    <b v="0"/>
    <x v="1"/>
  </r>
  <r>
    <s v="CUST101410"/>
    <d v="2021-10-10T00:00:00"/>
    <x v="1"/>
    <x v="6"/>
    <d v="2022-06-22T00:00:00"/>
    <d v="2024-03-14T00:00:00"/>
    <x v="0"/>
    <n v="1469"/>
    <n v="583"/>
    <n v="1.7152658662092624E-3"/>
    <x v="0"/>
    <n v="3"/>
    <n v="151.99"/>
    <n v="50.66"/>
    <n v="5.21"/>
    <x v="2"/>
    <x v="8"/>
    <x v="2"/>
    <n v="24"/>
    <x v="2"/>
    <x v="0"/>
    <x v="4"/>
    <x v="0"/>
    <n v="0"/>
    <n v="0"/>
    <n v="0"/>
    <n v="0"/>
    <n v="2"/>
    <d v="2024-03-02T00:00:00"/>
    <s v="Contacted"/>
    <n v="0"/>
    <x v="0"/>
    <b v="0"/>
    <b v="0"/>
    <x v="0"/>
  </r>
  <r>
    <s v="CUST102280"/>
    <d v="2022-06-15T00:00:00"/>
    <x v="0"/>
    <x v="0"/>
    <d v="2024-05-03T00:00:00"/>
    <d v="2025-01-07T00:00:00"/>
    <x v="2"/>
    <n v="1221"/>
    <n v="284"/>
    <n v="3.5211267605633804E-3"/>
    <x v="0"/>
    <n v="1"/>
    <n v="1.1499999999999999"/>
    <n v="1.1499999999999999"/>
    <n v="0"/>
    <x v="2"/>
    <x v="1"/>
    <x v="2"/>
    <n v="36"/>
    <x v="0"/>
    <x v="2"/>
    <x v="2"/>
    <x v="2"/>
    <n v="0"/>
    <n v="0"/>
    <n v="0"/>
    <n v="0"/>
    <n v="0"/>
    <d v="2023-02-06T00:00:00"/>
    <s v="Contacted"/>
    <n v="0"/>
    <x v="2"/>
    <b v="1"/>
    <b v="0"/>
    <x v="0"/>
  </r>
  <r>
    <s v="CUST101913"/>
    <d v="2024-04-10T00:00:00"/>
    <x v="3"/>
    <x v="9"/>
    <d v="2025-05-04T00:00:00"/>
    <d v="2025-10-02T00:00:00"/>
    <x v="2"/>
    <n v="556"/>
    <n v="16"/>
    <n v="6.25E-2"/>
    <x v="0"/>
    <n v="1"/>
    <n v="59.03"/>
    <n v="59.03"/>
    <n v="88.52"/>
    <x v="1"/>
    <x v="5"/>
    <x v="2"/>
    <n v="38"/>
    <x v="0"/>
    <x v="0"/>
    <x v="0"/>
    <x v="1"/>
    <n v="0"/>
    <n v="0"/>
    <n v="0"/>
    <n v="0"/>
    <n v="0"/>
    <d v="2025-05-01T00:00:00"/>
    <s v="Contacted"/>
    <n v="7"/>
    <x v="0"/>
    <b v="1"/>
    <b v="0"/>
    <x v="1"/>
  </r>
  <r>
    <s v="CUST100203"/>
    <d v="2021-05-12T00:00:00"/>
    <x v="1"/>
    <x v="1"/>
    <d v="2024-08-03T00:00:00"/>
    <d v="2024-09-17T00:00:00"/>
    <x v="0"/>
    <n v="1620"/>
    <n v="396"/>
    <n v="2.5252525252525255E-3"/>
    <x v="0"/>
    <n v="3"/>
    <n v="170.25"/>
    <n v="56.75"/>
    <n v="44.26"/>
    <x v="2"/>
    <x v="7"/>
    <x v="2"/>
    <n v="37"/>
    <x v="0"/>
    <x v="0"/>
    <x v="4"/>
    <x v="1"/>
    <n v="0"/>
    <n v="0"/>
    <n v="0"/>
    <n v="0"/>
    <n v="3"/>
    <s v="-"/>
    <s v="Never Contacted"/>
    <n v="0"/>
    <x v="0"/>
    <b v="1"/>
    <b v="0"/>
    <x v="0"/>
  </r>
  <r>
    <s v="CUST102113"/>
    <d v="2021-09-12T00:00:00"/>
    <x v="1"/>
    <x v="10"/>
    <d v="2025-06-12T00:00:00"/>
    <d v="2025-06-29T00:00:00"/>
    <x v="2"/>
    <n v="1497"/>
    <n v="111"/>
    <n v="9.0090090090090089E-3"/>
    <x v="0"/>
    <n v="2"/>
    <n v="102.26"/>
    <n v="51.13"/>
    <n v="58.78"/>
    <x v="5"/>
    <x v="8"/>
    <x v="1"/>
    <n v="30"/>
    <x v="2"/>
    <x v="2"/>
    <x v="4"/>
    <x v="4"/>
    <n v="0"/>
    <n v="0"/>
    <n v="0"/>
    <n v="0"/>
    <n v="2"/>
    <d v="2024-12-08T00:00:00"/>
    <s v="Contacted"/>
    <n v="6"/>
    <x v="0"/>
    <b v="0"/>
    <b v="1"/>
    <x v="0"/>
  </r>
  <r>
    <s v="CUST100120"/>
    <d v="2022-09-27T00:00:00"/>
    <x v="0"/>
    <x v="10"/>
    <d v="2023-06-22T00:00:00"/>
    <d v="2024-01-24T00:00:00"/>
    <x v="0"/>
    <n v="1117"/>
    <n v="633"/>
    <n v="1.5797788309636651E-3"/>
    <x v="0"/>
    <n v="2"/>
    <n v="60.01"/>
    <n v="30.01"/>
    <n v="41.89"/>
    <x v="5"/>
    <x v="5"/>
    <x v="0"/>
    <n v="38"/>
    <x v="0"/>
    <x v="1"/>
    <x v="0"/>
    <x v="6"/>
    <n v="0"/>
    <n v="0"/>
    <n v="0"/>
    <n v="0"/>
    <n v="0"/>
    <d v="2023-01-03T00:00:00"/>
    <s v="Contacted"/>
    <n v="10"/>
    <x v="0"/>
    <b v="1"/>
    <b v="0"/>
    <x v="0"/>
  </r>
  <r>
    <s v="CUST100283"/>
    <d v="2022-09-23T00:00:00"/>
    <x v="0"/>
    <x v="10"/>
    <d v="2025-05-22T00:00:00"/>
    <d v="2025-10-03T00:00:00"/>
    <x v="2"/>
    <n v="1121"/>
    <n v="15"/>
    <n v="6.6666666666666666E-2"/>
    <x v="0"/>
    <n v="3"/>
    <n v="72.260000000000005"/>
    <n v="24.09"/>
    <n v="8.83"/>
    <x v="0"/>
    <x v="7"/>
    <x v="0"/>
    <n v="33"/>
    <x v="0"/>
    <x v="3"/>
    <x v="1"/>
    <x v="5"/>
    <n v="0"/>
    <n v="0"/>
    <n v="0"/>
    <n v="0"/>
    <n v="0"/>
    <s v="-"/>
    <s v="Never Contacted"/>
    <n v="0"/>
    <x v="2"/>
    <b v="1"/>
    <b v="1"/>
    <x v="1"/>
  </r>
  <r>
    <s v="CUST100575"/>
    <d v="2021-08-28T00:00:00"/>
    <x v="1"/>
    <x v="2"/>
    <d v="2022-11-12T00:00:00"/>
    <d v="2024-04-04T00:00:00"/>
    <x v="0"/>
    <n v="1512"/>
    <n v="562"/>
    <n v="1.7793594306049821E-3"/>
    <x v="0"/>
    <n v="3"/>
    <n v="83.18"/>
    <n v="27.73"/>
    <n v="0"/>
    <x v="1"/>
    <x v="7"/>
    <x v="0"/>
    <n v="23"/>
    <x v="2"/>
    <x v="0"/>
    <x v="1"/>
    <x v="6"/>
    <n v="0"/>
    <n v="0"/>
    <n v="1"/>
    <n v="0"/>
    <n v="2"/>
    <s v="-"/>
    <s v="Never Contacted"/>
    <n v="0"/>
    <x v="2"/>
    <b v="1"/>
    <b v="1"/>
    <x v="0"/>
  </r>
  <r>
    <s v="CUST101301"/>
    <d v="2024-09-05T00:00:00"/>
    <x v="3"/>
    <x v="10"/>
    <d v="2025-04-20T00:00:00"/>
    <d v="2025-05-19T00:00:00"/>
    <x v="2"/>
    <n v="408"/>
    <n v="152"/>
    <n v="6.5789473684210523E-3"/>
    <x v="0"/>
    <n v="3"/>
    <n v="217.82"/>
    <n v="72.61"/>
    <n v="111.54"/>
    <x v="1"/>
    <x v="2"/>
    <x v="0"/>
    <n v="35"/>
    <x v="0"/>
    <x v="3"/>
    <x v="4"/>
    <x v="7"/>
    <n v="0"/>
    <n v="0"/>
    <n v="0"/>
    <n v="0"/>
    <n v="1"/>
    <d v="2025-06-07T00:00:00"/>
    <s v="Contacted"/>
    <n v="0"/>
    <x v="2"/>
    <b v="1"/>
    <b v="0"/>
    <x v="0"/>
  </r>
  <r>
    <s v="CUST101839"/>
    <d v="2023-05-07T00:00:00"/>
    <x v="4"/>
    <x v="1"/>
    <d v="2025-01-03T00:00:00"/>
    <d v="2025-06-10T00:00:00"/>
    <x v="2"/>
    <n v="895"/>
    <n v="130"/>
    <n v="7.6923076923076927E-3"/>
    <x v="0"/>
    <n v="2"/>
    <n v="117.03"/>
    <n v="58.52"/>
    <n v="24.85"/>
    <x v="0"/>
    <x v="5"/>
    <x v="0"/>
    <n v="27"/>
    <x v="2"/>
    <x v="6"/>
    <x v="3"/>
    <x v="6"/>
    <n v="0"/>
    <n v="0"/>
    <n v="0"/>
    <n v="1"/>
    <n v="0"/>
    <s v="-"/>
    <s v="Never Contacted"/>
    <n v="6"/>
    <x v="1"/>
    <b v="0"/>
    <b v="1"/>
    <x v="0"/>
  </r>
  <r>
    <s v="CUST100275"/>
    <d v="2021-08-07T00:00:00"/>
    <x v="1"/>
    <x v="2"/>
    <d v="2021-09-22T00:00:00"/>
    <d v="2023-05-15T00:00:00"/>
    <x v="1"/>
    <n v="1533"/>
    <n v="887"/>
    <n v="1.1273957158962795E-3"/>
    <x v="0"/>
    <n v="2"/>
    <n v="184.63"/>
    <n v="92.32"/>
    <n v="118.23"/>
    <x v="4"/>
    <x v="3"/>
    <x v="2"/>
    <n v="23"/>
    <x v="2"/>
    <x v="5"/>
    <x v="2"/>
    <x v="5"/>
    <n v="0"/>
    <n v="0"/>
    <n v="0"/>
    <n v="0"/>
    <n v="0"/>
    <s v="-"/>
    <s v="Never Contacted"/>
    <n v="0"/>
    <x v="2"/>
    <b v="1"/>
    <b v="0"/>
    <x v="0"/>
  </r>
  <r>
    <s v="CUST100965"/>
    <d v="2020-06-24T00:00:00"/>
    <x v="2"/>
    <x v="0"/>
    <d v="2023-11-09T00:00:00"/>
    <d v="2024-05-16T00:00:00"/>
    <x v="0"/>
    <n v="1942"/>
    <n v="520"/>
    <n v="1.9230769230769232E-3"/>
    <x v="0"/>
    <n v="2"/>
    <n v="131.22999999999999"/>
    <n v="65.62"/>
    <n v="79.38"/>
    <x v="0"/>
    <x v="1"/>
    <x v="0"/>
    <n v="40"/>
    <x v="0"/>
    <x v="6"/>
    <x v="1"/>
    <x v="7"/>
    <n v="0"/>
    <n v="0"/>
    <n v="0"/>
    <n v="0"/>
    <n v="0"/>
    <d v="2022-12-03T00:00:00"/>
    <s v="Contacted"/>
    <n v="0"/>
    <x v="2"/>
    <b v="1"/>
    <b v="0"/>
    <x v="0"/>
  </r>
  <r>
    <s v="CUST101547"/>
    <d v="2020-03-21T00:00:00"/>
    <x v="2"/>
    <x v="11"/>
    <d v="2024-11-05T00:00:00"/>
    <d v="2025-10-02T00:00:00"/>
    <x v="2"/>
    <n v="2037"/>
    <n v="16"/>
    <n v="6.25E-2"/>
    <x v="0"/>
    <n v="2"/>
    <n v="87.91"/>
    <n v="43.96"/>
    <n v="39.86"/>
    <x v="1"/>
    <x v="9"/>
    <x v="1"/>
    <n v="37"/>
    <x v="0"/>
    <x v="3"/>
    <x v="0"/>
    <x v="2"/>
    <n v="1"/>
    <n v="0"/>
    <n v="0"/>
    <n v="0"/>
    <n v="0"/>
    <d v="2025-06-26T00:00:00"/>
    <s v="Contacted"/>
    <n v="0"/>
    <x v="0"/>
    <b v="1"/>
    <b v="1"/>
    <x v="1"/>
  </r>
  <r>
    <s v="CUST100360"/>
    <d v="2024-12-05T00:00:00"/>
    <x v="3"/>
    <x v="7"/>
    <d v="2025-02-04T00:00:00"/>
    <d v="2025-02-17T00:00:00"/>
    <x v="2"/>
    <n v="317"/>
    <n v="243"/>
    <n v="4.11522633744856E-3"/>
    <x v="0"/>
    <n v="2"/>
    <n v="37.229999999999997"/>
    <n v="18.62"/>
    <n v="28.92"/>
    <x v="0"/>
    <x v="8"/>
    <x v="2"/>
    <n v="22"/>
    <x v="2"/>
    <x v="0"/>
    <x v="3"/>
    <x v="0"/>
    <n v="0"/>
    <n v="0"/>
    <n v="0"/>
    <n v="0"/>
    <n v="1"/>
    <d v="2025-07-01T00:00:00"/>
    <s v="Contacted"/>
    <n v="0"/>
    <x v="0"/>
    <b v="0"/>
    <b v="0"/>
    <x v="0"/>
  </r>
  <r>
    <s v="CUST101127"/>
    <d v="2021-04-19T00:00:00"/>
    <x v="1"/>
    <x v="9"/>
    <d v="2021-12-04T00:00:00"/>
    <d v="2024-01-25T00:00:00"/>
    <x v="0"/>
    <n v="1643"/>
    <n v="632"/>
    <n v="1.5822784810126582E-3"/>
    <x v="0"/>
    <n v="2"/>
    <n v="59.89"/>
    <n v="29.95"/>
    <n v="21.02"/>
    <x v="5"/>
    <x v="2"/>
    <x v="0"/>
    <n v="61"/>
    <x v="4"/>
    <x v="5"/>
    <x v="0"/>
    <x v="4"/>
    <n v="0"/>
    <n v="0"/>
    <n v="0"/>
    <n v="0"/>
    <n v="0"/>
    <d v="2025-03-28T00:00:00"/>
    <s v="Contacted"/>
    <n v="0"/>
    <x v="0"/>
    <b v="1"/>
    <b v="0"/>
    <x v="0"/>
  </r>
  <r>
    <s v="CUST100767"/>
    <d v="2022-09-26T00:00:00"/>
    <x v="0"/>
    <x v="10"/>
    <d v="2023-07-30T00:00:00"/>
    <d v="2025-08-24T00:00:00"/>
    <x v="2"/>
    <n v="1118"/>
    <n v="55"/>
    <n v="1.8181818181818181E-2"/>
    <x v="0"/>
    <n v="5"/>
    <n v="427.85"/>
    <n v="85.57"/>
    <n v="29.35"/>
    <x v="1"/>
    <x v="9"/>
    <x v="2"/>
    <n v="0"/>
    <x v="3"/>
    <x v="6"/>
    <x v="1"/>
    <x v="2"/>
    <n v="0"/>
    <n v="0"/>
    <n v="0"/>
    <n v="0"/>
    <n v="1"/>
    <d v="2025-09-03T00:00:00"/>
    <s v="Contacted"/>
    <n v="0"/>
    <x v="0"/>
    <b v="0"/>
    <b v="0"/>
    <x v="1"/>
  </r>
  <r>
    <s v="CUST102003"/>
    <d v="2023-12-12T00:00:00"/>
    <x v="4"/>
    <x v="7"/>
    <d v="2024-04-04T00:00:00"/>
    <d v="2025-09-06T00:00:00"/>
    <x v="2"/>
    <n v="676"/>
    <n v="42"/>
    <n v="2.3809523809523808E-2"/>
    <x v="0"/>
    <n v="2"/>
    <n v="294.27"/>
    <n v="147.13999999999999"/>
    <n v="164.86"/>
    <x v="1"/>
    <x v="1"/>
    <x v="0"/>
    <n v="30"/>
    <x v="2"/>
    <x v="6"/>
    <x v="2"/>
    <x v="0"/>
    <n v="0"/>
    <n v="0"/>
    <n v="1"/>
    <n v="0"/>
    <n v="1"/>
    <d v="2024-10-03T00:00:00"/>
    <s v="Contacted"/>
    <n v="0"/>
    <x v="0"/>
    <b v="1"/>
    <b v="0"/>
    <x v="1"/>
  </r>
  <r>
    <s v="CUST101726"/>
    <d v="2023-01-11T00:00:00"/>
    <x v="4"/>
    <x v="3"/>
    <d v="2023-12-30T00:00:00"/>
    <d v="2024-06-11T00:00:00"/>
    <x v="0"/>
    <n v="1011"/>
    <n v="494"/>
    <n v="2.0242914979757085E-3"/>
    <x v="0"/>
    <n v="3"/>
    <n v="159.16999999999999"/>
    <n v="53.06"/>
    <n v="22.7"/>
    <x v="2"/>
    <x v="1"/>
    <x v="0"/>
    <n v="33"/>
    <x v="0"/>
    <x v="0"/>
    <x v="2"/>
    <x v="3"/>
    <n v="0"/>
    <n v="0"/>
    <n v="0"/>
    <n v="1"/>
    <n v="0"/>
    <d v="2023-03-28T00:00:00"/>
    <s v="Contacted"/>
    <n v="0"/>
    <x v="1"/>
    <b v="1"/>
    <b v="1"/>
    <x v="0"/>
  </r>
  <r>
    <s v="CUST101888"/>
    <d v="2024-04-10T00:00:00"/>
    <x v="3"/>
    <x v="9"/>
    <s v="-"/>
    <s v="-"/>
    <x v="3"/>
    <n v="556"/>
    <s v=" - "/>
    <n v="0"/>
    <x v="1"/>
    <n v="0"/>
    <n v="0"/>
    <n v="0"/>
    <n v="0"/>
    <x v="3"/>
    <x v="2"/>
    <x v="2"/>
    <n v="30"/>
    <x v="2"/>
    <x v="2"/>
    <x v="0"/>
    <x v="7"/>
    <n v="0"/>
    <n v="0"/>
    <n v="0"/>
    <n v="0"/>
    <n v="0"/>
    <d v="2024-05-24T00:00:00"/>
    <s v="Contacted"/>
    <n v="0"/>
    <x v="2"/>
    <b v="0"/>
    <b v="1"/>
    <x v="0"/>
  </r>
  <r>
    <s v="CUST100286"/>
    <d v="2021-08-30T00:00:00"/>
    <x v="1"/>
    <x v="2"/>
    <d v="2023-02-09T00:00:00"/>
    <d v="2024-11-13T00:00:00"/>
    <x v="0"/>
    <n v="1510"/>
    <n v="339"/>
    <n v="2.9498525073746312E-3"/>
    <x v="0"/>
    <n v="3"/>
    <n v="160.47"/>
    <n v="53.49"/>
    <n v="45.67"/>
    <x v="4"/>
    <x v="3"/>
    <x v="2"/>
    <n v="0"/>
    <x v="3"/>
    <x v="3"/>
    <x v="3"/>
    <x v="7"/>
    <n v="0"/>
    <n v="0"/>
    <n v="0"/>
    <n v="0"/>
    <n v="1"/>
    <s v="-"/>
    <s v="Never Contacted"/>
    <n v="0"/>
    <x v="2"/>
    <b v="1"/>
    <b v="1"/>
    <x v="0"/>
  </r>
  <r>
    <s v="CUST102102"/>
    <d v="2023-07-03T00:00:00"/>
    <x v="4"/>
    <x v="8"/>
    <d v="2024-02-11T00:00:00"/>
    <s v="-"/>
    <x v="3"/>
    <n v="838"/>
    <s v=" - "/>
    <n v="0"/>
    <x v="0"/>
    <n v="0"/>
    <n v="0"/>
    <n v="0"/>
    <n v="0"/>
    <x v="4"/>
    <x v="3"/>
    <x v="2"/>
    <n v="36"/>
    <x v="0"/>
    <x v="3"/>
    <x v="3"/>
    <x v="3"/>
    <n v="0"/>
    <n v="0"/>
    <n v="0"/>
    <n v="0"/>
    <n v="0"/>
    <d v="2024-05-30T00:00:00"/>
    <s v="Contacted"/>
    <n v="0"/>
    <x v="2"/>
    <b v="1"/>
    <b v="0"/>
    <x v="0"/>
  </r>
  <r>
    <s v="CUST101094"/>
    <d v="2022-06-25T00:00:00"/>
    <x v="0"/>
    <x v="0"/>
    <d v="2022-07-14T00:00:00"/>
    <d v="2024-02-18T00:00:00"/>
    <x v="0"/>
    <n v="1211"/>
    <n v="608"/>
    <n v="1.6447368421052631E-3"/>
    <x v="0"/>
    <n v="1"/>
    <n v="138.16"/>
    <n v="138.16"/>
    <n v="34.76"/>
    <x v="5"/>
    <x v="5"/>
    <x v="0"/>
    <n v="17"/>
    <x v="1"/>
    <x v="4"/>
    <x v="4"/>
    <x v="1"/>
    <n v="1"/>
    <n v="0"/>
    <n v="0"/>
    <n v="0"/>
    <n v="0"/>
    <d v="2023-09-03T00:00:00"/>
    <s v="Contacted"/>
    <n v="3"/>
    <x v="0"/>
    <b v="1"/>
    <b v="1"/>
    <x v="0"/>
  </r>
  <r>
    <s v="CUST100888"/>
    <d v="2021-12-12T00:00:00"/>
    <x v="1"/>
    <x v="7"/>
    <d v="2025-05-23T00:00:00"/>
    <d v="2025-06-22T00:00:00"/>
    <x v="2"/>
    <n v="1406"/>
    <n v="118"/>
    <n v="8.4745762711864406E-3"/>
    <x v="0"/>
    <n v="3"/>
    <n v="28.02"/>
    <n v="9.34"/>
    <n v="17.37"/>
    <x v="3"/>
    <x v="5"/>
    <x v="2"/>
    <n v="37"/>
    <x v="0"/>
    <x v="4"/>
    <x v="3"/>
    <x v="4"/>
    <n v="0"/>
    <n v="0"/>
    <n v="0"/>
    <n v="0"/>
    <n v="1"/>
    <s v="-"/>
    <s v="Never Contacted"/>
    <n v="5"/>
    <x v="2"/>
    <b v="1"/>
    <b v="1"/>
    <x v="0"/>
  </r>
  <r>
    <s v="CUST100423"/>
    <d v="2022-05-25T00:00:00"/>
    <x v="0"/>
    <x v="1"/>
    <d v="2024-01-10T00:00:00"/>
    <d v="2024-04-08T00:00:00"/>
    <x v="0"/>
    <n v="1242"/>
    <n v="558"/>
    <n v="1.7921146953405018E-3"/>
    <x v="0"/>
    <n v="6"/>
    <n v="323.57"/>
    <n v="53.93"/>
    <n v="23.42"/>
    <x v="5"/>
    <x v="4"/>
    <x v="1"/>
    <n v="43"/>
    <x v="0"/>
    <x v="6"/>
    <x v="1"/>
    <x v="5"/>
    <n v="0"/>
    <n v="2"/>
    <n v="0"/>
    <n v="0"/>
    <n v="0"/>
    <d v="2022-05-28T00:00:00"/>
    <s v="Contacted"/>
    <n v="0"/>
    <x v="2"/>
    <b v="0"/>
    <b v="0"/>
    <x v="0"/>
  </r>
  <r>
    <s v="CUST101808"/>
    <d v="2023-12-08T00:00:00"/>
    <x v="4"/>
    <x v="7"/>
    <d v="2025-01-10T00:00:00"/>
    <d v="2025-01-27T00:00:00"/>
    <x v="2"/>
    <n v="680"/>
    <n v="264"/>
    <n v="3.787878787878788E-3"/>
    <x v="0"/>
    <n v="4"/>
    <n v="263.63"/>
    <n v="65.91"/>
    <n v="29.91"/>
    <x v="4"/>
    <x v="0"/>
    <x v="1"/>
    <n v="27"/>
    <x v="2"/>
    <x v="1"/>
    <x v="2"/>
    <x v="1"/>
    <n v="0"/>
    <n v="0"/>
    <n v="0"/>
    <n v="0"/>
    <n v="1"/>
    <s v="-"/>
    <s v="Never Contacted"/>
    <n v="0"/>
    <x v="1"/>
    <b v="1"/>
    <b v="1"/>
    <x v="0"/>
  </r>
  <r>
    <s v="CUST102347"/>
    <d v="2024-07-30T00:00:00"/>
    <x v="3"/>
    <x v="8"/>
    <d v="2024-10-27T00:00:00"/>
    <d v="2025-08-16T00:00:00"/>
    <x v="2"/>
    <n v="445"/>
    <n v="63"/>
    <n v="1.5873015873015872E-2"/>
    <x v="0"/>
    <n v="2"/>
    <n v="141.82"/>
    <n v="70.91"/>
    <n v="96.71"/>
    <x v="3"/>
    <x v="9"/>
    <x v="0"/>
    <n v="23"/>
    <x v="2"/>
    <x v="3"/>
    <x v="1"/>
    <x v="3"/>
    <n v="0"/>
    <n v="0"/>
    <n v="1"/>
    <n v="0"/>
    <n v="0"/>
    <d v="2024-09-16T00:00:00"/>
    <s v="Contacted"/>
    <n v="0"/>
    <x v="1"/>
    <b v="1"/>
    <b v="1"/>
    <x v="1"/>
  </r>
  <r>
    <s v="CUST101587"/>
    <d v="2021-04-07T00:00:00"/>
    <x v="1"/>
    <x v="9"/>
    <d v="2025-04-16T00:00:00"/>
    <d v="2025-06-23T00:00:00"/>
    <x v="2"/>
    <n v="1655"/>
    <n v="117"/>
    <n v="8.5470085470085479E-3"/>
    <x v="0"/>
    <n v="1"/>
    <n v="133.59"/>
    <n v="133.59"/>
    <n v="107.66"/>
    <x v="1"/>
    <x v="4"/>
    <x v="0"/>
    <n v="36"/>
    <x v="0"/>
    <x v="5"/>
    <x v="2"/>
    <x v="6"/>
    <n v="0"/>
    <n v="0"/>
    <n v="0"/>
    <n v="0"/>
    <n v="0"/>
    <d v="2021-11-25T00:00:00"/>
    <s v="Contacted"/>
    <n v="2"/>
    <x v="2"/>
    <b v="0"/>
    <b v="0"/>
    <x v="0"/>
  </r>
  <r>
    <s v="CUST100840"/>
    <d v="2023-10-03T00:00:00"/>
    <x v="4"/>
    <x v="6"/>
    <d v="2024-05-24T00:00:00"/>
    <d v="2025-05-28T00:00:00"/>
    <x v="2"/>
    <n v="746"/>
    <n v="143"/>
    <n v="6.993006993006993E-3"/>
    <x v="0"/>
    <n v="2"/>
    <n v="79.38"/>
    <n v="39.69"/>
    <n v="0.5"/>
    <x v="1"/>
    <x v="9"/>
    <x v="2"/>
    <n v="56"/>
    <x v="0"/>
    <x v="0"/>
    <x v="1"/>
    <x v="1"/>
    <n v="1"/>
    <n v="0"/>
    <n v="0"/>
    <n v="0"/>
    <n v="0"/>
    <d v="2024-11-27T00:00:00"/>
    <s v="Contacted"/>
    <n v="4"/>
    <x v="0"/>
    <b v="1"/>
    <b v="0"/>
    <x v="0"/>
  </r>
  <r>
    <s v="CUST100065"/>
    <d v="2023-05-06T00:00:00"/>
    <x v="4"/>
    <x v="1"/>
    <d v="2024-02-13T00:00:00"/>
    <d v="2024-06-21T00:00:00"/>
    <x v="0"/>
    <n v="896"/>
    <n v="484"/>
    <n v="2.0661157024793389E-3"/>
    <x v="0"/>
    <n v="1"/>
    <n v="39.659999999999997"/>
    <n v="39.659999999999997"/>
    <n v="54.78"/>
    <x v="2"/>
    <x v="5"/>
    <x v="1"/>
    <n v="16"/>
    <x v="1"/>
    <x v="1"/>
    <x v="2"/>
    <x v="2"/>
    <n v="1"/>
    <n v="0"/>
    <n v="0"/>
    <n v="1"/>
    <n v="0"/>
    <d v="2024-05-24T00:00:00"/>
    <s v="Contacted"/>
    <n v="0"/>
    <x v="0"/>
    <b v="0"/>
    <b v="0"/>
    <x v="0"/>
  </r>
  <r>
    <s v="CUST101645"/>
    <d v="2023-01-05T00:00:00"/>
    <x v="4"/>
    <x v="3"/>
    <d v="2025-01-04T00:00:00"/>
    <s v="-"/>
    <x v="3"/>
    <n v="1017"/>
    <s v=" - "/>
    <n v="0"/>
    <x v="0"/>
    <n v="0"/>
    <n v="0"/>
    <n v="0"/>
    <n v="0"/>
    <x v="2"/>
    <x v="7"/>
    <x v="2"/>
    <n v="33"/>
    <x v="0"/>
    <x v="6"/>
    <x v="0"/>
    <x v="0"/>
    <n v="3"/>
    <n v="0"/>
    <n v="0"/>
    <n v="0"/>
    <n v="0"/>
    <d v="2023-01-28T00:00:00"/>
    <s v="Contacted"/>
    <n v="0"/>
    <x v="2"/>
    <b v="1"/>
    <b v="0"/>
    <x v="0"/>
  </r>
  <r>
    <s v="CUST101710"/>
    <d v="2021-02-28T00:00:00"/>
    <x v="1"/>
    <x v="4"/>
    <d v="2022-10-03T00:00:00"/>
    <d v="2024-06-04T00:00:00"/>
    <x v="0"/>
    <n v="1693"/>
    <n v="501"/>
    <n v="1.996007984031936E-3"/>
    <x v="0"/>
    <n v="3"/>
    <n v="298.3"/>
    <n v="99.43"/>
    <n v="57.82"/>
    <x v="1"/>
    <x v="0"/>
    <x v="2"/>
    <n v="53"/>
    <x v="0"/>
    <x v="5"/>
    <x v="2"/>
    <x v="7"/>
    <n v="0"/>
    <n v="0"/>
    <n v="1"/>
    <n v="0"/>
    <n v="0"/>
    <d v="2021-03-29T00:00:00"/>
    <s v="Contacted"/>
    <n v="0"/>
    <x v="2"/>
    <b v="0"/>
    <b v="0"/>
    <x v="0"/>
  </r>
  <r>
    <s v="CUST101457"/>
    <d v="2020-12-24T00:00:00"/>
    <x v="2"/>
    <x v="7"/>
    <d v="2022-09-09T00:00:00"/>
    <d v="2024-12-27T00:00:00"/>
    <x v="0"/>
    <n v="1759"/>
    <n v="295"/>
    <n v="3.3898305084745762E-3"/>
    <x v="0"/>
    <n v="7"/>
    <n v="791.13"/>
    <n v="113.02"/>
    <n v="69.180000000000007"/>
    <x v="5"/>
    <x v="0"/>
    <x v="0"/>
    <n v="41"/>
    <x v="0"/>
    <x v="2"/>
    <x v="2"/>
    <x v="6"/>
    <n v="0"/>
    <n v="0"/>
    <n v="0"/>
    <n v="0"/>
    <n v="4"/>
    <d v="2021-08-14T00:00:00"/>
    <s v="Contacted"/>
    <n v="10"/>
    <x v="0"/>
    <b v="0"/>
    <b v="1"/>
    <x v="0"/>
  </r>
  <r>
    <s v="CUST101559"/>
    <d v="2024-03-10T00:00:00"/>
    <x v="3"/>
    <x v="11"/>
    <d v="2025-04-05T00:00:00"/>
    <d v="2025-04-06T00:00:00"/>
    <x v="2"/>
    <n v="587"/>
    <n v="195"/>
    <n v="5.1282051282051282E-3"/>
    <x v="0"/>
    <n v="1"/>
    <n v="83.33"/>
    <n v="83.33"/>
    <n v="0.5"/>
    <x v="5"/>
    <x v="2"/>
    <x v="1"/>
    <n v="44"/>
    <x v="0"/>
    <x v="3"/>
    <x v="4"/>
    <x v="0"/>
    <n v="0"/>
    <n v="0"/>
    <n v="0"/>
    <n v="0"/>
    <n v="0"/>
    <d v="2024-07-06T00:00:00"/>
    <s v="Contacted"/>
    <n v="7"/>
    <x v="0"/>
    <b v="0"/>
    <b v="0"/>
    <x v="0"/>
  </r>
  <r>
    <s v="CUST100230"/>
    <d v="2020-08-11T00:00:00"/>
    <x v="2"/>
    <x v="2"/>
    <d v="2025-07-01T00:00:00"/>
    <d v="2025-07-12T00:00:00"/>
    <x v="2"/>
    <n v="1894"/>
    <n v="98"/>
    <n v="1.020408163265306E-2"/>
    <x v="0"/>
    <n v="3"/>
    <n v="89.63"/>
    <n v="29.88"/>
    <n v="42.36"/>
    <x v="1"/>
    <x v="1"/>
    <x v="2"/>
    <n v="35"/>
    <x v="0"/>
    <x v="0"/>
    <x v="3"/>
    <x v="1"/>
    <n v="0"/>
    <n v="0"/>
    <n v="0"/>
    <n v="0"/>
    <n v="1"/>
    <d v="2021-09-09T00:00:00"/>
    <s v="Contacted"/>
    <n v="0"/>
    <x v="1"/>
    <b v="0"/>
    <b v="0"/>
    <x v="0"/>
  </r>
  <r>
    <s v="CUST101575"/>
    <d v="2022-09-13T00:00:00"/>
    <x v="0"/>
    <x v="10"/>
    <d v="2022-10-26T00:00:00"/>
    <d v="2023-08-23T00:00:00"/>
    <x v="1"/>
    <n v="1131"/>
    <n v="787"/>
    <n v="1.2706480304955528E-3"/>
    <x v="0"/>
    <n v="3"/>
    <n v="76.150000000000006"/>
    <n v="25.38"/>
    <n v="11.68"/>
    <x v="1"/>
    <x v="4"/>
    <x v="2"/>
    <n v="38"/>
    <x v="0"/>
    <x v="5"/>
    <x v="3"/>
    <x v="1"/>
    <n v="1"/>
    <n v="0"/>
    <n v="0"/>
    <n v="0"/>
    <n v="0"/>
    <d v="2023-01-27T00:00:00"/>
    <s v="Contacted"/>
    <n v="0"/>
    <x v="0"/>
    <b v="1"/>
    <b v="0"/>
    <x v="0"/>
  </r>
  <r>
    <s v="CUST101569"/>
    <d v="2022-10-24T00:00:00"/>
    <x v="0"/>
    <x v="6"/>
    <d v="2025-01-03T00:00:00"/>
    <d v="2025-06-17T00:00:00"/>
    <x v="2"/>
    <n v="1090"/>
    <n v="123"/>
    <n v="8.130081300813009E-3"/>
    <x v="0"/>
    <n v="8"/>
    <n v="475.57"/>
    <n v="59.45"/>
    <n v="121.56"/>
    <x v="1"/>
    <x v="7"/>
    <x v="2"/>
    <n v="27"/>
    <x v="2"/>
    <x v="4"/>
    <x v="4"/>
    <x v="4"/>
    <n v="0"/>
    <n v="0"/>
    <n v="0"/>
    <n v="0"/>
    <n v="2"/>
    <d v="2024-04-18T00:00:00"/>
    <s v="Contacted"/>
    <n v="0"/>
    <x v="1"/>
    <b v="1"/>
    <b v="0"/>
    <x v="0"/>
  </r>
  <r>
    <s v="CUST100933"/>
    <d v="2020-02-22T00:00:00"/>
    <x v="2"/>
    <x v="4"/>
    <d v="2021-08-16T00:00:00"/>
    <d v="2021-08-30T00:00:00"/>
    <x v="4"/>
    <n v="2065"/>
    <n v="1510"/>
    <n v="6.6225165562913907E-4"/>
    <x v="0"/>
    <n v="3"/>
    <n v="441.41"/>
    <n v="147.13999999999999"/>
    <n v="35.119999999999997"/>
    <x v="4"/>
    <x v="0"/>
    <x v="2"/>
    <n v="38"/>
    <x v="0"/>
    <x v="2"/>
    <x v="2"/>
    <x v="1"/>
    <n v="0"/>
    <n v="0"/>
    <n v="1"/>
    <n v="0"/>
    <n v="2"/>
    <s v="-"/>
    <s v="Never Contacted"/>
    <n v="0"/>
    <x v="0"/>
    <b v="1"/>
    <b v="0"/>
    <x v="0"/>
  </r>
  <r>
    <s v="CUST100889"/>
    <d v="2022-12-27T00:00:00"/>
    <x v="0"/>
    <x v="7"/>
    <d v="2023-09-21T00:00:00"/>
    <d v="2025-07-10T00:00:00"/>
    <x v="2"/>
    <n v="1026"/>
    <n v="100"/>
    <n v="0.01"/>
    <x v="0"/>
    <n v="4"/>
    <n v="306.5"/>
    <n v="76.63"/>
    <n v="32.229999999999997"/>
    <x v="0"/>
    <x v="10"/>
    <x v="2"/>
    <n v="18"/>
    <x v="1"/>
    <x v="6"/>
    <x v="2"/>
    <x v="6"/>
    <n v="0"/>
    <n v="0"/>
    <n v="0"/>
    <n v="0"/>
    <n v="2"/>
    <d v="2023-03-06T00:00:00"/>
    <s v="Contacted"/>
    <n v="0"/>
    <x v="0"/>
    <b v="1"/>
    <b v="0"/>
    <x v="0"/>
  </r>
  <r>
    <s v="CUST101399"/>
    <d v="2023-11-19T00:00:00"/>
    <x v="4"/>
    <x v="5"/>
    <d v="2025-08-18T00:00:00"/>
    <d v="2025-10-02T00:00:00"/>
    <x v="2"/>
    <n v="699"/>
    <n v="16"/>
    <n v="6.25E-2"/>
    <x v="0"/>
    <n v="2"/>
    <n v="294.27"/>
    <n v="147.13999999999999"/>
    <n v="82.87"/>
    <x v="0"/>
    <x v="1"/>
    <x v="0"/>
    <n v="33"/>
    <x v="0"/>
    <x v="3"/>
    <x v="1"/>
    <x v="1"/>
    <n v="1"/>
    <n v="0"/>
    <n v="0"/>
    <n v="0"/>
    <n v="0"/>
    <d v="2025-09-04T00:00:00"/>
    <s v="Contacted"/>
    <n v="0"/>
    <x v="0"/>
    <b v="1"/>
    <b v="1"/>
    <x v="1"/>
  </r>
  <r>
    <s v="CUST100729"/>
    <d v="2020-05-11T00:00:00"/>
    <x v="2"/>
    <x v="1"/>
    <d v="2022-04-14T00:00:00"/>
    <d v="2022-09-03T00:00:00"/>
    <x v="5"/>
    <n v="1986"/>
    <n v="1141"/>
    <n v="8.7642418930762491E-4"/>
    <x v="0"/>
    <n v="6"/>
    <n v="539.36"/>
    <n v="89.89"/>
    <n v="37.6"/>
    <x v="0"/>
    <x v="4"/>
    <x v="2"/>
    <n v="26"/>
    <x v="2"/>
    <x v="0"/>
    <x v="4"/>
    <x v="3"/>
    <n v="0"/>
    <n v="0"/>
    <n v="0"/>
    <n v="0"/>
    <n v="3"/>
    <d v="2021-01-02T00:00:00"/>
    <s v="Contacted"/>
    <n v="4"/>
    <x v="2"/>
    <b v="1"/>
    <b v="1"/>
    <x v="0"/>
  </r>
  <r>
    <s v="CUST100736"/>
    <d v="2020-05-07T00:00:00"/>
    <x v="2"/>
    <x v="1"/>
    <d v="2023-07-14T00:00:00"/>
    <d v="2023-12-24T00:00:00"/>
    <x v="1"/>
    <n v="1990"/>
    <n v="664"/>
    <n v="1.5060240963855422E-3"/>
    <x v="0"/>
    <n v="3"/>
    <n v="88.71"/>
    <n v="29.57"/>
    <n v="42.75"/>
    <x v="0"/>
    <x v="2"/>
    <x v="0"/>
    <n v="34"/>
    <x v="0"/>
    <x v="4"/>
    <x v="4"/>
    <x v="1"/>
    <n v="0"/>
    <n v="0"/>
    <n v="0"/>
    <n v="0"/>
    <n v="0"/>
    <d v="2020-07-17T00:00:00"/>
    <s v="Contacted"/>
    <n v="4"/>
    <x v="2"/>
    <b v="1"/>
    <b v="0"/>
    <x v="0"/>
  </r>
  <r>
    <s v="CUST101073"/>
    <d v="2020-04-19T00:00:00"/>
    <x v="2"/>
    <x v="9"/>
    <d v="2023-12-12T00:00:00"/>
    <d v="2024-01-25T00:00:00"/>
    <x v="0"/>
    <n v="2008"/>
    <n v="632"/>
    <n v="1.5822784810126582E-3"/>
    <x v="0"/>
    <n v="4"/>
    <n v="4.87"/>
    <n v="1.22"/>
    <n v="0.96"/>
    <x v="1"/>
    <x v="3"/>
    <x v="1"/>
    <n v="36"/>
    <x v="0"/>
    <x v="3"/>
    <x v="4"/>
    <x v="1"/>
    <n v="0"/>
    <n v="0"/>
    <n v="0"/>
    <n v="0"/>
    <n v="1"/>
    <d v="2024-11-09T00:00:00"/>
    <s v="Contacted"/>
    <n v="0"/>
    <x v="0"/>
    <b v="1"/>
    <b v="0"/>
    <x v="0"/>
  </r>
  <r>
    <s v="CUST100374"/>
    <d v="2020-01-17T00:00:00"/>
    <x v="2"/>
    <x v="3"/>
    <d v="2022-03-15T00:00:00"/>
    <d v="2022-10-22T00:00:00"/>
    <x v="5"/>
    <n v="2101"/>
    <n v="1092"/>
    <n v="9.1575091575091575E-4"/>
    <x v="0"/>
    <n v="2"/>
    <n v="76.62"/>
    <n v="38.31"/>
    <n v="77.540000000000006"/>
    <x v="4"/>
    <x v="4"/>
    <x v="2"/>
    <n v="21"/>
    <x v="2"/>
    <x v="5"/>
    <x v="2"/>
    <x v="3"/>
    <n v="1"/>
    <n v="0"/>
    <n v="0"/>
    <n v="0"/>
    <n v="0"/>
    <d v="2025-01-11T00:00:00"/>
    <s v="Contacted"/>
    <n v="0"/>
    <x v="2"/>
    <b v="1"/>
    <b v="1"/>
    <x v="0"/>
  </r>
  <r>
    <s v="CUST100759"/>
    <d v="2022-05-08T00:00:00"/>
    <x v="0"/>
    <x v="1"/>
    <d v="2025-02-03T00:00:00"/>
    <d v="2025-10-10T00:00:00"/>
    <x v="2"/>
    <n v="1259"/>
    <n v="8"/>
    <n v="0.125"/>
    <x v="0"/>
    <n v="4"/>
    <n v="354.63"/>
    <n v="88.66"/>
    <n v="93.78"/>
    <x v="3"/>
    <x v="5"/>
    <x v="1"/>
    <n v="39"/>
    <x v="0"/>
    <x v="1"/>
    <x v="3"/>
    <x v="5"/>
    <n v="0"/>
    <n v="1"/>
    <n v="1"/>
    <n v="0"/>
    <n v="3"/>
    <d v="2024-03-01T00:00:00"/>
    <s v="Contacted"/>
    <n v="9"/>
    <x v="2"/>
    <b v="1"/>
    <b v="0"/>
    <x v="1"/>
  </r>
  <r>
    <s v="CUST102250"/>
    <d v="2021-08-28T00:00:00"/>
    <x v="1"/>
    <x v="2"/>
    <d v="2023-12-07T00:00:00"/>
    <d v="2024-12-29T00:00:00"/>
    <x v="0"/>
    <n v="1512"/>
    <n v="293"/>
    <n v="3.4129692832764505E-3"/>
    <x v="0"/>
    <n v="2"/>
    <n v="234.21"/>
    <n v="117.11"/>
    <n v="104.15"/>
    <x v="2"/>
    <x v="4"/>
    <x v="1"/>
    <n v="51"/>
    <x v="0"/>
    <x v="0"/>
    <x v="1"/>
    <x v="7"/>
    <n v="0"/>
    <n v="0"/>
    <n v="0"/>
    <n v="0"/>
    <n v="1"/>
    <d v="2022-02-26T00:00:00"/>
    <s v="Contacted"/>
    <n v="0"/>
    <x v="1"/>
    <b v="1"/>
    <b v="0"/>
    <x v="0"/>
  </r>
  <r>
    <s v="CUST101667"/>
    <d v="2021-07-26T00:00:00"/>
    <x v="1"/>
    <x v="8"/>
    <d v="2024-06-23T00:00:00"/>
    <d v="2025-06-04T00:00:00"/>
    <x v="2"/>
    <n v="1545"/>
    <n v="136"/>
    <n v="7.3529411764705881E-3"/>
    <x v="0"/>
    <n v="2"/>
    <n v="83.82"/>
    <n v="41.91"/>
    <n v="10.199999999999999"/>
    <x v="5"/>
    <x v="2"/>
    <x v="2"/>
    <n v="19"/>
    <x v="1"/>
    <x v="1"/>
    <x v="4"/>
    <x v="2"/>
    <n v="1"/>
    <n v="0"/>
    <n v="0"/>
    <n v="0"/>
    <n v="0"/>
    <d v="2024-03-09T00:00:00"/>
    <s v="Contacted"/>
    <n v="0"/>
    <x v="2"/>
    <b v="1"/>
    <b v="0"/>
    <x v="0"/>
  </r>
  <r>
    <s v="CUST100297"/>
    <d v="2023-04-11T00:00:00"/>
    <x v="4"/>
    <x v="9"/>
    <d v="2024-03-22T00:00:00"/>
    <d v="2024-10-13T00:00:00"/>
    <x v="0"/>
    <n v="921"/>
    <n v="370"/>
    <n v="2.7027027027027029E-3"/>
    <x v="0"/>
    <n v="4"/>
    <n v="74.03"/>
    <n v="18.510000000000002"/>
    <n v="16.57"/>
    <x v="1"/>
    <x v="3"/>
    <x v="1"/>
    <n v="45"/>
    <x v="0"/>
    <x v="0"/>
    <x v="2"/>
    <x v="5"/>
    <n v="0"/>
    <n v="0"/>
    <n v="0"/>
    <n v="0"/>
    <n v="2"/>
    <d v="2025-07-09T00:00:00"/>
    <s v="Contacted"/>
    <n v="6"/>
    <x v="1"/>
    <b v="0"/>
    <b v="0"/>
    <x v="0"/>
  </r>
  <r>
    <s v="CUST100598"/>
    <d v="2023-05-27T00:00:00"/>
    <x v="4"/>
    <x v="1"/>
    <d v="2024-11-27T00:00:00"/>
    <d v="2025-09-14T00:00:00"/>
    <x v="2"/>
    <n v="875"/>
    <n v="34"/>
    <n v="2.9411764705882353E-2"/>
    <x v="0"/>
    <n v="4"/>
    <n v="227.77"/>
    <n v="56.94"/>
    <n v="30.84"/>
    <x v="5"/>
    <x v="9"/>
    <x v="2"/>
    <n v="18"/>
    <x v="1"/>
    <x v="5"/>
    <x v="2"/>
    <x v="0"/>
    <n v="1"/>
    <n v="1"/>
    <n v="0"/>
    <n v="0"/>
    <n v="1"/>
    <s v="-"/>
    <s v="Never Contacted"/>
    <n v="4"/>
    <x v="2"/>
    <b v="0"/>
    <b v="0"/>
    <x v="1"/>
  </r>
  <r>
    <s v="CUST101971"/>
    <d v="2021-08-03T00:00:00"/>
    <x v="1"/>
    <x v="2"/>
    <d v="2024-10-13T00:00:00"/>
    <d v="2025-05-13T00:00:00"/>
    <x v="2"/>
    <n v="1537"/>
    <n v="158"/>
    <n v="6.3291139240506328E-3"/>
    <x v="0"/>
    <n v="1"/>
    <n v="55.25"/>
    <n v="55.25"/>
    <n v="27.23"/>
    <x v="5"/>
    <x v="1"/>
    <x v="2"/>
    <n v="29"/>
    <x v="2"/>
    <x v="3"/>
    <x v="2"/>
    <x v="3"/>
    <n v="0"/>
    <n v="1"/>
    <n v="0"/>
    <n v="0"/>
    <n v="0"/>
    <s v="-"/>
    <s v="Never Contacted"/>
    <n v="1"/>
    <x v="0"/>
    <b v="1"/>
    <b v="0"/>
    <x v="0"/>
  </r>
  <r>
    <s v="CUST100099"/>
    <d v="2020-12-31T00:00:00"/>
    <x v="2"/>
    <x v="7"/>
    <d v="2023-05-25T00:00:00"/>
    <d v="2023-08-22T00:00:00"/>
    <x v="1"/>
    <n v="1752"/>
    <n v="788"/>
    <n v="1.2690355329949238E-3"/>
    <x v="0"/>
    <n v="2"/>
    <n v="95.16"/>
    <n v="47.58"/>
    <n v="47.91"/>
    <x v="5"/>
    <x v="1"/>
    <x v="1"/>
    <n v="33"/>
    <x v="0"/>
    <x v="5"/>
    <x v="2"/>
    <x v="5"/>
    <n v="0"/>
    <n v="0"/>
    <n v="0"/>
    <n v="0"/>
    <n v="1"/>
    <d v="2023-08-27T00:00:00"/>
    <s v="Contacted"/>
    <n v="4"/>
    <x v="0"/>
    <b v="0"/>
    <b v="0"/>
    <x v="0"/>
  </r>
  <r>
    <s v="CUST101054"/>
    <d v="2021-08-05T00:00:00"/>
    <x v="1"/>
    <x v="2"/>
    <d v="2022-04-06T00:00:00"/>
    <d v="2025-03-28T00:00:00"/>
    <x v="2"/>
    <n v="1535"/>
    <n v="204"/>
    <n v="4.9019607843137254E-3"/>
    <x v="0"/>
    <n v="3"/>
    <n v="105.4"/>
    <n v="35.130000000000003"/>
    <n v="4.6900000000000004"/>
    <x v="3"/>
    <x v="1"/>
    <x v="1"/>
    <n v="39"/>
    <x v="0"/>
    <x v="5"/>
    <x v="1"/>
    <x v="7"/>
    <n v="0"/>
    <n v="0"/>
    <n v="0"/>
    <n v="1"/>
    <n v="2"/>
    <d v="2024-04-23T00:00:00"/>
    <s v="Contacted"/>
    <n v="0"/>
    <x v="0"/>
    <b v="1"/>
    <b v="0"/>
    <x v="0"/>
  </r>
  <r>
    <s v="CUST101779"/>
    <d v="2023-11-06T00:00:00"/>
    <x v="4"/>
    <x v="5"/>
    <d v="2025-01-31T00:00:00"/>
    <d v="2025-07-01T00:00:00"/>
    <x v="2"/>
    <n v="712"/>
    <n v="109"/>
    <n v="9.1743119266055051E-3"/>
    <x v="0"/>
    <n v="6"/>
    <n v="270.43"/>
    <n v="45.07"/>
    <n v="39.39"/>
    <x v="2"/>
    <x v="7"/>
    <x v="0"/>
    <n v="40"/>
    <x v="0"/>
    <x v="4"/>
    <x v="4"/>
    <x v="4"/>
    <n v="1"/>
    <n v="0"/>
    <n v="0"/>
    <n v="0"/>
    <n v="1"/>
    <s v="-"/>
    <s v="Never Contacted"/>
    <n v="0"/>
    <x v="1"/>
    <b v="1"/>
    <b v="0"/>
    <x v="0"/>
  </r>
  <r>
    <s v="CUST101237"/>
    <d v="2021-10-06T00:00:00"/>
    <x v="1"/>
    <x v="6"/>
    <d v="2021-10-11T00:00:00"/>
    <d v="2024-04-16T00:00:00"/>
    <x v="0"/>
    <n v="1473"/>
    <n v="550"/>
    <n v="1.8181818181818182E-3"/>
    <x v="0"/>
    <n v="1"/>
    <n v="22.2"/>
    <n v="22.2"/>
    <n v="12.99"/>
    <x v="4"/>
    <x v="2"/>
    <x v="2"/>
    <n v="36"/>
    <x v="0"/>
    <x v="5"/>
    <x v="3"/>
    <x v="1"/>
    <n v="0"/>
    <n v="1"/>
    <n v="0"/>
    <n v="0"/>
    <n v="0"/>
    <d v="2023-06-27T00:00:00"/>
    <s v="Contacted"/>
    <n v="0"/>
    <x v="0"/>
    <b v="1"/>
    <b v="0"/>
    <x v="0"/>
  </r>
  <r>
    <s v="CUST100529"/>
    <d v="2023-05-06T00:00:00"/>
    <x v="4"/>
    <x v="1"/>
    <d v="2023-05-12T00:00:00"/>
    <d v="2025-08-13T00:00:00"/>
    <x v="2"/>
    <n v="896"/>
    <n v="66"/>
    <n v="1.5151515151515152E-2"/>
    <x v="0"/>
    <n v="5"/>
    <n v="173.9"/>
    <n v="34.78"/>
    <n v="15.14"/>
    <x v="3"/>
    <x v="9"/>
    <x v="2"/>
    <n v="44"/>
    <x v="0"/>
    <x v="4"/>
    <x v="0"/>
    <x v="4"/>
    <n v="0"/>
    <n v="0"/>
    <n v="0"/>
    <n v="1"/>
    <n v="1"/>
    <s v="-"/>
    <s v="Never Contacted"/>
    <n v="0"/>
    <x v="0"/>
    <b v="0"/>
    <b v="1"/>
    <x v="1"/>
  </r>
  <r>
    <s v="CUST101933"/>
    <d v="2022-02-09T00:00:00"/>
    <x v="0"/>
    <x v="4"/>
    <d v="2024-01-31T00:00:00"/>
    <d v="2025-05-12T00:00:00"/>
    <x v="2"/>
    <n v="1347"/>
    <n v="159"/>
    <n v="6.2893081761006293E-3"/>
    <x v="0"/>
    <n v="2"/>
    <n v="158.04"/>
    <n v="79.02"/>
    <n v="136.44999999999999"/>
    <x v="2"/>
    <x v="4"/>
    <x v="1"/>
    <n v="37"/>
    <x v="0"/>
    <x v="1"/>
    <x v="1"/>
    <x v="4"/>
    <n v="0"/>
    <n v="0"/>
    <n v="0"/>
    <n v="1"/>
    <n v="0"/>
    <d v="2025-06-07T00:00:00"/>
    <s v="Contacted"/>
    <n v="0"/>
    <x v="0"/>
    <b v="1"/>
    <b v="0"/>
    <x v="0"/>
  </r>
  <r>
    <s v="CUST101612"/>
    <d v="2024-08-11T00:00:00"/>
    <x v="3"/>
    <x v="2"/>
    <d v="2025-06-23T00:00:00"/>
    <d v="2025-07-21T00:00:00"/>
    <x v="2"/>
    <n v="433"/>
    <n v="89"/>
    <n v="1.1235955056179775E-2"/>
    <x v="0"/>
    <n v="6"/>
    <n v="44.67"/>
    <n v="7.45"/>
    <n v="10.61"/>
    <x v="1"/>
    <x v="9"/>
    <x v="1"/>
    <n v="51"/>
    <x v="0"/>
    <x v="6"/>
    <x v="4"/>
    <x v="4"/>
    <n v="0"/>
    <n v="0"/>
    <n v="0"/>
    <n v="1"/>
    <n v="4"/>
    <d v="2024-12-27T00:00:00"/>
    <s v="Contacted"/>
    <n v="0"/>
    <x v="0"/>
    <b v="1"/>
    <b v="0"/>
    <x v="1"/>
  </r>
  <r>
    <s v="CUST101208"/>
    <d v="2021-01-06T00:00:00"/>
    <x v="1"/>
    <x v="3"/>
    <d v="2023-11-06T00:00:00"/>
    <d v="2025-04-24T00:00:00"/>
    <x v="2"/>
    <n v="1746"/>
    <n v="177"/>
    <n v="5.6497175141242938E-3"/>
    <x v="0"/>
    <n v="5"/>
    <n v="397.85"/>
    <n v="79.569999999999993"/>
    <n v="80.959999999999994"/>
    <x v="2"/>
    <x v="4"/>
    <x v="2"/>
    <n v="39"/>
    <x v="0"/>
    <x v="4"/>
    <x v="1"/>
    <x v="7"/>
    <n v="0"/>
    <n v="0"/>
    <n v="0"/>
    <n v="2"/>
    <n v="1"/>
    <d v="2022-06-15T00:00:00"/>
    <s v="Contacted"/>
    <n v="7"/>
    <x v="2"/>
    <b v="0"/>
    <b v="1"/>
    <x v="0"/>
  </r>
  <r>
    <s v="CUST100636"/>
    <d v="2024-04-22T00:00:00"/>
    <x v="3"/>
    <x v="9"/>
    <d v="2024-11-23T00:00:00"/>
    <d v="2025-09-11T00:00:00"/>
    <x v="2"/>
    <n v="544"/>
    <n v="37"/>
    <n v="2.7027027027027029E-2"/>
    <x v="0"/>
    <n v="5"/>
    <n v="217.19"/>
    <n v="43.44"/>
    <n v="12.34"/>
    <x v="3"/>
    <x v="0"/>
    <x v="1"/>
    <n v="28"/>
    <x v="2"/>
    <x v="5"/>
    <x v="0"/>
    <x v="0"/>
    <n v="0"/>
    <n v="0"/>
    <n v="1"/>
    <n v="0"/>
    <n v="3"/>
    <d v="2025-08-20T00:00:00"/>
    <s v="Contacted"/>
    <n v="6"/>
    <x v="1"/>
    <b v="1"/>
    <b v="0"/>
    <x v="1"/>
  </r>
  <r>
    <s v="CUST101881"/>
    <d v="2024-01-22T00:00:00"/>
    <x v="3"/>
    <x v="3"/>
    <d v="2025-04-12T00:00:00"/>
    <d v="2025-10-05T00:00:00"/>
    <x v="2"/>
    <n v="635"/>
    <n v="13"/>
    <n v="7.6923076923076927E-2"/>
    <x v="0"/>
    <n v="5"/>
    <n v="310.57"/>
    <n v="62.11"/>
    <n v="78.650000000000006"/>
    <x v="0"/>
    <x v="2"/>
    <x v="2"/>
    <n v="35"/>
    <x v="0"/>
    <x v="6"/>
    <x v="3"/>
    <x v="4"/>
    <n v="0"/>
    <n v="0"/>
    <n v="0"/>
    <n v="0"/>
    <n v="1"/>
    <s v="-"/>
    <s v="Never Contacted"/>
    <n v="0"/>
    <x v="1"/>
    <b v="1"/>
    <b v="0"/>
    <x v="1"/>
  </r>
  <r>
    <s v="CUST100185"/>
    <d v="2020-05-18T00:00:00"/>
    <x v="2"/>
    <x v="1"/>
    <d v="2021-12-16T00:00:00"/>
    <d v="2023-06-20T00:00:00"/>
    <x v="1"/>
    <n v="1979"/>
    <n v="851"/>
    <n v="1.1750881316098707E-3"/>
    <x v="0"/>
    <n v="5"/>
    <n v="83.22"/>
    <n v="16.64"/>
    <n v="0"/>
    <x v="2"/>
    <x v="2"/>
    <x v="0"/>
    <n v="32"/>
    <x v="0"/>
    <x v="1"/>
    <x v="4"/>
    <x v="0"/>
    <n v="0"/>
    <n v="0"/>
    <n v="0"/>
    <n v="0"/>
    <n v="0"/>
    <d v="2024-10-13T00:00:00"/>
    <s v="Contacted"/>
    <n v="5"/>
    <x v="0"/>
    <b v="1"/>
    <b v="0"/>
    <x v="0"/>
  </r>
  <r>
    <s v="CUST101996"/>
    <d v="2022-10-15T00:00:00"/>
    <x v="0"/>
    <x v="6"/>
    <d v="2024-03-26T00:00:00"/>
    <d v="2024-09-18T00:00:00"/>
    <x v="0"/>
    <n v="1099"/>
    <n v="395"/>
    <n v="2.5316455696202532E-3"/>
    <x v="0"/>
    <n v="1"/>
    <n v="42.34"/>
    <n v="42.34"/>
    <n v="17.010000000000002"/>
    <x v="1"/>
    <x v="4"/>
    <x v="0"/>
    <n v="21"/>
    <x v="2"/>
    <x v="1"/>
    <x v="3"/>
    <x v="4"/>
    <n v="0"/>
    <n v="0"/>
    <n v="0"/>
    <n v="0"/>
    <n v="0"/>
    <s v="-"/>
    <s v="Never Contacted"/>
    <n v="1"/>
    <x v="2"/>
    <b v="1"/>
    <b v="0"/>
    <x v="0"/>
  </r>
  <r>
    <s v="CUST100944"/>
    <d v="2020-02-28T00:00:00"/>
    <x v="2"/>
    <x v="4"/>
    <d v="2024-08-07T00:00:00"/>
    <d v="2025-04-10T00:00:00"/>
    <x v="2"/>
    <n v="2059"/>
    <n v="191"/>
    <n v="5.235602094240838E-3"/>
    <x v="0"/>
    <n v="4"/>
    <n v="95.66"/>
    <n v="23.92"/>
    <n v="26.3"/>
    <x v="3"/>
    <x v="9"/>
    <x v="1"/>
    <n v="34"/>
    <x v="0"/>
    <x v="5"/>
    <x v="1"/>
    <x v="5"/>
    <n v="0"/>
    <n v="0"/>
    <n v="0"/>
    <n v="0"/>
    <n v="2"/>
    <d v="2024-09-27T00:00:00"/>
    <s v="Contacted"/>
    <n v="2"/>
    <x v="0"/>
    <b v="1"/>
    <b v="1"/>
    <x v="0"/>
  </r>
  <r>
    <s v="CUST101804"/>
    <d v="2023-05-24T00:00:00"/>
    <x v="4"/>
    <x v="1"/>
    <d v="2024-11-20T00:00:00"/>
    <d v="2025-04-16T00:00:00"/>
    <x v="2"/>
    <n v="878"/>
    <n v="185"/>
    <n v="5.4054054054054057E-3"/>
    <x v="0"/>
    <n v="2"/>
    <n v="115.96"/>
    <n v="57.98"/>
    <n v="84.41"/>
    <x v="5"/>
    <x v="3"/>
    <x v="2"/>
    <n v="34"/>
    <x v="0"/>
    <x v="5"/>
    <x v="0"/>
    <x v="5"/>
    <n v="0"/>
    <n v="1"/>
    <n v="0"/>
    <n v="0"/>
    <n v="0"/>
    <d v="2024-03-11T00:00:00"/>
    <s v="Contacted"/>
    <n v="0"/>
    <x v="0"/>
    <b v="1"/>
    <b v="0"/>
    <x v="0"/>
  </r>
  <r>
    <s v="CUST101656"/>
    <d v="2024-02-29T00:00:00"/>
    <x v="3"/>
    <x v="4"/>
    <d v="2024-11-25T00:00:00"/>
    <d v="2025-09-18T00:00:00"/>
    <x v="2"/>
    <n v="597"/>
    <n v="30"/>
    <n v="3.3333333333333333E-2"/>
    <x v="0"/>
    <n v="4"/>
    <n v="105.88"/>
    <n v="26.47"/>
    <n v="21.28"/>
    <x v="2"/>
    <x v="10"/>
    <x v="2"/>
    <n v="17"/>
    <x v="1"/>
    <x v="0"/>
    <x v="3"/>
    <x v="5"/>
    <n v="0"/>
    <n v="1"/>
    <n v="0"/>
    <n v="0"/>
    <n v="2"/>
    <d v="2024-12-31T00:00:00"/>
    <s v="Contacted"/>
    <n v="0"/>
    <x v="0"/>
    <b v="1"/>
    <b v="0"/>
    <x v="1"/>
  </r>
  <r>
    <s v="CUST101778"/>
    <d v="2022-05-23T00:00:00"/>
    <x v="0"/>
    <x v="1"/>
    <d v="2024-05-25T00:00:00"/>
    <d v="2025-05-30T00:00:00"/>
    <x v="2"/>
    <n v="1244"/>
    <n v="141"/>
    <n v="7.0921985815602835E-3"/>
    <x v="0"/>
    <n v="3"/>
    <n v="294.75"/>
    <n v="98.25"/>
    <n v="0"/>
    <x v="2"/>
    <x v="5"/>
    <x v="0"/>
    <n v="26"/>
    <x v="2"/>
    <x v="2"/>
    <x v="2"/>
    <x v="2"/>
    <n v="0"/>
    <n v="0"/>
    <n v="0"/>
    <n v="0"/>
    <n v="1"/>
    <d v="2023-03-31T00:00:00"/>
    <s v="Contacted"/>
    <n v="0"/>
    <x v="1"/>
    <b v="0"/>
    <b v="1"/>
    <x v="0"/>
  </r>
  <r>
    <s v="CUST100511"/>
    <d v="2021-07-25T00:00:00"/>
    <x v="1"/>
    <x v="8"/>
    <d v="2022-09-25T00:00:00"/>
    <s v="-"/>
    <x v="3"/>
    <n v="1546"/>
    <s v=" - "/>
    <n v="0"/>
    <x v="0"/>
    <n v="0"/>
    <n v="0"/>
    <n v="0"/>
    <n v="0"/>
    <x v="3"/>
    <x v="8"/>
    <x v="2"/>
    <n v="28"/>
    <x v="2"/>
    <x v="1"/>
    <x v="3"/>
    <x v="0"/>
    <n v="1"/>
    <n v="0"/>
    <n v="0"/>
    <n v="0"/>
    <n v="0"/>
    <d v="2022-10-16T00:00:00"/>
    <s v="Contacted"/>
    <n v="6"/>
    <x v="0"/>
    <b v="1"/>
    <b v="0"/>
    <x v="0"/>
  </r>
  <r>
    <s v="CUST100800"/>
    <d v="2021-06-16T00:00:00"/>
    <x v="1"/>
    <x v="0"/>
    <d v="2023-08-21T00:00:00"/>
    <d v="2025-03-17T00:00:00"/>
    <x v="2"/>
    <n v="1585"/>
    <n v="215"/>
    <n v="4.6511627906976744E-3"/>
    <x v="0"/>
    <n v="2"/>
    <n v="47.38"/>
    <n v="23.69"/>
    <n v="11.77"/>
    <x v="2"/>
    <x v="2"/>
    <x v="2"/>
    <n v="34"/>
    <x v="0"/>
    <x v="5"/>
    <x v="4"/>
    <x v="3"/>
    <n v="0"/>
    <n v="0"/>
    <n v="0"/>
    <n v="1"/>
    <n v="1"/>
    <s v="-"/>
    <s v="Never Contacted"/>
    <n v="0"/>
    <x v="1"/>
    <b v="1"/>
    <b v="0"/>
    <x v="0"/>
  </r>
  <r>
    <s v="CUST101134"/>
    <d v="2020-05-25T00:00:00"/>
    <x v="2"/>
    <x v="1"/>
    <d v="2020-08-16T00:00:00"/>
    <s v="-"/>
    <x v="3"/>
    <n v="1972"/>
    <s v=" - "/>
    <n v="0"/>
    <x v="0"/>
    <n v="0"/>
    <n v="0"/>
    <n v="0"/>
    <n v="0"/>
    <x v="0"/>
    <x v="10"/>
    <x v="2"/>
    <n v="39"/>
    <x v="0"/>
    <x v="4"/>
    <x v="1"/>
    <x v="5"/>
    <n v="0"/>
    <n v="1"/>
    <n v="0"/>
    <n v="0"/>
    <n v="0"/>
    <d v="2024-06-13T00:00:00"/>
    <s v="Contacted"/>
    <n v="7"/>
    <x v="0"/>
    <b v="1"/>
    <b v="0"/>
    <x v="0"/>
  </r>
  <r>
    <s v="CUST101394"/>
    <d v="2022-08-19T00:00:00"/>
    <x v="0"/>
    <x v="2"/>
    <d v="2025-03-11T00:00:00"/>
    <d v="2025-09-22T00:00:00"/>
    <x v="2"/>
    <n v="1156"/>
    <n v="26"/>
    <n v="3.8461538461538464E-2"/>
    <x v="0"/>
    <n v="1"/>
    <n v="44.7"/>
    <n v="44.7"/>
    <n v="32.28"/>
    <x v="2"/>
    <x v="5"/>
    <x v="2"/>
    <n v="33"/>
    <x v="0"/>
    <x v="0"/>
    <x v="0"/>
    <x v="1"/>
    <n v="0"/>
    <n v="0"/>
    <n v="0"/>
    <n v="1"/>
    <n v="1"/>
    <s v="-"/>
    <s v="Never Contacted"/>
    <n v="4"/>
    <x v="2"/>
    <b v="1"/>
    <b v="1"/>
    <x v="1"/>
  </r>
  <r>
    <s v="CUST102405"/>
    <d v="2023-08-01T00:00:00"/>
    <x v="4"/>
    <x v="2"/>
    <d v="2025-05-13T00:00:00"/>
    <d v="2025-05-22T00:00:00"/>
    <x v="2"/>
    <n v="809"/>
    <n v="149"/>
    <n v="6.7114093959731542E-3"/>
    <x v="0"/>
    <n v="4"/>
    <n v="130.30000000000001"/>
    <n v="32.58"/>
    <n v="0.5"/>
    <x v="0"/>
    <x v="5"/>
    <x v="1"/>
    <n v="39"/>
    <x v="0"/>
    <x v="5"/>
    <x v="3"/>
    <x v="6"/>
    <n v="1"/>
    <n v="0"/>
    <n v="0"/>
    <n v="0"/>
    <n v="1"/>
    <d v="2024-07-30T00:00:00"/>
    <s v="Contacted"/>
    <n v="9"/>
    <x v="1"/>
    <b v="1"/>
    <b v="0"/>
    <x v="0"/>
  </r>
  <r>
    <s v="CUST100607"/>
    <d v="2022-08-27T00:00:00"/>
    <x v="0"/>
    <x v="2"/>
    <d v="2025-07-21T00:00:00"/>
    <d v="2025-08-03T00:00:00"/>
    <x v="2"/>
    <n v="1148"/>
    <n v="76"/>
    <n v="1.3157894736842105E-2"/>
    <x v="0"/>
    <n v="4"/>
    <n v="420.8"/>
    <n v="105.2"/>
    <n v="71.42"/>
    <x v="1"/>
    <x v="8"/>
    <x v="1"/>
    <n v="31"/>
    <x v="0"/>
    <x v="6"/>
    <x v="1"/>
    <x v="0"/>
    <n v="0"/>
    <n v="0"/>
    <n v="1"/>
    <n v="0"/>
    <n v="1"/>
    <d v="2024-10-21T00:00:00"/>
    <s v="Contacted"/>
    <n v="0"/>
    <x v="0"/>
    <b v="0"/>
    <b v="0"/>
    <x v="1"/>
  </r>
  <r>
    <s v="CUST101207"/>
    <d v="2021-07-23T00:00:00"/>
    <x v="1"/>
    <x v="8"/>
    <d v="2025-08-18T00:00:00"/>
    <d v="2025-09-04T00:00:00"/>
    <x v="2"/>
    <n v="1548"/>
    <n v="44"/>
    <n v="2.2727272727272728E-2"/>
    <x v="0"/>
    <n v="4"/>
    <n v="248.78"/>
    <n v="62.2"/>
    <n v="56.29"/>
    <x v="5"/>
    <x v="7"/>
    <x v="1"/>
    <n v="29"/>
    <x v="2"/>
    <x v="1"/>
    <x v="4"/>
    <x v="7"/>
    <n v="0"/>
    <n v="0"/>
    <n v="0"/>
    <n v="1"/>
    <n v="2"/>
    <d v="2021-11-02T00:00:00"/>
    <s v="Contacted"/>
    <n v="0"/>
    <x v="0"/>
    <b v="1"/>
    <b v="0"/>
    <x v="1"/>
  </r>
  <r>
    <s v="CUST100151"/>
    <d v="2023-05-27T00:00:00"/>
    <x v="4"/>
    <x v="1"/>
    <d v="2025-10-04T00:00:00"/>
    <d v="2025-10-08T00:00:00"/>
    <x v="2"/>
    <n v="875"/>
    <n v="10"/>
    <n v="0.1"/>
    <x v="0"/>
    <n v="1"/>
    <n v="4.9800000000000004"/>
    <n v="4.9800000000000004"/>
    <n v="2.83"/>
    <x v="4"/>
    <x v="8"/>
    <x v="0"/>
    <n v="39"/>
    <x v="0"/>
    <x v="1"/>
    <x v="3"/>
    <x v="6"/>
    <n v="0"/>
    <n v="0"/>
    <n v="0"/>
    <n v="0"/>
    <n v="0"/>
    <d v="2025-01-08T00:00:00"/>
    <s v="Contacted"/>
    <n v="0"/>
    <x v="2"/>
    <b v="1"/>
    <b v="0"/>
    <x v="1"/>
  </r>
  <r>
    <s v="CUST101557"/>
    <d v="2021-08-27T00:00:00"/>
    <x v="1"/>
    <x v="2"/>
    <d v="2023-05-12T00:00:00"/>
    <d v="2023-06-29T00:00:00"/>
    <x v="1"/>
    <n v="1513"/>
    <n v="842"/>
    <n v="1.1876484560570072E-3"/>
    <x v="0"/>
    <n v="5"/>
    <n v="111.15"/>
    <n v="22.23"/>
    <n v="28.75"/>
    <x v="0"/>
    <x v="1"/>
    <x v="2"/>
    <n v="25"/>
    <x v="2"/>
    <x v="2"/>
    <x v="0"/>
    <x v="2"/>
    <n v="0"/>
    <n v="0"/>
    <n v="0"/>
    <n v="0"/>
    <n v="1"/>
    <d v="2025-03-19T00:00:00"/>
    <s v="Contacted"/>
    <n v="0"/>
    <x v="0"/>
    <b v="1"/>
    <b v="1"/>
    <x v="0"/>
  </r>
  <r>
    <s v="CUST100856"/>
    <d v="2024-08-04T00:00:00"/>
    <x v="3"/>
    <x v="2"/>
    <d v="2024-09-01T00:00:00"/>
    <s v="-"/>
    <x v="3"/>
    <n v="440"/>
    <s v=" - "/>
    <n v="0"/>
    <x v="0"/>
    <n v="0"/>
    <n v="0"/>
    <n v="0"/>
    <n v="0"/>
    <x v="4"/>
    <x v="8"/>
    <x v="2"/>
    <n v="42"/>
    <x v="0"/>
    <x v="1"/>
    <x v="0"/>
    <x v="7"/>
    <n v="0"/>
    <n v="0"/>
    <n v="0"/>
    <n v="0"/>
    <n v="0"/>
    <d v="2024-08-19T00:00:00"/>
    <s v="Contacted"/>
    <n v="2"/>
    <x v="2"/>
    <b v="1"/>
    <b v="0"/>
    <x v="0"/>
  </r>
  <r>
    <s v="CUST101135"/>
    <d v="2023-11-08T00:00:00"/>
    <x v="4"/>
    <x v="5"/>
    <d v="2024-09-28T00:00:00"/>
    <s v="-"/>
    <x v="3"/>
    <n v="710"/>
    <s v=" - "/>
    <n v="0"/>
    <x v="0"/>
    <n v="0"/>
    <n v="0"/>
    <n v="0"/>
    <n v="0"/>
    <x v="1"/>
    <x v="2"/>
    <x v="2"/>
    <n v="18"/>
    <x v="1"/>
    <x v="0"/>
    <x v="4"/>
    <x v="7"/>
    <n v="0"/>
    <n v="0"/>
    <n v="0"/>
    <n v="0"/>
    <n v="0"/>
    <s v="-"/>
    <s v="Never Contacted"/>
    <n v="0"/>
    <x v="1"/>
    <b v="1"/>
    <b v="1"/>
    <x v="0"/>
  </r>
  <r>
    <s v="CUST100874"/>
    <d v="2021-05-12T00:00:00"/>
    <x v="1"/>
    <x v="1"/>
    <d v="2025-03-28T00:00:00"/>
    <d v="2025-09-30T00:00:00"/>
    <x v="2"/>
    <n v="1620"/>
    <n v="18"/>
    <n v="5.5555555555555552E-2"/>
    <x v="0"/>
    <n v="1"/>
    <n v="44.98"/>
    <n v="44.98"/>
    <n v="0.5"/>
    <x v="5"/>
    <x v="1"/>
    <x v="2"/>
    <n v="38"/>
    <x v="0"/>
    <x v="0"/>
    <x v="1"/>
    <x v="3"/>
    <n v="1"/>
    <n v="0"/>
    <n v="0"/>
    <n v="0"/>
    <n v="0"/>
    <d v="2023-04-03T00:00:00"/>
    <s v="Contacted"/>
    <n v="9"/>
    <x v="0"/>
    <b v="1"/>
    <b v="0"/>
    <x v="1"/>
  </r>
  <r>
    <s v="CUST102275"/>
    <d v="2024-04-28T00:00:00"/>
    <x v="3"/>
    <x v="9"/>
    <d v="2024-10-12T00:00:00"/>
    <d v="2024-12-09T00:00:00"/>
    <x v="0"/>
    <n v="538"/>
    <n v="313"/>
    <n v="3.1948881789137379E-3"/>
    <x v="0"/>
    <n v="2"/>
    <n v="150.07"/>
    <n v="75.040000000000006"/>
    <n v="98.98"/>
    <x v="4"/>
    <x v="7"/>
    <x v="2"/>
    <n v="25"/>
    <x v="2"/>
    <x v="4"/>
    <x v="0"/>
    <x v="1"/>
    <n v="0"/>
    <n v="0"/>
    <n v="0"/>
    <n v="0"/>
    <n v="0"/>
    <d v="2024-11-13T00:00:00"/>
    <s v="Contacted"/>
    <n v="9"/>
    <x v="2"/>
    <b v="1"/>
    <b v="1"/>
    <x v="0"/>
  </r>
  <r>
    <s v="CUST100023"/>
    <d v="2020-05-15T00:00:00"/>
    <x v="2"/>
    <x v="1"/>
    <d v="2020-09-13T00:00:00"/>
    <d v="2025-01-04T00:00:00"/>
    <x v="2"/>
    <n v="1982"/>
    <n v="287"/>
    <n v="3.4843205574912892E-3"/>
    <x v="0"/>
    <n v="1"/>
    <n v="23.59"/>
    <n v="23.59"/>
    <n v="44.94"/>
    <x v="1"/>
    <x v="2"/>
    <x v="0"/>
    <n v="35"/>
    <x v="0"/>
    <x v="0"/>
    <x v="3"/>
    <x v="2"/>
    <n v="0"/>
    <n v="0"/>
    <n v="0"/>
    <n v="0"/>
    <n v="0"/>
    <d v="2022-08-06T00:00:00"/>
    <s v="Contacted"/>
    <n v="2"/>
    <x v="1"/>
    <b v="1"/>
    <b v="1"/>
    <x v="0"/>
  </r>
  <r>
    <s v="CUST100158"/>
    <d v="2021-02-15T00:00:00"/>
    <x v="1"/>
    <x v="4"/>
    <d v="2023-10-08T00:00:00"/>
    <d v="2025-02-12T00:00:00"/>
    <x v="2"/>
    <n v="1706"/>
    <n v="248"/>
    <n v="4.0322580645161289E-3"/>
    <x v="0"/>
    <n v="3"/>
    <n v="88.92"/>
    <n v="29.64"/>
    <n v="29.03"/>
    <x v="4"/>
    <x v="5"/>
    <x v="1"/>
    <n v="34"/>
    <x v="0"/>
    <x v="4"/>
    <x v="0"/>
    <x v="1"/>
    <n v="0"/>
    <n v="1"/>
    <n v="0"/>
    <n v="0"/>
    <n v="0"/>
    <d v="2021-07-05T00:00:00"/>
    <s v="Contacted"/>
    <n v="0"/>
    <x v="0"/>
    <b v="1"/>
    <b v="1"/>
    <x v="0"/>
  </r>
  <r>
    <s v="CUST100331"/>
    <d v="2021-02-22T00:00:00"/>
    <x v="1"/>
    <x v="4"/>
    <d v="2024-10-10T00:00:00"/>
    <d v="2025-09-26T00:00:00"/>
    <x v="2"/>
    <n v="1699"/>
    <n v="22"/>
    <n v="4.5454545454545456E-2"/>
    <x v="0"/>
    <n v="3"/>
    <n v="69.459999999999994"/>
    <n v="23.15"/>
    <n v="42.97"/>
    <x v="0"/>
    <x v="8"/>
    <x v="1"/>
    <n v="18"/>
    <x v="1"/>
    <x v="2"/>
    <x v="3"/>
    <x v="0"/>
    <n v="1"/>
    <n v="0"/>
    <n v="0"/>
    <n v="1"/>
    <n v="0"/>
    <d v="2023-10-28T00:00:00"/>
    <s v="Contacted"/>
    <n v="0"/>
    <x v="2"/>
    <b v="1"/>
    <b v="1"/>
    <x v="1"/>
  </r>
  <r>
    <s v="CUST101110"/>
    <d v="2021-06-25T00:00:00"/>
    <x v="1"/>
    <x v="0"/>
    <d v="2022-03-06T00:00:00"/>
    <d v="2022-05-21T00:00:00"/>
    <x v="5"/>
    <n v="1576"/>
    <n v="1246"/>
    <n v="8.0256821829855537E-4"/>
    <x v="0"/>
    <n v="2"/>
    <n v="201.81"/>
    <n v="100.91"/>
    <n v="0"/>
    <x v="2"/>
    <x v="9"/>
    <x v="1"/>
    <n v="27"/>
    <x v="2"/>
    <x v="6"/>
    <x v="4"/>
    <x v="0"/>
    <n v="0"/>
    <n v="0"/>
    <n v="1"/>
    <n v="0"/>
    <n v="1"/>
    <d v="2023-11-06T00:00:00"/>
    <s v="Contacted"/>
    <n v="0"/>
    <x v="0"/>
    <b v="1"/>
    <b v="0"/>
    <x v="0"/>
  </r>
  <r>
    <s v="CUST102387"/>
    <d v="2021-06-08T00:00:00"/>
    <x v="1"/>
    <x v="0"/>
    <d v="2022-01-14T00:00:00"/>
    <d v="2025-01-11T00:00:00"/>
    <x v="2"/>
    <n v="1593"/>
    <n v="280"/>
    <n v="3.5714285714285713E-3"/>
    <x v="0"/>
    <n v="1"/>
    <n v="18.940000000000001"/>
    <n v="18.940000000000001"/>
    <n v="9.9700000000000006"/>
    <x v="1"/>
    <x v="7"/>
    <x v="2"/>
    <n v="45"/>
    <x v="0"/>
    <x v="3"/>
    <x v="2"/>
    <x v="6"/>
    <n v="0"/>
    <n v="0"/>
    <n v="0"/>
    <n v="0"/>
    <n v="0"/>
    <s v="-"/>
    <s v="Never Contacted"/>
    <n v="0"/>
    <x v="2"/>
    <b v="1"/>
    <b v="1"/>
    <x v="0"/>
  </r>
  <r>
    <s v="CUST101717"/>
    <d v="2024-05-04T00:00:00"/>
    <x v="3"/>
    <x v="1"/>
    <d v="2024-06-10T00:00:00"/>
    <d v="2024-07-08T00:00:00"/>
    <x v="0"/>
    <n v="532"/>
    <n v="467"/>
    <n v="2.1413276231263384E-3"/>
    <x v="0"/>
    <n v="3"/>
    <n v="206.11"/>
    <n v="68.7"/>
    <n v="57.71"/>
    <x v="3"/>
    <x v="9"/>
    <x v="1"/>
    <n v="20"/>
    <x v="2"/>
    <x v="1"/>
    <x v="0"/>
    <x v="3"/>
    <n v="0"/>
    <n v="0"/>
    <n v="0"/>
    <n v="0"/>
    <n v="1"/>
    <s v="-"/>
    <s v="Never Contacted"/>
    <n v="2"/>
    <x v="2"/>
    <b v="1"/>
    <b v="0"/>
    <x v="0"/>
  </r>
  <r>
    <s v="CUST102365"/>
    <d v="2024-09-14T00:00:00"/>
    <x v="3"/>
    <x v="10"/>
    <d v="2024-11-16T00:00:00"/>
    <d v="2025-03-12T00:00:00"/>
    <x v="2"/>
    <n v="399"/>
    <n v="220"/>
    <n v="4.5454545454545452E-3"/>
    <x v="0"/>
    <n v="1"/>
    <n v="125.96"/>
    <n v="125.96"/>
    <n v="104.45"/>
    <x v="2"/>
    <x v="9"/>
    <x v="1"/>
    <n v="16"/>
    <x v="1"/>
    <x v="0"/>
    <x v="3"/>
    <x v="3"/>
    <n v="1"/>
    <n v="0"/>
    <n v="0"/>
    <n v="0"/>
    <n v="0"/>
    <d v="2025-01-22T00:00:00"/>
    <s v="Contacted"/>
    <n v="0"/>
    <x v="0"/>
    <b v="1"/>
    <b v="1"/>
    <x v="0"/>
  </r>
  <r>
    <s v="CUST102449"/>
    <d v="2022-03-03T00:00:00"/>
    <x v="0"/>
    <x v="11"/>
    <d v="2025-08-29T00:00:00"/>
    <d v="2025-09-06T00:00:00"/>
    <x v="2"/>
    <n v="1325"/>
    <n v="42"/>
    <n v="2.3809523809523808E-2"/>
    <x v="0"/>
    <n v="3"/>
    <n v="54.13"/>
    <n v="18.04"/>
    <n v="2.13"/>
    <x v="0"/>
    <x v="7"/>
    <x v="1"/>
    <n v="36"/>
    <x v="0"/>
    <x v="5"/>
    <x v="2"/>
    <x v="5"/>
    <n v="1"/>
    <n v="1"/>
    <n v="0"/>
    <n v="1"/>
    <n v="1"/>
    <d v="2023-02-04T00:00:00"/>
    <s v="Contacted"/>
    <n v="0"/>
    <x v="2"/>
    <b v="1"/>
    <b v="0"/>
    <x v="1"/>
  </r>
  <r>
    <s v="CUST100642"/>
    <d v="2023-03-24T00:00:00"/>
    <x v="4"/>
    <x v="11"/>
    <d v="2023-10-13T00:00:00"/>
    <s v="-"/>
    <x v="3"/>
    <n v="939"/>
    <s v=" - "/>
    <n v="0"/>
    <x v="0"/>
    <n v="0"/>
    <n v="0"/>
    <n v="0"/>
    <n v="0"/>
    <x v="1"/>
    <x v="5"/>
    <x v="0"/>
    <n v="47"/>
    <x v="0"/>
    <x v="2"/>
    <x v="3"/>
    <x v="2"/>
    <n v="0"/>
    <n v="0"/>
    <n v="0"/>
    <n v="0"/>
    <n v="0"/>
    <d v="2024-08-03T00:00:00"/>
    <s v="Contacted"/>
    <n v="8"/>
    <x v="0"/>
    <b v="1"/>
    <b v="1"/>
    <x v="0"/>
  </r>
  <r>
    <s v="CUST101437"/>
    <d v="2023-11-22T00:00:00"/>
    <x v="4"/>
    <x v="5"/>
    <d v="2025-09-09T00:00:00"/>
    <d v="2025-09-15T00:00:00"/>
    <x v="2"/>
    <n v="696"/>
    <n v="33"/>
    <n v="3.0303030303030304E-2"/>
    <x v="0"/>
    <n v="7"/>
    <n v="7.38"/>
    <n v="1.05"/>
    <n v="1.18"/>
    <x v="4"/>
    <x v="6"/>
    <x v="2"/>
    <n v="38"/>
    <x v="0"/>
    <x v="3"/>
    <x v="4"/>
    <x v="8"/>
    <n v="0"/>
    <n v="0"/>
    <n v="0"/>
    <n v="2"/>
    <n v="1"/>
    <d v="2024-06-27T00:00:00"/>
    <s v="Contacted"/>
    <n v="8"/>
    <x v="0"/>
    <b v="0"/>
    <b v="1"/>
    <x v="1"/>
  </r>
  <r>
    <s v="CUST100311"/>
    <d v="2023-10-14T00:00:00"/>
    <x v="4"/>
    <x v="6"/>
    <d v="2025-03-09T00:00:00"/>
    <d v="2025-04-08T00:00:00"/>
    <x v="2"/>
    <n v="735"/>
    <n v="193"/>
    <n v="5.1813471502590676E-3"/>
    <x v="0"/>
    <n v="4"/>
    <n v="436.7"/>
    <n v="109.18"/>
    <n v="181"/>
    <x v="4"/>
    <x v="6"/>
    <x v="2"/>
    <n v="49"/>
    <x v="0"/>
    <x v="2"/>
    <x v="0"/>
    <x v="0"/>
    <n v="0"/>
    <n v="0"/>
    <n v="0"/>
    <n v="0"/>
    <n v="0"/>
    <d v="2024-08-29T00:00:00"/>
    <s v="Contacted"/>
    <n v="0"/>
    <x v="0"/>
    <b v="1"/>
    <b v="0"/>
    <x v="0"/>
  </r>
  <r>
    <s v="CUST100351"/>
    <d v="2020-05-30T00:00:00"/>
    <x v="2"/>
    <x v="1"/>
    <d v="2021-03-26T00:00:00"/>
    <d v="2025-03-22T00:00:00"/>
    <x v="2"/>
    <n v="1967"/>
    <n v="210"/>
    <n v="4.7619047619047623E-3"/>
    <x v="0"/>
    <n v="6"/>
    <n v="619.95000000000005"/>
    <n v="103.33"/>
    <n v="152.91"/>
    <x v="2"/>
    <x v="3"/>
    <x v="2"/>
    <n v="46"/>
    <x v="0"/>
    <x v="1"/>
    <x v="0"/>
    <x v="1"/>
    <n v="0"/>
    <n v="0"/>
    <n v="0"/>
    <n v="0"/>
    <n v="2"/>
    <d v="2023-05-12T00:00:00"/>
    <s v="Contacted"/>
    <n v="0"/>
    <x v="0"/>
    <b v="1"/>
    <b v="0"/>
    <x v="0"/>
  </r>
  <r>
    <s v="CUST100548"/>
    <d v="2024-07-09T00:00:00"/>
    <x v="3"/>
    <x v="8"/>
    <d v="2025-09-19T00:00:00"/>
    <d v="2025-10-08T00:00:00"/>
    <x v="2"/>
    <n v="466"/>
    <n v="10"/>
    <n v="0.1"/>
    <x v="0"/>
    <n v="3"/>
    <n v="441.41"/>
    <n v="147.13999999999999"/>
    <n v="35.58"/>
    <x v="0"/>
    <x v="10"/>
    <x v="2"/>
    <n v="16"/>
    <x v="1"/>
    <x v="4"/>
    <x v="0"/>
    <x v="4"/>
    <n v="0"/>
    <n v="0"/>
    <n v="1"/>
    <n v="0"/>
    <n v="0"/>
    <d v="2025-04-07T00:00:00"/>
    <s v="Contacted"/>
    <n v="0"/>
    <x v="1"/>
    <b v="1"/>
    <b v="0"/>
    <x v="1"/>
  </r>
  <r>
    <s v="CUST101744"/>
    <d v="2021-06-27T00:00:00"/>
    <x v="1"/>
    <x v="0"/>
    <d v="2023-10-17T00:00:00"/>
    <d v="2024-07-04T00:00:00"/>
    <x v="0"/>
    <n v="1574"/>
    <n v="471"/>
    <n v="2.1231422505307855E-3"/>
    <x v="0"/>
    <n v="5"/>
    <n v="238.44"/>
    <n v="47.69"/>
    <n v="53.15"/>
    <x v="3"/>
    <x v="2"/>
    <x v="0"/>
    <n v="16"/>
    <x v="1"/>
    <x v="5"/>
    <x v="3"/>
    <x v="7"/>
    <n v="0"/>
    <n v="0"/>
    <n v="0"/>
    <n v="0"/>
    <n v="1"/>
    <d v="2024-03-28T00:00:00"/>
    <s v="Contacted"/>
    <n v="2"/>
    <x v="0"/>
    <b v="0"/>
    <b v="1"/>
    <x v="0"/>
  </r>
  <r>
    <s v="CUST101125"/>
    <d v="2021-08-19T00:00:00"/>
    <x v="1"/>
    <x v="2"/>
    <d v="2024-12-04T00:00:00"/>
    <d v="2025-04-21T00:00:00"/>
    <x v="2"/>
    <n v="1521"/>
    <n v="180"/>
    <n v="5.5555555555555558E-3"/>
    <x v="0"/>
    <n v="6"/>
    <n v="404.22"/>
    <n v="67.37"/>
    <n v="90.6"/>
    <x v="2"/>
    <x v="0"/>
    <x v="2"/>
    <n v="27"/>
    <x v="2"/>
    <x v="4"/>
    <x v="3"/>
    <x v="5"/>
    <n v="0"/>
    <n v="0"/>
    <n v="0"/>
    <n v="1"/>
    <n v="3"/>
    <d v="2023-09-27T00:00:00"/>
    <s v="Contacted"/>
    <n v="3"/>
    <x v="2"/>
    <b v="0"/>
    <b v="0"/>
    <x v="0"/>
  </r>
  <r>
    <s v="CUST100306"/>
    <d v="2024-10-09T00:00:00"/>
    <x v="3"/>
    <x v="6"/>
    <d v="2025-07-07T00:00:00"/>
    <d v="2025-09-05T00:00:00"/>
    <x v="2"/>
    <n v="374"/>
    <n v="43"/>
    <n v="2.3255813953488372E-2"/>
    <x v="0"/>
    <n v="3"/>
    <n v="182.99"/>
    <n v="61"/>
    <n v="38.67"/>
    <x v="3"/>
    <x v="8"/>
    <x v="2"/>
    <n v="30"/>
    <x v="2"/>
    <x v="2"/>
    <x v="4"/>
    <x v="0"/>
    <n v="0"/>
    <n v="0"/>
    <n v="0"/>
    <n v="0"/>
    <n v="2"/>
    <s v="-"/>
    <s v="Never Contacted"/>
    <n v="0"/>
    <x v="0"/>
    <b v="1"/>
    <b v="1"/>
    <x v="1"/>
  </r>
  <r>
    <s v="CUST100287"/>
    <d v="2021-03-21T00:00:00"/>
    <x v="1"/>
    <x v="11"/>
    <d v="2023-03-30T00:00:00"/>
    <d v="2024-06-01T00:00:00"/>
    <x v="0"/>
    <n v="1672"/>
    <n v="504"/>
    <n v="1.984126984126984E-3"/>
    <x v="0"/>
    <n v="2"/>
    <n v="250.41"/>
    <n v="125.21"/>
    <n v="74.53"/>
    <x v="4"/>
    <x v="2"/>
    <x v="2"/>
    <n v="40"/>
    <x v="0"/>
    <x v="5"/>
    <x v="2"/>
    <x v="5"/>
    <n v="0"/>
    <n v="0"/>
    <n v="0"/>
    <n v="1"/>
    <n v="2"/>
    <d v="2022-02-26T00:00:00"/>
    <s v="Contacted"/>
    <n v="0"/>
    <x v="1"/>
    <b v="1"/>
    <b v="0"/>
    <x v="0"/>
  </r>
  <r>
    <s v="CUST100694"/>
    <d v="2024-03-03T00:00:00"/>
    <x v="3"/>
    <x v="11"/>
    <d v="2025-03-17T00:00:00"/>
    <d v="2025-07-07T00:00:00"/>
    <x v="2"/>
    <n v="594"/>
    <n v="103"/>
    <n v="9.7087378640776691E-3"/>
    <x v="0"/>
    <n v="2"/>
    <n v="68.58"/>
    <n v="34.29"/>
    <n v="48.25"/>
    <x v="5"/>
    <x v="7"/>
    <x v="2"/>
    <n v="0"/>
    <x v="3"/>
    <x v="6"/>
    <x v="1"/>
    <x v="7"/>
    <n v="0"/>
    <n v="0"/>
    <n v="0"/>
    <n v="0"/>
    <n v="0"/>
    <d v="2024-08-06T00:00:00"/>
    <s v="Contacted"/>
    <n v="0"/>
    <x v="1"/>
    <b v="1"/>
    <b v="0"/>
    <x v="0"/>
  </r>
  <r>
    <s v="CUST100962"/>
    <d v="2020-01-21T00:00:00"/>
    <x v="2"/>
    <x v="3"/>
    <d v="2020-03-24T00:00:00"/>
    <d v="2023-03-10T00:00:00"/>
    <x v="1"/>
    <n v="2097"/>
    <n v="953"/>
    <n v="1.0493179433368311E-3"/>
    <x v="0"/>
    <n v="3"/>
    <n v="215"/>
    <n v="71.67"/>
    <n v="26.78"/>
    <x v="4"/>
    <x v="1"/>
    <x v="0"/>
    <n v="38"/>
    <x v="0"/>
    <x v="6"/>
    <x v="1"/>
    <x v="4"/>
    <n v="0"/>
    <n v="0"/>
    <n v="0"/>
    <n v="0"/>
    <n v="0"/>
    <d v="2024-03-19T00:00:00"/>
    <s v="Contacted"/>
    <n v="6"/>
    <x v="2"/>
    <b v="1"/>
    <b v="0"/>
    <x v="0"/>
  </r>
  <r>
    <s v="CUST100630"/>
    <d v="2020-02-20T00:00:00"/>
    <x v="2"/>
    <x v="4"/>
    <d v="2020-07-03T00:00:00"/>
    <d v="2022-09-27T00:00:00"/>
    <x v="5"/>
    <n v="2067"/>
    <n v="1117"/>
    <n v="8.9525514771709937E-4"/>
    <x v="0"/>
    <n v="4"/>
    <n v="122.06"/>
    <n v="30.52"/>
    <n v="41.56"/>
    <x v="0"/>
    <x v="1"/>
    <x v="2"/>
    <n v="28"/>
    <x v="2"/>
    <x v="5"/>
    <x v="0"/>
    <x v="4"/>
    <n v="0"/>
    <n v="0"/>
    <n v="0"/>
    <n v="0"/>
    <n v="0"/>
    <s v="-"/>
    <s v="Never Contacted"/>
    <n v="2"/>
    <x v="2"/>
    <b v="1"/>
    <b v="0"/>
    <x v="0"/>
  </r>
  <r>
    <s v="CUST101812"/>
    <d v="2023-08-26T00:00:00"/>
    <x v="4"/>
    <x v="2"/>
    <d v="2025-02-19T00:00:00"/>
    <d v="2025-03-28T00:00:00"/>
    <x v="2"/>
    <n v="784"/>
    <n v="204"/>
    <n v="4.9019607843137254E-3"/>
    <x v="0"/>
    <n v="2"/>
    <n v="138.59"/>
    <n v="69.3"/>
    <n v="96.91"/>
    <x v="0"/>
    <x v="7"/>
    <x v="2"/>
    <n v="38"/>
    <x v="0"/>
    <x v="0"/>
    <x v="4"/>
    <x v="4"/>
    <n v="2"/>
    <n v="0"/>
    <n v="0"/>
    <n v="0"/>
    <n v="0"/>
    <d v="2025-03-28T00:00:00"/>
    <s v="Contacted"/>
    <n v="0"/>
    <x v="1"/>
    <b v="1"/>
    <b v="0"/>
    <x v="0"/>
  </r>
  <r>
    <s v="CUST100949"/>
    <d v="2022-09-25T00:00:00"/>
    <x v="0"/>
    <x v="10"/>
    <d v="2022-10-20T00:00:00"/>
    <d v="2023-02-21T00:00:00"/>
    <x v="1"/>
    <n v="1119"/>
    <n v="970"/>
    <n v="1.0309278350515464E-3"/>
    <x v="0"/>
    <n v="2"/>
    <n v="156.4"/>
    <n v="78.2"/>
    <n v="126.46"/>
    <x v="1"/>
    <x v="2"/>
    <x v="2"/>
    <n v="24"/>
    <x v="2"/>
    <x v="5"/>
    <x v="1"/>
    <x v="4"/>
    <n v="0"/>
    <n v="0"/>
    <n v="0"/>
    <n v="0"/>
    <n v="1"/>
    <d v="2024-01-08T00:00:00"/>
    <s v="Contacted"/>
    <n v="0"/>
    <x v="2"/>
    <b v="1"/>
    <b v="0"/>
    <x v="0"/>
  </r>
  <r>
    <s v="CUST101389"/>
    <d v="2022-04-19T00:00:00"/>
    <x v="0"/>
    <x v="9"/>
    <d v="2022-12-06T00:00:00"/>
    <d v="2023-05-29T00:00:00"/>
    <x v="1"/>
    <n v="1278"/>
    <n v="873"/>
    <n v="1.145475372279496E-3"/>
    <x v="0"/>
    <n v="3"/>
    <n v="184.85"/>
    <n v="61.62"/>
    <n v="25.66"/>
    <x v="0"/>
    <x v="1"/>
    <x v="2"/>
    <n v="20"/>
    <x v="2"/>
    <x v="1"/>
    <x v="0"/>
    <x v="7"/>
    <n v="0"/>
    <n v="0"/>
    <n v="0"/>
    <n v="0"/>
    <n v="1"/>
    <d v="2024-12-19T00:00:00"/>
    <s v="Contacted"/>
    <n v="5"/>
    <x v="0"/>
    <b v="1"/>
    <b v="0"/>
    <x v="0"/>
  </r>
  <r>
    <s v="CUST100986"/>
    <d v="2021-05-13T00:00:00"/>
    <x v="1"/>
    <x v="1"/>
    <d v="2025-05-19T00:00:00"/>
    <d v="2025-07-13T00:00:00"/>
    <x v="2"/>
    <n v="1619"/>
    <n v="97"/>
    <n v="1.0309278350515464E-2"/>
    <x v="0"/>
    <n v="1"/>
    <n v="83.7"/>
    <n v="83.7"/>
    <n v="90.89"/>
    <x v="4"/>
    <x v="6"/>
    <x v="2"/>
    <n v="18"/>
    <x v="1"/>
    <x v="0"/>
    <x v="0"/>
    <x v="2"/>
    <n v="0"/>
    <n v="0"/>
    <n v="0"/>
    <n v="0"/>
    <n v="0"/>
    <d v="2023-06-24T00:00:00"/>
    <s v="Contacted"/>
    <n v="2"/>
    <x v="1"/>
    <b v="1"/>
    <b v="1"/>
    <x v="0"/>
  </r>
  <r>
    <s v="CUST100990"/>
    <d v="2022-01-25T00:00:00"/>
    <x v="0"/>
    <x v="3"/>
    <d v="2024-08-16T00:00:00"/>
    <d v="2025-02-03T00:00:00"/>
    <x v="2"/>
    <n v="1362"/>
    <n v="257"/>
    <n v="3.8910505836575876E-3"/>
    <x v="0"/>
    <n v="1"/>
    <n v="37.54"/>
    <n v="37.54"/>
    <n v="72.22"/>
    <x v="4"/>
    <x v="0"/>
    <x v="2"/>
    <n v="20"/>
    <x v="2"/>
    <x v="1"/>
    <x v="1"/>
    <x v="1"/>
    <n v="0"/>
    <n v="1"/>
    <n v="0"/>
    <n v="0"/>
    <n v="0"/>
    <s v="-"/>
    <s v="Never Contacted"/>
    <n v="0"/>
    <x v="0"/>
    <b v="1"/>
    <b v="1"/>
    <x v="0"/>
  </r>
  <r>
    <s v="CUST101590"/>
    <d v="2024-01-23T00:00:00"/>
    <x v="3"/>
    <x v="3"/>
    <d v="2024-07-08T00:00:00"/>
    <d v="2025-07-22T00:00:00"/>
    <x v="2"/>
    <n v="634"/>
    <n v="88"/>
    <n v="1.1363636363636364E-2"/>
    <x v="0"/>
    <n v="3"/>
    <n v="219.05"/>
    <n v="73.02"/>
    <n v="65.430000000000007"/>
    <x v="2"/>
    <x v="2"/>
    <x v="0"/>
    <n v="30"/>
    <x v="2"/>
    <x v="3"/>
    <x v="2"/>
    <x v="3"/>
    <n v="1"/>
    <n v="0"/>
    <n v="0"/>
    <n v="0"/>
    <n v="0"/>
    <d v="2024-02-08T00:00:00"/>
    <s v="Contacted"/>
    <n v="0"/>
    <x v="0"/>
    <b v="0"/>
    <b v="0"/>
    <x v="1"/>
  </r>
  <r>
    <s v="CUST100781"/>
    <d v="2024-09-17T00:00:00"/>
    <x v="3"/>
    <x v="10"/>
    <d v="2025-04-26T00:00:00"/>
    <d v="2025-09-04T00:00:00"/>
    <x v="2"/>
    <n v="396"/>
    <n v="44"/>
    <n v="2.2727272727272728E-2"/>
    <x v="0"/>
    <n v="4"/>
    <n v="4.43"/>
    <n v="1.1100000000000001"/>
    <n v="0.89"/>
    <x v="5"/>
    <x v="5"/>
    <x v="2"/>
    <n v="28"/>
    <x v="2"/>
    <x v="2"/>
    <x v="3"/>
    <x v="4"/>
    <n v="0"/>
    <n v="0"/>
    <n v="1"/>
    <n v="1"/>
    <n v="0"/>
    <d v="2025-04-30T00:00:00"/>
    <s v="Contacted"/>
    <n v="10"/>
    <x v="1"/>
    <b v="1"/>
    <b v="1"/>
    <x v="1"/>
  </r>
  <r>
    <s v="CUST101376"/>
    <d v="2023-04-23T00:00:00"/>
    <x v="4"/>
    <x v="9"/>
    <d v="2024-07-17T00:00:00"/>
    <d v="2025-04-04T00:00:00"/>
    <x v="2"/>
    <n v="909"/>
    <n v="197"/>
    <n v="5.076142131979695E-3"/>
    <x v="0"/>
    <n v="2"/>
    <n v="135.66"/>
    <n v="67.83"/>
    <n v="118.6"/>
    <x v="0"/>
    <x v="3"/>
    <x v="2"/>
    <n v="40"/>
    <x v="0"/>
    <x v="0"/>
    <x v="0"/>
    <x v="3"/>
    <n v="0"/>
    <n v="0"/>
    <n v="1"/>
    <n v="0"/>
    <n v="0"/>
    <d v="2025-01-22T00:00:00"/>
    <s v="Contacted"/>
    <n v="0"/>
    <x v="0"/>
    <b v="0"/>
    <b v="0"/>
    <x v="0"/>
  </r>
  <r>
    <s v="CUST100836"/>
    <d v="2020-11-08T00:00:00"/>
    <x v="2"/>
    <x v="5"/>
    <d v="2023-02-26T00:00:00"/>
    <d v="2024-11-03T00:00:00"/>
    <x v="0"/>
    <n v="1805"/>
    <n v="349"/>
    <n v="2.8653295128939827E-3"/>
    <x v="0"/>
    <n v="3"/>
    <n v="336.06"/>
    <n v="112.02"/>
    <n v="126.71"/>
    <x v="0"/>
    <x v="5"/>
    <x v="0"/>
    <n v="30"/>
    <x v="2"/>
    <x v="4"/>
    <x v="1"/>
    <x v="2"/>
    <n v="0"/>
    <n v="1"/>
    <n v="0"/>
    <n v="0"/>
    <n v="2"/>
    <d v="2021-07-16T00:00:00"/>
    <s v="Contacted"/>
    <n v="4"/>
    <x v="0"/>
    <b v="1"/>
    <b v="0"/>
    <x v="0"/>
  </r>
  <r>
    <s v="CUST101435"/>
    <d v="2022-06-27T00:00:00"/>
    <x v="0"/>
    <x v="0"/>
    <d v="2023-06-21T00:00:00"/>
    <d v="2025-09-02T00:00:00"/>
    <x v="2"/>
    <n v="1209"/>
    <n v="46"/>
    <n v="2.1739130434782608E-2"/>
    <x v="0"/>
    <n v="5"/>
    <n v="398.16"/>
    <n v="79.63"/>
    <n v="68.86"/>
    <x v="3"/>
    <x v="4"/>
    <x v="0"/>
    <n v="16"/>
    <x v="1"/>
    <x v="0"/>
    <x v="3"/>
    <x v="1"/>
    <n v="0"/>
    <n v="0"/>
    <n v="0"/>
    <n v="0"/>
    <n v="2"/>
    <s v="-"/>
    <s v="Never Contacted"/>
    <n v="1"/>
    <x v="1"/>
    <b v="1"/>
    <b v="0"/>
    <x v="1"/>
  </r>
  <r>
    <s v="CUST102417"/>
    <d v="2022-11-21T00:00:00"/>
    <x v="0"/>
    <x v="5"/>
    <d v="2024-02-20T00:00:00"/>
    <d v="2024-12-09T00:00:00"/>
    <x v="0"/>
    <n v="1062"/>
    <n v="313"/>
    <n v="3.1948881789137379E-3"/>
    <x v="0"/>
    <n v="2"/>
    <n v="192.52"/>
    <n v="96.26"/>
    <n v="57.86"/>
    <x v="0"/>
    <x v="0"/>
    <x v="2"/>
    <n v="47"/>
    <x v="0"/>
    <x v="4"/>
    <x v="0"/>
    <x v="3"/>
    <n v="1"/>
    <n v="0"/>
    <n v="0"/>
    <n v="0"/>
    <n v="0"/>
    <d v="2024-03-25T00:00:00"/>
    <s v="Contacted"/>
    <n v="0"/>
    <x v="1"/>
    <b v="1"/>
    <b v="0"/>
    <x v="0"/>
  </r>
  <r>
    <s v="CUST100013"/>
    <d v="2024-04-22T00:00:00"/>
    <x v="3"/>
    <x v="9"/>
    <d v="2025-05-29T00:00:00"/>
    <d v="2025-10-05T00:00:00"/>
    <x v="2"/>
    <n v="544"/>
    <n v="13"/>
    <n v="7.6923076923076927E-2"/>
    <x v="0"/>
    <n v="3"/>
    <n v="83.2"/>
    <n v="27.73"/>
    <n v="34.630000000000003"/>
    <x v="0"/>
    <x v="4"/>
    <x v="0"/>
    <n v="36"/>
    <x v="0"/>
    <x v="0"/>
    <x v="2"/>
    <x v="7"/>
    <n v="0"/>
    <n v="0"/>
    <n v="0"/>
    <n v="0"/>
    <n v="0"/>
    <d v="2024-04-30T00:00:00"/>
    <s v="Contacted"/>
    <n v="6"/>
    <x v="2"/>
    <b v="1"/>
    <b v="0"/>
    <x v="1"/>
  </r>
  <r>
    <s v="CUST101220"/>
    <d v="2023-10-04T00:00:00"/>
    <x v="4"/>
    <x v="6"/>
    <s v="-"/>
    <s v="-"/>
    <x v="3"/>
    <n v="745"/>
    <s v=" - "/>
    <n v="0"/>
    <x v="1"/>
    <n v="0"/>
    <n v="0"/>
    <n v="0"/>
    <n v="0"/>
    <x v="2"/>
    <x v="9"/>
    <x v="0"/>
    <n v="27"/>
    <x v="2"/>
    <x v="6"/>
    <x v="1"/>
    <x v="3"/>
    <n v="0"/>
    <n v="1"/>
    <n v="0"/>
    <n v="0"/>
    <n v="0"/>
    <d v="2023-11-22T00:00:00"/>
    <s v="Contacted"/>
    <n v="0"/>
    <x v="0"/>
    <b v="1"/>
    <b v="0"/>
    <x v="0"/>
  </r>
  <r>
    <s v="CUST101407"/>
    <d v="2024-10-25T00:00:00"/>
    <x v="3"/>
    <x v="6"/>
    <d v="2024-11-27T00:00:00"/>
    <d v="2025-05-17T00:00:00"/>
    <x v="2"/>
    <n v="358"/>
    <n v="154"/>
    <n v="6.4935064935064939E-3"/>
    <x v="0"/>
    <n v="3"/>
    <n v="76.33"/>
    <n v="25.44"/>
    <n v="11.96"/>
    <x v="4"/>
    <x v="6"/>
    <x v="2"/>
    <n v="28"/>
    <x v="2"/>
    <x v="2"/>
    <x v="4"/>
    <x v="5"/>
    <n v="1"/>
    <n v="0"/>
    <n v="0"/>
    <n v="0"/>
    <n v="1"/>
    <d v="2025-05-26T00:00:00"/>
    <s v="Contacted"/>
    <n v="0"/>
    <x v="2"/>
    <b v="0"/>
    <b v="0"/>
    <x v="0"/>
  </r>
  <r>
    <s v="CUST100514"/>
    <d v="2022-11-09T00:00:00"/>
    <x v="0"/>
    <x v="5"/>
    <d v="2025-03-23T00:00:00"/>
    <d v="2025-05-11T00:00:00"/>
    <x v="2"/>
    <n v="1074"/>
    <n v="160"/>
    <n v="6.2500000000000003E-3"/>
    <x v="0"/>
    <n v="2"/>
    <n v="92.79"/>
    <n v="46.4"/>
    <n v="34.729999999999997"/>
    <x v="4"/>
    <x v="9"/>
    <x v="1"/>
    <n v="22"/>
    <x v="2"/>
    <x v="0"/>
    <x v="4"/>
    <x v="6"/>
    <n v="1"/>
    <n v="0"/>
    <n v="0"/>
    <n v="0"/>
    <n v="0"/>
    <d v="2024-02-01T00:00:00"/>
    <s v="Contacted"/>
    <n v="0"/>
    <x v="0"/>
    <b v="1"/>
    <b v="1"/>
    <x v="0"/>
  </r>
  <r>
    <s v="CUST100409"/>
    <d v="2024-08-25T00:00:00"/>
    <x v="3"/>
    <x v="2"/>
    <d v="2025-01-28T00:00:00"/>
    <d v="2025-09-17T00:00:00"/>
    <x v="2"/>
    <n v="419"/>
    <n v="31"/>
    <n v="3.2258064516129031E-2"/>
    <x v="0"/>
    <n v="4"/>
    <n v="117.87"/>
    <n v="29.47"/>
    <n v="33.700000000000003"/>
    <x v="1"/>
    <x v="4"/>
    <x v="2"/>
    <n v="37"/>
    <x v="0"/>
    <x v="5"/>
    <x v="2"/>
    <x v="7"/>
    <n v="0"/>
    <n v="0"/>
    <n v="1"/>
    <n v="0"/>
    <n v="1"/>
    <s v="-"/>
    <s v="Never Contacted"/>
    <n v="5"/>
    <x v="0"/>
    <b v="0"/>
    <b v="0"/>
    <x v="1"/>
  </r>
  <r>
    <s v="CUST100861"/>
    <d v="2020-02-22T00:00:00"/>
    <x v="2"/>
    <x v="4"/>
    <d v="2020-10-04T00:00:00"/>
    <d v="2021-05-31T00:00:00"/>
    <x v="4"/>
    <n v="2065"/>
    <n v="1601"/>
    <n v="6.2460961898813238E-4"/>
    <x v="0"/>
    <n v="1"/>
    <n v="42.62"/>
    <n v="42.62"/>
    <n v="13.25"/>
    <x v="1"/>
    <x v="4"/>
    <x v="2"/>
    <n v="18"/>
    <x v="1"/>
    <x v="5"/>
    <x v="0"/>
    <x v="6"/>
    <n v="0"/>
    <n v="0"/>
    <n v="0"/>
    <n v="0"/>
    <n v="0"/>
    <d v="2020-06-05T00:00:00"/>
    <s v="Contacted"/>
    <n v="0"/>
    <x v="0"/>
    <b v="0"/>
    <b v="0"/>
    <x v="0"/>
  </r>
  <r>
    <s v="CUST100313"/>
    <d v="2021-04-26T00:00:00"/>
    <x v="1"/>
    <x v="9"/>
    <d v="2025-04-30T00:00:00"/>
    <d v="2025-08-02T00:00:00"/>
    <x v="2"/>
    <n v="1636"/>
    <n v="77"/>
    <n v="1.2987012987012988E-2"/>
    <x v="0"/>
    <n v="1"/>
    <n v="147.13999999999999"/>
    <n v="147.13999999999999"/>
    <n v="24.04"/>
    <x v="5"/>
    <x v="9"/>
    <x v="1"/>
    <n v="27"/>
    <x v="2"/>
    <x v="5"/>
    <x v="4"/>
    <x v="1"/>
    <n v="0"/>
    <n v="0"/>
    <n v="0"/>
    <n v="0"/>
    <n v="0"/>
    <d v="2023-01-19T00:00:00"/>
    <s v="Contacted"/>
    <n v="5"/>
    <x v="0"/>
    <b v="1"/>
    <b v="0"/>
    <x v="1"/>
  </r>
  <r>
    <s v="CUST101870"/>
    <d v="2023-05-14T00:00:00"/>
    <x v="4"/>
    <x v="1"/>
    <d v="2024-10-25T00:00:00"/>
    <d v="2025-07-11T00:00:00"/>
    <x v="2"/>
    <n v="888"/>
    <n v="99"/>
    <n v="1.0101010101010102E-2"/>
    <x v="0"/>
    <n v="5"/>
    <n v="260.11"/>
    <n v="52.02"/>
    <n v="0"/>
    <x v="4"/>
    <x v="8"/>
    <x v="2"/>
    <n v="32"/>
    <x v="0"/>
    <x v="1"/>
    <x v="1"/>
    <x v="7"/>
    <n v="0"/>
    <n v="0"/>
    <n v="0"/>
    <n v="1"/>
    <n v="1"/>
    <d v="2023-08-17T00:00:00"/>
    <s v="Contacted"/>
    <n v="0"/>
    <x v="2"/>
    <b v="1"/>
    <b v="1"/>
    <x v="0"/>
  </r>
  <r>
    <s v="CUST101302"/>
    <d v="2022-09-15T00:00:00"/>
    <x v="0"/>
    <x v="10"/>
    <d v="2024-03-14T00:00:00"/>
    <d v="2025-03-14T00:00:00"/>
    <x v="2"/>
    <n v="1129"/>
    <n v="218"/>
    <n v="4.5871559633027525E-3"/>
    <x v="0"/>
    <n v="1"/>
    <n v="12.06"/>
    <n v="12.06"/>
    <n v="5.29"/>
    <x v="3"/>
    <x v="2"/>
    <x v="1"/>
    <n v="39"/>
    <x v="0"/>
    <x v="3"/>
    <x v="2"/>
    <x v="0"/>
    <n v="0"/>
    <n v="0"/>
    <n v="0"/>
    <n v="0"/>
    <n v="1"/>
    <d v="2025-02-06T00:00:00"/>
    <s v="Contacted"/>
    <n v="0"/>
    <x v="0"/>
    <b v="0"/>
    <b v="1"/>
    <x v="0"/>
  </r>
  <r>
    <s v="CUST101279"/>
    <d v="2020-11-20T00:00:00"/>
    <x v="2"/>
    <x v="5"/>
    <d v="2024-09-21T00:00:00"/>
    <d v="2025-06-07T00:00:00"/>
    <x v="2"/>
    <n v="1793"/>
    <n v="133"/>
    <n v="7.5187969924812026E-3"/>
    <x v="0"/>
    <n v="4"/>
    <n v="72.52"/>
    <n v="18.13"/>
    <n v="18.09"/>
    <x v="0"/>
    <x v="9"/>
    <x v="0"/>
    <n v="23"/>
    <x v="2"/>
    <x v="2"/>
    <x v="3"/>
    <x v="3"/>
    <n v="0"/>
    <n v="0"/>
    <n v="0"/>
    <n v="1"/>
    <n v="1"/>
    <d v="2021-11-07T00:00:00"/>
    <s v="Contacted"/>
    <n v="0"/>
    <x v="0"/>
    <b v="1"/>
    <b v="1"/>
    <x v="0"/>
  </r>
  <r>
    <s v="CUST102499"/>
    <d v="2021-09-27T00:00:00"/>
    <x v="1"/>
    <x v="10"/>
    <d v="2022-06-01T00:00:00"/>
    <d v="2023-12-27T00:00:00"/>
    <x v="1"/>
    <n v="1482"/>
    <n v="661"/>
    <n v="1.5128593040847202E-3"/>
    <x v="0"/>
    <n v="6"/>
    <n v="273.29000000000002"/>
    <n v="45.55"/>
    <n v="55.14"/>
    <x v="0"/>
    <x v="7"/>
    <x v="2"/>
    <n v="17"/>
    <x v="1"/>
    <x v="0"/>
    <x v="0"/>
    <x v="7"/>
    <n v="0"/>
    <n v="0"/>
    <n v="0"/>
    <n v="1"/>
    <n v="2"/>
    <d v="2024-08-10T00:00:00"/>
    <s v="Contacted"/>
    <n v="0"/>
    <x v="2"/>
    <b v="0"/>
    <b v="0"/>
    <x v="0"/>
  </r>
  <r>
    <s v="CUST102358"/>
    <d v="2022-03-01T00:00:00"/>
    <x v="0"/>
    <x v="11"/>
    <d v="2023-10-14T00:00:00"/>
    <d v="2025-05-15T00:00:00"/>
    <x v="2"/>
    <n v="1327"/>
    <n v="156"/>
    <n v="6.41025641025641E-3"/>
    <x v="0"/>
    <n v="5"/>
    <n v="293.72000000000003"/>
    <n v="58.74"/>
    <n v="41.52"/>
    <x v="4"/>
    <x v="6"/>
    <x v="1"/>
    <n v="35"/>
    <x v="0"/>
    <x v="2"/>
    <x v="0"/>
    <x v="3"/>
    <n v="0"/>
    <n v="0"/>
    <n v="1"/>
    <n v="0"/>
    <n v="3"/>
    <d v="2024-06-29T00:00:00"/>
    <s v="Contacted"/>
    <n v="0"/>
    <x v="0"/>
    <b v="1"/>
    <b v="0"/>
    <x v="0"/>
  </r>
  <r>
    <s v="CUST100382"/>
    <d v="2020-10-02T00:00:00"/>
    <x v="2"/>
    <x v="6"/>
    <d v="2024-03-14T00:00:00"/>
    <d v="2024-05-19T00:00:00"/>
    <x v="0"/>
    <n v="1842"/>
    <n v="517"/>
    <n v="1.9342359767891683E-3"/>
    <x v="0"/>
    <n v="6"/>
    <n v="6.44"/>
    <n v="1.07"/>
    <n v="1.01"/>
    <x v="5"/>
    <x v="1"/>
    <x v="0"/>
    <n v="36"/>
    <x v="0"/>
    <x v="2"/>
    <x v="4"/>
    <x v="7"/>
    <n v="1"/>
    <n v="0"/>
    <n v="0"/>
    <n v="0"/>
    <n v="1"/>
    <d v="2022-11-06T00:00:00"/>
    <s v="Contacted"/>
    <n v="0"/>
    <x v="0"/>
    <b v="0"/>
    <b v="0"/>
    <x v="0"/>
  </r>
  <r>
    <s v="CUST101199"/>
    <d v="2020-03-23T00:00:00"/>
    <x v="2"/>
    <x v="11"/>
    <d v="2022-07-30T00:00:00"/>
    <d v="2022-09-11T00:00:00"/>
    <x v="5"/>
    <n v="2035"/>
    <n v="1133"/>
    <n v="8.8261253309797002E-4"/>
    <x v="0"/>
    <n v="4"/>
    <n v="259.57"/>
    <n v="64.89"/>
    <n v="54.25"/>
    <x v="3"/>
    <x v="3"/>
    <x v="0"/>
    <n v="27"/>
    <x v="2"/>
    <x v="2"/>
    <x v="4"/>
    <x v="0"/>
    <n v="0"/>
    <n v="0"/>
    <n v="0"/>
    <n v="0"/>
    <n v="1"/>
    <d v="2024-06-02T00:00:00"/>
    <s v="Contacted"/>
    <n v="0"/>
    <x v="0"/>
    <b v="0"/>
    <b v="0"/>
    <x v="0"/>
  </r>
  <r>
    <s v="CUST101623"/>
    <d v="2021-11-02T00:00:00"/>
    <x v="1"/>
    <x v="5"/>
    <d v="2021-12-27T00:00:00"/>
    <d v="2023-03-27T00:00:00"/>
    <x v="1"/>
    <n v="1446"/>
    <n v="936"/>
    <n v="1.0683760683760685E-3"/>
    <x v="0"/>
    <n v="4"/>
    <n v="4.76"/>
    <n v="1.19"/>
    <n v="0.7"/>
    <x v="1"/>
    <x v="7"/>
    <x v="2"/>
    <n v="37"/>
    <x v="0"/>
    <x v="0"/>
    <x v="3"/>
    <x v="1"/>
    <n v="0"/>
    <n v="0"/>
    <n v="0"/>
    <n v="0"/>
    <n v="0"/>
    <d v="2023-02-13T00:00:00"/>
    <s v="Contacted"/>
    <n v="0"/>
    <x v="1"/>
    <b v="1"/>
    <b v="1"/>
    <x v="0"/>
  </r>
  <r>
    <s v="CUST101877"/>
    <d v="2020-11-12T00:00:00"/>
    <x v="2"/>
    <x v="5"/>
    <d v="2023-11-18T00:00:00"/>
    <d v="2024-05-22T00:00:00"/>
    <x v="0"/>
    <n v="1801"/>
    <n v="514"/>
    <n v="1.9455252918287938E-3"/>
    <x v="0"/>
    <n v="6"/>
    <n v="537.20000000000005"/>
    <n v="89.53"/>
    <n v="98.56"/>
    <x v="0"/>
    <x v="9"/>
    <x v="0"/>
    <n v="28"/>
    <x v="2"/>
    <x v="2"/>
    <x v="3"/>
    <x v="5"/>
    <n v="0"/>
    <n v="0"/>
    <n v="0"/>
    <n v="0"/>
    <n v="1"/>
    <s v="-"/>
    <s v="Never Contacted"/>
    <n v="3"/>
    <x v="0"/>
    <b v="1"/>
    <b v="1"/>
    <x v="0"/>
  </r>
  <r>
    <s v="CUST101509"/>
    <d v="2023-09-10T00:00:00"/>
    <x v="4"/>
    <x v="10"/>
    <d v="2023-10-25T00:00:00"/>
    <s v="-"/>
    <x v="3"/>
    <n v="769"/>
    <s v=" - "/>
    <n v="0"/>
    <x v="0"/>
    <n v="0"/>
    <n v="0"/>
    <n v="0"/>
    <n v="0"/>
    <x v="4"/>
    <x v="2"/>
    <x v="0"/>
    <n v="17"/>
    <x v="1"/>
    <x v="3"/>
    <x v="0"/>
    <x v="2"/>
    <n v="0"/>
    <n v="0"/>
    <n v="0"/>
    <n v="0"/>
    <n v="0"/>
    <s v="-"/>
    <s v="Never Contacted"/>
    <n v="0"/>
    <x v="1"/>
    <b v="1"/>
    <b v="1"/>
    <x v="0"/>
  </r>
  <r>
    <s v="CUST101001"/>
    <d v="2022-07-18T00:00:00"/>
    <x v="0"/>
    <x v="8"/>
    <d v="2025-07-30T00:00:00"/>
    <d v="2025-09-03T00:00:00"/>
    <x v="2"/>
    <n v="1188"/>
    <n v="45"/>
    <n v="2.2222222222222223E-2"/>
    <x v="0"/>
    <n v="4"/>
    <n v="352.62"/>
    <n v="88.16"/>
    <n v="16.350000000000001"/>
    <x v="1"/>
    <x v="9"/>
    <x v="2"/>
    <n v="31"/>
    <x v="0"/>
    <x v="4"/>
    <x v="2"/>
    <x v="2"/>
    <n v="0"/>
    <n v="1"/>
    <n v="0"/>
    <n v="0"/>
    <n v="2"/>
    <s v="-"/>
    <s v="Never Contacted"/>
    <n v="0"/>
    <x v="0"/>
    <b v="1"/>
    <b v="0"/>
    <x v="1"/>
  </r>
  <r>
    <s v="CUST102240"/>
    <d v="2021-01-04T00:00:00"/>
    <x v="1"/>
    <x v="3"/>
    <s v="-"/>
    <s v="-"/>
    <x v="3"/>
    <n v="1748"/>
    <s v=" - "/>
    <n v="0"/>
    <x v="1"/>
    <n v="0"/>
    <n v="0"/>
    <n v="0"/>
    <n v="0"/>
    <x v="5"/>
    <x v="7"/>
    <x v="1"/>
    <n v="23"/>
    <x v="2"/>
    <x v="3"/>
    <x v="1"/>
    <x v="1"/>
    <n v="1"/>
    <n v="0"/>
    <n v="0"/>
    <n v="0"/>
    <n v="0"/>
    <d v="2024-11-16T00:00:00"/>
    <s v="Contacted"/>
    <n v="6"/>
    <x v="1"/>
    <b v="1"/>
    <b v="0"/>
    <x v="0"/>
  </r>
  <r>
    <s v="CUST100263"/>
    <d v="2021-03-13T00:00:00"/>
    <x v="1"/>
    <x v="11"/>
    <d v="2024-11-22T00:00:00"/>
    <d v="2025-03-08T00:00:00"/>
    <x v="2"/>
    <n v="1680"/>
    <n v="224"/>
    <n v="4.464285714285714E-3"/>
    <x v="0"/>
    <n v="5"/>
    <n v="385.81"/>
    <n v="77.16"/>
    <n v="22.39"/>
    <x v="0"/>
    <x v="8"/>
    <x v="0"/>
    <n v="34"/>
    <x v="0"/>
    <x v="6"/>
    <x v="0"/>
    <x v="7"/>
    <n v="0"/>
    <n v="0"/>
    <n v="0"/>
    <n v="0"/>
    <n v="2"/>
    <s v="-"/>
    <s v="Never Contacted"/>
    <n v="0"/>
    <x v="2"/>
    <b v="0"/>
    <b v="0"/>
    <x v="0"/>
  </r>
  <r>
    <s v="CUST101290"/>
    <d v="2020-08-28T00:00:00"/>
    <x v="2"/>
    <x v="2"/>
    <s v="-"/>
    <s v="-"/>
    <x v="3"/>
    <n v="1877"/>
    <s v=" - "/>
    <n v="0"/>
    <x v="1"/>
    <n v="0"/>
    <n v="0"/>
    <n v="0"/>
    <n v="0"/>
    <x v="1"/>
    <x v="6"/>
    <x v="2"/>
    <n v="16"/>
    <x v="1"/>
    <x v="1"/>
    <x v="2"/>
    <x v="0"/>
    <n v="2"/>
    <n v="1"/>
    <n v="0"/>
    <n v="0"/>
    <n v="0"/>
    <d v="2023-06-19T00:00:00"/>
    <s v="Contacted"/>
    <n v="0"/>
    <x v="2"/>
    <b v="0"/>
    <b v="0"/>
    <x v="0"/>
  </r>
  <r>
    <s v="CUST102159"/>
    <d v="2021-12-04T00:00:00"/>
    <x v="1"/>
    <x v="7"/>
    <d v="2025-06-04T00:00:00"/>
    <d v="2025-09-03T00:00:00"/>
    <x v="2"/>
    <n v="1414"/>
    <n v="45"/>
    <n v="2.2222222222222223E-2"/>
    <x v="0"/>
    <n v="2"/>
    <n v="98.5"/>
    <n v="49.25"/>
    <n v="67.23"/>
    <x v="4"/>
    <x v="6"/>
    <x v="2"/>
    <n v="38"/>
    <x v="0"/>
    <x v="6"/>
    <x v="0"/>
    <x v="2"/>
    <n v="0"/>
    <n v="0"/>
    <n v="0"/>
    <n v="0"/>
    <n v="2"/>
    <d v="2023-07-21T00:00:00"/>
    <s v="Contacted"/>
    <n v="0"/>
    <x v="0"/>
    <b v="1"/>
    <b v="0"/>
    <x v="1"/>
  </r>
  <r>
    <s v="CUST101783"/>
    <d v="2022-06-27T00:00:00"/>
    <x v="0"/>
    <x v="0"/>
    <d v="2024-12-29T00:00:00"/>
    <d v="2025-10-10T00:00:00"/>
    <x v="2"/>
    <n v="1209"/>
    <n v="8"/>
    <n v="0.125"/>
    <x v="0"/>
    <n v="3"/>
    <n v="151.72999999999999"/>
    <n v="50.58"/>
    <n v="25.83"/>
    <x v="1"/>
    <x v="8"/>
    <x v="0"/>
    <n v="37"/>
    <x v="0"/>
    <x v="5"/>
    <x v="4"/>
    <x v="3"/>
    <n v="0"/>
    <n v="0"/>
    <n v="0"/>
    <n v="0"/>
    <n v="2"/>
    <d v="2024-11-25T00:00:00"/>
    <s v="Contacted"/>
    <n v="9"/>
    <x v="0"/>
    <b v="1"/>
    <b v="0"/>
    <x v="1"/>
  </r>
  <r>
    <s v="CUST100415"/>
    <d v="2020-09-24T00:00:00"/>
    <x v="2"/>
    <x v="10"/>
    <d v="2021-05-07T00:00:00"/>
    <d v="2023-11-15T00:00:00"/>
    <x v="1"/>
    <n v="1850"/>
    <n v="703"/>
    <n v="1.4224751066856331E-3"/>
    <x v="0"/>
    <n v="3"/>
    <n v="272.27999999999997"/>
    <n v="90.76"/>
    <n v="111.91"/>
    <x v="1"/>
    <x v="4"/>
    <x v="2"/>
    <n v="29"/>
    <x v="2"/>
    <x v="4"/>
    <x v="0"/>
    <x v="6"/>
    <n v="0"/>
    <n v="0"/>
    <n v="0"/>
    <n v="0"/>
    <n v="3"/>
    <d v="2024-03-25T00:00:00"/>
    <s v="Contacted"/>
    <n v="0"/>
    <x v="2"/>
    <b v="1"/>
    <b v="0"/>
    <x v="0"/>
  </r>
  <r>
    <s v="CUST101113"/>
    <d v="2020-11-17T00:00:00"/>
    <x v="2"/>
    <x v="5"/>
    <d v="2021-12-24T00:00:00"/>
    <d v="2022-02-05T00:00:00"/>
    <x v="5"/>
    <n v="1796"/>
    <n v="1351"/>
    <n v="7.4019245003700959E-4"/>
    <x v="0"/>
    <n v="3"/>
    <n v="140.19"/>
    <n v="46.73"/>
    <n v="33.81"/>
    <x v="0"/>
    <x v="0"/>
    <x v="2"/>
    <n v="49"/>
    <x v="0"/>
    <x v="4"/>
    <x v="4"/>
    <x v="6"/>
    <n v="0"/>
    <n v="0"/>
    <n v="0"/>
    <n v="0"/>
    <n v="0"/>
    <d v="2025-03-04T00:00:00"/>
    <s v="Contacted"/>
    <n v="3"/>
    <x v="1"/>
    <b v="1"/>
    <b v="0"/>
    <x v="0"/>
  </r>
  <r>
    <s v="CUST100358"/>
    <d v="2024-12-09T00:00:00"/>
    <x v="3"/>
    <x v="7"/>
    <d v="2025-07-02T00:00:00"/>
    <d v="2025-09-15T00:00:00"/>
    <x v="2"/>
    <n v="313"/>
    <n v="33"/>
    <n v="3.0303030303030304E-2"/>
    <x v="0"/>
    <n v="4"/>
    <n v="172.99"/>
    <n v="43.25"/>
    <n v="0"/>
    <x v="5"/>
    <x v="1"/>
    <x v="0"/>
    <n v="26"/>
    <x v="2"/>
    <x v="0"/>
    <x v="2"/>
    <x v="7"/>
    <n v="1"/>
    <n v="0"/>
    <n v="0"/>
    <n v="0"/>
    <n v="1"/>
    <d v="2025-01-24T00:00:00"/>
    <s v="Contacted"/>
    <n v="0"/>
    <x v="0"/>
    <b v="1"/>
    <b v="0"/>
    <x v="1"/>
  </r>
  <r>
    <s v="CUST101173"/>
    <d v="2023-01-10T00:00:00"/>
    <x v="4"/>
    <x v="3"/>
    <d v="2025-05-24T00:00:00"/>
    <d v="2025-07-09T00:00:00"/>
    <x v="2"/>
    <n v="1012"/>
    <n v="101"/>
    <n v="9.9009900990099011E-3"/>
    <x v="0"/>
    <n v="2"/>
    <n v="169.92"/>
    <n v="84.96"/>
    <n v="62.48"/>
    <x v="1"/>
    <x v="1"/>
    <x v="1"/>
    <n v="32"/>
    <x v="0"/>
    <x v="3"/>
    <x v="4"/>
    <x v="5"/>
    <n v="1"/>
    <n v="0"/>
    <n v="0"/>
    <n v="0"/>
    <n v="1"/>
    <s v="-"/>
    <s v="Never Contacted"/>
    <n v="7"/>
    <x v="0"/>
    <b v="1"/>
    <b v="1"/>
    <x v="0"/>
  </r>
  <r>
    <s v="CUST100008"/>
    <d v="2023-02-14T00:00:00"/>
    <x v="4"/>
    <x v="4"/>
    <d v="2023-08-01T00:00:00"/>
    <d v="2024-01-13T00:00:00"/>
    <x v="0"/>
    <n v="977"/>
    <n v="644"/>
    <n v="1.5527950310559005E-3"/>
    <x v="0"/>
    <n v="1"/>
    <n v="25.75"/>
    <n v="25.75"/>
    <n v="39.89"/>
    <x v="5"/>
    <x v="2"/>
    <x v="2"/>
    <n v="31"/>
    <x v="0"/>
    <x v="5"/>
    <x v="0"/>
    <x v="1"/>
    <n v="0"/>
    <n v="0"/>
    <n v="0"/>
    <n v="0"/>
    <n v="1"/>
    <s v="-"/>
    <s v="Never Contacted"/>
    <n v="0"/>
    <x v="0"/>
    <b v="1"/>
    <b v="0"/>
    <x v="0"/>
  </r>
  <r>
    <s v="CUST102020"/>
    <d v="2024-10-31T00:00:00"/>
    <x v="3"/>
    <x v="6"/>
    <d v="2025-04-12T00:00:00"/>
    <d v="2025-05-22T00:00:00"/>
    <x v="2"/>
    <n v="352"/>
    <n v="149"/>
    <n v="6.7114093959731542E-3"/>
    <x v="0"/>
    <n v="4"/>
    <n v="180.68"/>
    <n v="45.17"/>
    <n v="0.55000000000000004"/>
    <x v="2"/>
    <x v="2"/>
    <x v="1"/>
    <n v="28"/>
    <x v="2"/>
    <x v="0"/>
    <x v="3"/>
    <x v="8"/>
    <n v="0"/>
    <n v="0"/>
    <n v="1"/>
    <n v="1"/>
    <n v="0"/>
    <s v="-"/>
    <s v="Never Contacted"/>
    <n v="3"/>
    <x v="0"/>
    <b v="1"/>
    <b v="1"/>
    <x v="0"/>
  </r>
  <r>
    <s v="CUST100316"/>
    <d v="2024-12-28T00:00:00"/>
    <x v="3"/>
    <x v="7"/>
    <d v="2025-04-01T00:00:00"/>
    <s v="-"/>
    <x v="3"/>
    <n v="294"/>
    <s v=" - "/>
    <n v="0"/>
    <x v="0"/>
    <n v="0"/>
    <n v="0"/>
    <n v="0"/>
    <n v="0"/>
    <x v="0"/>
    <x v="6"/>
    <x v="2"/>
    <n v="34"/>
    <x v="0"/>
    <x v="0"/>
    <x v="3"/>
    <x v="0"/>
    <n v="1"/>
    <n v="0"/>
    <n v="0"/>
    <n v="0"/>
    <n v="0"/>
    <s v="-"/>
    <s v="Never Contacted"/>
    <n v="0"/>
    <x v="2"/>
    <b v="0"/>
    <b v="0"/>
    <x v="0"/>
  </r>
  <r>
    <s v="CUST100304"/>
    <d v="2022-11-06T00:00:00"/>
    <x v="0"/>
    <x v="5"/>
    <d v="2022-12-21T00:00:00"/>
    <d v="2024-09-29T00:00:00"/>
    <x v="0"/>
    <n v="1077"/>
    <n v="384"/>
    <n v="2.6041666666666665E-3"/>
    <x v="0"/>
    <n v="2"/>
    <n v="2.31"/>
    <n v="1.1599999999999999"/>
    <n v="1.26"/>
    <x v="1"/>
    <x v="7"/>
    <x v="2"/>
    <n v="42"/>
    <x v="0"/>
    <x v="6"/>
    <x v="0"/>
    <x v="3"/>
    <n v="0"/>
    <n v="0"/>
    <n v="0"/>
    <n v="0"/>
    <n v="0"/>
    <s v="-"/>
    <s v="Never Contacted"/>
    <n v="0"/>
    <x v="0"/>
    <b v="1"/>
    <b v="0"/>
    <x v="0"/>
  </r>
  <r>
    <s v="CUST100427"/>
    <d v="2020-06-03T00:00:00"/>
    <x v="2"/>
    <x v="0"/>
    <d v="2022-01-02T00:00:00"/>
    <d v="2023-02-05T00:00:00"/>
    <x v="1"/>
    <n v="1963"/>
    <n v="986"/>
    <n v="1.0141987829614604E-3"/>
    <x v="0"/>
    <n v="2"/>
    <n v="5.8"/>
    <n v="2.9"/>
    <n v="5.79"/>
    <x v="5"/>
    <x v="3"/>
    <x v="2"/>
    <n v="25"/>
    <x v="2"/>
    <x v="2"/>
    <x v="2"/>
    <x v="3"/>
    <n v="0"/>
    <n v="0"/>
    <n v="0"/>
    <n v="0"/>
    <n v="1"/>
    <d v="2023-02-16T00:00:00"/>
    <s v="Contacted"/>
    <n v="0"/>
    <x v="2"/>
    <b v="1"/>
    <b v="1"/>
    <x v="0"/>
  </r>
  <r>
    <s v="CUST100105"/>
    <d v="2024-09-19T00:00:00"/>
    <x v="3"/>
    <x v="10"/>
    <d v="2024-10-08T00:00:00"/>
    <d v="2025-01-04T00:00:00"/>
    <x v="2"/>
    <n v="394"/>
    <n v="287"/>
    <n v="3.4843205574912892E-3"/>
    <x v="0"/>
    <n v="4"/>
    <n v="448.12"/>
    <n v="112.03"/>
    <n v="58.91"/>
    <x v="2"/>
    <x v="1"/>
    <x v="2"/>
    <n v="27"/>
    <x v="2"/>
    <x v="4"/>
    <x v="1"/>
    <x v="5"/>
    <n v="0"/>
    <n v="1"/>
    <n v="0"/>
    <n v="0"/>
    <n v="3"/>
    <s v="-"/>
    <s v="Never Contacted"/>
    <n v="0"/>
    <x v="1"/>
    <b v="1"/>
    <b v="1"/>
    <x v="0"/>
  </r>
  <r>
    <s v="CUST102044"/>
    <d v="2020-08-04T00:00:00"/>
    <x v="2"/>
    <x v="2"/>
    <d v="2025-10-07T00:00:00"/>
    <d v="2025-10-14T00:00:00"/>
    <x v="2"/>
    <n v="1901"/>
    <n v="4"/>
    <n v="0.25"/>
    <x v="0"/>
    <n v="3"/>
    <n v="111.26"/>
    <n v="37.090000000000003"/>
    <n v="47.51"/>
    <x v="3"/>
    <x v="7"/>
    <x v="2"/>
    <n v="28"/>
    <x v="2"/>
    <x v="6"/>
    <x v="3"/>
    <x v="7"/>
    <n v="1"/>
    <n v="1"/>
    <n v="0"/>
    <n v="1"/>
    <n v="0"/>
    <s v="-"/>
    <s v="Never Contacted"/>
    <n v="0"/>
    <x v="1"/>
    <b v="1"/>
    <b v="0"/>
    <x v="1"/>
  </r>
  <r>
    <s v="CUST100121"/>
    <d v="2020-02-09T00:00:00"/>
    <x v="2"/>
    <x v="4"/>
    <d v="2025-02-01T00:00:00"/>
    <d v="2025-08-14T00:00:00"/>
    <x v="2"/>
    <n v="2078"/>
    <n v="65"/>
    <n v="1.5384615384615385E-2"/>
    <x v="0"/>
    <n v="4"/>
    <n v="273.04000000000002"/>
    <n v="68.260000000000005"/>
    <n v="110.59"/>
    <x v="1"/>
    <x v="9"/>
    <x v="2"/>
    <n v="27"/>
    <x v="2"/>
    <x v="6"/>
    <x v="3"/>
    <x v="7"/>
    <n v="1"/>
    <n v="0"/>
    <n v="0"/>
    <n v="0"/>
    <n v="2"/>
    <d v="2021-08-23T00:00:00"/>
    <s v="Contacted"/>
    <n v="0"/>
    <x v="0"/>
    <b v="1"/>
    <b v="0"/>
    <x v="1"/>
  </r>
  <r>
    <s v="CUST100821"/>
    <d v="2020-04-16T00:00:00"/>
    <x v="2"/>
    <x v="9"/>
    <s v="-"/>
    <s v="-"/>
    <x v="3"/>
    <n v="2011"/>
    <s v=" - "/>
    <n v="0"/>
    <x v="1"/>
    <n v="0"/>
    <n v="0"/>
    <n v="0"/>
    <n v="0"/>
    <x v="2"/>
    <x v="8"/>
    <x v="2"/>
    <n v="48"/>
    <x v="0"/>
    <x v="5"/>
    <x v="1"/>
    <x v="0"/>
    <n v="0"/>
    <n v="0"/>
    <n v="0"/>
    <n v="0"/>
    <n v="0"/>
    <d v="2020-11-13T00:00:00"/>
    <s v="Contacted"/>
    <n v="0"/>
    <x v="2"/>
    <b v="1"/>
    <b v="0"/>
    <x v="0"/>
  </r>
  <r>
    <s v="CUST101552"/>
    <d v="2023-04-01T00:00:00"/>
    <x v="4"/>
    <x v="9"/>
    <d v="2024-05-15T00:00:00"/>
    <d v="2024-06-21T00:00:00"/>
    <x v="0"/>
    <n v="931"/>
    <n v="484"/>
    <n v="2.0661157024793389E-3"/>
    <x v="0"/>
    <n v="2"/>
    <n v="171.25"/>
    <n v="85.63"/>
    <n v="32.57"/>
    <x v="3"/>
    <x v="7"/>
    <x v="2"/>
    <n v="57"/>
    <x v="0"/>
    <x v="6"/>
    <x v="4"/>
    <x v="1"/>
    <n v="0"/>
    <n v="0"/>
    <n v="0"/>
    <n v="0"/>
    <n v="0"/>
    <d v="2025-04-06T00:00:00"/>
    <s v="Contacted"/>
    <n v="7"/>
    <x v="0"/>
    <b v="1"/>
    <b v="0"/>
    <x v="0"/>
  </r>
  <r>
    <s v="CUST102290"/>
    <d v="2024-03-20T00:00:00"/>
    <x v="3"/>
    <x v="11"/>
    <d v="2024-12-15T00:00:00"/>
    <d v="2025-01-31T00:00:00"/>
    <x v="2"/>
    <n v="577"/>
    <n v="260"/>
    <n v="3.8461538461538464E-3"/>
    <x v="0"/>
    <n v="5"/>
    <n v="306.51"/>
    <n v="61.3"/>
    <n v="105.28"/>
    <x v="5"/>
    <x v="4"/>
    <x v="2"/>
    <n v="32"/>
    <x v="0"/>
    <x v="0"/>
    <x v="3"/>
    <x v="6"/>
    <n v="0"/>
    <n v="1"/>
    <n v="0"/>
    <n v="0"/>
    <n v="1"/>
    <d v="2024-03-25T00:00:00"/>
    <s v="Contacted"/>
    <n v="0"/>
    <x v="0"/>
    <b v="1"/>
    <b v="0"/>
    <x v="0"/>
  </r>
  <r>
    <s v="CUST101398"/>
    <d v="2023-06-30T00:00:00"/>
    <x v="4"/>
    <x v="0"/>
    <d v="2024-07-09T00:00:00"/>
    <d v="2024-09-24T00:00:00"/>
    <x v="0"/>
    <n v="841"/>
    <n v="389"/>
    <n v="2.5706940874035988E-3"/>
    <x v="0"/>
    <n v="5"/>
    <n v="336.13"/>
    <n v="67.23"/>
    <n v="43.74"/>
    <x v="5"/>
    <x v="6"/>
    <x v="2"/>
    <n v="34"/>
    <x v="0"/>
    <x v="1"/>
    <x v="1"/>
    <x v="8"/>
    <n v="0"/>
    <n v="0"/>
    <n v="1"/>
    <n v="0"/>
    <n v="3"/>
    <d v="2024-01-02T00:00:00"/>
    <s v="Contacted"/>
    <n v="0"/>
    <x v="0"/>
    <b v="1"/>
    <b v="0"/>
    <x v="0"/>
  </r>
  <r>
    <s v="CUST101775"/>
    <d v="2022-09-07T00:00:00"/>
    <x v="0"/>
    <x v="10"/>
    <d v="2025-01-31T00:00:00"/>
    <d v="2025-08-04T00:00:00"/>
    <x v="2"/>
    <n v="1137"/>
    <n v="75"/>
    <n v="1.3333333333333334E-2"/>
    <x v="0"/>
    <n v="6"/>
    <n v="446.03"/>
    <n v="74.34"/>
    <n v="106.82"/>
    <x v="5"/>
    <x v="9"/>
    <x v="1"/>
    <n v="41"/>
    <x v="0"/>
    <x v="3"/>
    <x v="3"/>
    <x v="2"/>
    <n v="0"/>
    <n v="0"/>
    <n v="0"/>
    <n v="0"/>
    <n v="1"/>
    <d v="2025-04-23T00:00:00"/>
    <s v="Contacted"/>
    <n v="10"/>
    <x v="2"/>
    <b v="1"/>
    <b v="1"/>
    <x v="1"/>
  </r>
  <r>
    <s v="CUST102299"/>
    <d v="2024-05-25T00:00:00"/>
    <x v="3"/>
    <x v="1"/>
    <d v="2025-05-04T00:00:00"/>
    <d v="2025-07-25T00:00:00"/>
    <x v="2"/>
    <n v="511"/>
    <n v="85"/>
    <n v="1.1764705882352941E-2"/>
    <x v="0"/>
    <n v="6"/>
    <n v="347.11"/>
    <n v="57.85"/>
    <n v="77.77"/>
    <x v="3"/>
    <x v="10"/>
    <x v="0"/>
    <n v="17"/>
    <x v="1"/>
    <x v="1"/>
    <x v="3"/>
    <x v="7"/>
    <n v="0"/>
    <n v="0"/>
    <n v="0"/>
    <n v="0"/>
    <n v="2"/>
    <d v="2024-12-01T00:00:00"/>
    <s v="Contacted"/>
    <n v="10"/>
    <x v="0"/>
    <b v="1"/>
    <b v="0"/>
    <x v="1"/>
  </r>
  <r>
    <s v="CUST100115"/>
    <d v="2024-05-13T00:00:00"/>
    <x v="3"/>
    <x v="1"/>
    <d v="2025-08-30T00:00:00"/>
    <d v="2025-09-06T00:00:00"/>
    <x v="2"/>
    <n v="523"/>
    <n v="42"/>
    <n v="2.3809523809523808E-2"/>
    <x v="0"/>
    <n v="5"/>
    <n v="241.73"/>
    <n v="48.35"/>
    <n v="40.78"/>
    <x v="2"/>
    <x v="6"/>
    <x v="0"/>
    <n v="24"/>
    <x v="2"/>
    <x v="6"/>
    <x v="0"/>
    <x v="3"/>
    <n v="0"/>
    <n v="0"/>
    <n v="0"/>
    <n v="0"/>
    <n v="1"/>
    <d v="2025-06-07T00:00:00"/>
    <s v="Contacted"/>
    <n v="0"/>
    <x v="0"/>
    <b v="1"/>
    <b v="1"/>
    <x v="1"/>
  </r>
  <r>
    <s v="CUST101513"/>
    <d v="2023-03-05T00:00:00"/>
    <x v="4"/>
    <x v="11"/>
    <d v="2025-08-09T00:00:00"/>
    <d v="2025-09-02T00:00:00"/>
    <x v="2"/>
    <n v="958"/>
    <n v="46"/>
    <n v="2.1739130434782608E-2"/>
    <x v="0"/>
    <n v="3"/>
    <n v="441.41"/>
    <n v="147.13999999999999"/>
    <n v="59.35"/>
    <x v="5"/>
    <x v="10"/>
    <x v="2"/>
    <n v="49"/>
    <x v="0"/>
    <x v="3"/>
    <x v="4"/>
    <x v="4"/>
    <n v="0"/>
    <n v="1"/>
    <n v="0"/>
    <n v="1"/>
    <n v="1"/>
    <s v="-"/>
    <s v="Never Contacted"/>
    <n v="0"/>
    <x v="1"/>
    <b v="1"/>
    <b v="0"/>
    <x v="1"/>
  </r>
  <r>
    <s v="CUST100744"/>
    <d v="2020-02-10T00:00:00"/>
    <x v="2"/>
    <x v="4"/>
    <d v="2024-09-07T00:00:00"/>
    <d v="2025-08-25T00:00:00"/>
    <x v="2"/>
    <n v="2077"/>
    <n v="54"/>
    <n v="1.8518518518518517E-2"/>
    <x v="0"/>
    <n v="7"/>
    <n v="145.97999999999999"/>
    <n v="20.85"/>
    <n v="6.63"/>
    <x v="5"/>
    <x v="2"/>
    <x v="1"/>
    <n v="34"/>
    <x v="0"/>
    <x v="5"/>
    <x v="1"/>
    <x v="0"/>
    <n v="0"/>
    <n v="0"/>
    <n v="0"/>
    <n v="1"/>
    <n v="1"/>
    <d v="2020-12-01T00:00:00"/>
    <s v="Contacted"/>
    <n v="4"/>
    <x v="2"/>
    <b v="0"/>
    <b v="0"/>
    <x v="1"/>
  </r>
  <r>
    <s v="CUST101558"/>
    <d v="2021-10-31T00:00:00"/>
    <x v="1"/>
    <x v="6"/>
    <d v="2025-03-18T00:00:00"/>
    <d v="2025-07-12T00:00:00"/>
    <x v="2"/>
    <n v="1448"/>
    <n v="98"/>
    <n v="1.020408163265306E-2"/>
    <x v="0"/>
    <n v="1"/>
    <n v="28.2"/>
    <n v="28.2"/>
    <n v="3.59"/>
    <x v="2"/>
    <x v="8"/>
    <x v="1"/>
    <n v="16"/>
    <x v="1"/>
    <x v="4"/>
    <x v="1"/>
    <x v="0"/>
    <n v="0"/>
    <n v="0"/>
    <n v="0"/>
    <n v="0"/>
    <n v="1"/>
    <d v="2022-02-24T00:00:00"/>
    <s v="Contacted"/>
    <n v="4"/>
    <x v="0"/>
    <b v="1"/>
    <b v="0"/>
    <x v="0"/>
  </r>
  <r>
    <s v="CUST102333"/>
    <d v="2024-10-09T00:00:00"/>
    <x v="3"/>
    <x v="6"/>
    <d v="2025-03-16T00:00:00"/>
    <d v="2025-06-22T00:00:00"/>
    <x v="2"/>
    <n v="374"/>
    <n v="118"/>
    <n v="8.4745762711864406E-3"/>
    <x v="0"/>
    <n v="4"/>
    <n v="224.62"/>
    <n v="56.16"/>
    <n v="11.01"/>
    <x v="4"/>
    <x v="0"/>
    <x v="2"/>
    <n v="33"/>
    <x v="0"/>
    <x v="4"/>
    <x v="2"/>
    <x v="1"/>
    <n v="0"/>
    <n v="0"/>
    <n v="0"/>
    <n v="2"/>
    <n v="1"/>
    <d v="2025-09-03T00:00:00"/>
    <s v="Contacted"/>
    <n v="3"/>
    <x v="0"/>
    <b v="0"/>
    <b v="0"/>
    <x v="0"/>
  </r>
  <r>
    <s v="CUST100911"/>
    <d v="2022-06-10T00:00:00"/>
    <x v="0"/>
    <x v="0"/>
    <s v="-"/>
    <s v="-"/>
    <x v="3"/>
    <n v="1226"/>
    <s v=" - "/>
    <n v="0"/>
    <x v="1"/>
    <n v="0"/>
    <n v="0"/>
    <n v="0"/>
    <n v="0"/>
    <x v="0"/>
    <x v="7"/>
    <x v="1"/>
    <n v="26"/>
    <x v="2"/>
    <x v="6"/>
    <x v="0"/>
    <x v="5"/>
    <n v="0"/>
    <n v="0"/>
    <n v="0"/>
    <n v="0"/>
    <n v="0"/>
    <d v="2025-09-30T00:00:00"/>
    <s v="Contacted"/>
    <n v="5"/>
    <x v="1"/>
    <b v="1"/>
    <b v="0"/>
    <x v="0"/>
  </r>
  <r>
    <s v="CUST101488"/>
    <d v="2022-05-18T00:00:00"/>
    <x v="0"/>
    <x v="1"/>
    <d v="2025-01-25T00:00:00"/>
    <d v="2025-08-28T00:00:00"/>
    <x v="2"/>
    <n v="1249"/>
    <n v="51"/>
    <n v="1.9607843137254902E-2"/>
    <x v="0"/>
    <n v="5"/>
    <n v="150.62"/>
    <n v="30.12"/>
    <n v="35.04"/>
    <x v="3"/>
    <x v="1"/>
    <x v="2"/>
    <n v="23"/>
    <x v="2"/>
    <x v="2"/>
    <x v="2"/>
    <x v="7"/>
    <n v="1"/>
    <n v="1"/>
    <n v="0"/>
    <n v="0"/>
    <n v="3"/>
    <d v="2023-07-17T00:00:00"/>
    <s v="Contacted"/>
    <n v="3"/>
    <x v="0"/>
    <b v="1"/>
    <b v="1"/>
    <x v="1"/>
  </r>
  <r>
    <s v="CUST100672"/>
    <d v="2022-07-23T00:00:00"/>
    <x v="0"/>
    <x v="8"/>
    <d v="2023-08-08T00:00:00"/>
    <d v="2025-09-20T00:00:00"/>
    <x v="2"/>
    <n v="1183"/>
    <n v="28"/>
    <n v="3.5714285714285712E-2"/>
    <x v="0"/>
    <n v="2"/>
    <n v="106.45"/>
    <n v="53.23"/>
    <n v="46"/>
    <x v="0"/>
    <x v="1"/>
    <x v="1"/>
    <n v="18"/>
    <x v="1"/>
    <x v="1"/>
    <x v="0"/>
    <x v="5"/>
    <n v="0"/>
    <n v="1"/>
    <n v="1"/>
    <n v="0"/>
    <n v="0"/>
    <d v="2023-03-08T00:00:00"/>
    <s v="Contacted"/>
    <n v="0"/>
    <x v="1"/>
    <b v="1"/>
    <b v="0"/>
    <x v="1"/>
  </r>
  <r>
    <s v="CUST102306"/>
    <d v="2022-06-21T00:00:00"/>
    <x v="0"/>
    <x v="0"/>
    <d v="2025-03-29T00:00:00"/>
    <s v="-"/>
    <x v="3"/>
    <n v="1215"/>
    <s v=" - "/>
    <n v="0"/>
    <x v="0"/>
    <n v="0"/>
    <n v="0"/>
    <n v="0"/>
    <n v="0"/>
    <x v="1"/>
    <x v="9"/>
    <x v="2"/>
    <n v="23"/>
    <x v="2"/>
    <x v="1"/>
    <x v="3"/>
    <x v="2"/>
    <n v="1"/>
    <n v="0"/>
    <n v="0"/>
    <n v="0"/>
    <n v="0"/>
    <d v="2022-07-15T00:00:00"/>
    <s v="Contacted"/>
    <n v="2"/>
    <x v="0"/>
    <b v="0"/>
    <b v="0"/>
    <x v="0"/>
  </r>
  <r>
    <s v="CUST102051"/>
    <d v="2022-03-21T00:00:00"/>
    <x v="0"/>
    <x v="11"/>
    <d v="2022-09-20T00:00:00"/>
    <d v="2023-08-20T00:00:00"/>
    <x v="1"/>
    <n v="1307"/>
    <n v="790"/>
    <n v="1.2658227848101266E-3"/>
    <x v="0"/>
    <n v="1"/>
    <n v="37.18"/>
    <n v="37.18"/>
    <n v="28.67"/>
    <x v="4"/>
    <x v="3"/>
    <x v="0"/>
    <n v="25"/>
    <x v="2"/>
    <x v="2"/>
    <x v="2"/>
    <x v="3"/>
    <n v="0"/>
    <n v="0"/>
    <n v="0"/>
    <n v="0"/>
    <n v="0"/>
    <d v="2025-04-04T00:00:00"/>
    <s v="Contacted"/>
    <n v="8"/>
    <x v="0"/>
    <b v="1"/>
    <b v="1"/>
    <x v="0"/>
  </r>
  <r>
    <s v="CUST101640"/>
    <d v="2022-10-05T00:00:00"/>
    <x v="0"/>
    <x v="6"/>
    <d v="2025-01-28T00:00:00"/>
    <d v="2025-06-11T00:00:00"/>
    <x v="2"/>
    <n v="1109"/>
    <n v="129"/>
    <n v="7.7519379844961239E-3"/>
    <x v="0"/>
    <n v="1"/>
    <n v="55.43"/>
    <n v="55.43"/>
    <n v="118.85"/>
    <x v="3"/>
    <x v="6"/>
    <x v="2"/>
    <n v="33"/>
    <x v="0"/>
    <x v="0"/>
    <x v="1"/>
    <x v="5"/>
    <n v="2"/>
    <n v="0"/>
    <n v="0"/>
    <n v="0"/>
    <n v="0"/>
    <d v="2025-05-09T00:00:00"/>
    <s v="Contacted"/>
    <n v="0"/>
    <x v="0"/>
    <b v="1"/>
    <b v="1"/>
    <x v="0"/>
  </r>
  <r>
    <s v="CUST100309"/>
    <d v="2023-05-03T00:00:00"/>
    <x v="4"/>
    <x v="1"/>
    <d v="2023-11-15T00:00:00"/>
    <d v="2023-12-13T00:00:00"/>
    <x v="1"/>
    <n v="899"/>
    <n v="675"/>
    <n v="1.4814814814814814E-3"/>
    <x v="0"/>
    <n v="2"/>
    <n v="1.86"/>
    <n v="0.93"/>
    <n v="0.82"/>
    <x v="1"/>
    <x v="1"/>
    <x v="2"/>
    <n v="52"/>
    <x v="0"/>
    <x v="1"/>
    <x v="0"/>
    <x v="7"/>
    <n v="1"/>
    <n v="0"/>
    <n v="0"/>
    <n v="0"/>
    <n v="2"/>
    <s v="-"/>
    <s v="Never Contacted"/>
    <n v="0"/>
    <x v="1"/>
    <b v="1"/>
    <b v="0"/>
    <x v="0"/>
  </r>
  <r>
    <s v="CUST100591"/>
    <d v="2020-01-01T00:00:00"/>
    <x v="2"/>
    <x v="3"/>
    <d v="2023-09-07T00:00:00"/>
    <d v="2023-12-12T00:00:00"/>
    <x v="1"/>
    <n v="2117"/>
    <n v="676"/>
    <n v="1.4792899408284023E-3"/>
    <x v="0"/>
    <n v="3"/>
    <n v="64.459999999999994"/>
    <n v="21.49"/>
    <n v="26.47"/>
    <x v="4"/>
    <x v="7"/>
    <x v="2"/>
    <n v="23"/>
    <x v="2"/>
    <x v="5"/>
    <x v="0"/>
    <x v="7"/>
    <n v="0"/>
    <n v="0"/>
    <n v="0"/>
    <n v="0"/>
    <n v="2"/>
    <d v="2022-11-02T00:00:00"/>
    <s v="Contacted"/>
    <n v="0"/>
    <x v="0"/>
    <b v="1"/>
    <b v="0"/>
    <x v="0"/>
  </r>
  <r>
    <s v="CUST100462"/>
    <d v="2024-11-05T00:00:00"/>
    <x v="3"/>
    <x v="5"/>
    <d v="2025-09-12T00:00:00"/>
    <d v="2025-09-24T00:00:00"/>
    <x v="2"/>
    <n v="347"/>
    <n v="24"/>
    <n v="4.1666666666666664E-2"/>
    <x v="0"/>
    <n v="3"/>
    <n v="123.44"/>
    <n v="41.15"/>
    <n v="57.18"/>
    <x v="5"/>
    <x v="9"/>
    <x v="1"/>
    <n v="47"/>
    <x v="0"/>
    <x v="2"/>
    <x v="2"/>
    <x v="6"/>
    <n v="0"/>
    <n v="0"/>
    <n v="0"/>
    <n v="0"/>
    <n v="1"/>
    <d v="2024-11-11T00:00:00"/>
    <s v="Contacted"/>
    <n v="6"/>
    <x v="0"/>
    <b v="1"/>
    <b v="1"/>
    <x v="1"/>
  </r>
  <r>
    <s v="CUST101987"/>
    <d v="2021-03-08T00:00:00"/>
    <x v="1"/>
    <x v="11"/>
    <d v="2022-12-17T00:00:00"/>
    <d v="2024-03-04T00:00:00"/>
    <x v="0"/>
    <n v="1685"/>
    <n v="593"/>
    <n v="1.6863406408094434E-3"/>
    <x v="0"/>
    <n v="1"/>
    <n v="1.02"/>
    <n v="1.02"/>
    <n v="1.67"/>
    <x v="0"/>
    <x v="5"/>
    <x v="1"/>
    <n v="30"/>
    <x v="2"/>
    <x v="5"/>
    <x v="2"/>
    <x v="3"/>
    <n v="0"/>
    <n v="0"/>
    <n v="0"/>
    <n v="0"/>
    <n v="0"/>
    <d v="2024-07-13T00:00:00"/>
    <s v="Contacted"/>
    <n v="0"/>
    <x v="2"/>
    <b v="1"/>
    <b v="1"/>
    <x v="0"/>
  </r>
  <r>
    <s v="CUST100941"/>
    <d v="2023-09-30T00:00:00"/>
    <x v="4"/>
    <x v="10"/>
    <d v="2024-10-12T00:00:00"/>
    <d v="2025-02-21T00:00:00"/>
    <x v="2"/>
    <n v="749"/>
    <n v="239"/>
    <n v="4.1841004184100415E-3"/>
    <x v="0"/>
    <n v="2"/>
    <n v="34.409999999999997"/>
    <n v="17.21"/>
    <n v="17.54"/>
    <x v="0"/>
    <x v="2"/>
    <x v="2"/>
    <n v="33"/>
    <x v="0"/>
    <x v="3"/>
    <x v="3"/>
    <x v="6"/>
    <n v="0"/>
    <n v="0"/>
    <n v="0"/>
    <n v="1"/>
    <n v="1"/>
    <s v="-"/>
    <s v="Never Contacted"/>
    <n v="9"/>
    <x v="1"/>
    <b v="1"/>
    <b v="1"/>
    <x v="0"/>
  </r>
  <r>
    <s v="CUST101647"/>
    <d v="2022-03-06T00:00:00"/>
    <x v="0"/>
    <x v="11"/>
    <d v="2024-02-13T00:00:00"/>
    <d v="2024-04-22T00:00:00"/>
    <x v="0"/>
    <n v="1322"/>
    <n v="544"/>
    <n v="1.838235294117647E-3"/>
    <x v="0"/>
    <n v="4"/>
    <n v="484.92"/>
    <n v="121.23"/>
    <n v="63.5"/>
    <x v="1"/>
    <x v="2"/>
    <x v="2"/>
    <n v="24"/>
    <x v="2"/>
    <x v="4"/>
    <x v="1"/>
    <x v="5"/>
    <n v="0"/>
    <n v="0"/>
    <n v="0"/>
    <n v="1"/>
    <n v="1"/>
    <s v="-"/>
    <s v="Never Contacted"/>
    <n v="6"/>
    <x v="0"/>
    <b v="1"/>
    <b v="1"/>
    <x v="0"/>
  </r>
  <r>
    <s v="CUST102366"/>
    <d v="2024-01-03T00:00:00"/>
    <x v="3"/>
    <x v="3"/>
    <d v="2024-01-08T00:00:00"/>
    <d v="2025-04-07T00:00:00"/>
    <x v="2"/>
    <n v="654"/>
    <n v="194"/>
    <n v="5.1546391752577319E-3"/>
    <x v="0"/>
    <n v="3"/>
    <n v="126.94"/>
    <n v="42.31"/>
    <n v="66.349999999999994"/>
    <x v="2"/>
    <x v="6"/>
    <x v="2"/>
    <n v="37"/>
    <x v="0"/>
    <x v="4"/>
    <x v="2"/>
    <x v="3"/>
    <n v="0"/>
    <n v="0"/>
    <n v="0"/>
    <n v="1"/>
    <n v="1"/>
    <d v="2024-08-15T00:00:00"/>
    <s v="Contacted"/>
    <n v="0"/>
    <x v="0"/>
    <b v="1"/>
    <b v="0"/>
    <x v="0"/>
  </r>
  <r>
    <s v="CUST100552"/>
    <d v="2024-02-28T00:00:00"/>
    <x v="3"/>
    <x v="4"/>
    <d v="2025-03-01T00:00:00"/>
    <d v="2025-07-01T00:00:00"/>
    <x v="2"/>
    <n v="598"/>
    <n v="109"/>
    <n v="9.1743119266055051E-3"/>
    <x v="0"/>
    <n v="7"/>
    <n v="599.79999999999995"/>
    <n v="85.69"/>
    <n v="14.13"/>
    <x v="2"/>
    <x v="9"/>
    <x v="2"/>
    <n v="40"/>
    <x v="0"/>
    <x v="0"/>
    <x v="4"/>
    <x v="2"/>
    <n v="0"/>
    <n v="0"/>
    <n v="0"/>
    <n v="0"/>
    <n v="2"/>
    <d v="2025-05-24T00:00:00"/>
    <s v="Contacted"/>
    <n v="0"/>
    <x v="1"/>
    <b v="1"/>
    <b v="0"/>
    <x v="0"/>
  </r>
  <r>
    <s v="CUST100087"/>
    <d v="2020-08-16T00:00:00"/>
    <x v="2"/>
    <x v="2"/>
    <d v="2020-11-27T00:00:00"/>
    <d v="2021-11-06T00:00:00"/>
    <x v="4"/>
    <n v="1889"/>
    <n v="1442"/>
    <n v="6.9348127600554787E-4"/>
    <x v="0"/>
    <n v="2"/>
    <n v="1.93"/>
    <n v="0.97"/>
    <n v="1.72"/>
    <x v="2"/>
    <x v="5"/>
    <x v="1"/>
    <n v="36"/>
    <x v="0"/>
    <x v="0"/>
    <x v="4"/>
    <x v="5"/>
    <n v="0"/>
    <n v="0"/>
    <n v="0"/>
    <n v="0"/>
    <n v="1"/>
    <d v="2025-09-19T00:00:00"/>
    <s v="Contacted"/>
    <n v="0"/>
    <x v="1"/>
    <b v="0"/>
    <b v="1"/>
    <x v="0"/>
  </r>
  <r>
    <s v="CUST100690"/>
    <d v="2024-08-28T00:00:00"/>
    <x v="3"/>
    <x v="2"/>
    <d v="2025-07-31T00:00:00"/>
    <d v="2025-09-11T00:00:00"/>
    <x v="2"/>
    <n v="416"/>
    <n v="37"/>
    <n v="2.7027027027027029E-2"/>
    <x v="0"/>
    <n v="2"/>
    <n v="54.82"/>
    <n v="27.41"/>
    <n v="0.5"/>
    <x v="1"/>
    <x v="2"/>
    <x v="2"/>
    <n v="0"/>
    <x v="3"/>
    <x v="1"/>
    <x v="3"/>
    <x v="1"/>
    <n v="1"/>
    <n v="0"/>
    <n v="0"/>
    <n v="0"/>
    <n v="1"/>
    <d v="2025-01-07T00:00:00"/>
    <s v="Contacted"/>
    <n v="6"/>
    <x v="1"/>
    <b v="1"/>
    <b v="0"/>
    <x v="1"/>
  </r>
  <r>
    <s v="CUST101691"/>
    <d v="2020-07-06T00:00:00"/>
    <x v="2"/>
    <x v="8"/>
    <d v="2024-12-13T00:00:00"/>
    <d v="2024-12-22T00:00:00"/>
    <x v="0"/>
    <n v="1930"/>
    <n v="300"/>
    <n v="3.3333333333333335E-3"/>
    <x v="0"/>
    <n v="6"/>
    <n v="363.32"/>
    <n v="60.55"/>
    <n v="21.44"/>
    <x v="4"/>
    <x v="6"/>
    <x v="1"/>
    <n v="30"/>
    <x v="2"/>
    <x v="4"/>
    <x v="1"/>
    <x v="2"/>
    <n v="0"/>
    <n v="0"/>
    <n v="0"/>
    <n v="0"/>
    <n v="1"/>
    <d v="2021-03-05T00:00:00"/>
    <s v="Contacted"/>
    <n v="0"/>
    <x v="0"/>
    <b v="0"/>
    <b v="1"/>
    <x v="0"/>
  </r>
  <r>
    <s v="CUST102412"/>
    <d v="2022-10-20T00:00:00"/>
    <x v="0"/>
    <x v="6"/>
    <d v="2023-05-10T00:00:00"/>
    <d v="2024-06-21T00:00:00"/>
    <x v="0"/>
    <n v="1094"/>
    <n v="484"/>
    <n v="2.0661157024793389E-3"/>
    <x v="0"/>
    <n v="3"/>
    <n v="161.31"/>
    <n v="53.77"/>
    <n v="48.59"/>
    <x v="4"/>
    <x v="4"/>
    <x v="0"/>
    <n v="25"/>
    <x v="2"/>
    <x v="1"/>
    <x v="1"/>
    <x v="4"/>
    <n v="0"/>
    <n v="0"/>
    <n v="0"/>
    <n v="0"/>
    <n v="1"/>
    <d v="2024-06-14T00:00:00"/>
    <s v="Contacted"/>
    <n v="4"/>
    <x v="2"/>
    <b v="1"/>
    <b v="0"/>
    <x v="0"/>
  </r>
  <r>
    <s v="CUST101615"/>
    <d v="2020-08-09T00:00:00"/>
    <x v="2"/>
    <x v="2"/>
    <d v="2022-11-11T00:00:00"/>
    <d v="2025-04-12T00:00:00"/>
    <x v="2"/>
    <n v="1896"/>
    <n v="189"/>
    <n v="5.2910052910052907E-3"/>
    <x v="0"/>
    <n v="8"/>
    <n v="136.37"/>
    <n v="17.05"/>
    <n v="31.09"/>
    <x v="2"/>
    <x v="3"/>
    <x v="2"/>
    <n v="24"/>
    <x v="2"/>
    <x v="2"/>
    <x v="4"/>
    <x v="7"/>
    <n v="0"/>
    <n v="0"/>
    <n v="0"/>
    <n v="0"/>
    <n v="1"/>
    <d v="2023-05-01T00:00:00"/>
    <s v="Contacted"/>
    <n v="0"/>
    <x v="0"/>
    <b v="1"/>
    <b v="0"/>
    <x v="0"/>
  </r>
  <r>
    <s v="CUST101161"/>
    <d v="2024-08-15T00:00:00"/>
    <x v="3"/>
    <x v="2"/>
    <d v="2024-12-06T00:00:00"/>
    <d v="2025-09-27T00:00:00"/>
    <x v="2"/>
    <n v="429"/>
    <n v="21"/>
    <n v="4.7619047619047616E-2"/>
    <x v="0"/>
    <n v="3"/>
    <n v="123.33"/>
    <n v="41.11"/>
    <n v="49.82"/>
    <x v="5"/>
    <x v="7"/>
    <x v="1"/>
    <n v="36"/>
    <x v="0"/>
    <x v="2"/>
    <x v="2"/>
    <x v="1"/>
    <n v="1"/>
    <n v="0"/>
    <n v="1"/>
    <n v="1"/>
    <n v="2"/>
    <d v="2025-06-18T00:00:00"/>
    <s v="Contacted"/>
    <n v="1"/>
    <x v="0"/>
    <b v="1"/>
    <b v="1"/>
    <x v="1"/>
  </r>
  <r>
    <s v="CUST102420"/>
    <d v="2024-01-11T00:00:00"/>
    <x v="3"/>
    <x v="3"/>
    <d v="2025-02-25T00:00:00"/>
    <d v="2025-03-30T00:00:00"/>
    <x v="2"/>
    <n v="646"/>
    <n v="202"/>
    <n v="4.9504950495049506E-3"/>
    <x v="0"/>
    <n v="2"/>
    <n v="36.020000000000003"/>
    <n v="18.010000000000002"/>
    <n v="14.57"/>
    <x v="0"/>
    <x v="8"/>
    <x v="2"/>
    <n v="16"/>
    <x v="1"/>
    <x v="2"/>
    <x v="2"/>
    <x v="5"/>
    <n v="0"/>
    <n v="0"/>
    <n v="0"/>
    <n v="1"/>
    <n v="0"/>
    <d v="2024-01-14T00:00:00"/>
    <s v="Contacted"/>
    <n v="7"/>
    <x v="0"/>
    <b v="1"/>
    <b v="0"/>
    <x v="0"/>
  </r>
  <r>
    <s v="CUST101413"/>
    <d v="2024-12-22T00:00:00"/>
    <x v="3"/>
    <x v="7"/>
    <d v="2025-04-24T00:00:00"/>
    <d v="2025-07-14T00:00:00"/>
    <x v="2"/>
    <n v="300"/>
    <n v="96"/>
    <n v="1.0416666666666666E-2"/>
    <x v="0"/>
    <n v="1"/>
    <n v="62.1"/>
    <n v="62.1"/>
    <n v="66.91"/>
    <x v="2"/>
    <x v="0"/>
    <x v="0"/>
    <n v="35"/>
    <x v="0"/>
    <x v="2"/>
    <x v="3"/>
    <x v="2"/>
    <n v="0"/>
    <n v="0"/>
    <n v="1"/>
    <n v="1"/>
    <n v="0"/>
    <d v="2025-09-01T00:00:00"/>
    <s v="Contacted"/>
    <n v="0"/>
    <x v="0"/>
    <b v="1"/>
    <b v="0"/>
    <x v="0"/>
  </r>
  <r>
    <s v="CUST102219"/>
    <d v="2022-02-10T00:00:00"/>
    <x v="0"/>
    <x v="4"/>
    <d v="2022-05-31T00:00:00"/>
    <d v="2024-06-03T00:00:00"/>
    <x v="0"/>
    <n v="1346"/>
    <n v="502"/>
    <n v="1.9920318725099601E-3"/>
    <x v="0"/>
    <n v="1"/>
    <n v="0.88"/>
    <n v="0.88"/>
    <n v="1.33"/>
    <x v="3"/>
    <x v="6"/>
    <x v="1"/>
    <n v="28"/>
    <x v="2"/>
    <x v="0"/>
    <x v="1"/>
    <x v="1"/>
    <n v="0"/>
    <n v="1"/>
    <n v="0"/>
    <n v="0"/>
    <n v="1"/>
    <s v="-"/>
    <s v="Never Contacted"/>
    <n v="5"/>
    <x v="2"/>
    <b v="0"/>
    <b v="0"/>
    <x v="0"/>
  </r>
  <r>
    <s v="CUST100543"/>
    <d v="2020-03-31T00:00:00"/>
    <x v="2"/>
    <x v="11"/>
    <d v="2022-06-01T00:00:00"/>
    <d v="2024-07-12T00:00:00"/>
    <x v="0"/>
    <n v="2027"/>
    <n v="463"/>
    <n v="2.1598272138228943E-3"/>
    <x v="0"/>
    <n v="2"/>
    <n v="25.53"/>
    <n v="12.77"/>
    <n v="1.26"/>
    <x v="3"/>
    <x v="4"/>
    <x v="0"/>
    <n v="23"/>
    <x v="2"/>
    <x v="4"/>
    <x v="3"/>
    <x v="5"/>
    <n v="0"/>
    <n v="1"/>
    <n v="0"/>
    <n v="0"/>
    <n v="1"/>
    <d v="2022-03-03T00:00:00"/>
    <s v="Contacted"/>
    <n v="0"/>
    <x v="0"/>
    <b v="1"/>
    <b v="1"/>
    <x v="0"/>
  </r>
  <r>
    <s v="CUST101760"/>
    <d v="2022-07-14T00:00:00"/>
    <x v="0"/>
    <x v="8"/>
    <d v="2024-03-23T00:00:00"/>
    <d v="2025-08-06T00:00:00"/>
    <x v="2"/>
    <n v="1192"/>
    <n v="73"/>
    <n v="1.3698630136986301E-2"/>
    <x v="0"/>
    <n v="4"/>
    <n v="218.37"/>
    <n v="54.59"/>
    <n v="111.95"/>
    <x v="0"/>
    <x v="0"/>
    <x v="1"/>
    <n v="31"/>
    <x v="0"/>
    <x v="0"/>
    <x v="3"/>
    <x v="7"/>
    <n v="0"/>
    <n v="0"/>
    <n v="1"/>
    <n v="0"/>
    <n v="2"/>
    <d v="2025-09-01T00:00:00"/>
    <s v="Contacted"/>
    <n v="7"/>
    <x v="0"/>
    <b v="1"/>
    <b v="1"/>
    <x v="1"/>
  </r>
  <r>
    <s v="CUST102216"/>
    <d v="2020-06-22T00:00:00"/>
    <x v="2"/>
    <x v="0"/>
    <d v="2024-09-23T00:00:00"/>
    <d v="2024-11-09T00:00:00"/>
    <x v="0"/>
    <n v="1944"/>
    <n v="343"/>
    <n v="2.9154518950437317E-3"/>
    <x v="0"/>
    <n v="2"/>
    <n v="47.74"/>
    <n v="23.87"/>
    <n v="5.0999999999999996"/>
    <x v="2"/>
    <x v="5"/>
    <x v="0"/>
    <n v="40"/>
    <x v="0"/>
    <x v="3"/>
    <x v="3"/>
    <x v="7"/>
    <n v="0"/>
    <n v="0"/>
    <n v="0"/>
    <n v="0"/>
    <n v="1"/>
    <d v="2024-07-17T00:00:00"/>
    <s v="Contacted"/>
    <n v="0"/>
    <x v="0"/>
    <b v="1"/>
    <b v="0"/>
    <x v="0"/>
  </r>
  <r>
    <s v="CUST100494"/>
    <d v="2022-07-31T00:00:00"/>
    <x v="0"/>
    <x v="8"/>
    <d v="2024-10-07T00:00:00"/>
    <d v="2025-10-14T00:00:00"/>
    <x v="2"/>
    <n v="1175"/>
    <n v="4"/>
    <n v="0.25"/>
    <x v="0"/>
    <n v="2"/>
    <n v="65.900000000000006"/>
    <n v="32.950000000000003"/>
    <n v="22.2"/>
    <x v="4"/>
    <x v="4"/>
    <x v="1"/>
    <n v="40"/>
    <x v="0"/>
    <x v="1"/>
    <x v="3"/>
    <x v="7"/>
    <n v="0"/>
    <n v="0"/>
    <n v="0"/>
    <n v="0"/>
    <n v="1"/>
    <d v="2024-10-10T00:00:00"/>
    <s v="Contacted"/>
    <n v="10"/>
    <x v="1"/>
    <b v="1"/>
    <b v="0"/>
    <x v="1"/>
  </r>
  <r>
    <s v="CUST100365"/>
    <d v="2022-06-16T00:00:00"/>
    <x v="0"/>
    <x v="0"/>
    <d v="2025-02-15T00:00:00"/>
    <d v="2025-02-16T00:00:00"/>
    <x v="2"/>
    <n v="1220"/>
    <n v="244"/>
    <n v="4.0983606557377051E-3"/>
    <x v="0"/>
    <n v="4"/>
    <n v="98.77"/>
    <n v="24.69"/>
    <n v="12.79"/>
    <x v="3"/>
    <x v="1"/>
    <x v="1"/>
    <n v="34"/>
    <x v="0"/>
    <x v="5"/>
    <x v="2"/>
    <x v="4"/>
    <n v="0"/>
    <n v="0"/>
    <n v="0"/>
    <n v="0"/>
    <n v="0"/>
    <d v="2024-12-13T00:00:00"/>
    <s v="Contacted"/>
    <n v="5"/>
    <x v="0"/>
    <b v="1"/>
    <b v="0"/>
    <x v="0"/>
  </r>
  <r>
    <s v="CUST102258"/>
    <d v="2024-02-21T00:00:00"/>
    <x v="3"/>
    <x v="4"/>
    <s v="-"/>
    <s v="-"/>
    <x v="3"/>
    <n v="605"/>
    <s v=" - "/>
    <n v="0"/>
    <x v="1"/>
    <n v="0"/>
    <n v="0"/>
    <n v="0"/>
    <n v="0"/>
    <x v="5"/>
    <x v="3"/>
    <x v="1"/>
    <n v="36"/>
    <x v="0"/>
    <x v="0"/>
    <x v="0"/>
    <x v="4"/>
    <n v="1"/>
    <n v="0"/>
    <n v="0"/>
    <n v="0"/>
    <n v="0"/>
    <d v="2025-07-12T00:00:00"/>
    <s v="Contacted"/>
    <n v="0"/>
    <x v="0"/>
    <b v="1"/>
    <b v="0"/>
    <x v="0"/>
  </r>
  <r>
    <s v="CUST100511"/>
    <d v="2022-06-21T00:00:00"/>
    <x v="0"/>
    <x v="0"/>
    <d v="2024-07-24T00:00:00"/>
    <d v="2024-07-25T00:00:00"/>
    <x v="0"/>
    <n v="1215"/>
    <n v="450"/>
    <n v="2.2222222222222222E-3"/>
    <x v="0"/>
    <n v="5"/>
    <n v="491.21"/>
    <n v="98.24"/>
    <n v="47.38"/>
    <x v="4"/>
    <x v="0"/>
    <x v="1"/>
    <n v="16"/>
    <x v="1"/>
    <x v="1"/>
    <x v="4"/>
    <x v="3"/>
    <n v="0"/>
    <n v="0"/>
    <n v="0"/>
    <n v="1"/>
    <n v="2"/>
    <s v="-"/>
    <s v="Never Contacted"/>
    <n v="0"/>
    <x v="0"/>
    <b v="1"/>
    <b v="0"/>
    <x v="0"/>
  </r>
  <r>
    <s v="CUST100273"/>
    <d v="2024-05-26T00:00:00"/>
    <x v="3"/>
    <x v="1"/>
    <d v="2024-10-09T00:00:00"/>
    <s v="-"/>
    <x v="3"/>
    <n v="510"/>
    <s v=" - "/>
    <n v="0"/>
    <x v="0"/>
    <n v="0"/>
    <n v="0"/>
    <n v="0"/>
    <n v="0"/>
    <x v="0"/>
    <x v="4"/>
    <x v="2"/>
    <n v="49"/>
    <x v="0"/>
    <x v="5"/>
    <x v="4"/>
    <x v="7"/>
    <n v="0"/>
    <n v="0"/>
    <n v="0"/>
    <n v="0"/>
    <n v="0"/>
    <d v="2025-02-22T00:00:00"/>
    <s v="Contacted"/>
    <n v="8"/>
    <x v="1"/>
    <b v="0"/>
    <b v="0"/>
    <x v="0"/>
  </r>
  <r>
    <s v="CUST100788"/>
    <d v="2023-04-27T00:00:00"/>
    <x v="4"/>
    <x v="9"/>
    <d v="2024-12-24T00:00:00"/>
    <d v="2025-07-04T00:00:00"/>
    <x v="2"/>
    <n v="905"/>
    <n v="106"/>
    <n v="9.433962264150943E-3"/>
    <x v="0"/>
    <n v="3"/>
    <n v="224.57"/>
    <n v="74.86"/>
    <n v="153.74"/>
    <x v="0"/>
    <x v="10"/>
    <x v="0"/>
    <n v="16"/>
    <x v="1"/>
    <x v="0"/>
    <x v="2"/>
    <x v="2"/>
    <n v="0"/>
    <n v="0"/>
    <n v="0"/>
    <n v="0"/>
    <n v="1"/>
    <d v="2025-07-17T00:00:00"/>
    <s v="Contacted"/>
    <n v="10"/>
    <x v="2"/>
    <b v="1"/>
    <b v="1"/>
    <x v="0"/>
  </r>
  <r>
    <s v="CUST100071"/>
    <d v="2022-12-19T00:00:00"/>
    <x v="0"/>
    <x v="7"/>
    <d v="2025-06-12T00:00:00"/>
    <d v="2025-09-30T00:00:00"/>
    <x v="2"/>
    <n v="1034"/>
    <n v="18"/>
    <n v="5.5555555555555552E-2"/>
    <x v="0"/>
    <n v="5"/>
    <n v="133.44999999999999"/>
    <n v="26.69"/>
    <n v="42.4"/>
    <x v="0"/>
    <x v="0"/>
    <x v="2"/>
    <n v="31"/>
    <x v="0"/>
    <x v="3"/>
    <x v="0"/>
    <x v="4"/>
    <n v="1"/>
    <n v="0"/>
    <n v="0"/>
    <n v="0"/>
    <n v="2"/>
    <s v="-"/>
    <s v="Never Contacted"/>
    <n v="3"/>
    <x v="1"/>
    <b v="1"/>
    <b v="0"/>
    <x v="1"/>
  </r>
  <r>
    <s v="CUST101242"/>
    <d v="2022-04-07T00:00:00"/>
    <x v="0"/>
    <x v="9"/>
    <d v="2024-05-31T00:00:00"/>
    <d v="2024-09-06T00:00:00"/>
    <x v="0"/>
    <n v="1290"/>
    <n v="407"/>
    <n v="2.4570024570024569E-3"/>
    <x v="0"/>
    <n v="1"/>
    <n v="107"/>
    <n v="107"/>
    <n v="21.07"/>
    <x v="5"/>
    <x v="9"/>
    <x v="2"/>
    <n v="36"/>
    <x v="0"/>
    <x v="3"/>
    <x v="1"/>
    <x v="6"/>
    <n v="0"/>
    <n v="0"/>
    <n v="0"/>
    <n v="0"/>
    <n v="0"/>
    <d v="2022-10-19T00:00:00"/>
    <s v="Contacted"/>
    <n v="0"/>
    <x v="0"/>
    <b v="1"/>
    <b v="0"/>
    <x v="0"/>
  </r>
  <r>
    <s v="CUST101811"/>
    <d v="2023-09-02T00:00:00"/>
    <x v="4"/>
    <x v="10"/>
    <d v="2025-03-06T00:00:00"/>
    <d v="2025-09-24T00:00:00"/>
    <x v="2"/>
    <n v="777"/>
    <n v="24"/>
    <n v="4.1666666666666664E-2"/>
    <x v="0"/>
    <n v="1"/>
    <n v="39.729999999999997"/>
    <n v="39.729999999999997"/>
    <n v="50.57"/>
    <x v="2"/>
    <x v="9"/>
    <x v="1"/>
    <n v="29"/>
    <x v="2"/>
    <x v="0"/>
    <x v="1"/>
    <x v="5"/>
    <n v="0"/>
    <n v="0"/>
    <n v="0"/>
    <n v="0"/>
    <n v="0"/>
    <d v="2024-07-09T00:00:00"/>
    <s v="Contacted"/>
    <n v="0"/>
    <x v="2"/>
    <b v="1"/>
    <b v="1"/>
    <x v="1"/>
  </r>
  <r>
    <s v="CUST100063"/>
    <d v="2023-10-25T00:00:00"/>
    <x v="4"/>
    <x v="6"/>
    <d v="2025-08-24T00:00:00"/>
    <d v="2025-10-11T00:00:00"/>
    <x v="2"/>
    <n v="724"/>
    <n v="7"/>
    <n v="0.14285714285714285"/>
    <x v="0"/>
    <n v="5"/>
    <n v="306.63"/>
    <n v="61.33"/>
    <n v="0"/>
    <x v="5"/>
    <x v="0"/>
    <x v="2"/>
    <n v="34"/>
    <x v="0"/>
    <x v="1"/>
    <x v="1"/>
    <x v="1"/>
    <n v="0"/>
    <n v="0"/>
    <n v="0"/>
    <n v="0"/>
    <n v="3"/>
    <s v="-"/>
    <s v="Never Contacted"/>
    <n v="5"/>
    <x v="0"/>
    <b v="1"/>
    <b v="0"/>
    <x v="1"/>
  </r>
  <r>
    <s v="CUST100394"/>
    <d v="2024-01-09T00:00:00"/>
    <x v="3"/>
    <x v="3"/>
    <d v="2024-07-06T00:00:00"/>
    <d v="2025-02-03T00:00:00"/>
    <x v="2"/>
    <n v="648"/>
    <n v="257"/>
    <n v="3.8910505836575876E-3"/>
    <x v="0"/>
    <n v="3"/>
    <n v="141.29"/>
    <n v="47.1"/>
    <n v="86.72"/>
    <x v="2"/>
    <x v="7"/>
    <x v="2"/>
    <n v="32"/>
    <x v="0"/>
    <x v="3"/>
    <x v="0"/>
    <x v="4"/>
    <n v="1"/>
    <n v="0"/>
    <n v="0"/>
    <n v="0"/>
    <n v="2"/>
    <d v="2024-02-22T00:00:00"/>
    <s v="Contacted"/>
    <n v="0"/>
    <x v="2"/>
    <b v="1"/>
    <b v="0"/>
    <x v="0"/>
  </r>
  <r>
    <s v="CUST101204"/>
    <d v="2022-11-28T00:00:00"/>
    <x v="0"/>
    <x v="5"/>
    <d v="2023-12-19T00:00:00"/>
    <d v="2024-06-12T00:00:00"/>
    <x v="0"/>
    <n v="1055"/>
    <n v="493"/>
    <n v="2.0283975659229209E-3"/>
    <x v="0"/>
    <n v="1"/>
    <n v="59.11"/>
    <n v="59.11"/>
    <n v="62.3"/>
    <x v="3"/>
    <x v="3"/>
    <x v="1"/>
    <n v="16"/>
    <x v="1"/>
    <x v="4"/>
    <x v="4"/>
    <x v="0"/>
    <n v="0"/>
    <n v="1"/>
    <n v="0"/>
    <n v="0"/>
    <n v="1"/>
    <s v="-"/>
    <s v="Never Contacted"/>
    <n v="0"/>
    <x v="2"/>
    <b v="1"/>
    <b v="0"/>
    <x v="0"/>
  </r>
  <r>
    <s v="CUST100343"/>
    <d v="2021-10-09T00:00:00"/>
    <x v="1"/>
    <x v="6"/>
    <s v="-"/>
    <s v="-"/>
    <x v="3"/>
    <n v="1470"/>
    <s v=" - "/>
    <n v="0"/>
    <x v="1"/>
    <n v="0"/>
    <n v="0"/>
    <n v="0"/>
    <n v="0"/>
    <x v="5"/>
    <x v="3"/>
    <x v="2"/>
    <n v="31"/>
    <x v="0"/>
    <x v="4"/>
    <x v="4"/>
    <x v="3"/>
    <n v="0"/>
    <n v="2"/>
    <n v="0"/>
    <n v="0"/>
    <n v="0"/>
    <d v="2022-04-30T00:00:00"/>
    <s v="Contacted"/>
    <n v="0"/>
    <x v="1"/>
    <b v="1"/>
    <b v="1"/>
    <x v="0"/>
  </r>
  <r>
    <s v="CUST101374"/>
    <d v="2020-09-15T00:00:00"/>
    <x v="2"/>
    <x v="10"/>
    <d v="2025-08-27T00:00:00"/>
    <d v="2025-09-17T00:00:00"/>
    <x v="2"/>
    <n v="1859"/>
    <n v="31"/>
    <n v="3.2258064516129031E-2"/>
    <x v="0"/>
    <n v="5"/>
    <n v="76.650000000000006"/>
    <n v="15.33"/>
    <n v="18.62"/>
    <x v="0"/>
    <x v="8"/>
    <x v="2"/>
    <n v="27"/>
    <x v="2"/>
    <x v="5"/>
    <x v="3"/>
    <x v="0"/>
    <n v="0"/>
    <n v="0"/>
    <n v="0"/>
    <n v="1"/>
    <n v="1"/>
    <d v="2021-08-16T00:00:00"/>
    <s v="Contacted"/>
    <n v="6"/>
    <x v="1"/>
    <b v="1"/>
    <b v="0"/>
    <x v="1"/>
  </r>
  <r>
    <s v="CUST101380"/>
    <d v="2024-11-25T00:00:00"/>
    <x v="3"/>
    <x v="5"/>
    <s v="-"/>
    <s v="-"/>
    <x v="3"/>
    <n v="327"/>
    <s v=" - "/>
    <n v="0"/>
    <x v="1"/>
    <n v="0"/>
    <n v="0"/>
    <n v="0"/>
    <n v="0"/>
    <x v="3"/>
    <x v="3"/>
    <x v="0"/>
    <n v="22"/>
    <x v="2"/>
    <x v="0"/>
    <x v="4"/>
    <x v="0"/>
    <n v="0"/>
    <n v="0"/>
    <n v="0"/>
    <n v="0"/>
    <n v="0"/>
    <d v="2025-02-12T00:00:00"/>
    <s v="Contacted"/>
    <n v="9"/>
    <x v="1"/>
    <b v="1"/>
    <b v="1"/>
    <x v="0"/>
  </r>
  <r>
    <s v="CUST100500"/>
    <d v="2021-04-11T00:00:00"/>
    <x v="1"/>
    <x v="9"/>
    <d v="2021-10-16T00:00:00"/>
    <d v="2023-09-29T00:00:00"/>
    <x v="1"/>
    <n v="1651"/>
    <n v="750"/>
    <n v="1.3333333333333333E-3"/>
    <x v="0"/>
    <n v="2"/>
    <n v="164.14"/>
    <n v="82.07"/>
    <n v="93.76"/>
    <x v="2"/>
    <x v="0"/>
    <x v="0"/>
    <n v="22"/>
    <x v="2"/>
    <x v="3"/>
    <x v="2"/>
    <x v="3"/>
    <n v="1"/>
    <n v="0"/>
    <n v="0"/>
    <n v="0"/>
    <n v="0"/>
    <s v="-"/>
    <s v="Never Contacted"/>
    <n v="4"/>
    <x v="0"/>
    <b v="1"/>
    <b v="0"/>
    <x v="0"/>
  </r>
  <r>
    <s v="CUST101672"/>
    <d v="2022-06-27T00:00:00"/>
    <x v="0"/>
    <x v="0"/>
    <d v="2023-07-27T00:00:00"/>
    <d v="2024-06-14T00:00:00"/>
    <x v="0"/>
    <n v="1209"/>
    <n v="491"/>
    <n v="2.0366598778004071E-3"/>
    <x v="0"/>
    <n v="4"/>
    <n v="162.69"/>
    <n v="40.67"/>
    <n v="0"/>
    <x v="3"/>
    <x v="10"/>
    <x v="1"/>
    <n v="24"/>
    <x v="2"/>
    <x v="1"/>
    <x v="4"/>
    <x v="0"/>
    <n v="0"/>
    <n v="0"/>
    <n v="1"/>
    <n v="0"/>
    <n v="1"/>
    <s v="-"/>
    <s v="Never Contacted"/>
    <n v="8"/>
    <x v="1"/>
    <b v="1"/>
    <b v="1"/>
    <x v="0"/>
  </r>
  <r>
    <s v="CUST100677"/>
    <d v="2022-12-23T00:00:00"/>
    <x v="0"/>
    <x v="7"/>
    <d v="2024-03-25T00:00:00"/>
    <d v="2025-07-14T00:00:00"/>
    <x v="2"/>
    <n v="1030"/>
    <n v="96"/>
    <n v="1.0416666666666666E-2"/>
    <x v="0"/>
    <n v="1"/>
    <n v="75.36"/>
    <n v="75.36"/>
    <n v="101.79"/>
    <x v="4"/>
    <x v="3"/>
    <x v="1"/>
    <n v="34"/>
    <x v="0"/>
    <x v="3"/>
    <x v="3"/>
    <x v="7"/>
    <n v="0"/>
    <n v="0"/>
    <n v="0"/>
    <n v="0"/>
    <n v="0"/>
    <d v="2023-04-19T00:00:00"/>
    <s v="Contacted"/>
    <n v="7"/>
    <x v="2"/>
    <b v="1"/>
    <b v="0"/>
    <x v="0"/>
  </r>
  <r>
    <s v="CUST101027"/>
    <d v="2020-07-24T00:00:00"/>
    <x v="2"/>
    <x v="8"/>
    <d v="2023-10-03T00:00:00"/>
    <d v="2025-08-19T00:00:00"/>
    <x v="2"/>
    <n v="1912"/>
    <n v="60"/>
    <n v="1.6666666666666666E-2"/>
    <x v="0"/>
    <n v="3"/>
    <n v="261.77999999999997"/>
    <n v="87.26"/>
    <n v="0.5"/>
    <x v="2"/>
    <x v="5"/>
    <x v="2"/>
    <n v="42"/>
    <x v="0"/>
    <x v="6"/>
    <x v="4"/>
    <x v="2"/>
    <n v="1"/>
    <n v="1"/>
    <n v="1"/>
    <n v="0"/>
    <n v="1"/>
    <d v="2020-11-24T00:00:00"/>
    <s v="Contacted"/>
    <n v="0"/>
    <x v="0"/>
    <b v="1"/>
    <b v="1"/>
    <x v="1"/>
  </r>
  <r>
    <s v="CUST101886"/>
    <d v="2022-01-22T00:00:00"/>
    <x v="0"/>
    <x v="3"/>
    <d v="2023-04-08T00:00:00"/>
    <s v="-"/>
    <x v="3"/>
    <n v="1365"/>
    <s v=" - "/>
    <n v="0"/>
    <x v="0"/>
    <n v="0"/>
    <n v="0"/>
    <n v="0"/>
    <n v="0"/>
    <x v="4"/>
    <x v="2"/>
    <x v="2"/>
    <n v="43"/>
    <x v="0"/>
    <x v="4"/>
    <x v="3"/>
    <x v="6"/>
    <n v="1"/>
    <n v="0"/>
    <n v="0"/>
    <n v="0"/>
    <n v="0"/>
    <d v="2024-02-11T00:00:00"/>
    <s v="Contacted"/>
    <n v="0"/>
    <x v="0"/>
    <b v="0"/>
    <b v="1"/>
    <x v="0"/>
  </r>
  <r>
    <s v="CUST102069"/>
    <d v="2024-02-14T00:00:00"/>
    <x v="3"/>
    <x v="4"/>
    <d v="2025-06-27T00:00:00"/>
    <d v="2025-07-14T00:00:00"/>
    <x v="2"/>
    <n v="612"/>
    <n v="96"/>
    <n v="1.0416666666666666E-2"/>
    <x v="0"/>
    <n v="2"/>
    <n v="27.5"/>
    <n v="13.75"/>
    <n v="18.7"/>
    <x v="3"/>
    <x v="1"/>
    <x v="1"/>
    <n v="50"/>
    <x v="0"/>
    <x v="5"/>
    <x v="3"/>
    <x v="0"/>
    <n v="0"/>
    <n v="0"/>
    <n v="0"/>
    <n v="1"/>
    <n v="0"/>
    <d v="2024-09-30T00:00:00"/>
    <s v="Contacted"/>
    <n v="1"/>
    <x v="0"/>
    <b v="1"/>
    <b v="0"/>
    <x v="0"/>
  </r>
  <r>
    <s v="CUST100272"/>
    <d v="2024-05-24T00:00:00"/>
    <x v="3"/>
    <x v="1"/>
    <d v="2025-04-05T00:00:00"/>
    <d v="2025-04-15T00:00:00"/>
    <x v="2"/>
    <n v="512"/>
    <n v="186"/>
    <n v="5.3763440860215058E-3"/>
    <x v="0"/>
    <n v="2"/>
    <n v="40"/>
    <n v="20"/>
    <n v="19.04"/>
    <x v="4"/>
    <x v="4"/>
    <x v="1"/>
    <n v="21"/>
    <x v="2"/>
    <x v="1"/>
    <x v="3"/>
    <x v="6"/>
    <n v="0"/>
    <n v="0"/>
    <n v="0"/>
    <n v="0"/>
    <n v="0"/>
    <d v="2025-06-05T00:00:00"/>
    <s v="Contacted"/>
    <n v="9"/>
    <x v="2"/>
    <b v="1"/>
    <b v="0"/>
    <x v="0"/>
  </r>
  <r>
    <s v="CUST102473"/>
    <d v="2024-07-24T00:00:00"/>
    <x v="3"/>
    <x v="8"/>
    <d v="2024-09-19T00:00:00"/>
    <d v="2025-04-12T00:00:00"/>
    <x v="2"/>
    <n v="451"/>
    <n v="189"/>
    <n v="5.2910052910052907E-3"/>
    <x v="0"/>
    <n v="2"/>
    <n v="101.9"/>
    <n v="50.95"/>
    <n v="44.9"/>
    <x v="5"/>
    <x v="2"/>
    <x v="2"/>
    <n v="34"/>
    <x v="0"/>
    <x v="5"/>
    <x v="3"/>
    <x v="6"/>
    <n v="0"/>
    <n v="0"/>
    <n v="0"/>
    <n v="0"/>
    <n v="0"/>
    <d v="2024-09-23T00:00:00"/>
    <s v="Contacted"/>
    <n v="0"/>
    <x v="0"/>
    <b v="1"/>
    <b v="0"/>
    <x v="0"/>
  </r>
  <r>
    <s v="CUST100205"/>
    <d v="2022-08-26T00:00:00"/>
    <x v="0"/>
    <x v="2"/>
    <d v="2023-04-10T00:00:00"/>
    <d v="2024-02-16T00:00:00"/>
    <x v="0"/>
    <n v="1149"/>
    <n v="610"/>
    <n v="1.639344262295082E-3"/>
    <x v="0"/>
    <n v="1"/>
    <n v="147.13999999999999"/>
    <n v="147.13999999999999"/>
    <n v="25.36"/>
    <x v="1"/>
    <x v="0"/>
    <x v="1"/>
    <n v="20"/>
    <x v="2"/>
    <x v="1"/>
    <x v="2"/>
    <x v="6"/>
    <n v="0"/>
    <n v="0"/>
    <n v="0"/>
    <n v="0"/>
    <n v="1"/>
    <d v="2023-06-11T00:00:00"/>
    <s v="Contacted"/>
    <n v="10"/>
    <x v="0"/>
    <b v="0"/>
    <b v="0"/>
    <x v="0"/>
  </r>
  <r>
    <s v="CUST100733"/>
    <d v="2023-01-16T00:00:00"/>
    <x v="4"/>
    <x v="3"/>
    <d v="2023-10-09T00:00:00"/>
    <d v="2024-11-14T00:00:00"/>
    <x v="0"/>
    <n v="1006"/>
    <n v="338"/>
    <n v="2.9585798816568047E-3"/>
    <x v="0"/>
    <n v="2"/>
    <n v="135.75"/>
    <n v="67.88"/>
    <n v="0"/>
    <x v="1"/>
    <x v="2"/>
    <x v="2"/>
    <n v="31"/>
    <x v="0"/>
    <x v="5"/>
    <x v="0"/>
    <x v="2"/>
    <n v="0"/>
    <n v="1"/>
    <n v="0"/>
    <n v="1"/>
    <n v="1"/>
    <d v="2023-05-05T00:00:00"/>
    <s v="Contacted"/>
    <n v="3"/>
    <x v="2"/>
    <b v="1"/>
    <b v="0"/>
    <x v="0"/>
  </r>
  <r>
    <s v="CUST100152"/>
    <d v="2022-05-16T00:00:00"/>
    <x v="0"/>
    <x v="1"/>
    <d v="2025-05-25T00:00:00"/>
    <d v="2025-09-22T00:00:00"/>
    <x v="2"/>
    <n v="1251"/>
    <n v="26"/>
    <n v="3.8461538461538464E-2"/>
    <x v="0"/>
    <n v="5"/>
    <n v="736.16"/>
    <n v="147.22999999999999"/>
    <n v="77.37"/>
    <x v="5"/>
    <x v="8"/>
    <x v="2"/>
    <n v="35"/>
    <x v="0"/>
    <x v="3"/>
    <x v="4"/>
    <x v="6"/>
    <n v="0"/>
    <n v="0"/>
    <n v="0"/>
    <n v="0"/>
    <n v="0"/>
    <d v="2025-03-09T00:00:00"/>
    <s v="Contacted"/>
    <n v="0"/>
    <x v="2"/>
    <b v="1"/>
    <b v="0"/>
    <x v="1"/>
  </r>
  <r>
    <s v="CUST102370"/>
    <d v="2020-10-26T00:00:00"/>
    <x v="2"/>
    <x v="6"/>
    <d v="2022-04-09T00:00:00"/>
    <d v="2023-06-03T00:00:00"/>
    <x v="1"/>
    <n v="1818"/>
    <n v="868"/>
    <n v="1.152073732718894E-3"/>
    <x v="0"/>
    <n v="1"/>
    <n v="57.52"/>
    <n v="57.52"/>
    <n v="63.55"/>
    <x v="0"/>
    <x v="4"/>
    <x v="1"/>
    <n v="43"/>
    <x v="0"/>
    <x v="5"/>
    <x v="1"/>
    <x v="3"/>
    <n v="0"/>
    <n v="0"/>
    <n v="0"/>
    <n v="0"/>
    <n v="0"/>
    <d v="2023-10-26T00:00:00"/>
    <s v="Contacted"/>
    <n v="0"/>
    <x v="0"/>
    <b v="0"/>
    <b v="0"/>
    <x v="0"/>
  </r>
  <r>
    <s v="CUST100557"/>
    <d v="2022-06-02T00:00:00"/>
    <x v="0"/>
    <x v="0"/>
    <s v="-"/>
    <s v="-"/>
    <x v="3"/>
    <n v="1234"/>
    <s v=" - "/>
    <n v="0"/>
    <x v="1"/>
    <n v="0"/>
    <n v="0"/>
    <n v="0"/>
    <n v="0"/>
    <x v="4"/>
    <x v="2"/>
    <x v="2"/>
    <n v="22"/>
    <x v="2"/>
    <x v="2"/>
    <x v="2"/>
    <x v="6"/>
    <n v="0"/>
    <n v="0"/>
    <n v="0"/>
    <n v="0"/>
    <n v="0"/>
    <d v="2023-02-05T00:00:00"/>
    <s v="Contacted"/>
    <n v="8"/>
    <x v="0"/>
    <b v="0"/>
    <b v="0"/>
    <x v="0"/>
  </r>
  <r>
    <s v="CUST100377"/>
    <d v="2023-02-09T00:00:00"/>
    <x v="4"/>
    <x v="4"/>
    <d v="2024-01-11T00:00:00"/>
    <d v="2024-06-25T00:00:00"/>
    <x v="0"/>
    <n v="982"/>
    <n v="480"/>
    <n v="2.0833333333333333E-3"/>
    <x v="0"/>
    <n v="3"/>
    <n v="3.43"/>
    <n v="1.1399999999999999"/>
    <n v="1.01"/>
    <x v="0"/>
    <x v="3"/>
    <x v="0"/>
    <n v="38"/>
    <x v="0"/>
    <x v="2"/>
    <x v="4"/>
    <x v="4"/>
    <n v="0"/>
    <n v="0"/>
    <n v="1"/>
    <n v="0"/>
    <n v="0"/>
    <d v="2023-09-15T00:00:00"/>
    <s v="Contacted"/>
    <n v="0"/>
    <x v="1"/>
    <b v="0"/>
    <b v="1"/>
    <x v="0"/>
  </r>
  <r>
    <s v="CUST100535"/>
    <d v="2022-06-12T00:00:00"/>
    <x v="0"/>
    <x v="0"/>
    <d v="2023-01-15T00:00:00"/>
    <d v="2024-06-09T00:00:00"/>
    <x v="0"/>
    <n v="1224"/>
    <n v="496"/>
    <n v="2.0161290322580645E-3"/>
    <x v="0"/>
    <n v="3"/>
    <n v="105.34"/>
    <n v="35.11"/>
    <n v="34.130000000000003"/>
    <x v="1"/>
    <x v="7"/>
    <x v="1"/>
    <n v="32"/>
    <x v="0"/>
    <x v="1"/>
    <x v="2"/>
    <x v="5"/>
    <n v="0"/>
    <n v="2"/>
    <n v="0"/>
    <n v="0"/>
    <n v="3"/>
    <d v="2022-10-16T00:00:00"/>
    <s v="Contacted"/>
    <n v="1"/>
    <x v="0"/>
    <b v="1"/>
    <b v="0"/>
    <x v="0"/>
  </r>
  <r>
    <s v="CUST100973"/>
    <d v="2023-11-15T00:00:00"/>
    <x v="4"/>
    <x v="5"/>
    <d v="2024-08-26T00:00:00"/>
    <d v="2025-04-24T00:00:00"/>
    <x v="2"/>
    <n v="703"/>
    <n v="177"/>
    <n v="5.6497175141242938E-3"/>
    <x v="0"/>
    <n v="3"/>
    <n v="204.43"/>
    <n v="68.14"/>
    <n v="21.27"/>
    <x v="0"/>
    <x v="4"/>
    <x v="2"/>
    <n v="35"/>
    <x v="0"/>
    <x v="0"/>
    <x v="0"/>
    <x v="2"/>
    <n v="1"/>
    <n v="0"/>
    <n v="0"/>
    <n v="0"/>
    <n v="2"/>
    <s v="-"/>
    <s v="Never Contacted"/>
    <n v="1"/>
    <x v="0"/>
    <b v="1"/>
    <b v="0"/>
    <x v="0"/>
  </r>
  <r>
    <s v="CUST101000"/>
    <d v="2023-12-10T00:00:00"/>
    <x v="4"/>
    <x v="7"/>
    <d v="2025-08-13T00:00:00"/>
    <d v="2025-08-24T00:00:00"/>
    <x v="2"/>
    <n v="678"/>
    <n v="55"/>
    <n v="1.8181818181818181E-2"/>
    <x v="0"/>
    <n v="5"/>
    <n v="273.73"/>
    <n v="54.75"/>
    <n v="45.52"/>
    <x v="3"/>
    <x v="6"/>
    <x v="2"/>
    <n v="31"/>
    <x v="0"/>
    <x v="6"/>
    <x v="2"/>
    <x v="1"/>
    <n v="0"/>
    <n v="0"/>
    <n v="0"/>
    <n v="0"/>
    <n v="1"/>
    <d v="2024-05-20T00:00:00"/>
    <s v="Contacted"/>
    <n v="0"/>
    <x v="2"/>
    <b v="1"/>
    <b v="1"/>
    <x v="1"/>
  </r>
  <r>
    <s v="CUST101872"/>
    <d v="2021-12-21T00:00:00"/>
    <x v="1"/>
    <x v="7"/>
    <d v="2024-06-24T00:00:00"/>
    <d v="2025-03-16T00:00:00"/>
    <x v="2"/>
    <n v="1397"/>
    <n v="216"/>
    <n v="4.6296296296296294E-3"/>
    <x v="0"/>
    <n v="3"/>
    <n v="394.69"/>
    <n v="131.56"/>
    <n v="89.33"/>
    <x v="4"/>
    <x v="8"/>
    <x v="2"/>
    <n v="36"/>
    <x v="0"/>
    <x v="1"/>
    <x v="2"/>
    <x v="7"/>
    <n v="0"/>
    <n v="0"/>
    <n v="0"/>
    <n v="0"/>
    <n v="1"/>
    <d v="2024-04-13T00:00:00"/>
    <s v="Contacted"/>
    <n v="6"/>
    <x v="0"/>
    <b v="1"/>
    <b v="0"/>
    <x v="0"/>
  </r>
  <r>
    <s v="CUST100198"/>
    <d v="2024-01-21T00:00:00"/>
    <x v="3"/>
    <x v="3"/>
    <s v="-"/>
    <s v="-"/>
    <x v="3"/>
    <n v="636"/>
    <s v=" - "/>
    <n v="0"/>
    <x v="1"/>
    <n v="0"/>
    <n v="0"/>
    <n v="0"/>
    <n v="0"/>
    <x v="1"/>
    <x v="2"/>
    <x v="0"/>
    <n v="34"/>
    <x v="0"/>
    <x v="2"/>
    <x v="4"/>
    <x v="7"/>
    <n v="0"/>
    <n v="0"/>
    <n v="0"/>
    <n v="0"/>
    <n v="0"/>
    <d v="2024-06-10T00:00:00"/>
    <s v="Contacted"/>
    <n v="0"/>
    <x v="2"/>
    <b v="1"/>
    <b v="0"/>
    <x v="0"/>
  </r>
  <r>
    <s v="CUST100561"/>
    <d v="2023-06-30T00:00:00"/>
    <x v="4"/>
    <x v="0"/>
    <d v="2024-09-13T00:00:00"/>
    <d v="2024-09-25T00:00:00"/>
    <x v="0"/>
    <n v="841"/>
    <n v="388"/>
    <n v="2.5773195876288659E-3"/>
    <x v="0"/>
    <n v="1"/>
    <n v="36.72"/>
    <n v="36.72"/>
    <n v="8"/>
    <x v="2"/>
    <x v="8"/>
    <x v="0"/>
    <n v="39"/>
    <x v="0"/>
    <x v="3"/>
    <x v="2"/>
    <x v="5"/>
    <n v="0"/>
    <n v="0"/>
    <n v="0"/>
    <n v="0"/>
    <n v="1"/>
    <d v="2024-03-03T00:00:00"/>
    <s v="Contacted"/>
    <n v="1"/>
    <x v="1"/>
    <b v="1"/>
    <b v="0"/>
    <x v="0"/>
  </r>
  <r>
    <s v="CUST100685"/>
    <d v="2024-07-27T00:00:00"/>
    <x v="3"/>
    <x v="8"/>
    <d v="2025-05-03T00:00:00"/>
    <d v="2025-08-10T00:00:00"/>
    <x v="2"/>
    <n v="448"/>
    <n v="69"/>
    <n v="1.4492753623188406E-2"/>
    <x v="0"/>
    <n v="3"/>
    <n v="18.8"/>
    <n v="6.27"/>
    <n v="3.57"/>
    <x v="5"/>
    <x v="0"/>
    <x v="2"/>
    <n v="48"/>
    <x v="0"/>
    <x v="6"/>
    <x v="2"/>
    <x v="0"/>
    <n v="1"/>
    <n v="0"/>
    <n v="0"/>
    <n v="0"/>
    <n v="0"/>
    <d v="2025-04-04T00:00:00"/>
    <s v="Contacted"/>
    <n v="0"/>
    <x v="0"/>
    <b v="1"/>
    <b v="0"/>
    <x v="1"/>
  </r>
  <r>
    <s v="CUST101213"/>
    <d v="2022-10-04T00:00:00"/>
    <x v="0"/>
    <x v="6"/>
    <d v="2025-01-30T00:00:00"/>
    <d v="2025-05-14T00:00:00"/>
    <x v="2"/>
    <n v="1110"/>
    <n v="157"/>
    <n v="6.369426751592357E-3"/>
    <x v="0"/>
    <n v="2"/>
    <n v="105.67"/>
    <n v="52.84"/>
    <n v="58.16"/>
    <x v="5"/>
    <x v="2"/>
    <x v="2"/>
    <n v="27"/>
    <x v="2"/>
    <x v="5"/>
    <x v="1"/>
    <x v="4"/>
    <n v="0"/>
    <n v="0"/>
    <n v="0"/>
    <n v="0"/>
    <n v="1"/>
    <d v="2024-06-14T00:00:00"/>
    <s v="Contacted"/>
    <n v="0"/>
    <x v="2"/>
    <b v="1"/>
    <b v="0"/>
    <x v="0"/>
  </r>
  <r>
    <s v="CUST100590"/>
    <d v="2024-09-03T00:00:00"/>
    <x v="3"/>
    <x v="10"/>
    <d v="2024-09-15T00:00:00"/>
    <d v="2025-03-21T00:00:00"/>
    <x v="2"/>
    <n v="410"/>
    <n v="211"/>
    <n v="4.7393364928909956E-3"/>
    <x v="0"/>
    <n v="1"/>
    <n v="48.49"/>
    <n v="48.49"/>
    <n v="24.89"/>
    <x v="0"/>
    <x v="6"/>
    <x v="0"/>
    <n v="21"/>
    <x v="2"/>
    <x v="6"/>
    <x v="0"/>
    <x v="6"/>
    <n v="0"/>
    <n v="0"/>
    <n v="0"/>
    <n v="0"/>
    <n v="0"/>
    <d v="2024-09-08T00:00:00"/>
    <s v="Contacted"/>
    <n v="0"/>
    <x v="1"/>
    <b v="1"/>
    <b v="1"/>
    <x v="0"/>
  </r>
  <r>
    <s v="CUST100519"/>
    <d v="2021-11-09T00:00:00"/>
    <x v="1"/>
    <x v="5"/>
    <d v="2023-11-01T00:00:00"/>
    <d v="2024-09-04T00:00:00"/>
    <x v="0"/>
    <n v="1439"/>
    <n v="409"/>
    <n v="2.4449877750611247E-3"/>
    <x v="0"/>
    <n v="4"/>
    <n v="290.48"/>
    <n v="72.62"/>
    <n v="48.14"/>
    <x v="1"/>
    <x v="6"/>
    <x v="2"/>
    <n v="45"/>
    <x v="0"/>
    <x v="3"/>
    <x v="4"/>
    <x v="1"/>
    <n v="0"/>
    <n v="0"/>
    <n v="0"/>
    <n v="0"/>
    <n v="2"/>
    <s v="-"/>
    <s v="Never Contacted"/>
    <n v="0"/>
    <x v="2"/>
    <b v="1"/>
    <b v="0"/>
    <x v="0"/>
  </r>
  <r>
    <s v="CUST100308"/>
    <d v="2020-05-20T00:00:00"/>
    <x v="2"/>
    <x v="1"/>
    <d v="2021-03-24T00:00:00"/>
    <d v="2025-05-30T00:00:00"/>
    <x v="2"/>
    <n v="1977"/>
    <n v="141"/>
    <n v="7.0921985815602835E-3"/>
    <x v="0"/>
    <n v="5"/>
    <n v="184.01"/>
    <n v="36.799999999999997"/>
    <n v="12.92"/>
    <x v="3"/>
    <x v="8"/>
    <x v="2"/>
    <n v="25"/>
    <x v="2"/>
    <x v="5"/>
    <x v="0"/>
    <x v="0"/>
    <n v="0"/>
    <n v="0"/>
    <n v="0"/>
    <n v="0"/>
    <n v="1"/>
    <d v="2024-01-03T00:00:00"/>
    <s v="Contacted"/>
    <n v="0"/>
    <x v="2"/>
    <b v="0"/>
    <b v="1"/>
    <x v="0"/>
  </r>
  <r>
    <s v="CUST100604"/>
    <d v="2023-10-15T00:00:00"/>
    <x v="4"/>
    <x v="6"/>
    <d v="2025-09-29T00:00:00"/>
    <d v="2025-10-05T00:00:00"/>
    <x v="2"/>
    <n v="734"/>
    <n v="13"/>
    <n v="7.6923076923076927E-2"/>
    <x v="0"/>
    <n v="4"/>
    <n v="147.32"/>
    <n v="36.83"/>
    <n v="38.6"/>
    <x v="3"/>
    <x v="3"/>
    <x v="2"/>
    <n v="16"/>
    <x v="1"/>
    <x v="6"/>
    <x v="2"/>
    <x v="6"/>
    <n v="0"/>
    <n v="1"/>
    <n v="0"/>
    <n v="0"/>
    <n v="1"/>
    <d v="2024-02-28T00:00:00"/>
    <s v="Contacted"/>
    <n v="0"/>
    <x v="1"/>
    <b v="1"/>
    <b v="0"/>
    <x v="1"/>
  </r>
  <r>
    <s v="CUST102154"/>
    <d v="2020-05-06T00:00:00"/>
    <x v="2"/>
    <x v="1"/>
    <d v="2021-01-16T00:00:00"/>
    <d v="2023-10-05T00:00:00"/>
    <x v="1"/>
    <n v="1991"/>
    <n v="744"/>
    <n v="1.3440860215053765E-3"/>
    <x v="0"/>
    <n v="3"/>
    <n v="103.99"/>
    <n v="34.659999999999997"/>
    <n v="0"/>
    <x v="0"/>
    <x v="6"/>
    <x v="0"/>
    <n v="31"/>
    <x v="0"/>
    <x v="5"/>
    <x v="2"/>
    <x v="3"/>
    <n v="1"/>
    <n v="0"/>
    <n v="0"/>
    <n v="0"/>
    <n v="1"/>
    <d v="2023-04-26T00:00:00"/>
    <s v="Contacted"/>
    <n v="0"/>
    <x v="0"/>
    <b v="1"/>
    <b v="0"/>
    <x v="0"/>
  </r>
  <r>
    <s v="CUST102259"/>
    <d v="2024-12-14T00:00:00"/>
    <x v="3"/>
    <x v="7"/>
    <d v="2025-01-25T00:00:00"/>
    <d v="2025-06-09T00:00:00"/>
    <x v="2"/>
    <n v="308"/>
    <n v="131"/>
    <n v="7.6335877862595417E-3"/>
    <x v="0"/>
    <n v="2"/>
    <n v="166.11"/>
    <n v="83.06"/>
    <n v="73.31"/>
    <x v="2"/>
    <x v="3"/>
    <x v="1"/>
    <n v="29"/>
    <x v="2"/>
    <x v="0"/>
    <x v="1"/>
    <x v="5"/>
    <n v="0"/>
    <n v="0"/>
    <n v="0"/>
    <n v="0"/>
    <n v="1"/>
    <d v="2025-06-21T00:00:00"/>
    <s v="Contacted"/>
    <n v="0"/>
    <x v="1"/>
    <b v="1"/>
    <b v="0"/>
    <x v="0"/>
  </r>
  <r>
    <s v="CUST100059"/>
    <d v="2020-11-09T00:00:00"/>
    <x v="2"/>
    <x v="5"/>
    <d v="2021-06-30T00:00:00"/>
    <d v="2023-06-12T00:00:00"/>
    <x v="1"/>
    <n v="1804"/>
    <n v="859"/>
    <n v="1.1641443538998836E-3"/>
    <x v="0"/>
    <n v="2"/>
    <n v="209.98"/>
    <n v="104.99"/>
    <n v="108.51"/>
    <x v="4"/>
    <x v="2"/>
    <x v="0"/>
    <n v="23"/>
    <x v="2"/>
    <x v="1"/>
    <x v="1"/>
    <x v="0"/>
    <n v="1"/>
    <n v="0"/>
    <n v="0"/>
    <n v="0"/>
    <n v="0"/>
    <s v="-"/>
    <s v="Never Contacted"/>
    <n v="0"/>
    <x v="2"/>
    <b v="1"/>
    <b v="0"/>
    <x v="0"/>
  </r>
  <r>
    <s v="CUST100583"/>
    <d v="2024-03-12T00:00:00"/>
    <x v="3"/>
    <x v="11"/>
    <d v="2025-01-07T00:00:00"/>
    <d v="2025-05-25T00:00:00"/>
    <x v="2"/>
    <n v="585"/>
    <n v="146"/>
    <n v="6.8493150684931503E-3"/>
    <x v="0"/>
    <n v="4"/>
    <n v="216.37"/>
    <n v="54.09"/>
    <n v="33.18"/>
    <x v="3"/>
    <x v="7"/>
    <x v="1"/>
    <n v="16"/>
    <x v="1"/>
    <x v="2"/>
    <x v="3"/>
    <x v="1"/>
    <n v="0"/>
    <n v="0"/>
    <n v="0"/>
    <n v="2"/>
    <n v="3"/>
    <d v="2025-03-27T00:00:00"/>
    <s v="Contacted"/>
    <n v="0"/>
    <x v="1"/>
    <b v="0"/>
    <b v="0"/>
    <x v="0"/>
  </r>
  <r>
    <s v="CUST100859"/>
    <d v="2020-08-09T00:00:00"/>
    <x v="2"/>
    <x v="2"/>
    <d v="2025-10-13T00:00:00"/>
    <d v="2025-10-13T00:00:00"/>
    <x v="2"/>
    <n v="1896"/>
    <n v="5"/>
    <n v="0.2"/>
    <x v="0"/>
    <n v="4"/>
    <n v="100.85"/>
    <n v="25.21"/>
    <n v="26.31"/>
    <x v="1"/>
    <x v="5"/>
    <x v="2"/>
    <n v="29"/>
    <x v="2"/>
    <x v="1"/>
    <x v="3"/>
    <x v="1"/>
    <n v="0"/>
    <n v="0"/>
    <n v="0"/>
    <n v="0"/>
    <n v="1"/>
    <d v="2025-10-13T00:00:00"/>
    <s v="Contacted"/>
    <n v="4"/>
    <x v="2"/>
    <b v="1"/>
    <b v="0"/>
    <x v="1"/>
  </r>
  <r>
    <s v="CUST100207"/>
    <d v="2022-04-13T00:00:00"/>
    <x v="0"/>
    <x v="9"/>
    <d v="2024-06-12T00:00:00"/>
    <s v="-"/>
    <x v="3"/>
    <n v="1284"/>
    <s v=" - "/>
    <n v="0"/>
    <x v="0"/>
    <n v="0"/>
    <n v="0"/>
    <n v="0"/>
    <n v="0"/>
    <x v="4"/>
    <x v="4"/>
    <x v="2"/>
    <n v="28"/>
    <x v="2"/>
    <x v="5"/>
    <x v="0"/>
    <x v="1"/>
    <n v="0"/>
    <n v="0"/>
    <n v="0"/>
    <n v="0"/>
    <n v="0"/>
    <s v="-"/>
    <s v="Never Contacted"/>
    <n v="0"/>
    <x v="0"/>
    <b v="1"/>
    <b v="1"/>
    <x v="0"/>
  </r>
  <r>
    <s v="CUST102017"/>
    <d v="2020-02-08T00:00:00"/>
    <x v="2"/>
    <x v="4"/>
    <d v="2020-08-03T00:00:00"/>
    <d v="2021-10-29T00:00:00"/>
    <x v="4"/>
    <n v="2079"/>
    <n v="1450"/>
    <n v="6.8965517241379305E-4"/>
    <x v="0"/>
    <n v="6"/>
    <n v="350.27"/>
    <n v="58.38"/>
    <n v="52.82"/>
    <x v="0"/>
    <x v="3"/>
    <x v="2"/>
    <n v="39"/>
    <x v="0"/>
    <x v="0"/>
    <x v="3"/>
    <x v="3"/>
    <n v="0"/>
    <n v="0"/>
    <n v="0"/>
    <n v="0"/>
    <n v="2"/>
    <d v="2021-01-31T00:00:00"/>
    <s v="Contacted"/>
    <n v="2"/>
    <x v="0"/>
    <b v="1"/>
    <b v="0"/>
    <x v="0"/>
  </r>
  <r>
    <s v="CUST100869"/>
    <d v="2020-06-04T00:00:00"/>
    <x v="2"/>
    <x v="0"/>
    <d v="2023-05-03T00:00:00"/>
    <d v="2024-07-05T00:00:00"/>
    <x v="0"/>
    <n v="1962"/>
    <n v="470"/>
    <n v="2.1276595744680851E-3"/>
    <x v="0"/>
    <n v="5"/>
    <n v="5.67"/>
    <n v="1.1299999999999999"/>
    <n v="1.52"/>
    <x v="5"/>
    <x v="2"/>
    <x v="2"/>
    <n v="36"/>
    <x v="0"/>
    <x v="5"/>
    <x v="3"/>
    <x v="1"/>
    <n v="0"/>
    <n v="0"/>
    <n v="0"/>
    <n v="0"/>
    <n v="3"/>
    <d v="2023-06-13T00:00:00"/>
    <s v="Contacted"/>
    <n v="0"/>
    <x v="0"/>
    <b v="1"/>
    <b v="0"/>
    <x v="0"/>
  </r>
  <r>
    <s v="CUST100785"/>
    <d v="2022-12-29T00:00:00"/>
    <x v="0"/>
    <x v="7"/>
    <d v="2025-08-17T00:00:00"/>
    <d v="2025-09-18T00:00:00"/>
    <x v="2"/>
    <n v="1024"/>
    <n v="30"/>
    <n v="3.3333333333333333E-2"/>
    <x v="0"/>
    <n v="3"/>
    <n v="131.16"/>
    <n v="43.72"/>
    <n v="30.63"/>
    <x v="3"/>
    <x v="4"/>
    <x v="2"/>
    <n v="21"/>
    <x v="2"/>
    <x v="3"/>
    <x v="1"/>
    <x v="0"/>
    <n v="0"/>
    <n v="1"/>
    <n v="0"/>
    <n v="0"/>
    <n v="1"/>
    <d v="2023-08-10T00:00:00"/>
    <s v="Contacted"/>
    <n v="3"/>
    <x v="0"/>
    <b v="1"/>
    <b v="1"/>
    <x v="1"/>
  </r>
  <r>
    <s v="CUST100906"/>
    <d v="2024-12-30T00:00:00"/>
    <x v="3"/>
    <x v="7"/>
    <d v="2025-02-14T00:00:00"/>
    <s v="-"/>
    <x v="3"/>
    <n v="292"/>
    <s v=" - "/>
    <n v="0"/>
    <x v="0"/>
    <n v="0"/>
    <n v="0"/>
    <n v="0"/>
    <n v="0"/>
    <x v="1"/>
    <x v="9"/>
    <x v="2"/>
    <n v="28"/>
    <x v="2"/>
    <x v="5"/>
    <x v="4"/>
    <x v="6"/>
    <n v="0"/>
    <n v="1"/>
    <n v="0"/>
    <n v="0"/>
    <n v="0"/>
    <d v="2025-03-16T00:00:00"/>
    <s v="Contacted"/>
    <n v="0"/>
    <x v="0"/>
    <b v="1"/>
    <b v="1"/>
    <x v="0"/>
  </r>
  <r>
    <s v="CUST102427"/>
    <d v="2021-05-07T00:00:00"/>
    <x v="1"/>
    <x v="1"/>
    <d v="2023-07-04T00:00:00"/>
    <d v="2025-09-04T00:00:00"/>
    <x v="2"/>
    <n v="1625"/>
    <n v="44"/>
    <n v="2.2727272727272728E-2"/>
    <x v="0"/>
    <n v="2"/>
    <n v="181.69"/>
    <n v="90.85"/>
    <n v="0.5"/>
    <x v="2"/>
    <x v="3"/>
    <x v="0"/>
    <n v="23"/>
    <x v="2"/>
    <x v="2"/>
    <x v="3"/>
    <x v="7"/>
    <n v="0"/>
    <n v="0"/>
    <n v="1"/>
    <n v="0"/>
    <n v="2"/>
    <d v="2023-04-19T00:00:00"/>
    <s v="Contacted"/>
    <n v="0"/>
    <x v="1"/>
    <b v="1"/>
    <b v="0"/>
    <x v="1"/>
  </r>
  <r>
    <s v="CUST100792"/>
    <d v="2020-06-20T00:00:00"/>
    <x v="2"/>
    <x v="0"/>
    <d v="2021-10-25T00:00:00"/>
    <d v="2024-05-26T00:00:00"/>
    <x v="0"/>
    <n v="1946"/>
    <n v="510"/>
    <n v="1.9607843137254902E-3"/>
    <x v="0"/>
    <n v="2"/>
    <n v="101"/>
    <n v="50.5"/>
    <n v="13.71"/>
    <x v="5"/>
    <x v="2"/>
    <x v="2"/>
    <n v="36"/>
    <x v="0"/>
    <x v="0"/>
    <x v="1"/>
    <x v="4"/>
    <n v="0"/>
    <n v="1"/>
    <n v="0"/>
    <n v="0"/>
    <n v="1"/>
    <s v="-"/>
    <s v="Never Contacted"/>
    <n v="0"/>
    <x v="1"/>
    <b v="1"/>
    <b v="0"/>
    <x v="0"/>
  </r>
  <r>
    <s v="CUST100831"/>
    <d v="2021-05-21T00:00:00"/>
    <x v="1"/>
    <x v="1"/>
    <d v="2022-12-07T00:00:00"/>
    <s v="-"/>
    <x v="3"/>
    <n v="1611"/>
    <s v=" - "/>
    <n v="0"/>
    <x v="0"/>
    <n v="0"/>
    <n v="0"/>
    <n v="0"/>
    <n v="0"/>
    <x v="4"/>
    <x v="5"/>
    <x v="2"/>
    <n v="28"/>
    <x v="2"/>
    <x v="3"/>
    <x v="3"/>
    <x v="2"/>
    <n v="0"/>
    <n v="0"/>
    <n v="0"/>
    <n v="0"/>
    <n v="0"/>
    <d v="2025-08-19T00:00:00"/>
    <s v="Contacted"/>
    <n v="10"/>
    <x v="0"/>
    <b v="1"/>
    <b v="0"/>
    <x v="0"/>
  </r>
  <r>
    <s v="CUST100162"/>
    <d v="2023-10-07T00:00:00"/>
    <x v="4"/>
    <x v="6"/>
    <d v="2024-11-28T00:00:00"/>
    <d v="2025-06-01T00:00:00"/>
    <x v="2"/>
    <n v="742"/>
    <n v="139"/>
    <n v="7.1942446043165471E-3"/>
    <x v="0"/>
    <n v="3"/>
    <n v="291.12"/>
    <n v="97.04"/>
    <n v="56.22"/>
    <x v="4"/>
    <x v="6"/>
    <x v="2"/>
    <n v="33"/>
    <x v="0"/>
    <x v="0"/>
    <x v="1"/>
    <x v="3"/>
    <n v="0"/>
    <n v="0"/>
    <n v="0"/>
    <n v="0"/>
    <n v="0"/>
    <d v="2024-12-03T00:00:00"/>
    <s v="Contacted"/>
    <n v="0"/>
    <x v="0"/>
    <b v="1"/>
    <b v="0"/>
    <x v="0"/>
  </r>
  <r>
    <s v="CUST101307"/>
    <d v="2020-10-23T00:00:00"/>
    <x v="2"/>
    <x v="6"/>
    <d v="2023-01-29T00:00:00"/>
    <d v="2024-08-29T00:00:00"/>
    <x v="0"/>
    <n v="1821"/>
    <n v="415"/>
    <n v="2.4096385542168677E-3"/>
    <x v="0"/>
    <n v="3"/>
    <n v="380.28"/>
    <n v="126.76"/>
    <n v="42.98"/>
    <x v="3"/>
    <x v="1"/>
    <x v="2"/>
    <n v="39"/>
    <x v="0"/>
    <x v="2"/>
    <x v="1"/>
    <x v="0"/>
    <n v="0"/>
    <n v="0"/>
    <n v="0"/>
    <n v="1"/>
    <n v="0"/>
    <d v="2021-02-19T00:00:00"/>
    <s v="Contacted"/>
    <n v="4"/>
    <x v="2"/>
    <b v="0"/>
    <b v="0"/>
    <x v="0"/>
  </r>
  <r>
    <s v="CUST100526"/>
    <d v="2021-06-27T00:00:00"/>
    <x v="1"/>
    <x v="0"/>
    <d v="2024-02-07T00:00:00"/>
    <d v="2025-04-12T00:00:00"/>
    <x v="2"/>
    <n v="1574"/>
    <n v="189"/>
    <n v="5.2910052910052907E-3"/>
    <x v="0"/>
    <n v="4"/>
    <n v="136.03"/>
    <n v="34.01"/>
    <n v="34.630000000000003"/>
    <x v="4"/>
    <x v="2"/>
    <x v="2"/>
    <n v="45"/>
    <x v="0"/>
    <x v="2"/>
    <x v="2"/>
    <x v="7"/>
    <n v="0"/>
    <n v="0"/>
    <n v="0"/>
    <n v="1"/>
    <n v="1"/>
    <d v="2024-09-27T00:00:00"/>
    <s v="Contacted"/>
    <n v="0"/>
    <x v="2"/>
    <b v="1"/>
    <b v="1"/>
    <x v="0"/>
  </r>
  <r>
    <s v="CUST101576"/>
    <d v="2024-07-09T00:00:00"/>
    <x v="3"/>
    <x v="8"/>
    <d v="2024-08-12T00:00:00"/>
    <d v="2024-09-09T00:00:00"/>
    <x v="0"/>
    <n v="466"/>
    <n v="404"/>
    <n v="2.4752475247524753E-3"/>
    <x v="0"/>
    <n v="5"/>
    <n v="340.56"/>
    <n v="68.11"/>
    <n v="65.48"/>
    <x v="0"/>
    <x v="1"/>
    <x v="1"/>
    <n v="27"/>
    <x v="2"/>
    <x v="1"/>
    <x v="0"/>
    <x v="5"/>
    <n v="0"/>
    <n v="0"/>
    <n v="0"/>
    <n v="1"/>
    <n v="0"/>
    <s v="-"/>
    <s v="Never Contacted"/>
    <n v="9"/>
    <x v="0"/>
    <b v="1"/>
    <b v="0"/>
    <x v="0"/>
  </r>
  <r>
    <s v="CUST100256"/>
    <d v="2024-03-23T00:00:00"/>
    <x v="3"/>
    <x v="11"/>
    <d v="2024-07-10T00:00:00"/>
    <d v="2025-05-28T00:00:00"/>
    <x v="2"/>
    <n v="574"/>
    <n v="143"/>
    <n v="6.993006993006993E-3"/>
    <x v="0"/>
    <n v="3"/>
    <n v="67.430000000000007"/>
    <n v="22.48"/>
    <n v="7.7"/>
    <x v="3"/>
    <x v="1"/>
    <x v="2"/>
    <n v="43"/>
    <x v="0"/>
    <x v="2"/>
    <x v="2"/>
    <x v="2"/>
    <n v="0"/>
    <n v="0"/>
    <n v="0"/>
    <n v="0"/>
    <n v="1"/>
    <d v="2024-11-22T00:00:00"/>
    <s v="Contacted"/>
    <n v="0"/>
    <x v="0"/>
    <b v="1"/>
    <b v="0"/>
    <x v="0"/>
  </r>
  <r>
    <s v="CUST100506"/>
    <d v="2021-11-03T00:00:00"/>
    <x v="1"/>
    <x v="5"/>
    <d v="2022-01-22T00:00:00"/>
    <d v="2023-12-13T00:00:00"/>
    <x v="1"/>
    <n v="1445"/>
    <n v="675"/>
    <n v="1.4814814814814814E-3"/>
    <x v="0"/>
    <n v="4"/>
    <n v="4.29"/>
    <n v="1.07"/>
    <n v="1.54"/>
    <x v="4"/>
    <x v="1"/>
    <x v="2"/>
    <n v="33"/>
    <x v="0"/>
    <x v="1"/>
    <x v="2"/>
    <x v="4"/>
    <n v="0"/>
    <n v="0"/>
    <n v="0"/>
    <n v="0"/>
    <n v="1"/>
    <s v="-"/>
    <s v="Never Contacted"/>
    <n v="7"/>
    <x v="0"/>
    <b v="0"/>
    <b v="0"/>
    <x v="0"/>
  </r>
  <r>
    <s v="CUST101956"/>
    <d v="2022-06-26T00:00:00"/>
    <x v="0"/>
    <x v="0"/>
    <d v="2022-08-24T00:00:00"/>
    <d v="2025-03-30T00:00:00"/>
    <x v="2"/>
    <n v="1210"/>
    <n v="202"/>
    <n v="4.9504950495049506E-3"/>
    <x v="0"/>
    <n v="3"/>
    <n v="3.53"/>
    <n v="1.18"/>
    <n v="1.54"/>
    <x v="5"/>
    <x v="1"/>
    <x v="1"/>
    <n v="35"/>
    <x v="0"/>
    <x v="0"/>
    <x v="1"/>
    <x v="1"/>
    <n v="1"/>
    <n v="0"/>
    <n v="0"/>
    <n v="0"/>
    <n v="1"/>
    <d v="2022-10-20T00:00:00"/>
    <s v="Contacted"/>
    <n v="0"/>
    <x v="2"/>
    <b v="1"/>
    <b v="0"/>
    <x v="0"/>
  </r>
  <r>
    <s v="CUST102120"/>
    <d v="2020-05-31T00:00:00"/>
    <x v="2"/>
    <x v="1"/>
    <d v="2021-08-22T00:00:00"/>
    <d v="2022-06-11T00:00:00"/>
    <x v="5"/>
    <n v="1966"/>
    <n v="1225"/>
    <n v="8.1632653061224493E-4"/>
    <x v="0"/>
    <n v="3"/>
    <n v="275.57"/>
    <n v="91.86"/>
    <n v="95.37"/>
    <x v="1"/>
    <x v="6"/>
    <x v="2"/>
    <n v="23"/>
    <x v="2"/>
    <x v="4"/>
    <x v="1"/>
    <x v="5"/>
    <n v="0"/>
    <n v="0"/>
    <n v="0"/>
    <n v="0"/>
    <n v="1"/>
    <s v="-"/>
    <s v="Never Contacted"/>
    <n v="10"/>
    <x v="0"/>
    <b v="1"/>
    <b v="0"/>
    <x v="0"/>
  </r>
  <r>
    <s v="CUST102228"/>
    <d v="2024-02-22T00:00:00"/>
    <x v="3"/>
    <x v="4"/>
    <d v="2024-11-14T00:00:00"/>
    <d v="2025-03-23T00:00:00"/>
    <x v="2"/>
    <n v="604"/>
    <n v="209"/>
    <n v="4.7846889952153108E-3"/>
    <x v="0"/>
    <n v="3"/>
    <n v="250.01"/>
    <n v="83.34"/>
    <n v="81.180000000000007"/>
    <x v="0"/>
    <x v="8"/>
    <x v="2"/>
    <n v="29"/>
    <x v="2"/>
    <x v="0"/>
    <x v="4"/>
    <x v="6"/>
    <n v="0"/>
    <n v="0"/>
    <n v="0"/>
    <n v="0"/>
    <n v="1"/>
    <d v="2025-01-25T00:00:00"/>
    <s v="Contacted"/>
    <n v="0"/>
    <x v="2"/>
    <b v="1"/>
    <b v="0"/>
    <x v="0"/>
  </r>
  <r>
    <s v="CUST102164"/>
    <d v="2020-12-19T00:00:00"/>
    <x v="2"/>
    <x v="7"/>
    <d v="2022-04-07T00:00:00"/>
    <d v="2024-07-25T00:00:00"/>
    <x v="0"/>
    <n v="1764"/>
    <n v="450"/>
    <n v="2.2222222222222222E-3"/>
    <x v="0"/>
    <n v="2"/>
    <n v="188.22"/>
    <n v="94.11"/>
    <n v="32.96"/>
    <x v="3"/>
    <x v="2"/>
    <x v="2"/>
    <n v="26"/>
    <x v="2"/>
    <x v="6"/>
    <x v="1"/>
    <x v="7"/>
    <n v="0"/>
    <n v="0"/>
    <n v="0"/>
    <n v="0"/>
    <n v="1"/>
    <d v="2021-08-02T00:00:00"/>
    <s v="Contacted"/>
    <n v="6"/>
    <x v="1"/>
    <b v="0"/>
    <b v="0"/>
    <x v="0"/>
  </r>
  <r>
    <s v="CUST100862"/>
    <d v="2021-09-30T00:00:00"/>
    <x v="1"/>
    <x v="10"/>
    <d v="2025-05-19T00:00:00"/>
    <d v="2025-07-29T00:00:00"/>
    <x v="2"/>
    <n v="1479"/>
    <n v="81"/>
    <n v="1.2345679012345678E-2"/>
    <x v="0"/>
    <n v="5"/>
    <n v="351.49"/>
    <n v="70.3"/>
    <n v="49.99"/>
    <x v="0"/>
    <x v="0"/>
    <x v="2"/>
    <n v="27"/>
    <x v="2"/>
    <x v="6"/>
    <x v="4"/>
    <x v="6"/>
    <n v="0"/>
    <n v="0"/>
    <n v="0"/>
    <n v="0"/>
    <n v="3"/>
    <d v="2024-09-02T00:00:00"/>
    <s v="Contacted"/>
    <n v="0"/>
    <x v="0"/>
    <b v="0"/>
    <b v="0"/>
    <x v="1"/>
  </r>
  <r>
    <s v="CUST101675"/>
    <d v="2024-10-17T00:00:00"/>
    <x v="3"/>
    <x v="6"/>
    <d v="2025-05-22T00:00:00"/>
    <d v="2025-08-14T00:00:00"/>
    <x v="2"/>
    <n v="366"/>
    <n v="65"/>
    <n v="1.5384615384615385E-2"/>
    <x v="0"/>
    <n v="1"/>
    <n v="85.27"/>
    <n v="85.27"/>
    <n v="150.47999999999999"/>
    <x v="4"/>
    <x v="3"/>
    <x v="2"/>
    <n v="26"/>
    <x v="2"/>
    <x v="0"/>
    <x v="3"/>
    <x v="0"/>
    <n v="0"/>
    <n v="0"/>
    <n v="0"/>
    <n v="1"/>
    <n v="1"/>
    <d v="2025-01-01T00:00:00"/>
    <s v="Contacted"/>
    <n v="0"/>
    <x v="0"/>
    <b v="1"/>
    <b v="0"/>
    <x v="1"/>
  </r>
  <r>
    <s v="CUST100020"/>
    <d v="2021-10-08T00:00:00"/>
    <x v="1"/>
    <x v="6"/>
    <d v="2025-08-21T00:00:00"/>
    <d v="2025-10-05T00:00:00"/>
    <x v="2"/>
    <n v="1471"/>
    <n v="13"/>
    <n v="7.6923076923076927E-2"/>
    <x v="0"/>
    <n v="3"/>
    <n v="242.84"/>
    <n v="80.95"/>
    <n v="76.22"/>
    <x v="4"/>
    <x v="3"/>
    <x v="2"/>
    <n v="31"/>
    <x v="0"/>
    <x v="3"/>
    <x v="3"/>
    <x v="0"/>
    <n v="0"/>
    <n v="0"/>
    <n v="0"/>
    <n v="0"/>
    <n v="3"/>
    <d v="2023-12-25T00:00:00"/>
    <s v="Contacted"/>
    <n v="2"/>
    <x v="1"/>
    <b v="1"/>
    <b v="0"/>
    <x v="1"/>
  </r>
  <r>
    <s v="CUST101404"/>
    <d v="2021-11-03T00:00:00"/>
    <x v="1"/>
    <x v="5"/>
    <d v="2022-02-12T00:00:00"/>
    <d v="2022-08-07T00:00:00"/>
    <x v="5"/>
    <n v="1445"/>
    <n v="1168"/>
    <n v="8.5616438356164379E-4"/>
    <x v="0"/>
    <n v="2"/>
    <n v="82.06"/>
    <n v="41.03"/>
    <n v="46.47"/>
    <x v="5"/>
    <x v="8"/>
    <x v="2"/>
    <n v="36"/>
    <x v="0"/>
    <x v="3"/>
    <x v="2"/>
    <x v="2"/>
    <n v="1"/>
    <n v="0"/>
    <n v="1"/>
    <n v="0"/>
    <n v="1"/>
    <s v="-"/>
    <s v="Never Contacted"/>
    <n v="0"/>
    <x v="0"/>
    <b v="0"/>
    <b v="0"/>
    <x v="0"/>
  </r>
  <r>
    <s v="CUST100439"/>
    <d v="2020-09-18T00:00:00"/>
    <x v="2"/>
    <x v="10"/>
    <d v="2024-11-14T00:00:00"/>
    <d v="2025-08-13T00:00:00"/>
    <x v="2"/>
    <n v="1856"/>
    <n v="66"/>
    <n v="1.5151515151515152E-2"/>
    <x v="0"/>
    <n v="2"/>
    <n v="63.98"/>
    <n v="31.99"/>
    <n v="0.5"/>
    <x v="0"/>
    <x v="9"/>
    <x v="2"/>
    <n v="37"/>
    <x v="0"/>
    <x v="2"/>
    <x v="3"/>
    <x v="0"/>
    <n v="0"/>
    <n v="0"/>
    <n v="0"/>
    <n v="0"/>
    <n v="0"/>
    <d v="2021-07-07T00:00:00"/>
    <s v="Contacted"/>
    <n v="0"/>
    <x v="1"/>
    <b v="1"/>
    <b v="0"/>
    <x v="1"/>
  </r>
  <r>
    <s v="CUST101087"/>
    <d v="2024-06-07T00:00:00"/>
    <x v="3"/>
    <x v="0"/>
    <d v="2024-11-01T00:00:00"/>
    <d v="2025-04-16T00:00:00"/>
    <x v="2"/>
    <n v="498"/>
    <n v="185"/>
    <n v="5.4054054054054057E-3"/>
    <x v="0"/>
    <n v="7"/>
    <n v="378.99"/>
    <n v="54.14"/>
    <n v="39.21"/>
    <x v="3"/>
    <x v="6"/>
    <x v="2"/>
    <n v="50"/>
    <x v="0"/>
    <x v="0"/>
    <x v="2"/>
    <x v="7"/>
    <n v="0"/>
    <n v="0"/>
    <n v="0"/>
    <n v="0"/>
    <n v="3"/>
    <s v="-"/>
    <s v="Never Contacted"/>
    <n v="2"/>
    <x v="1"/>
    <b v="1"/>
    <b v="0"/>
    <x v="0"/>
  </r>
  <r>
    <s v="CUST100381"/>
    <d v="2024-12-03T00:00:00"/>
    <x v="3"/>
    <x v="7"/>
    <d v="2025-04-07T00:00:00"/>
    <d v="2025-04-18T00:00:00"/>
    <x v="2"/>
    <n v="319"/>
    <n v="183"/>
    <n v="5.4644808743169399E-3"/>
    <x v="0"/>
    <n v="1"/>
    <n v="88.04"/>
    <n v="88.04"/>
    <n v="51.21"/>
    <x v="0"/>
    <x v="3"/>
    <x v="0"/>
    <n v="39"/>
    <x v="0"/>
    <x v="6"/>
    <x v="1"/>
    <x v="2"/>
    <n v="0"/>
    <n v="0"/>
    <n v="0"/>
    <n v="0"/>
    <n v="0"/>
    <d v="2025-08-20T00:00:00"/>
    <s v="Contacted"/>
    <n v="7"/>
    <x v="2"/>
    <b v="1"/>
    <b v="0"/>
    <x v="0"/>
  </r>
  <r>
    <s v="CUST102108"/>
    <d v="2022-06-19T00:00:00"/>
    <x v="0"/>
    <x v="0"/>
    <d v="2024-02-07T00:00:00"/>
    <d v="2025-08-14T00:00:00"/>
    <x v="2"/>
    <n v="1217"/>
    <n v="65"/>
    <n v="1.5384615384615385E-2"/>
    <x v="0"/>
    <n v="1"/>
    <n v="74.790000000000006"/>
    <n v="74.790000000000006"/>
    <n v="23.45"/>
    <x v="1"/>
    <x v="1"/>
    <x v="0"/>
    <n v="32"/>
    <x v="0"/>
    <x v="0"/>
    <x v="3"/>
    <x v="5"/>
    <n v="0"/>
    <n v="0"/>
    <n v="0"/>
    <n v="0"/>
    <n v="1"/>
    <s v="-"/>
    <s v="Never Contacted"/>
    <n v="0"/>
    <x v="0"/>
    <b v="0"/>
    <b v="0"/>
    <x v="1"/>
  </r>
  <r>
    <s v="CUST101261"/>
    <d v="2024-04-05T00:00:00"/>
    <x v="3"/>
    <x v="9"/>
    <d v="2025-02-06T00:00:00"/>
    <d v="2025-09-10T00:00:00"/>
    <x v="2"/>
    <n v="561"/>
    <n v="38"/>
    <n v="2.6315789473684209E-2"/>
    <x v="0"/>
    <n v="5"/>
    <n v="59"/>
    <n v="11.8"/>
    <n v="15.24"/>
    <x v="2"/>
    <x v="3"/>
    <x v="2"/>
    <n v="32"/>
    <x v="0"/>
    <x v="2"/>
    <x v="0"/>
    <x v="1"/>
    <n v="0"/>
    <n v="0"/>
    <n v="0"/>
    <n v="0"/>
    <n v="2"/>
    <d v="2025-07-20T00:00:00"/>
    <s v="Contacted"/>
    <n v="0"/>
    <x v="0"/>
    <b v="1"/>
    <b v="0"/>
    <x v="1"/>
  </r>
  <r>
    <s v="CUST100538"/>
    <d v="2020-08-24T00:00:00"/>
    <x v="2"/>
    <x v="2"/>
    <d v="2025-10-02T00:00:00"/>
    <d v="2025-10-13T00:00:00"/>
    <x v="2"/>
    <n v="1881"/>
    <n v="5"/>
    <n v="0.2"/>
    <x v="0"/>
    <n v="2"/>
    <n v="94.91"/>
    <n v="47.46"/>
    <n v="115.38"/>
    <x v="0"/>
    <x v="5"/>
    <x v="2"/>
    <n v="40"/>
    <x v="0"/>
    <x v="6"/>
    <x v="3"/>
    <x v="6"/>
    <n v="2"/>
    <n v="0"/>
    <n v="0"/>
    <n v="0"/>
    <n v="0"/>
    <d v="2023-02-08T00:00:00"/>
    <s v="Contacted"/>
    <n v="0"/>
    <x v="0"/>
    <b v="1"/>
    <b v="0"/>
    <x v="1"/>
  </r>
  <r>
    <s v="CUST100636"/>
    <d v="2023-05-14T00:00:00"/>
    <x v="4"/>
    <x v="1"/>
    <d v="2025-04-15T00:00:00"/>
    <d v="2025-07-18T00:00:00"/>
    <x v="2"/>
    <n v="888"/>
    <n v="92"/>
    <n v="1.0869565217391304E-2"/>
    <x v="0"/>
    <n v="3"/>
    <n v="107.96"/>
    <n v="35.99"/>
    <n v="57.32"/>
    <x v="4"/>
    <x v="8"/>
    <x v="1"/>
    <n v="24"/>
    <x v="2"/>
    <x v="5"/>
    <x v="1"/>
    <x v="1"/>
    <n v="0"/>
    <n v="0"/>
    <n v="0"/>
    <n v="0"/>
    <n v="1"/>
    <d v="2024-06-12T00:00:00"/>
    <s v="Contacted"/>
    <n v="8"/>
    <x v="1"/>
    <b v="1"/>
    <b v="0"/>
    <x v="0"/>
  </r>
  <r>
    <s v="CUST101718"/>
    <d v="2020-08-04T00:00:00"/>
    <x v="2"/>
    <x v="2"/>
    <d v="2021-07-12T00:00:00"/>
    <d v="2025-08-14T00:00:00"/>
    <x v="2"/>
    <n v="1901"/>
    <n v="65"/>
    <n v="1.5384615384615385E-2"/>
    <x v="0"/>
    <n v="3"/>
    <n v="124.5"/>
    <n v="41.5"/>
    <n v="0.5"/>
    <x v="1"/>
    <x v="6"/>
    <x v="2"/>
    <n v="30"/>
    <x v="2"/>
    <x v="2"/>
    <x v="1"/>
    <x v="7"/>
    <n v="1"/>
    <n v="0"/>
    <n v="0"/>
    <n v="0"/>
    <n v="0"/>
    <s v="-"/>
    <s v="Never Contacted"/>
    <n v="0"/>
    <x v="0"/>
    <b v="0"/>
    <b v="1"/>
    <x v="1"/>
  </r>
  <r>
    <s v="CUST100083"/>
    <d v="2021-06-30T00:00:00"/>
    <x v="1"/>
    <x v="0"/>
    <d v="2021-11-29T00:00:00"/>
    <d v="2023-01-18T00:00:00"/>
    <x v="1"/>
    <n v="1571"/>
    <n v="1004"/>
    <n v="9.9601593625498006E-4"/>
    <x v="0"/>
    <n v="5"/>
    <n v="73.489999999999995"/>
    <n v="14.7"/>
    <n v="17.850000000000001"/>
    <x v="0"/>
    <x v="8"/>
    <x v="0"/>
    <n v="35"/>
    <x v="0"/>
    <x v="3"/>
    <x v="3"/>
    <x v="5"/>
    <n v="0"/>
    <n v="0"/>
    <n v="0"/>
    <n v="0"/>
    <n v="1"/>
    <s v="-"/>
    <s v="Never Contacted"/>
    <n v="0"/>
    <x v="2"/>
    <b v="0"/>
    <b v="0"/>
    <x v="0"/>
  </r>
  <r>
    <s v="CUST102103"/>
    <d v="2021-10-23T00:00:00"/>
    <x v="1"/>
    <x v="6"/>
    <d v="2024-12-06T00:00:00"/>
    <d v="2025-08-26T00:00:00"/>
    <x v="2"/>
    <n v="1456"/>
    <n v="53"/>
    <n v="1.8867924528301886E-2"/>
    <x v="0"/>
    <n v="1"/>
    <n v="41"/>
    <n v="41"/>
    <n v="61.03"/>
    <x v="3"/>
    <x v="7"/>
    <x v="1"/>
    <n v="42"/>
    <x v="0"/>
    <x v="3"/>
    <x v="2"/>
    <x v="6"/>
    <n v="0"/>
    <n v="0"/>
    <n v="0"/>
    <n v="1"/>
    <n v="0"/>
    <d v="2024-02-15T00:00:00"/>
    <s v="Contacted"/>
    <n v="10"/>
    <x v="0"/>
    <b v="1"/>
    <b v="1"/>
    <x v="1"/>
  </r>
  <r>
    <s v="CUST101200"/>
    <d v="2024-04-11T00:00:00"/>
    <x v="3"/>
    <x v="9"/>
    <d v="2025-05-16T00:00:00"/>
    <d v="2025-07-27T00:00:00"/>
    <x v="2"/>
    <n v="555"/>
    <n v="83"/>
    <n v="1.2048192771084338E-2"/>
    <x v="0"/>
    <n v="2"/>
    <n v="97.45"/>
    <n v="48.73"/>
    <n v="25.5"/>
    <x v="5"/>
    <x v="7"/>
    <x v="1"/>
    <n v="40"/>
    <x v="0"/>
    <x v="0"/>
    <x v="2"/>
    <x v="2"/>
    <n v="0"/>
    <n v="0"/>
    <n v="1"/>
    <n v="0"/>
    <n v="1"/>
    <s v="-"/>
    <s v="Never Contacted"/>
    <n v="0"/>
    <x v="0"/>
    <b v="0"/>
    <b v="0"/>
    <x v="1"/>
  </r>
  <r>
    <s v="CUST101309"/>
    <d v="2021-01-25T00:00:00"/>
    <x v="1"/>
    <x v="3"/>
    <d v="2021-09-20T00:00:00"/>
    <d v="2024-11-05T00:00:00"/>
    <x v="0"/>
    <n v="1727"/>
    <n v="347"/>
    <n v="2.881844380403458E-3"/>
    <x v="0"/>
    <n v="3"/>
    <n v="59.06"/>
    <n v="19.690000000000001"/>
    <n v="26.17"/>
    <x v="5"/>
    <x v="9"/>
    <x v="1"/>
    <n v="17"/>
    <x v="1"/>
    <x v="3"/>
    <x v="4"/>
    <x v="2"/>
    <n v="0"/>
    <n v="1"/>
    <n v="1"/>
    <n v="0"/>
    <n v="1"/>
    <s v="-"/>
    <s v="Never Contacted"/>
    <n v="6"/>
    <x v="2"/>
    <b v="1"/>
    <b v="1"/>
    <x v="0"/>
  </r>
  <r>
    <s v="CUST101226"/>
    <d v="2023-11-21T00:00:00"/>
    <x v="4"/>
    <x v="5"/>
    <d v="2025-08-06T00:00:00"/>
    <d v="2025-09-23T00:00:00"/>
    <x v="2"/>
    <n v="697"/>
    <n v="25"/>
    <n v="0.04"/>
    <x v="0"/>
    <n v="1"/>
    <n v="45.72"/>
    <n v="45.72"/>
    <n v="53.22"/>
    <x v="3"/>
    <x v="8"/>
    <x v="2"/>
    <n v="35"/>
    <x v="0"/>
    <x v="6"/>
    <x v="4"/>
    <x v="0"/>
    <n v="0"/>
    <n v="0"/>
    <n v="0"/>
    <n v="0"/>
    <n v="1"/>
    <s v="-"/>
    <s v="Never Contacted"/>
    <n v="0"/>
    <x v="0"/>
    <b v="1"/>
    <b v="0"/>
    <x v="1"/>
  </r>
  <r>
    <s v="CUST102130"/>
    <d v="2023-08-13T00:00:00"/>
    <x v="4"/>
    <x v="2"/>
    <d v="2025-02-07T00:00:00"/>
    <d v="2025-02-09T00:00:00"/>
    <x v="2"/>
    <n v="797"/>
    <n v="251"/>
    <n v="3.9840637450199202E-3"/>
    <x v="0"/>
    <n v="2"/>
    <n v="252.34"/>
    <n v="126.17"/>
    <n v="110.02"/>
    <x v="0"/>
    <x v="6"/>
    <x v="2"/>
    <n v="53"/>
    <x v="0"/>
    <x v="2"/>
    <x v="2"/>
    <x v="3"/>
    <n v="0"/>
    <n v="1"/>
    <n v="0"/>
    <n v="0"/>
    <n v="0"/>
    <d v="2024-02-10T00:00:00"/>
    <s v="Contacted"/>
    <n v="5"/>
    <x v="0"/>
    <b v="1"/>
    <b v="1"/>
    <x v="0"/>
  </r>
  <r>
    <s v="CUST101749"/>
    <d v="2022-12-13T00:00:00"/>
    <x v="0"/>
    <x v="7"/>
    <s v="-"/>
    <s v="-"/>
    <x v="3"/>
    <n v="1040"/>
    <s v=" - "/>
    <n v="0"/>
    <x v="1"/>
    <n v="0"/>
    <n v="0"/>
    <n v="0"/>
    <n v="0"/>
    <x v="2"/>
    <x v="0"/>
    <x v="2"/>
    <n v="32"/>
    <x v="0"/>
    <x v="6"/>
    <x v="3"/>
    <x v="3"/>
    <n v="0"/>
    <n v="0"/>
    <n v="0"/>
    <n v="0"/>
    <n v="0"/>
    <d v="2025-01-21T00:00:00"/>
    <s v="Contacted"/>
    <n v="7"/>
    <x v="1"/>
    <b v="1"/>
    <b v="0"/>
    <x v="0"/>
  </r>
  <r>
    <s v="CUST100270"/>
    <d v="2022-03-10T00:00:00"/>
    <x v="0"/>
    <x v="11"/>
    <d v="2025-05-21T00:00:00"/>
    <s v="-"/>
    <x v="3"/>
    <n v="1318"/>
    <s v=" - "/>
    <n v="0"/>
    <x v="0"/>
    <n v="0"/>
    <n v="0"/>
    <n v="0"/>
    <n v="0"/>
    <x v="5"/>
    <x v="2"/>
    <x v="1"/>
    <n v="45"/>
    <x v="0"/>
    <x v="2"/>
    <x v="2"/>
    <x v="3"/>
    <n v="1"/>
    <n v="0"/>
    <n v="0"/>
    <n v="0"/>
    <n v="0"/>
    <d v="2022-03-12T00:00:00"/>
    <s v="Contacted"/>
    <n v="1"/>
    <x v="0"/>
    <b v="1"/>
    <b v="0"/>
    <x v="0"/>
  </r>
  <r>
    <s v="CUST101271"/>
    <d v="2022-09-19T00:00:00"/>
    <x v="0"/>
    <x v="10"/>
    <d v="2025-07-26T00:00:00"/>
    <d v="2025-09-09T00:00:00"/>
    <x v="2"/>
    <n v="1125"/>
    <n v="39"/>
    <n v="2.564102564102564E-2"/>
    <x v="0"/>
    <n v="1"/>
    <n v="68.41"/>
    <n v="68.41"/>
    <n v="43.18"/>
    <x v="3"/>
    <x v="6"/>
    <x v="2"/>
    <n v="29"/>
    <x v="2"/>
    <x v="2"/>
    <x v="0"/>
    <x v="1"/>
    <n v="0"/>
    <n v="0"/>
    <n v="0"/>
    <n v="0"/>
    <n v="0"/>
    <d v="2025-06-09T00:00:00"/>
    <s v="Contacted"/>
    <n v="3"/>
    <x v="0"/>
    <b v="1"/>
    <b v="0"/>
    <x v="1"/>
  </r>
  <r>
    <s v="CUST101259"/>
    <d v="2023-07-04T00:00:00"/>
    <x v="4"/>
    <x v="8"/>
    <d v="2023-10-08T00:00:00"/>
    <d v="2024-08-26T00:00:00"/>
    <x v="0"/>
    <n v="837"/>
    <n v="418"/>
    <n v="2.3923444976076554E-3"/>
    <x v="0"/>
    <n v="6"/>
    <n v="258.08999999999997"/>
    <n v="43.02"/>
    <n v="28.91"/>
    <x v="3"/>
    <x v="4"/>
    <x v="2"/>
    <n v="23"/>
    <x v="2"/>
    <x v="6"/>
    <x v="0"/>
    <x v="7"/>
    <n v="0"/>
    <n v="1"/>
    <n v="0"/>
    <n v="0"/>
    <n v="0"/>
    <s v="-"/>
    <s v="Never Contacted"/>
    <n v="0"/>
    <x v="1"/>
    <b v="1"/>
    <b v="0"/>
    <x v="0"/>
  </r>
  <r>
    <s v="CUST102060"/>
    <d v="2020-06-05T00:00:00"/>
    <x v="2"/>
    <x v="0"/>
    <d v="2025-08-30T00:00:00"/>
    <d v="2025-09-08T00:00:00"/>
    <x v="2"/>
    <n v="1961"/>
    <n v="40"/>
    <n v="2.5000000000000001E-2"/>
    <x v="0"/>
    <n v="3"/>
    <n v="184.37"/>
    <n v="61.46"/>
    <n v="47.04"/>
    <x v="2"/>
    <x v="3"/>
    <x v="2"/>
    <n v="34"/>
    <x v="0"/>
    <x v="3"/>
    <x v="0"/>
    <x v="3"/>
    <n v="0"/>
    <n v="0"/>
    <n v="0"/>
    <n v="2"/>
    <n v="1"/>
    <d v="2021-05-12T00:00:00"/>
    <s v="Contacted"/>
    <n v="1"/>
    <x v="1"/>
    <b v="1"/>
    <b v="0"/>
    <x v="1"/>
  </r>
  <r>
    <s v="CUST102263"/>
    <d v="2021-11-20T00:00:00"/>
    <x v="1"/>
    <x v="5"/>
    <d v="2022-12-29T00:00:00"/>
    <d v="2023-05-24T00:00:00"/>
    <x v="1"/>
    <n v="1428"/>
    <n v="878"/>
    <n v="1.1389521640091116E-3"/>
    <x v="0"/>
    <n v="3"/>
    <n v="199.22"/>
    <n v="66.41"/>
    <n v="55.39"/>
    <x v="3"/>
    <x v="7"/>
    <x v="2"/>
    <n v="20"/>
    <x v="2"/>
    <x v="6"/>
    <x v="2"/>
    <x v="2"/>
    <n v="0"/>
    <n v="0"/>
    <n v="0"/>
    <n v="0"/>
    <n v="0"/>
    <s v="-"/>
    <s v="Never Contacted"/>
    <n v="0"/>
    <x v="1"/>
    <b v="1"/>
    <b v="1"/>
    <x v="0"/>
  </r>
  <r>
    <s v="CUST101599"/>
    <d v="2022-03-19T00:00:00"/>
    <x v="0"/>
    <x v="11"/>
    <d v="2024-05-30T00:00:00"/>
    <d v="2025-01-06T00:00:00"/>
    <x v="2"/>
    <n v="1309"/>
    <n v="285"/>
    <n v="3.5087719298245615E-3"/>
    <x v="0"/>
    <n v="5"/>
    <n v="387.8"/>
    <n v="77.56"/>
    <n v="115.18"/>
    <x v="2"/>
    <x v="7"/>
    <x v="1"/>
    <n v="22"/>
    <x v="2"/>
    <x v="0"/>
    <x v="0"/>
    <x v="5"/>
    <n v="0"/>
    <n v="0"/>
    <n v="1"/>
    <n v="0"/>
    <n v="2"/>
    <d v="2024-08-16T00:00:00"/>
    <s v="Contacted"/>
    <n v="0"/>
    <x v="0"/>
    <b v="1"/>
    <b v="1"/>
    <x v="0"/>
  </r>
  <r>
    <s v="CUST101960"/>
    <d v="2023-05-28T00:00:00"/>
    <x v="4"/>
    <x v="1"/>
    <d v="2025-03-22T00:00:00"/>
    <d v="2025-09-09T00:00:00"/>
    <x v="2"/>
    <n v="874"/>
    <n v="39"/>
    <n v="2.564102564102564E-2"/>
    <x v="0"/>
    <n v="2"/>
    <n v="154.15"/>
    <n v="77.08"/>
    <n v="92.37"/>
    <x v="0"/>
    <x v="3"/>
    <x v="2"/>
    <n v="51"/>
    <x v="0"/>
    <x v="5"/>
    <x v="1"/>
    <x v="6"/>
    <n v="0"/>
    <n v="0"/>
    <n v="0"/>
    <n v="0"/>
    <n v="0"/>
    <d v="2023-06-25T00:00:00"/>
    <s v="Contacted"/>
    <n v="0"/>
    <x v="0"/>
    <b v="1"/>
    <b v="1"/>
    <x v="1"/>
  </r>
  <r>
    <s v="CUST101029"/>
    <d v="2021-02-01T00:00:00"/>
    <x v="1"/>
    <x v="4"/>
    <d v="2024-09-18T00:00:00"/>
    <d v="2025-05-08T00:00:00"/>
    <x v="2"/>
    <n v="1720"/>
    <n v="163"/>
    <n v="6.1349693251533744E-3"/>
    <x v="0"/>
    <n v="1"/>
    <n v="29.12"/>
    <n v="29.12"/>
    <n v="22.99"/>
    <x v="0"/>
    <x v="1"/>
    <x v="1"/>
    <n v="31"/>
    <x v="0"/>
    <x v="1"/>
    <x v="1"/>
    <x v="2"/>
    <n v="0"/>
    <n v="0"/>
    <n v="0"/>
    <n v="0"/>
    <n v="0"/>
    <s v="-"/>
    <s v="Never Contacted"/>
    <n v="2"/>
    <x v="2"/>
    <b v="0"/>
    <b v="0"/>
    <x v="0"/>
  </r>
  <r>
    <s v="CUST100429"/>
    <d v="2023-11-16T00:00:00"/>
    <x v="4"/>
    <x v="5"/>
    <d v="2025-07-15T00:00:00"/>
    <d v="2025-09-08T00:00:00"/>
    <x v="2"/>
    <n v="702"/>
    <n v="40"/>
    <n v="2.5000000000000001E-2"/>
    <x v="0"/>
    <n v="5"/>
    <n v="4.8"/>
    <n v="0.96"/>
    <n v="0.77"/>
    <x v="1"/>
    <x v="7"/>
    <x v="0"/>
    <n v="29"/>
    <x v="2"/>
    <x v="2"/>
    <x v="2"/>
    <x v="7"/>
    <n v="2"/>
    <n v="0"/>
    <n v="1"/>
    <n v="2"/>
    <n v="1"/>
    <d v="2024-05-10T00:00:00"/>
    <s v="Contacted"/>
    <n v="6"/>
    <x v="0"/>
    <b v="0"/>
    <b v="0"/>
    <x v="1"/>
  </r>
  <r>
    <s v="CUST102004"/>
    <d v="2021-04-16T00:00:00"/>
    <x v="1"/>
    <x v="9"/>
    <d v="2022-05-15T00:00:00"/>
    <d v="2024-09-04T00:00:00"/>
    <x v="0"/>
    <n v="1646"/>
    <n v="409"/>
    <n v="2.4449877750611247E-3"/>
    <x v="0"/>
    <n v="3"/>
    <n v="6.47"/>
    <n v="2.16"/>
    <n v="0.5"/>
    <x v="1"/>
    <x v="9"/>
    <x v="2"/>
    <n v="25"/>
    <x v="2"/>
    <x v="4"/>
    <x v="4"/>
    <x v="2"/>
    <n v="0"/>
    <n v="0"/>
    <n v="0"/>
    <n v="0"/>
    <n v="1"/>
    <d v="2023-11-06T00:00:00"/>
    <s v="Contacted"/>
    <n v="1"/>
    <x v="2"/>
    <b v="1"/>
    <b v="0"/>
    <x v="0"/>
  </r>
  <r>
    <s v="CUST102193"/>
    <d v="2022-03-02T00:00:00"/>
    <x v="0"/>
    <x v="11"/>
    <d v="2025-04-29T00:00:00"/>
    <d v="2025-07-20T00:00:00"/>
    <x v="2"/>
    <n v="1326"/>
    <n v="90"/>
    <n v="1.1111111111111112E-2"/>
    <x v="0"/>
    <n v="5"/>
    <n v="120.63"/>
    <n v="24.13"/>
    <n v="17.28"/>
    <x v="0"/>
    <x v="5"/>
    <x v="0"/>
    <n v="16"/>
    <x v="1"/>
    <x v="3"/>
    <x v="2"/>
    <x v="5"/>
    <n v="0"/>
    <n v="0"/>
    <n v="0"/>
    <n v="0"/>
    <n v="3"/>
    <d v="2022-09-10T00:00:00"/>
    <s v="Contacted"/>
    <n v="6"/>
    <x v="0"/>
    <b v="1"/>
    <b v="0"/>
    <x v="1"/>
  </r>
  <r>
    <s v="CUST102204"/>
    <d v="2023-04-08T00:00:00"/>
    <x v="4"/>
    <x v="9"/>
    <d v="2024-12-06T00:00:00"/>
    <d v="2025-05-14T00:00:00"/>
    <x v="2"/>
    <n v="924"/>
    <n v="157"/>
    <n v="6.369426751592357E-3"/>
    <x v="0"/>
    <n v="3"/>
    <n v="2.74"/>
    <n v="0.91"/>
    <n v="0.79"/>
    <x v="4"/>
    <x v="8"/>
    <x v="2"/>
    <n v="38"/>
    <x v="0"/>
    <x v="6"/>
    <x v="0"/>
    <x v="0"/>
    <n v="0"/>
    <n v="0"/>
    <n v="0"/>
    <n v="0"/>
    <n v="1"/>
    <s v="-"/>
    <s v="Never Contacted"/>
    <n v="2"/>
    <x v="1"/>
    <b v="1"/>
    <b v="0"/>
    <x v="0"/>
  </r>
  <r>
    <s v="CUST100458"/>
    <d v="2023-06-25T00:00:00"/>
    <x v="4"/>
    <x v="0"/>
    <d v="2023-08-04T00:00:00"/>
    <d v="2025-05-19T00:00:00"/>
    <x v="2"/>
    <n v="846"/>
    <n v="152"/>
    <n v="6.5789473684210523E-3"/>
    <x v="0"/>
    <n v="5"/>
    <n v="338.68"/>
    <n v="67.739999999999995"/>
    <n v="57.43"/>
    <x v="3"/>
    <x v="5"/>
    <x v="1"/>
    <n v="34"/>
    <x v="0"/>
    <x v="0"/>
    <x v="0"/>
    <x v="5"/>
    <n v="0"/>
    <n v="1"/>
    <n v="0"/>
    <n v="1"/>
    <n v="1"/>
    <s v="-"/>
    <s v="Never Contacted"/>
    <n v="0"/>
    <x v="1"/>
    <b v="1"/>
    <b v="1"/>
    <x v="0"/>
  </r>
  <r>
    <s v="CUST100078"/>
    <d v="2020-08-22T00:00:00"/>
    <x v="2"/>
    <x v="2"/>
    <d v="2021-06-25T00:00:00"/>
    <d v="2022-06-26T00:00:00"/>
    <x v="5"/>
    <n v="1883"/>
    <n v="1210"/>
    <n v="8.2644628099173552E-4"/>
    <x v="0"/>
    <n v="4"/>
    <n v="269.36"/>
    <n v="67.34"/>
    <n v="73.14"/>
    <x v="1"/>
    <x v="6"/>
    <x v="2"/>
    <n v="22"/>
    <x v="2"/>
    <x v="0"/>
    <x v="3"/>
    <x v="4"/>
    <n v="1"/>
    <n v="0"/>
    <n v="0"/>
    <n v="1"/>
    <n v="3"/>
    <d v="2022-06-08T00:00:00"/>
    <s v="Contacted"/>
    <n v="0"/>
    <x v="0"/>
    <b v="1"/>
    <b v="1"/>
    <x v="0"/>
  </r>
  <r>
    <s v="CUST102429"/>
    <d v="2022-05-03T00:00:00"/>
    <x v="0"/>
    <x v="1"/>
    <d v="2025-07-22T00:00:00"/>
    <d v="2025-10-13T00:00:00"/>
    <x v="2"/>
    <n v="1264"/>
    <n v="5"/>
    <n v="0.2"/>
    <x v="0"/>
    <n v="3"/>
    <n v="10.07"/>
    <n v="3.36"/>
    <n v="2.2799999999999998"/>
    <x v="1"/>
    <x v="1"/>
    <x v="2"/>
    <n v="26"/>
    <x v="2"/>
    <x v="0"/>
    <x v="4"/>
    <x v="6"/>
    <n v="0"/>
    <n v="0"/>
    <n v="0"/>
    <n v="0"/>
    <n v="0"/>
    <d v="2022-10-02T00:00:00"/>
    <s v="Contacted"/>
    <n v="7"/>
    <x v="2"/>
    <b v="0"/>
    <b v="0"/>
    <x v="1"/>
  </r>
  <r>
    <s v="CUST102132"/>
    <d v="2024-10-17T00:00:00"/>
    <x v="3"/>
    <x v="6"/>
    <d v="2025-04-07T00:00:00"/>
    <d v="2025-10-08T00:00:00"/>
    <x v="2"/>
    <n v="366"/>
    <n v="10"/>
    <n v="0.1"/>
    <x v="0"/>
    <n v="2"/>
    <n v="100.36"/>
    <n v="50.18"/>
    <n v="95.68"/>
    <x v="4"/>
    <x v="9"/>
    <x v="1"/>
    <n v="27"/>
    <x v="2"/>
    <x v="3"/>
    <x v="0"/>
    <x v="4"/>
    <n v="0"/>
    <n v="0"/>
    <n v="0"/>
    <n v="0"/>
    <n v="1"/>
    <d v="2025-01-28T00:00:00"/>
    <s v="Contacted"/>
    <n v="4"/>
    <x v="2"/>
    <b v="0"/>
    <b v="1"/>
    <x v="1"/>
  </r>
  <r>
    <s v="CUST100032"/>
    <d v="2022-03-21T00:00:00"/>
    <x v="0"/>
    <x v="11"/>
    <d v="2024-08-05T00:00:00"/>
    <d v="2025-05-04T00:00:00"/>
    <x v="2"/>
    <n v="1307"/>
    <n v="167"/>
    <n v="5.9880239520958087E-3"/>
    <x v="0"/>
    <n v="5"/>
    <n v="459.24"/>
    <n v="91.85"/>
    <n v="22.13"/>
    <x v="3"/>
    <x v="1"/>
    <x v="2"/>
    <n v="27"/>
    <x v="2"/>
    <x v="1"/>
    <x v="4"/>
    <x v="3"/>
    <n v="0"/>
    <n v="0"/>
    <n v="1"/>
    <n v="0"/>
    <n v="1"/>
    <d v="2024-07-26T00:00:00"/>
    <s v="Contacted"/>
    <n v="0"/>
    <x v="2"/>
    <b v="1"/>
    <b v="1"/>
    <x v="0"/>
  </r>
  <r>
    <s v="CUST102124"/>
    <d v="2020-03-18T00:00:00"/>
    <x v="2"/>
    <x v="11"/>
    <d v="2022-05-09T00:00:00"/>
    <s v="-"/>
    <x v="3"/>
    <n v="2040"/>
    <s v=" - "/>
    <n v="0"/>
    <x v="0"/>
    <n v="0"/>
    <n v="0"/>
    <n v="0"/>
    <n v="0"/>
    <x v="1"/>
    <x v="9"/>
    <x v="1"/>
    <n v="46"/>
    <x v="0"/>
    <x v="6"/>
    <x v="0"/>
    <x v="0"/>
    <n v="0"/>
    <n v="0"/>
    <n v="0"/>
    <n v="0"/>
    <n v="0"/>
    <s v="-"/>
    <s v="Never Contacted"/>
    <n v="0"/>
    <x v="0"/>
    <b v="1"/>
    <b v="0"/>
    <x v="0"/>
  </r>
  <r>
    <s v="CUST101349"/>
    <d v="2024-11-15T00:00:00"/>
    <x v="3"/>
    <x v="5"/>
    <d v="2025-04-03T00:00:00"/>
    <s v="-"/>
    <x v="3"/>
    <n v="337"/>
    <s v=" - "/>
    <n v="0"/>
    <x v="0"/>
    <n v="0"/>
    <n v="0"/>
    <n v="0"/>
    <n v="0"/>
    <x v="0"/>
    <x v="3"/>
    <x v="0"/>
    <n v="18"/>
    <x v="1"/>
    <x v="6"/>
    <x v="2"/>
    <x v="3"/>
    <n v="0"/>
    <n v="1"/>
    <n v="0"/>
    <n v="0"/>
    <n v="0"/>
    <s v="-"/>
    <s v="Never Contacted"/>
    <n v="1"/>
    <x v="1"/>
    <b v="1"/>
    <b v="1"/>
    <x v="0"/>
  </r>
  <r>
    <s v="CUST102243"/>
    <d v="2024-04-18T00:00:00"/>
    <x v="3"/>
    <x v="9"/>
    <d v="2024-04-20T00:00:00"/>
    <d v="2025-04-28T00:00:00"/>
    <x v="2"/>
    <n v="548"/>
    <n v="173"/>
    <n v="5.7803468208092483E-3"/>
    <x v="0"/>
    <n v="1"/>
    <n v="80.58"/>
    <n v="80.58"/>
    <n v="7.98"/>
    <x v="3"/>
    <x v="3"/>
    <x v="2"/>
    <n v="25"/>
    <x v="2"/>
    <x v="0"/>
    <x v="1"/>
    <x v="2"/>
    <n v="0"/>
    <n v="0"/>
    <n v="0"/>
    <n v="0"/>
    <n v="1"/>
    <s v="-"/>
    <s v="Never Contacted"/>
    <n v="0"/>
    <x v="0"/>
    <b v="1"/>
    <b v="1"/>
    <x v="0"/>
  </r>
  <r>
    <s v="CUST100380"/>
    <d v="2020-07-31T00:00:00"/>
    <x v="2"/>
    <x v="8"/>
    <d v="2021-12-04T00:00:00"/>
    <d v="2023-12-31T00:00:00"/>
    <x v="1"/>
    <n v="1905"/>
    <n v="657"/>
    <n v="1.5220700152207001E-3"/>
    <x v="0"/>
    <n v="2"/>
    <n v="130.44999999999999"/>
    <n v="65.23"/>
    <n v="7.48"/>
    <x v="5"/>
    <x v="3"/>
    <x v="0"/>
    <n v="37"/>
    <x v="0"/>
    <x v="2"/>
    <x v="3"/>
    <x v="0"/>
    <n v="0"/>
    <n v="0"/>
    <n v="0"/>
    <n v="0"/>
    <n v="2"/>
    <d v="2021-08-27T00:00:00"/>
    <s v="Contacted"/>
    <n v="0"/>
    <x v="1"/>
    <b v="1"/>
    <b v="0"/>
    <x v="0"/>
  </r>
  <r>
    <s v="CUST100226"/>
    <d v="2024-01-31T00:00:00"/>
    <x v="3"/>
    <x v="3"/>
    <d v="2025-08-02T00:00:00"/>
    <s v="-"/>
    <x v="3"/>
    <n v="626"/>
    <s v=" - "/>
    <n v="0"/>
    <x v="0"/>
    <n v="0"/>
    <n v="0"/>
    <n v="0"/>
    <n v="0"/>
    <x v="5"/>
    <x v="2"/>
    <x v="0"/>
    <n v="36"/>
    <x v="0"/>
    <x v="0"/>
    <x v="3"/>
    <x v="7"/>
    <n v="0"/>
    <n v="0"/>
    <n v="0"/>
    <n v="0"/>
    <n v="0"/>
    <s v="-"/>
    <s v="Never Contacted"/>
    <n v="5"/>
    <x v="0"/>
    <b v="1"/>
    <b v="0"/>
    <x v="0"/>
  </r>
  <r>
    <s v="CUST101994"/>
    <d v="2020-09-02T00:00:00"/>
    <x v="2"/>
    <x v="10"/>
    <d v="2025-04-20T00:00:00"/>
    <d v="2025-07-26T00:00:00"/>
    <x v="2"/>
    <n v="1872"/>
    <n v="84"/>
    <n v="1.1904761904761904E-2"/>
    <x v="0"/>
    <n v="2"/>
    <n v="144.44"/>
    <n v="72.22"/>
    <n v="97.23"/>
    <x v="3"/>
    <x v="9"/>
    <x v="1"/>
    <n v="49"/>
    <x v="0"/>
    <x v="3"/>
    <x v="3"/>
    <x v="0"/>
    <n v="0"/>
    <n v="0"/>
    <n v="0"/>
    <n v="0"/>
    <n v="1"/>
    <d v="2024-10-24T00:00:00"/>
    <s v="Contacted"/>
    <n v="0"/>
    <x v="1"/>
    <b v="0"/>
    <b v="0"/>
    <x v="1"/>
  </r>
  <r>
    <s v="CUST101192"/>
    <d v="2023-04-17T00:00:00"/>
    <x v="4"/>
    <x v="9"/>
    <s v="-"/>
    <s v="-"/>
    <x v="3"/>
    <n v="915"/>
    <s v=" - "/>
    <n v="0"/>
    <x v="1"/>
    <n v="0"/>
    <n v="0"/>
    <n v="0"/>
    <n v="0"/>
    <x v="3"/>
    <x v="6"/>
    <x v="2"/>
    <n v="54"/>
    <x v="0"/>
    <x v="4"/>
    <x v="0"/>
    <x v="2"/>
    <n v="0"/>
    <n v="0"/>
    <n v="0"/>
    <n v="0"/>
    <n v="0"/>
    <d v="2024-04-17T00:00:00"/>
    <s v="Contacted"/>
    <n v="0"/>
    <x v="2"/>
    <b v="1"/>
    <b v="0"/>
    <x v="0"/>
  </r>
  <r>
    <s v="CUST100715"/>
    <d v="2021-04-25T00:00:00"/>
    <x v="1"/>
    <x v="9"/>
    <d v="2022-07-15T00:00:00"/>
    <d v="2024-12-04T00:00:00"/>
    <x v="0"/>
    <n v="1637"/>
    <n v="318"/>
    <n v="3.1446540880503146E-3"/>
    <x v="0"/>
    <n v="3"/>
    <n v="94.6"/>
    <n v="31.53"/>
    <n v="37.5"/>
    <x v="3"/>
    <x v="5"/>
    <x v="2"/>
    <n v="31"/>
    <x v="0"/>
    <x v="2"/>
    <x v="4"/>
    <x v="3"/>
    <n v="0"/>
    <n v="0"/>
    <n v="0"/>
    <n v="0"/>
    <n v="2"/>
    <s v="-"/>
    <s v="Never Contacted"/>
    <n v="0"/>
    <x v="0"/>
    <b v="0"/>
    <b v="1"/>
    <x v="0"/>
  </r>
  <r>
    <s v="CUST101762"/>
    <d v="2021-03-29T00:00:00"/>
    <x v="1"/>
    <x v="11"/>
    <d v="2023-07-08T00:00:00"/>
    <d v="2024-09-01T00:00:00"/>
    <x v="0"/>
    <n v="1664"/>
    <n v="412"/>
    <n v="2.4271844660194173E-3"/>
    <x v="0"/>
    <n v="3"/>
    <n v="22.8"/>
    <n v="7.6"/>
    <n v="19.12"/>
    <x v="5"/>
    <x v="4"/>
    <x v="1"/>
    <n v="47"/>
    <x v="0"/>
    <x v="6"/>
    <x v="3"/>
    <x v="0"/>
    <n v="0"/>
    <n v="0"/>
    <n v="0"/>
    <n v="0"/>
    <n v="0"/>
    <d v="2023-07-16T00:00:00"/>
    <s v="Contacted"/>
    <n v="0"/>
    <x v="2"/>
    <b v="1"/>
    <b v="0"/>
    <x v="0"/>
  </r>
  <r>
    <s v="CUST100686"/>
    <d v="2024-01-13T00:00:00"/>
    <x v="3"/>
    <x v="3"/>
    <d v="2025-05-18T00:00:00"/>
    <d v="2025-06-12T00:00:00"/>
    <x v="2"/>
    <n v="644"/>
    <n v="128"/>
    <n v="7.8125E-3"/>
    <x v="0"/>
    <n v="3"/>
    <n v="172.24"/>
    <n v="57.41"/>
    <n v="95.87"/>
    <x v="3"/>
    <x v="3"/>
    <x v="2"/>
    <n v="56"/>
    <x v="0"/>
    <x v="2"/>
    <x v="1"/>
    <x v="4"/>
    <n v="0"/>
    <n v="0"/>
    <n v="0"/>
    <n v="0"/>
    <n v="1"/>
    <d v="2024-08-02T00:00:00"/>
    <s v="Contacted"/>
    <n v="0"/>
    <x v="0"/>
    <b v="0"/>
    <b v="0"/>
    <x v="0"/>
  </r>
  <r>
    <s v="CUST102131"/>
    <d v="2024-11-04T00:00:00"/>
    <x v="3"/>
    <x v="5"/>
    <d v="2025-04-06T00:00:00"/>
    <d v="2025-10-14T00:00:00"/>
    <x v="2"/>
    <n v="348"/>
    <n v="4"/>
    <n v="0.25"/>
    <x v="0"/>
    <n v="3"/>
    <n v="243.87"/>
    <n v="81.290000000000006"/>
    <n v="83.58"/>
    <x v="5"/>
    <x v="6"/>
    <x v="2"/>
    <n v="26"/>
    <x v="2"/>
    <x v="4"/>
    <x v="0"/>
    <x v="6"/>
    <n v="0"/>
    <n v="0"/>
    <n v="0"/>
    <n v="0"/>
    <n v="1"/>
    <s v="-"/>
    <s v="Never Contacted"/>
    <n v="7"/>
    <x v="0"/>
    <b v="1"/>
    <b v="1"/>
    <x v="1"/>
  </r>
  <r>
    <s v="CUST102484"/>
    <d v="2024-07-19T00:00:00"/>
    <x v="3"/>
    <x v="8"/>
    <s v="-"/>
    <s v="-"/>
    <x v="3"/>
    <n v="456"/>
    <s v=" - "/>
    <n v="0"/>
    <x v="1"/>
    <n v="0"/>
    <n v="0"/>
    <n v="0"/>
    <n v="0"/>
    <x v="3"/>
    <x v="0"/>
    <x v="0"/>
    <n v="29"/>
    <x v="2"/>
    <x v="2"/>
    <x v="0"/>
    <x v="0"/>
    <n v="1"/>
    <n v="0"/>
    <n v="0"/>
    <n v="0"/>
    <n v="0"/>
    <s v="-"/>
    <s v="Never Contacted"/>
    <n v="0"/>
    <x v="1"/>
    <b v="1"/>
    <b v="1"/>
    <x v="0"/>
  </r>
  <r>
    <s v="CUST100305"/>
    <d v="2020-06-13T00:00:00"/>
    <x v="2"/>
    <x v="0"/>
    <d v="2024-11-11T00:00:00"/>
    <d v="2024-12-19T00:00:00"/>
    <x v="0"/>
    <n v="1953"/>
    <n v="303"/>
    <n v="3.3003300330033004E-3"/>
    <x v="0"/>
    <n v="1"/>
    <n v="56.58"/>
    <n v="56.58"/>
    <n v="0.5"/>
    <x v="4"/>
    <x v="7"/>
    <x v="2"/>
    <n v="40"/>
    <x v="0"/>
    <x v="0"/>
    <x v="3"/>
    <x v="1"/>
    <n v="1"/>
    <n v="0"/>
    <n v="0"/>
    <n v="0"/>
    <n v="0"/>
    <d v="2023-09-10T00:00:00"/>
    <s v="Contacted"/>
    <n v="0"/>
    <x v="1"/>
    <b v="1"/>
    <b v="1"/>
    <x v="0"/>
  </r>
  <r>
    <s v="CUST100209"/>
    <d v="2020-07-12T00:00:00"/>
    <x v="2"/>
    <x v="8"/>
    <d v="2025-02-04T00:00:00"/>
    <d v="2025-10-15T00:00:00"/>
    <x v="2"/>
    <n v="1924"/>
    <n v="3"/>
    <n v="0.33333333333333331"/>
    <x v="0"/>
    <n v="3"/>
    <n v="185.68"/>
    <n v="61.89"/>
    <n v="87.43"/>
    <x v="3"/>
    <x v="5"/>
    <x v="2"/>
    <n v="43"/>
    <x v="0"/>
    <x v="1"/>
    <x v="1"/>
    <x v="3"/>
    <n v="0"/>
    <n v="1"/>
    <n v="0"/>
    <n v="0"/>
    <n v="1"/>
    <d v="2023-06-13T00:00:00"/>
    <s v="Contacted"/>
    <n v="9"/>
    <x v="2"/>
    <b v="0"/>
    <b v="1"/>
    <x v="1"/>
  </r>
  <r>
    <s v="CUST102153"/>
    <d v="2020-11-04T00:00:00"/>
    <x v="2"/>
    <x v="5"/>
    <d v="2025-07-13T00:00:00"/>
    <d v="2025-08-22T00:00:00"/>
    <x v="2"/>
    <n v="1809"/>
    <n v="57"/>
    <n v="1.7543859649122806E-2"/>
    <x v="0"/>
    <n v="3"/>
    <n v="189.96"/>
    <n v="63.32"/>
    <n v="91.68"/>
    <x v="0"/>
    <x v="8"/>
    <x v="2"/>
    <n v="50"/>
    <x v="0"/>
    <x v="3"/>
    <x v="1"/>
    <x v="3"/>
    <n v="0"/>
    <n v="0"/>
    <n v="1"/>
    <n v="0"/>
    <n v="1"/>
    <d v="2022-06-18T00:00:00"/>
    <s v="Contacted"/>
    <n v="0"/>
    <x v="2"/>
    <b v="1"/>
    <b v="0"/>
    <x v="1"/>
  </r>
  <r>
    <s v="CUST101670"/>
    <d v="2022-01-28T00:00:00"/>
    <x v="0"/>
    <x v="3"/>
    <d v="2024-12-18T00:00:00"/>
    <d v="2025-04-04T00:00:00"/>
    <x v="2"/>
    <n v="1359"/>
    <n v="197"/>
    <n v="5.076142131979695E-3"/>
    <x v="0"/>
    <n v="3"/>
    <n v="83.64"/>
    <n v="27.88"/>
    <n v="8.99"/>
    <x v="5"/>
    <x v="6"/>
    <x v="1"/>
    <n v="16"/>
    <x v="1"/>
    <x v="4"/>
    <x v="0"/>
    <x v="0"/>
    <n v="0"/>
    <n v="0"/>
    <n v="0"/>
    <n v="0"/>
    <n v="3"/>
    <d v="2023-11-02T00:00:00"/>
    <s v="Contacted"/>
    <n v="0"/>
    <x v="2"/>
    <b v="0"/>
    <b v="0"/>
    <x v="0"/>
  </r>
  <r>
    <s v="CUST102477"/>
    <d v="2024-05-14T00:00:00"/>
    <x v="3"/>
    <x v="1"/>
    <d v="2024-05-19T00:00:00"/>
    <d v="2024-06-06T00:00:00"/>
    <x v="0"/>
    <n v="522"/>
    <n v="499"/>
    <n v="2.004008016032064E-3"/>
    <x v="0"/>
    <n v="3"/>
    <n v="88.14"/>
    <n v="29.38"/>
    <n v="28.96"/>
    <x v="4"/>
    <x v="8"/>
    <x v="2"/>
    <n v="29"/>
    <x v="2"/>
    <x v="6"/>
    <x v="4"/>
    <x v="0"/>
    <n v="1"/>
    <n v="0"/>
    <n v="0"/>
    <n v="0"/>
    <n v="2"/>
    <s v="-"/>
    <s v="Never Contacted"/>
    <n v="0"/>
    <x v="0"/>
    <b v="1"/>
    <b v="1"/>
    <x v="0"/>
  </r>
  <r>
    <s v="CUST101071"/>
    <d v="2023-07-13T00:00:00"/>
    <x v="4"/>
    <x v="8"/>
    <d v="2024-06-21T00:00:00"/>
    <s v="-"/>
    <x v="3"/>
    <n v="828"/>
    <s v=" - "/>
    <n v="0"/>
    <x v="0"/>
    <n v="0"/>
    <n v="0"/>
    <n v="0"/>
    <n v="0"/>
    <x v="2"/>
    <x v="6"/>
    <x v="2"/>
    <n v="32"/>
    <x v="0"/>
    <x v="2"/>
    <x v="3"/>
    <x v="1"/>
    <n v="0"/>
    <n v="1"/>
    <n v="0"/>
    <n v="0"/>
    <n v="0"/>
    <d v="2024-05-20T00:00:00"/>
    <s v="Contacted"/>
    <n v="1"/>
    <x v="0"/>
    <b v="1"/>
    <b v="1"/>
    <x v="0"/>
  </r>
  <r>
    <s v="CUST101934"/>
    <d v="2022-05-09T00:00:00"/>
    <x v="0"/>
    <x v="1"/>
    <d v="2024-12-21T00:00:00"/>
    <s v="-"/>
    <x v="3"/>
    <n v="1258"/>
    <s v=" - "/>
    <n v="0"/>
    <x v="0"/>
    <n v="0"/>
    <n v="0"/>
    <n v="0"/>
    <n v="0"/>
    <x v="3"/>
    <x v="5"/>
    <x v="1"/>
    <n v="37"/>
    <x v="0"/>
    <x v="1"/>
    <x v="4"/>
    <x v="7"/>
    <n v="0"/>
    <n v="0"/>
    <n v="0"/>
    <n v="0"/>
    <n v="0"/>
    <d v="2025-06-11T00:00:00"/>
    <s v="Contacted"/>
    <n v="4"/>
    <x v="1"/>
    <b v="0"/>
    <b v="1"/>
    <x v="0"/>
  </r>
  <r>
    <s v="CUST101137"/>
    <d v="2021-06-25T00:00:00"/>
    <x v="1"/>
    <x v="0"/>
    <d v="2022-12-23T00:00:00"/>
    <d v="2023-01-24T00:00:00"/>
    <x v="1"/>
    <n v="1576"/>
    <n v="998"/>
    <n v="1.002004008016032E-3"/>
    <x v="0"/>
    <n v="4"/>
    <n v="229.68"/>
    <n v="57.42"/>
    <n v="30.52"/>
    <x v="1"/>
    <x v="10"/>
    <x v="1"/>
    <n v="39"/>
    <x v="0"/>
    <x v="6"/>
    <x v="2"/>
    <x v="0"/>
    <n v="0"/>
    <n v="0"/>
    <n v="0"/>
    <n v="0"/>
    <n v="1"/>
    <d v="2025-10-12T00:00:00"/>
    <s v="Contacted"/>
    <n v="0"/>
    <x v="0"/>
    <b v="1"/>
    <b v="0"/>
    <x v="0"/>
  </r>
  <r>
    <s v="CUST102007"/>
    <d v="2024-09-02T00:00:00"/>
    <x v="3"/>
    <x v="10"/>
    <d v="2025-01-25T00:00:00"/>
    <d v="2025-04-05T00:00:00"/>
    <x v="2"/>
    <n v="411"/>
    <n v="196"/>
    <n v="5.1020408163265302E-3"/>
    <x v="0"/>
    <n v="3"/>
    <n v="2.62"/>
    <n v="0.87"/>
    <n v="1.38"/>
    <x v="3"/>
    <x v="5"/>
    <x v="2"/>
    <n v="37"/>
    <x v="0"/>
    <x v="6"/>
    <x v="0"/>
    <x v="4"/>
    <n v="0"/>
    <n v="0"/>
    <n v="0"/>
    <n v="0"/>
    <n v="0"/>
    <s v="-"/>
    <s v="Never Contacted"/>
    <n v="2"/>
    <x v="0"/>
    <b v="1"/>
    <b v="0"/>
    <x v="0"/>
  </r>
  <r>
    <s v="CUST100937"/>
    <d v="2024-03-16T00:00:00"/>
    <x v="3"/>
    <x v="11"/>
    <d v="2024-09-16T00:00:00"/>
    <d v="2024-10-15T00:00:00"/>
    <x v="0"/>
    <n v="581"/>
    <n v="368"/>
    <n v="2.717391304347826E-3"/>
    <x v="0"/>
    <n v="4"/>
    <n v="214.77"/>
    <n v="53.69"/>
    <n v="64.94"/>
    <x v="1"/>
    <x v="4"/>
    <x v="0"/>
    <n v="16"/>
    <x v="1"/>
    <x v="3"/>
    <x v="1"/>
    <x v="1"/>
    <n v="0"/>
    <n v="0"/>
    <n v="0"/>
    <n v="0"/>
    <n v="2"/>
    <d v="2025-05-22T00:00:00"/>
    <s v="Contacted"/>
    <n v="0"/>
    <x v="2"/>
    <b v="0"/>
    <b v="1"/>
    <x v="0"/>
  </r>
  <r>
    <s v="CUST100191"/>
    <d v="2021-05-02T00:00:00"/>
    <x v="1"/>
    <x v="1"/>
    <d v="2022-12-26T00:00:00"/>
    <d v="2025-09-24T00:00:00"/>
    <x v="2"/>
    <n v="1630"/>
    <n v="24"/>
    <n v="4.1666666666666664E-2"/>
    <x v="0"/>
    <n v="4"/>
    <n v="161.93"/>
    <n v="40.479999999999997"/>
    <n v="44.24"/>
    <x v="5"/>
    <x v="1"/>
    <x v="2"/>
    <n v="31"/>
    <x v="0"/>
    <x v="3"/>
    <x v="3"/>
    <x v="1"/>
    <n v="1"/>
    <n v="0"/>
    <n v="1"/>
    <n v="0"/>
    <n v="3"/>
    <s v="-"/>
    <s v="Never Contacted"/>
    <n v="0"/>
    <x v="1"/>
    <b v="1"/>
    <b v="0"/>
    <x v="1"/>
  </r>
  <r>
    <s v="CUST101211"/>
    <d v="2023-07-24T00:00:00"/>
    <x v="4"/>
    <x v="8"/>
    <d v="2025-03-21T00:00:00"/>
    <d v="2025-07-29T00:00:00"/>
    <x v="2"/>
    <n v="817"/>
    <n v="81"/>
    <n v="1.2345679012345678E-2"/>
    <x v="0"/>
    <n v="2"/>
    <n v="294.27"/>
    <n v="147.13999999999999"/>
    <n v="49.41"/>
    <x v="5"/>
    <x v="4"/>
    <x v="1"/>
    <n v="35"/>
    <x v="0"/>
    <x v="2"/>
    <x v="0"/>
    <x v="7"/>
    <n v="0"/>
    <n v="0"/>
    <n v="0"/>
    <n v="0"/>
    <n v="0"/>
    <d v="2023-11-24T00:00:00"/>
    <s v="Contacted"/>
    <n v="0"/>
    <x v="2"/>
    <b v="1"/>
    <b v="0"/>
    <x v="1"/>
  </r>
  <r>
    <s v="CUST101075"/>
    <d v="2020-11-01T00:00:00"/>
    <x v="2"/>
    <x v="5"/>
    <d v="2025-06-11T00:00:00"/>
    <d v="2025-08-01T00:00:00"/>
    <x v="2"/>
    <n v="1812"/>
    <n v="78"/>
    <n v="1.282051282051282E-2"/>
    <x v="0"/>
    <n v="4"/>
    <n v="209.4"/>
    <n v="52.35"/>
    <n v="102.15"/>
    <x v="2"/>
    <x v="3"/>
    <x v="1"/>
    <n v="27"/>
    <x v="2"/>
    <x v="4"/>
    <x v="4"/>
    <x v="7"/>
    <n v="0"/>
    <n v="0"/>
    <n v="0"/>
    <n v="0"/>
    <n v="1"/>
    <d v="2023-09-05T00:00:00"/>
    <s v="Contacted"/>
    <n v="0"/>
    <x v="2"/>
    <b v="1"/>
    <b v="0"/>
    <x v="1"/>
  </r>
  <r>
    <s v="CUST102456"/>
    <d v="2020-05-18T00:00:00"/>
    <x v="2"/>
    <x v="1"/>
    <d v="2025-08-19T00:00:00"/>
    <d v="2025-10-03T00:00:00"/>
    <x v="2"/>
    <n v="1979"/>
    <n v="15"/>
    <n v="6.6666666666666666E-2"/>
    <x v="0"/>
    <n v="4"/>
    <n v="267.93"/>
    <n v="66.98"/>
    <n v="44.64"/>
    <x v="0"/>
    <x v="9"/>
    <x v="1"/>
    <n v="47"/>
    <x v="0"/>
    <x v="3"/>
    <x v="4"/>
    <x v="2"/>
    <n v="0"/>
    <n v="0"/>
    <n v="0"/>
    <n v="0"/>
    <n v="1"/>
    <d v="2023-12-11T00:00:00"/>
    <s v="Contacted"/>
    <n v="0"/>
    <x v="2"/>
    <b v="1"/>
    <b v="1"/>
    <x v="1"/>
  </r>
  <r>
    <s v="CUST100483"/>
    <d v="2024-05-31T00:00:00"/>
    <x v="3"/>
    <x v="1"/>
    <d v="2025-09-12T00:00:00"/>
    <d v="2025-10-07T00:00:00"/>
    <x v="2"/>
    <n v="505"/>
    <n v="11"/>
    <n v="9.0909090909090912E-2"/>
    <x v="0"/>
    <n v="2"/>
    <n v="85.76"/>
    <n v="42.88"/>
    <n v="52.79"/>
    <x v="5"/>
    <x v="7"/>
    <x v="1"/>
    <n v="22"/>
    <x v="2"/>
    <x v="3"/>
    <x v="2"/>
    <x v="2"/>
    <n v="1"/>
    <n v="0"/>
    <n v="0"/>
    <n v="1"/>
    <n v="0"/>
    <d v="2024-06-19T00:00:00"/>
    <s v="Contacted"/>
    <n v="0"/>
    <x v="0"/>
    <b v="1"/>
    <b v="0"/>
    <x v="1"/>
  </r>
  <r>
    <s v="CUST102383"/>
    <d v="2023-06-14T00:00:00"/>
    <x v="4"/>
    <x v="0"/>
    <d v="2023-06-17T00:00:00"/>
    <d v="2024-11-02T00:00:00"/>
    <x v="0"/>
    <n v="857"/>
    <n v="350"/>
    <n v="2.8571428571428571E-3"/>
    <x v="0"/>
    <n v="6"/>
    <n v="247.37"/>
    <n v="41.23"/>
    <n v="47.88"/>
    <x v="1"/>
    <x v="8"/>
    <x v="2"/>
    <n v="41"/>
    <x v="0"/>
    <x v="0"/>
    <x v="4"/>
    <x v="3"/>
    <n v="0"/>
    <n v="0"/>
    <n v="0"/>
    <n v="0"/>
    <n v="2"/>
    <s v="-"/>
    <s v="Never Contacted"/>
    <n v="7"/>
    <x v="0"/>
    <b v="1"/>
    <b v="0"/>
    <x v="0"/>
  </r>
  <r>
    <s v="CUST101604"/>
    <d v="2022-07-20T00:00:00"/>
    <x v="0"/>
    <x v="8"/>
    <d v="2022-09-28T00:00:00"/>
    <d v="2022-10-22T00:00:00"/>
    <x v="5"/>
    <n v="1186"/>
    <n v="1092"/>
    <n v="9.1575091575091575E-4"/>
    <x v="0"/>
    <n v="3"/>
    <n v="279.95999999999998"/>
    <n v="93.32"/>
    <n v="27.24"/>
    <x v="0"/>
    <x v="8"/>
    <x v="0"/>
    <n v="39"/>
    <x v="0"/>
    <x v="3"/>
    <x v="3"/>
    <x v="0"/>
    <n v="0"/>
    <n v="1"/>
    <n v="0"/>
    <n v="0"/>
    <n v="1"/>
    <d v="2024-07-09T00:00:00"/>
    <s v="Contacted"/>
    <n v="0"/>
    <x v="0"/>
    <b v="0"/>
    <b v="0"/>
    <x v="0"/>
  </r>
  <r>
    <s v="CUST100277"/>
    <d v="2023-11-27T00:00:00"/>
    <x v="4"/>
    <x v="5"/>
    <d v="2024-01-14T00:00:00"/>
    <d v="2024-06-13T00:00:00"/>
    <x v="0"/>
    <n v="691"/>
    <n v="492"/>
    <n v="2.0325203252032522E-3"/>
    <x v="0"/>
    <n v="3"/>
    <n v="329.11"/>
    <n v="109.7"/>
    <n v="120.67"/>
    <x v="2"/>
    <x v="8"/>
    <x v="2"/>
    <n v="44"/>
    <x v="0"/>
    <x v="6"/>
    <x v="0"/>
    <x v="0"/>
    <n v="1"/>
    <n v="0"/>
    <n v="0"/>
    <n v="0"/>
    <n v="1"/>
    <s v="-"/>
    <s v="Never Contacted"/>
    <n v="0"/>
    <x v="1"/>
    <b v="1"/>
    <b v="0"/>
    <x v="0"/>
  </r>
  <r>
    <s v="CUST101508"/>
    <d v="2024-08-26T00:00:00"/>
    <x v="3"/>
    <x v="2"/>
    <d v="2025-07-30T00:00:00"/>
    <d v="2025-09-27T00:00:00"/>
    <x v="2"/>
    <n v="418"/>
    <n v="21"/>
    <n v="4.7619047619047616E-2"/>
    <x v="0"/>
    <n v="3"/>
    <n v="308.49"/>
    <n v="102.83"/>
    <n v="130.65"/>
    <x v="3"/>
    <x v="4"/>
    <x v="1"/>
    <n v="45"/>
    <x v="0"/>
    <x v="0"/>
    <x v="1"/>
    <x v="0"/>
    <n v="1"/>
    <n v="0"/>
    <n v="1"/>
    <n v="0"/>
    <n v="1"/>
    <d v="2024-11-08T00:00:00"/>
    <s v="Contacted"/>
    <n v="1"/>
    <x v="1"/>
    <b v="1"/>
    <b v="1"/>
    <x v="1"/>
  </r>
  <r>
    <s v="CUST100221"/>
    <d v="2023-08-31T00:00:00"/>
    <x v="4"/>
    <x v="2"/>
    <d v="2025-05-17T00:00:00"/>
    <d v="2025-10-10T00:00:00"/>
    <x v="2"/>
    <n v="779"/>
    <n v="8"/>
    <n v="0.125"/>
    <x v="0"/>
    <n v="2"/>
    <n v="37.79"/>
    <n v="18.899999999999999"/>
    <n v="44.06"/>
    <x v="1"/>
    <x v="7"/>
    <x v="2"/>
    <n v="34"/>
    <x v="0"/>
    <x v="6"/>
    <x v="3"/>
    <x v="4"/>
    <n v="0"/>
    <n v="1"/>
    <n v="0"/>
    <n v="0"/>
    <n v="1"/>
    <d v="2024-09-22T00:00:00"/>
    <s v="Contacted"/>
    <n v="6"/>
    <x v="0"/>
    <b v="1"/>
    <b v="0"/>
    <x v="1"/>
  </r>
  <r>
    <s v="CUST101229"/>
    <d v="2023-09-18T00:00:00"/>
    <x v="4"/>
    <x v="10"/>
    <d v="2024-10-03T00:00:00"/>
    <d v="2025-07-27T00:00:00"/>
    <x v="2"/>
    <n v="761"/>
    <n v="83"/>
    <n v="1.2048192771084338E-2"/>
    <x v="0"/>
    <n v="1"/>
    <n v="51.43"/>
    <n v="51.43"/>
    <n v="134.55000000000001"/>
    <x v="4"/>
    <x v="1"/>
    <x v="2"/>
    <n v="24"/>
    <x v="2"/>
    <x v="1"/>
    <x v="1"/>
    <x v="4"/>
    <n v="0"/>
    <n v="0"/>
    <n v="0"/>
    <n v="1"/>
    <n v="0"/>
    <s v="-"/>
    <s v="Never Contacted"/>
    <n v="0"/>
    <x v="2"/>
    <b v="1"/>
    <b v="0"/>
    <x v="1"/>
  </r>
  <r>
    <s v="CUST100914"/>
    <d v="2022-04-16T00:00:00"/>
    <x v="0"/>
    <x v="9"/>
    <d v="2023-11-25T00:00:00"/>
    <d v="2025-01-27T00:00:00"/>
    <x v="2"/>
    <n v="1281"/>
    <n v="264"/>
    <n v="3.787878787878788E-3"/>
    <x v="0"/>
    <n v="4"/>
    <n v="25.38"/>
    <n v="6.35"/>
    <n v="6.99"/>
    <x v="3"/>
    <x v="6"/>
    <x v="2"/>
    <n v="38"/>
    <x v="0"/>
    <x v="6"/>
    <x v="3"/>
    <x v="0"/>
    <n v="0"/>
    <n v="0"/>
    <n v="0"/>
    <n v="1"/>
    <n v="3"/>
    <d v="2023-01-03T00:00:00"/>
    <s v="Contacted"/>
    <n v="7"/>
    <x v="0"/>
    <b v="0"/>
    <b v="0"/>
    <x v="0"/>
  </r>
  <r>
    <s v="CUST100411"/>
    <d v="2020-03-31T00:00:00"/>
    <x v="2"/>
    <x v="11"/>
    <d v="2023-10-22T00:00:00"/>
    <d v="2025-09-26T00:00:00"/>
    <x v="2"/>
    <n v="2027"/>
    <n v="22"/>
    <n v="4.5454545454545456E-2"/>
    <x v="0"/>
    <n v="3"/>
    <n v="308.32"/>
    <n v="102.77"/>
    <n v="148.05000000000001"/>
    <x v="0"/>
    <x v="1"/>
    <x v="2"/>
    <n v="36"/>
    <x v="0"/>
    <x v="3"/>
    <x v="4"/>
    <x v="7"/>
    <n v="0"/>
    <n v="1"/>
    <n v="0"/>
    <n v="0"/>
    <n v="0"/>
    <d v="2024-01-15T00:00:00"/>
    <s v="Contacted"/>
    <n v="0"/>
    <x v="2"/>
    <b v="1"/>
    <b v="0"/>
    <x v="1"/>
  </r>
  <r>
    <s v="CUST101313"/>
    <d v="2024-12-05T00:00:00"/>
    <x v="3"/>
    <x v="7"/>
    <d v="2025-06-18T00:00:00"/>
    <s v="-"/>
    <x v="3"/>
    <n v="317"/>
    <s v=" - "/>
    <n v="0"/>
    <x v="0"/>
    <n v="0"/>
    <n v="0"/>
    <n v="0"/>
    <n v="0"/>
    <x v="3"/>
    <x v="0"/>
    <x v="2"/>
    <n v="32"/>
    <x v="0"/>
    <x v="3"/>
    <x v="3"/>
    <x v="5"/>
    <n v="0"/>
    <n v="0"/>
    <n v="0"/>
    <n v="0"/>
    <n v="0"/>
    <d v="2025-04-18T00:00:00"/>
    <s v="Contacted"/>
    <n v="4"/>
    <x v="0"/>
    <b v="1"/>
    <b v="1"/>
    <x v="0"/>
  </r>
  <r>
    <s v="CUST101677"/>
    <d v="2020-07-22T00:00:00"/>
    <x v="2"/>
    <x v="8"/>
    <d v="2024-05-08T00:00:00"/>
    <d v="2024-05-22T00:00:00"/>
    <x v="0"/>
    <n v="1914"/>
    <n v="514"/>
    <n v="1.9455252918287938E-3"/>
    <x v="0"/>
    <n v="5"/>
    <n v="110.77"/>
    <n v="22.15"/>
    <n v="19.43"/>
    <x v="0"/>
    <x v="0"/>
    <x v="1"/>
    <n v="36"/>
    <x v="0"/>
    <x v="0"/>
    <x v="2"/>
    <x v="1"/>
    <n v="0"/>
    <n v="0"/>
    <n v="0"/>
    <n v="1"/>
    <n v="3"/>
    <d v="2024-02-06T00:00:00"/>
    <s v="Contacted"/>
    <n v="0"/>
    <x v="0"/>
    <b v="1"/>
    <b v="0"/>
    <x v="0"/>
  </r>
  <r>
    <s v="CUST102178"/>
    <d v="2022-04-17T00:00:00"/>
    <x v="0"/>
    <x v="9"/>
    <d v="2023-04-18T00:00:00"/>
    <d v="2024-01-27T00:00:00"/>
    <x v="0"/>
    <n v="1280"/>
    <n v="630"/>
    <n v="1.5873015873015873E-3"/>
    <x v="0"/>
    <n v="2"/>
    <n v="217.7"/>
    <n v="108.85"/>
    <n v="113.66"/>
    <x v="2"/>
    <x v="3"/>
    <x v="0"/>
    <n v="34"/>
    <x v="0"/>
    <x v="0"/>
    <x v="1"/>
    <x v="3"/>
    <n v="0"/>
    <n v="0"/>
    <n v="0"/>
    <n v="0"/>
    <n v="0"/>
    <d v="2025-02-05T00:00:00"/>
    <s v="Contacted"/>
    <n v="1"/>
    <x v="0"/>
    <b v="1"/>
    <b v="0"/>
    <x v="0"/>
  </r>
  <r>
    <s v="CUST100585"/>
    <d v="2023-06-14T00:00:00"/>
    <x v="4"/>
    <x v="0"/>
    <d v="2024-09-25T00:00:00"/>
    <d v="2025-03-13T00:00:00"/>
    <x v="2"/>
    <n v="857"/>
    <n v="219"/>
    <n v="4.5662100456621002E-3"/>
    <x v="0"/>
    <n v="2"/>
    <n v="2.11"/>
    <n v="1.06"/>
    <n v="0.51"/>
    <x v="0"/>
    <x v="2"/>
    <x v="0"/>
    <n v="34"/>
    <x v="0"/>
    <x v="6"/>
    <x v="1"/>
    <x v="3"/>
    <n v="0"/>
    <n v="0"/>
    <n v="0"/>
    <n v="0"/>
    <n v="0"/>
    <d v="2025-10-01T00:00:00"/>
    <s v="Contacted"/>
    <n v="6"/>
    <x v="1"/>
    <b v="1"/>
    <b v="0"/>
    <x v="0"/>
  </r>
  <r>
    <s v="CUST101730"/>
    <d v="2020-08-13T00:00:00"/>
    <x v="2"/>
    <x v="2"/>
    <d v="2023-11-19T00:00:00"/>
    <d v="2025-06-22T00:00:00"/>
    <x v="2"/>
    <n v="1892"/>
    <n v="118"/>
    <n v="8.4745762711864406E-3"/>
    <x v="0"/>
    <n v="3"/>
    <n v="441.41"/>
    <n v="147.13999999999999"/>
    <n v="31.4"/>
    <x v="4"/>
    <x v="9"/>
    <x v="2"/>
    <n v="21"/>
    <x v="2"/>
    <x v="4"/>
    <x v="1"/>
    <x v="7"/>
    <n v="0"/>
    <n v="0"/>
    <n v="0"/>
    <n v="1"/>
    <n v="1"/>
    <d v="2022-11-23T00:00:00"/>
    <s v="Contacted"/>
    <n v="0"/>
    <x v="0"/>
    <b v="1"/>
    <b v="1"/>
    <x v="0"/>
  </r>
  <r>
    <s v="CUST102019"/>
    <d v="2020-06-08T00:00:00"/>
    <x v="2"/>
    <x v="0"/>
    <d v="2021-08-12T00:00:00"/>
    <d v="2022-07-06T00:00:00"/>
    <x v="5"/>
    <n v="1958"/>
    <n v="1200"/>
    <n v="8.3333333333333339E-4"/>
    <x v="0"/>
    <n v="5"/>
    <n v="307.69"/>
    <n v="61.54"/>
    <n v="114.71"/>
    <x v="5"/>
    <x v="9"/>
    <x v="2"/>
    <n v="37"/>
    <x v="0"/>
    <x v="2"/>
    <x v="0"/>
    <x v="6"/>
    <n v="0"/>
    <n v="0"/>
    <n v="0"/>
    <n v="0"/>
    <n v="1"/>
    <d v="2023-01-13T00:00:00"/>
    <s v="Contacted"/>
    <n v="2"/>
    <x v="0"/>
    <b v="0"/>
    <b v="0"/>
    <x v="0"/>
  </r>
  <r>
    <s v="CUST102493"/>
    <d v="2020-03-30T00:00:00"/>
    <x v="2"/>
    <x v="11"/>
    <d v="2025-10-14T00:00:00"/>
    <s v="-"/>
    <x v="3"/>
    <n v="2028"/>
    <s v=" - "/>
    <n v="0"/>
    <x v="0"/>
    <n v="0"/>
    <n v="0"/>
    <n v="0"/>
    <n v="0"/>
    <x v="4"/>
    <x v="4"/>
    <x v="2"/>
    <n v="29"/>
    <x v="2"/>
    <x v="1"/>
    <x v="4"/>
    <x v="5"/>
    <n v="1"/>
    <n v="0"/>
    <n v="0"/>
    <n v="0"/>
    <n v="0"/>
    <s v="-"/>
    <s v="Never Contacted"/>
    <n v="10"/>
    <x v="1"/>
    <b v="1"/>
    <b v="0"/>
    <x v="0"/>
  </r>
  <r>
    <s v="CUST101563"/>
    <d v="2020-09-27T00:00:00"/>
    <x v="2"/>
    <x v="10"/>
    <d v="2021-04-30T00:00:00"/>
    <d v="2021-12-06T00:00:00"/>
    <x v="4"/>
    <n v="1847"/>
    <n v="1412"/>
    <n v="7.0821529745042496E-4"/>
    <x v="0"/>
    <n v="5"/>
    <n v="144.13999999999999"/>
    <n v="28.83"/>
    <n v="3.59"/>
    <x v="1"/>
    <x v="2"/>
    <x v="1"/>
    <n v="42"/>
    <x v="0"/>
    <x v="6"/>
    <x v="4"/>
    <x v="6"/>
    <n v="0"/>
    <n v="0"/>
    <n v="0"/>
    <n v="0"/>
    <n v="0"/>
    <d v="2023-04-29T00:00:00"/>
    <s v="Contacted"/>
    <n v="0"/>
    <x v="0"/>
    <b v="1"/>
    <b v="1"/>
    <x v="0"/>
  </r>
  <r>
    <s v="CUST100674"/>
    <d v="2024-06-29T00:00:00"/>
    <x v="3"/>
    <x v="0"/>
    <d v="2025-02-10T00:00:00"/>
    <d v="2025-09-09T00:00:00"/>
    <x v="2"/>
    <n v="476"/>
    <n v="39"/>
    <n v="2.564102564102564E-2"/>
    <x v="0"/>
    <n v="5"/>
    <n v="298.85000000000002"/>
    <n v="59.77"/>
    <n v="54.18"/>
    <x v="1"/>
    <x v="0"/>
    <x v="2"/>
    <n v="28"/>
    <x v="2"/>
    <x v="5"/>
    <x v="2"/>
    <x v="4"/>
    <n v="0"/>
    <n v="0"/>
    <n v="0"/>
    <n v="0"/>
    <n v="2"/>
    <d v="2025-02-09T00:00:00"/>
    <s v="Contacted"/>
    <n v="3"/>
    <x v="2"/>
    <b v="1"/>
    <b v="0"/>
    <x v="1"/>
  </r>
  <r>
    <s v="CUST101177"/>
    <d v="2023-05-09T00:00:00"/>
    <x v="4"/>
    <x v="1"/>
    <d v="2025-04-09T00:00:00"/>
    <d v="2025-04-11T00:00:00"/>
    <x v="2"/>
    <n v="893"/>
    <n v="190"/>
    <n v="5.263157894736842E-3"/>
    <x v="0"/>
    <n v="5"/>
    <n v="209.9"/>
    <n v="41.98"/>
    <n v="44.57"/>
    <x v="2"/>
    <x v="0"/>
    <x v="2"/>
    <n v="34"/>
    <x v="0"/>
    <x v="5"/>
    <x v="0"/>
    <x v="5"/>
    <n v="0"/>
    <n v="0"/>
    <n v="0"/>
    <n v="1"/>
    <n v="2"/>
    <d v="2023-12-24T00:00:00"/>
    <s v="Contacted"/>
    <n v="7"/>
    <x v="2"/>
    <b v="1"/>
    <b v="0"/>
    <x v="0"/>
  </r>
  <r>
    <s v="CUST100855"/>
    <d v="2024-05-11T00:00:00"/>
    <x v="3"/>
    <x v="1"/>
    <d v="2024-08-24T00:00:00"/>
    <d v="2025-01-21T00:00:00"/>
    <x v="2"/>
    <n v="525"/>
    <n v="270"/>
    <n v="3.7037037037037038E-3"/>
    <x v="0"/>
    <n v="5"/>
    <n v="34.49"/>
    <n v="6.9"/>
    <n v="0.5"/>
    <x v="5"/>
    <x v="5"/>
    <x v="2"/>
    <n v="28"/>
    <x v="2"/>
    <x v="6"/>
    <x v="3"/>
    <x v="3"/>
    <n v="0"/>
    <n v="1"/>
    <n v="0"/>
    <n v="1"/>
    <n v="1"/>
    <d v="2024-12-25T00:00:00"/>
    <s v="Contacted"/>
    <n v="0"/>
    <x v="2"/>
    <b v="0"/>
    <b v="0"/>
    <x v="0"/>
  </r>
  <r>
    <s v="CUST100447"/>
    <d v="2021-03-06T00:00:00"/>
    <x v="1"/>
    <x v="11"/>
    <d v="2021-05-27T00:00:00"/>
    <d v="2022-02-24T00:00:00"/>
    <x v="5"/>
    <n v="1687"/>
    <n v="1332"/>
    <n v="7.5075075075075074E-4"/>
    <x v="0"/>
    <n v="2"/>
    <n v="101.89"/>
    <n v="50.95"/>
    <n v="59.24"/>
    <x v="3"/>
    <x v="9"/>
    <x v="0"/>
    <n v="46"/>
    <x v="0"/>
    <x v="3"/>
    <x v="2"/>
    <x v="0"/>
    <n v="0"/>
    <n v="0"/>
    <n v="0"/>
    <n v="0"/>
    <n v="0"/>
    <d v="2024-04-05T00:00:00"/>
    <s v="Contacted"/>
    <n v="0"/>
    <x v="2"/>
    <b v="1"/>
    <b v="0"/>
    <x v="0"/>
  </r>
  <r>
    <s v="CUST101905"/>
    <d v="2023-09-09T00:00:00"/>
    <x v="4"/>
    <x v="10"/>
    <s v="-"/>
    <s v="-"/>
    <x v="3"/>
    <n v="770"/>
    <s v=" - "/>
    <n v="0"/>
    <x v="1"/>
    <n v="0"/>
    <n v="0"/>
    <n v="0"/>
    <n v="0"/>
    <x v="5"/>
    <x v="4"/>
    <x v="2"/>
    <n v="36"/>
    <x v="0"/>
    <x v="5"/>
    <x v="1"/>
    <x v="2"/>
    <n v="0"/>
    <n v="0"/>
    <n v="0"/>
    <n v="0"/>
    <n v="0"/>
    <d v="2025-09-26T00:00:00"/>
    <s v="Contacted"/>
    <n v="0"/>
    <x v="0"/>
    <b v="1"/>
    <b v="0"/>
    <x v="0"/>
  </r>
  <r>
    <s v="CUST101530"/>
    <d v="2021-03-24T00:00:00"/>
    <x v="1"/>
    <x v="11"/>
    <d v="2023-01-06T00:00:00"/>
    <d v="2024-08-24T00:00:00"/>
    <x v="0"/>
    <n v="1669"/>
    <n v="420"/>
    <n v="2.3809523809523812E-3"/>
    <x v="0"/>
    <n v="4"/>
    <n v="277.32"/>
    <n v="69.33"/>
    <n v="115.43"/>
    <x v="1"/>
    <x v="5"/>
    <x v="0"/>
    <n v="16"/>
    <x v="1"/>
    <x v="1"/>
    <x v="1"/>
    <x v="5"/>
    <n v="0"/>
    <n v="0"/>
    <n v="0"/>
    <n v="0"/>
    <n v="2"/>
    <d v="2023-08-25T00:00:00"/>
    <s v="Contacted"/>
    <n v="0"/>
    <x v="0"/>
    <b v="1"/>
    <b v="0"/>
    <x v="0"/>
  </r>
  <r>
    <s v="CUST100222"/>
    <d v="2023-08-16T00:00:00"/>
    <x v="4"/>
    <x v="2"/>
    <d v="2025-07-27T00:00:00"/>
    <d v="2025-08-31T00:00:00"/>
    <x v="2"/>
    <n v="794"/>
    <n v="48"/>
    <n v="2.0833333333333332E-2"/>
    <x v="0"/>
    <n v="2"/>
    <n v="105.88"/>
    <n v="52.94"/>
    <n v="0.5"/>
    <x v="4"/>
    <x v="2"/>
    <x v="2"/>
    <n v="33"/>
    <x v="0"/>
    <x v="0"/>
    <x v="4"/>
    <x v="2"/>
    <n v="0"/>
    <n v="0"/>
    <n v="0"/>
    <n v="0"/>
    <n v="0"/>
    <d v="2025-07-21T00:00:00"/>
    <s v="Contacted"/>
    <n v="4"/>
    <x v="0"/>
    <b v="1"/>
    <b v="0"/>
    <x v="1"/>
  </r>
  <r>
    <s v="CUST101724"/>
    <d v="2020-10-23T00:00:00"/>
    <x v="2"/>
    <x v="6"/>
    <d v="2020-12-05T00:00:00"/>
    <d v="2021-08-26T00:00:00"/>
    <x v="4"/>
    <n v="1821"/>
    <n v="1514"/>
    <n v="6.6050198150594452E-4"/>
    <x v="0"/>
    <n v="3"/>
    <n v="2.97"/>
    <n v="0.99"/>
    <n v="1.02"/>
    <x v="1"/>
    <x v="4"/>
    <x v="2"/>
    <n v="25"/>
    <x v="2"/>
    <x v="1"/>
    <x v="3"/>
    <x v="5"/>
    <n v="0"/>
    <n v="0"/>
    <n v="0"/>
    <n v="0"/>
    <n v="2"/>
    <d v="2022-11-15T00:00:00"/>
    <s v="Contacted"/>
    <n v="0"/>
    <x v="1"/>
    <b v="1"/>
    <b v="0"/>
    <x v="0"/>
  </r>
  <r>
    <s v="CUST102225"/>
    <d v="2023-10-04T00:00:00"/>
    <x v="4"/>
    <x v="6"/>
    <d v="2024-06-01T00:00:00"/>
    <d v="2024-11-30T00:00:00"/>
    <x v="0"/>
    <n v="745"/>
    <n v="322"/>
    <n v="3.105590062111801E-3"/>
    <x v="0"/>
    <n v="1"/>
    <n v="38.43"/>
    <n v="38.43"/>
    <n v="39.619999999999997"/>
    <x v="0"/>
    <x v="7"/>
    <x v="2"/>
    <n v="36"/>
    <x v="0"/>
    <x v="0"/>
    <x v="1"/>
    <x v="4"/>
    <n v="0"/>
    <n v="0"/>
    <n v="0"/>
    <n v="0"/>
    <n v="0"/>
    <d v="2025-06-07T00:00:00"/>
    <s v="Contacted"/>
    <n v="4"/>
    <x v="0"/>
    <b v="1"/>
    <b v="0"/>
    <x v="0"/>
  </r>
  <r>
    <s v="CUST101628"/>
    <d v="2023-07-25T00:00:00"/>
    <x v="4"/>
    <x v="8"/>
    <d v="2023-10-08T00:00:00"/>
    <d v="2025-01-02T00:00:00"/>
    <x v="2"/>
    <n v="816"/>
    <n v="289"/>
    <n v="3.4602076124567475E-3"/>
    <x v="0"/>
    <n v="4"/>
    <n v="396.02"/>
    <n v="99.01"/>
    <n v="143.08000000000001"/>
    <x v="1"/>
    <x v="0"/>
    <x v="2"/>
    <n v="27"/>
    <x v="2"/>
    <x v="1"/>
    <x v="4"/>
    <x v="6"/>
    <n v="0"/>
    <n v="0"/>
    <n v="0"/>
    <n v="1"/>
    <n v="3"/>
    <d v="2024-04-24T00:00:00"/>
    <s v="Contacted"/>
    <n v="0"/>
    <x v="0"/>
    <b v="1"/>
    <b v="0"/>
    <x v="0"/>
  </r>
  <r>
    <s v="CUST100413"/>
    <d v="2020-07-03T00:00:00"/>
    <x v="2"/>
    <x v="8"/>
    <d v="2023-12-27T00:00:00"/>
    <d v="2025-10-11T00:00:00"/>
    <x v="2"/>
    <n v="1933"/>
    <n v="7"/>
    <n v="0.14285714285714285"/>
    <x v="0"/>
    <n v="3"/>
    <n v="256.26"/>
    <n v="85.42"/>
    <n v="42.46"/>
    <x v="3"/>
    <x v="0"/>
    <x v="0"/>
    <n v="24"/>
    <x v="2"/>
    <x v="6"/>
    <x v="1"/>
    <x v="7"/>
    <n v="0"/>
    <n v="0"/>
    <n v="0"/>
    <n v="0"/>
    <n v="1"/>
    <d v="2021-09-21T00:00:00"/>
    <s v="Contacted"/>
    <n v="5"/>
    <x v="0"/>
    <b v="1"/>
    <b v="1"/>
    <x v="1"/>
  </r>
  <r>
    <s v="CUST100969"/>
    <d v="2022-09-27T00:00:00"/>
    <x v="0"/>
    <x v="10"/>
    <d v="2025-08-27T00:00:00"/>
    <d v="2025-10-07T00:00:00"/>
    <x v="2"/>
    <n v="1117"/>
    <n v="11"/>
    <n v="9.0909090909090912E-2"/>
    <x v="0"/>
    <n v="1"/>
    <n v="52.16"/>
    <n v="52.16"/>
    <n v="67.22"/>
    <x v="5"/>
    <x v="5"/>
    <x v="0"/>
    <n v="35"/>
    <x v="0"/>
    <x v="2"/>
    <x v="3"/>
    <x v="1"/>
    <n v="0"/>
    <n v="0"/>
    <n v="0"/>
    <n v="0"/>
    <n v="0"/>
    <d v="2023-02-22T00:00:00"/>
    <s v="Contacted"/>
    <n v="0"/>
    <x v="1"/>
    <b v="1"/>
    <b v="0"/>
    <x v="1"/>
  </r>
  <r>
    <s v="CUST100045"/>
    <d v="2023-04-12T00:00:00"/>
    <x v="4"/>
    <x v="9"/>
    <s v="-"/>
    <s v="-"/>
    <x v="3"/>
    <n v="920"/>
    <s v=" - "/>
    <n v="0"/>
    <x v="1"/>
    <n v="0"/>
    <n v="0"/>
    <n v="0"/>
    <n v="0"/>
    <x v="5"/>
    <x v="8"/>
    <x v="2"/>
    <n v="0"/>
    <x v="3"/>
    <x v="1"/>
    <x v="2"/>
    <x v="3"/>
    <n v="0"/>
    <n v="1"/>
    <n v="0"/>
    <n v="0"/>
    <n v="0"/>
    <d v="2025-08-28T00:00:00"/>
    <s v="Contacted"/>
    <n v="0"/>
    <x v="1"/>
    <b v="0"/>
    <b v="0"/>
    <x v="0"/>
  </r>
  <r>
    <s v="CUST102189"/>
    <d v="2021-11-06T00:00:00"/>
    <x v="1"/>
    <x v="5"/>
    <d v="2022-05-24T00:00:00"/>
    <d v="2024-09-11T00:00:00"/>
    <x v="0"/>
    <n v="1442"/>
    <n v="402"/>
    <n v="2.4875621890547263E-3"/>
    <x v="0"/>
    <n v="4"/>
    <n v="218.13"/>
    <n v="54.53"/>
    <n v="0.5"/>
    <x v="4"/>
    <x v="2"/>
    <x v="2"/>
    <n v="29"/>
    <x v="2"/>
    <x v="6"/>
    <x v="2"/>
    <x v="5"/>
    <n v="1"/>
    <n v="0"/>
    <n v="0"/>
    <n v="1"/>
    <n v="1"/>
    <d v="2023-04-18T00:00:00"/>
    <s v="Contacted"/>
    <n v="0"/>
    <x v="0"/>
    <b v="1"/>
    <b v="0"/>
    <x v="0"/>
  </r>
  <r>
    <s v="CUST102364"/>
    <d v="2020-07-21T00:00:00"/>
    <x v="2"/>
    <x v="8"/>
    <d v="2024-09-01T00:00:00"/>
    <s v="-"/>
    <x v="3"/>
    <n v="1915"/>
    <s v=" - "/>
    <n v="0"/>
    <x v="0"/>
    <n v="0"/>
    <n v="0"/>
    <n v="0"/>
    <n v="0"/>
    <x v="3"/>
    <x v="4"/>
    <x v="1"/>
    <n v="32"/>
    <x v="0"/>
    <x v="1"/>
    <x v="0"/>
    <x v="0"/>
    <n v="0"/>
    <n v="0"/>
    <n v="0"/>
    <n v="0"/>
    <n v="0"/>
    <d v="2024-01-30T00:00:00"/>
    <s v="Contacted"/>
    <n v="0"/>
    <x v="0"/>
    <b v="1"/>
    <b v="1"/>
    <x v="0"/>
  </r>
  <r>
    <s v="CUST100294"/>
    <d v="2021-10-04T00:00:00"/>
    <x v="1"/>
    <x v="6"/>
    <d v="2024-03-22T00:00:00"/>
    <d v="2024-07-09T00:00:00"/>
    <x v="0"/>
    <n v="1475"/>
    <n v="466"/>
    <n v="2.1459227467811159E-3"/>
    <x v="0"/>
    <n v="2"/>
    <n v="162.22999999999999"/>
    <n v="81.12"/>
    <n v="152.96"/>
    <x v="2"/>
    <x v="4"/>
    <x v="0"/>
    <n v="37"/>
    <x v="0"/>
    <x v="4"/>
    <x v="2"/>
    <x v="2"/>
    <n v="1"/>
    <n v="0"/>
    <n v="0"/>
    <n v="0"/>
    <n v="1"/>
    <d v="2024-09-02T00:00:00"/>
    <s v="Contacted"/>
    <n v="0"/>
    <x v="1"/>
    <b v="1"/>
    <b v="0"/>
    <x v="0"/>
  </r>
  <r>
    <s v="CUST101159"/>
    <d v="2023-05-03T00:00:00"/>
    <x v="4"/>
    <x v="1"/>
    <d v="2024-08-28T00:00:00"/>
    <d v="2024-09-07T00:00:00"/>
    <x v="0"/>
    <n v="899"/>
    <n v="406"/>
    <n v="2.4630541871921183E-3"/>
    <x v="0"/>
    <n v="3"/>
    <n v="58.07"/>
    <n v="19.36"/>
    <n v="9.67"/>
    <x v="0"/>
    <x v="3"/>
    <x v="0"/>
    <n v="16"/>
    <x v="1"/>
    <x v="3"/>
    <x v="1"/>
    <x v="1"/>
    <n v="0"/>
    <n v="0"/>
    <n v="0"/>
    <n v="2"/>
    <n v="0"/>
    <d v="2023-09-25T00:00:00"/>
    <s v="Contacted"/>
    <n v="0"/>
    <x v="0"/>
    <b v="1"/>
    <b v="0"/>
    <x v="0"/>
  </r>
  <r>
    <s v="CUST100588"/>
    <d v="2022-04-11T00:00:00"/>
    <x v="0"/>
    <x v="9"/>
    <d v="2024-02-02T00:00:00"/>
    <d v="2024-04-21T00:00:00"/>
    <x v="0"/>
    <n v="1286"/>
    <n v="545"/>
    <n v="1.834862385321101E-3"/>
    <x v="0"/>
    <n v="3"/>
    <n v="170.83"/>
    <n v="56.94"/>
    <n v="0.5"/>
    <x v="1"/>
    <x v="7"/>
    <x v="2"/>
    <n v="46"/>
    <x v="0"/>
    <x v="2"/>
    <x v="4"/>
    <x v="1"/>
    <n v="0"/>
    <n v="0"/>
    <n v="0"/>
    <n v="0"/>
    <n v="1"/>
    <s v="-"/>
    <s v="Never Contacted"/>
    <n v="0"/>
    <x v="0"/>
    <b v="0"/>
    <b v="0"/>
    <x v="0"/>
  </r>
  <r>
    <s v="CUST102053"/>
    <d v="2021-09-27T00:00:00"/>
    <x v="1"/>
    <x v="10"/>
    <s v="-"/>
    <s v="-"/>
    <x v="3"/>
    <n v="1482"/>
    <s v=" - "/>
    <n v="0"/>
    <x v="1"/>
    <n v="0"/>
    <n v="0"/>
    <n v="0"/>
    <n v="0"/>
    <x v="3"/>
    <x v="1"/>
    <x v="1"/>
    <n v="0"/>
    <x v="3"/>
    <x v="2"/>
    <x v="4"/>
    <x v="0"/>
    <n v="0"/>
    <n v="0"/>
    <n v="0"/>
    <n v="0"/>
    <n v="0"/>
    <s v="-"/>
    <s v="Never Contacted"/>
    <n v="0"/>
    <x v="2"/>
    <b v="1"/>
    <b v="0"/>
    <x v="0"/>
  </r>
  <r>
    <s v="CUST100257"/>
    <d v="2024-10-04T00:00:00"/>
    <x v="3"/>
    <x v="6"/>
    <d v="2025-05-22T00:00:00"/>
    <d v="2025-05-26T00:00:00"/>
    <x v="2"/>
    <n v="379"/>
    <n v="145"/>
    <n v="6.8965517241379309E-3"/>
    <x v="0"/>
    <n v="2"/>
    <n v="147.79"/>
    <n v="73.900000000000006"/>
    <n v="90.75"/>
    <x v="3"/>
    <x v="6"/>
    <x v="1"/>
    <n v="30"/>
    <x v="2"/>
    <x v="5"/>
    <x v="0"/>
    <x v="1"/>
    <n v="0"/>
    <n v="0"/>
    <n v="0"/>
    <n v="0"/>
    <n v="1"/>
    <d v="2025-07-05T00:00:00"/>
    <s v="Contacted"/>
    <n v="0"/>
    <x v="2"/>
    <b v="1"/>
    <b v="1"/>
    <x v="0"/>
  </r>
  <r>
    <s v="CUST102063"/>
    <d v="2020-08-21T00:00:00"/>
    <x v="2"/>
    <x v="2"/>
    <d v="2024-04-15T00:00:00"/>
    <d v="2024-07-01T00:00:00"/>
    <x v="0"/>
    <n v="1884"/>
    <n v="474"/>
    <n v="2.1097046413502108E-3"/>
    <x v="0"/>
    <n v="2"/>
    <n v="112.4"/>
    <n v="56.2"/>
    <n v="81.52"/>
    <x v="5"/>
    <x v="4"/>
    <x v="2"/>
    <n v="28"/>
    <x v="2"/>
    <x v="0"/>
    <x v="4"/>
    <x v="1"/>
    <n v="1"/>
    <n v="0"/>
    <n v="0"/>
    <n v="0"/>
    <n v="1"/>
    <d v="2023-10-07T00:00:00"/>
    <s v="Contacted"/>
    <n v="0"/>
    <x v="1"/>
    <b v="1"/>
    <b v="1"/>
    <x v="0"/>
  </r>
  <r>
    <s v="CUST102466"/>
    <d v="2024-03-29T00:00:00"/>
    <x v="3"/>
    <x v="11"/>
    <d v="2025-01-27T00:00:00"/>
    <s v="-"/>
    <x v="3"/>
    <n v="568"/>
    <s v=" - "/>
    <n v="0"/>
    <x v="0"/>
    <n v="0"/>
    <n v="0"/>
    <n v="0"/>
    <n v="0"/>
    <x v="4"/>
    <x v="6"/>
    <x v="2"/>
    <n v="30"/>
    <x v="2"/>
    <x v="4"/>
    <x v="0"/>
    <x v="2"/>
    <n v="0"/>
    <n v="0"/>
    <n v="0"/>
    <n v="0"/>
    <n v="0"/>
    <s v="-"/>
    <s v="Never Contacted"/>
    <n v="0"/>
    <x v="0"/>
    <b v="1"/>
    <b v="0"/>
    <x v="0"/>
  </r>
  <r>
    <s v="CUST100926"/>
    <d v="2023-04-28T00:00:00"/>
    <x v="4"/>
    <x v="9"/>
    <d v="2024-12-27T00:00:00"/>
    <d v="2025-07-21T00:00:00"/>
    <x v="2"/>
    <n v="904"/>
    <n v="89"/>
    <n v="1.1235955056179775E-2"/>
    <x v="0"/>
    <n v="3"/>
    <n v="94.25"/>
    <n v="31.42"/>
    <n v="19.059999999999999"/>
    <x v="1"/>
    <x v="10"/>
    <x v="2"/>
    <n v="26"/>
    <x v="2"/>
    <x v="0"/>
    <x v="1"/>
    <x v="4"/>
    <n v="0"/>
    <n v="0"/>
    <n v="0"/>
    <n v="0"/>
    <n v="0"/>
    <d v="2024-09-25T00:00:00"/>
    <s v="Contacted"/>
    <n v="0"/>
    <x v="0"/>
    <b v="0"/>
    <b v="0"/>
    <x v="1"/>
  </r>
  <r>
    <s v="CUST102118"/>
    <d v="2021-12-21T00:00:00"/>
    <x v="1"/>
    <x v="7"/>
    <d v="2023-08-14T00:00:00"/>
    <d v="2024-09-12T00:00:00"/>
    <x v="0"/>
    <n v="1397"/>
    <n v="401"/>
    <n v="2.4937655860349127E-3"/>
    <x v="0"/>
    <n v="2"/>
    <n v="22.26"/>
    <n v="11.13"/>
    <n v="11.01"/>
    <x v="5"/>
    <x v="6"/>
    <x v="2"/>
    <n v="26"/>
    <x v="2"/>
    <x v="3"/>
    <x v="0"/>
    <x v="4"/>
    <n v="0"/>
    <n v="0"/>
    <n v="0"/>
    <n v="0"/>
    <n v="1"/>
    <d v="2022-03-02T00:00:00"/>
    <s v="Contacted"/>
    <n v="0"/>
    <x v="1"/>
    <b v="1"/>
    <b v="0"/>
    <x v="0"/>
  </r>
  <r>
    <s v="CUST102297"/>
    <d v="2021-09-25T00:00:00"/>
    <x v="1"/>
    <x v="10"/>
    <d v="2023-07-19T00:00:00"/>
    <d v="2025-05-10T00:00:00"/>
    <x v="2"/>
    <n v="1484"/>
    <n v="161"/>
    <n v="6.2111801242236021E-3"/>
    <x v="0"/>
    <n v="1"/>
    <n v="27.34"/>
    <n v="27.34"/>
    <n v="29.48"/>
    <x v="3"/>
    <x v="8"/>
    <x v="2"/>
    <n v="29"/>
    <x v="2"/>
    <x v="2"/>
    <x v="3"/>
    <x v="4"/>
    <n v="1"/>
    <n v="0"/>
    <n v="0"/>
    <n v="0"/>
    <n v="1"/>
    <d v="2023-02-02T00:00:00"/>
    <s v="Contacted"/>
    <n v="10"/>
    <x v="0"/>
    <b v="0"/>
    <b v="0"/>
    <x v="0"/>
  </r>
  <r>
    <s v="CUST100436"/>
    <d v="2023-02-05T00:00:00"/>
    <x v="4"/>
    <x v="4"/>
    <d v="2024-11-14T00:00:00"/>
    <d v="2025-10-10T00:00:00"/>
    <x v="2"/>
    <n v="986"/>
    <n v="8"/>
    <n v="0.125"/>
    <x v="0"/>
    <n v="6"/>
    <n v="477.14"/>
    <n v="79.52"/>
    <n v="140.82"/>
    <x v="0"/>
    <x v="4"/>
    <x v="1"/>
    <n v="34"/>
    <x v="0"/>
    <x v="4"/>
    <x v="3"/>
    <x v="2"/>
    <n v="0"/>
    <n v="0"/>
    <n v="0"/>
    <n v="0"/>
    <n v="3"/>
    <d v="2024-04-24T00:00:00"/>
    <s v="Contacted"/>
    <n v="0"/>
    <x v="2"/>
    <b v="1"/>
    <b v="0"/>
    <x v="1"/>
  </r>
  <r>
    <s v="CUST100976"/>
    <d v="2023-12-28T00:00:00"/>
    <x v="4"/>
    <x v="7"/>
    <d v="2024-08-17T00:00:00"/>
    <d v="2025-02-28T00:00:00"/>
    <x v="2"/>
    <n v="660"/>
    <n v="232"/>
    <n v="4.3103448275862068E-3"/>
    <x v="0"/>
    <n v="5"/>
    <n v="125.22"/>
    <n v="25.04"/>
    <n v="19.059999999999999"/>
    <x v="4"/>
    <x v="0"/>
    <x v="0"/>
    <n v="22"/>
    <x v="2"/>
    <x v="5"/>
    <x v="3"/>
    <x v="3"/>
    <n v="0"/>
    <n v="0"/>
    <n v="0"/>
    <n v="2"/>
    <n v="1"/>
    <d v="2025-03-28T00:00:00"/>
    <s v="Contacted"/>
    <n v="4"/>
    <x v="0"/>
    <b v="0"/>
    <b v="0"/>
    <x v="0"/>
  </r>
  <r>
    <s v="CUST102036"/>
    <d v="2023-06-19T00:00:00"/>
    <x v="4"/>
    <x v="0"/>
    <d v="2023-11-29T00:00:00"/>
    <d v="2023-12-27T00:00:00"/>
    <x v="1"/>
    <n v="852"/>
    <n v="661"/>
    <n v="1.5128593040847202E-3"/>
    <x v="0"/>
    <n v="5"/>
    <n v="515.9"/>
    <n v="103.18"/>
    <n v="79.05"/>
    <x v="4"/>
    <x v="3"/>
    <x v="2"/>
    <n v="27"/>
    <x v="2"/>
    <x v="2"/>
    <x v="1"/>
    <x v="4"/>
    <n v="1"/>
    <n v="0"/>
    <n v="0"/>
    <n v="0"/>
    <n v="2"/>
    <d v="2024-06-25T00:00:00"/>
    <s v="Contacted"/>
    <n v="0"/>
    <x v="0"/>
    <b v="1"/>
    <b v="1"/>
    <x v="0"/>
  </r>
  <r>
    <s v="CUST100393"/>
    <d v="2021-03-07T00:00:00"/>
    <x v="1"/>
    <x v="11"/>
    <s v="-"/>
    <s v="-"/>
    <x v="3"/>
    <n v="1686"/>
    <s v=" - "/>
    <n v="0"/>
    <x v="1"/>
    <n v="0"/>
    <n v="0"/>
    <n v="0"/>
    <n v="0"/>
    <x v="4"/>
    <x v="1"/>
    <x v="0"/>
    <n v="38"/>
    <x v="0"/>
    <x v="2"/>
    <x v="4"/>
    <x v="3"/>
    <n v="0"/>
    <n v="0"/>
    <n v="0"/>
    <n v="0"/>
    <n v="0"/>
    <d v="2022-10-17T00:00:00"/>
    <s v="Contacted"/>
    <n v="7"/>
    <x v="1"/>
    <b v="1"/>
    <b v="0"/>
    <x v="0"/>
  </r>
  <r>
    <s v="CUST100425"/>
    <d v="2020-01-20T00:00:00"/>
    <x v="2"/>
    <x v="3"/>
    <d v="2020-06-08T00:00:00"/>
    <d v="2023-10-17T00:00:00"/>
    <x v="1"/>
    <n v="2098"/>
    <n v="732"/>
    <n v="1.366120218579235E-3"/>
    <x v="0"/>
    <n v="2"/>
    <n v="113.59"/>
    <n v="56.8"/>
    <n v="108.57"/>
    <x v="1"/>
    <x v="2"/>
    <x v="2"/>
    <n v="41"/>
    <x v="0"/>
    <x v="5"/>
    <x v="2"/>
    <x v="1"/>
    <n v="0"/>
    <n v="2"/>
    <n v="0"/>
    <n v="0"/>
    <n v="1"/>
    <s v="-"/>
    <s v="Never Contacted"/>
    <n v="2"/>
    <x v="2"/>
    <b v="1"/>
    <b v="0"/>
    <x v="0"/>
  </r>
  <r>
    <s v="CUST100534"/>
    <d v="2021-10-04T00:00:00"/>
    <x v="1"/>
    <x v="6"/>
    <d v="2025-05-17T00:00:00"/>
    <d v="2025-09-17T00:00:00"/>
    <x v="2"/>
    <n v="1475"/>
    <n v="31"/>
    <n v="3.2258064516129031E-2"/>
    <x v="0"/>
    <n v="2"/>
    <n v="194.37"/>
    <n v="97.19"/>
    <n v="90.48"/>
    <x v="4"/>
    <x v="6"/>
    <x v="1"/>
    <n v="25"/>
    <x v="2"/>
    <x v="4"/>
    <x v="0"/>
    <x v="5"/>
    <n v="0"/>
    <n v="1"/>
    <n v="0"/>
    <n v="0"/>
    <n v="0"/>
    <d v="2024-01-08T00:00:00"/>
    <s v="Contacted"/>
    <n v="0"/>
    <x v="0"/>
    <b v="1"/>
    <b v="1"/>
    <x v="1"/>
  </r>
  <r>
    <s v="CUST100030"/>
    <d v="2023-09-04T00:00:00"/>
    <x v="4"/>
    <x v="10"/>
    <d v="2025-04-18T00:00:00"/>
    <d v="2025-05-06T00:00:00"/>
    <x v="2"/>
    <n v="775"/>
    <n v="165"/>
    <n v="6.0606060606060606E-3"/>
    <x v="0"/>
    <n v="5"/>
    <n v="198.01"/>
    <n v="39.6"/>
    <n v="48.1"/>
    <x v="1"/>
    <x v="0"/>
    <x v="0"/>
    <n v="22"/>
    <x v="2"/>
    <x v="3"/>
    <x v="0"/>
    <x v="1"/>
    <n v="1"/>
    <n v="0"/>
    <n v="1"/>
    <n v="0"/>
    <n v="3"/>
    <s v="-"/>
    <s v="Never Contacted"/>
    <n v="0"/>
    <x v="0"/>
    <b v="1"/>
    <b v="0"/>
    <x v="0"/>
  </r>
  <r>
    <s v="CUST101642"/>
    <d v="2020-07-18T00:00:00"/>
    <x v="2"/>
    <x v="8"/>
    <d v="2021-11-22T00:00:00"/>
    <d v="2024-06-23T00:00:00"/>
    <x v="0"/>
    <n v="1918"/>
    <n v="482"/>
    <n v="2.0746887966804979E-3"/>
    <x v="0"/>
    <n v="4"/>
    <n v="207.11"/>
    <n v="51.78"/>
    <n v="47.76"/>
    <x v="4"/>
    <x v="5"/>
    <x v="2"/>
    <n v="16"/>
    <x v="1"/>
    <x v="6"/>
    <x v="2"/>
    <x v="1"/>
    <n v="0"/>
    <n v="0"/>
    <n v="0"/>
    <n v="0"/>
    <n v="1"/>
    <d v="2021-12-28T00:00:00"/>
    <s v="Contacted"/>
    <n v="0"/>
    <x v="1"/>
    <b v="1"/>
    <b v="0"/>
    <x v="0"/>
  </r>
  <r>
    <s v="CUST102081"/>
    <d v="2023-05-18T00:00:00"/>
    <x v="4"/>
    <x v="1"/>
    <d v="2024-11-01T00:00:00"/>
    <d v="2025-01-31T00:00:00"/>
    <x v="2"/>
    <n v="884"/>
    <n v="260"/>
    <n v="3.8461538461538464E-3"/>
    <x v="0"/>
    <n v="6"/>
    <n v="657.92"/>
    <n v="109.65"/>
    <n v="98.09"/>
    <x v="1"/>
    <x v="8"/>
    <x v="1"/>
    <n v="20"/>
    <x v="2"/>
    <x v="2"/>
    <x v="1"/>
    <x v="5"/>
    <n v="0"/>
    <n v="0"/>
    <n v="0"/>
    <n v="1"/>
    <n v="1"/>
    <d v="2025-08-18T00:00:00"/>
    <s v="Contacted"/>
    <n v="6"/>
    <x v="0"/>
    <b v="1"/>
    <b v="1"/>
    <x v="0"/>
  </r>
  <r>
    <s v="CUST101146"/>
    <d v="2020-08-23T00:00:00"/>
    <x v="2"/>
    <x v="2"/>
    <d v="2023-11-20T00:00:00"/>
    <d v="2024-01-20T00:00:00"/>
    <x v="0"/>
    <n v="1882"/>
    <n v="637"/>
    <n v="1.5698587127158557E-3"/>
    <x v="0"/>
    <n v="3"/>
    <n v="130.27000000000001"/>
    <n v="43.42"/>
    <n v="0"/>
    <x v="3"/>
    <x v="2"/>
    <x v="1"/>
    <n v="45"/>
    <x v="0"/>
    <x v="4"/>
    <x v="4"/>
    <x v="6"/>
    <n v="0"/>
    <n v="0"/>
    <n v="0"/>
    <n v="0"/>
    <n v="1"/>
    <s v="-"/>
    <s v="Never Contacted"/>
    <n v="3"/>
    <x v="1"/>
    <b v="1"/>
    <b v="0"/>
    <x v="0"/>
  </r>
  <r>
    <s v="CUST100746"/>
    <d v="2024-12-08T00:00:00"/>
    <x v="3"/>
    <x v="7"/>
    <d v="2024-12-13T00:00:00"/>
    <d v="2025-10-14T00:00:00"/>
    <x v="2"/>
    <n v="314"/>
    <n v="4"/>
    <n v="0.25"/>
    <x v="0"/>
    <n v="2"/>
    <n v="122.88"/>
    <n v="61.44"/>
    <n v="35.31"/>
    <x v="2"/>
    <x v="4"/>
    <x v="0"/>
    <n v="36"/>
    <x v="0"/>
    <x v="6"/>
    <x v="0"/>
    <x v="0"/>
    <n v="1"/>
    <n v="0"/>
    <n v="0"/>
    <n v="0"/>
    <n v="1"/>
    <d v="2025-06-05T00:00:00"/>
    <s v="Contacted"/>
    <n v="0"/>
    <x v="0"/>
    <b v="0"/>
    <b v="0"/>
    <x v="1"/>
  </r>
  <r>
    <s v="CUST101750"/>
    <d v="2020-08-20T00:00:00"/>
    <x v="2"/>
    <x v="2"/>
    <d v="2025-06-10T00:00:00"/>
    <d v="2025-10-01T00:00:00"/>
    <x v="2"/>
    <n v="1885"/>
    <n v="17"/>
    <n v="5.8823529411764705E-2"/>
    <x v="0"/>
    <n v="2"/>
    <n v="19.91"/>
    <n v="9.9600000000000009"/>
    <n v="0.5"/>
    <x v="1"/>
    <x v="3"/>
    <x v="1"/>
    <n v="37"/>
    <x v="0"/>
    <x v="2"/>
    <x v="0"/>
    <x v="6"/>
    <n v="0"/>
    <n v="1"/>
    <n v="0"/>
    <n v="0"/>
    <n v="0"/>
    <d v="2024-03-04T00:00:00"/>
    <s v="Contacted"/>
    <n v="0"/>
    <x v="2"/>
    <b v="1"/>
    <b v="1"/>
    <x v="1"/>
  </r>
  <r>
    <s v="CUST101984"/>
    <d v="2020-01-16T00:00:00"/>
    <x v="2"/>
    <x v="3"/>
    <d v="2021-06-10T00:00:00"/>
    <d v="2023-01-20T00:00:00"/>
    <x v="1"/>
    <n v="2102"/>
    <n v="1002"/>
    <n v="9.9800399201596798E-4"/>
    <x v="0"/>
    <n v="4"/>
    <n v="370.58"/>
    <n v="92.65"/>
    <n v="49.55"/>
    <x v="2"/>
    <x v="2"/>
    <x v="2"/>
    <n v="22"/>
    <x v="2"/>
    <x v="4"/>
    <x v="3"/>
    <x v="4"/>
    <n v="0"/>
    <n v="0"/>
    <n v="0"/>
    <n v="1"/>
    <n v="3"/>
    <s v="-"/>
    <s v="Never Contacted"/>
    <n v="0"/>
    <x v="0"/>
    <b v="1"/>
    <b v="0"/>
    <x v="0"/>
  </r>
  <r>
    <s v="CUST101268"/>
    <d v="2022-06-16T00:00:00"/>
    <x v="0"/>
    <x v="0"/>
    <d v="2025-01-28T00:00:00"/>
    <d v="2025-09-24T00:00:00"/>
    <x v="2"/>
    <n v="1220"/>
    <n v="24"/>
    <n v="4.1666666666666664E-2"/>
    <x v="0"/>
    <n v="5"/>
    <n v="224.15"/>
    <n v="44.83"/>
    <n v="94.31"/>
    <x v="4"/>
    <x v="9"/>
    <x v="1"/>
    <n v="35"/>
    <x v="0"/>
    <x v="4"/>
    <x v="0"/>
    <x v="2"/>
    <n v="0"/>
    <n v="1"/>
    <n v="0"/>
    <n v="1"/>
    <n v="1"/>
    <s v="-"/>
    <s v="Never Contacted"/>
    <n v="0"/>
    <x v="2"/>
    <b v="1"/>
    <b v="1"/>
    <x v="1"/>
  </r>
  <r>
    <s v="CUST102342"/>
    <d v="2020-10-28T00:00:00"/>
    <x v="2"/>
    <x v="6"/>
    <d v="2023-06-06T00:00:00"/>
    <d v="2024-08-24T00:00:00"/>
    <x v="0"/>
    <n v="1816"/>
    <n v="420"/>
    <n v="2.3809523809523812E-3"/>
    <x v="0"/>
    <n v="3"/>
    <n v="192.22"/>
    <n v="64.069999999999993"/>
    <n v="125.04"/>
    <x v="0"/>
    <x v="2"/>
    <x v="2"/>
    <n v="33"/>
    <x v="0"/>
    <x v="4"/>
    <x v="1"/>
    <x v="5"/>
    <n v="1"/>
    <n v="0"/>
    <n v="0"/>
    <n v="0"/>
    <n v="1"/>
    <s v="-"/>
    <s v="Never Contacted"/>
    <n v="0"/>
    <x v="0"/>
    <b v="1"/>
    <b v="0"/>
    <x v="0"/>
  </r>
  <r>
    <s v="CUST101718"/>
    <d v="2020-10-29T00:00:00"/>
    <x v="2"/>
    <x v="6"/>
    <d v="2020-12-14T00:00:00"/>
    <d v="2022-09-14T00:00:00"/>
    <x v="5"/>
    <n v="1815"/>
    <n v="1130"/>
    <n v="8.8495575221238937E-4"/>
    <x v="0"/>
    <n v="2"/>
    <n v="2.19"/>
    <n v="1.1000000000000001"/>
    <n v="1.33"/>
    <x v="2"/>
    <x v="5"/>
    <x v="1"/>
    <n v="46"/>
    <x v="0"/>
    <x v="6"/>
    <x v="1"/>
    <x v="4"/>
    <n v="0"/>
    <n v="0"/>
    <n v="1"/>
    <n v="0"/>
    <n v="1"/>
    <d v="2023-10-01T00:00:00"/>
    <s v="Contacted"/>
    <n v="10"/>
    <x v="2"/>
    <b v="0"/>
    <b v="0"/>
    <x v="0"/>
  </r>
  <r>
    <s v="CUST102212"/>
    <d v="2022-03-13T00:00:00"/>
    <x v="0"/>
    <x v="11"/>
    <d v="2024-09-14T00:00:00"/>
    <d v="2025-08-28T00:00:00"/>
    <x v="2"/>
    <n v="1315"/>
    <n v="51"/>
    <n v="1.9607843137254902E-2"/>
    <x v="0"/>
    <n v="3"/>
    <n v="77.400000000000006"/>
    <n v="25.8"/>
    <n v="46.42"/>
    <x v="1"/>
    <x v="1"/>
    <x v="2"/>
    <n v="45"/>
    <x v="0"/>
    <x v="3"/>
    <x v="4"/>
    <x v="0"/>
    <n v="0"/>
    <n v="0"/>
    <n v="0"/>
    <n v="1"/>
    <n v="0"/>
    <d v="2023-05-10T00:00:00"/>
    <s v="Contacted"/>
    <n v="0"/>
    <x v="1"/>
    <b v="0"/>
    <b v="0"/>
    <x v="1"/>
  </r>
  <r>
    <s v="CUST101412"/>
    <d v="2024-01-11T00:00:00"/>
    <x v="3"/>
    <x v="3"/>
    <d v="2024-06-21T00:00:00"/>
    <d v="2024-09-23T00:00:00"/>
    <x v="0"/>
    <n v="646"/>
    <n v="390"/>
    <n v="2.5641025641025641E-3"/>
    <x v="0"/>
    <n v="5"/>
    <n v="273.82"/>
    <n v="54.76"/>
    <n v="54.23"/>
    <x v="4"/>
    <x v="3"/>
    <x v="2"/>
    <n v="32"/>
    <x v="0"/>
    <x v="4"/>
    <x v="4"/>
    <x v="0"/>
    <n v="1"/>
    <n v="0"/>
    <n v="0"/>
    <n v="0"/>
    <n v="3"/>
    <d v="2024-12-08T00:00:00"/>
    <s v="Contacted"/>
    <n v="0"/>
    <x v="0"/>
    <b v="0"/>
    <b v="0"/>
    <x v="0"/>
  </r>
  <r>
    <s v="CUST101711"/>
    <d v="2023-04-15T00:00:00"/>
    <x v="4"/>
    <x v="9"/>
    <d v="2023-06-02T00:00:00"/>
    <d v="2024-07-10T00:00:00"/>
    <x v="0"/>
    <n v="917"/>
    <n v="465"/>
    <n v="2.1505376344086021E-3"/>
    <x v="0"/>
    <n v="4"/>
    <n v="300.68"/>
    <n v="75.17"/>
    <n v="70.73"/>
    <x v="1"/>
    <x v="7"/>
    <x v="2"/>
    <n v="37"/>
    <x v="0"/>
    <x v="1"/>
    <x v="4"/>
    <x v="4"/>
    <n v="0"/>
    <n v="0"/>
    <n v="0"/>
    <n v="1"/>
    <n v="2"/>
    <d v="2025-04-09T00:00:00"/>
    <s v="Contacted"/>
    <n v="1"/>
    <x v="0"/>
    <b v="1"/>
    <b v="0"/>
    <x v="0"/>
  </r>
  <r>
    <s v="CUST102012"/>
    <d v="2022-03-24T00:00:00"/>
    <x v="0"/>
    <x v="11"/>
    <s v="-"/>
    <s v="-"/>
    <x v="3"/>
    <n v="1304"/>
    <s v=" - "/>
    <n v="0"/>
    <x v="1"/>
    <n v="0"/>
    <n v="0"/>
    <n v="0"/>
    <n v="0"/>
    <x v="2"/>
    <x v="0"/>
    <x v="2"/>
    <n v="41"/>
    <x v="0"/>
    <x v="0"/>
    <x v="4"/>
    <x v="6"/>
    <n v="0"/>
    <n v="0"/>
    <n v="0"/>
    <n v="0"/>
    <n v="0"/>
    <d v="2025-05-24T00:00:00"/>
    <s v="Contacted"/>
    <n v="7"/>
    <x v="0"/>
    <b v="1"/>
    <b v="0"/>
    <x v="0"/>
  </r>
  <r>
    <s v="CUST100344"/>
    <d v="2024-03-19T00:00:00"/>
    <x v="3"/>
    <x v="11"/>
    <d v="2024-10-11T00:00:00"/>
    <d v="2025-05-23T00:00:00"/>
    <x v="2"/>
    <n v="578"/>
    <n v="148"/>
    <n v="6.7567567567567571E-3"/>
    <x v="0"/>
    <n v="3"/>
    <n v="156.34"/>
    <n v="52.11"/>
    <n v="0"/>
    <x v="3"/>
    <x v="9"/>
    <x v="2"/>
    <n v="21"/>
    <x v="2"/>
    <x v="6"/>
    <x v="1"/>
    <x v="3"/>
    <n v="0"/>
    <n v="0"/>
    <n v="0"/>
    <n v="0"/>
    <n v="0"/>
    <d v="2025-05-17T00:00:00"/>
    <s v="Contacted"/>
    <n v="0"/>
    <x v="2"/>
    <b v="1"/>
    <b v="0"/>
    <x v="0"/>
  </r>
  <r>
    <s v="CUST100556"/>
    <d v="2022-01-15T00:00:00"/>
    <x v="0"/>
    <x v="3"/>
    <s v="-"/>
    <s v="-"/>
    <x v="3"/>
    <n v="1372"/>
    <s v=" - "/>
    <n v="0"/>
    <x v="1"/>
    <n v="0"/>
    <n v="0"/>
    <n v="0"/>
    <n v="0"/>
    <x v="4"/>
    <x v="2"/>
    <x v="0"/>
    <n v="33"/>
    <x v="0"/>
    <x v="3"/>
    <x v="0"/>
    <x v="4"/>
    <n v="0"/>
    <n v="0"/>
    <n v="0"/>
    <n v="0"/>
    <n v="0"/>
    <d v="2024-11-20T00:00:00"/>
    <s v="Contacted"/>
    <n v="5"/>
    <x v="2"/>
    <b v="0"/>
    <b v="0"/>
    <x v="0"/>
  </r>
  <r>
    <s v="CUST101423"/>
    <d v="2023-11-02T00:00:00"/>
    <x v="4"/>
    <x v="5"/>
    <d v="2023-11-06T00:00:00"/>
    <d v="2025-04-09T00:00:00"/>
    <x v="2"/>
    <n v="716"/>
    <n v="192"/>
    <n v="5.208333333333333E-3"/>
    <x v="0"/>
    <n v="2"/>
    <n v="224.33"/>
    <n v="112.17"/>
    <n v="53.93"/>
    <x v="5"/>
    <x v="6"/>
    <x v="2"/>
    <n v="30"/>
    <x v="2"/>
    <x v="3"/>
    <x v="3"/>
    <x v="7"/>
    <n v="0"/>
    <n v="0"/>
    <n v="0"/>
    <n v="0"/>
    <n v="0"/>
    <s v="-"/>
    <s v="Never Contacted"/>
    <n v="6"/>
    <x v="1"/>
    <b v="1"/>
    <b v="0"/>
    <x v="0"/>
  </r>
  <r>
    <s v="CUST101037"/>
    <d v="2022-12-29T00:00:00"/>
    <x v="0"/>
    <x v="7"/>
    <d v="2023-11-08T00:00:00"/>
    <d v="2024-07-28T00:00:00"/>
    <x v="0"/>
    <n v="1024"/>
    <n v="447"/>
    <n v="2.2371364653243847E-3"/>
    <x v="0"/>
    <n v="2"/>
    <n v="21.88"/>
    <n v="10.94"/>
    <n v="4.78"/>
    <x v="4"/>
    <x v="5"/>
    <x v="1"/>
    <n v="41"/>
    <x v="0"/>
    <x v="0"/>
    <x v="0"/>
    <x v="3"/>
    <n v="0"/>
    <n v="0"/>
    <n v="1"/>
    <n v="0"/>
    <n v="1"/>
    <d v="2025-08-22T00:00:00"/>
    <s v="Contacted"/>
    <n v="4"/>
    <x v="0"/>
    <b v="1"/>
    <b v="1"/>
    <x v="0"/>
  </r>
  <r>
    <s v="CUST100680"/>
    <d v="2021-10-11T00:00:00"/>
    <x v="1"/>
    <x v="6"/>
    <d v="2025-02-23T00:00:00"/>
    <d v="2025-09-09T00:00:00"/>
    <x v="2"/>
    <n v="1468"/>
    <n v="39"/>
    <n v="2.564102564102564E-2"/>
    <x v="0"/>
    <n v="5"/>
    <n v="309.17"/>
    <n v="61.83"/>
    <n v="135.15"/>
    <x v="4"/>
    <x v="3"/>
    <x v="0"/>
    <n v="31"/>
    <x v="0"/>
    <x v="5"/>
    <x v="1"/>
    <x v="7"/>
    <n v="0"/>
    <n v="1"/>
    <n v="0"/>
    <n v="0"/>
    <n v="1"/>
    <d v="2024-12-29T00:00:00"/>
    <s v="Contacted"/>
    <n v="10"/>
    <x v="0"/>
    <b v="0"/>
    <b v="0"/>
    <x v="1"/>
  </r>
  <r>
    <s v="CUST102229"/>
    <d v="2023-11-04T00:00:00"/>
    <x v="4"/>
    <x v="5"/>
    <d v="2025-01-30T00:00:00"/>
    <d v="2025-06-20T00:00:00"/>
    <x v="2"/>
    <n v="714"/>
    <n v="120"/>
    <n v="8.3333333333333332E-3"/>
    <x v="0"/>
    <n v="2"/>
    <n v="97.33"/>
    <n v="48.67"/>
    <n v="25.64"/>
    <x v="3"/>
    <x v="4"/>
    <x v="1"/>
    <n v="41"/>
    <x v="0"/>
    <x v="2"/>
    <x v="0"/>
    <x v="1"/>
    <n v="0"/>
    <n v="0"/>
    <n v="0"/>
    <n v="0"/>
    <n v="0"/>
    <d v="2025-07-26T00:00:00"/>
    <s v="Contacted"/>
    <n v="5"/>
    <x v="0"/>
    <b v="1"/>
    <b v="1"/>
    <x v="0"/>
  </r>
  <r>
    <s v="CUST101106"/>
    <d v="2024-04-11T00:00:00"/>
    <x v="3"/>
    <x v="9"/>
    <d v="2025-04-07T00:00:00"/>
    <d v="2025-06-07T00:00:00"/>
    <x v="2"/>
    <n v="555"/>
    <n v="133"/>
    <n v="7.5187969924812026E-3"/>
    <x v="0"/>
    <n v="2"/>
    <n v="87.43"/>
    <n v="43.72"/>
    <n v="0"/>
    <x v="2"/>
    <x v="8"/>
    <x v="2"/>
    <n v="42"/>
    <x v="0"/>
    <x v="4"/>
    <x v="4"/>
    <x v="5"/>
    <n v="0"/>
    <n v="0"/>
    <n v="0"/>
    <n v="0"/>
    <n v="0"/>
    <d v="2024-12-19T00:00:00"/>
    <s v="Contacted"/>
    <n v="0"/>
    <x v="1"/>
    <b v="0"/>
    <b v="0"/>
    <x v="0"/>
  </r>
  <r>
    <s v="CUST100570"/>
    <d v="2023-09-27T00:00:00"/>
    <x v="4"/>
    <x v="10"/>
    <d v="2025-05-16T00:00:00"/>
    <d v="2025-07-15T00:00:00"/>
    <x v="2"/>
    <n v="752"/>
    <n v="95"/>
    <n v="1.0526315789473684E-2"/>
    <x v="0"/>
    <n v="2"/>
    <n v="90.61"/>
    <n v="45.31"/>
    <n v="35.53"/>
    <x v="1"/>
    <x v="3"/>
    <x v="1"/>
    <n v="30"/>
    <x v="2"/>
    <x v="5"/>
    <x v="0"/>
    <x v="1"/>
    <n v="0"/>
    <n v="0"/>
    <n v="0"/>
    <n v="1"/>
    <n v="1"/>
    <d v="2024-11-01T00:00:00"/>
    <s v="Contacted"/>
    <n v="0"/>
    <x v="0"/>
    <b v="1"/>
    <b v="1"/>
    <x v="0"/>
  </r>
  <r>
    <s v="CUST100352"/>
    <d v="2023-01-06T00:00:00"/>
    <x v="4"/>
    <x v="3"/>
    <d v="2024-03-14T00:00:00"/>
    <d v="2025-06-07T00:00:00"/>
    <x v="2"/>
    <n v="1016"/>
    <n v="133"/>
    <n v="7.5187969924812026E-3"/>
    <x v="0"/>
    <n v="1"/>
    <n v="66.78"/>
    <n v="66.78"/>
    <n v="16.45"/>
    <x v="5"/>
    <x v="5"/>
    <x v="0"/>
    <n v="44"/>
    <x v="0"/>
    <x v="5"/>
    <x v="3"/>
    <x v="0"/>
    <n v="0"/>
    <n v="0"/>
    <n v="0"/>
    <n v="0"/>
    <n v="0"/>
    <d v="2023-05-18T00:00:00"/>
    <s v="Contacted"/>
    <n v="8"/>
    <x v="0"/>
    <b v="1"/>
    <b v="0"/>
    <x v="0"/>
  </r>
  <r>
    <s v="CUST100091"/>
    <d v="2022-07-18T00:00:00"/>
    <x v="0"/>
    <x v="8"/>
    <d v="2024-07-21T00:00:00"/>
    <d v="2025-05-19T00:00:00"/>
    <x v="2"/>
    <n v="1188"/>
    <n v="152"/>
    <n v="6.5789473684210523E-3"/>
    <x v="0"/>
    <n v="1"/>
    <n v="48.32"/>
    <n v="48.32"/>
    <n v="87.79"/>
    <x v="1"/>
    <x v="9"/>
    <x v="2"/>
    <n v="37"/>
    <x v="0"/>
    <x v="3"/>
    <x v="3"/>
    <x v="3"/>
    <n v="0"/>
    <n v="0"/>
    <n v="0"/>
    <n v="1"/>
    <n v="1"/>
    <s v="-"/>
    <s v="Never Contacted"/>
    <n v="0"/>
    <x v="0"/>
    <b v="1"/>
    <b v="0"/>
    <x v="0"/>
  </r>
  <r>
    <s v="CUST101210"/>
    <d v="2022-06-11T00:00:00"/>
    <x v="0"/>
    <x v="0"/>
    <d v="2022-09-02T00:00:00"/>
    <d v="2025-03-20T00:00:00"/>
    <x v="2"/>
    <n v="1225"/>
    <n v="212"/>
    <n v="4.7169811320754715E-3"/>
    <x v="0"/>
    <n v="1"/>
    <n v="40.92"/>
    <n v="40.92"/>
    <n v="48.21"/>
    <x v="0"/>
    <x v="6"/>
    <x v="2"/>
    <n v="23"/>
    <x v="2"/>
    <x v="4"/>
    <x v="1"/>
    <x v="4"/>
    <n v="0"/>
    <n v="0"/>
    <n v="0"/>
    <n v="1"/>
    <n v="0"/>
    <d v="2022-08-24T00:00:00"/>
    <s v="Contacted"/>
    <n v="0"/>
    <x v="2"/>
    <b v="0"/>
    <b v="0"/>
    <x v="0"/>
  </r>
  <r>
    <s v="CUST102106"/>
    <d v="2021-10-09T00:00:00"/>
    <x v="1"/>
    <x v="6"/>
    <d v="2025-06-29T00:00:00"/>
    <d v="2025-09-13T00:00:00"/>
    <x v="2"/>
    <n v="1470"/>
    <n v="35"/>
    <n v="2.8571428571428571E-2"/>
    <x v="0"/>
    <n v="3"/>
    <n v="186.64"/>
    <n v="62.21"/>
    <n v="108.68"/>
    <x v="4"/>
    <x v="5"/>
    <x v="0"/>
    <n v="0"/>
    <x v="3"/>
    <x v="2"/>
    <x v="1"/>
    <x v="6"/>
    <n v="0"/>
    <n v="1"/>
    <n v="0"/>
    <n v="0"/>
    <n v="1"/>
    <d v="2022-08-23T00:00:00"/>
    <s v="Contacted"/>
    <n v="5"/>
    <x v="2"/>
    <b v="0"/>
    <b v="0"/>
    <x v="1"/>
  </r>
  <r>
    <s v="CUST101270"/>
    <d v="2023-12-01T00:00:00"/>
    <x v="4"/>
    <x v="7"/>
    <d v="2025-02-17T00:00:00"/>
    <d v="2025-06-18T00:00:00"/>
    <x v="2"/>
    <n v="687"/>
    <n v="122"/>
    <n v="8.1967213114754103E-3"/>
    <x v="0"/>
    <n v="1"/>
    <n v="70.47"/>
    <n v="70.47"/>
    <n v="43.03"/>
    <x v="2"/>
    <x v="5"/>
    <x v="2"/>
    <n v="22"/>
    <x v="2"/>
    <x v="0"/>
    <x v="2"/>
    <x v="6"/>
    <n v="0"/>
    <n v="0"/>
    <n v="0"/>
    <n v="0"/>
    <n v="0"/>
    <d v="2025-02-13T00:00:00"/>
    <s v="Contacted"/>
    <n v="0"/>
    <x v="0"/>
    <b v="1"/>
    <b v="0"/>
    <x v="0"/>
  </r>
  <r>
    <s v="CUST102276"/>
    <d v="2023-07-03T00:00:00"/>
    <x v="4"/>
    <x v="8"/>
    <d v="2025-09-19T00:00:00"/>
    <d v="2025-10-12T00:00:00"/>
    <x v="2"/>
    <n v="838"/>
    <n v="6"/>
    <n v="0.16666666666666666"/>
    <x v="0"/>
    <n v="2"/>
    <n v="110.45"/>
    <n v="55.23"/>
    <n v="86.34"/>
    <x v="5"/>
    <x v="4"/>
    <x v="1"/>
    <n v="40"/>
    <x v="0"/>
    <x v="5"/>
    <x v="2"/>
    <x v="2"/>
    <n v="0"/>
    <n v="0"/>
    <n v="0"/>
    <n v="0"/>
    <n v="0"/>
    <d v="2024-06-01T00:00:00"/>
    <s v="Contacted"/>
    <n v="7"/>
    <x v="2"/>
    <b v="1"/>
    <b v="1"/>
    <x v="1"/>
  </r>
  <r>
    <s v="CUST100261"/>
    <d v="2022-09-21T00:00:00"/>
    <x v="0"/>
    <x v="10"/>
    <d v="2023-03-05T00:00:00"/>
    <d v="2023-03-11T00:00:00"/>
    <x v="1"/>
    <n v="1123"/>
    <n v="952"/>
    <n v="1.0504201680672268E-3"/>
    <x v="0"/>
    <n v="4"/>
    <n v="28.2"/>
    <n v="7.05"/>
    <n v="13.44"/>
    <x v="1"/>
    <x v="2"/>
    <x v="0"/>
    <n v="0"/>
    <x v="3"/>
    <x v="3"/>
    <x v="2"/>
    <x v="6"/>
    <n v="1"/>
    <n v="0"/>
    <n v="0"/>
    <n v="0"/>
    <n v="2"/>
    <s v="-"/>
    <s v="Never Contacted"/>
    <n v="8"/>
    <x v="0"/>
    <b v="0"/>
    <b v="1"/>
    <x v="0"/>
  </r>
  <r>
    <s v="CUST101462"/>
    <d v="2023-06-23T00:00:00"/>
    <x v="4"/>
    <x v="0"/>
    <d v="2024-12-29T00:00:00"/>
    <d v="2025-07-19T00:00:00"/>
    <x v="2"/>
    <n v="848"/>
    <n v="91"/>
    <n v="1.098901098901099E-2"/>
    <x v="0"/>
    <n v="5"/>
    <n v="556.9"/>
    <n v="111.38"/>
    <n v="107.78"/>
    <x v="0"/>
    <x v="3"/>
    <x v="2"/>
    <n v="34"/>
    <x v="0"/>
    <x v="2"/>
    <x v="0"/>
    <x v="5"/>
    <n v="0"/>
    <n v="0"/>
    <n v="0"/>
    <n v="0"/>
    <n v="2"/>
    <d v="2024-01-31T00:00:00"/>
    <s v="Contacted"/>
    <n v="9"/>
    <x v="2"/>
    <b v="1"/>
    <b v="0"/>
    <x v="0"/>
  </r>
  <r>
    <s v="CUST100748"/>
    <d v="2023-03-25T00:00:00"/>
    <x v="4"/>
    <x v="11"/>
    <d v="2025-03-26T00:00:00"/>
    <d v="2025-09-03T00:00:00"/>
    <x v="2"/>
    <n v="938"/>
    <n v="45"/>
    <n v="2.2222222222222223E-2"/>
    <x v="0"/>
    <n v="1"/>
    <n v="39.36"/>
    <n v="39.36"/>
    <n v="69.27"/>
    <x v="3"/>
    <x v="1"/>
    <x v="1"/>
    <n v="27"/>
    <x v="2"/>
    <x v="2"/>
    <x v="1"/>
    <x v="7"/>
    <n v="1"/>
    <n v="0"/>
    <n v="0"/>
    <n v="0"/>
    <n v="0"/>
    <s v="-"/>
    <s v="Never Contacted"/>
    <n v="0"/>
    <x v="0"/>
    <b v="1"/>
    <b v="0"/>
    <x v="1"/>
  </r>
  <r>
    <s v="CUST101411"/>
    <d v="2023-07-07T00:00:00"/>
    <x v="4"/>
    <x v="8"/>
    <d v="2023-11-12T00:00:00"/>
    <s v="-"/>
    <x v="3"/>
    <n v="834"/>
    <s v=" - "/>
    <n v="0"/>
    <x v="0"/>
    <n v="0"/>
    <n v="0"/>
    <n v="0"/>
    <n v="0"/>
    <x v="4"/>
    <x v="7"/>
    <x v="0"/>
    <n v="21"/>
    <x v="2"/>
    <x v="1"/>
    <x v="4"/>
    <x v="5"/>
    <n v="1"/>
    <n v="0"/>
    <n v="0"/>
    <n v="0"/>
    <n v="0"/>
    <s v="-"/>
    <s v="Never Contacted"/>
    <n v="6"/>
    <x v="2"/>
    <b v="0"/>
    <b v="0"/>
    <x v="0"/>
  </r>
  <r>
    <s v="CUST101765"/>
    <d v="2024-01-29T00:00:00"/>
    <x v="3"/>
    <x v="3"/>
    <d v="2024-07-27T00:00:00"/>
    <d v="2025-06-07T00:00:00"/>
    <x v="2"/>
    <n v="628"/>
    <n v="133"/>
    <n v="7.5187969924812026E-3"/>
    <x v="0"/>
    <n v="2"/>
    <n v="133.29"/>
    <n v="66.650000000000006"/>
    <n v="61.81"/>
    <x v="4"/>
    <x v="6"/>
    <x v="2"/>
    <n v="25"/>
    <x v="2"/>
    <x v="2"/>
    <x v="3"/>
    <x v="2"/>
    <n v="0"/>
    <n v="0"/>
    <n v="1"/>
    <n v="0"/>
    <n v="0"/>
    <s v="-"/>
    <s v="Never Contacted"/>
    <n v="0"/>
    <x v="1"/>
    <b v="1"/>
    <b v="1"/>
    <x v="0"/>
  </r>
  <r>
    <s v="CUST102437"/>
    <d v="2022-12-13T00:00:00"/>
    <x v="0"/>
    <x v="7"/>
    <d v="2025-07-31T00:00:00"/>
    <d v="2025-09-25T00:00:00"/>
    <x v="2"/>
    <n v="1040"/>
    <n v="23"/>
    <n v="4.3478260869565216E-2"/>
    <x v="0"/>
    <n v="1"/>
    <n v="59.96"/>
    <n v="59.96"/>
    <n v="19.010000000000002"/>
    <x v="3"/>
    <x v="9"/>
    <x v="1"/>
    <n v="36"/>
    <x v="0"/>
    <x v="1"/>
    <x v="1"/>
    <x v="1"/>
    <n v="0"/>
    <n v="0"/>
    <n v="0"/>
    <n v="0"/>
    <n v="0"/>
    <d v="2025-07-14T00:00:00"/>
    <s v="Contacted"/>
    <n v="0"/>
    <x v="0"/>
    <b v="1"/>
    <b v="1"/>
    <x v="1"/>
  </r>
  <r>
    <s v="CUST101383"/>
    <d v="2020-07-23T00:00:00"/>
    <x v="2"/>
    <x v="8"/>
    <d v="2024-02-19T00:00:00"/>
    <d v="2024-05-16T00:00:00"/>
    <x v="0"/>
    <n v="1913"/>
    <n v="520"/>
    <n v="1.9230769230769232E-3"/>
    <x v="0"/>
    <n v="3"/>
    <n v="227.26"/>
    <n v="75.75"/>
    <n v="37.51"/>
    <x v="2"/>
    <x v="6"/>
    <x v="0"/>
    <n v="20"/>
    <x v="2"/>
    <x v="5"/>
    <x v="1"/>
    <x v="1"/>
    <n v="1"/>
    <n v="0"/>
    <n v="0"/>
    <n v="0"/>
    <n v="1"/>
    <s v="-"/>
    <s v="Never Contacted"/>
    <n v="6"/>
    <x v="1"/>
    <b v="1"/>
    <b v="1"/>
    <x v="0"/>
  </r>
  <r>
    <s v="CUST101004"/>
    <d v="2021-05-29T00:00:00"/>
    <x v="1"/>
    <x v="1"/>
    <d v="2023-11-03T00:00:00"/>
    <d v="2024-03-02T00:00:00"/>
    <x v="0"/>
    <n v="1603"/>
    <n v="595"/>
    <n v="1.6806722689075631E-3"/>
    <x v="0"/>
    <n v="2"/>
    <n v="76.39"/>
    <n v="38.200000000000003"/>
    <n v="21.52"/>
    <x v="1"/>
    <x v="5"/>
    <x v="0"/>
    <n v="27"/>
    <x v="2"/>
    <x v="6"/>
    <x v="0"/>
    <x v="4"/>
    <n v="0"/>
    <n v="1"/>
    <n v="1"/>
    <n v="0"/>
    <n v="2"/>
    <d v="2022-04-03T00:00:00"/>
    <s v="Contacted"/>
    <n v="0"/>
    <x v="0"/>
    <b v="0"/>
    <b v="0"/>
    <x v="0"/>
  </r>
  <r>
    <s v="CUST100567"/>
    <d v="2021-09-07T00:00:00"/>
    <x v="1"/>
    <x v="10"/>
    <d v="2022-06-14T00:00:00"/>
    <d v="2024-01-05T00:00:00"/>
    <x v="0"/>
    <n v="1502"/>
    <n v="652"/>
    <n v="1.5337423312883436E-3"/>
    <x v="0"/>
    <n v="4"/>
    <n v="3.9"/>
    <n v="0.98"/>
    <n v="1.52"/>
    <x v="3"/>
    <x v="8"/>
    <x v="2"/>
    <n v="33"/>
    <x v="0"/>
    <x v="4"/>
    <x v="0"/>
    <x v="5"/>
    <n v="1"/>
    <n v="0"/>
    <n v="0"/>
    <n v="0"/>
    <n v="1"/>
    <d v="2025-03-21T00:00:00"/>
    <s v="Contacted"/>
    <n v="10"/>
    <x v="0"/>
    <b v="1"/>
    <b v="1"/>
    <x v="0"/>
  </r>
  <r>
    <s v="CUST100322"/>
    <d v="2023-06-22T00:00:00"/>
    <x v="4"/>
    <x v="0"/>
    <d v="2024-10-16T00:00:00"/>
    <s v="-"/>
    <x v="3"/>
    <n v="849"/>
    <s v=" - "/>
    <n v="0"/>
    <x v="0"/>
    <n v="0"/>
    <n v="0"/>
    <n v="0"/>
    <n v="0"/>
    <x v="0"/>
    <x v="9"/>
    <x v="1"/>
    <n v="29"/>
    <x v="2"/>
    <x v="0"/>
    <x v="3"/>
    <x v="0"/>
    <n v="0"/>
    <n v="0"/>
    <n v="0"/>
    <n v="0"/>
    <n v="0"/>
    <d v="2024-07-30T00:00:00"/>
    <s v="Contacted"/>
    <n v="2"/>
    <x v="0"/>
    <b v="1"/>
    <b v="0"/>
    <x v="0"/>
  </r>
  <r>
    <s v="CUST101893"/>
    <d v="2022-05-28T00:00:00"/>
    <x v="0"/>
    <x v="1"/>
    <d v="2024-08-15T00:00:00"/>
    <d v="2025-07-30T00:00:00"/>
    <x v="2"/>
    <n v="1239"/>
    <n v="80"/>
    <n v="1.2500000000000001E-2"/>
    <x v="0"/>
    <n v="5"/>
    <n v="66.319999999999993"/>
    <n v="13.26"/>
    <n v="0.5"/>
    <x v="4"/>
    <x v="1"/>
    <x v="1"/>
    <n v="33"/>
    <x v="0"/>
    <x v="2"/>
    <x v="0"/>
    <x v="0"/>
    <n v="0"/>
    <n v="0"/>
    <n v="0"/>
    <n v="0"/>
    <n v="0"/>
    <d v="2024-02-10T00:00:00"/>
    <s v="Contacted"/>
    <n v="0"/>
    <x v="0"/>
    <b v="1"/>
    <b v="0"/>
    <x v="1"/>
  </r>
  <r>
    <s v="CUST102083"/>
    <d v="2024-04-05T00:00:00"/>
    <x v="3"/>
    <x v="9"/>
    <d v="2025-10-10T00:00:00"/>
    <s v="-"/>
    <x v="3"/>
    <n v="561"/>
    <s v=" - "/>
    <n v="0"/>
    <x v="0"/>
    <n v="0"/>
    <n v="0"/>
    <n v="0"/>
    <n v="0"/>
    <x v="2"/>
    <x v="8"/>
    <x v="0"/>
    <n v="28"/>
    <x v="2"/>
    <x v="2"/>
    <x v="2"/>
    <x v="4"/>
    <n v="0"/>
    <n v="0"/>
    <n v="0"/>
    <n v="0"/>
    <n v="0"/>
    <d v="2025-07-23T00:00:00"/>
    <s v="Contacted"/>
    <n v="0"/>
    <x v="0"/>
    <b v="1"/>
    <b v="0"/>
    <x v="0"/>
  </r>
  <r>
    <s v="CUST100348"/>
    <d v="2023-06-26T00:00:00"/>
    <x v="4"/>
    <x v="0"/>
    <d v="2023-11-02T00:00:00"/>
    <d v="2025-04-17T00:00:00"/>
    <x v="2"/>
    <n v="845"/>
    <n v="184"/>
    <n v="5.434782608695652E-3"/>
    <x v="0"/>
    <n v="5"/>
    <n v="305.13"/>
    <n v="61.03"/>
    <n v="28.25"/>
    <x v="4"/>
    <x v="2"/>
    <x v="2"/>
    <n v="53"/>
    <x v="0"/>
    <x v="5"/>
    <x v="0"/>
    <x v="2"/>
    <n v="0"/>
    <n v="0"/>
    <n v="0"/>
    <n v="0"/>
    <n v="3"/>
    <s v="-"/>
    <s v="Never Contacted"/>
    <n v="9"/>
    <x v="1"/>
    <b v="1"/>
    <b v="0"/>
    <x v="0"/>
  </r>
  <r>
    <s v="CUST101089"/>
    <d v="2021-04-07T00:00:00"/>
    <x v="1"/>
    <x v="9"/>
    <d v="2024-01-15T00:00:00"/>
    <d v="2024-06-23T00:00:00"/>
    <x v="0"/>
    <n v="1655"/>
    <n v="482"/>
    <n v="2.0746887966804979E-3"/>
    <x v="0"/>
    <n v="3"/>
    <n v="101.53"/>
    <n v="33.840000000000003"/>
    <n v="19.78"/>
    <x v="4"/>
    <x v="8"/>
    <x v="0"/>
    <n v="24"/>
    <x v="2"/>
    <x v="0"/>
    <x v="3"/>
    <x v="3"/>
    <n v="1"/>
    <n v="0"/>
    <n v="0"/>
    <n v="0"/>
    <n v="0"/>
    <d v="2022-03-23T00:00:00"/>
    <s v="Contacted"/>
    <n v="0"/>
    <x v="1"/>
    <b v="1"/>
    <b v="0"/>
    <x v="0"/>
  </r>
  <r>
    <s v="CUST101850"/>
    <d v="2024-07-20T00:00:00"/>
    <x v="3"/>
    <x v="8"/>
    <d v="2024-08-11T00:00:00"/>
    <d v="2025-06-28T00:00:00"/>
    <x v="2"/>
    <n v="455"/>
    <n v="112"/>
    <n v="8.9285714285714281E-3"/>
    <x v="0"/>
    <n v="6"/>
    <n v="628.79999999999995"/>
    <n v="104.8"/>
    <n v="202.35"/>
    <x v="5"/>
    <x v="9"/>
    <x v="0"/>
    <n v="23"/>
    <x v="2"/>
    <x v="3"/>
    <x v="3"/>
    <x v="7"/>
    <n v="0"/>
    <n v="0"/>
    <n v="1"/>
    <n v="1"/>
    <n v="2"/>
    <s v="-"/>
    <s v="Never Contacted"/>
    <n v="0"/>
    <x v="2"/>
    <b v="1"/>
    <b v="0"/>
    <x v="0"/>
  </r>
  <r>
    <s v="CUST100300"/>
    <d v="2024-10-12T00:00:00"/>
    <x v="3"/>
    <x v="6"/>
    <d v="2024-12-11T00:00:00"/>
    <d v="2025-06-25T00:00:00"/>
    <x v="2"/>
    <n v="371"/>
    <n v="115"/>
    <n v="8.6956521739130436E-3"/>
    <x v="0"/>
    <n v="3"/>
    <n v="134.58000000000001"/>
    <n v="44.86"/>
    <n v="16.670000000000002"/>
    <x v="4"/>
    <x v="3"/>
    <x v="2"/>
    <n v="22"/>
    <x v="2"/>
    <x v="1"/>
    <x v="3"/>
    <x v="5"/>
    <n v="1"/>
    <n v="0"/>
    <n v="0"/>
    <n v="1"/>
    <n v="2"/>
    <d v="2024-12-19T00:00:00"/>
    <s v="Contacted"/>
    <n v="0"/>
    <x v="0"/>
    <b v="0"/>
    <b v="1"/>
    <x v="0"/>
  </r>
  <r>
    <s v="CUST101658"/>
    <d v="2020-11-12T00:00:00"/>
    <x v="2"/>
    <x v="5"/>
    <d v="2022-12-14T00:00:00"/>
    <d v="2023-11-06T00:00:00"/>
    <x v="1"/>
    <n v="1801"/>
    <n v="712"/>
    <n v="1.4044943820224719E-3"/>
    <x v="0"/>
    <n v="1"/>
    <n v="104.78"/>
    <n v="104.78"/>
    <n v="102.22"/>
    <x v="3"/>
    <x v="2"/>
    <x v="2"/>
    <n v="26"/>
    <x v="2"/>
    <x v="2"/>
    <x v="2"/>
    <x v="6"/>
    <n v="1"/>
    <n v="0"/>
    <n v="0"/>
    <n v="0"/>
    <n v="0"/>
    <d v="2024-06-30T00:00:00"/>
    <s v="Contacted"/>
    <n v="0"/>
    <x v="1"/>
    <b v="1"/>
    <b v="0"/>
    <x v="0"/>
  </r>
  <r>
    <s v="CUST101316"/>
    <d v="2020-05-22T00:00:00"/>
    <x v="2"/>
    <x v="1"/>
    <d v="2021-03-22T00:00:00"/>
    <d v="2023-03-24T00:00:00"/>
    <x v="1"/>
    <n v="1975"/>
    <n v="939"/>
    <n v="1.0649627263045794E-3"/>
    <x v="0"/>
    <n v="1"/>
    <n v="74.760000000000005"/>
    <n v="74.760000000000005"/>
    <n v="95.23"/>
    <x v="4"/>
    <x v="0"/>
    <x v="0"/>
    <n v="34"/>
    <x v="0"/>
    <x v="4"/>
    <x v="4"/>
    <x v="2"/>
    <n v="0"/>
    <n v="0"/>
    <n v="1"/>
    <n v="1"/>
    <n v="0"/>
    <d v="2020-06-07T00:00:00"/>
    <s v="Contacted"/>
    <n v="0"/>
    <x v="1"/>
    <b v="1"/>
    <b v="1"/>
    <x v="0"/>
  </r>
  <r>
    <s v="CUST102014"/>
    <d v="2024-02-28T00:00:00"/>
    <x v="3"/>
    <x v="4"/>
    <d v="2025-02-13T00:00:00"/>
    <d v="2025-04-19T00:00:00"/>
    <x v="2"/>
    <n v="598"/>
    <n v="182"/>
    <n v="5.4945054945054949E-3"/>
    <x v="0"/>
    <n v="3"/>
    <n v="88.55"/>
    <n v="29.52"/>
    <n v="12.31"/>
    <x v="2"/>
    <x v="8"/>
    <x v="2"/>
    <n v="25"/>
    <x v="2"/>
    <x v="4"/>
    <x v="0"/>
    <x v="3"/>
    <n v="0"/>
    <n v="0"/>
    <n v="0"/>
    <n v="0"/>
    <n v="0"/>
    <d v="2024-06-16T00:00:00"/>
    <s v="Contacted"/>
    <n v="0"/>
    <x v="0"/>
    <b v="1"/>
    <b v="0"/>
    <x v="0"/>
  </r>
  <r>
    <s v="CUST101010"/>
    <d v="2020-09-01T00:00:00"/>
    <x v="2"/>
    <x v="10"/>
    <d v="2023-03-04T00:00:00"/>
    <d v="2023-09-06T00:00:00"/>
    <x v="1"/>
    <n v="1873"/>
    <n v="773"/>
    <n v="1.29366106080207E-3"/>
    <x v="0"/>
    <n v="5"/>
    <n v="295.01"/>
    <n v="59"/>
    <n v="0"/>
    <x v="4"/>
    <x v="9"/>
    <x v="2"/>
    <n v="30"/>
    <x v="2"/>
    <x v="6"/>
    <x v="2"/>
    <x v="3"/>
    <n v="0"/>
    <n v="0"/>
    <n v="1"/>
    <n v="1"/>
    <n v="1"/>
    <d v="2022-10-29T00:00:00"/>
    <s v="Contacted"/>
    <n v="0"/>
    <x v="1"/>
    <b v="1"/>
    <b v="0"/>
    <x v="0"/>
  </r>
  <r>
    <s v="CUST100964"/>
    <d v="2021-01-26T00:00:00"/>
    <x v="1"/>
    <x v="3"/>
    <d v="2025-05-03T00:00:00"/>
    <d v="2025-09-26T00:00:00"/>
    <x v="2"/>
    <n v="1726"/>
    <n v="22"/>
    <n v="4.5454545454545456E-2"/>
    <x v="0"/>
    <n v="3"/>
    <n v="204.38"/>
    <n v="68.13"/>
    <n v="77.36"/>
    <x v="2"/>
    <x v="1"/>
    <x v="0"/>
    <n v="37"/>
    <x v="0"/>
    <x v="2"/>
    <x v="1"/>
    <x v="4"/>
    <n v="0"/>
    <n v="1"/>
    <n v="0"/>
    <n v="0"/>
    <n v="2"/>
    <d v="2023-08-19T00:00:00"/>
    <s v="Contacted"/>
    <n v="0"/>
    <x v="0"/>
    <b v="1"/>
    <b v="0"/>
    <x v="1"/>
  </r>
  <r>
    <s v="CUST102369"/>
    <d v="2024-06-08T00:00:00"/>
    <x v="3"/>
    <x v="0"/>
    <d v="2025-03-06T00:00:00"/>
    <d v="2025-08-13T00:00:00"/>
    <x v="2"/>
    <n v="497"/>
    <n v="66"/>
    <n v="1.5151515151515152E-2"/>
    <x v="0"/>
    <n v="5"/>
    <n v="148.83000000000001"/>
    <n v="29.77"/>
    <n v="52.31"/>
    <x v="0"/>
    <x v="3"/>
    <x v="1"/>
    <n v="41"/>
    <x v="0"/>
    <x v="4"/>
    <x v="0"/>
    <x v="3"/>
    <n v="0"/>
    <n v="1"/>
    <n v="1"/>
    <n v="1"/>
    <n v="1"/>
    <d v="2024-09-06T00:00:00"/>
    <s v="Contacted"/>
    <n v="0"/>
    <x v="2"/>
    <b v="1"/>
    <b v="0"/>
    <x v="1"/>
  </r>
  <r>
    <s v="CUST102355"/>
    <d v="2022-10-25T00:00:00"/>
    <x v="0"/>
    <x v="6"/>
    <d v="2023-05-17T00:00:00"/>
    <d v="2024-03-10T00:00:00"/>
    <x v="0"/>
    <n v="1089"/>
    <n v="587"/>
    <n v="1.7035775127768314E-3"/>
    <x v="0"/>
    <n v="1"/>
    <n v="36.86"/>
    <n v="36.86"/>
    <n v="37.44"/>
    <x v="2"/>
    <x v="0"/>
    <x v="2"/>
    <n v="50"/>
    <x v="0"/>
    <x v="5"/>
    <x v="1"/>
    <x v="2"/>
    <n v="0"/>
    <n v="0"/>
    <n v="0"/>
    <n v="0"/>
    <n v="0"/>
    <d v="2022-12-26T00:00:00"/>
    <s v="Contacted"/>
    <n v="5"/>
    <x v="1"/>
    <b v="1"/>
    <b v="0"/>
    <x v="0"/>
  </r>
  <r>
    <s v="CUST101128"/>
    <d v="2021-08-13T00:00:00"/>
    <x v="1"/>
    <x v="2"/>
    <d v="2024-06-30T00:00:00"/>
    <s v="-"/>
    <x v="3"/>
    <n v="1527"/>
    <s v=" - "/>
    <n v="0"/>
    <x v="0"/>
    <n v="0"/>
    <n v="0"/>
    <n v="0"/>
    <n v="0"/>
    <x v="4"/>
    <x v="9"/>
    <x v="0"/>
    <n v="19"/>
    <x v="1"/>
    <x v="4"/>
    <x v="2"/>
    <x v="4"/>
    <n v="2"/>
    <n v="0"/>
    <n v="0"/>
    <n v="0"/>
    <n v="0"/>
    <s v="-"/>
    <s v="Never Contacted"/>
    <n v="7"/>
    <x v="0"/>
    <b v="1"/>
    <b v="0"/>
    <x v="0"/>
  </r>
  <r>
    <s v="CUST100315"/>
    <d v="2020-09-02T00:00:00"/>
    <x v="2"/>
    <x v="10"/>
    <d v="2025-05-21T00:00:00"/>
    <s v="-"/>
    <x v="3"/>
    <n v="1872"/>
    <s v=" - "/>
    <n v="0"/>
    <x v="0"/>
    <n v="0"/>
    <n v="0"/>
    <n v="0"/>
    <n v="0"/>
    <x v="2"/>
    <x v="5"/>
    <x v="2"/>
    <n v="42"/>
    <x v="0"/>
    <x v="0"/>
    <x v="4"/>
    <x v="6"/>
    <n v="0"/>
    <n v="0"/>
    <n v="0"/>
    <n v="0"/>
    <n v="0"/>
    <d v="2024-10-04T00:00:00"/>
    <s v="Contacted"/>
    <n v="5"/>
    <x v="0"/>
    <b v="1"/>
    <b v="1"/>
    <x v="0"/>
  </r>
  <r>
    <s v="CUST102069"/>
    <d v="2021-12-20T00:00:00"/>
    <x v="1"/>
    <x v="7"/>
    <d v="2023-06-25T00:00:00"/>
    <d v="2023-11-11T00:00:00"/>
    <x v="1"/>
    <n v="1398"/>
    <n v="707"/>
    <n v="1.4144271570014145E-3"/>
    <x v="0"/>
    <n v="3"/>
    <n v="441.41"/>
    <n v="147.13999999999999"/>
    <n v="114.15"/>
    <x v="2"/>
    <x v="6"/>
    <x v="2"/>
    <n v="23"/>
    <x v="2"/>
    <x v="6"/>
    <x v="0"/>
    <x v="0"/>
    <n v="0"/>
    <n v="0"/>
    <n v="0"/>
    <n v="0"/>
    <n v="0"/>
    <s v="-"/>
    <s v="Never Contacted"/>
    <n v="9"/>
    <x v="1"/>
    <b v="1"/>
    <b v="0"/>
    <x v="0"/>
  </r>
  <r>
    <s v="CUST100453"/>
    <d v="2024-05-16T00:00:00"/>
    <x v="3"/>
    <x v="1"/>
    <d v="2025-03-23T00:00:00"/>
    <d v="2025-04-20T00:00:00"/>
    <x v="2"/>
    <n v="520"/>
    <n v="181"/>
    <n v="5.5248618784530384E-3"/>
    <x v="0"/>
    <n v="3"/>
    <n v="441.41"/>
    <n v="147.13999999999999"/>
    <n v="90.4"/>
    <x v="1"/>
    <x v="7"/>
    <x v="1"/>
    <n v="40"/>
    <x v="0"/>
    <x v="0"/>
    <x v="1"/>
    <x v="5"/>
    <n v="0"/>
    <n v="1"/>
    <n v="0"/>
    <n v="0"/>
    <n v="2"/>
    <s v="-"/>
    <s v="Never Contacted"/>
    <n v="0"/>
    <x v="0"/>
    <b v="1"/>
    <b v="1"/>
    <x v="0"/>
  </r>
  <r>
    <s v="CUST100913"/>
    <d v="2024-02-11T00:00:00"/>
    <x v="3"/>
    <x v="4"/>
    <s v="-"/>
    <s v="-"/>
    <x v="3"/>
    <n v="615"/>
    <s v=" - "/>
    <n v="0"/>
    <x v="1"/>
    <n v="0"/>
    <n v="0"/>
    <n v="0"/>
    <n v="0"/>
    <x v="5"/>
    <x v="1"/>
    <x v="2"/>
    <n v="26"/>
    <x v="2"/>
    <x v="3"/>
    <x v="3"/>
    <x v="5"/>
    <n v="1"/>
    <n v="0"/>
    <n v="0"/>
    <n v="0"/>
    <n v="0"/>
    <s v="-"/>
    <s v="Never Contacted"/>
    <n v="0"/>
    <x v="0"/>
    <b v="1"/>
    <b v="0"/>
    <x v="0"/>
  </r>
  <r>
    <s v="CUST100601"/>
    <d v="2022-08-10T00:00:00"/>
    <x v="0"/>
    <x v="2"/>
    <d v="2024-01-09T00:00:00"/>
    <d v="2025-01-25T00:00:00"/>
    <x v="2"/>
    <n v="1165"/>
    <n v="266"/>
    <n v="3.7593984962406013E-3"/>
    <x v="0"/>
    <n v="6"/>
    <n v="299.98"/>
    <n v="50"/>
    <n v="26.5"/>
    <x v="5"/>
    <x v="3"/>
    <x v="0"/>
    <n v="26"/>
    <x v="2"/>
    <x v="4"/>
    <x v="2"/>
    <x v="5"/>
    <n v="0"/>
    <n v="0"/>
    <n v="0"/>
    <n v="0"/>
    <n v="3"/>
    <d v="2024-11-07T00:00:00"/>
    <s v="Contacted"/>
    <n v="0"/>
    <x v="2"/>
    <b v="1"/>
    <b v="0"/>
    <x v="0"/>
  </r>
  <r>
    <s v="CUST100175"/>
    <d v="2023-02-08T00:00:00"/>
    <x v="4"/>
    <x v="4"/>
    <d v="2025-03-05T00:00:00"/>
    <s v="-"/>
    <x v="3"/>
    <n v="983"/>
    <s v=" - "/>
    <n v="0"/>
    <x v="0"/>
    <n v="0"/>
    <n v="0"/>
    <n v="0"/>
    <n v="0"/>
    <x v="0"/>
    <x v="2"/>
    <x v="0"/>
    <n v="31"/>
    <x v="0"/>
    <x v="5"/>
    <x v="4"/>
    <x v="6"/>
    <n v="0"/>
    <n v="0"/>
    <n v="0"/>
    <n v="0"/>
    <n v="0"/>
    <d v="2025-07-06T00:00:00"/>
    <s v="Contacted"/>
    <n v="0"/>
    <x v="0"/>
    <b v="1"/>
    <b v="0"/>
    <x v="0"/>
  </r>
  <r>
    <s v="CUST100900"/>
    <d v="2024-08-11T00:00:00"/>
    <x v="3"/>
    <x v="2"/>
    <s v="-"/>
    <s v="-"/>
    <x v="3"/>
    <n v="433"/>
    <s v=" - "/>
    <n v="0"/>
    <x v="1"/>
    <n v="0"/>
    <n v="0"/>
    <n v="0"/>
    <n v="0"/>
    <x v="4"/>
    <x v="2"/>
    <x v="1"/>
    <n v="37"/>
    <x v="0"/>
    <x v="4"/>
    <x v="4"/>
    <x v="5"/>
    <n v="0"/>
    <n v="0"/>
    <n v="0"/>
    <n v="0"/>
    <n v="0"/>
    <d v="2025-02-09T00:00:00"/>
    <s v="Contacted"/>
    <n v="0"/>
    <x v="0"/>
    <b v="1"/>
    <b v="1"/>
    <x v="0"/>
  </r>
  <r>
    <s v="CUST102272"/>
    <d v="2021-01-05T00:00:00"/>
    <x v="1"/>
    <x v="3"/>
    <s v="-"/>
    <s v="-"/>
    <x v="3"/>
    <n v="1747"/>
    <s v=" - "/>
    <n v="0"/>
    <x v="1"/>
    <n v="0"/>
    <n v="0"/>
    <n v="0"/>
    <n v="0"/>
    <x v="2"/>
    <x v="8"/>
    <x v="2"/>
    <n v="38"/>
    <x v="0"/>
    <x v="0"/>
    <x v="1"/>
    <x v="0"/>
    <n v="0"/>
    <n v="0"/>
    <n v="0"/>
    <n v="0"/>
    <n v="0"/>
    <s v="-"/>
    <s v="Never Contacted"/>
    <n v="5"/>
    <x v="0"/>
    <b v="1"/>
    <b v="0"/>
    <x v="0"/>
  </r>
  <r>
    <s v="CUST101298"/>
    <d v="2023-12-15T00:00:00"/>
    <x v="4"/>
    <x v="7"/>
    <d v="2025-03-30T00:00:00"/>
    <d v="2025-08-07T00:00:00"/>
    <x v="2"/>
    <n v="673"/>
    <n v="72"/>
    <n v="1.3888888888888888E-2"/>
    <x v="0"/>
    <n v="5"/>
    <n v="396.05"/>
    <n v="79.209999999999994"/>
    <n v="29.07"/>
    <x v="3"/>
    <x v="1"/>
    <x v="0"/>
    <n v="33"/>
    <x v="0"/>
    <x v="6"/>
    <x v="1"/>
    <x v="8"/>
    <n v="0"/>
    <n v="0"/>
    <n v="0"/>
    <n v="0"/>
    <n v="1"/>
    <d v="2025-03-11T00:00:00"/>
    <s v="Contacted"/>
    <n v="0"/>
    <x v="0"/>
    <b v="1"/>
    <b v="0"/>
    <x v="1"/>
  </r>
  <r>
    <s v="CUST100037"/>
    <d v="2021-06-26T00:00:00"/>
    <x v="1"/>
    <x v="0"/>
    <d v="2024-08-13T00:00:00"/>
    <d v="2024-12-02T00:00:00"/>
    <x v="0"/>
    <n v="1575"/>
    <n v="320"/>
    <n v="3.1250000000000002E-3"/>
    <x v="0"/>
    <n v="2"/>
    <n v="119.64"/>
    <n v="59.82"/>
    <n v="66.89"/>
    <x v="1"/>
    <x v="6"/>
    <x v="1"/>
    <n v="34"/>
    <x v="0"/>
    <x v="2"/>
    <x v="3"/>
    <x v="5"/>
    <n v="0"/>
    <n v="0"/>
    <n v="0"/>
    <n v="0"/>
    <n v="1"/>
    <d v="2025-05-20T00:00:00"/>
    <s v="Contacted"/>
    <n v="3"/>
    <x v="0"/>
    <b v="1"/>
    <b v="0"/>
    <x v="0"/>
  </r>
  <r>
    <s v="CUST100974"/>
    <d v="2022-09-02T00:00:00"/>
    <x v="0"/>
    <x v="10"/>
    <s v="-"/>
    <s v="-"/>
    <x v="3"/>
    <n v="1142"/>
    <s v=" - "/>
    <n v="0"/>
    <x v="1"/>
    <n v="0"/>
    <n v="0"/>
    <n v="0"/>
    <n v="0"/>
    <x v="0"/>
    <x v="9"/>
    <x v="2"/>
    <n v="41"/>
    <x v="0"/>
    <x v="2"/>
    <x v="0"/>
    <x v="2"/>
    <n v="0"/>
    <n v="0"/>
    <n v="0"/>
    <n v="0"/>
    <n v="0"/>
    <d v="2024-09-08T00:00:00"/>
    <s v="Contacted"/>
    <n v="0"/>
    <x v="2"/>
    <b v="1"/>
    <b v="1"/>
    <x v="0"/>
  </r>
  <r>
    <s v="CUST100123"/>
    <d v="2022-01-13T00:00:00"/>
    <x v="0"/>
    <x v="3"/>
    <d v="2022-02-08T00:00:00"/>
    <d v="2022-08-09T00:00:00"/>
    <x v="5"/>
    <n v="1374"/>
    <n v="1166"/>
    <n v="8.576329331046312E-4"/>
    <x v="0"/>
    <n v="3"/>
    <n v="315.48"/>
    <n v="105.16"/>
    <n v="6.75"/>
    <x v="1"/>
    <x v="8"/>
    <x v="2"/>
    <n v="37"/>
    <x v="0"/>
    <x v="3"/>
    <x v="0"/>
    <x v="6"/>
    <n v="0"/>
    <n v="0"/>
    <n v="0"/>
    <n v="2"/>
    <n v="0"/>
    <d v="2024-08-05T00:00:00"/>
    <s v="Contacted"/>
    <n v="4"/>
    <x v="1"/>
    <b v="0"/>
    <b v="1"/>
    <x v="0"/>
  </r>
  <r>
    <s v="CUST101741"/>
    <d v="2021-10-25T00:00:00"/>
    <x v="1"/>
    <x v="6"/>
    <d v="2021-12-26T00:00:00"/>
    <d v="2024-04-05T00:00:00"/>
    <x v="0"/>
    <n v="1454"/>
    <n v="561"/>
    <n v="1.7825311942959001E-3"/>
    <x v="0"/>
    <n v="2"/>
    <n v="103.64"/>
    <n v="51.82"/>
    <n v="16.28"/>
    <x v="4"/>
    <x v="9"/>
    <x v="0"/>
    <n v="21"/>
    <x v="2"/>
    <x v="2"/>
    <x v="3"/>
    <x v="0"/>
    <n v="0"/>
    <n v="0"/>
    <n v="0"/>
    <n v="0"/>
    <n v="0"/>
    <d v="2021-11-04T00:00:00"/>
    <s v="Contacted"/>
    <n v="7"/>
    <x v="2"/>
    <b v="1"/>
    <b v="0"/>
    <x v="0"/>
  </r>
  <r>
    <s v="CUST100356"/>
    <d v="2023-03-23T00:00:00"/>
    <x v="4"/>
    <x v="11"/>
    <d v="2024-09-25T00:00:00"/>
    <d v="2025-10-13T00:00:00"/>
    <x v="2"/>
    <n v="940"/>
    <n v="5"/>
    <n v="0.2"/>
    <x v="0"/>
    <n v="3"/>
    <n v="404.28"/>
    <n v="134.76"/>
    <n v="1.98"/>
    <x v="3"/>
    <x v="6"/>
    <x v="0"/>
    <n v="32"/>
    <x v="0"/>
    <x v="2"/>
    <x v="0"/>
    <x v="0"/>
    <n v="1"/>
    <n v="0"/>
    <n v="0"/>
    <n v="0"/>
    <n v="1"/>
    <d v="2023-06-06T00:00:00"/>
    <s v="Contacted"/>
    <n v="1"/>
    <x v="2"/>
    <b v="0"/>
    <b v="0"/>
    <x v="1"/>
  </r>
  <r>
    <s v="CUST100039"/>
    <d v="2021-05-20T00:00:00"/>
    <x v="1"/>
    <x v="1"/>
    <d v="2022-11-05T00:00:00"/>
    <d v="2025-03-09T00:00:00"/>
    <x v="2"/>
    <n v="1612"/>
    <n v="223"/>
    <n v="4.4843049327354259E-3"/>
    <x v="0"/>
    <n v="1"/>
    <n v="74.569999999999993"/>
    <n v="74.569999999999993"/>
    <n v="94.61"/>
    <x v="0"/>
    <x v="9"/>
    <x v="2"/>
    <n v="29"/>
    <x v="2"/>
    <x v="2"/>
    <x v="0"/>
    <x v="7"/>
    <n v="0"/>
    <n v="0"/>
    <n v="0"/>
    <n v="0"/>
    <n v="1"/>
    <d v="2024-02-14T00:00:00"/>
    <s v="Contacted"/>
    <n v="10"/>
    <x v="0"/>
    <b v="0"/>
    <b v="1"/>
    <x v="0"/>
  </r>
  <r>
    <s v="CUST102416"/>
    <d v="2023-07-18T00:00:00"/>
    <x v="4"/>
    <x v="8"/>
    <d v="2023-09-29T00:00:00"/>
    <d v="2023-09-30T00:00:00"/>
    <x v="1"/>
    <n v="823"/>
    <n v="749"/>
    <n v="1.3351134846461949E-3"/>
    <x v="0"/>
    <n v="1"/>
    <n v="79.55"/>
    <n v="79.55"/>
    <n v="50.56"/>
    <x v="5"/>
    <x v="0"/>
    <x v="2"/>
    <n v="38"/>
    <x v="0"/>
    <x v="5"/>
    <x v="4"/>
    <x v="1"/>
    <n v="0"/>
    <n v="0"/>
    <n v="0"/>
    <n v="0"/>
    <n v="0"/>
    <s v="-"/>
    <s v="Never Contacted"/>
    <n v="5"/>
    <x v="0"/>
    <b v="1"/>
    <b v="1"/>
    <x v="0"/>
  </r>
  <r>
    <s v="CUST102009"/>
    <d v="2024-07-09T00:00:00"/>
    <x v="3"/>
    <x v="8"/>
    <s v="-"/>
    <s v="-"/>
    <x v="3"/>
    <n v="466"/>
    <s v=" - "/>
    <n v="0"/>
    <x v="1"/>
    <n v="0"/>
    <n v="0"/>
    <n v="0"/>
    <n v="0"/>
    <x v="4"/>
    <x v="1"/>
    <x v="2"/>
    <n v="16"/>
    <x v="1"/>
    <x v="1"/>
    <x v="0"/>
    <x v="7"/>
    <n v="0"/>
    <n v="0"/>
    <n v="0"/>
    <n v="0"/>
    <n v="0"/>
    <s v="-"/>
    <s v="Never Contacted"/>
    <n v="0"/>
    <x v="0"/>
    <b v="0"/>
    <b v="1"/>
    <x v="0"/>
  </r>
  <r>
    <s v="CUST101771"/>
    <d v="2022-07-27T00:00:00"/>
    <x v="0"/>
    <x v="8"/>
    <d v="2023-11-08T00:00:00"/>
    <d v="2025-03-04T00:00:00"/>
    <x v="2"/>
    <n v="1179"/>
    <n v="228"/>
    <n v="4.3859649122807015E-3"/>
    <x v="0"/>
    <n v="3"/>
    <n v="189.09"/>
    <n v="63.03"/>
    <n v="103.5"/>
    <x v="4"/>
    <x v="9"/>
    <x v="0"/>
    <n v="37"/>
    <x v="0"/>
    <x v="1"/>
    <x v="2"/>
    <x v="3"/>
    <n v="0"/>
    <n v="0"/>
    <n v="0"/>
    <n v="0"/>
    <n v="1"/>
    <d v="2022-10-04T00:00:00"/>
    <s v="Contacted"/>
    <n v="0"/>
    <x v="0"/>
    <b v="1"/>
    <b v="0"/>
    <x v="0"/>
  </r>
  <r>
    <s v="CUST101965"/>
    <d v="2024-03-26T00:00:00"/>
    <x v="3"/>
    <x v="11"/>
    <d v="2025-08-28T00:00:00"/>
    <d v="2025-09-02T00:00:00"/>
    <x v="2"/>
    <n v="571"/>
    <n v="46"/>
    <n v="2.1739130434782608E-2"/>
    <x v="0"/>
    <n v="5"/>
    <n v="5.49"/>
    <n v="1.1000000000000001"/>
    <n v="2.75"/>
    <x v="5"/>
    <x v="3"/>
    <x v="2"/>
    <n v="38"/>
    <x v="0"/>
    <x v="2"/>
    <x v="2"/>
    <x v="0"/>
    <n v="0"/>
    <n v="0"/>
    <n v="0"/>
    <n v="0"/>
    <n v="1"/>
    <d v="2025-01-07T00:00:00"/>
    <s v="Contacted"/>
    <n v="7"/>
    <x v="0"/>
    <b v="0"/>
    <b v="0"/>
    <x v="1"/>
  </r>
  <r>
    <s v="CUST101498"/>
    <d v="2020-08-06T00:00:00"/>
    <x v="2"/>
    <x v="2"/>
    <d v="2021-08-25T00:00:00"/>
    <d v="2021-09-11T00:00:00"/>
    <x v="4"/>
    <n v="1899"/>
    <n v="1498"/>
    <n v="6.6755674232309744E-4"/>
    <x v="0"/>
    <n v="1"/>
    <n v="66.7"/>
    <n v="66.7"/>
    <n v="59.99"/>
    <x v="2"/>
    <x v="1"/>
    <x v="2"/>
    <n v="16"/>
    <x v="1"/>
    <x v="0"/>
    <x v="2"/>
    <x v="1"/>
    <n v="0"/>
    <n v="1"/>
    <n v="0"/>
    <n v="0"/>
    <n v="0"/>
    <d v="2024-06-26T00:00:00"/>
    <s v="Contacted"/>
    <n v="0"/>
    <x v="1"/>
    <b v="1"/>
    <b v="0"/>
    <x v="0"/>
  </r>
  <r>
    <s v="CUST100634"/>
    <d v="2023-06-05T00:00:00"/>
    <x v="4"/>
    <x v="0"/>
    <d v="2024-11-30T00:00:00"/>
    <d v="2025-04-06T00:00:00"/>
    <x v="2"/>
    <n v="866"/>
    <n v="195"/>
    <n v="5.1282051282051282E-3"/>
    <x v="0"/>
    <n v="3"/>
    <n v="219.2"/>
    <n v="73.069999999999993"/>
    <n v="113.38"/>
    <x v="0"/>
    <x v="2"/>
    <x v="2"/>
    <n v="27"/>
    <x v="2"/>
    <x v="6"/>
    <x v="4"/>
    <x v="3"/>
    <n v="0"/>
    <n v="0"/>
    <n v="0"/>
    <n v="0"/>
    <n v="2"/>
    <s v="-"/>
    <s v="Never Contacted"/>
    <n v="8"/>
    <x v="0"/>
    <b v="0"/>
    <b v="1"/>
    <x v="0"/>
  </r>
  <r>
    <s v="CUST101966"/>
    <d v="2022-11-15T00:00:00"/>
    <x v="0"/>
    <x v="5"/>
    <d v="2024-05-28T00:00:00"/>
    <d v="2025-03-13T00:00:00"/>
    <x v="2"/>
    <n v="1068"/>
    <n v="219"/>
    <n v="4.5662100456621002E-3"/>
    <x v="0"/>
    <n v="4"/>
    <n v="234.92"/>
    <n v="58.73"/>
    <n v="14.38"/>
    <x v="0"/>
    <x v="2"/>
    <x v="2"/>
    <n v="25"/>
    <x v="2"/>
    <x v="5"/>
    <x v="3"/>
    <x v="6"/>
    <n v="1"/>
    <n v="1"/>
    <n v="0"/>
    <n v="1"/>
    <n v="0"/>
    <d v="2025-01-14T00:00:00"/>
    <s v="Contacted"/>
    <n v="0"/>
    <x v="2"/>
    <b v="0"/>
    <b v="0"/>
    <x v="0"/>
  </r>
  <r>
    <s v="CUST100579"/>
    <d v="2022-05-11T00:00:00"/>
    <x v="0"/>
    <x v="1"/>
    <d v="2022-06-30T00:00:00"/>
    <d v="2024-09-20T00:00:00"/>
    <x v="0"/>
    <n v="1256"/>
    <n v="393"/>
    <n v="2.5445292620865142E-3"/>
    <x v="0"/>
    <n v="1"/>
    <n v="5.58"/>
    <n v="5.58"/>
    <n v="5.93"/>
    <x v="3"/>
    <x v="10"/>
    <x v="1"/>
    <n v="32"/>
    <x v="0"/>
    <x v="2"/>
    <x v="1"/>
    <x v="5"/>
    <n v="1"/>
    <n v="0"/>
    <n v="0"/>
    <n v="0"/>
    <n v="0"/>
    <d v="2023-07-10T00:00:00"/>
    <s v="Contacted"/>
    <n v="7"/>
    <x v="2"/>
    <b v="1"/>
    <b v="1"/>
    <x v="0"/>
  </r>
  <r>
    <s v="CUST101535"/>
    <d v="2023-10-20T00:00:00"/>
    <x v="4"/>
    <x v="6"/>
    <d v="2024-12-11T00:00:00"/>
    <s v="-"/>
    <x v="3"/>
    <n v="729"/>
    <s v=" - "/>
    <n v="0"/>
    <x v="0"/>
    <n v="0"/>
    <n v="0"/>
    <n v="0"/>
    <n v="0"/>
    <x v="0"/>
    <x v="1"/>
    <x v="1"/>
    <n v="39"/>
    <x v="0"/>
    <x v="2"/>
    <x v="1"/>
    <x v="4"/>
    <n v="0"/>
    <n v="1"/>
    <n v="0"/>
    <n v="0"/>
    <n v="0"/>
    <s v="-"/>
    <s v="Never Contacted"/>
    <n v="0"/>
    <x v="1"/>
    <b v="0"/>
    <b v="1"/>
    <x v="0"/>
  </r>
  <r>
    <s v="CUST100892"/>
    <d v="2022-01-28T00:00:00"/>
    <x v="0"/>
    <x v="3"/>
    <d v="2025-06-23T00:00:00"/>
    <d v="2025-07-11T00:00:00"/>
    <x v="2"/>
    <n v="1359"/>
    <n v="99"/>
    <n v="1.0101010101010102E-2"/>
    <x v="0"/>
    <n v="5"/>
    <n v="252.01"/>
    <n v="50.4"/>
    <n v="60.48"/>
    <x v="2"/>
    <x v="0"/>
    <x v="2"/>
    <n v="40"/>
    <x v="0"/>
    <x v="4"/>
    <x v="0"/>
    <x v="3"/>
    <n v="0"/>
    <n v="0"/>
    <n v="0"/>
    <n v="0"/>
    <n v="0"/>
    <d v="2024-05-27T00:00:00"/>
    <s v="Contacted"/>
    <n v="0"/>
    <x v="2"/>
    <b v="1"/>
    <b v="0"/>
    <x v="0"/>
  </r>
  <r>
    <s v="CUST100780"/>
    <d v="2020-12-04T00:00:00"/>
    <x v="2"/>
    <x v="7"/>
    <d v="2022-06-09T00:00:00"/>
    <d v="2022-10-09T00:00:00"/>
    <x v="5"/>
    <n v="1779"/>
    <n v="1105"/>
    <n v="9.049773755656109E-4"/>
    <x v="0"/>
    <n v="1"/>
    <n v="9.9700000000000006"/>
    <n v="9.9700000000000006"/>
    <n v="10.64"/>
    <x v="1"/>
    <x v="9"/>
    <x v="2"/>
    <n v="18"/>
    <x v="1"/>
    <x v="6"/>
    <x v="1"/>
    <x v="3"/>
    <n v="0"/>
    <n v="0"/>
    <n v="0"/>
    <n v="0"/>
    <n v="0"/>
    <d v="2022-10-03T00:00:00"/>
    <s v="Contacted"/>
    <n v="0"/>
    <x v="0"/>
    <b v="1"/>
    <b v="0"/>
    <x v="0"/>
  </r>
  <r>
    <s v="CUST100159"/>
    <d v="2023-12-31T00:00:00"/>
    <x v="4"/>
    <x v="7"/>
    <s v="-"/>
    <s v="-"/>
    <x v="3"/>
    <n v="657"/>
    <s v=" - "/>
    <n v="0"/>
    <x v="1"/>
    <n v="0"/>
    <n v="0"/>
    <n v="0"/>
    <n v="0"/>
    <x v="3"/>
    <x v="7"/>
    <x v="2"/>
    <n v="39"/>
    <x v="0"/>
    <x v="6"/>
    <x v="0"/>
    <x v="0"/>
    <n v="1"/>
    <n v="0"/>
    <n v="0"/>
    <n v="0"/>
    <n v="0"/>
    <d v="2025-06-27T00:00:00"/>
    <s v="Contacted"/>
    <n v="0"/>
    <x v="0"/>
    <b v="1"/>
    <b v="0"/>
    <x v="0"/>
  </r>
  <r>
    <s v="CUST101652"/>
    <d v="2023-11-27T00:00:00"/>
    <x v="4"/>
    <x v="5"/>
    <d v="2024-10-27T00:00:00"/>
    <s v="-"/>
    <x v="3"/>
    <n v="691"/>
    <s v=" - "/>
    <n v="0"/>
    <x v="0"/>
    <n v="0"/>
    <n v="0"/>
    <n v="0"/>
    <n v="0"/>
    <x v="4"/>
    <x v="9"/>
    <x v="2"/>
    <n v="23"/>
    <x v="2"/>
    <x v="2"/>
    <x v="3"/>
    <x v="7"/>
    <n v="0"/>
    <n v="0"/>
    <n v="0"/>
    <n v="0"/>
    <n v="0"/>
    <d v="2025-05-30T00:00:00"/>
    <s v="Contacted"/>
    <n v="2"/>
    <x v="2"/>
    <b v="0"/>
    <b v="1"/>
    <x v="0"/>
  </r>
  <r>
    <s v="CUST101151"/>
    <d v="2021-06-28T00:00:00"/>
    <x v="1"/>
    <x v="0"/>
    <d v="2023-09-28T00:00:00"/>
    <d v="2023-11-19T00:00:00"/>
    <x v="1"/>
    <n v="1573"/>
    <n v="699"/>
    <n v="1.4306151645207439E-3"/>
    <x v="0"/>
    <n v="2"/>
    <n v="63.24"/>
    <n v="31.62"/>
    <n v="87.81"/>
    <x v="3"/>
    <x v="5"/>
    <x v="2"/>
    <n v="27"/>
    <x v="2"/>
    <x v="5"/>
    <x v="3"/>
    <x v="3"/>
    <n v="1"/>
    <n v="1"/>
    <n v="0"/>
    <n v="1"/>
    <n v="0"/>
    <s v="-"/>
    <s v="Never Contacted"/>
    <n v="0"/>
    <x v="2"/>
    <b v="1"/>
    <b v="0"/>
    <x v="0"/>
  </r>
  <r>
    <s v="CUST100061"/>
    <d v="2020-11-23T00:00:00"/>
    <x v="2"/>
    <x v="5"/>
    <d v="2021-12-27T00:00:00"/>
    <d v="2024-02-21T00:00:00"/>
    <x v="0"/>
    <n v="1790"/>
    <n v="605"/>
    <n v="1.652892561983471E-3"/>
    <x v="0"/>
    <n v="5"/>
    <n v="484.2"/>
    <n v="96.84"/>
    <n v="234.49"/>
    <x v="1"/>
    <x v="9"/>
    <x v="1"/>
    <n v="30"/>
    <x v="2"/>
    <x v="1"/>
    <x v="2"/>
    <x v="5"/>
    <n v="0"/>
    <n v="0"/>
    <n v="1"/>
    <n v="1"/>
    <n v="2"/>
    <s v="-"/>
    <s v="Never Contacted"/>
    <n v="0"/>
    <x v="2"/>
    <b v="1"/>
    <b v="1"/>
    <x v="0"/>
  </r>
  <r>
    <s v="CUST100849"/>
    <d v="2020-12-09T00:00:00"/>
    <x v="2"/>
    <x v="7"/>
    <d v="2023-02-26T00:00:00"/>
    <d v="2024-05-09T00:00:00"/>
    <x v="0"/>
    <n v="1774"/>
    <n v="527"/>
    <n v="1.8975332068311196E-3"/>
    <x v="0"/>
    <n v="1"/>
    <n v="63.84"/>
    <n v="63.84"/>
    <n v="70.23"/>
    <x v="5"/>
    <x v="5"/>
    <x v="2"/>
    <n v="28"/>
    <x v="2"/>
    <x v="3"/>
    <x v="1"/>
    <x v="4"/>
    <n v="0"/>
    <n v="0"/>
    <n v="0"/>
    <n v="0"/>
    <n v="0"/>
    <d v="2021-01-14T00:00:00"/>
    <s v="Contacted"/>
    <n v="3"/>
    <x v="0"/>
    <b v="1"/>
    <b v="0"/>
    <x v="0"/>
  </r>
  <r>
    <s v="CUST101544"/>
    <d v="2020-07-17T00:00:00"/>
    <x v="2"/>
    <x v="8"/>
    <d v="2025-01-31T00:00:00"/>
    <d v="2025-04-05T00:00:00"/>
    <x v="2"/>
    <n v="1919"/>
    <n v="196"/>
    <n v="5.1020408163265302E-3"/>
    <x v="0"/>
    <n v="5"/>
    <n v="382.15"/>
    <n v="76.430000000000007"/>
    <n v="76.11"/>
    <x v="1"/>
    <x v="6"/>
    <x v="2"/>
    <n v="52"/>
    <x v="0"/>
    <x v="1"/>
    <x v="2"/>
    <x v="7"/>
    <n v="0"/>
    <n v="0"/>
    <n v="0"/>
    <n v="0"/>
    <n v="3"/>
    <d v="2025-01-20T00:00:00"/>
    <s v="Contacted"/>
    <n v="0"/>
    <x v="0"/>
    <b v="0"/>
    <b v="0"/>
    <x v="0"/>
  </r>
  <r>
    <s v="CUST102410"/>
    <d v="2020-08-15T00:00:00"/>
    <x v="2"/>
    <x v="2"/>
    <d v="2023-05-16T00:00:00"/>
    <d v="2025-04-03T00:00:00"/>
    <x v="2"/>
    <n v="1890"/>
    <n v="198"/>
    <n v="5.0505050505050509E-3"/>
    <x v="0"/>
    <n v="4"/>
    <n v="426.97"/>
    <n v="106.74"/>
    <n v="94.24"/>
    <x v="3"/>
    <x v="2"/>
    <x v="2"/>
    <n v="30"/>
    <x v="2"/>
    <x v="3"/>
    <x v="3"/>
    <x v="7"/>
    <n v="0"/>
    <n v="0"/>
    <n v="0"/>
    <n v="0"/>
    <n v="0"/>
    <s v="-"/>
    <s v="Never Contacted"/>
    <n v="8"/>
    <x v="0"/>
    <b v="1"/>
    <b v="0"/>
    <x v="0"/>
  </r>
  <r>
    <s v="CUST101043"/>
    <d v="2021-08-21T00:00:00"/>
    <x v="1"/>
    <x v="2"/>
    <d v="2023-11-11T00:00:00"/>
    <d v="2024-12-12T00:00:00"/>
    <x v="0"/>
    <n v="1519"/>
    <n v="310"/>
    <n v="3.2258064516129032E-3"/>
    <x v="0"/>
    <n v="4"/>
    <n v="208.96"/>
    <n v="52.24"/>
    <n v="32.590000000000003"/>
    <x v="2"/>
    <x v="9"/>
    <x v="1"/>
    <n v="36"/>
    <x v="0"/>
    <x v="4"/>
    <x v="4"/>
    <x v="1"/>
    <n v="0"/>
    <n v="0"/>
    <n v="0"/>
    <n v="0"/>
    <n v="1"/>
    <s v="-"/>
    <s v="Never Contacted"/>
    <n v="0"/>
    <x v="2"/>
    <b v="1"/>
    <b v="1"/>
    <x v="0"/>
  </r>
  <r>
    <s v="CUST102203"/>
    <d v="2020-06-15T00:00:00"/>
    <x v="2"/>
    <x v="0"/>
    <d v="2021-09-23T00:00:00"/>
    <s v="-"/>
    <x v="3"/>
    <n v="1951"/>
    <s v=" - "/>
    <n v="0"/>
    <x v="0"/>
    <n v="0"/>
    <n v="0"/>
    <n v="0"/>
    <n v="0"/>
    <x v="5"/>
    <x v="4"/>
    <x v="1"/>
    <n v="16"/>
    <x v="1"/>
    <x v="3"/>
    <x v="3"/>
    <x v="5"/>
    <n v="0"/>
    <n v="0"/>
    <n v="0"/>
    <n v="0"/>
    <n v="0"/>
    <d v="2025-07-02T00:00:00"/>
    <s v="Contacted"/>
    <n v="9"/>
    <x v="2"/>
    <b v="1"/>
    <b v="0"/>
    <x v="0"/>
  </r>
  <r>
    <s v="CUST102166"/>
    <d v="2021-05-22T00:00:00"/>
    <x v="1"/>
    <x v="1"/>
    <d v="2023-01-10T00:00:00"/>
    <d v="2023-04-22T00:00:00"/>
    <x v="1"/>
    <n v="1610"/>
    <n v="910"/>
    <n v="1.0989010989010989E-3"/>
    <x v="0"/>
    <n v="5"/>
    <n v="345.53"/>
    <n v="69.11"/>
    <n v="86.29"/>
    <x v="1"/>
    <x v="0"/>
    <x v="0"/>
    <n v="37"/>
    <x v="0"/>
    <x v="1"/>
    <x v="0"/>
    <x v="5"/>
    <n v="0"/>
    <n v="0"/>
    <n v="1"/>
    <n v="0"/>
    <n v="1"/>
    <d v="2022-12-12T00:00:00"/>
    <s v="Contacted"/>
    <n v="0"/>
    <x v="0"/>
    <b v="1"/>
    <b v="1"/>
    <x v="0"/>
  </r>
  <r>
    <s v="CUST100053"/>
    <d v="2022-10-07T00:00:00"/>
    <x v="0"/>
    <x v="6"/>
    <d v="2024-02-14T00:00:00"/>
    <d v="2024-10-29T00:00:00"/>
    <x v="0"/>
    <n v="1107"/>
    <n v="354"/>
    <n v="2.8248587570621469E-3"/>
    <x v="0"/>
    <n v="4"/>
    <n v="88.68"/>
    <n v="22.17"/>
    <n v="0.5"/>
    <x v="2"/>
    <x v="9"/>
    <x v="0"/>
    <n v="26"/>
    <x v="2"/>
    <x v="1"/>
    <x v="0"/>
    <x v="7"/>
    <n v="0"/>
    <n v="0"/>
    <n v="0"/>
    <n v="0"/>
    <n v="1"/>
    <d v="2024-10-12T00:00:00"/>
    <s v="Contacted"/>
    <n v="8"/>
    <x v="0"/>
    <b v="1"/>
    <b v="1"/>
    <x v="0"/>
  </r>
  <r>
    <s v="CUST101546"/>
    <d v="2023-08-16T00:00:00"/>
    <x v="4"/>
    <x v="2"/>
    <d v="2023-11-02T00:00:00"/>
    <d v="2024-02-22T00:00:00"/>
    <x v="0"/>
    <n v="794"/>
    <n v="604"/>
    <n v="1.6556291390728477E-3"/>
    <x v="0"/>
    <n v="3"/>
    <n v="90.97"/>
    <n v="30.32"/>
    <n v="12.93"/>
    <x v="1"/>
    <x v="8"/>
    <x v="2"/>
    <n v="27"/>
    <x v="2"/>
    <x v="3"/>
    <x v="1"/>
    <x v="1"/>
    <n v="0"/>
    <n v="0"/>
    <n v="0"/>
    <n v="1"/>
    <n v="1"/>
    <s v="-"/>
    <s v="Never Contacted"/>
    <n v="10"/>
    <x v="1"/>
    <b v="1"/>
    <b v="1"/>
    <x v="0"/>
  </r>
  <r>
    <s v="CUST100505"/>
    <d v="2022-03-27T00:00:00"/>
    <x v="0"/>
    <x v="11"/>
    <d v="2024-08-05T00:00:00"/>
    <d v="2024-10-05T00:00:00"/>
    <x v="0"/>
    <n v="1301"/>
    <n v="378"/>
    <n v="2.6455026455026454E-3"/>
    <x v="0"/>
    <n v="5"/>
    <n v="11.22"/>
    <n v="2.2400000000000002"/>
    <n v="0.5"/>
    <x v="4"/>
    <x v="7"/>
    <x v="0"/>
    <n v="31"/>
    <x v="0"/>
    <x v="0"/>
    <x v="2"/>
    <x v="4"/>
    <n v="0"/>
    <n v="0"/>
    <n v="0"/>
    <n v="0"/>
    <n v="2"/>
    <d v="2023-10-30T00:00:00"/>
    <s v="Contacted"/>
    <n v="0"/>
    <x v="0"/>
    <b v="1"/>
    <b v="0"/>
    <x v="0"/>
  </r>
  <r>
    <s v="CUST100752"/>
    <d v="2021-12-21T00:00:00"/>
    <x v="1"/>
    <x v="7"/>
    <d v="2024-04-26T00:00:00"/>
    <d v="2025-08-24T00:00:00"/>
    <x v="2"/>
    <n v="1397"/>
    <n v="55"/>
    <n v="1.8181818181818181E-2"/>
    <x v="0"/>
    <n v="4"/>
    <n v="150.4"/>
    <n v="37.6"/>
    <n v="18.95"/>
    <x v="0"/>
    <x v="3"/>
    <x v="1"/>
    <n v="36"/>
    <x v="0"/>
    <x v="1"/>
    <x v="1"/>
    <x v="4"/>
    <n v="1"/>
    <n v="1"/>
    <n v="1"/>
    <n v="0"/>
    <n v="3"/>
    <d v="2023-05-03T00:00:00"/>
    <s v="Contacted"/>
    <n v="2"/>
    <x v="0"/>
    <b v="1"/>
    <b v="1"/>
    <x v="1"/>
  </r>
  <r>
    <s v="CUST101379"/>
    <d v="2020-07-24T00:00:00"/>
    <x v="2"/>
    <x v="8"/>
    <d v="2023-02-24T00:00:00"/>
    <d v="2024-09-09T00:00:00"/>
    <x v="0"/>
    <n v="1912"/>
    <n v="404"/>
    <n v="2.4752475247524753E-3"/>
    <x v="0"/>
    <n v="2"/>
    <n v="117.23"/>
    <n v="58.62"/>
    <n v="0.5"/>
    <x v="4"/>
    <x v="8"/>
    <x v="0"/>
    <n v="26"/>
    <x v="2"/>
    <x v="5"/>
    <x v="2"/>
    <x v="1"/>
    <n v="1"/>
    <n v="0"/>
    <n v="0"/>
    <n v="0"/>
    <n v="0"/>
    <d v="2021-04-30T00:00:00"/>
    <s v="Contacted"/>
    <n v="0"/>
    <x v="1"/>
    <b v="1"/>
    <b v="0"/>
    <x v="0"/>
  </r>
  <r>
    <s v="CUST101421"/>
    <d v="2021-04-25T00:00:00"/>
    <x v="1"/>
    <x v="9"/>
    <d v="2021-09-06T00:00:00"/>
    <d v="2023-04-03T00:00:00"/>
    <x v="1"/>
    <n v="1637"/>
    <n v="929"/>
    <n v="1.076426264800861E-3"/>
    <x v="0"/>
    <n v="3"/>
    <n v="111.08"/>
    <n v="37.03"/>
    <n v="31.29"/>
    <x v="3"/>
    <x v="6"/>
    <x v="2"/>
    <n v="28"/>
    <x v="2"/>
    <x v="1"/>
    <x v="2"/>
    <x v="2"/>
    <n v="0"/>
    <n v="0"/>
    <n v="0"/>
    <n v="1"/>
    <n v="1"/>
    <d v="2022-10-25T00:00:00"/>
    <s v="Contacted"/>
    <n v="0"/>
    <x v="1"/>
    <b v="1"/>
    <b v="0"/>
    <x v="0"/>
  </r>
  <r>
    <s v="CUST101391"/>
    <d v="2023-09-02T00:00:00"/>
    <x v="4"/>
    <x v="10"/>
    <d v="2025-07-08T00:00:00"/>
    <d v="2025-07-26T00:00:00"/>
    <x v="2"/>
    <n v="777"/>
    <n v="84"/>
    <n v="1.1904761904761904E-2"/>
    <x v="0"/>
    <n v="2"/>
    <n v="80.45"/>
    <n v="40.229999999999997"/>
    <n v="22.2"/>
    <x v="2"/>
    <x v="9"/>
    <x v="2"/>
    <n v="32"/>
    <x v="0"/>
    <x v="4"/>
    <x v="0"/>
    <x v="6"/>
    <n v="0"/>
    <n v="0"/>
    <n v="0"/>
    <n v="0"/>
    <n v="0"/>
    <d v="2024-11-13T00:00:00"/>
    <s v="Contacted"/>
    <n v="0"/>
    <x v="2"/>
    <b v="1"/>
    <b v="1"/>
    <x v="1"/>
  </r>
  <r>
    <s v="CUST102374"/>
    <d v="2024-08-26T00:00:00"/>
    <x v="3"/>
    <x v="2"/>
    <d v="2025-09-15T00:00:00"/>
    <d v="2025-09-17T00:00:00"/>
    <x v="2"/>
    <n v="418"/>
    <n v="31"/>
    <n v="3.2258064516129031E-2"/>
    <x v="0"/>
    <n v="1"/>
    <n v="76.55"/>
    <n v="76.55"/>
    <n v="129.19"/>
    <x v="2"/>
    <x v="4"/>
    <x v="2"/>
    <n v="25"/>
    <x v="2"/>
    <x v="2"/>
    <x v="4"/>
    <x v="4"/>
    <n v="0"/>
    <n v="0"/>
    <n v="0"/>
    <n v="0"/>
    <n v="0"/>
    <d v="2024-09-22T00:00:00"/>
    <s v="Contacted"/>
    <n v="0"/>
    <x v="1"/>
    <b v="1"/>
    <b v="0"/>
    <x v="1"/>
  </r>
  <r>
    <s v="CUST102283"/>
    <d v="2022-01-16T00:00:00"/>
    <x v="0"/>
    <x v="3"/>
    <d v="2022-06-23T00:00:00"/>
    <d v="2024-08-25T00:00:00"/>
    <x v="0"/>
    <n v="1371"/>
    <n v="419"/>
    <n v="2.3866348448687352E-3"/>
    <x v="0"/>
    <n v="1"/>
    <n v="64.3"/>
    <n v="64.3"/>
    <n v="44.95"/>
    <x v="3"/>
    <x v="5"/>
    <x v="0"/>
    <n v="33"/>
    <x v="0"/>
    <x v="3"/>
    <x v="1"/>
    <x v="0"/>
    <n v="0"/>
    <n v="0"/>
    <n v="0"/>
    <n v="0"/>
    <n v="0"/>
    <s v="-"/>
    <s v="Never Contacted"/>
    <n v="0"/>
    <x v="2"/>
    <b v="1"/>
    <b v="1"/>
    <x v="0"/>
  </r>
  <r>
    <s v="CUST100771"/>
    <d v="2022-09-21T00:00:00"/>
    <x v="0"/>
    <x v="10"/>
    <d v="2024-01-02T00:00:00"/>
    <d v="2024-04-03T00:00:00"/>
    <x v="0"/>
    <n v="1123"/>
    <n v="563"/>
    <n v="1.7761989342806395E-3"/>
    <x v="0"/>
    <n v="5"/>
    <n v="37.64"/>
    <n v="7.53"/>
    <n v="6.34"/>
    <x v="4"/>
    <x v="5"/>
    <x v="1"/>
    <n v="43"/>
    <x v="0"/>
    <x v="2"/>
    <x v="2"/>
    <x v="6"/>
    <n v="0"/>
    <n v="0"/>
    <n v="0"/>
    <n v="0"/>
    <n v="1"/>
    <d v="2024-05-13T00:00:00"/>
    <s v="Contacted"/>
    <n v="0"/>
    <x v="0"/>
    <b v="1"/>
    <b v="1"/>
    <x v="0"/>
  </r>
  <r>
    <s v="CUST102338"/>
    <d v="2020-11-24T00:00:00"/>
    <x v="2"/>
    <x v="5"/>
    <d v="2025-08-22T00:00:00"/>
    <d v="2025-10-15T00:00:00"/>
    <x v="2"/>
    <n v="1789"/>
    <n v="3"/>
    <n v="0.33333333333333331"/>
    <x v="0"/>
    <n v="4"/>
    <n v="384.55"/>
    <n v="96.14"/>
    <n v="113.39"/>
    <x v="3"/>
    <x v="8"/>
    <x v="2"/>
    <n v="24"/>
    <x v="2"/>
    <x v="2"/>
    <x v="2"/>
    <x v="5"/>
    <n v="1"/>
    <n v="0"/>
    <n v="0"/>
    <n v="0"/>
    <n v="0"/>
    <d v="2022-06-24T00:00:00"/>
    <s v="Contacted"/>
    <n v="0"/>
    <x v="1"/>
    <b v="0"/>
    <b v="0"/>
    <x v="1"/>
  </r>
  <r>
    <s v="CUST102234"/>
    <d v="2022-05-17T00:00:00"/>
    <x v="0"/>
    <x v="1"/>
    <d v="2024-10-31T00:00:00"/>
    <d v="2025-09-23T00:00:00"/>
    <x v="2"/>
    <n v="1250"/>
    <n v="25"/>
    <n v="0.04"/>
    <x v="0"/>
    <n v="5"/>
    <n v="232.67"/>
    <n v="46.53"/>
    <n v="45.91"/>
    <x v="5"/>
    <x v="1"/>
    <x v="0"/>
    <n v="43"/>
    <x v="0"/>
    <x v="6"/>
    <x v="1"/>
    <x v="0"/>
    <n v="0"/>
    <n v="0"/>
    <n v="0"/>
    <n v="1"/>
    <n v="3"/>
    <d v="2022-10-30T00:00:00"/>
    <s v="Contacted"/>
    <n v="9"/>
    <x v="0"/>
    <b v="1"/>
    <b v="0"/>
    <x v="1"/>
  </r>
  <r>
    <s v="CUST101193"/>
    <d v="2020-02-12T00:00:00"/>
    <x v="2"/>
    <x v="4"/>
    <d v="2023-05-14T00:00:00"/>
    <d v="2024-07-30T00:00:00"/>
    <x v="0"/>
    <n v="2075"/>
    <n v="445"/>
    <n v="2.2471910112359553E-3"/>
    <x v="0"/>
    <n v="3"/>
    <n v="54.52"/>
    <n v="18.170000000000002"/>
    <n v="24.73"/>
    <x v="2"/>
    <x v="5"/>
    <x v="0"/>
    <n v="43"/>
    <x v="0"/>
    <x v="0"/>
    <x v="0"/>
    <x v="3"/>
    <n v="1"/>
    <n v="0"/>
    <n v="0"/>
    <n v="0"/>
    <n v="2"/>
    <d v="2023-09-17T00:00:00"/>
    <s v="Contacted"/>
    <n v="7"/>
    <x v="2"/>
    <b v="0"/>
    <b v="1"/>
    <x v="0"/>
  </r>
  <r>
    <s v="CUST101189"/>
    <d v="2024-09-08T00:00:00"/>
    <x v="3"/>
    <x v="10"/>
    <s v="-"/>
    <s v="-"/>
    <x v="3"/>
    <n v="405"/>
    <s v=" - "/>
    <n v="0"/>
    <x v="1"/>
    <n v="0"/>
    <n v="0"/>
    <n v="0"/>
    <n v="0"/>
    <x v="2"/>
    <x v="4"/>
    <x v="0"/>
    <n v="40"/>
    <x v="0"/>
    <x v="2"/>
    <x v="2"/>
    <x v="3"/>
    <n v="0"/>
    <n v="0"/>
    <n v="0"/>
    <n v="0"/>
    <n v="0"/>
    <s v="-"/>
    <s v="Never Contacted"/>
    <n v="0"/>
    <x v="1"/>
    <b v="1"/>
    <b v="0"/>
    <x v="0"/>
  </r>
  <r>
    <s v="CUST101898"/>
    <d v="2023-06-27T00:00:00"/>
    <x v="4"/>
    <x v="0"/>
    <d v="2024-01-06T00:00:00"/>
    <d v="2024-09-15T00:00:00"/>
    <x v="0"/>
    <n v="844"/>
    <n v="398"/>
    <n v="2.5125628140703518E-3"/>
    <x v="0"/>
    <n v="2"/>
    <n v="75.319999999999993"/>
    <n v="37.659999999999997"/>
    <n v="1.51"/>
    <x v="4"/>
    <x v="7"/>
    <x v="1"/>
    <n v="38"/>
    <x v="0"/>
    <x v="5"/>
    <x v="0"/>
    <x v="4"/>
    <n v="0"/>
    <n v="0"/>
    <n v="0"/>
    <n v="0"/>
    <n v="1"/>
    <d v="2023-08-10T00:00:00"/>
    <s v="Contacted"/>
    <n v="0"/>
    <x v="1"/>
    <b v="1"/>
    <b v="1"/>
    <x v="0"/>
  </r>
  <r>
    <s v="CUST101818"/>
    <d v="2021-03-16T00:00:00"/>
    <x v="1"/>
    <x v="11"/>
    <d v="2022-09-06T00:00:00"/>
    <d v="2023-11-30T00:00:00"/>
    <x v="1"/>
    <n v="1677"/>
    <n v="688"/>
    <n v="1.4534883720930232E-3"/>
    <x v="0"/>
    <n v="7"/>
    <n v="164.11"/>
    <n v="23.44"/>
    <n v="0"/>
    <x v="3"/>
    <x v="8"/>
    <x v="0"/>
    <n v="16"/>
    <x v="1"/>
    <x v="3"/>
    <x v="4"/>
    <x v="3"/>
    <n v="0"/>
    <n v="0"/>
    <n v="1"/>
    <n v="0"/>
    <n v="3"/>
    <d v="2024-07-21T00:00:00"/>
    <s v="Contacted"/>
    <n v="0"/>
    <x v="1"/>
    <b v="1"/>
    <b v="0"/>
    <x v="0"/>
  </r>
  <r>
    <s v="CUST101865"/>
    <d v="2022-05-16T00:00:00"/>
    <x v="0"/>
    <x v="1"/>
    <d v="2024-05-30T00:00:00"/>
    <d v="2025-03-26T00:00:00"/>
    <x v="2"/>
    <n v="1251"/>
    <n v="206"/>
    <n v="4.8543689320388345E-3"/>
    <x v="0"/>
    <n v="4"/>
    <n v="149.31"/>
    <n v="37.33"/>
    <n v="41.17"/>
    <x v="3"/>
    <x v="4"/>
    <x v="2"/>
    <n v="39"/>
    <x v="0"/>
    <x v="3"/>
    <x v="4"/>
    <x v="7"/>
    <n v="0"/>
    <n v="0"/>
    <n v="1"/>
    <n v="1"/>
    <n v="0"/>
    <d v="2023-01-24T00:00:00"/>
    <s v="Contacted"/>
    <n v="2"/>
    <x v="0"/>
    <b v="1"/>
    <b v="0"/>
    <x v="0"/>
  </r>
  <r>
    <s v="CUST101190"/>
    <d v="2024-10-28T00:00:00"/>
    <x v="3"/>
    <x v="6"/>
    <d v="2025-04-08T00:00:00"/>
    <d v="2025-05-02T00:00:00"/>
    <x v="2"/>
    <n v="355"/>
    <n v="169"/>
    <n v="5.9171597633136093E-3"/>
    <x v="0"/>
    <n v="1"/>
    <n v="49.12"/>
    <n v="49.12"/>
    <n v="17.73"/>
    <x v="3"/>
    <x v="0"/>
    <x v="1"/>
    <n v="42"/>
    <x v="0"/>
    <x v="1"/>
    <x v="1"/>
    <x v="7"/>
    <n v="0"/>
    <n v="0"/>
    <n v="0"/>
    <n v="0"/>
    <n v="0"/>
    <d v="2025-08-26T00:00:00"/>
    <s v="Contacted"/>
    <n v="0"/>
    <x v="2"/>
    <b v="1"/>
    <b v="0"/>
    <x v="0"/>
  </r>
  <r>
    <s v="CUST100963"/>
    <d v="2022-11-24T00:00:00"/>
    <x v="0"/>
    <x v="5"/>
    <d v="2025-06-11T00:00:00"/>
    <d v="2025-10-03T00:00:00"/>
    <x v="2"/>
    <n v="1059"/>
    <n v="15"/>
    <n v="6.6666666666666666E-2"/>
    <x v="0"/>
    <n v="1"/>
    <n v="133.4"/>
    <n v="133.4"/>
    <n v="106.03"/>
    <x v="1"/>
    <x v="9"/>
    <x v="1"/>
    <n v="22"/>
    <x v="2"/>
    <x v="5"/>
    <x v="2"/>
    <x v="6"/>
    <n v="0"/>
    <n v="0"/>
    <n v="0"/>
    <n v="0"/>
    <n v="0"/>
    <d v="2023-12-11T00:00:00"/>
    <s v="Contacted"/>
    <n v="0"/>
    <x v="1"/>
    <b v="1"/>
    <b v="0"/>
    <x v="1"/>
  </r>
  <r>
    <s v="CUST101666"/>
    <d v="2022-04-15T00:00:00"/>
    <x v="0"/>
    <x v="9"/>
    <d v="2025-01-24T00:00:00"/>
    <d v="2025-06-16T00:00:00"/>
    <x v="2"/>
    <n v="1282"/>
    <n v="124"/>
    <n v="8.0645161290322578E-3"/>
    <x v="0"/>
    <n v="5"/>
    <n v="207.54"/>
    <n v="41.51"/>
    <n v="106.86"/>
    <x v="3"/>
    <x v="3"/>
    <x v="2"/>
    <n v="39"/>
    <x v="0"/>
    <x v="1"/>
    <x v="4"/>
    <x v="1"/>
    <n v="0"/>
    <n v="0"/>
    <n v="0"/>
    <n v="0"/>
    <n v="0"/>
    <d v="2022-07-23T00:00:00"/>
    <s v="Contacted"/>
    <n v="3"/>
    <x v="2"/>
    <b v="0"/>
    <b v="0"/>
    <x v="0"/>
  </r>
  <r>
    <s v="CUST100398"/>
    <d v="2023-07-22T00:00:00"/>
    <x v="4"/>
    <x v="8"/>
    <d v="2025-08-19T00:00:00"/>
    <d v="2025-09-13T00:00:00"/>
    <x v="2"/>
    <n v="819"/>
    <n v="35"/>
    <n v="2.8571428571428571E-2"/>
    <x v="0"/>
    <n v="2"/>
    <n v="72.62"/>
    <n v="36.31"/>
    <n v="0"/>
    <x v="5"/>
    <x v="5"/>
    <x v="2"/>
    <n v="43"/>
    <x v="0"/>
    <x v="4"/>
    <x v="4"/>
    <x v="3"/>
    <n v="1"/>
    <n v="1"/>
    <n v="0"/>
    <n v="0"/>
    <n v="1"/>
    <d v="2025-06-12T00:00:00"/>
    <s v="Contacted"/>
    <n v="0"/>
    <x v="0"/>
    <b v="1"/>
    <b v="0"/>
    <x v="1"/>
  </r>
  <r>
    <s v="CUST100584"/>
    <d v="2020-12-22T00:00:00"/>
    <x v="2"/>
    <x v="7"/>
    <d v="2022-10-29T00:00:00"/>
    <d v="2023-08-02T00:00:00"/>
    <x v="1"/>
    <n v="1761"/>
    <n v="808"/>
    <n v="1.2376237623762376E-3"/>
    <x v="0"/>
    <n v="4"/>
    <n v="224.34"/>
    <n v="56.09"/>
    <n v="44.39"/>
    <x v="1"/>
    <x v="0"/>
    <x v="0"/>
    <n v="44"/>
    <x v="0"/>
    <x v="2"/>
    <x v="2"/>
    <x v="4"/>
    <n v="0"/>
    <n v="0"/>
    <n v="1"/>
    <n v="0"/>
    <n v="1"/>
    <d v="2021-01-02T00:00:00"/>
    <s v="Contacted"/>
    <n v="0"/>
    <x v="2"/>
    <b v="1"/>
    <b v="0"/>
    <x v="0"/>
  </r>
  <r>
    <s v="CUST100948"/>
    <d v="2021-01-07T00:00:00"/>
    <x v="1"/>
    <x v="3"/>
    <d v="2023-04-02T00:00:00"/>
    <d v="2025-05-23T00:00:00"/>
    <x v="2"/>
    <n v="1745"/>
    <n v="148"/>
    <n v="6.7567567567567571E-3"/>
    <x v="0"/>
    <n v="4"/>
    <n v="125.28"/>
    <n v="31.32"/>
    <n v="61.79"/>
    <x v="3"/>
    <x v="8"/>
    <x v="0"/>
    <n v="43"/>
    <x v="0"/>
    <x v="6"/>
    <x v="4"/>
    <x v="7"/>
    <n v="1"/>
    <n v="0"/>
    <n v="0"/>
    <n v="0"/>
    <n v="3"/>
    <d v="2024-02-17T00:00:00"/>
    <s v="Contacted"/>
    <n v="0"/>
    <x v="2"/>
    <b v="1"/>
    <b v="0"/>
    <x v="0"/>
  </r>
  <r>
    <s v="CUST100704"/>
    <d v="2024-04-17T00:00:00"/>
    <x v="3"/>
    <x v="9"/>
    <d v="2024-06-23T00:00:00"/>
    <d v="2024-12-25T00:00:00"/>
    <x v="0"/>
    <n v="549"/>
    <n v="297"/>
    <n v="3.3670033670033669E-3"/>
    <x v="0"/>
    <n v="5"/>
    <n v="267.94"/>
    <n v="53.59"/>
    <n v="42.62"/>
    <x v="5"/>
    <x v="2"/>
    <x v="2"/>
    <n v="30"/>
    <x v="2"/>
    <x v="2"/>
    <x v="1"/>
    <x v="4"/>
    <n v="0"/>
    <n v="0"/>
    <n v="0"/>
    <n v="0"/>
    <n v="4"/>
    <d v="2024-09-27T00:00:00"/>
    <s v="Contacted"/>
    <n v="2"/>
    <x v="2"/>
    <b v="0"/>
    <b v="1"/>
    <x v="0"/>
  </r>
  <r>
    <s v="CUST100431"/>
    <d v="2023-01-22T00:00:00"/>
    <x v="4"/>
    <x v="3"/>
    <d v="2025-01-10T00:00:00"/>
    <d v="2025-08-20T00:00:00"/>
    <x v="2"/>
    <n v="1000"/>
    <n v="59"/>
    <n v="1.6949152542372881E-2"/>
    <x v="0"/>
    <n v="4"/>
    <n v="389.08"/>
    <n v="97.27"/>
    <n v="45.15"/>
    <x v="2"/>
    <x v="3"/>
    <x v="1"/>
    <n v="32"/>
    <x v="0"/>
    <x v="2"/>
    <x v="3"/>
    <x v="1"/>
    <n v="0"/>
    <n v="0"/>
    <n v="0"/>
    <n v="0"/>
    <n v="0"/>
    <d v="2024-07-24T00:00:00"/>
    <s v="Contacted"/>
    <n v="8"/>
    <x v="0"/>
    <b v="1"/>
    <b v="0"/>
    <x v="1"/>
  </r>
  <r>
    <s v="CUST100292"/>
    <d v="2020-05-04T00:00:00"/>
    <x v="2"/>
    <x v="1"/>
    <s v="-"/>
    <s v="-"/>
    <x v="3"/>
    <n v="1993"/>
    <s v=" - "/>
    <n v="0"/>
    <x v="1"/>
    <n v="0"/>
    <n v="0"/>
    <n v="0"/>
    <n v="0"/>
    <x v="5"/>
    <x v="0"/>
    <x v="0"/>
    <n v="0"/>
    <x v="3"/>
    <x v="5"/>
    <x v="0"/>
    <x v="6"/>
    <n v="1"/>
    <n v="0"/>
    <n v="0"/>
    <n v="0"/>
    <n v="0"/>
    <s v="-"/>
    <s v="Never Contacted"/>
    <n v="4"/>
    <x v="1"/>
    <b v="1"/>
    <b v="1"/>
    <x v="0"/>
  </r>
  <r>
    <s v="CUST101851"/>
    <d v="2020-09-23T00:00:00"/>
    <x v="2"/>
    <x v="10"/>
    <d v="2022-03-27T00:00:00"/>
    <d v="2025-02-08T00:00:00"/>
    <x v="2"/>
    <n v="1851"/>
    <n v="252"/>
    <n v="3.968253968253968E-3"/>
    <x v="0"/>
    <n v="2"/>
    <n v="2.29"/>
    <n v="1.1499999999999999"/>
    <n v="0.92"/>
    <x v="2"/>
    <x v="0"/>
    <x v="2"/>
    <n v="33"/>
    <x v="0"/>
    <x v="4"/>
    <x v="3"/>
    <x v="5"/>
    <n v="0"/>
    <n v="0"/>
    <n v="0"/>
    <n v="0"/>
    <n v="1"/>
    <d v="2024-08-06T00:00:00"/>
    <s v="Contacted"/>
    <n v="4"/>
    <x v="1"/>
    <b v="1"/>
    <b v="0"/>
    <x v="0"/>
  </r>
  <r>
    <s v="CUST101444"/>
    <d v="2021-08-23T00:00:00"/>
    <x v="1"/>
    <x v="2"/>
    <d v="2022-04-28T00:00:00"/>
    <d v="2024-08-16T00:00:00"/>
    <x v="0"/>
    <n v="1517"/>
    <n v="428"/>
    <n v="2.3364485981308409E-3"/>
    <x v="0"/>
    <n v="1"/>
    <n v="46.46"/>
    <n v="46.46"/>
    <n v="27.34"/>
    <x v="4"/>
    <x v="6"/>
    <x v="2"/>
    <n v="25"/>
    <x v="2"/>
    <x v="1"/>
    <x v="1"/>
    <x v="7"/>
    <n v="0"/>
    <n v="0"/>
    <n v="0"/>
    <n v="0"/>
    <n v="0"/>
    <d v="2024-07-03T00:00:00"/>
    <s v="Contacted"/>
    <n v="0"/>
    <x v="1"/>
    <b v="0"/>
    <b v="0"/>
    <x v="0"/>
  </r>
  <r>
    <s v="CUST101601"/>
    <d v="2021-06-25T00:00:00"/>
    <x v="1"/>
    <x v="0"/>
    <d v="2024-10-26T00:00:00"/>
    <d v="2025-06-11T00:00:00"/>
    <x v="2"/>
    <n v="1576"/>
    <n v="129"/>
    <n v="7.7519379844961239E-3"/>
    <x v="0"/>
    <n v="1"/>
    <n v="60.1"/>
    <n v="60.1"/>
    <n v="114.79"/>
    <x v="2"/>
    <x v="0"/>
    <x v="1"/>
    <n v="32"/>
    <x v="0"/>
    <x v="2"/>
    <x v="2"/>
    <x v="7"/>
    <n v="0"/>
    <n v="0"/>
    <n v="0"/>
    <n v="0"/>
    <n v="0"/>
    <s v="-"/>
    <s v="Never Contacted"/>
    <n v="0"/>
    <x v="1"/>
    <b v="0"/>
    <b v="0"/>
    <x v="0"/>
  </r>
  <r>
    <s v="CUST100002"/>
    <d v="2020-11-30T00:00:00"/>
    <x v="2"/>
    <x v="5"/>
    <d v="2023-04-21T00:00:00"/>
    <d v="2023-10-08T00:00:00"/>
    <x v="1"/>
    <n v="1783"/>
    <n v="741"/>
    <n v="1.3495276653171389E-3"/>
    <x v="0"/>
    <n v="2"/>
    <n v="73.239999999999995"/>
    <n v="36.619999999999997"/>
    <n v="37.58"/>
    <x v="2"/>
    <x v="2"/>
    <x v="0"/>
    <n v="35"/>
    <x v="0"/>
    <x v="2"/>
    <x v="4"/>
    <x v="6"/>
    <n v="0"/>
    <n v="0"/>
    <n v="0"/>
    <n v="0"/>
    <n v="1"/>
    <d v="2023-03-11T00:00:00"/>
    <s v="Contacted"/>
    <n v="0"/>
    <x v="2"/>
    <b v="1"/>
    <b v="1"/>
    <x v="0"/>
  </r>
  <r>
    <s v="CUST100576"/>
    <d v="2023-02-09T00:00:00"/>
    <x v="4"/>
    <x v="4"/>
    <d v="2023-06-15T00:00:00"/>
    <d v="2025-09-24T00:00:00"/>
    <x v="2"/>
    <n v="982"/>
    <n v="24"/>
    <n v="4.1666666666666664E-2"/>
    <x v="0"/>
    <n v="5"/>
    <n v="225.99"/>
    <n v="45.2"/>
    <n v="19.96"/>
    <x v="0"/>
    <x v="8"/>
    <x v="0"/>
    <n v="39"/>
    <x v="0"/>
    <x v="4"/>
    <x v="1"/>
    <x v="6"/>
    <n v="0"/>
    <n v="0"/>
    <n v="1"/>
    <n v="0"/>
    <n v="1"/>
    <s v="-"/>
    <s v="Never Contacted"/>
    <n v="8"/>
    <x v="2"/>
    <b v="1"/>
    <b v="0"/>
    <x v="1"/>
  </r>
  <r>
    <s v="CUST101790"/>
    <d v="2020-09-15T00:00:00"/>
    <x v="2"/>
    <x v="10"/>
    <d v="2021-09-13T00:00:00"/>
    <d v="2022-05-08T00:00:00"/>
    <x v="5"/>
    <n v="1859"/>
    <n v="1259"/>
    <n v="7.9428117553613975E-4"/>
    <x v="0"/>
    <n v="2"/>
    <n v="2.0699999999999998"/>
    <n v="1.04"/>
    <n v="0.86"/>
    <x v="3"/>
    <x v="8"/>
    <x v="0"/>
    <n v="33"/>
    <x v="0"/>
    <x v="4"/>
    <x v="3"/>
    <x v="6"/>
    <n v="0"/>
    <n v="0"/>
    <n v="0"/>
    <n v="0"/>
    <n v="1"/>
    <d v="2024-09-10T00:00:00"/>
    <s v="Contacted"/>
    <n v="1"/>
    <x v="0"/>
    <b v="1"/>
    <b v="0"/>
    <x v="0"/>
  </r>
  <r>
    <s v="CUST100339"/>
    <d v="2023-10-07T00:00:00"/>
    <x v="4"/>
    <x v="6"/>
    <d v="2025-07-29T00:00:00"/>
    <d v="2025-09-11T00:00:00"/>
    <x v="2"/>
    <n v="742"/>
    <n v="37"/>
    <n v="2.7027027027027029E-2"/>
    <x v="0"/>
    <n v="3"/>
    <n v="195.78"/>
    <n v="65.260000000000005"/>
    <n v="30.73"/>
    <x v="3"/>
    <x v="9"/>
    <x v="0"/>
    <n v="41"/>
    <x v="0"/>
    <x v="4"/>
    <x v="1"/>
    <x v="5"/>
    <n v="0"/>
    <n v="0"/>
    <n v="0"/>
    <n v="0"/>
    <n v="1"/>
    <d v="2025-05-30T00:00:00"/>
    <s v="Contacted"/>
    <n v="5"/>
    <x v="0"/>
    <b v="1"/>
    <b v="0"/>
    <x v="1"/>
  </r>
  <r>
    <s v="CUST101105"/>
    <d v="2020-07-22T00:00:00"/>
    <x v="2"/>
    <x v="8"/>
    <d v="2021-09-18T00:00:00"/>
    <d v="2023-12-17T00:00:00"/>
    <x v="1"/>
    <n v="1914"/>
    <n v="671"/>
    <n v="1.4903129657228018E-3"/>
    <x v="0"/>
    <n v="3"/>
    <n v="3.45"/>
    <n v="1.1499999999999999"/>
    <n v="1.76"/>
    <x v="3"/>
    <x v="3"/>
    <x v="2"/>
    <n v="22"/>
    <x v="2"/>
    <x v="2"/>
    <x v="0"/>
    <x v="4"/>
    <n v="1"/>
    <n v="0"/>
    <n v="0"/>
    <n v="0"/>
    <n v="1"/>
    <d v="2020-12-30T00:00:00"/>
    <s v="Contacted"/>
    <n v="0"/>
    <x v="1"/>
    <b v="0"/>
    <b v="0"/>
    <x v="0"/>
  </r>
  <r>
    <s v="CUST100925"/>
    <d v="2024-02-06T00:00:00"/>
    <x v="3"/>
    <x v="4"/>
    <d v="2025-07-09T00:00:00"/>
    <d v="2025-08-25T00:00:00"/>
    <x v="2"/>
    <n v="620"/>
    <n v="54"/>
    <n v="1.8518518518518517E-2"/>
    <x v="0"/>
    <n v="4"/>
    <n v="147.13999999999999"/>
    <n v="36.78"/>
    <n v="47.97"/>
    <x v="3"/>
    <x v="3"/>
    <x v="2"/>
    <n v="37"/>
    <x v="0"/>
    <x v="6"/>
    <x v="1"/>
    <x v="6"/>
    <n v="0"/>
    <n v="0"/>
    <n v="0"/>
    <n v="1"/>
    <n v="4"/>
    <d v="2024-05-11T00:00:00"/>
    <s v="Contacted"/>
    <n v="2"/>
    <x v="2"/>
    <b v="0"/>
    <b v="0"/>
    <x v="1"/>
  </r>
  <r>
    <s v="CUST100265"/>
    <d v="2022-04-01T00:00:00"/>
    <x v="0"/>
    <x v="9"/>
    <d v="2024-01-28T00:00:00"/>
    <d v="2024-09-19T00:00:00"/>
    <x v="0"/>
    <n v="1296"/>
    <n v="394"/>
    <n v="2.5380710659898475E-3"/>
    <x v="0"/>
    <n v="5"/>
    <n v="288.2"/>
    <n v="57.64"/>
    <n v="95.4"/>
    <x v="0"/>
    <x v="1"/>
    <x v="1"/>
    <n v="36"/>
    <x v="0"/>
    <x v="5"/>
    <x v="0"/>
    <x v="7"/>
    <n v="0"/>
    <n v="0"/>
    <n v="0"/>
    <n v="1"/>
    <n v="2"/>
    <d v="2024-12-18T00:00:00"/>
    <s v="Contacted"/>
    <n v="0"/>
    <x v="0"/>
    <b v="1"/>
    <b v="1"/>
    <x v="0"/>
  </r>
  <r>
    <s v="CUST100376"/>
    <d v="2024-07-31T00:00:00"/>
    <x v="3"/>
    <x v="8"/>
    <d v="2025-10-01T00:00:00"/>
    <d v="2025-10-09T00:00:00"/>
    <x v="2"/>
    <n v="444"/>
    <n v="9"/>
    <n v="0.1111111111111111"/>
    <x v="0"/>
    <n v="4"/>
    <n v="382.06"/>
    <n v="95.52"/>
    <n v="109.22"/>
    <x v="1"/>
    <x v="4"/>
    <x v="2"/>
    <n v="40"/>
    <x v="0"/>
    <x v="5"/>
    <x v="2"/>
    <x v="2"/>
    <n v="0"/>
    <n v="0"/>
    <n v="0"/>
    <n v="0"/>
    <n v="1"/>
    <d v="2025-03-27T00:00:00"/>
    <s v="Contacted"/>
    <n v="0"/>
    <x v="1"/>
    <b v="1"/>
    <b v="0"/>
    <x v="1"/>
  </r>
  <r>
    <s v="CUST100271"/>
    <d v="2021-06-27T00:00:00"/>
    <x v="1"/>
    <x v="0"/>
    <s v="-"/>
    <s v="-"/>
    <x v="3"/>
    <n v="1574"/>
    <s v=" - "/>
    <n v="0"/>
    <x v="1"/>
    <n v="0"/>
    <n v="0"/>
    <n v="0"/>
    <n v="0"/>
    <x v="3"/>
    <x v="0"/>
    <x v="1"/>
    <n v="46"/>
    <x v="0"/>
    <x v="6"/>
    <x v="0"/>
    <x v="2"/>
    <n v="0"/>
    <n v="1"/>
    <n v="0"/>
    <n v="0"/>
    <n v="0"/>
    <d v="2025-04-08T00:00:00"/>
    <s v="Contacted"/>
    <n v="0"/>
    <x v="0"/>
    <b v="1"/>
    <b v="0"/>
    <x v="0"/>
  </r>
  <r>
    <s v="CUST100696"/>
    <d v="2022-08-30T00:00:00"/>
    <x v="0"/>
    <x v="2"/>
    <d v="2024-04-10T00:00:00"/>
    <d v="2024-09-21T00:00:00"/>
    <x v="0"/>
    <n v="1145"/>
    <n v="392"/>
    <n v="2.5510204081632651E-3"/>
    <x v="0"/>
    <n v="3"/>
    <n v="144.66"/>
    <n v="48.22"/>
    <n v="35.18"/>
    <x v="3"/>
    <x v="3"/>
    <x v="0"/>
    <n v="22"/>
    <x v="2"/>
    <x v="0"/>
    <x v="2"/>
    <x v="1"/>
    <n v="0"/>
    <n v="0"/>
    <n v="0"/>
    <n v="0"/>
    <n v="1"/>
    <d v="2023-08-12T00:00:00"/>
    <s v="Contacted"/>
    <n v="5"/>
    <x v="1"/>
    <b v="1"/>
    <b v="1"/>
    <x v="0"/>
  </r>
  <r>
    <s v="CUST101618"/>
    <d v="2022-08-23T00:00:00"/>
    <x v="0"/>
    <x v="2"/>
    <d v="2023-04-29T00:00:00"/>
    <d v="2024-01-23T00:00:00"/>
    <x v="0"/>
    <n v="1152"/>
    <n v="634"/>
    <n v="1.5772870662460567E-3"/>
    <x v="0"/>
    <n v="2"/>
    <n v="216.56"/>
    <n v="108.28"/>
    <n v="91.14"/>
    <x v="0"/>
    <x v="2"/>
    <x v="2"/>
    <n v="31"/>
    <x v="0"/>
    <x v="3"/>
    <x v="0"/>
    <x v="0"/>
    <n v="0"/>
    <n v="0"/>
    <n v="0"/>
    <n v="0"/>
    <n v="0"/>
    <d v="2023-02-28T00:00:00"/>
    <s v="Contacted"/>
    <n v="9"/>
    <x v="0"/>
    <b v="1"/>
    <b v="0"/>
    <x v="0"/>
  </r>
  <r>
    <s v="CUST100244"/>
    <d v="2022-06-26T00:00:00"/>
    <x v="0"/>
    <x v="0"/>
    <d v="2025-02-10T00:00:00"/>
    <d v="2025-07-06T00:00:00"/>
    <x v="2"/>
    <n v="1210"/>
    <n v="104"/>
    <n v="9.6153846153846159E-3"/>
    <x v="0"/>
    <n v="3"/>
    <n v="193.94"/>
    <n v="64.650000000000006"/>
    <n v="88.93"/>
    <x v="5"/>
    <x v="8"/>
    <x v="2"/>
    <n v="26"/>
    <x v="2"/>
    <x v="2"/>
    <x v="3"/>
    <x v="4"/>
    <n v="0"/>
    <n v="0"/>
    <n v="0"/>
    <n v="0"/>
    <n v="2"/>
    <d v="2025-08-23T00:00:00"/>
    <s v="Contacted"/>
    <n v="0"/>
    <x v="0"/>
    <b v="1"/>
    <b v="0"/>
    <x v="0"/>
  </r>
  <r>
    <s v="CUST101651"/>
    <d v="2024-03-01T00:00:00"/>
    <x v="3"/>
    <x v="11"/>
    <d v="2024-03-24T00:00:00"/>
    <d v="2025-10-08T00:00:00"/>
    <x v="2"/>
    <n v="596"/>
    <n v="10"/>
    <n v="0.1"/>
    <x v="0"/>
    <n v="5"/>
    <n v="573.27"/>
    <n v="114.65"/>
    <n v="129.01"/>
    <x v="1"/>
    <x v="9"/>
    <x v="2"/>
    <n v="27"/>
    <x v="2"/>
    <x v="5"/>
    <x v="1"/>
    <x v="2"/>
    <n v="0"/>
    <n v="0"/>
    <n v="1"/>
    <n v="1"/>
    <n v="1"/>
    <d v="2025-05-15T00:00:00"/>
    <s v="Contacted"/>
    <n v="3"/>
    <x v="0"/>
    <b v="1"/>
    <b v="1"/>
    <x v="1"/>
  </r>
  <r>
    <s v="CUST100476"/>
    <d v="2023-10-03T00:00:00"/>
    <x v="4"/>
    <x v="6"/>
    <d v="2023-11-05T00:00:00"/>
    <d v="2024-07-08T00:00:00"/>
    <x v="0"/>
    <n v="746"/>
    <n v="467"/>
    <n v="2.1413276231263384E-3"/>
    <x v="0"/>
    <n v="2"/>
    <n v="112.2"/>
    <n v="56.1"/>
    <n v="18.89"/>
    <x v="3"/>
    <x v="8"/>
    <x v="0"/>
    <n v="24"/>
    <x v="2"/>
    <x v="0"/>
    <x v="2"/>
    <x v="1"/>
    <n v="1"/>
    <n v="0"/>
    <n v="0"/>
    <n v="0"/>
    <n v="1"/>
    <d v="2023-10-11T00:00:00"/>
    <s v="Contacted"/>
    <n v="4"/>
    <x v="0"/>
    <b v="1"/>
    <b v="0"/>
    <x v="0"/>
  </r>
  <r>
    <s v="CUST101178"/>
    <d v="2020-03-22T00:00:00"/>
    <x v="2"/>
    <x v="11"/>
    <d v="2021-07-29T00:00:00"/>
    <d v="2024-09-08T00:00:00"/>
    <x v="0"/>
    <n v="2036"/>
    <n v="405"/>
    <n v="2.4691358024691358E-3"/>
    <x v="0"/>
    <n v="4"/>
    <n v="71.11"/>
    <n v="17.78"/>
    <n v="8.66"/>
    <x v="2"/>
    <x v="8"/>
    <x v="0"/>
    <n v="42"/>
    <x v="0"/>
    <x v="5"/>
    <x v="2"/>
    <x v="6"/>
    <n v="0"/>
    <n v="2"/>
    <n v="0"/>
    <n v="0"/>
    <n v="1"/>
    <d v="2023-09-04T00:00:00"/>
    <s v="Contacted"/>
    <n v="8"/>
    <x v="1"/>
    <b v="1"/>
    <b v="0"/>
    <x v="0"/>
  </r>
  <r>
    <s v="CUST101195"/>
    <d v="2023-10-08T00:00:00"/>
    <x v="4"/>
    <x v="6"/>
    <d v="2024-09-30T00:00:00"/>
    <d v="2024-10-04T00:00:00"/>
    <x v="0"/>
    <n v="741"/>
    <n v="379"/>
    <n v="2.6385224274406332E-3"/>
    <x v="0"/>
    <n v="2"/>
    <n v="121.62"/>
    <n v="60.81"/>
    <n v="49.04"/>
    <x v="2"/>
    <x v="3"/>
    <x v="2"/>
    <n v="35"/>
    <x v="0"/>
    <x v="5"/>
    <x v="0"/>
    <x v="0"/>
    <n v="0"/>
    <n v="0"/>
    <n v="1"/>
    <n v="1"/>
    <n v="0"/>
    <s v="-"/>
    <s v="Never Contacted"/>
    <n v="0"/>
    <x v="1"/>
    <b v="1"/>
    <b v="0"/>
    <x v="0"/>
  </r>
  <r>
    <s v="CUST101285"/>
    <d v="2020-07-09T00:00:00"/>
    <x v="2"/>
    <x v="8"/>
    <d v="2024-09-29T00:00:00"/>
    <d v="2025-04-10T00:00:00"/>
    <x v="2"/>
    <n v="1927"/>
    <n v="191"/>
    <n v="5.235602094240838E-3"/>
    <x v="0"/>
    <n v="1"/>
    <n v="19.579999999999998"/>
    <n v="19.579999999999998"/>
    <n v="39.57"/>
    <x v="4"/>
    <x v="2"/>
    <x v="2"/>
    <n v="21"/>
    <x v="2"/>
    <x v="3"/>
    <x v="1"/>
    <x v="5"/>
    <n v="0"/>
    <n v="1"/>
    <n v="0"/>
    <n v="0"/>
    <n v="1"/>
    <d v="2025-07-02T00:00:00"/>
    <s v="Contacted"/>
    <n v="0"/>
    <x v="0"/>
    <b v="1"/>
    <b v="0"/>
    <x v="0"/>
  </r>
  <r>
    <s v="CUST101165"/>
    <d v="2020-09-11T00:00:00"/>
    <x v="2"/>
    <x v="10"/>
    <d v="2025-06-26T00:00:00"/>
    <d v="2025-09-15T00:00:00"/>
    <x v="2"/>
    <n v="1863"/>
    <n v="33"/>
    <n v="3.0303030303030304E-2"/>
    <x v="0"/>
    <n v="2"/>
    <n v="91.44"/>
    <n v="45.72"/>
    <n v="0.5"/>
    <x v="5"/>
    <x v="7"/>
    <x v="0"/>
    <n v="40"/>
    <x v="0"/>
    <x v="0"/>
    <x v="3"/>
    <x v="4"/>
    <n v="1"/>
    <n v="0"/>
    <n v="0"/>
    <n v="0"/>
    <n v="1"/>
    <d v="2023-02-19T00:00:00"/>
    <s v="Contacted"/>
    <n v="5"/>
    <x v="1"/>
    <b v="0"/>
    <b v="0"/>
    <x v="1"/>
  </r>
  <r>
    <s v="CUST102252"/>
    <d v="2024-06-02T00:00:00"/>
    <x v="3"/>
    <x v="0"/>
    <d v="2025-04-08T00:00:00"/>
    <d v="2025-06-25T00:00:00"/>
    <x v="2"/>
    <n v="503"/>
    <n v="115"/>
    <n v="8.6956521739130436E-3"/>
    <x v="0"/>
    <n v="3"/>
    <n v="257.38"/>
    <n v="85.79"/>
    <n v="100.45"/>
    <x v="5"/>
    <x v="1"/>
    <x v="2"/>
    <n v="38"/>
    <x v="0"/>
    <x v="2"/>
    <x v="0"/>
    <x v="3"/>
    <n v="0"/>
    <n v="0"/>
    <n v="0"/>
    <n v="0"/>
    <n v="1"/>
    <d v="2024-12-25T00:00:00"/>
    <s v="Contacted"/>
    <n v="0"/>
    <x v="2"/>
    <b v="1"/>
    <b v="0"/>
    <x v="0"/>
  </r>
  <r>
    <s v="CUST100250"/>
    <d v="2020-04-13T00:00:00"/>
    <x v="2"/>
    <x v="9"/>
    <d v="2024-02-15T00:00:00"/>
    <d v="2025-05-16T00:00:00"/>
    <x v="2"/>
    <n v="2014"/>
    <n v="155"/>
    <n v="6.4516129032258064E-3"/>
    <x v="0"/>
    <n v="5"/>
    <n v="333.57"/>
    <n v="66.709999999999994"/>
    <n v="48.56"/>
    <x v="3"/>
    <x v="7"/>
    <x v="0"/>
    <n v="37"/>
    <x v="0"/>
    <x v="2"/>
    <x v="3"/>
    <x v="1"/>
    <n v="1"/>
    <n v="0"/>
    <n v="0"/>
    <n v="0"/>
    <n v="3"/>
    <d v="2023-11-10T00:00:00"/>
    <s v="Contacted"/>
    <n v="0"/>
    <x v="0"/>
    <b v="1"/>
    <b v="0"/>
    <x v="0"/>
  </r>
  <r>
    <s v="CUST100413"/>
    <d v="2021-11-14T00:00:00"/>
    <x v="1"/>
    <x v="5"/>
    <d v="2023-04-15T00:00:00"/>
    <d v="2025-03-23T00:00:00"/>
    <x v="2"/>
    <n v="1434"/>
    <n v="209"/>
    <n v="4.7846889952153108E-3"/>
    <x v="0"/>
    <n v="3"/>
    <n v="125.61"/>
    <n v="41.87"/>
    <n v="31.21"/>
    <x v="5"/>
    <x v="2"/>
    <x v="2"/>
    <n v="24"/>
    <x v="2"/>
    <x v="0"/>
    <x v="0"/>
    <x v="1"/>
    <n v="0"/>
    <n v="0"/>
    <n v="0"/>
    <n v="0"/>
    <n v="2"/>
    <d v="2023-10-20T00:00:00"/>
    <s v="Contacted"/>
    <n v="4"/>
    <x v="2"/>
    <b v="0"/>
    <b v="0"/>
    <x v="0"/>
  </r>
  <r>
    <s v="CUST102411"/>
    <d v="2024-09-09T00:00:00"/>
    <x v="3"/>
    <x v="10"/>
    <d v="2025-06-23T00:00:00"/>
    <d v="2025-08-25T00:00:00"/>
    <x v="2"/>
    <n v="404"/>
    <n v="54"/>
    <n v="1.8518518518518517E-2"/>
    <x v="0"/>
    <n v="5"/>
    <n v="671.18"/>
    <n v="134.24"/>
    <n v="22"/>
    <x v="4"/>
    <x v="2"/>
    <x v="2"/>
    <n v="27"/>
    <x v="2"/>
    <x v="1"/>
    <x v="3"/>
    <x v="2"/>
    <n v="0"/>
    <n v="0"/>
    <n v="1"/>
    <n v="0"/>
    <n v="3"/>
    <s v="-"/>
    <s v="Never Contacted"/>
    <n v="8"/>
    <x v="2"/>
    <b v="1"/>
    <b v="1"/>
    <x v="1"/>
  </r>
  <r>
    <s v="CUST102080"/>
    <d v="2020-12-21T00:00:00"/>
    <x v="2"/>
    <x v="7"/>
    <d v="2025-01-09T00:00:00"/>
    <d v="2025-08-19T00:00:00"/>
    <x v="2"/>
    <n v="1762"/>
    <n v="60"/>
    <n v="1.6666666666666666E-2"/>
    <x v="0"/>
    <n v="4"/>
    <n v="147.13999999999999"/>
    <n v="36.78"/>
    <n v="77.11"/>
    <x v="3"/>
    <x v="6"/>
    <x v="0"/>
    <n v="32"/>
    <x v="0"/>
    <x v="2"/>
    <x v="4"/>
    <x v="6"/>
    <n v="0"/>
    <n v="0"/>
    <n v="0"/>
    <n v="0"/>
    <n v="1"/>
    <d v="2023-04-04T00:00:00"/>
    <s v="Contacted"/>
    <n v="0"/>
    <x v="0"/>
    <b v="0"/>
    <b v="1"/>
    <x v="1"/>
  </r>
  <r>
    <s v="CUST100310"/>
    <d v="2020-05-19T00:00:00"/>
    <x v="2"/>
    <x v="1"/>
    <d v="2023-12-29T00:00:00"/>
    <d v="2024-02-10T00:00:00"/>
    <x v="0"/>
    <n v="1978"/>
    <n v="616"/>
    <n v="1.6233766233766235E-3"/>
    <x v="0"/>
    <n v="6"/>
    <n v="408.14"/>
    <n v="68.02"/>
    <n v="0"/>
    <x v="2"/>
    <x v="7"/>
    <x v="0"/>
    <n v="33"/>
    <x v="0"/>
    <x v="5"/>
    <x v="0"/>
    <x v="4"/>
    <n v="0"/>
    <n v="0"/>
    <n v="0"/>
    <n v="1"/>
    <n v="2"/>
    <d v="2024-02-23T00:00:00"/>
    <s v="Contacted"/>
    <n v="1"/>
    <x v="0"/>
    <b v="1"/>
    <b v="1"/>
    <x v="0"/>
  </r>
  <r>
    <s v="CUST100893"/>
    <d v="2020-05-21T00:00:00"/>
    <x v="2"/>
    <x v="1"/>
    <d v="2022-04-27T00:00:00"/>
    <s v="-"/>
    <x v="3"/>
    <n v="1976"/>
    <s v=" - "/>
    <n v="0"/>
    <x v="0"/>
    <n v="0"/>
    <n v="0"/>
    <n v="0"/>
    <n v="0"/>
    <x v="3"/>
    <x v="4"/>
    <x v="1"/>
    <n v="34"/>
    <x v="0"/>
    <x v="3"/>
    <x v="2"/>
    <x v="6"/>
    <n v="0"/>
    <n v="0"/>
    <n v="0"/>
    <n v="0"/>
    <n v="0"/>
    <d v="2022-03-09T00:00:00"/>
    <s v="Contacted"/>
    <n v="0"/>
    <x v="1"/>
    <b v="1"/>
    <b v="0"/>
    <x v="0"/>
  </r>
  <r>
    <s v="CUST102422"/>
    <d v="2021-08-19T00:00:00"/>
    <x v="1"/>
    <x v="2"/>
    <d v="2022-03-29T00:00:00"/>
    <d v="2025-02-24T00:00:00"/>
    <x v="2"/>
    <n v="1521"/>
    <n v="236"/>
    <n v="4.2372881355932203E-3"/>
    <x v="0"/>
    <n v="4"/>
    <n v="208.17"/>
    <n v="52.04"/>
    <n v="52.42"/>
    <x v="5"/>
    <x v="9"/>
    <x v="0"/>
    <n v="18"/>
    <x v="1"/>
    <x v="0"/>
    <x v="2"/>
    <x v="3"/>
    <n v="0"/>
    <n v="0"/>
    <n v="0"/>
    <n v="0"/>
    <n v="0"/>
    <d v="2023-11-15T00:00:00"/>
    <s v="Contacted"/>
    <n v="9"/>
    <x v="0"/>
    <b v="1"/>
    <b v="0"/>
    <x v="0"/>
  </r>
  <r>
    <s v="CUST100015"/>
    <d v="2020-04-24T00:00:00"/>
    <x v="2"/>
    <x v="9"/>
    <d v="2024-10-07T00:00:00"/>
    <d v="2025-03-29T00:00:00"/>
    <x v="2"/>
    <n v="2003"/>
    <n v="203"/>
    <n v="4.9261083743842365E-3"/>
    <x v="0"/>
    <n v="5"/>
    <n v="72.650000000000006"/>
    <n v="14.53"/>
    <n v="22.61"/>
    <x v="1"/>
    <x v="2"/>
    <x v="0"/>
    <n v="34"/>
    <x v="0"/>
    <x v="6"/>
    <x v="2"/>
    <x v="7"/>
    <n v="0"/>
    <n v="0"/>
    <n v="1"/>
    <n v="0"/>
    <n v="0"/>
    <d v="2024-10-26T00:00:00"/>
    <s v="Contacted"/>
    <n v="0"/>
    <x v="0"/>
    <b v="1"/>
    <b v="0"/>
    <x v="0"/>
  </r>
  <r>
    <s v="CUST100721"/>
    <d v="2020-10-10T00:00:00"/>
    <x v="2"/>
    <x v="6"/>
    <d v="2022-05-10T00:00:00"/>
    <d v="2024-04-07T00:00:00"/>
    <x v="0"/>
    <n v="1834"/>
    <n v="559"/>
    <n v="1.7889087656529517E-3"/>
    <x v="0"/>
    <n v="4"/>
    <n v="392.96"/>
    <n v="98.24"/>
    <n v="0.5"/>
    <x v="5"/>
    <x v="6"/>
    <x v="2"/>
    <n v="28"/>
    <x v="2"/>
    <x v="4"/>
    <x v="0"/>
    <x v="3"/>
    <n v="0"/>
    <n v="0"/>
    <n v="0"/>
    <n v="0"/>
    <n v="0"/>
    <d v="2021-12-12T00:00:00"/>
    <s v="Contacted"/>
    <n v="3"/>
    <x v="1"/>
    <b v="0"/>
    <b v="0"/>
    <x v="0"/>
  </r>
  <r>
    <s v="CUST102190"/>
    <d v="2020-07-12T00:00:00"/>
    <x v="2"/>
    <x v="8"/>
    <d v="2024-08-09T00:00:00"/>
    <d v="2025-02-02T00:00:00"/>
    <x v="2"/>
    <n v="1924"/>
    <n v="258"/>
    <n v="3.875968992248062E-3"/>
    <x v="0"/>
    <n v="2"/>
    <n v="164.89"/>
    <n v="82.45"/>
    <n v="95.69"/>
    <x v="0"/>
    <x v="6"/>
    <x v="2"/>
    <n v="22"/>
    <x v="2"/>
    <x v="4"/>
    <x v="0"/>
    <x v="2"/>
    <n v="0"/>
    <n v="0"/>
    <n v="0"/>
    <n v="0"/>
    <n v="1"/>
    <d v="2024-05-25T00:00:00"/>
    <s v="Contacted"/>
    <n v="9"/>
    <x v="0"/>
    <b v="1"/>
    <b v="0"/>
    <x v="0"/>
  </r>
  <r>
    <s v="CUST100981"/>
    <d v="2020-07-09T00:00:00"/>
    <x v="2"/>
    <x v="8"/>
    <d v="2024-03-10T00:00:00"/>
    <d v="2024-11-30T00:00:00"/>
    <x v="0"/>
    <n v="1927"/>
    <n v="322"/>
    <n v="3.105590062111801E-3"/>
    <x v="0"/>
    <n v="2"/>
    <n v="139.69999999999999"/>
    <n v="69.849999999999994"/>
    <n v="101.62"/>
    <x v="1"/>
    <x v="1"/>
    <x v="1"/>
    <n v="25"/>
    <x v="2"/>
    <x v="6"/>
    <x v="3"/>
    <x v="0"/>
    <n v="0"/>
    <n v="0"/>
    <n v="0"/>
    <n v="0"/>
    <n v="2"/>
    <d v="2024-06-20T00:00:00"/>
    <s v="Contacted"/>
    <n v="0"/>
    <x v="2"/>
    <b v="0"/>
    <b v="0"/>
    <x v="0"/>
  </r>
  <r>
    <s v="CUST102104"/>
    <d v="2024-11-04T00:00:00"/>
    <x v="3"/>
    <x v="5"/>
    <d v="2025-10-10T00:00:00"/>
    <d v="2025-10-10T00:00:00"/>
    <x v="2"/>
    <n v="348"/>
    <n v="8"/>
    <n v="0.125"/>
    <x v="0"/>
    <n v="3"/>
    <n v="140.22999999999999"/>
    <n v="46.74"/>
    <n v="31.7"/>
    <x v="4"/>
    <x v="6"/>
    <x v="1"/>
    <n v="25"/>
    <x v="2"/>
    <x v="4"/>
    <x v="4"/>
    <x v="1"/>
    <n v="0"/>
    <n v="0"/>
    <n v="0"/>
    <n v="0"/>
    <n v="0"/>
    <d v="2025-02-19T00:00:00"/>
    <s v="Contacted"/>
    <n v="6"/>
    <x v="0"/>
    <b v="0"/>
    <b v="1"/>
    <x v="1"/>
  </r>
  <r>
    <s v="CUST101973"/>
    <d v="2023-10-21T00:00:00"/>
    <x v="4"/>
    <x v="6"/>
    <d v="2024-12-12T00:00:00"/>
    <d v="2025-04-29T00:00:00"/>
    <x v="2"/>
    <n v="728"/>
    <n v="172"/>
    <n v="5.8139534883720929E-3"/>
    <x v="0"/>
    <n v="3"/>
    <n v="122.17"/>
    <n v="40.72"/>
    <n v="86.85"/>
    <x v="2"/>
    <x v="3"/>
    <x v="2"/>
    <n v="18"/>
    <x v="1"/>
    <x v="5"/>
    <x v="0"/>
    <x v="7"/>
    <n v="0"/>
    <n v="1"/>
    <n v="0"/>
    <n v="0"/>
    <n v="0"/>
    <s v="-"/>
    <s v="Never Contacted"/>
    <n v="0"/>
    <x v="2"/>
    <b v="1"/>
    <b v="1"/>
    <x v="0"/>
  </r>
  <r>
    <s v="CUST100363"/>
    <d v="2021-08-06T00:00:00"/>
    <x v="1"/>
    <x v="2"/>
    <d v="2025-05-29T00:00:00"/>
    <d v="2025-09-03T00:00:00"/>
    <x v="2"/>
    <n v="1534"/>
    <n v="45"/>
    <n v="2.2222222222222223E-2"/>
    <x v="0"/>
    <n v="3"/>
    <n v="157.87"/>
    <n v="52.62"/>
    <n v="26.77"/>
    <x v="4"/>
    <x v="9"/>
    <x v="2"/>
    <n v="28"/>
    <x v="2"/>
    <x v="6"/>
    <x v="1"/>
    <x v="6"/>
    <n v="0"/>
    <n v="0"/>
    <n v="0"/>
    <n v="1"/>
    <n v="0"/>
    <d v="2023-10-24T00:00:00"/>
    <s v="Contacted"/>
    <n v="2"/>
    <x v="1"/>
    <b v="0"/>
    <b v="1"/>
    <x v="1"/>
  </r>
  <r>
    <s v="CUST101619"/>
    <d v="2020-02-21T00:00:00"/>
    <x v="2"/>
    <x v="4"/>
    <d v="2021-07-17T00:00:00"/>
    <d v="2025-08-27T00:00:00"/>
    <x v="2"/>
    <n v="2066"/>
    <n v="52"/>
    <n v="1.9230769230769232E-2"/>
    <x v="0"/>
    <n v="1"/>
    <n v="78.58"/>
    <n v="78.58"/>
    <n v="41.82"/>
    <x v="1"/>
    <x v="0"/>
    <x v="2"/>
    <n v="26"/>
    <x v="2"/>
    <x v="6"/>
    <x v="2"/>
    <x v="3"/>
    <n v="0"/>
    <n v="0"/>
    <n v="0"/>
    <n v="0"/>
    <n v="0"/>
    <d v="2022-07-05T00:00:00"/>
    <s v="Contacted"/>
    <n v="0"/>
    <x v="0"/>
    <b v="1"/>
    <b v="0"/>
    <x v="1"/>
  </r>
  <r>
    <s v="CUST100182"/>
    <d v="2023-07-16T00:00:00"/>
    <x v="4"/>
    <x v="8"/>
    <d v="2023-07-16T00:00:00"/>
    <d v="2025-01-01T00:00:00"/>
    <x v="2"/>
    <n v="825"/>
    <n v="290"/>
    <n v="3.4482758620689655E-3"/>
    <x v="0"/>
    <n v="3"/>
    <n v="75.09"/>
    <n v="25.03"/>
    <n v="0.5"/>
    <x v="0"/>
    <x v="6"/>
    <x v="2"/>
    <n v="35"/>
    <x v="0"/>
    <x v="3"/>
    <x v="4"/>
    <x v="4"/>
    <n v="0"/>
    <n v="1"/>
    <n v="0"/>
    <n v="0"/>
    <n v="0"/>
    <s v="-"/>
    <s v="Never Contacted"/>
    <n v="0"/>
    <x v="1"/>
    <b v="1"/>
    <b v="1"/>
    <x v="0"/>
  </r>
  <r>
    <s v="CUST100985"/>
    <d v="2023-11-17T00:00:00"/>
    <x v="4"/>
    <x v="5"/>
    <s v="-"/>
    <s v="-"/>
    <x v="3"/>
    <n v="701"/>
    <s v=" - "/>
    <n v="0"/>
    <x v="1"/>
    <n v="0"/>
    <n v="0"/>
    <n v="0"/>
    <n v="0"/>
    <x v="3"/>
    <x v="9"/>
    <x v="2"/>
    <n v="20"/>
    <x v="2"/>
    <x v="5"/>
    <x v="2"/>
    <x v="4"/>
    <n v="0"/>
    <n v="0"/>
    <n v="0"/>
    <n v="0"/>
    <n v="0"/>
    <d v="2024-01-01T00:00:00"/>
    <s v="Contacted"/>
    <n v="3"/>
    <x v="0"/>
    <b v="1"/>
    <b v="0"/>
    <x v="0"/>
  </r>
  <r>
    <s v="CUST101387"/>
    <d v="2024-01-19T00:00:00"/>
    <x v="3"/>
    <x v="3"/>
    <d v="2024-01-31T00:00:00"/>
    <d v="2024-05-15T00:00:00"/>
    <x v="0"/>
    <n v="638"/>
    <n v="521"/>
    <n v="1.9193857965451055E-3"/>
    <x v="0"/>
    <n v="4"/>
    <n v="371.45"/>
    <n v="92.86"/>
    <n v="85.95"/>
    <x v="1"/>
    <x v="7"/>
    <x v="2"/>
    <n v="24"/>
    <x v="2"/>
    <x v="1"/>
    <x v="3"/>
    <x v="5"/>
    <n v="0"/>
    <n v="0"/>
    <n v="0"/>
    <n v="1"/>
    <n v="1"/>
    <s v="-"/>
    <s v="Never Contacted"/>
    <n v="9"/>
    <x v="0"/>
    <b v="1"/>
    <b v="0"/>
    <x v="0"/>
  </r>
  <r>
    <s v="CUST102119"/>
    <d v="2022-11-05T00:00:00"/>
    <x v="0"/>
    <x v="5"/>
    <d v="2024-02-22T00:00:00"/>
    <d v="2025-01-03T00:00:00"/>
    <x v="2"/>
    <n v="1078"/>
    <n v="288"/>
    <n v="3.472222222222222E-3"/>
    <x v="0"/>
    <n v="3"/>
    <n v="124.29"/>
    <n v="41.43"/>
    <n v="24.02"/>
    <x v="5"/>
    <x v="1"/>
    <x v="2"/>
    <n v="34"/>
    <x v="0"/>
    <x v="3"/>
    <x v="3"/>
    <x v="0"/>
    <n v="0"/>
    <n v="0"/>
    <n v="0"/>
    <n v="0"/>
    <n v="1"/>
    <s v="-"/>
    <s v="Never Contacted"/>
    <n v="0"/>
    <x v="1"/>
    <b v="0"/>
    <b v="0"/>
    <x v="0"/>
  </r>
  <r>
    <s v="CUST102075"/>
    <d v="2021-04-28T00:00:00"/>
    <x v="1"/>
    <x v="9"/>
    <d v="2023-03-17T00:00:00"/>
    <d v="2023-08-25T00:00:00"/>
    <x v="1"/>
    <n v="1634"/>
    <n v="785"/>
    <n v="1.2738853503184713E-3"/>
    <x v="0"/>
    <n v="2"/>
    <n v="19.14"/>
    <n v="9.57"/>
    <n v="16.09"/>
    <x v="5"/>
    <x v="0"/>
    <x v="2"/>
    <n v="40"/>
    <x v="0"/>
    <x v="2"/>
    <x v="4"/>
    <x v="2"/>
    <n v="0"/>
    <n v="0"/>
    <n v="0"/>
    <n v="0"/>
    <n v="1"/>
    <d v="2023-05-10T00:00:00"/>
    <s v="Contacted"/>
    <n v="5"/>
    <x v="0"/>
    <b v="1"/>
    <b v="0"/>
    <x v="0"/>
  </r>
  <r>
    <s v="CUST100284"/>
    <d v="2024-10-26T00:00:00"/>
    <x v="3"/>
    <x v="6"/>
    <d v="2024-11-12T00:00:00"/>
    <d v="2025-02-21T00:00:00"/>
    <x v="2"/>
    <n v="357"/>
    <n v="239"/>
    <n v="4.1841004184100415E-3"/>
    <x v="0"/>
    <n v="5"/>
    <n v="550.27"/>
    <n v="110.05"/>
    <n v="39.799999999999997"/>
    <x v="4"/>
    <x v="8"/>
    <x v="2"/>
    <n v="33"/>
    <x v="0"/>
    <x v="1"/>
    <x v="4"/>
    <x v="2"/>
    <n v="0"/>
    <n v="0"/>
    <n v="0"/>
    <n v="1"/>
    <n v="1"/>
    <s v="-"/>
    <s v="Never Contacted"/>
    <n v="8"/>
    <x v="0"/>
    <b v="1"/>
    <b v="0"/>
    <x v="0"/>
  </r>
  <r>
    <s v="CUST100619"/>
    <d v="2021-11-17T00:00:00"/>
    <x v="1"/>
    <x v="5"/>
    <d v="2025-08-08T00:00:00"/>
    <d v="2025-09-17T00:00:00"/>
    <x v="2"/>
    <n v="1431"/>
    <n v="31"/>
    <n v="3.2258064516129031E-2"/>
    <x v="0"/>
    <n v="3"/>
    <n v="143.19999999999999"/>
    <n v="47.73"/>
    <n v="55.77"/>
    <x v="5"/>
    <x v="7"/>
    <x v="2"/>
    <n v="36"/>
    <x v="0"/>
    <x v="5"/>
    <x v="1"/>
    <x v="0"/>
    <n v="0"/>
    <n v="0"/>
    <n v="0"/>
    <n v="0"/>
    <n v="2"/>
    <d v="2022-11-15T00:00:00"/>
    <s v="Contacted"/>
    <n v="0"/>
    <x v="0"/>
    <b v="1"/>
    <b v="0"/>
    <x v="1"/>
  </r>
  <r>
    <s v="CUST101121"/>
    <d v="2022-07-11T00:00:00"/>
    <x v="0"/>
    <x v="8"/>
    <d v="2023-08-17T00:00:00"/>
    <d v="2024-10-09T00:00:00"/>
    <x v="0"/>
    <n v="1195"/>
    <n v="374"/>
    <n v="2.6737967914438501E-3"/>
    <x v="0"/>
    <n v="5"/>
    <n v="590.96"/>
    <n v="118.19"/>
    <n v="0"/>
    <x v="4"/>
    <x v="9"/>
    <x v="1"/>
    <n v="47"/>
    <x v="0"/>
    <x v="6"/>
    <x v="0"/>
    <x v="0"/>
    <n v="2"/>
    <n v="1"/>
    <n v="0"/>
    <n v="0"/>
    <n v="1"/>
    <d v="2023-04-16T00:00:00"/>
    <s v="Contacted"/>
    <n v="0"/>
    <x v="0"/>
    <b v="1"/>
    <b v="0"/>
    <x v="0"/>
  </r>
  <r>
    <s v="CUST100614"/>
    <d v="2021-08-04T00:00:00"/>
    <x v="1"/>
    <x v="2"/>
    <d v="2024-12-24T00:00:00"/>
    <d v="2025-07-16T00:00:00"/>
    <x v="2"/>
    <n v="1536"/>
    <n v="94"/>
    <n v="1.0638297872340425E-2"/>
    <x v="0"/>
    <n v="3"/>
    <n v="185.8"/>
    <n v="61.93"/>
    <n v="71.63"/>
    <x v="3"/>
    <x v="6"/>
    <x v="0"/>
    <n v="43"/>
    <x v="0"/>
    <x v="0"/>
    <x v="2"/>
    <x v="3"/>
    <n v="0"/>
    <n v="0"/>
    <n v="0"/>
    <n v="0"/>
    <n v="0"/>
    <d v="2024-03-08T00:00:00"/>
    <s v="Contacted"/>
    <n v="0"/>
    <x v="1"/>
    <b v="1"/>
    <b v="1"/>
    <x v="0"/>
  </r>
  <r>
    <s v="CUST102195"/>
    <d v="2021-05-31T00:00:00"/>
    <x v="1"/>
    <x v="1"/>
    <d v="2022-12-23T00:00:00"/>
    <d v="2023-10-07T00:00:00"/>
    <x v="1"/>
    <n v="1601"/>
    <n v="742"/>
    <n v="1.3477088948787063E-3"/>
    <x v="0"/>
    <n v="2"/>
    <n v="36.03"/>
    <n v="18.02"/>
    <n v="8.7799999999999994"/>
    <x v="5"/>
    <x v="7"/>
    <x v="2"/>
    <n v="35"/>
    <x v="0"/>
    <x v="2"/>
    <x v="3"/>
    <x v="1"/>
    <n v="0"/>
    <n v="0"/>
    <n v="0"/>
    <n v="0"/>
    <n v="1"/>
    <d v="2024-11-06T00:00:00"/>
    <s v="Contacted"/>
    <n v="0"/>
    <x v="1"/>
    <b v="0"/>
    <b v="1"/>
    <x v="0"/>
  </r>
  <r>
    <s v="CUST100994"/>
    <d v="2021-12-05T00:00:00"/>
    <x v="1"/>
    <x v="7"/>
    <d v="2024-07-25T00:00:00"/>
    <d v="2024-10-18T00:00:00"/>
    <x v="0"/>
    <n v="1413"/>
    <n v="365"/>
    <n v="2.7397260273972603E-3"/>
    <x v="0"/>
    <n v="1"/>
    <n v="40.57"/>
    <n v="40.57"/>
    <n v="72.989999999999995"/>
    <x v="5"/>
    <x v="0"/>
    <x v="1"/>
    <n v="23"/>
    <x v="2"/>
    <x v="3"/>
    <x v="3"/>
    <x v="1"/>
    <n v="0"/>
    <n v="0"/>
    <n v="0"/>
    <n v="0"/>
    <n v="1"/>
    <s v="-"/>
    <s v="Never Contacted"/>
    <n v="9"/>
    <x v="2"/>
    <b v="0"/>
    <b v="1"/>
    <x v="0"/>
  </r>
  <r>
    <s v="CUST102033"/>
    <d v="2021-10-27T00:00:00"/>
    <x v="1"/>
    <x v="6"/>
    <s v="-"/>
    <s v="-"/>
    <x v="3"/>
    <n v="1452"/>
    <s v=" - "/>
    <n v="0"/>
    <x v="1"/>
    <n v="0"/>
    <n v="0"/>
    <n v="0"/>
    <n v="0"/>
    <x v="4"/>
    <x v="8"/>
    <x v="2"/>
    <n v="40"/>
    <x v="0"/>
    <x v="4"/>
    <x v="0"/>
    <x v="6"/>
    <n v="1"/>
    <n v="0"/>
    <n v="0"/>
    <n v="0"/>
    <n v="0"/>
    <d v="2025-03-17T00:00:00"/>
    <s v="Contacted"/>
    <n v="4"/>
    <x v="0"/>
    <b v="1"/>
    <b v="0"/>
    <x v="0"/>
  </r>
  <r>
    <s v="CUST100371"/>
    <d v="2024-07-10T00:00:00"/>
    <x v="3"/>
    <x v="8"/>
    <d v="2024-07-22T00:00:00"/>
    <d v="2025-05-21T00:00:00"/>
    <x v="2"/>
    <n v="465"/>
    <n v="150"/>
    <n v="6.6666666666666671E-3"/>
    <x v="0"/>
    <n v="5"/>
    <n v="240.91"/>
    <n v="48.18"/>
    <n v="40.67"/>
    <x v="0"/>
    <x v="10"/>
    <x v="1"/>
    <n v="33"/>
    <x v="0"/>
    <x v="3"/>
    <x v="0"/>
    <x v="1"/>
    <n v="0"/>
    <n v="0"/>
    <n v="1"/>
    <n v="0"/>
    <n v="3"/>
    <d v="2025-04-02T00:00:00"/>
    <s v="Contacted"/>
    <n v="1"/>
    <x v="0"/>
    <b v="1"/>
    <b v="0"/>
    <x v="0"/>
  </r>
  <r>
    <s v="CUST101338"/>
    <d v="2022-07-03T00:00:00"/>
    <x v="0"/>
    <x v="8"/>
    <d v="2024-09-30T00:00:00"/>
    <s v="-"/>
    <x v="3"/>
    <n v="1203"/>
    <s v=" - "/>
    <n v="0"/>
    <x v="0"/>
    <n v="0"/>
    <n v="0"/>
    <n v="0"/>
    <n v="0"/>
    <x v="5"/>
    <x v="7"/>
    <x v="2"/>
    <n v="38"/>
    <x v="0"/>
    <x v="0"/>
    <x v="3"/>
    <x v="0"/>
    <n v="0"/>
    <n v="1"/>
    <n v="0"/>
    <n v="0"/>
    <n v="0"/>
    <d v="2022-09-20T00:00:00"/>
    <s v="Contacted"/>
    <n v="0"/>
    <x v="0"/>
    <b v="0"/>
    <b v="1"/>
    <x v="0"/>
  </r>
  <r>
    <s v="CUST100593"/>
    <d v="2021-08-10T00:00:00"/>
    <x v="1"/>
    <x v="2"/>
    <d v="2025-03-07T00:00:00"/>
    <d v="2025-09-04T00:00:00"/>
    <x v="2"/>
    <n v="1530"/>
    <n v="44"/>
    <n v="2.2727272727272728E-2"/>
    <x v="0"/>
    <n v="2"/>
    <n v="150.6"/>
    <n v="75.3"/>
    <n v="118.27"/>
    <x v="1"/>
    <x v="6"/>
    <x v="2"/>
    <n v="34"/>
    <x v="0"/>
    <x v="0"/>
    <x v="1"/>
    <x v="5"/>
    <n v="0"/>
    <n v="0"/>
    <n v="0"/>
    <n v="0"/>
    <n v="1"/>
    <d v="2024-11-23T00:00:00"/>
    <s v="Contacted"/>
    <n v="5"/>
    <x v="0"/>
    <b v="0"/>
    <b v="0"/>
    <x v="1"/>
  </r>
  <r>
    <s v="CUST100726"/>
    <d v="2020-11-08T00:00:00"/>
    <x v="2"/>
    <x v="5"/>
    <d v="2021-09-06T00:00:00"/>
    <d v="2024-03-08T00:00:00"/>
    <x v="0"/>
    <n v="1805"/>
    <n v="589"/>
    <n v="1.697792869269949E-3"/>
    <x v="0"/>
    <n v="2"/>
    <n v="179.74"/>
    <n v="89.87"/>
    <n v="120.88"/>
    <x v="4"/>
    <x v="7"/>
    <x v="0"/>
    <n v="32"/>
    <x v="0"/>
    <x v="1"/>
    <x v="2"/>
    <x v="4"/>
    <n v="1"/>
    <n v="0"/>
    <n v="0"/>
    <n v="0"/>
    <n v="1"/>
    <d v="2023-05-25T00:00:00"/>
    <s v="Contacted"/>
    <n v="0"/>
    <x v="2"/>
    <b v="1"/>
    <b v="1"/>
    <x v="0"/>
  </r>
  <r>
    <s v="CUST101842"/>
    <d v="2024-08-30T00:00:00"/>
    <x v="3"/>
    <x v="2"/>
    <d v="2025-09-03T00:00:00"/>
    <d v="2025-10-11T00:00:00"/>
    <x v="2"/>
    <n v="414"/>
    <n v="7"/>
    <n v="0.14285714285714285"/>
    <x v="0"/>
    <n v="2"/>
    <n v="159.88"/>
    <n v="79.94"/>
    <n v="41.95"/>
    <x v="4"/>
    <x v="8"/>
    <x v="1"/>
    <n v="21"/>
    <x v="2"/>
    <x v="6"/>
    <x v="4"/>
    <x v="4"/>
    <n v="0"/>
    <n v="0"/>
    <n v="0"/>
    <n v="0"/>
    <n v="0"/>
    <s v="-"/>
    <s v="Never Contacted"/>
    <n v="0"/>
    <x v="1"/>
    <b v="1"/>
    <b v="0"/>
    <x v="1"/>
  </r>
  <r>
    <s v="CUST100687"/>
    <d v="2024-12-31T00:00:00"/>
    <x v="3"/>
    <x v="7"/>
    <d v="2025-09-08T00:00:00"/>
    <d v="2025-09-09T00:00:00"/>
    <x v="2"/>
    <n v="291"/>
    <n v="39"/>
    <n v="2.564102564102564E-2"/>
    <x v="0"/>
    <n v="2"/>
    <n v="2.59"/>
    <n v="1.3"/>
    <n v="1.26"/>
    <x v="3"/>
    <x v="7"/>
    <x v="2"/>
    <n v="34"/>
    <x v="0"/>
    <x v="3"/>
    <x v="0"/>
    <x v="6"/>
    <n v="1"/>
    <n v="0"/>
    <n v="0"/>
    <n v="1"/>
    <n v="1"/>
    <d v="2025-01-21T00:00:00"/>
    <s v="Contacted"/>
    <n v="0"/>
    <x v="0"/>
    <b v="1"/>
    <b v="0"/>
    <x v="1"/>
  </r>
  <r>
    <s v="CUST101660"/>
    <d v="2022-04-29T00:00:00"/>
    <x v="0"/>
    <x v="9"/>
    <d v="2024-10-06T00:00:00"/>
    <d v="2025-01-06T00:00:00"/>
    <x v="2"/>
    <n v="1268"/>
    <n v="285"/>
    <n v="3.5087719298245615E-3"/>
    <x v="0"/>
    <n v="4"/>
    <n v="84.5"/>
    <n v="21.13"/>
    <n v="41.37"/>
    <x v="2"/>
    <x v="2"/>
    <x v="0"/>
    <n v="27"/>
    <x v="2"/>
    <x v="4"/>
    <x v="1"/>
    <x v="2"/>
    <n v="0"/>
    <n v="0"/>
    <n v="1"/>
    <n v="0"/>
    <n v="1"/>
    <d v="2025-08-14T00:00:00"/>
    <s v="Contacted"/>
    <n v="0"/>
    <x v="2"/>
    <b v="1"/>
    <b v="0"/>
    <x v="0"/>
  </r>
  <r>
    <s v="CUST100136"/>
    <d v="2022-09-22T00:00:00"/>
    <x v="0"/>
    <x v="10"/>
    <d v="2023-01-15T00:00:00"/>
    <s v="-"/>
    <x v="3"/>
    <n v="1122"/>
    <s v=" - "/>
    <n v="0"/>
    <x v="0"/>
    <n v="0"/>
    <n v="0"/>
    <n v="0"/>
    <n v="0"/>
    <x v="0"/>
    <x v="8"/>
    <x v="2"/>
    <n v="32"/>
    <x v="0"/>
    <x v="5"/>
    <x v="3"/>
    <x v="7"/>
    <n v="0"/>
    <n v="0"/>
    <n v="0"/>
    <n v="0"/>
    <n v="0"/>
    <s v="-"/>
    <s v="Never Contacted"/>
    <n v="0"/>
    <x v="1"/>
    <b v="0"/>
    <b v="1"/>
    <x v="0"/>
  </r>
  <r>
    <s v="CUST100628"/>
    <d v="2021-02-11T00:00:00"/>
    <x v="1"/>
    <x v="4"/>
    <d v="2025-04-17T00:00:00"/>
    <d v="2025-08-27T00:00:00"/>
    <x v="2"/>
    <n v="1710"/>
    <n v="52"/>
    <n v="1.9230769230769232E-2"/>
    <x v="0"/>
    <n v="3"/>
    <n v="65.459999999999994"/>
    <n v="21.82"/>
    <n v="26.8"/>
    <x v="4"/>
    <x v="5"/>
    <x v="1"/>
    <n v="26"/>
    <x v="2"/>
    <x v="0"/>
    <x v="3"/>
    <x v="3"/>
    <n v="1"/>
    <n v="1"/>
    <n v="0"/>
    <n v="0"/>
    <n v="0"/>
    <d v="2023-11-01T00:00:00"/>
    <s v="Contacted"/>
    <n v="8"/>
    <x v="0"/>
    <b v="1"/>
    <b v="0"/>
    <x v="1"/>
  </r>
  <r>
    <s v="CUST100334"/>
    <d v="2021-10-05T00:00:00"/>
    <x v="1"/>
    <x v="6"/>
    <d v="2022-03-14T00:00:00"/>
    <d v="2025-08-02T00:00:00"/>
    <x v="2"/>
    <n v="1474"/>
    <n v="77"/>
    <n v="1.2987012987012988E-2"/>
    <x v="0"/>
    <n v="1"/>
    <n v="91.41"/>
    <n v="91.41"/>
    <n v="118.22"/>
    <x v="4"/>
    <x v="7"/>
    <x v="0"/>
    <n v="16"/>
    <x v="1"/>
    <x v="3"/>
    <x v="2"/>
    <x v="6"/>
    <n v="0"/>
    <n v="0"/>
    <n v="0"/>
    <n v="0"/>
    <n v="0"/>
    <d v="2024-05-04T00:00:00"/>
    <s v="Contacted"/>
    <n v="10"/>
    <x v="0"/>
    <b v="1"/>
    <b v="0"/>
    <x v="1"/>
  </r>
  <r>
    <s v="CUST101480"/>
    <d v="2023-01-24T00:00:00"/>
    <x v="4"/>
    <x v="3"/>
    <d v="2025-01-12T00:00:00"/>
    <d v="2025-10-13T00:00:00"/>
    <x v="2"/>
    <n v="998"/>
    <n v="5"/>
    <n v="0.2"/>
    <x v="0"/>
    <n v="2"/>
    <n v="95.26"/>
    <n v="47.63"/>
    <n v="79.58"/>
    <x v="3"/>
    <x v="0"/>
    <x v="1"/>
    <n v="50"/>
    <x v="0"/>
    <x v="1"/>
    <x v="2"/>
    <x v="3"/>
    <n v="1"/>
    <n v="1"/>
    <n v="0"/>
    <n v="1"/>
    <n v="0"/>
    <s v="-"/>
    <s v="Never Contacted"/>
    <n v="3"/>
    <x v="1"/>
    <b v="0"/>
    <b v="0"/>
    <x v="1"/>
  </r>
  <r>
    <s v="CUST102236"/>
    <d v="2022-01-11T00:00:00"/>
    <x v="0"/>
    <x v="3"/>
    <d v="2022-03-18T00:00:00"/>
    <d v="2024-01-07T00:00:00"/>
    <x v="0"/>
    <n v="1376"/>
    <n v="650"/>
    <n v="1.5384615384615385E-3"/>
    <x v="0"/>
    <n v="4"/>
    <n v="361.25"/>
    <n v="90.31"/>
    <n v="74.77"/>
    <x v="1"/>
    <x v="10"/>
    <x v="2"/>
    <n v="34"/>
    <x v="0"/>
    <x v="2"/>
    <x v="0"/>
    <x v="2"/>
    <n v="0"/>
    <n v="0"/>
    <n v="0"/>
    <n v="1"/>
    <n v="0"/>
    <s v="-"/>
    <s v="Never Contacted"/>
    <n v="0"/>
    <x v="2"/>
    <b v="1"/>
    <b v="1"/>
    <x v="0"/>
  </r>
  <r>
    <s v="CUST101109"/>
    <d v="2021-03-08T00:00:00"/>
    <x v="1"/>
    <x v="11"/>
    <d v="2025-01-04T00:00:00"/>
    <d v="2025-08-03T00:00:00"/>
    <x v="2"/>
    <n v="1685"/>
    <n v="76"/>
    <n v="1.3157894736842105E-2"/>
    <x v="0"/>
    <n v="2"/>
    <n v="160.57"/>
    <n v="80.290000000000006"/>
    <n v="139.96"/>
    <x v="4"/>
    <x v="9"/>
    <x v="1"/>
    <n v="34"/>
    <x v="0"/>
    <x v="5"/>
    <x v="2"/>
    <x v="0"/>
    <n v="0"/>
    <n v="0"/>
    <n v="0"/>
    <n v="0"/>
    <n v="1"/>
    <d v="2025-10-08T00:00:00"/>
    <s v="Contacted"/>
    <n v="4"/>
    <x v="0"/>
    <b v="1"/>
    <b v="1"/>
    <x v="1"/>
  </r>
  <r>
    <s v="CUST101360"/>
    <d v="2021-10-13T00:00:00"/>
    <x v="1"/>
    <x v="6"/>
    <d v="2021-10-22T00:00:00"/>
    <d v="2021-12-26T00:00:00"/>
    <x v="4"/>
    <n v="1466"/>
    <n v="1392"/>
    <n v="7.1839080459770114E-4"/>
    <x v="0"/>
    <n v="2"/>
    <n v="67.849999999999994"/>
    <n v="33.93"/>
    <n v="25.14"/>
    <x v="4"/>
    <x v="9"/>
    <x v="2"/>
    <n v="49"/>
    <x v="0"/>
    <x v="6"/>
    <x v="3"/>
    <x v="2"/>
    <n v="0"/>
    <n v="0"/>
    <n v="0"/>
    <n v="0"/>
    <n v="0"/>
    <d v="2023-09-05T00:00:00"/>
    <s v="Contacted"/>
    <n v="0"/>
    <x v="1"/>
    <b v="1"/>
    <b v="0"/>
    <x v="0"/>
  </r>
  <r>
    <s v="CUST101786"/>
    <d v="2021-10-21T00:00:00"/>
    <x v="1"/>
    <x v="6"/>
    <d v="2023-07-03T00:00:00"/>
    <d v="2025-07-29T00:00:00"/>
    <x v="2"/>
    <n v="1458"/>
    <n v="81"/>
    <n v="1.2345679012345678E-2"/>
    <x v="0"/>
    <n v="6"/>
    <n v="420.86"/>
    <n v="70.14"/>
    <n v="46.14"/>
    <x v="1"/>
    <x v="2"/>
    <x v="1"/>
    <n v="36"/>
    <x v="0"/>
    <x v="2"/>
    <x v="3"/>
    <x v="6"/>
    <n v="1"/>
    <n v="0"/>
    <n v="0"/>
    <n v="0"/>
    <n v="2"/>
    <d v="2025-03-15T00:00:00"/>
    <s v="Contacted"/>
    <n v="8"/>
    <x v="1"/>
    <b v="1"/>
    <b v="0"/>
    <x v="1"/>
  </r>
  <r>
    <s v="CUST100710"/>
    <d v="2021-07-16T00:00:00"/>
    <x v="1"/>
    <x v="8"/>
    <d v="2023-12-02T00:00:00"/>
    <d v="2025-01-21T00:00:00"/>
    <x v="2"/>
    <n v="1555"/>
    <n v="270"/>
    <n v="3.7037037037037038E-3"/>
    <x v="0"/>
    <n v="3"/>
    <n v="330.87"/>
    <n v="110.29"/>
    <n v="226.61"/>
    <x v="0"/>
    <x v="5"/>
    <x v="2"/>
    <n v="30"/>
    <x v="2"/>
    <x v="6"/>
    <x v="4"/>
    <x v="2"/>
    <n v="0"/>
    <n v="0"/>
    <n v="0"/>
    <n v="0"/>
    <n v="1"/>
    <d v="2025-04-21T00:00:00"/>
    <s v="Contacted"/>
    <n v="0"/>
    <x v="1"/>
    <b v="1"/>
    <b v="1"/>
    <x v="0"/>
  </r>
  <r>
    <s v="CUST101039"/>
    <d v="2021-07-15T00:00:00"/>
    <x v="1"/>
    <x v="8"/>
    <d v="2022-02-12T00:00:00"/>
    <d v="2022-02-28T00:00:00"/>
    <x v="5"/>
    <n v="1556"/>
    <n v="1328"/>
    <n v="7.5301204819277112E-4"/>
    <x v="0"/>
    <n v="1"/>
    <n v="13.24"/>
    <n v="13.24"/>
    <n v="27.38"/>
    <x v="0"/>
    <x v="6"/>
    <x v="2"/>
    <n v="41"/>
    <x v="0"/>
    <x v="3"/>
    <x v="3"/>
    <x v="7"/>
    <n v="0"/>
    <n v="0"/>
    <n v="0"/>
    <n v="0"/>
    <n v="0"/>
    <d v="2023-03-24T00:00:00"/>
    <s v="Contacted"/>
    <n v="8"/>
    <x v="1"/>
    <b v="1"/>
    <b v="0"/>
    <x v="0"/>
  </r>
  <r>
    <s v="CUST101308"/>
    <d v="2022-02-24T00:00:00"/>
    <x v="0"/>
    <x v="4"/>
    <d v="2022-11-14T00:00:00"/>
    <d v="2023-07-28T00:00:00"/>
    <x v="1"/>
    <n v="1332"/>
    <n v="813"/>
    <n v="1.2300123001230013E-3"/>
    <x v="0"/>
    <n v="6"/>
    <n v="145.01"/>
    <n v="24.17"/>
    <n v="17.899999999999999"/>
    <x v="0"/>
    <x v="3"/>
    <x v="2"/>
    <n v="31"/>
    <x v="0"/>
    <x v="3"/>
    <x v="3"/>
    <x v="7"/>
    <n v="0"/>
    <n v="1"/>
    <n v="1"/>
    <n v="0"/>
    <n v="2"/>
    <d v="2025-09-15T00:00:00"/>
    <s v="Contacted"/>
    <n v="0"/>
    <x v="0"/>
    <b v="0"/>
    <b v="0"/>
    <x v="0"/>
  </r>
  <r>
    <s v="CUST101774"/>
    <d v="2020-05-04T00:00:00"/>
    <x v="2"/>
    <x v="1"/>
    <d v="2024-03-19T00:00:00"/>
    <d v="2024-08-13T00:00:00"/>
    <x v="0"/>
    <n v="1993"/>
    <n v="431"/>
    <n v="2.3201856148491878E-3"/>
    <x v="0"/>
    <n v="8"/>
    <n v="331.32"/>
    <n v="41.42"/>
    <n v="33.549999999999997"/>
    <x v="2"/>
    <x v="3"/>
    <x v="2"/>
    <n v="36"/>
    <x v="0"/>
    <x v="5"/>
    <x v="0"/>
    <x v="4"/>
    <n v="0"/>
    <n v="0"/>
    <n v="1"/>
    <n v="0"/>
    <n v="2"/>
    <d v="2024-05-03T00:00:00"/>
    <s v="Contacted"/>
    <n v="0"/>
    <x v="0"/>
    <b v="1"/>
    <b v="0"/>
    <x v="0"/>
  </r>
  <r>
    <s v="CUST100108"/>
    <d v="2024-07-14T00:00:00"/>
    <x v="3"/>
    <x v="8"/>
    <d v="2025-06-29T00:00:00"/>
    <d v="2025-07-04T00:00:00"/>
    <x v="2"/>
    <n v="461"/>
    <n v="106"/>
    <n v="9.433962264150943E-3"/>
    <x v="0"/>
    <n v="2"/>
    <n v="61.07"/>
    <n v="30.54"/>
    <n v="31.31"/>
    <x v="5"/>
    <x v="7"/>
    <x v="2"/>
    <n v="44"/>
    <x v="0"/>
    <x v="1"/>
    <x v="1"/>
    <x v="1"/>
    <n v="0"/>
    <n v="0"/>
    <n v="0"/>
    <n v="0"/>
    <n v="1"/>
    <s v="-"/>
    <s v="Never Contacted"/>
    <n v="8"/>
    <x v="2"/>
    <b v="1"/>
    <b v="0"/>
    <x v="0"/>
  </r>
  <r>
    <s v="CUST101112"/>
    <d v="2020-06-15T00:00:00"/>
    <x v="2"/>
    <x v="0"/>
    <d v="2024-09-25T00:00:00"/>
    <d v="2025-02-14T00:00:00"/>
    <x v="2"/>
    <n v="1951"/>
    <n v="246"/>
    <n v="4.0650406504065045E-3"/>
    <x v="0"/>
    <n v="3"/>
    <n v="44.02"/>
    <n v="14.67"/>
    <n v="16.61"/>
    <x v="1"/>
    <x v="3"/>
    <x v="2"/>
    <n v="36"/>
    <x v="0"/>
    <x v="6"/>
    <x v="2"/>
    <x v="2"/>
    <n v="0"/>
    <n v="0"/>
    <n v="0"/>
    <n v="0"/>
    <n v="1"/>
    <d v="2025-06-17T00:00:00"/>
    <s v="Contacted"/>
    <n v="0"/>
    <x v="0"/>
    <b v="1"/>
    <b v="0"/>
    <x v="0"/>
  </r>
  <r>
    <s v="CUST100465"/>
    <d v="2024-07-18T00:00:00"/>
    <x v="3"/>
    <x v="8"/>
    <d v="2025-04-05T00:00:00"/>
    <d v="2025-07-20T00:00:00"/>
    <x v="2"/>
    <n v="457"/>
    <n v="90"/>
    <n v="1.1111111111111112E-2"/>
    <x v="0"/>
    <n v="2"/>
    <n v="157.56"/>
    <n v="78.78"/>
    <n v="0"/>
    <x v="2"/>
    <x v="10"/>
    <x v="2"/>
    <n v="28"/>
    <x v="2"/>
    <x v="2"/>
    <x v="4"/>
    <x v="5"/>
    <n v="0"/>
    <n v="0"/>
    <n v="0"/>
    <n v="0"/>
    <n v="0"/>
    <d v="2025-07-03T00:00:00"/>
    <s v="Contacted"/>
    <n v="0"/>
    <x v="0"/>
    <b v="0"/>
    <b v="1"/>
    <x v="1"/>
  </r>
  <r>
    <s v="CUST101359"/>
    <d v="2020-03-30T00:00:00"/>
    <x v="2"/>
    <x v="11"/>
    <d v="2022-06-22T00:00:00"/>
    <d v="2024-02-17T00:00:00"/>
    <x v="0"/>
    <n v="2028"/>
    <n v="609"/>
    <n v="1.6420361247947454E-3"/>
    <x v="0"/>
    <n v="1"/>
    <n v="54.75"/>
    <n v="54.75"/>
    <n v="109.94"/>
    <x v="0"/>
    <x v="6"/>
    <x v="0"/>
    <n v="36"/>
    <x v="0"/>
    <x v="6"/>
    <x v="1"/>
    <x v="6"/>
    <n v="0"/>
    <n v="0"/>
    <n v="0"/>
    <n v="1"/>
    <n v="0"/>
    <s v="-"/>
    <s v="Never Contacted"/>
    <n v="0"/>
    <x v="1"/>
    <b v="1"/>
    <b v="1"/>
    <x v="0"/>
  </r>
  <r>
    <s v="CUST102471"/>
    <d v="2023-01-23T00:00:00"/>
    <x v="4"/>
    <x v="3"/>
    <d v="2025-09-26T00:00:00"/>
    <s v="-"/>
    <x v="3"/>
    <n v="999"/>
    <s v=" - "/>
    <n v="0"/>
    <x v="0"/>
    <n v="0"/>
    <n v="147.13999999999999"/>
    <n v="0"/>
    <n v="0"/>
    <x v="0"/>
    <x v="5"/>
    <x v="1"/>
    <n v="31"/>
    <x v="0"/>
    <x v="0"/>
    <x v="0"/>
    <x v="2"/>
    <n v="0"/>
    <n v="0"/>
    <n v="0"/>
    <n v="0"/>
    <n v="0"/>
    <d v="2024-02-23T00:00:00"/>
    <s v="Contacted"/>
    <n v="0"/>
    <x v="2"/>
    <b v="0"/>
    <b v="1"/>
    <x v="0"/>
  </r>
  <r>
    <s v="CUST102145"/>
    <d v="2024-07-16T00:00:00"/>
    <x v="3"/>
    <x v="8"/>
    <d v="2025-10-06T00:00:00"/>
    <d v="2025-10-09T00:00:00"/>
    <x v="2"/>
    <n v="459"/>
    <n v="9"/>
    <n v="0.1111111111111111"/>
    <x v="0"/>
    <n v="1"/>
    <n v="42.98"/>
    <n v="42.98"/>
    <n v="58.67"/>
    <x v="4"/>
    <x v="3"/>
    <x v="0"/>
    <n v="42"/>
    <x v="0"/>
    <x v="1"/>
    <x v="1"/>
    <x v="1"/>
    <n v="0"/>
    <n v="0"/>
    <n v="0"/>
    <n v="0"/>
    <n v="0"/>
    <d v="2025-08-16T00:00:00"/>
    <s v="Contacted"/>
    <n v="0"/>
    <x v="2"/>
    <b v="1"/>
    <b v="0"/>
    <x v="1"/>
  </r>
  <r>
    <s v="CUST101104"/>
    <d v="2024-02-24T00:00:00"/>
    <x v="3"/>
    <x v="4"/>
    <d v="2025-01-11T00:00:00"/>
    <d v="2025-07-08T00:00:00"/>
    <x v="2"/>
    <n v="602"/>
    <n v="102"/>
    <n v="9.8039215686274508E-3"/>
    <x v="0"/>
    <n v="7"/>
    <n v="201.22"/>
    <n v="28.75"/>
    <n v="44.88"/>
    <x v="1"/>
    <x v="1"/>
    <x v="0"/>
    <n v="33"/>
    <x v="0"/>
    <x v="2"/>
    <x v="1"/>
    <x v="2"/>
    <n v="0"/>
    <n v="1"/>
    <n v="0"/>
    <n v="2"/>
    <n v="1"/>
    <s v="-"/>
    <s v="Never Contacted"/>
    <n v="0"/>
    <x v="2"/>
    <b v="1"/>
    <b v="1"/>
    <x v="0"/>
  </r>
  <r>
    <s v="CUST101386"/>
    <d v="2020-02-01T00:00:00"/>
    <x v="2"/>
    <x v="4"/>
    <d v="2023-11-24T00:00:00"/>
    <d v="2024-02-09T00:00:00"/>
    <x v="0"/>
    <n v="2086"/>
    <n v="617"/>
    <n v="1.6207455429497568E-3"/>
    <x v="0"/>
    <n v="3"/>
    <n v="195.06"/>
    <n v="65.02"/>
    <n v="57.39"/>
    <x v="0"/>
    <x v="6"/>
    <x v="1"/>
    <n v="19"/>
    <x v="1"/>
    <x v="3"/>
    <x v="3"/>
    <x v="3"/>
    <n v="0"/>
    <n v="2"/>
    <n v="0"/>
    <n v="0"/>
    <n v="2"/>
    <d v="2023-09-02T00:00:00"/>
    <s v="Contacted"/>
    <n v="0"/>
    <x v="0"/>
    <b v="1"/>
    <b v="1"/>
    <x v="0"/>
  </r>
  <r>
    <s v="CUST101999"/>
    <d v="2020-12-25T00:00:00"/>
    <x v="2"/>
    <x v="7"/>
    <d v="2023-03-25T00:00:00"/>
    <d v="2025-08-22T00:00:00"/>
    <x v="2"/>
    <n v="1758"/>
    <n v="57"/>
    <n v="1.7543859649122806E-2"/>
    <x v="0"/>
    <n v="3"/>
    <n v="154.49"/>
    <n v="51.5"/>
    <n v="18.13"/>
    <x v="1"/>
    <x v="0"/>
    <x v="0"/>
    <n v="29"/>
    <x v="2"/>
    <x v="2"/>
    <x v="2"/>
    <x v="2"/>
    <n v="0"/>
    <n v="0"/>
    <n v="0"/>
    <n v="0"/>
    <n v="1"/>
    <d v="2022-09-22T00:00:00"/>
    <s v="Contacted"/>
    <n v="0"/>
    <x v="1"/>
    <b v="1"/>
    <b v="1"/>
    <x v="1"/>
  </r>
  <r>
    <s v="CUST101451"/>
    <d v="2022-04-23T00:00:00"/>
    <x v="0"/>
    <x v="9"/>
    <d v="2022-06-17T00:00:00"/>
    <d v="2023-11-11T00:00:00"/>
    <x v="1"/>
    <n v="1274"/>
    <n v="707"/>
    <n v="1.4144271570014145E-3"/>
    <x v="0"/>
    <n v="4"/>
    <n v="326.79000000000002"/>
    <n v="81.7"/>
    <n v="92.91"/>
    <x v="5"/>
    <x v="2"/>
    <x v="0"/>
    <n v="28"/>
    <x v="2"/>
    <x v="0"/>
    <x v="0"/>
    <x v="7"/>
    <n v="1"/>
    <n v="0"/>
    <n v="0"/>
    <n v="0"/>
    <n v="0"/>
    <s v="-"/>
    <s v="Never Contacted"/>
    <n v="0"/>
    <x v="2"/>
    <b v="0"/>
    <b v="0"/>
    <x v="0"/>
  </r>
  <r>
    <s v="CUST102091"/>
    <d v="2022-08-08T00:00:00"/>
    <x v="0"/>
    <x v="2"/>
    <d v="2024-01-13T00:00:00"/>
    <d v="2025-06-01T00:00:00"/>
    <x v="2"/>
    <n v="1167"/>
    <n v="139"/>
    <n v="7.1942446043165471E-3"/>
    <x v="0"/>
    <n v="2"/>
    <n v="203.74"/>
    <n v="101.87"/>
    <n v="98.57"/>
    <x v="4"/>
    <x v="8"/>
    <x v="0"/>
    <n v="20"/>
    <x v="2"/>
    <x v="1"/>
    <x v="0"/>
    <x v="4"/>
    <n v="0"/>
    <n v="0"/>
    <n v="1"/>
    <n v="0"/>
    <n v="0"/>
    <d v="2024-04-15T00:00:00"/>
    <s v="Contacted"/>
    <n v="0"/>
    <x v="0"/>
    <b v="1"/>
    <b v="0"/>
    <x v="0"/>
  </r>
  <r>
    <s v="CUST101859"/>
    <d v="2020-09-07T00:00:00"/>
    <x v="2"/>
    <x v="10"/>
    <d v="2023-02-18T00:00:00"/>
    <d v="2025-09-29T00:00:00"/>
    <x v="2"/>
    <n v="1867"/>
    <n v="19"/>
    <n v="5.2631578947368418E-2"/>
    <x v="0"/>
    <n v="5"/>
    <n v="422.37"/>
    <n v="84.47"/>
    <n v="204.98"/>
    <x v="0"/>
    <x v="1"/>
    <x v="0"/>
    <n v="47"/>
    <x v="0"/>
    <x v="5"/>
    <x v="1"/>
    <x v="7"/>
    <n v="0"/>
    <n v="0"/>
    <n v="0"/>
    <n v="0"/>
    <n v="3"/>
    <d v="2024-07-12T00:00:00"/>
    <s v="Contacted"/>
    <n v="0"/>
    <x v="0"/>
    <b v="1"/>
    <b v="0"/>
    <x v="1"/>
  </r>
  <r>
    <s v="CUST101170"/>
    <d v="2022-04-04T00:00:00"/>
    <x v="0"/>
    <x v="9"/>
    <d v="2025-01-30T00:00:00"/>
    <d v="2025-09-30T00:00:00"/>
    <x v="2"/>
    <n v="1293"/>
    <n v="18"/>
    <n v="5.5555555555555552E-2"/>
    <x v="0"/>
    <n v="2"/>
    <n v="113.7"/>
    <n v="56.85"/>
    <n v="85.63"/>
    <x v="2"/>
    <x v="0"/>
    <x v="0"/>
    <n v="23"/>
    <x v="2"/>
    <x v="3"/>
    <x v="3"/>
    <x v="0"/>
    <n v="0"/>
    <n v="1"/>
    <n v="0"/>
    <n v="0"/>
    <n v="1"/>
    <s v="-"/>
    <s v="Never Contacted"/>
    <n v="0"/>
    <x v="1"/>
    <b v="1"/>
    <b v="0"/>
    <x v="1"/>
  </r>
  <r>
    <s v="CUST102098"/>
    <d v="2024-12-11T00:00:00"/>
    <x v="3"/>
    <x v="7"/>
    <d v="2025-09-29T00:00:00"/>
    <d v="2025-10-12T00:00:00"/>
    <x v="2"/>
    <n v="311"/>
    <n v="6"/>
    <n v="0.16666666666666666"/>
    <x v="0"/>
    <n v="1"/>
    <n v="80.319999999999993"/>
    <n v="80.319999999999993"/>
    <n v="139.51"/>
    <x v="1"/>
    <x v="8"/>
    <x v="2"/>
    <n v="19"/>
    <x v="1"/>
    <x v="2"/>
    <x v="1"/>
    <x v="7"/>
    <n v="1"/>
    <n v="0"/>
    <n v="0"/>
    <n v="0"/>
    <n v="0"/>
    <d v="2025-03-14T00:00:00"/>
    <s v="Contacted"/>
    <n v="0"/>
    <x v="1"/>
    <b v="1"/>
    <b v="0"/>
    <x v="1"/>
  </r>
  <r>
    <s v="CUST100816"/>
    <d v="2020-06-16T00:00:00"/>
    <x v="2"/>
    <x v="0"/>
    <d v="2020-10-19T00:00:00"/>
    <d v="2025-03-07T00:00:00"/>
    <x v="2"/>
    <n v="1950"/>
    <n v="225"/>
    <n v="4.4444444444444444E-3"/>
    <x v="0"/>
    <n v="2"/>
    <n v="100.29"/>
    <n v="50.15"/>
    <n v="148.82"/>
    <x v="1"/>
    <x v="8"/>
    <x v="2"/>
    <n v="30"/>
    <x v="2"/>
    <x v="2"/>
    <x v="2"/>
    <x v="2"/>
    <n v="0"/>
    <n v="0"/>
    <n v="0"/>
    <n v="0"/>
    <n v="0"/>
    <d v="2021-06-13T00:00:00"/>
    <s v="Contacted"/>
    <n v="0"/>
    <x v="0"/>
    <b v="0"/>
    <b v="0"/>
    <x v="0"/>
  </r>
  <r>
    <s v="CUST101067"/>
    <d v="2022-03-31T00:00:00"/>
    <x v="0"/>
    <x v="11"/>
    <d v="2025-09-06T00:00:00"/>
    <d v="2025-09-23T00:00:00"/>
    <x v="2"/>
    <n v="1297"/>
    <n v="25"/>
    <n v="0.04"/>
    <x v="0"/>
    <n v="5"/>
    <n v="232.22"/>
    <n v="46.44"/>
    <n v="63.75"/>
    <x v="0"/>
    <x v="3"/>
    <x v="0"/>
    <n v="23"/>
    <x v="2"/>
    <x v="4"/>
    <x v="4"/>
    <x v="1"/>
    <n v="0"/>
    <n v="1"/>
    <n v="0"/>
    <n v="0"/>
    <n v="2"/>
    <s v="-"/>
    <s v="Never Contacted"/>
    <n v="6"/>
    <x v="0"/>
    <b v="1"/>
    <b v="0"/>
    <x v="1"/>
  </r>
  <r>
    <s v="CUST100274"/>
    <d v="2022-07-20T00:00:00"/>
    <x v="0"/>
    <x v="8"/>
    <d v="2022-12-01T00:00:00"/>
    <d v="2023-12-21T00:00:00"/>
    <x v="1"/>
    <n v="1186"/>
    <n v="667"/>
    <n v="1.4992503748125937E-3"/>
    <x v="0"/>
    <n v="8"/>
    <n v="882.08"/>
    <n v="110.26"/>
    <n v="63.33"/>
    <x v="0"/>
    <x v="2"/>
    <x v="2"/>
    <n v="44"/>
    <x v="0"/>
    <x v="0"/>
    <x v="3"/>
    <x v="5"/>
    <n v="0"/>
    <n v="0"/>
    <n v="0"/>
    <n v="2"/>
    <n v="4"/>
    <s v="-"/>
    <s v="Never Contacted"/>
    <n v="0"/>
    <x v="2"/>
    <b v="1"/>
    <b v="0"/>
    <x v="0"/>
  </r>
  <r>
    <s v="CUST101701"/>
    <d v="2021-05-13T00:00:00"/>
    <x v="1"/>
    <x v="1"/>
    <d v="2025-02-09T00:00:00"/>
    <d v="2025-08-14T00:00:00"/>
    <x v="2"/>
    <n v="1619"/>
    <n v="65"/>
    <n v="1.5384615384615385E-2"/>
    <x v="0"/>
    <n v="1"/>
    <n v="93.07"/>
    <n v="93.07"/>
    <n v="85.15"/>
    <x v="0"/>
    <x v="4"/>
    <x v="1"/>
    <n v="24"/>
    <x v="2"/>
    <x v="6"/>
    <x v="2"/>
    <x v="5"/>
    <n v="1"/>
    <n v="1"/>
    <n v="0"/>
    <n v="0"/>
    <n v="1"/>
    <s v="-"/>
    <s v="Never Contacted"/>
    <n v="3"/>
    <x v="1"/>
    <b v="1"/>
    <b v="1"/>
    <x v="1"/>
  </r>
  <r>
    <s v="CUST100865"/>
    <d v="2022-02-07T00:00:00"/>
    <x v="0"/>
    <x v="4"/>
    <d v="2024-08-24T00:00:00"/>
    <d v="2024-12-20T00:00:00"/>
    <x v="0"/>
    <n v="1349"/>
    <n v="302"/>
    <n v="3.3112582781456954E-3"/>
    <x v="0"/>
    <n v="3"/>
    <n v="247.89"/>
    <n v="82.63"/>
    <n v="115.2"/>
    <x v="4"/>
    <x v="7"/>
    <x v="0"/>
    <n v="30"/>
    <x v="2"/>
    <x v="1"/>
    <x v="3"/>
    <x v="2"/>
    <n v="0"/>
    <n v="0"/>
    <n v="1"/>
    <n v="1"/>
    <n v="1"/>
    <d v="2022-07-19T00:00:00"/>
    <s v="Contacted"/>
    <n v="0"/>
    <x v="2"/>
    <b v="1"/>
    <b v="0"/>
    <x v="0"/>
  </r>
  <r>
    <s v="CUST100101"/>
    <d v="2020-08-05T00:00:00"/>
    <x v="2"/>
    <x v="2"/>
    <d v="2024-05-02T00:00:00"/>
    <d v="2024-08-09T00:00:00"/>
    <x v="0"/>
    <n v="1900"/>
    <n v="435"/>
    <n v="2.2988505747126436E-3"/>
    <x v="0"/>
    <n v="6"/>
    <n v="367.14"/>
    <n v="61.19"/>
    <n v="47.09"/>
    <x v="2"/>
    <x v="6"/>
    <x v="0"/>
    <n v="36"/>
    <x v="0"/>
    <x v="3"/>
    <x v="4"/>
    <x v="4"/>
    <n v="0"/>
    <n v="0"/>
    <n v="0"/>
    <n v="0"/>
    <n v="0"/>
    <d v="2024-06-12T00:00:00"/>
    <s v="Contacted"/>
    <n v="7"/>
    <x v="2"/>
    <b v="0"/>
    <b v="0"/>
    <x v="0"/>
  </r>
  <r>
    <s v="CUST101613"/>
    <d v="2023-07-31T00:00:00"/>
    <x v="4"/>
    <x v="8"/>
    <d v="2025-07-09T00:00:00"/>
    <d v="2025-08-02T00:00:00"/>
    <x v="2"/>
    <n v="810"/>
    <n v="77"/>
    <n v="1.2987012987012988E-2"/>
    <x v="0"/>
    <n v="5"/>
    <n v="503.11"/>
    <n v="100.62"/>
    <n v="140.08000000000001"/>
    <x v="4"/>
    <x v="2"/>
    <x v="0"/>
    <n v="41"/>
    <x v="0"/>
    <x v="4"/>
    <x v="0"/>
    <x v="2"/>
    <n v="0"/>
    <n v="0"/>
    <n v="0"/>
    <n v="0"/>
    <n v="3"/>
    <d v="2023-09-26T00:00:00"/>
    <s v="Contacted"/>
    <n v="0"/>
    <x v="2"/>
    <b v="1"/>
    <b v="1"/>
    <x v="1"/>
  </r>
  <r>
    <s v="CUST100107"/>
    <d v="2022-11-05T00:00:00"/>
    <x v="0"/>
    <x v="5"/>
    <d v="2025-02-15T00:00:00"/>
    <d v="2025-08-23T00:00:00"/>
    <x v="2"/>
    <n v="1078"/>
    <n v="56"/>
    <n v="1.7857142857142856E-2"/>
    <x v="0"/>
    <n v="4"/>
    <n v="13.58"/>
    <n v="3.4"/>
    <n v="0.5"/>
    <x v="5"/>
    <x v="1"/>
    <x v="0"/>
    <n v="22"/>
    <x v="2"/>
    <x v="0"/>
    <x v="1"/>
    <x v="3"/>
    <n v="1"/>
    <n v="0"/>
    <n v="0"/>
    <n v="0"/>
    <n v="0"/>
    <s v="-"/>
    <s v="Never Contacted"/>
    <n v="9"/>
    <x v="0"/>
    <b v="1"/>
    <b v="1"/>
    <x v="1"/>
  </r>
  <r>
    <s v="CUST102488"/>
    <d v="2024-05-08T00:00:00"/>
    <x v="3"/>
    <x v="1"/>
    <d v="2024-06-25T00:00:00"/>
    <d v="2025-04-05T00:00:00"/>
    <x v="2"/>
    <n v="528"/>
    <n v="196"/>
    <n v="5.1020408163265302E-3"/>
    <x v="0"/>
    <n v="2"/>
    <n v="21.3"/>
    <n v="10.65"/>
    <n v="9.74"/>
    <x v="0"/>
    <x v="4"/>
    <x v="1"/>
    <n v="33"/>
    <x v="0"/>
    <x v="4"/>
    <x v="2"/>
    <x v="4"/>
    <n v="1"/>
    <n v="0"/>
    <n v="0"/>
    <n v="0"/>
    <n v="0"/>
    <d v="2024-05-23T00:00:00"/>
    <s v="Contacted"/>
    <n v="9"/>
    <x v="2"/>
    <b v="0"/>
    <b v="1"/>
    <x v="0"/>
  </r>
  <r>
    <s v="CUST101483"/>
    <d v="2022-06-23T00:00:00"/>
    <x v="0"/>
    <x v="0"/>
    <d v="2025-03-21T00:00:00"/>
    <s v="-"/>
    <x v="3"/>
    <n v="1213"/>
    <s v=" - "/>
    <n v="0"/>
    <x v="0"/>
    <n v="0"/>
    <n v="0"/>
    <n v="0"/>
    <n v="0"/>
    <x v="4"/>
    <x v="7"/>
    <x v="2"/>
    <n v="51"/>
    <x v="0"/>
    <x v="0"/>
    <x v="0"/>
    <x v="5"/>
    <n v="0"/>
    <n v="1"/>
    <n v="0"/>
    <n v="0"/>
    <n v="0"/>
    <s v="-"/>
    <s v="Never Contacted"/>
    <n v="0"/>
    <x v="0"/>
    <b v="1"/>
    <b v="0"/>
    <x v="0"/>
  </r>
  <r>
    <s v="CUST101361"/>
    <d v="2024-03-05T00:00:00"/>
    <x v="3"/>
    <x v="11"/>
    <d v="2025-07-28T00:00:00"/>
    <d v="2025-10-08T00:00:00"/>
    <x v="2"/>
    <n v="592"/>
    <n v="10"/>
    <n v="0.1"/>
    <x v="0"/>
    <n v="2"/>
    <n v="147.13999999999999"/>
    <n v="73.569999999999993"/>
    <n v="63.21"/>
    <x v="1"/>
    <x v="0"/>
    <x v="0"/>
    <n v="34"/>
    <x v="0"/>
    <x v="1"/>
    <x v="0"/>
    <x v="2"/>
    <n v="0"/>
    <n v="0"/>
    <n v="0"/>
    <n v="0"/>
    <n v="1"/>
    <d v="2025-02-14T00:00:00"/>
    <s v="Contacted"/>
    <n v="4"/>
    <x v="1"/>
    <b v="1"/>
    <b v="1"/>
    <x v="1"/>
  </r>
  <r>
    <s v="CUST101222"/>
    <d v="2024-10-22T00:00:00"/>
    <x v="3"/>
    <x v="6"/>
    <d v="2025-08-14T00:00:00"/>
    <d v="2025-10-14T00:00:00"/>
    <x v="2"/>
    <n v="361"/>
    <n v="4"/>
    <n v="0.25"/>
    <x v="0"/>
    <n v="3"/>
    <n v="318.99"/>
    <n v="106.33"/>
    <n v="141.63999999999999"/>
    <x v="1"/>
    <x v="8"/>
    <x v="2"/>
    <n v="30"/>
    <x v="2"/>
    <x v="2"/>
    <x v="4"/>
    <x v="1"/>
    <n v="1"/>
    <n v="0"/>
    <n v="0"/>
    <n v="0"/>
    <n v="0"/>
    <d v="2025-08-21T00:00:00"/>
    <s v="Contacted"/>
    <n v="9"/>
    <x v="0"/>
    <b v="1"/>
    <b v="1"/>
    <x v="1"/>
  </r>
  <r>
    <s v="CUST101368"/>
    <d v="2024-06-10T00:00:00"/>
    <x v="3"/>
    <x v="0"/>
    <d v="2024-11-04T00:00:00"/>
    <d v="2025-03-09T00:00:00"/>
    <x v="2"/>
    <n v="495"/>
    <n v="223"/>
    <n v="4.4843049327354259E-3"/>
    <x v="0"/>
    <n v="4"/>
    <n v="48.12"/>
    <n v="12.03"/>
    <n v="22.7"/>
    <x v="4"/>
    <x v="8"/>
    <x v="0"/>
    <n v="26"/>
    <x v="2"/>
    <x v="1"/>
    <x v="1"/>
    <x v="4"/>
    <n v="0"/>
    <n v="0"/>
    <n v="0"/>
    <n v="1"/>
    <n v="1"/>
    <d v="2025-05-19T00:00:00"/>
    <s v="Contacted"/>
    <n v="0"/>
    <x v="0"/>
    <b v="0"/>
    <b v="0"/>
    <x v="0"/>
  </r>
  <r>
    <s v="CUST102172"/>
    <d v="2023-06-02T00:00:00"/>
    <x v="4"/>
    <x v="0"/>
    <d v="2025-05-19T00:00:00"/>
    <d v="2025-05-24T00:00:00"/>
    <x v="2"/>
    <n v="869"/>
    <n v="147"/>
    <n v="6.8027210884353739E-3"/>
    <x v="0"/>
    <n v="3"/>
    <n v="285.10000000000002"/>
    <n v="95.03"/>
    <n v="216.36"/>
    <x v="1"/>
    <x v="9"/>
    <x v="0"/>
    <n v="17"/>
    <x v="1"/>
    <x v="6"/>
    <x v="0"/>
    <x v="3"/>
    <n v="1"/>
    <n v="0"/>
    <n v="0"/>
    <n v="0"/>
    <n v="1"/>
    <d v="2024-07-24T00:00:00"/>
    <s v="Contacted"/>
    <n v="7"/>
    <x v="0"/>
    <b v="1"/>
    <b v="1"/>
    <x v="0"/>
  </r>
  <r>
    <s v="CUST102372"/>
    <d v="2020-03-19T00:00:00"/>
    <x v="2"/>
    <x v="11"/>
    <d v="2021-02-20T00:00:00"/>
    <s v="-"/>
    <x v="3"/>
    <n v="2039"/>
    <s v=" - "/>
    <n v="0"/>
    <x v="0"/>
    <n v="0"/>
    <n v="0"/>
    <n v="0"/>
    <n v="0"/>
    <x v="0"/>
    <x v="5"/>
    <x v="2"/>
    <n v="43"/>
    <x v="0"/>
    <x v="6"/>
    <x v="3"/>
    <x v="7"/>
    <n v="0"/>
    <n v="0"/>
    <n v="0"/>
    <n v="0"/>
    <n v="0"/>
    <s v="-"/>
    <s v="Never Contacted"/>
    <n v="0"/>
    <x v="0"/>
    <b v="1"/>
    <b v="0"/>
    <x v="0"/>
  </r>
  <r>
    <s v="CUST101499"/>
    <d v="2021-04-30T00:00:00"/>
    <x v="1"/>
    <x v="9"/>
    <d v="2021-08-26T00:00:00"/>
    <d v="2024-11-20T00:00:00"/>
    <x v="0"/>
    <n v="1632"/>
    <n v="332"/>
    <n v="3.0120481927710845E-3"/>
    <x v="0"/>
    <n v="3"/>
    <n v="210.88"/>
    <n v="70.290000000000006"/>
    <n v="16.07"/>
    <x v="0"/>
    <x v="7"/>
    <x v="2"/>
    <n v="35"/>
    <x v="0"/>
    <x v="2"/>
    <x v="4"/>
    <x v="5"/>
    <n v="0"/>
    <n v="0"/>
    <n v="0"/>
    <n v="0"/>
    <n v="1"/>
    <d v="2023-04-06T00:00:00"/>
    <s v="Contacted"/>
    <n v="2"/>
    <x v="2"/>
    <b v="1"/>
    <b v="1"/>
    <x v="0"/>
  </r>
  <r>
    <s v="CUST100712"/>
    <d v="2020-06-07T00:00:00"/>
    <x v="2"/>
    <x v="0"/>
    <d v="2021-02-11T00:00:00"/>
    <d v="2021-06-06T00:00:00"/>
    <x v="4"/>
    <n v="1959"/>
    <n v="1595"/>
    <n v="6.2695924764890286E-4"/>
    <x v="0"/>
    <n v="2"/>
    <n v="170.81"/>
    <n v="85.41"/>
    <n v="146.36000000000001"/>
    <x v="4"/>
    <x v="4"/>
    <x v="2"/>
    <n v="36"/>
    <x v="0"/>
    <x v="6"/>
    <x v="4"/>
    <x v="2"/>
    <n v="0"/>
    <n v="0"/>
    <n v="0"/>
    <n v="0"/>
    <n v="1"/>
    <d v="2024-04-11T00:00:00"/>
    <s v="Contacted"/>
    <n v="0"/>
    <x v="0"/>
    <b v="1"/>
    <b v="0"/>
    <x v="0"/>
  </r>
  <r>
    <s v="CUST100072"/>
    <d v="2021-05-29T00:00:00"/>
    <x v="1"/>
    <x v="1"/>
    <d v="2022-07-23T00:00:00"/>
    <d v="2025-06-17T00:00:00"/>
    <x v="2"/>
    <n v="1603"/>
    <n v="123"/>
    <n v="8.130081300813009E-3"/>
    <x v="0"/>
    <n v="2"/>
    <n v="24.06"/>
    <n v="12.03"/>
    <n v="0.5"/>
    <x v="0"/>
    <x v="0"/>
    <x v="2"/>
    <n v="18"/>
    <x v="1"/>
    <x v="5"/>
    <x v="2"/>
    <x v="4"/>
    <n v="0"/>
    <n v="0"/>
    <n v="0"/>
    <n v="0"/>
    <n v="0"/>
    <s v="-"/>
    <s v="Never Contacted"/>
    <n v="1"/>
    <x v="0"/>
    <b v="1"/>
    <b v="0"/>
    <x v="0"/>
  </r>
  <r>
    <s v="CUST101800"/>
    <d v="2022-12-22T00:00:00"/>
    <x v="0"/>
    <x v="7"/>
    <s v="-"/>
    <s v="-"/>
    <x v="3"/>
    <n v="1031"/>
    <s v=" - "/>
    <n v="0"/>
    <x v="1"/>
    <n v="0"/>
    <n v="0"/>
    <n v="0"/>
    <n v="0"/>
    <x v="4"/>
    <x v="5"/>
    <x v="1"/>
    <n v="26"/>
    <x v="2"/>
    <x v="3"/>
    <x v="2"/>
    <x v="0"/>
    <n v="0"/>
    <n v="0"/>
    <n v="0"/>
    <n v="0"/>
    <n v="0"/>
    <s v="-"/>
    <s v="Never Contacted"/>
    <n v="0"/>
    <x v="1"/>
    <b v="1"/>
    <b v="0"/>
    <x v="0"/>
  </r>
  <r>
    <s v="CUST102403"/>
    <d v="2021-05-03T00:00:00"/>
    <x v="1"/>
    <x v="1"/>
    <d v="2022-10-02T00:00:00"/>
    <d v="2025-02-14T00:00:00"/>
    <x v="2"/>
    <n v="1629"/>
    <n v="246"/>
    <n v="4.0650406504065045E-3"/>
    <x v="0"/>
    <n v="3"/>
    <n v="247"/>
    <n v="82.33"/>
    <n v="63.77"/>
    <x v="2"/>
    <x v="3"/>
    <x v="1"/>
    <n v="20"/>
    <x v="2"/>
    <x v="5"/>
    <x v="2"/>
    <x v="7"/>
    <n v="0"/>
    <n v="0"/>
    <n v="1"/>
    <n v="1"/>
    <n v="0"/>
    <d v="2024-02-15T00:00:00"/>
    <s v="Contacted"/>
    <n v="0"/>
    <x v="0"/>
    <b v="1"/>
    <b v="1"/>
    <x v="0"/>
  </r>
  <r>
    <s v="CUST100481"/>
    <d v="2021-06-30T00:00:00"/>
    <x v="1"/>
    <x v="0"/>
    <d v="2024-12-20T00:00:00"/>
    <d v="2025-02-24T00:00:00"/>
    <x v="2"/>
    <n v="1571"/>
    <n v="236"/>
    <n v="4.2372881355932203E-3"/>
    <x v="0"/>
    <n v="3"/>
    <n v="169.47"/>
    <n v="56.49"/>
    <n v="40.4"/>
    <x v="4"/>
    <x v="3"/>
    <x v="1"/>
    <n v="33"/>
    <x v="0"/>
    <x v="5"/>
    <x v="0"/>
    <x v="6"/>
    <n v="0"/>
    <n v="0"/>
    <n v="0"/>
    <n v="0"/>
    <n v="1"/>
    <d v="2025-04-27T00:00:00"/>
    <s v="Contacted"/>
    <n v="0"/>
    <x v="0"/>
    <b v="1"/>
    <b v="0"/>
    <x v="0"/>
  </r>
  <r>
    <s v="CUST101665"/>
    <d v="2023-06-14T00:00:00"/>
    <x v="4"/>
    <x v="0"/>
    <d v="2025-02-12T00:00:00"/>
    <d v="2025-08-29T00:00:00"/>
    <x v="2"/>
    <n v="857"/>
    <n v="50"/>
    <n v="0.02"/>
    <x v="0"/>
    <n v="1"/>
    <n v="147.13999999999999"/>
    <n v="147.13999999999999"/>
    <n v="43.56"/>
    <x v="0"/>
    <x v="6"/>
    <x v="0"/>
    <n v="19"/>
    <x v="1"/>
    <x v="1"/>
    <x v="3"/>
    <x v="7"/>
    <n v="0"/>
    <n v="0"/>
    <n v="0"/>
    <n v="0"/>
    <n v="0"/>
    <d v="2025-03-25T00:00:00"/>
    <s v="Contacted"/>
    <n v="0"/>
    <x v="2"/>
    <b v="1"/>
    <b v="0"/>
    <x v="1"/>
  </r>
  <r>
    <s v="CUST101419"/>
    <d v="2023-06-18T00:00:00"/>
    <x v="4"/>
    <x v="0"/>
    <d v="2023-11-07T00:00:00"/>
    <d v="2024-07-29T00:00:00"/>
    <x v="0"/>
    <n v="853"/>
    <n v="446"/>
    <n v="2.242152466367713E-3"/>
    <x v="0"/>
    <n v="3"/>
    <n v="306.22000000000003"/>
    <n v="102.07"/>
    <n v="122.44"/>
    <x v="4"/>
    <x v="3"/>
    <x v="0"/>
    <n v="28"/>
    <x v="2"/>
    <x v="0"/>
    <x v="2"/>
    <x v="3"/>
    <n v="0"/>
    <n v="0"/>
    <n v="1"/>
    <n v="1"/>
    <n v="1"/>
    <d v="2025-05-24T00:00:00"/>
    <s v="Contacted"/>
    <n v="0"/>
    <x v="1"/>
    <b v="1"/>
    <b v="0"/>
    <x v="0"/>
  </r>
  <r>
    <s v="CUST101171"/>
    <d v="2021-07-11T00:00:00"/>
    <x v="1"/>
    <x v="8"/>
    <s v="-"/>
    <s v="-"/>
    <x v="3"/>
    <n v="1560"/>
    <s v=" - "/>
    <n v="0"/>
    <x v="1"/>
    <n v="0"/>
    <n v="0"/>
    <n v="0"/>
    <n v="0"/>
    <x v="0"/>
    <x v="2"/>
    <x v="1"/>
    <n v="33"/>
    <x v="0"/>
    <x v="3"/>
    <x v="2"/>
    <x v="2"/>
    <n v="0"/>
    <n v="0"/>
    <n v="0"/>
    <n v="0"/>
    <n v="0"/>
    <d v="2023-05-12T00:00:00"/>
    <s v="Contacted"/>
    <n v="0"/>
    <x v="0"/>
    <b v="0"/>
    <b v="0"/>
    <x v="0"/>
  </r>
  <r>
    <s v="CUST102022"/>
    <d v="2023-03-25T00:00:00"/>
    <x v="4"/>
    <x v="11"/>
    <d v="2024-07-10T00:00:00"/>
    <d v="2025-06-09T00:00:00"/>
    <x v="2"/>
    <n v="938"/>
    <n v="131"/>
    <n v="7.6335877862595417E-3"/>
    <x v="0"/>
    <n v="4"/>
    <n v="279.89999999999998"/>
    <n v="69.98"/>
    <n v="30.79"/>
    <x v="3"/>
    <x v="7"/>
    <x v="2"/>
    <n v="43"/>
    <x v="0"/>
    <x v="1"/>
    <x v="0"/>
    <x v="4"/>
    <n v="0"/>
    <n v="0"/>
    <n v="0"/>
    <n v="1"/>
    <n v="2"/>
    <d v="2025-06-09T00:00:00"/>
    <s v="Contacted"/>
    <n v="10"/>
    <x v="0"/>
    <b v="1"/>
    <b v="1"/>
    <x v="0"/>
  </r>
  <r>
    <s v="CUST101441"/>
    <d v="2021-10-26T00:00:00"/>
    <x v="1"/>
    <x v="6"/>
    <d v="2024-08-21T00:00:00"/>
    <d v="2025-03-13T00:00:00"/>
    <x v="2"/>
    <n v="1453"/>
    <n v="219"/>
    <n v="4.5662100456621002E-3"/>
    <x v="0"/>
    <n v="3"/>
    <n v="330.26"/>
    <n v="110.09"/>
    <n v="65.989999999999995"/>
    <x v="1"/>
    <x v="8"/>
    <x v="0"/>
    <n v="16"/>
    <x v="1"/>
    <x v="4"/>
    <x v="0"/>
    <x v="3"/>
    <n v="0"/>
    <n v="0"/>
    <n v="0"/>
    <n v="1"/>
    <n v="0"/>
    <d v="2025-09-07T00:00:00"/>
    <s v="Contacted"/>
    <n v="0"/>
    <x v="1"/>
    <b v="1"/>
    <b v="0"/>
    <x v="0"/>
  </r>
  <r>
    <s v="CUST100405"/>
    <d v="2020-04-14T00:00:00"/>
    <x v="2"/>
    <x v="9"/>
    <d v="2024-09-11T00:00:00"/>
    <d v="2025-10-05T00:00:00"/>
    <x v="2"/>
    <n v="2013"/>
    <n v="13"/>
    <n v="7.6923076923076927E-2"/>
    <x v="0"/>
    <n v="4"/>
    <n v="4.07"/>
    <n v="1.02"/>
    <n v="1.99"/>
    <x v="3"/>
    <x v="5"/>
    <x v="1"/>
    <n v="16"/>
    <x v="1"/>
    <x v="5"/>
    <x v="1"/>
    <x v="7"/>
    <n v="0"/>
    <n v="0"/>
    <n v="1"/>
    <n v="0"/>
    <n v="1"/>
    <s v="-"/>
    <s v="Never Contacted"/>
    <n v="0"/>
    <x v="2"/>
    <b v="1"/>
    <b v="0"/>
    <x v="1"/>
  </r>
  <r>
    <s v="CUST100757"/>
    <d v="2024-12-31T00:00:00"/>
    <x v="3"/>
    <x v="7"/>
    <d v="2025-04-25T00:00:00"/>
    <d v="2025-05-27T00:00:00"/>
    <x v="2"/>
    <n v="291"/>
    <n v="144"/>
    <n v="6.9444444444444441E-3"/>
    <x v="0"/>
    <n v="2"/>
    <n v="76.06"/>
    <n v="38.03"/>
    <n v="0.5"/>
    <x v="3"/>
    <x v="5"/>
    <x v="2"/>
    <n v="55"/>
    <x v="0"/>
    <x v="1"/>
    <x v="3"/>
    <x v="5"/>
    <n v="0"/>
    <n v="0"/>
    <n v="0"/>
    <n v="0"/>
    <n v="0"/>
    <d v="2025-02-07T00:00:00"/>
    <s v="Contacted"/>
    <n v="0"/>
    <x v="0"/>
    <b v="0"/>
    <b v="1"/>
    <x v="0"/>
  </r>
  <r>
    <s v="CUST101362"/>
    <d v="2022-08-26T00:00:00"/>
    <x v="0"/>
    <x v="2"/>
    <d v="2024-06-15T00:00:00"/>
    <d v="2025-05-08T00:00:00"/>
    <x v="2"/>
    <n v="1149"/>
    <n v="163"/>
    <n v="6.1349693251533744E-3"/>
    <x v="0"/>
    <n v="5"/>
    <n v="154.52000000000001"/>
    <n v="30.9"/>
    <n v="12.92"/>
    <x v="2"/>
    <x v="6"/>
    <x v="2"/>
    <n v="22"/>
    <x v="2"/>
    <x v="5"/>
    <x v="4"/>
    <x v="1"/>
    <n v="0"/>
    <n v="1"/>
    <n v="0"/>
    <n v="0"/>
    <n v="0"/>
    <d v="2023-02-27T00:00:00"/>
    <s v="Contacted"/>
    <n v="0"/>
    <x v="0"/>
    <b v="0"/>
    <b v="0"/>
    <x v="0"/>
  </r>
  <r>
    <s v="CUST101620"/>
    <d v="2023-06-22T00:00:00"/>
    <x v="4"/>
    <x v="0"/>
    <d v="2023-09-25T00:00:00"/>
    <d v="2024-04-14T00:00:00"/>
    <x v="0"/>
    <n v="849"/>
    <n v="552"/>
    <n v="1.8115942028985507E-3"/>
    <x v="0"/>
    <n v="5"/>
    <n v="5.24"/>
    <n v="1.05"/>
    <n v="0.71"/>
    <x v="1"/>
    <x v="1"/>
    <x v="1"/>
    <n v="19"/>
    <x v="1"/>
    <x v="5"/>
    <x v="1"/>
    <x v="6"/>
    <n v="0"/>
    <n v="0"/>
    <n v="0"/>
    <n v="2"/>
    <n v="4"/>
    <d v="2024-02-14T00:00:00"/>
    <s v="Contacted"/>
    <n v="0"/>
    <x v="0"/>
    <b v="0"/>
    <b v="0"/>
    <x v="0"/>
  </r>
  <r>
    <s v="CUST101611"/>
    <d v="2022-02-19T00:00:00"/>
    <x v="0"/>
    <x v="4"/>
    <d v="2022-11-22T00:00:00"/>
    <d v="2024-08-17T00:00:00"/>
    <x v="0"/>
    <n v="1337"/>
    <n v="427"/>
    <n v="2.34192037470726E-3"/>
    <x v="0"/>
    <n v="2"/>
    <n v="129.33000000000001"/>
    <n v="64.67"/>
    <n v="0"/>
    <x v="0"/>
    <x v="3"/>
    <x v="0"/>
    <n v="34"/>
    <x v="0"/>
    <x v="3"/>
    <x v="4"/>
    <x v="5"/>
    <n v="0"/>
    <n v="0"/>
    <n v="0"/>
    <n v="0"/>
    <n v="0"/>
    <s v="-"/>
    <s v="Never Contacted"/>
    <n v="0"/>
    <x v="2"/>
    <b v="1"/>
    <b v="1"/>
    <x v="0"/>
  </r>
  <r>
    <s v="CUST102220"/>
    <d v="2023-08-10T00:00:00"/>
    <x v="4"/>
    <x v="2"/>
    <d v="2025-06-26T00:00:00"/>
    <d v="2025-09-14T00:00:00"/>
    <x v="2"/>
    <n v="800"/>
    <n v="34"/>
    <n v="2.9411764705882353E-2"/>
    <x v="0"/>
    <n v="2"/>
    <n v="66.260000000000005"/>
    <n v="33.130000000000003"/>
    <n v="65.650000000000006"/>
    <x v="3"/>
    <x v="0"/>
    <x v="2"/>
    <n v="34"/>
    <x v="0"/>
    <x v="5"/>
    <x v="0"/>
    <x v="2"/>
    <n v="0"/>
    <n v="0"/>
    <n v="0"/>
    <n v="0"/>
    <n v="0"/>
    <d v="2024-12-02T00:00:00"/>
    <s v="Contacted"/>
    <n v="5"/>
    <x v="1"/>
    <b v="1"/>
    <b v="0"/>
    <x v="1"/>
  </r>
  <r>
    <s v="CUST100743"/>
    <d v="2023-11-25T00:00:00"/>
    <x v="4"/>
    <x v="5"/>
    <d v="2025-04-21T00:00:00"/>
    <d v="2025-09-07T00:00:00"/>
    <x v="2"/>
    <n v="693"/>
    <n v="41"/>
    <n v="2.4390243902439025E-2"/>
    <x v="0"/>
    <n v="1"/>
    <n v="7.82"/>
    <n v="7.82"/>
    <n v="0"/>
    <x v="3"/>
    <x v="1"/>
    <x v="1"/>
    <n v="37"/>
    <x v="0"/>
    <x v="2"/>
    <x v="0"/>
    <x v="1"/>
    <n v="0"/>
    <n v="1"/>
    <n v="0"/>
    <n v="0"/>
    <n v="0"/>
    <s v="-"/>
    <s v="Never Contacted"/>
    <n v="5"/>
    <x v="0"/>
    <b v="0"/>
    <b v="1"/>
    <x v="1"/>
  </r>
  <r>
    <s v="CUST100806"/>
    <d v="2021-11-22T00:00:00"/>
    <x v="1"/>
    <x v="5"/>
    <d v="2024-08-30T00:00:00"/>
    <d v="2025-06-09T00:00:00"/>
    <x v="2"/>
    <n v="1426"/>
    <n v="131"/>
    <n v="7.6335877862595417E-3"/>
    <x v="0"/>
    <n v="4"/>
    <n v="73.3"/>
    <n v="18.329999999999998"/>
    <n v="7.21"/>
    <x v="2"/>
    <x v="3"/>
    <x v="2"/>
    <n v="37"/>
    <x v="0"/>
    <x v="1"/>
    <x v="1"/>
    <x v="0"/>
    <n v="0"/>
    <n v="0"/>
    <n v="1"/>
    <n v="0"/>
    <n v="3"/>
    <d v="2022-06-28T00:00:00"/>
    <s v="Contacted"/>
    <n v="0"/>
    <x v="1"/>
    <b v="1"/>
    <b v="0"/>
    <x v="0"/>
  </r>
  <r>
    <s v="CUST102308"/>
    <d v="2024-04-24T00:00:00"/>
    <x v="3"/>
    <x v="9"/>
    <d v="2025-09-09T00:00:00"/>
    <d v="2025-10-10T00:00:00"/>
    <x v="2"/>
    <n v="542"/>
    <n v="8"/>
    <n v="0.125"/>
    <x v="0"/>
    <n v="1"/>
    <n v="10.050000000000001"/>
    <n v="10.050000000000001"/>
    <n v="3.69"/>
    <x v="5"/>
    <x v="4"/>
    <x v="2"/>
    <n v="16"/>
    <x v="1"/>
    <x v="1"/>
    <x v="3"/>
    <x v="4"/>
    <n v="0"/>
    <n v="1"/>
    <n v="0"/>
    <n v="0"/>
    <n v="0"/>
    <d v="2025-08-01T00:00:00"/>
    <s v="Contacted"/>
    <n v="0"/>
    <x v="0"/>
    <b v="0"/>
    <b v="0"/>
    <x v="1"/>
  </r>
  <r>
    <s v="CUST101317"/>
    <d v="2021-07-19T00:00:00"/>
    <x v="1"/>
    <x v="8"/>
    <d v="2025-03-12T00:00:00"/>
    <d v="2025-07-01T00:00:00"/>
    <x v="2"/>
    <n v="1552"/>
    <n v="109"/>
    <n v="9.1743119266055051E-3"/>
    <x v="0"/>
    <n v="1"/>
    <n v="39.57"/>
    <n v="39.57"/>
    <n v="32.53"/>
    <x v="4"/>
    <x v="9"/>
    <x v="2"/>
    <n v="44"/>
    <x v="0"/>
    <x v="5"/>
    <x v="0"/>
    <x v="3"/>
    <n v="1"/>
    <n v="0"/>
    <n v="0"/>
    <n v="0"/>
    <n v="0"/>
    <d v="2022-01-10T00:00:00"/>
    <s v="Contacted"/>
    <n v="0"/>
    <x v="0"/>
    <b v="1"/>
    <b v="1"/>
    <x v="0"/>
  </r>
  <r>
    <s v="CUST101896"/>
    <d v="2024-04-20T00:00:00"/>
    <x v="3"/>
    <x v="9"/>
    <s v="-"/>
    <s v="-"/>
    <x v="3"/>
    <n v="546"/>
    <s v=" - "/>
    <n v="0"/>
    <x v="1"/>
    <n v="0"/>
    <n v="0"/>
    <n v="0"/>
    <n v="0"/>
    <x v="3"/>
    <x v="1"/>
    <x v="1"/>
    <n v="49"/>
    <x v="0"/>
    <x v="2"/>
    <x v="1"/>
    <x v="0"/>
    <n v="1"/>
    <n v="0"/>
    <n v="0"/>
    <n v="0"/>
    <n v="0"/>
    <d v="2025-08-14T00:00:00"/>
    <s v="Contacted"/>
    <n v="0"/>
    <x v="1"/>
    <b v="0"/>
    <b v="0"/>
    <x v="0"/>
  </r>
  <r>
    <s v="CUST101506"/>
    <d v="2021-08-27T00:00:00"/>
    <x v="1"/>
    <x v="2"/>
    <d v="2022-07-04T00:00:00"/>
    <d v="2022-12-22T00:00:00"/>
    <x v="5"/>
    <n v="1513"/>
    <n v="1031"/>
    <n v="9.6993210475266732E-4"/>
    <x v="0"/>
    <n v="1"/>
    <n v="58.56"/>
    <n v="58.56"/>
    <n v="39.03"/>
    <x v="5"/>
    <x v="2"/>
    <x v="1"/>
    <n v="32"/>
    <x v="0"/>
    <x v="4"/>
    <x v="0"/>
    <x v="3"/>
    <n v="0"/>
    <n v="1"/>
    <n v="0"/>
    <n v="0"/>
    <n v="1"/>
    <d v="2021-10-28T00:00:00"/>
    <s v="Contacted"/>
    <n v="0"/>
    <x v="1"/>
    <b v="0"/>
    <b v="0"/>
    <x v="0"/>
  </r>
  <r>
    <s v="CUST100148"/>
    <d v="2021-06-26T00:00:00"/>
    <x v="1"/>
    <x v="0"/>
    <d v="2024-08-30T00:00:00"/>
    <d v="2024-09-26T00:00:00"/>
    <x v="0"/>
    <n v="1575"/>
    <n v="387"/>
    <n v="2.5839793281653748E-3"/>
    <x v="0"/>
    <n v="3"/>
    <n v="108.38"/>
    <n v="36.130000000000003"/>
    <n v="65.22"/>
    <x v="3"/>
    <x v="0"/>
    <x v="2"/>
    <n v="37"/>
    <x v="0"/>
    <x v="4"/>
    <x v="1"/>
    <x v="3"/>
    <n v="0"/>
    <n v="0"/>
    <n v="0"/>
    <n v="0"/>
    <n v="1"/>
    <s v="-"/>
    <s v="Never Contacted"/>
    <n v="7"/>
    <x v="1"/>
    <b v="1"/>
    <b v="1"/>
    <x v="0"/>
  </r>
  <r>
    <s v="CUST102111"/>
    <d v="2022-06-24T00:00:00"/>
    <x v="0"/>
    <x v="0"/>
    <d v="2022-07-27T00:00:00"/>
    <d v="2022-10-04T00:00:00"/>
    <x v="5"/>
    <n v="1212"/>
    <n v="1110"/>
    <n v="9.0090090090090091E-4"/>
    <x v="0"/>
    <n v="2"/>
    <n v="283.69"/>
    <n v="141.85"/>
    <n v="221.74"/>
    <x v="3"/>
    <x v="10"/>
    <x v="1"/>
    <n v="54"/>
    <x v="0"/>
    <x v="4"/>
    <x v="4"/>
    <x v="2"/>
    <n v="0"/>
    <n v="0"/>
    <n v="0"/>
    <n v="0"/>
    <n v="0"/>
    <s v="-"/>
    <s v="Never Contacted"/>
    <n v="0"/>
    <x v="1"/>
    <b v="1"/>
    <b v="0"/>
    <x v="0"/>
  </r>
  <r>
    <s v="CUST101436"/>
    <d v="2020-12-06T00:00:00"/>
    <x v="2"/>
    <x v="7"/>
    <s v="-"/>
    <s v="-"/>
    <x v="3"/>
    <n v="1777"/>
    <s v=" - "/>
    <n v="0"/>
    <x v="1"/>
    <n v="0"/>
    <n v="0"/>
    <n v="0"/>
    <n v="0"/>
    <x v="3"/>
    <x v="9"/>
    <x v="2"/>
    <n v="0"/>
    <x v="3"/>
    <x v="1"/>
    <x v="0"/>
    <x v="7"/>
    <n v="0"/>
    <n v="0"/>
    <n v="0"/>
    <n v="0"/>
    <n v="0"/>
    <s v="-"/>
    <s v="Never Contacted"/>
    <n v="0"/>
    <x v="2"/>
    <b v="0"/>
    <b v="0"/>
    <x v="0"/>
  </r>
  <r>
    <s v="CUST100692"/>
    <d v="2022-07-02T00:00:00"/>
    <x v="0"/>
    <x v="8"/>
    <d v="2022-11-23T00:00:00"/>
    <d v="2023-07-15T00:00:00"/>
    <x v="1"/>
    <n v="1204"/>
    <n v="826"/>
    <n v="1.2106537530266344E-3"/>
    <x v="0"/>
    <n v="1"/>
    <n v="41.58"/>
    <n v="41.58"/>
    <n v="13.3"/>
    <x v="5"/>
    <x v="2"/>
    <x v="1"/>
    <n v="32"/>
    <x v="0"/>
    <x v="1"/>
    <x v="1"/>
    <x v="3"/>
    <n v="0"/>
    <n v="0"/>
    <n v="0"/>
    <n v="0"/>
    <n v="1"/>
    <d v="2024-02-08T00:00:00"/>
    <s v="Contacted"/>
    <n v="0"/>
    <x v="1"/>
    <b v="1"/>
    <b v="1"/>
    <x v="0"/>
  </r>
  <r>
    <s v="CUST100818"/>
    <d v="2020-02-09T00:00:00"/>
    <x v="2"/>
    <x v="4"/>
    <d v="2021-09-23T00:00:00"/>
    <d v="2022-05-05T00:00:00"/>
    <x v="5"/>
    <n v="2078"/>
    <n v="1262"/>
    <n v="7.9239302694136295E-4"/>
    <x v="0"/>
    <n v="3"/>
    <n v="93.97"/>
    <n v="31.32"/>
    <n v="14.31"/>
    <x v="0"/>
    <x v="6"/>
    <x v="0"/>
    <n v="42"/>
    <x v="0"/>
    <x v="1"/>
    <x v="4"/>
    <x v="7"/>
    <n v="1"/>
    <n v="0"/>
    <n v="0"/>
    <n v="0"/>
    <n v="2"/>
    <s v="-"/>
    <s v="Never Contacted"/>
    <n v="1"/>
    <x v="2"/>
    <b v="1"/>
    <b v="0"/>
    <x v="0"/>
  </r>
  <r>
    <s v="CUST101756"/>
    <d v="2022-01-11T00:00:00"/>
    <x v="0"/>
    <x v="3"/>
    <d v="2023-05-16T00:00:00"/>
    <d v="2023-06-26T00:00:00"/>
    <x v="1"/>
    <n v="1376"/>
    <n v="845"/>
    <n v="1.1834319526627219E-3"/>
    <x v="0"/>
    <n v="1"/>
    <n v="40.450000000000003"/>
    <n v="40.450000000000003"/>
    <n v="39.729999999999997"/>
    <x v="3"/>
    <x v="2"/>
    <x v="1"/>
    <n v="16"/>
    <x v="1"/>
    <x v="4"/>
    <x v="3"/>
    <x v="5"/>
    <n v="1"/>
    <n v="0"/>
    <n v="0"/>
    <n v="0"/>
    <n v="0"/>
    <d v="2025-08-07T00:00:00"/>
    <s v="Contacted"/>
    <n v="3"/>
    <x v="1"/>
    <b v="1"/>
    <b v="1"/>
    <x v="0"/>
  </r>
  <r>
    <s v="CUST101653"/>
    <d v="2023-01-11T00:00:00"/>
    <x v="4"/>
    <x v="3"/>
    <d v="2023-02-28T00:00:00"/>
    <s v="-"/>
    <x v="3"/>
    <n v="1011"/>
    <s v=" - "/>
    <n v="0"/>
    <x v="0"/>
    <n v="0"/>
    <n v="0"/>
    <n v="0"/>
    <n v="0"/>
    <x v="5"/>
    <x v="0"/>
    <x v="1"/>
    <n v="22"/>
    <x v="2"/>
    <x v="1"/>
    <x v="0"/>
    <x v="2"/>
    <n v="0"/>
    <n v="0"/>
    <n v="0"/>
    <n v="0"/>
    <n v="0"/>
    <d v="2024-07-05T00:00:00"/>
    <s v="Contacted"/>
    <n v="0"/>
    <x v="2"/>
    <b v="1"/>
    <b v="0"/>
    <x v="0"/>
  </r>
  <r>
    <s v="CUST101714"/>
    <d v="2024-11-16T00:00:00"/>
    <x v="3"/>
    <x v="5"/>
    <d v="2025-02-09T00:00:00"/>
    <d v="2025-04-03T00:00:00"/>
    <x v="2"/>
    <n v="336"/>
    <n v="198"/>
    <n v="5.0505050505050509E-3"/>
    <x v="0"/>
    <n v="7"/>
    <n v="465.33"/>
    <n v="66.48"/>
    <n v="100.18"/>
    <x v="2"/>
    <x v="3"/>
    <x v="0"/>
    <n v="24"/>
    <x v="2"/>
    <x v="6"/>
    <x v="0"/>
    <x v="0"/>
    <n v="0"/>
    <n v="0"/>
    <n v="0"/>
    <n v="0"/>
    <n v="2"/>
    <d v="2025-07-20T00:00:00"/>
    <s v="Contacted"/>
    <n v="0"/>
    <x v="2"/>
    <b v="0"/>
    <b v="0"/>
    <x v="0"/>
  </r>
  <r>
    <s v="CUST100701"/>
    <d v="2024-09-16T00:00:00"/>
    <x v="3"/>
    <x v="10"/>
    <d v="2025-04-13T00:00:00"/>
    <d v="2025-07-17T00:00:00"/>
    <x v="2"/>
    <n v="397"/>
    <n v="93"/>
    <n v="1.0752688172043012E-2"/>
    <x v="0"/>
    <n v="3"/>
    <n v="177.58"/>
    <n v="59.19"/>
    <n v="34.56"/>
    <x v="5"/>
    <x v="4"/>
    <x v="0"/>
    <n v="27"/>
    <x v="2"/>
    <x v="2"/>
    <x v="1"/>
    <x v="7"/>
    <n v="0"/>
    <n v="0"/>
    <n v="0"/>
    <n v="0"/>
    <n v="0"/>
    <s v="-"/>
    <s v="Never Contacted"/>
    <n v="0"/>
    <x v="2"/>
    <b v="0"/>
    <b v="0"/>
    <x v="0"/>
  </r>
  <r>
    <s v="CUST102211"/>
    <d v="2023-09-18T00:00:00"/>
    <x v="4"/>
    <x v="10"/>
    <d v="2024-09-05T00:00:00"/>
    <d v="2024-11-02T00:00:00"/>
    <x v="0"/>
    <n v="761"/>
    <n v="350"/>
    <n v="2.8571428571428571E-3"/>
    <x v="0"/>
    <n v="4"/>
    <n v="94.47"/>
    <n v="23.62"/>
    <n v="31.35"/>
    <x v="5"/>
    <x v="8"/>
    <x v="0"/>
    <n v="0"/>
    <x v="3"/>
    <x v="3"/>
    <x v="4"/>
    <x v="3"/>
    <n v="0"/>
    <n v="0"/>
    <n v="0"/>
    <n v="0"/>
    <n v="2"/>
    <s v="-"/>
    <s v="Never Contacted"/>
    <n v="5"/>
    <x v="2"/>
    <b v="0"/>
    <b v="0"/>
    <x v="0"/>
  </r>
  <r>
    <s v="CUST100921"/>
    <d v="2022-09-17T00:00:00"/>
    <x v="0"/>
    <x v="10"/>
    <d v="2022-12-26T00:00:00"/>
    <d v="2025-09-14T00:00:00"/>
    <x v="2"/>
    <n v="1127"/>
    <n v="34"/>
    <n v="2.9411764705882353E-2"/>
    <x v="0"/>
    <n v="5"/>
    <n v="4.78"/>
    <n v="0.96"/>
    <n v="1.56"/>
    <x v="1"/>
    <x v="5"/>
    <x v="2"/>
    <n v="29"/>
    <x v="2"/>
    <x v="0"/>
    <x v="4"/>
    <x v="4"/>
    <n v="0"/>
    <n v="0"/>
    <n v="0"/>
    <n v="0"/>
    <n v="2"/>
    <d v="2023-05-08T00:00:00"/>
    <s v="Contacted"/>
    <n v="7"/>
    <x v="0"/>
    <b v="1"/>
    <b v="0"/>
    <x v="1"/>
  </r>
  <r>
    <s v="CUST100905"/>
    <d v="2023-07-25T00:00:00"/>
    <x v="4"/>
    <x v="8"/>
    <d v="2025-08-27T00:00:00"/>
    <d v="2025-10-12T00:00:00"/>
    <x v="2"/>
    <n v="816"/>
    <n v="6"/>
    <n v="0.16666666666666666"/>
    <x v="0"/>
    <n v="1"/>
    <n v="53.81"/>
    <n v="53.81"/>
    <n v="40.26"/>
    <x v="1"/>
    <x v="3"/>
    <x v="0"/>
    <n v="16"/>
    <x v="1"/>
    <x v="3"/>
    <x v="3"/>
    <x v="5"/>
    <n v="1"/>
    <n v="0"/>
    <n v="0"/>
    <n v="0"/>
    <n v="0"/>
    <d v="2025-06-05T00:00:00"/>
    <s v="Contacted"/>
    <n v="8"/>
    <x v="0"/>
    <b v="1"/>
    <b v="0"/>
    <x v="1"/>
  </r>
  <r>
    <s v="CUST100454"/>
    <d v="2023-02-20T00:00:00"/>
    <x v="4"/>
    <x v="4"/>
    <d v="2025-03-21T00:00:00"/>
    <d v="2025-08-22T00:00:00"/>
    <x v="2"/>
    <n v="971"/>
    <n v="57"/>
    <n v="1.7543859649122806E-2"/>
    <x v="0"/>
    <n v="4"/>
    <n v="169.92"/>
    <n v="42.48"/>
    <n v="28.65"/>
    <x v="4"/>
    <x v="4"/>
    <x v="0"/>
    <n v="44"/>
    <x v="0"/>
    <x v="0"/>
    <x v="3"/>
    <x v="5"/>
    <n v="0"/>
    <n v="0"/>
    <n v="0"/>
    <n v="0"/>
    <n v="1"/>
    <s v="-"/>
    <s v="Never Contacted"/>
    <n v="0"/>
    <x v="1"/>
    <b v="1"/>
    <b v="0"/>
    <x v="1"/>
  </r>
  <r>
    <s v="CUST102393"/>
    <d v="2023-05-31T00:00:00"/>
    <x v="4"/>
    <x v="1"/>
    <d v="2023-06-23T00:00:00"/>
    <d v="2024-08-28T00:00:00"/>
    <x v="0"/>
    <n v="871"/>
    <n v="416"/>
    <n v="2.403846153846154E-3"/>
    <x v="0"/>
    <n v="6"/>
    <n v="289.01"/>
    <n v="48.17"/>
    <n v="18.09"/>
    <x v="4"/>
    <x v="8"/>
    <x v="0"/>
    <n v="33"/>
    <x v="0"/>
    <x v="2"/>
    <x v="0"/>
    <x v="1"/>
    <n v="0"/>
    <n v="0"/>
    <n v="0"/>
    <n v="3"/>
    <n v="1"/>
    <d v="2024-08-26T00:00:00"/>
    <s v="Contacted"/>
    <n v="0"/>
    <x v="0"/>
    <b v="1"/>
    <b v="0"/>
    <x v="0"/>
  </r>
  <r>
    <s v="CUST101793"/>
    <d v="2023-07-20T00:00:00"/>
    <x v="4"/>
    <x v="8"/>
    <d v="2023-10-20T00:00:00"/>
    <d v="2025-06-23T00:00:00"/>
    <x v="2"/>
    <n v="821"/>
    <n v="117"/>
    <n v="8.5470085470085479E-3"/>
    <x v="0"/>
    <n v="3"/>
    <n v="171.19"/>
    <n v="57.06"/>
    <n v="66.12"/>
    <x v="5"/>
    <x v="4"/>
    <x v="2"/>
    <n v="39"/>
    <x v="0"/>
    <x v="2"/>
    <x v="1"/>
    <x v="7"/>
    <n v="1"/>
    <n v="0"/>
    <n v="1"/>
    <n v="0"/>
    <n v="1"/>
    <s v="-"/>
    <s v="Never Contacted"/>
    <n v="0"/>
    <x v="2"/>
    <b v="0"/>
    <b v="0"/>
    <x v="0"/>
  </r>
  <r>
    <s v="CUST101228"/>
    <d v="2021-08-13T00:00:00"/>
    <x v="1"/>
    <x v="2"/>
    <d v="2023-03-02T00:00:00"/>
    <d v="2025-02-28T00:00:00"/>
    <x v="2"/>
    <n v="1527"/>
    <n v="232"/>
    <n v="4.3103448275862068E-3"/>
    <x v="0"/>
    <n v="7"/>
    <n v="159.61000000000001"/>
    <n v="22.8"/>
    <n v="0.5"/>
    <x v="5"/>
    <x v="1"/>
    <x v="2"/>
    <n v="29"/>
    <x v="2"/>
    <x v="3"/>
    <x v="4"/>
    <x v="5"/>
    <n v="0"/>
    <n v="0"/>
    <n v="1"/>
    <n v="0"/>
    <n v="4"/>
    <d v="2025-01-01T00:00:00"/>
    <s v="Contacted"/>
    <n v="8"/>
    <x v="0"/>
    <b v="1"/>
    <b v="0"/>
    <x v="0"/>
  </r>
  <r>
    <s v="CUST100167"/>
    <d v="2022-07-13T00:00:00"/>
    <x v="0"/>
    <x v="8"/>
    <d v="2024-06-24T00:00:00"/>
    <d v="2024-12-18T00:00:00"/>
    <x v="0"/>
    <n v="1193"/>
    <n v="304"/>
    <n v="3.2894736842105261E-3"/>
    <x v="0"/>
    <n v="3"/>
    <n v="156.43"/>
    <n v="52.14"/>
    <n v="17.260000000000002"/>
    <x v="3"/>
    <x v="6"/>
    <x v="1"/>
    <n v="39"/>
    <x v="0"/>
    <x v="5"/>
    <x v="4"/>
    <x v="7"/>
    <n v="1"/>
    <n v="0"/>
    <n v="0"/>
    <n v="0"/>
    <n v="1"/>
    <s v="-"/>
    <s v="Never Contacted"/>
    <n v="0"/>
    <x v="0"/>
    <b v="1"/>
    <b v="0"/>
    <x v="0"/>
  </r>
  <r>
    <s v="CUST100730"/>
    <d v="2022-04-29T00:00:00"/>
    <x v="0"/>
    <x v="9"/>
    <d v="2025-06-14T00:00:00"/>
    <d v="2025-06-17T00:00:00"/>
    <x v="2"/>
    <n v="1268"/>
    <n v="123"/>
    <n v="8.130081300813009E-3"/>
    <x v="0"/>
    <n v="2"/>
    <n v="78.69"/>
    <n v="39.35"/>
    <n v="46.24"/>
    <x v="5"/>
    <x v="8"/>
    <x v="0"/>
    <n v="24"/>
    <x v="2"/>
    <x v="5"/>
    <x v="4"/>
    <x v="4"/>
    <n v="0"/>
    <n v="0"/>
    <n v="0"/>
    <n v="0"/>
    <n v="0"/>
    <d v="2023-02-04T00:00:00"/>
    <s v="Contacted"/>
    <n v="0"/>
    <x v="1"/>
    <b v="0"/>
    <b v="0"/>
    <x v="0"/>
  </r>
  <r>
    <s v="CUST101578"/>
    <d v="2024-03-08T00:00:00"/>
    <x v="3"/>
    <x v="11"/>
    <d v="2024-03-18T00:00:00"/>
    <d v="2025-05-28T00:00:00"/>
    <x v="2"/>
    <n v="589"/>
    <n v="143"/>
    <n v="6.993006993006993E-3"/>
    <x v="0"/>
    <n v="1"/>
    <n v="41.96"/>
    <n v="41.96"/>
    <n v="64.27"/>
    <x v="5"/>
    <x v="1"/>
    <x v="0"/>
    <n v="29"/>
    <x v="2"/>
    <x v="2"/>
    <x v="3"/>
    <x v="7"/>
    <n v="0"/>
    <n v="0"/>
    <n v="0"/>
    <n v="0"/>
    <n v="1"/>
    <s v="-"/>
    <s v="Never Contacted"/>
    <n v="8"/>
    <x v="1"/>
    <b v="1"/>
    <b v="0"/>
    <x v="0"/>
  </r>
  <r>
    <s v="CUST101139"/>
    <d v="2024-11-29T00:00:00"/>
    <x v="3"/>
    <x v="5"/>
    <d v="2024-12-02T00:00:00"/>
    <d v="2025-04-14T00:00:00"/>
    <x v="2"/>
    <n v="323"/>
    <n v="187"/>
    <n v="5.3475935828877002E-3"/>
    <x v="0"/>
    <n v="3"/>
    <n v="191.35"/>
    <n v="63.78"/>
    <n v="131.96"/>
    <x v="4"/>
    <x v="10"/>
    <x v="0"/>
    <n v="39"/>
    <x v="0"/>
    <x v="1"/>
    <x v="4"/>
    <x v="1"/>
    <n v="0"/>
    <n v="0"/>
    <n v="0"/>
    <n v="0"/>
    <n v="1"/>
    <s v="-"/>
    <s v="Never Contacted"/>
    <n v="0"/>
    <x v="1"/>
    <b v="1"/>
    <b v="0"/>
    <x v="0"/>
  </r>
  <r>
    <s v="CUST101344"/>
    <d v="2024-04-11T00:00:00"/>
    <x v="3"/>
    <x v="9"/>
    <d v="2024-12-10T00:00:00"/>
    <d v="2025-01-21T00:00:00"/>
    <x v="2"/>
    <n v="555"/>
    <n v="270"/>
    <n v="3.7037037037037038E-3"/>
    <x v="0"/>
    <n v="2"/>
    <n v="35.14"/>
    <n v="17.57"/>
    <n v="17.88"/>
    <x v="0"/>
    <x v="4"/>
    <x v="0"/>
    <n v="33"/>
    <x v="0"/>
    <x v="4"/>
    <x v="1"/>
    <x v="8"/>
    <n v="0"/>
    <n v="0"/>
    <n v="0"/>
    <n v="0"/>
    <n v="1"/>
    <d v="2025-03-29T00:00:00"/>
    <s v="Contacted"/>
    <n v="0"/>
    <x v="1"/>
    <b v="1"/>
    <b v="0"/>
    <x v="0"/>
  </r>
  <r>
    <s v="CUST101523"/>
    <d v="2021-08-09T00:00:00"/>
    <x v="1"/>
    <x v="2"/>
    <d v="2024-04-17T00:00:00"/>
    <d v="2025-05-12T00:00:00"/>
    <x v="2"/>
    <n v="1531"/>
    <n v="159"/>
    <n v="6.2893081761006293E-3"/>
    <x v="0"/>
    <n v="2"/>
    <n v="61.32"/>
    <n v="30.66"/>
    <n v="49.93"/>
    <x v="3"/>
    <x v="7"/>
    <x v="2"/>
    <n v="36"/>
    <x v="0"/>
    <x v="4"/>
    <x v="4"/>
    <x v="6"/>
    <n v="0"/>
    <n v="0"/>
    <n v="0"/>
    <n v="0"/>
    <n v="2"/>
    <d v="2022-09-30T00:00:00"/>
    <s v="Contacted"/>
    <n v="0"/>
    <x v="1"/>
    <b v="1"/>
    <b v="1"/>
    <x v="0"/>
  </r>
  <r>
    <s v="CUST100997"/>
    <d v="2023-02-01T00:00:00"/>
    <x v="4"/>
    <x v="4"/>
    <d v="2023-08-20T00:00:00"/>
    <d v="2025-08-06T00:00:00"/>
    <x v="2"/>
    <n v="990"/>
    <n v="73"/>
    <n v="1.3698630136986301E-2"/>
    <x v="0"/>
    <n v="4"/>
    <n v="295.27999999999997"/>
    <n v="73.819999999999993"/>
    <n v="140.82"/>
    <x v="1"/>
    <x v="4"/>
    <x v="1"/>
    <n v="28"/>
    <x v="2"/>
    <x v="4"/>
    <x v="2"/>
    <x v="2"/>
    <n v="0"/>
    <n v="0"/>
    <n v="2"/>
    <n v="0"/>
    <n v="1"/>
    <d v="2025-02-01T00:00:00"/>
    <s v="Contacted"/>
    <n v="3"/>
    <x v="2"/>
    <b v="1"/>
    <b v="0"/>
    <x v="1"/>
  </r>
  <r>
    <s v="CUST101176"/>
    <d v="2020-06-13T00:00:00"/>
    <x v="2"/>
    <x v="0"/>
    <d v="2022-09-05T00:00:00"/>
    <d v="2024-03-08T00:00:00"/>
    <x v="0"/>
    <n v="1953"/>
    <n v="589"/>
    <n v="1.697792869269949E-3"/>
    <x v="0"/>
    <n v="4"/>
    <n v="98.48"/>
    <n v="24.62"/>
    <n v="17.73"/>
    <x v="3"/>
    <x v="1"/>
    <x v="2"/>
    <n v="44"/>
    <x v="0"/>
    <x v="0"/>
    <x v="2"/>
    <x v="6"/>
    <n v="0"/>
    <n v="0"/>
    <n v="0"/>
    <n v="0"/>
    <n v="2"/>
    <d v="2020-11-24T00:00:00"/>
    <s v="Contacted"/>
    <n v="0"/>
    <x v="2"/>
    <b v="0"/>
    <b v="1"/>
    <x v="0"/>
  </r>
  <r>
    <s v="CUST101040"/>
    <d v="2020-04-03T00:00:00"/>
    <x v="2"/>
    <x v="9"/>
    <d v="2024-08-26T00:00:00"/>
    <d v="2025-03-25T00:00:00"/>
    <x v="2"/>
    <n v="2024"/>
    <n v="207"/>
    <n v="4.830917874396135E-3"/>
    <x v="0"/>
    <n v="4"/>
    <n v="281.25"/>
    <n v="70.31"/>
    <n v="64.19"/>
    <x v="4"/>
    <x v="2"/>
    <x v="0"/>
    <n v="39"/>
    <x v="0"/>
    <x v="2"/>
    <x v="4"/>
    <x v="1"/>
    <n v="0"/>
    <n v="0"/>
    <n v="0"/>
    <n v="1"/>
    <n v="3"/>
    <d v="2022-09-06T00:00:00"/>
    <s v="Contacted"/>
    <n v="6"/>
    <x v="0"/>
    <b v="1"/>
    <b v="0"/>
    <x v="0"/>
  </r>
  <r>
    <s v="CUST101621"/>
    <d v="2024-12-15T00:00:00"/>
    <x v="3"/>
    <x v="7"/>
    <d v="2025-05-22T00:00:00"/>
    <d v="2025-08-09T00:00:00"/>
    <x v="2"/>
    <n v="307"/>
    <n v="70"/>
    <n v="1.4285714285714285E-2"/>
    <x v="0"/>
    <n v="4"/>
    <n v="246.61"/>
    <n v="61.65"/>
    <n v="10.95"/>
    <x v="0"/>
    <x v="8"/>
    <x v="2"/>
    <n v="32"/>
    <x v="0"/>
    <x v="5"/>
    <x v="2"/>
    <x v="2"/>
    <n v="0"/>
    <n v="0"/>
    <n v="0"/>
    <n v="0"/>
    <n v="2"/>
    <s v="-"/>
    <s v="Never Contacted"/>
    <n v="8"/>
    <x v="0"/>
    <b v="1"/>
    <b v="1"/>
    <x v="1"/>
  </r>
  <r>
    <s v="CUST101255"/>
    <d v="2022-01-10T00:00:00"/>
    <x v="0"/>
    <x v="3"/>
    <d v="2025-09-25T00:00:00"/>
    <d v="2025-10-05T00:00:00"/>
    <x v="2"/>
    <n v="1377"/>
    <n v="13"/>
    <n v="7.6923076923076927E-2"/>
    <x v="0"/>
    <n v="1"/>
    <n v="43.56"/>
    <n v="43.56"/>
    <n v="28.41"/>
    <x v="2"/>
    <x v="3"/>
    <x v="2"/>
    <n v="23"/>
    <x v="2"/>
    <x v="4"/>
    <x v="3"/>
    <x v="7"/>
    <n v="0"/>
    <n v="0"/>
    <n v="0"/>
    <n v="0"/>
    <n v="0"/>
    <d v="2023-11-15T00:00:00"/>
    <s v="Contacted"/>
    <n v="0"/>
    <x v="0"/>
    <b v="1"/>
    <b v="0"/>
    <x v="1"/>
  </r>
  <r>
    <s v="CUST101887"/>
    <d v="2020-08-23T00:00:00"/>
    <x v="2"/>
    <x v="2"/>
    <s v="-"/>
    <s v="-"/>
    <x v="3"/>
    <n v="1882"/>
    <s v=" - "/>
    <n v="0"/>
    <x v="1"/>
    <n v="0"/>
    <n v="0"/>
    <n v="0"/>
    <n v="0"/>
    <x v="0"/>
    <x v="2"/>
    <x v="1"/>
    <n v="32"/>
    <x v="0"/>
    <x v="1"/>
    <x v="0"/>
    <x v="4"/>
    <n v="1"/>
    <n v="0"/>
    <n v="0"/>
    <n v="0"/>
    <n v="0"/>
    <d v="2021-04-05T00:00:00"/>
    <s v="Contacted"/>
    <n v="0"/>
    <x v="0"/>
    <b v="1"/>
    <b v="1"/>
    <x v="0"/>
  </r>
  <r>
    <s v="CUST100041"/>
    <d v="2023-02-23T00:00:00"/>
    <x v="4"/>
    <x v="4"/>
    <d v="2023-10-04T00:00:00"/>
    <d v="2025-03-04T00:00:00"/>
    <x v="2"/>
    <n v="968"/>
    <n v="228"/>
    <n v="4.3859649122807015E-3"/>
    <x v="0"/>
    <n v="5"/>
    <n v="264.52"/>
    <n v="52.9"/>
    <n v="36.61"/>
    <x v="3"/>
    <x v="5"/>
    <x v="2"/>
    <n v="35"/>
    <x v="0"/>
    <x v="2"/>
    <x v="3"/>
    <x v="2"/>
    <n v="0"/>
    <n v="0"/>
    <n v="1"/>
    <n v="0"/>
    <n v="1"/>
    <s v="-"/>
    <s v="Never Contacted"/>
    <n v="0"/>
    <x v="1"/>
    <b v="1"/>
    <b v="1"/>
    <x v="0"/>
  </r>
  <r>
    <s v="CUST101244"/>
    <d v="2022-11-19T00:00:00"/>
    <x v="0"/>
    <x v="5"/>
    <d v="2024-08-18T00:00:00"/>
    <d v="2024-10-17T00:00:00"/>
    <x v="0"/>
    <n v="1064"/>
    <n v="366"/>
    <n v="2.7322404371584699E-3"/>
    <x v="0"/>
    <n v="1"/>
    <n v="91.44"/>
    <n v="91.44"/>
    <n v="37.799999999999997"/>
    <x v="5"/>
    <x v="1"/>
    <x v="2"/>
    <n v="38"/>
    <x v="0"/>
    <x v="4"/>
    <x v="3"/>
    <x v="2"/>
    <n v="1"/>
    <n v="0"/>
    <n v="0"/>
    <n v="0"/>
    <n v="0"/>
    <d v="2025-01-10T00:00:00"/>
    <s v="Contacted"/>
    <n v="0"/>
    <x v="2"/>
    <b v="1"/>
    <b v="1"/>
    <x v="0"/>
  </r>
  <r>
    <s v="CUST101626"/>
    <d v="2023-08-19T00:00:00"/>
    <x v="4"/>
    <x v="2"/>
    <d v="2024-06-11T00:00:00"/>
    <d v="2025-10-10T00:00:00"/>
    <x v="2"/>
    <n v="791"/>
    <n v="8"/>
    <n v="0.125"/>
    <x v="0"/>
    <n v="3"/>
    <n v="140.78"/>
    <n v="46.93"/>
    <n v="12.63"/>
    <x v="5"/>
    <x v="5"/>
    <x v="2"/>
    <n v="45"/>
    <x v="0"/>
    <x v="5"/>
    <x v="4"/>
    <x v="2"/>
    <n v="0"/>
    <n v="1"/>
    <n v="1"/>
    <n v="1"/>
    <n v="0"/>
    <d v="2025-06-14T00:00:00"/>
    <s v="Contacted"/>
    <n v="0"/>
    <x v="0"/>
    <b v="1"/>
    <b v="1"/>
    <x v="1"/>
  </r>
  <r>
    <s v="CUST102194"/>
    <d v="2021-08-04T00:00:00"/>
    <x v="1"/>
    <x v="2"/>
    <d v="2023-08-19T00:00:00"/>
    <d v="2024-08-24T00:00:00"/>
    <x v="0"/>
    <n v="1536"/>
    <n v="420"/>
    <n v="2.3809523809523812E-3"/>
    <x v="0"/>
    <n v="4"/>
    <n v="151.11000000000001"/>
    <n v="37.78"/>
    <n v="75.2"/>
    <x v="3"/>
    <x v="4"/>
    <x v="0"/>
    <n v="26"/>
    <x v="2"/>
    <x v="1"/>
    <x v="3"/>
    <x v="5"/>
    <n v="0"/>
    <n v="0"/>
    <n v="1"/>
    <n v="0"/>
    <n v="2"/>
    <d v="2023-05-05T00:00:00"/>
    <s v="Contacted"/>
    <n v="0"/>
    <x v="2"/>
    <b v="1"/>
    <b v="0"/>
    <x v="0"/>
  </r>
  <r>
    <s v="CUST101375"/>
    <d v="2022-10-25T00:00:00"/>
    <x v="0"/>
    <x v="6"/>
    <d v="2024-01-19T00:00:00"/>
    <d v="2025-01-30T00:00:00"/>
    <x v="2"/>
    <n v="1089"/>
    <n v="261"/>
    <n v="3.8314176245210726E-3"/>
    <x v="0"/>
    <n v="7"/>
    <n v="639.12"/>
    <n v="91.3"/>
    <n v="114.43"/>
    <x v="3"/>
    <x v="2"/>
    <x v="2"/>
    <n v="45"/>
    <x v="0"/>
    <x v="2"/>
    <x v="1"/>
    <x v="2"/>
    <n v="0"/>
    <n v="0"/>
    <n v="0"/>
    <n v="0"/>
    <n v="1"/>
    <d v="2024-11-11T00:00:00"/>
    <s v="Contacted"/>
    <n v="5"/>
    <x v="0"/>
    <b v="0"/>
    <b v="0"/>
    <x v="0"/>
  </r>
  <r>
    <s v="CUST101922"/>
    <d v="2023-09-08T00:00:00"/>
    <x v="4"/>
    <x v="10"/>
    <d v="2025-08-21T00:00:00"/>
    <d v="2025-10-08T00:00:00"/>
    <x v="2"/>
    <n v="771"/>
    <n v="10"/>
    <n v="0.1"/>
    <x v="0"/>
    <n v="5"/>
    <n v="434.75"/>
    <n v="86.95"/>
    <n v="28.97"/>
    <x v="2"/>
    <x v="1"/>
    <x v="0"/>
    <n v="16"/>
    <x v="1"/>
    <x v="3"/>
    <x v="2"/>
    <x v="3"/>
    <n v="0"/>
    <n v="1"/>
    <n v="1"/>
    <n v="0"/>
    <n v="1"/>
    <d v="2025-08-28T00:00:00"/>
    <s v="Contacted"/>
    <n v="0"/>
    <x v="1"/>
    <b v="1"/>
    <b v="1"/>
    <x v="1"/>
  </r>
  <r>
    <s v="CUST100609"/>
    <d v="2024-06-18T00:00:00"/>
    <x v="3"/>
    <x v="0"/>
    <d v="2024-06-21T00:00:00"/>
    <d v="2024-12-10T00:00:00"/>
    <x v="0"/>
    <n v="487"/>
    <n v="312"/>
    <n v="3.205128205128205E-3"/>
    <x v="0"/>
    <n v="2"/>
    <n v="87.75"/>
    <n v="43.88"/>
    <n v="55.57"/>
    <x v="0"/>
    <x v="0"/>
    <x v="1"/>
    <n v="24"/>
    <x v="2"/>
    <x v="1"/>
    <x v="2"/>
    <x v="2"/>
    <n v="0"/>
    <n v="0"/>
    <n v="0"/>
    <n v="0"/>
    <n v="0"/>
    <s v="-"/>
    <s v="Never Contacted"/>
    <n v="7"/>
    <x v="1"/>
    <b v="1"/>
    <b v="0"/>
    <x v="0"/>
  </r>
  <r>
    <s v="CUST101132"/>
    <d v="2024-10-26T00:00:00"/>
    <x v="3"/>
    <x v="6"/>
    <d v="2025-05-20T00:00:00"/>
    <d v="2025-09-13T00:00:00"/>
    <x v="2"/>
    <n v="357"/>
    <n v="35"/>
    <n v="2.8571428571428571E-2"/>
    <x v="0"/>
    <n v="2"/>
    <n v="104.85"/>
    <n v="52.43"/>
    <n v="0"/>
    <x v="0"/>
    <x v="5"/>
    <x v="2"/>
    <n v="38"/>
    <x v="0"/>
    <x v="3"/>
    <x v="3"/>
    <x v="2"/>
    <n v="0"/>
    <n v="1"/>
    <n v="0"/>
    <n v="1"/>
    <n v="1"/>
    <d v="2024-11-06T00:00:00"/>
    <s v="Contacted"/>
    <n v="0"/>
    <x v="0"/>
    <b v="0"/>
    <b v="0"/>
    <x v="1"/>
  </r>
  <r>
    <s v="CUST102002"/>
    <d v="2022-12-26T00:00:00"/>
    <x v="0"/>
    <x v="7"/>
    <d v="2025-05-28T00:00:00"/>
    <d v="2025-07-18T00:00:00"/>
    <x v="2"/>
    <n v="1027"/>
    <n v="92"/>
    <n v="1.0869565217391304E-2"/>
    <x v="0"/>
    <n v="5"/>
    <n v="316.83999999999997"/>
    <n v="63.37"/>
    <n v="69.819999999999993"/>
    <x v="2"/>
    <x v="9"/>
    <x v="2"/>
    <n v="51"/>
    <x v="0"/>
    <x v="1"/>
    <x v="4"/>
    <x v="0"/>
    <n v="0"/>
    <n v="0"/>
    <n v="0"/>
    <n v="0"/>
    <n v="3"/>
    <d v="2024-01-18T00:00:00"/>
    <s v="Contacted"/>
    <n v="3"/>
    <x v="2"/>
    <b v="1"/>
    <b v="1"/>
    <x v="0"/>
  </r>
  <r>
    <s v="CUST100441"/>
    <d v="2021-09-23T00:00:00"/>
    <x v="1"/>
    <x v="10"/>
    <d v="2023-06-25T00:00:00"/>
    <d v="2023-09-25T00:00:00"/>
    <x v="1"/>
    <n v="1486"/>
    <n v="754"/>
    <n v="1.3262599469496021E-3"/>
    <x v="0"/>
    <n v="1"/>
    <n v="32.08"/>
    <n v="32.08"/>
    <n v="18.690000000000001"/>
    <x v="5"/>
    <x v="6"/>
    <x v="2"/>
    <n v="65"/>
    <x v="4"/>
    <x v="1"/>
    <x v="1"/>
    <x v="0"/>
    <n v="1"/>
    <n v="0"/>
    <n v="0"/>
    <n v="0"/>
    <n v="1"/>
    <d v="2021-10-14T00:00:00"/>
    <s v="Contacted"/>
    <n v="6"/>
    <x v="2"/>
    <b v="0"/>
    <b v="0"/>
    <x v="0"/>
  </r>
  <r>
    <s v="CUST101352"/>
    <d v="2021-05-04T00:00:00"/>
    <x v="1"/>
    <x v="1"/>
    <d v="2024-04-24T00:00:00"/>
    <d v="2024-09-05T00:00:00"/>
    <x v="0"/>
    <n v="1628"/>
    <n v="408"/>
    <n v="2.4509803921568627E-3"/>
    <x v="0"/>
    <n v="5"/>
    <n v="147.13999999999999"/>
    <n v="29.43"/>
    <n v="20.78"/>
    <x v="2"/>
    <x v="1"/>
    <x v="2"/>
    <n v="42"/>
    <x v="0"/>
    <x v="6"/>
    <x v="0"/>
    <x v="5"/>
    <n v="0"/>
    <n v="1"/>
    <n v="1"/>
    <n v="1"/>
    <n v="1"/>
    <d v="2023-12-11T00:00:00"/>
    <s v="Contacted"/>
    <n v="0"/>
    <x v="0"/>
    <b v="1"/>
    <b v="0"/>
    <x v="0"/>
  </r>
  <r>
    <s v="CUST101942"/>
    <d v="2024-05-09T00:00:00"/>
    <x v="3"/>
    <x v="1"/>
    <d v="2024-08-11T00:00:00"/>
    <d v="2025-07-23T00:00:00"/>
    <x v="2"/>
    <n v="527"/>
    <n v="87"/>
    <n v="1.1494252873563218E-2"/>
    <x v="0"/>
    <n v="1"/>
    <n v="42.36"/>
    <n v="42.36"/>
    <n v="45.19"/>
    <x v="3"/>
    <x v="9"/>
    <x v="1"/>
    <n v="45"/>
    <x v="0"/>
    <x v="3"/>
    <x v="3"/>
    <x v="1"/>
    <n v="1"/>
    <n v="0"/>
    <n v="0"/>
    <n v="0"/>
    <n v="0"/>
    <d v="2025-08-10T00:00:00"/>
    <s v="Contacted"/>
    <n v="0"/>
    <x v="1"/>
    <b v="0"/>
    <b v="1"/>
    <x v="1"/>
  </r>
  <r>
    <s v="CUST100493"/>
    <d v="2024-07-30T00:00:00"/>
    <x v="3"/>
    <x v="8"/>
    <d v="2025-02-27T00:00:00"/>
    <d v="2025-03-07T00:00:00"/>
    <x v="2"/>
    <n v="445"/>
    <n v="225"/>
    <n v="4.4444444444444444E-3"/>
    <x v="0"/>
    <n v="2"/>
    <n v="34.56"/>
    <n v="17.28"/>
    <n v="19.55"/>
    <x v="2"/>
    <x v="3"/>
    <x v="1"/>
    <n v="21"/>
    <x v="2"/>
    <x v="6"/>
    <x v="4"/>
    <x v="3"/>
    <n v="0"/>
    <n v="0"/>
    <n v="0"/>
    <n v="0"/>
    <n v="1"/>
    <s v="-"/>
    <s v="Never Contacted"/>
    <n v="3"/>
    <x v="0"/>
    <b v="1"/>
    <b v="0"/>
    <x v="0"/>
  </r>
  <r>
    <s v="CUST101975"/>
    <d v="2022-09-23T00:00:00"/>
    <x v="0"/>
    <x v="10"/>
    <d v="2024-04-03T00:00:00"/>
    <d v="2024-10-06T00:00:00"/>
    <x v="0"/>
    <n v="1121"/>
    <n v="377"/>
    <n v="2.6525198938992041E-3"/>
    <x v="0"/>
    <n v="2"/>
    <n v="97.9"/>
    <n v="48.95"/>
    <n v="18.260000000000002"/>
    <x v="3"/>
    <x v="7"/>
    <x v="1"/>
    <n v="46"/>
    <x v="0"/>
    <x v="6"/>
    <x v="3"/>
    <x v="4"/>
    <n v="0"/>
    <n v="0"/>
    <n v="0"/>
    <n v="0"/>
    <n v="1"/>
    <d v="2023-12-09T00:00:00"/>
    <s v="Contacted"/>
    <n v="9"/>
    <x v="2"/>
    <b v="1"/>
    <b v="0"/>
    <x v="0"/>
  </r>
  <r>
    <s v="CUST100236"/>
    <d v="2020-10-14T00:00:00"/>
    <x v="2"/>
    <x v="6"/>
    <d v="2023-06-28T00:00:00"/>
    <d v="2024-07-25T00:00:00"/>
    <x v="0"/>
    <n v="1830"/>
    <n v="450"/>
    <n v="2.2222222222222222E-3"/>
    <x v="0"/>
    <n v="7"/>
    <n v="480.4"/>
    <n v="68.63"/>
    <n v="42.55"/>
    <x v="1"/>
    <x v="5"/>
    <x v="2"/>
    <n v="33"/>
    <x v="0"/>
    <x v="6"/>
    <x v="4"/>
    <x v="1"/>
    <n v="0"/>
    <n v="0"/>
    <n v="0"/>
    <n v="1"/>
    <n v="0"/>
    <d v="2021-03-22T00:00:00"/>
    <s v="Contacted"/>
    <n v="9"/>
    <x v="0"/>
    <b v="1"/>
    <b v="0"/>
    <x v="0"/>
  </r>
  <r>
    <s v="CUST100551"/>
    <d v="2024-01-13T00:00:00"/>
    <x v="3"/>
    <x v="3"/>
    <d v="2024-11-10T00:00:00"/>
    <d v="2025-05-01T00:00:00"/>
    <x v="2"/>
    <n v="644"/>
    <n v="170"/>
    <n v="5.8823529411764705E-3"/>
    <x v="0"/>
    <n v="2"/>
    <n v="67.17"/>
    <n v="33.590000000000003"/>
    <n v="64.44"/>
    <x v="5"/>
    <x v="3"/>
    <x v="0"/>
    <n v="34"/>
    <x v="0"/>
    <x v="1"/>
    <x v="0"/>
    <x v="2"/>
    <n v="0"/>
    <n v="0"/>
    <n v="0"/>
    <n v="0"/>
    <n v="1"/>
    <d v="2024-07-14T00:00:00"/>
    <s v="Contacted"/>
    <n v="0"/>
    <x v="0"/>
    <b v="0"/>
    <b v="1"/>
    <x v="0"/>
  </r>
  <r>
    <s v="CUST100520"/>
    <d v="2020-02-26T00:00:00"/>
    <x v="2"/>
    <x v="4"/>
    <d v="2022-11-22T00:00:00"/>
    <d v="2025-04-22T00:00:00"/>
    <x v="2"/>
    <n v="2061"/>
    <n v="179"/>
    <n v="5.5865921787709499E-3"/>
    <x v="0"/>
    <n v="2"/>
    <n v="31.32"/>
    <n v="15.66"/>
    <n v="5.2"/>
    <x v="5"/>
    <x v="4"/>
    <x v="2"/>
    <n v="48"/>
    <x v="0"/>
    <x v="4"/>
    <x v="0"/>
    <x v="4"/>
    <n v="0"/>
    <n v="0"/>
    <n v="0"/>
    <n v="0"/>
    <n v="1"/>
    <d v="2022-02-11T00:00:00"/>
    <s v="Contacted"/>
    <n v="0"/>
    <x v="1"/>
    <b v="1"/>
    <b v="0"/>
    <x v="0"/>
  </r>
  <r>
    <s v="CUST102296"/>
    <d v="2021-05-04T00:00:00"/>
    <x v="1"/>
    <x v="1"/>
    <d v="2023-09-16T00:00:00"/>
    <d v="2024-10-20T00:00:00"/>
    <x v="0"/>
    <n v="1628"/>
    <n v="363"/>
    <n v="2.7548209366391185E-3"/>
    <x v="0"/>
    <n v="7"/>
    <n v="326.25"/>
    <n v="46.61"/>
    <n v="88.32"/>
    <x v="3"/>
    <x v="3"/>
    <x v="1"/>
    <n v="41"/>
    <x v="0"/>
    <x v="2"/>
    <x v="4"/>
    <x v="2"/>
    <n v="0"/>
    <n v="0"/>
    <n v="0"/>
    <n v="0"/>
    <n v="1"/>
    <s v="-"/>
    <s v="Never Contacted"/>
    <n v="0"/>
    <x v="1"/>
    <b v="1"/>
    <b v="1"/>
    <x v="0"/>
  </r>
  <r>
    <s v="CUST101232"/>
    <d v="2024-04-06T00:00:00"/>
    <x v="3"/>
    <x v="9"/>
    <d v="2024-05-26T00:00:00"/>
    <d v="2025-02-17T00:00:00"/>
    <x v="2"/>
    <n v="560"/>
    <n v="243"/>
    <n v="4.11522633744856E-3"/>
    <x v="0"/>
    <n v="4"/>
    <n v="433.48"/>
    <n v="108.37"/>
    <n v="49.21"/>
    <x v="5"/>
    <x v="3"/>
    <x v="1"/>
    <n v="45"/>
    <x v="0"/>
    <x v="0"/>
    <x v="4"/>
    <x v="5"/>
    <n v="1"/>
    <n v="0"/>
    <n v="0"/>
    <n v="3"/>
    <n v="1"/>
    <d v="2024-07-01T00:00:00"/>
    <s v="Contacted"/>
    <n v="0"/>
    <x v="2"/>
    <b v="0"/>
    <b v="1"/>
    <x v="0"/>
  </r>
  <r>
    <s v="CUST101393"/>
    <d v="2024-06-01T00:00:00"/>
    <x v="3"/>
    <x v="0"/>
    <d v="2025-02-27T00:00:00"/>
    <d v="2025-05-26T00:00:00"/>
    <x v="2"/>
    <n v="504"/>
    <n v="145"/>
    <n v="6.8965517241379309E-3"/>
    <x v="0"/>
    <n v="3"/>
    <n v="208.58"/>
    <n v="69.53"/>
    <n v="27.48"/>
    <x v="3"/>
    <x v="5"/>
    <x v="0"/>
    <n v="16"/>
    <x v="1"/>
    <x v="6"/>
    <x v="3"/>
    <x v="7"/>
    <n v="0"/>
    <n v="0"/>
    <n v="0"/>
    <n v="0"/>
    <n v="1"/>
    <d v="2024-08-21T00:00:00"/>
    <s v="Contacted"/>
    <n v="3"/>
    <x v="1"/>
    <b v="0"/>
    <b v="1"/>
    <x v="0"/>
  </r>
  <r>
    <s v="CUST100720"/>
    <d v="2020-06-14T00:00:00"/>
    <x v="2"/>
    <x v="0"/>
    <d v="2022-04-07T00:00:00"/>
    <d v="2024-12-08T00:00:00"/>
    <x v="0"/>
    <n v="1952"/>
    <n v="314"/>
    <n v="3.1847133757961785E-3"/>
    <x v="0"/>
    <n v="4"/>
    <n v="280.27"/>
    <n v="70.069999999999993"/>
    <n v="13.9"/>
    <x v="5"/>
    <x v="1"/>
    <x v="0"/>
    <n v="21"/>
    <x v="2"/>
    <x v="3"/>
    <x v="4"/>
    <x v="0"/>
    <n v="0"/>
    <n v="0"/>
    <n v="0"/>
    <n v="0"/>
    <n v="3"/>
    <d v="2022-05-08T00:00:00"/>
    <s v="Contacted"/>
    <n v="10"/>
    <x v="0"/>
    <b v="1"/>
    <b v="0"/>
    <x v="0"/>
  </r>
  <r>
    <s v="CUST101907"/>
    <d v="2023-11-21T00:00:00"/>
    <x v="4"/>
    <x v="5"/>
    <d v="2023-12-27T00:00:00"/>
    <d v="2024-03-18T00:00:00"/>
    <x v="0"/>
    <n v="697"/>
    <n v="579"/>
    <n v="1.7271157167530224E-3"/>
    <x v="0"/>
    <n v="3"/>
    <n v="325.64999999999998"/>
    <n v="108.55"/>
    <n v="118.77"/>
    <x v="5"/>
    <x v="10"/>
    <x v="1"/>
    <n v="32"/>
    <x v="0"/>
    <x v="6"/>
    <x v="1"/>
    <x v="7"/>
    <n v="0"/>
    <n v="0"/>
    <n v="1"/>
    <n v="0"/>
    <n v="0"/>
    <s v="-"/>
    <s v="Never Contacted"/>
    <n v="0"/>
    <x v="0"/>
    <b v="1"/>
    <b v="1"/>
    <x v="0"/>
  </r>
  <r>
    <s v="CUST102208"/>
    <d v="2021-09-27T00:00:00"/>
    <x v="1"/>
    <x v="10"/>
    <d v="2025-04-03T00:00:00"/>
    <d v="2025-09-11T00:00:00"/>
    <x v="2"/>
    <n v="1482"/>
    <n v="37"/>
    <n v="2.7027027027027029E-2"/>
    <x v="0"/>
    <n v="4"/>
    <n v="137.35"/>
    <n v="34.340000000000003"/>
    <n v="40.17"/>
    <x v="5"/>
    <x v="1"/>
    <x v="1"/>
    <n v="29"/>
    <x v="2"/>
    <x v="2"/>
    <x v="4"/>
    <x v="4"/>
    <n v="0"/>
    <n v="0"/>
    <n v="0"/>
    <n v="0"/>
    <n v="3"/>
    <d v="2022-09-26T00:00:00"/>
    <s v="Contacted"/>
    <n v="0"/>
    <x v="0"/>
    <b v="0"/>
    <b v="0"/>
    <x v="1"/>
  </r>
  <r>
    <s v="CUST100058"/>
    <d v="2020-08-12T00:00:00"/>
    <x v="2"/>
    <x v="2"/>
    <d v="2025-02-23T00:00:00"/>
    <d v="2025-09-14T00:00:00"/>
    <x v="2"/>
    <n v="1893"/>
    <n v="34"/>
    <n v="2.9411764705882353E-2"/>
    <x v="0"/>
    <n v="3"/>
    <n v="71.989999999999995"/>
    <n v="24"/>
    <n v="31.02"/>
    <x v="0"/>
    <x v="4"/>
    <x v="2"/>
    <n v="34"/>
    <x v="0"/>
    <x v="1"/>
    <x v="1"/>
    <x v="6"/>
    <n v="0"/>
    <n v="1"/>
    <n v="0"/>
    <n v="0"/>
    <n v="0"/>
    <d v="2025-06-13T00:00:00"/>
    <s v="Contacted"/>
    <n v="0"/>
    <x v="1"/>
    <b v="0"/>
    <b v="0"/>
    <x v="1"/>
  </r>
  <r>
    <s v="CUST100631"/>
    <d v="2020-04-04T00:00:00"/>
    <x v="2"/>
    <x v="9"/>
    <d v="2021-04-02T00:00:00"/>
    <d v="2021-06-23T00:00:00"/>
    <x v="4"/>
    <n v="2023"/>
    <n v="1578"/>
    <n v="6.3371356147021542E-4"/>
    <x v="0"/>
    <n v="7"/>
    <n v="145.09"/>
    <n v="20.73"/>
    <n v="17.53"/>
    <x v="1"/>
    <x v="9"/>
    <x v="2"/>
    <n v="42"/>
    <x v="0"/>
    <x v="1"/>
    <x v="4"/>
    <x v="5"/>
    <n v="0"/>
    <n v="0"/>
    <n v="1"/>
    <n v="0"/>
    <n v="3"/>
    <s v="-"/>
    <s v="Never Contacted"/>
    <n v="0"/>
    <x v="0"/>
    <b v="0"/>
    <b v="1"/>
    <x v="0"/>
  </r>
  <r>
    <s v="CUST101181"/>
    <d v="2024-02-13T00:00:00"/>
    <x v="3"/>
    <x v="4"/>
    <d v="2025-05-03T00:00:00"/>
    <d v="2025-07-19T00:00:00"/>
    <x v="2"/>
    <n v="613"/>
    <n v="91"/>
    <n v="1.098901098901099E-2"/>
    <x v="0"/>
    <n v="1"/>
    <n v="51.85"/>
    <n v="51.85"/>
    <n v="7.66"/>
    <x v="0"/>
    <x v="5"/>
    <x v="1"/>
    <n v="40"/>
    <x v="0"/>
    <x v="5"/>
    <x v="0"/>
    <x v="6"/>
    <n v="0"/>
    <n v="0"/>
    <n v="0"/>
    <n v="0"/>
    <n v="1"/>
    <d v="2024-05-28T00:00:00"/>
    <s v="Contacted"/>
    <n v="0"/>
    <x v="2"/>
    <b v="1"/>
    <b v="1"/>
    <x v="0"/>
  </r>
  <r>
    <s v="CUST101644"/>
    <d v="2024-12-22T00:00:00"/>
    <x v="3"/>
    <x v="7"/>
    <d v="2025-06-10T00:00:00"/>
    <d v="2025-08-30T00:00:00"/>
    <x v="2"/>
    <n v="300"/>
    <n v="49"/>
    <n v="2.0408163265306121E-2"/>
    <x v="0"/>
    <n v="4"/>
    <n v="242.91"/>
    <n v="60.73"/>
    <n v="24.26"/>
    <x v="0"/>
    <x v="6"/>
    <x v="2"/>
    <n v="35"/>
    <x v="0"/>
    <x v="4"/>
    <x v="4"/>
    <x v="4"/>
    <n v="0"/>
    <n v="0"/>
    <n v="0"/>
    <n v="1"/>
    <n v="1"/>
    <d v="2025-01-17T00:00:00"/>
    <s v="Contacted"/>
    <n v="0"/>
    <x v="1"/>
    <b v="1"/>
    <b v="0"/>
    <x v="1"/>
  </r>
  <r>
    <s v="CUST100592"/>
    <d v="2021-09-14T00:00:00"/>
    <x v="1"/>
    <x v="10"/>
    <d v="2025-02-09T00:00:00"/>
    <d v="2025-07-20T00:00:00"/>
    <x v="2"/>
    <n v="1495"/>
    <n v="90"/>
    <n v="1.1111111111111112E-2"/>
    <x v="0"/>
    <n v="4"/>
    <n v="4.0599999999999996"/>
    <n v="1.02"/>
    <n v="0.86"/>
    <x v="5"/>
    <x v="7"/>
    <x v="1"/>
    <n v="19"/>
    <x v="1"/>
    <x v="4"/>
    <x v="2"/>
    <x v="1"/>
    <n v="0"/>
    <n v="0"/>
    <n v="1"/>
    <n v="0"/>
    <n v="1"/>
    <d v="2022-09-11T00:00:00"/>
    <s v="Contacted"/>
    <n v="2"/>
    <x v="0"/>
    <b v="0"/>
    <b v="1"/>
    <x v="1"/>
  </r>
  <r>
    <s v="CUST102176"/>
    <d v="2021-08-02T00:00:00"/>
    <x v="1"/>
    <x v="2"/>
    <d v="2024-03-16T00:00:00"/>
    <d v="2025-08-22T00:00:00"/>
    <x v="2"/>
    <n v="1538"/>
    <n v="57"/>
    <n v="1.7543859649122806E-2"/>
    <x v="0"/>
    <n v="5"/>
    <n v="142.91"/>
    <n v="28.58"/>
    <n v="15.88"/>
    <x v="0"/>
    <x v="3"/>
    <x v="0"/>
    <n v="43"/>
    <x v="0"/>
    <x v="5"/>
    <x v="2"/>
    <x v="3"/>
    <n v="0"/>
    <n v="0"/>
    <n v="0"/>
    <n v="0"/>
    <n v="2"/>
    <d v="2025-07-11T00:00:00"/>
    <s v="Contacted"/>
    <n v="0"/>
    <x v="2"/>
    <b v="0"/>
    <b v="1"/>
    <x v="1"/>
  </r>
  <r>
    <s v="CUST100939"/>
    <d v="2023-03-13T00:00:00"/>
    <x v="4"/>
    <x v="11"/>
    <d v="2024-10-27T00:00:00"/>
    <d v="2025-03-04T00:00:00"/>
    <x v="2"/>
    <n v="950"/>
    <n v="228"/>
    <n v="4.3859649122807015E-3"/>
    <x v="0"/>
    <n v="5"/>
    <n v="205.73"/>
    <n v="41.15"/>
    <n v="56.66"/>
    <x v="5"/>
    <x v="6"/>
    <x v="2"/>
    <n v="24"/>
    <x v="2"/>
    <x v="2"/>
    <x v="3"/>
    <x v="6"/>
    <n v="3"/>
    <n v="2"/>
    <n v="0"/>
    <n v="1"/>
    <n v="2"/>
    <s v="-"/>
    <s v="Never Contacted"/>
    <n v="4"/>
    <x v="2"/>
    <b v="1"/>
    <b v="0"/>
    <x v="0"/>
  </r>
  <r>
    <s v="CUST102325"/>
    <d v="2022-09-11T00:00:00"/>
    <x v="0"/>
    <x v="10"/>
    <d v="2024-02-20T00:00:00"/>
    <d v="2024-05-10T00:00:00"/>
    <x v="0"/>
    <n v="1133"/>
    <n v="526"/>
    <n v="1.9011406844106464E-3"/>
    <x v="0"/>
    <n v="3"/>
    <n v="192.22"/>
    <n v="64.069999999999993"/>
    <n v="64.349999999999994"/>
    <x v="2"/>
    <x v="0"/>
    <x v="1"/>
    <n v="38"/>
    <x v="0"/>
    <x v="0"/>
    <x v="1"/>
    <x v="7"/>
    <n v="0"/>
    <n v="0"/>
    <n v="0"/>
    <n v="0"/>
    <n v="1"/>
    <d v="2024-02-14T00:00:00"/>
    <s v="Contacted"/>
    <n v="4"/>
    <x v="0"/>
    <b v="1"/>
    <b v="0"/>
    <x v="0"/>
  </r>
  <r>
    <s v="CUST101249"/>
    <d v="2023-01-16T00:00:00"/>
    <x v="4"/>
    <x v="3"/>
    <d v="2025-04-12T00:00:00"/>
    <d v="2025-10-04T00:00:00"/>
    <x v="2"/>
    <n v="1006"/>
    <n v="14"/>
    <n v="7.1428571428571425E-2"/>
    <x v="0"/>
    <n v="2"/>
    <n v="2.13"/>
    <n v="1.07"/>
    <n v="0"/>
    <x v="5"/>
    <x v="4"/>
    <x v="2"/>
    <n v="21"/>
    <x v="2"/>
    <x v="3"/>
    <x v="4"/>
    <x v="1"/>
    <n v="0"/>
    <n v="0"/>
    <n v="0"/>
    <n v="0"/>
    <n v="2"/>
    <d v="2023-10-28T00:00:00"/>
    <s v="Contacted"/>
    <n v="0"/>
    <x v="0"/>
    <b v="1"/>
    <b v="0"/>
    <x v="1"/>
  </r>
  <r>
    <s v="CUST100904"/>
    <d v="2022-01-11T00:00:00"/>
    <x v="0"/>
    <x v="3"/>
    <d v="2022-09-03T00:00:00"/>
    <d v="2023-03-04T00:00:00"/>
    <x v="1"/>
    <n v="1376"/>
    <n v="959"/>
    <n v="1.0427528675703858E-3"/>
    <x v="0"/>
    <n v="6"/>
    <n v="120.5"/>
    <n v="20.079999999999998"/>
    <n v="21.72"/>
    <x v="2"/>
    <x v="1"/>
    <x v="2"/>
    <n v="21"/>
    <x v="2"/>
    <x v="0"/>
    <x v="2"/>
    <x v="2"/>
    <n v="1"/>
    <n v="0"/>
    <n v="0"/>
    <n v="0"/>
    <n v="4"/>
    <s v="-"/>
    <s v="Never Contacted"/>
    <n v="0"/>
    <x v="0"/>
    <b v="1"/>
    <b v="1"/>
    <x v="0"/>
  </r>
  <r>
    <s v="CUST101946"/>
    <d v="2024-12-14T00:00:00"/>
    <x v="3"/>
    <x v="7"/>
    <d v="2025-06-14T00:00:00"/>
    <d v="2025-08-07T00:00:00"/>
    <x v="2"/>
    <n v="308"/>
    <n v="72"/>
    <n v="1.3888888888888888E-2"/>
    <x v="0"/>
    <n v="5"/>
    <n v="4.8499999999999996"/>
    <n v="0.97"/>
    <n v="0.63"/>
    <x v="4"/>
    <x v="9"/>
    <x v="2"/>
    <n v="24"/>
    <x v="2"/>
    <x v="5"/>
    <x v="1"/>
    <x v="4"/>
    <n v="0"/>
    <n v="0"/>
    <n v="1"/>
    <n v="1"/>
    <n v="3"/>
    <d v="2025-08-03T00:00:00"/>
    <s v="Contacted"/>
    <n v="0"/>
    <x v="0"/>
    <b v="0"/>
    <b v="0"/>
    <x v="1"/>
  </r>
  <r>
    <s v="CUST102398"/>
    <d v="2021-08-13T00:00:00"/>
    <x v="1"/>
    <x v="2"/>
    <d v="2022-09-27T00:00:00"/>
    <d v="2023-03-05T00:00:00"/>
    <x v="1"/>
    <n v="1527"/>
    <n v="958"/>
    <n v="1.0438413361169101E-3"/>
    <x v="0"/>
    <n v="3"/>
    <n v="115.06"/>
    <n v="38.35"/>
    <n v="16.98"/>
    <x v="4"/>
    <x v="4"/>
    <x v="2"/>
    <n v="38"/>
    <x v="0"/>
    <x v="5"/>
    <x v="3"/>
    <x v="3"/>
    <n v="0"/>
    <n v="0"/>
    <n v="0"/>
    <n v="0"/>
    <n v="0"/>
    <d v="2023-02-28T00:00:00"/>
    <s v="Contacted"/>
    <n v="4"/>
    <x v="2"/>
    <b v="1"/>
    <b v="1"/>
    <x v="0"/>
  </r>
  <r>
    <s v="CUST102013"/>
    <d v="2024-10-30T00:00:00"/>
    <x v="3"/>
    <x v="6"/>
    <d v="2025-04-02T00:00:00"/>
    <d v="2025-05-23T00:00:00"/>
    <x v="2"/>
    <n v="353"/>
    <n v="148"/>
    <n v="6.7567567567567571E-3"/>
    <x v="0"/>
    <n v="5"/>
    <n v="86.02"/>
    <n v="17.2"/>
    <n v="0"/>
    <x v="2"/>
    <x v="1"/>
    <x v="2"/>
    <n v="45"/>
    <x v="0"/>
    <x v="4"/>
    <x v="0"/>
    <x v="8"/>
    <n v="1"/>
    <n v="0"/>
    <n v="0"/>
    <n v="0"/>
    <n v="3"/>
    <d v="2025-01-04T00:00:00"/>
    <s v="Contacted"/>
    <n v="7"/>
    <x v="0"/>
    <b v="1"/>
    <b v="0"/>
    <x v="0"/>
  </r>
  <r>
    <s v="CUST101422"/>
    <d v="2023-07-16T00:00:00"/>
    <x v="4"/>
    <x v="8"/>
    <d v="2024-07-11T00:00:00"/>
    <d v="2025-06-11T00:00:00"/>
    <x v="2"/>
    <n v="825"/>
    <n v="129"/>
    <n v="7.7519379844961239E-3"/>
    <x v="0"/>
    <n v="2"/>
    <n v="70.66"/>
    <n v="35.33"/>
    <n v="38.72"/>
    <x v="0"/>
    <x v="0"/>
    <x v="1"/>
    <n v="35"/>
    <x v="0"/>
    <x v="4"/>
    <x v="1"/>
    <x v="4"/>
    <n v="0"/>
    <n v="0"/>
    <n v="0"/>
    <n v="0"/>
    <n v="1"/>
    <d v="2024-03-18T00:00:00"/>
    <s v="Contacted"/>
    <n v="0"/>
    <x v="0"/>
    <b v="0"/>
    <b v="0"/>
    <x v="0"/>
  </r>
  <r>
    <s v="CUST101995"/>
    <d v="2020-01-16T00:00:00"/>
    <x v="2"/>
    <x v="3"/>
    <d v="2021-09-18T00:00:00"/>
    <d v="2023-05-05T00:00:00"/>
    <x v="1"/>
    <n v="2102"/>
    <n v="897"/>
    <n v="1.1148272017837235E-3"/>
    <x v="0"/>
    <n v="2"/>
    <n v="170.2"/>
    <n v="85.1"/>
    <n v="161.11000000000001"/>
    <x v="4"/>
    <x v="9"/>
    <x v="2"/>
    <n v="31"/>
    <x v="0"/>
    <x v="6"/>
    <x v="2"/>
    <x v="8"/>
    <n v="1"/>
    <n v="0"/>
    <n v="1"/>
    <n v="0"/>
    <n v="0"/>
    <d v="2022-11-07T00:00:00"/>
    <s v="Contacted"/>
    <n v="0"/>
    <x v="0"/>
    <b v="1"/>
    <b v="0"/>
    <x v="0"/>
  </r>
  <r>
    <s v="CUST101911"/>
    <d v="2021-07-13T00:00:00"/>
    <x v="1"/>
    <x v="8"/>
    <d v="2025-02-21T00:00:00"/>
    <d v="2025-08-05T00:00:00"/>
    <x v="2"/>
    <n v="1558"/>
    <n v="74"/>
    <n v="1.3513513513513514E-2"/>
    <x v="0"/>
    <n v="4"/>
    <n v="189.88"/>
    <n v="47.47"/>
    <n v="78.349999999999994"/>
    <x v="5"/>
    <x v="4"/>
    <x v="1"/>
    <n v="16"/>
    <x v="1"/>
    <x v="1"/>
    <x v="2"/>
    <x v="6"/>
    <n v="0"/>
    <n v="0"/>
    <n v="1"/>
    <n v="0"/>
    <n v="3"/>
    <d v="2022-09-03T00:00:00"/>
    <s v="Contacted"/>
    <n v="0"/>
    <x v="2"/>
    <b v="1"/>
    <b v="1"/>
    <x v="1"/>
  </r>
  <r>
    <s v="CUST100706"/>
    <d v="2022-12-03T00:00:00"/>
    <x v="0"/>
    <x v="7"/>
    <d v="2023-01-12T00:00:00"/>
    <d v="2024-09-03T00:00:00"/>
    <x v="0"/>
    <n v="1050"/>
    <n v="410"/>
    <n v="2.4390243902439024E-3"/>
    <x v="0"/>
    <n v="4"/>
    <n v="265.52999999999997"/>
    <n v="66.38"/>
    <n v="1.34"/>
    <x v="4"/>
    <x v="2"/>
    <x v="0"/>
    <n v="21"/>
    <x v="2"/>
    <x v="0"/>
    <x v="3"/>
    <x v="0"/>
    <n v="1"/>
    <n v="0"/>
    <n v="0"/>
    <n v="0"/>
    <n v="1"/>
    <d v="2023-05-26T00:00:00"/>
    <s v="Contacted"/>
    <n v="1"/>
    <x v="2"/>
    <b v="1"/>
    <b v="0"/>
    <x v="0"/>
  </r>
  <r>
    <s v="CUST101022"/>
    <d v="2023-04-22T00:00:00"/>
    <x v="4"/>
    <x v="9"/>
    <d v="2025-04-20T00:00:00"/>
    <d v="2025-08-28T00:00:00"/>
    <x v="2"/>
    <n v="910"/>
    <n v="51"/>
    <n v="1.9607843137254902E-2"/>
    <x v="0"/>
    <n v="2"/>
    <n v="32.82"/>
    <n v="16.41"/>
    <n v="12.51"/>
    <x v="3"/>
    <x v="5"/>
    <x v="2"/>
    <n v="32"/>
    <x v="0"/>
    <x v="3"/>
    <x v="2"/>
    <x v="7"/>
    <n v="0"/>
    <n v="0"/>
    <n v="0"/>
    <n v="0"/>
    <n v="2"/>
    <d v="2025-03-02T00:00:00"/>
    <s v="Contacted"/>
    <n v="10"/>
    <x v="2"/>
    <b v="1"/>
    <b v="0"/>
    <x v="1"/>
  </r>
  <r>
    <s v="CUST100745"/>
    <d v="2024-10-20T00:00:00"/>
    <x v="3"/>
    <x v="6"/>
    <d v="2025-07-24T00:00:00"/>
    <d v="2025-10-13T00:00:00"/>
    <x v="2"/>
    <n v="363"/>
    <n v="5"/>
    <n v="0.2"/>
    <x v="0"/>
    <n v="1"/>
    <n v="18.559999999999999"/>
    <n v="18.559999999999999"/>
    <n v="0"/>
    <x v="1"/>
    <x v="2"/>
    <x v="2"/>
    <n v="28"/>
    <x v="2"/>
    <x v="1"/>
    <x v="3"/>
    <x v="7"/>
    <n v="0"/>
    <n v="1"/>
    <n v="0"/>
    <n v="0"/>
    <n v="0"/>
    <s v="-"/>
    <s v="Never Contacted"/>
    <n v="0"/>
    <x v="0"/>
    <b v="0"/>
    <b v="0"/>
    <x v="1"/>
  </r>
  <r>
    <s v="CUST101829"/>
    <d v="2024-02-03T00:00:00"/>
    <x v="3"/>
    <x v="4"/>
    <d v="2025-08-21T00:00:00"/>
    <d v="2025-10-11T00:00:00"/>
    <x v="2"/>
    <n v="623"/>
    <n v="7"/>
    <n v="0.14285714285714285"/>
    <x v="0"/>
    <n v="2"/>
    <n v="120.2"/>
    <n v="60.1"/>
    <n v="132.91999999999999"/>
    <x v="3"/>
    <x v="7"/>
    <x v="2"/>
    <n v="46"/>
    <x v="0"/>
    <x v="6"/>
    <x v="0"/>
    <x v="0"/>
    <n v="0"/>
    <n v="0"/>
    <n v="0"/>
    <n v="0"/>
    <n v="2"/>
    <d v="2024-09-03T00:00:00"/>
    <s v="Contacted"/>
    <n v="6"/>
    <x v="2"/>
    <b v="0"/>
    <b v="0"/>
    <x v="1"/>
  </r>
  <r>
    <s v="CUST101712"/>
    <d v="2021-03-18T00:00:00"/>
    <x v="1"/>
    <x v="11"/>
    <d v="2025-01-09T00:00:00"/>
    <s v="-"/>
    <x v="3"/>
    <n v="1675"/>
    <s v=" - "/>
    <n v="0"/>
    <x v="0"/>
    <n v="0"/>
    <n v="0"/>
    <n v="0"/>
    <n v="0"/>
    <x v="3"/>
    <x v="5"/>
    <x v="1"/>
    <n v="45"/>
    <x v="0"/>
    <x v="6"/>
    <x v="3"/>
    <x v="1"/>
    <n v="0"/>
    <n v="1"/>
    <n v="0"/>
    <n v="0"/>
    <n v="0"/>
    <d v="2024-08-25T00:00:00"/>
    <s v="Contacted"/>
    <n v="0"/>
    <x v="1"/>
    <b v="1"/>
    <b v="0"/>
    <x v="0"/>
  </r>
  <r>
    <s v="CUST100513"/>
    <d v="2023-08-06T00:00:00"/>
    <x v="4"/>
    <x v="2"/>
    <d v="2024-11-11T00:00:00"/>
    <d v="2025-05-10T00:00:00"/>
    <x v="2"/>
    <n v="804"/>
    <n v="161"/>
    <n v="6.2111801242236021E-3"/>
    <x v="0"/>
    <n v="1"/>
    <n v="44.4"/>
    <n v="44.4"/>
    <n v="67.930000000000007"/>
    <x v="3"/>
    <x v="6"/>
    <x v="1"/>
    <n v="40"/>
    <x v="0"/>
    <x v="2"/>
    <x v="4"/>
    <x v="7"/>
    <n v="1"/>
    <n v="1"/>
    <n v="0"/>
    <n v="0"/>
    <n v="0"/>
    <d v="2023-09-29T00:00:00"/>
    <s v="Contacted"/>
    <n v="0"/>
    <x v="1"/>
    <b v="1"/>
    <b v="1"/>
    <x v="0"/>
  </r>
  <r>
    <s v="CUST100081"/>
    <d v="2023-01-04T00:00:00"/>
    <x v="4"/>
    <x v="3"/>
    <d v="2024-01-24T00:00:00"/>
    <d v="2024-12-03T00:00:00"/>
    <x v="0"/>
    <n v="1018"/>
    <n v="319"/>
    <n v="3.134796238244514E-3"/>
    <x v="0"/>
    <n v="7"/>
    <n v="48.65"/>
    <n v="6.95"/>
    <n v="4.25"/>
    <x v="1"/>
    <x v="9"/>
    <x v="0"/>
    <n v="34"/>
    <x v="0"/>
    <x v="2"/>
    <x v="2"/>
    <x v="6"/>
    <n v="2"/>
    <n v="0"/>
    <n v="0"/>
    <n v="1"/>
    <n v="1"/>
    <s v="-"/>
    <s v="Never Contacted"/>
    <n v="0"/>
    <x v="0"/>
    <b v="1"/>
    <b v="0"/>
    <x v="0"/>
  </r>
  <r>
    <s v="CUST102215"/>
    <d v="2023-12-22T00:00:00"/>
    <x v="4"/>
    <x v="7"/>
    <d v="2024-05-27T00:00:00"/>
    <d v="2024-11-21T00:00:00"/>
    <x v="0"/>
    <n v="666"/>
    <n v="331"/>
    <n v="3.0211480362537764E-3"/>
    <x v="0"/>
    <n v="1"/>
    <n v="50.78"/>
    <n v="50.78"/>
    <n v="25.22"/>
    <x v="0"/>
    <x v="2"/>
    <x v="0"/>
    <n v="40"/>
    <x v="0"/>
    <x v="5"/>
    <x v="1"/>
    <x v="2"/>
    <n v="0"/>
    <n v="0"/>
    <n v="0"/>
    <n v="0"/>
    <n v="0"/>
    <d v="2025-01-13T00:00:00"/>
    <s v="Contacted"/>
    <n v="0"/>
    <x v="1"/>
    <b v="1"/>
    <b v="0"/>
    <x v="0"/>
  </r>
  <r>
    <s v="CUST100914"/>
    <d v="2022-12-04T00:00:00"/>
    <x v="0"/>
    <x v="7"/>
    <d v="2025-06-08T00:00:00"/>
    <d v="2025-07-05T00:00:00"/>
    <x v="2"/>
    <n v="1049"/>
    <n v="105"/>
    <n v="9.5238095238095247E-3"/>
    <x v="0"/>
    <n v="6"/>
    <n v="428.45"/>
    <n v="71.41"/>
    <n v="116.67"/>
    <x v="0"/>
    <x v="3"/>
    <x v="2"/>
    <n v="30"/>
    <x v="2"/>
    <x v="1"/>
    <x v="4"/>
    <x v="1"/>
    <n v="0"/>
    <n v="1"/>
    <n v="0"/>
    <n v="1"/>
    <n v="1"/>
    <d v="2023-06-30T00:00:00"/>
    <s v="Contacted"/>
    <n v="0"/>
    <x v="0"/>
    <b v="1"/>
    <b v="0"/>
    <x v="0"/>
  </r>
  <r>
    <s v="CUST102301"/>
    <d v="2024-09-06T00:00:00"/>
    <x v="3"/>
    <x v="10"/>
    <d v="2025-09-23T00:00:00"/>
    <d v="2025-09-26T00:00:00"/>
    <x v="2"/>
    <n v="407"/>
    <n v="22"/>
    <n v="4.5454545454545456E-2"/>
    <x v="0"/>
    <n v="4"/>
    <n v="392.39"/>
    <n v="98.1"/>
    <n v="65.88"/>
    <x v="2"/>
    <x v="3"/>
    <x v="2"/>
    <n v="36"/>
    <x v="0"/>
    <x v="0"/>
    <x v="3"/>
    <x v="3"/>
    <n v="0"/>
    <n v="0"/>
    <n v="0"/>
    <n v="0"/>
    <n v="0"/>
    <s v="-"/>
    <s v="Never Contacted"/>
    <n v="0"/>
    <x v="1"/>
    <b v="1"/>
    <b v="0"/>
    <x v="1"/>
  </r>
  <r>
    <s v="CUST101817"/>
    <d v="2024-11-07T00:00:00"/>
    <x v="3"/>
    <x v="5"/>
    <d v="2025-02-25T00:00:00"/>
    <d v="2025-08-27T00:00:00"/>
    <x v="2"/>
    <n v="345"/>
    <n v="52"/>
    <n v="1.9230769230769232E-2"/>
    <x v="0"/>
    <n v="2"/>
    <n v="101.93"/>
    <n v="50.97"/>
    <n v="68.150000000000006"/>
    <x v="2"/>
    <x v="2"/>
    <x v="1"/>
    <n v="26"/>
    <x v="2"/>
    <x v="3"/>
    <x v="4"/>
    <x v="2"/>
    <n v="0"/>
    <n v="0"/>
    <n v="0"/>
    <n v="0"/>
    <n v="1"/>
    <d v="2024-11-24T00:00:00"/>
    <s v="Contacted"/>
    <n v="0"/>
    <x v="1"/>
    <b v="1"/>
    <b v="0"/>
    <x v="1"/>
  </r>
  <r>
    <s v="CUST100150"/>
    <d v="2024-11-21T00:00:00"/>
    <x v="3"/>
    <x v="5"/>
    <d v="2025-04-30T00:00:00"/>
    <d v="2025-07-02T00:00:00"/>
    <x v="2"/>
    <n v="331"/>
    <n v="108"/>
    <n v="9.2592592592592587E-3"/>
    <x v="0"/>
    <n v="1"/>
    <n v="67.25"/>
    <n v="67.25"/>
    <n v="0.5"/>
    <x v="2"/>
    <x v="9"/>
    <x v="2"/>
    <n v="16"/>
    <x v="1"/>
    <x v="0"/>
    <x v="2"/>
    <x v="6"/>
    <n v="0"/>
    <n v="1"/>
    <n v="0"/>
    <n v="0"/>
    <n v="0"/>
    <d v="2025-05-23T00:00:00"/>
    <s v="Contacted"/>
    <n v="7"/>
    <x v="0"/>
    <b v="1"/>
    <b v="0"/>
    <x v="0"/>
  </r>
  <r>
    <s v="CUST100774"/>
    <d v="2021-11-19T00:00:00"/>
    <x v="1"/>
    <x v="5"/>
    <d v="2022-02-26T00:00:00"/>
    <d v="2024-10-13T00:00:00"/>
    <x v="0"/>
    <n v="1429"/>
    <n v="370"/>
    <n v="2.7027027027027029E-3"/>
    <x v="0"/>
    <n v="2"/>
    <n v="94.52"/>
    <n v="47.26"/>
    <n v="140.58000000000001"/>
    <x v="5"/>
    <x v="2"/>
    <x v="0"/>
    <n v="29"/>
    <x v="2"/>
    <x v="6"/>
    <x v="4"/>
    <x v="3"/>
    <n v="1"/>
    <n v="0"/>
    <n v="1"/>
    <n v="0"/>
    <n v="0"/>
    <d v="2023-04-11T00:00:00"/>
    <s v="Contacted"/>
    <n v="0"/>
    <x v="0"/>
    <b v="1"/>
    <b v="0"/>
    <x v="0"/>
  </r>
  <r>
    <s v="CUST100329"/>
    <d v="2021-10-09T00:00:00"/>
    <x v="1"/>
    <x v="6"/>
    <d v="2023-02-12T00:00:00"/>
    <d v="2025-04-11T00:00:00"/>
    <x v="2"/>
    <n v="1470"/>
    <n v="190"/>
    <n v="5.263157894736842E-3"/>
    <x v="0"/>
    <n v="2"/>
    <n v="90.44"/>
    <n v="45.22"/>
    <n v="46.45"/>
    <x v="3"/>
    <x v="3"/>
    <x v="1"/>
    <n v="43"/>
    <x v="0"/>
    <x v="0"/>
    <x v="2"/>
    <x v="3"/>
    <n v="0"/>
    <n v="0"/>
    <n v="0"/>
    <n v="0"/>
    <n v="1"/>
    <d v="2024-03-12T00:00:00"/>
    <s v="Contacted"/>
    <n v="4"/>
    <x v="2"/>
    <b v="1"/>
    <b v="0"/>
    <x v="0"/>
  </r>
  <r>
    <s v="CUST100006"/>
    <d v="2023-08-03T00:00:00"/>
    <x v="4"/>
    <x v="2"/>
    <d v="2024-02-24T00:00:00"/>
    <d v="2024-07-15T00:00:00"/>
    <x v="0"/>
    <n v="807"/>
    <n v="460"/>
    <n v="2.1739130434782609E-3"/>
    <x v="0"/>
    <n v="2"/>
    <n v="31.28"/>
    <n v="15.64"/>
    <n v="25.01"/>
    <x v="5"/>
    <x v="7"/>
    <x v="2"/>
    <n v="45"/>
    <x v="0"/>
    <x v="6"/>
    <x v="1"/>
    <x v="7"/>
    <n v="1"/>
    <n v="0"/>
    <n v="0"/>
    <n v="0"/>
    <n v="1"/>
    <d v="2023-10-30T00:00:00"/>
    <s v="Contacted"/>
    <n v="0"/>
    <x v="0"/>
    <b v="0"/>
    <b v="0"/>
    <x v="0"/>
  </r>
  <r>
    <s v="CUST100943"/>
    <d v="2021-11-19T00:00:00"/>
    <x v="1"/>
    <x v="5"/>
    <d v="2025-04-27T00:00:00"/>
    <d v="2025-05-14T00:00:00"/>
    <x v="2"/>
    <n v="1429"/>
    <n v="157"/>
    <n v="6.369426751592357E-3"/>
    <x v="0"/>
    <n v="6"/>
    <n v="7.52"/>
    <n v="1.25"/>
    <n v="1.52"/>
    <x v="1"/>
    <x v="8"/>
    <x v="2"/>
    <n v="39"/>
    <x v="0"/>
    <x v="5"/>
    <x v="4"/>
    <x v="3"/>
    <n v="0"/>
    <n v="0"/>
    <n v="0"/>
    <n v="0"/>
    <n v="1"/>
    <d v="2024-10-12T00:00:00"/>
    <s v="Contacted"/>
    <n v="0"/>
    <x v="0"/>
    <b v="1"/>
    <b v="1"/>
    <x v="0"/>
  </r>
  <r>
    <s v="CUST101594"/>
    <d v="2024-07-05T00:00:00"/>
    <x v="3"/>
    <x v="8"/>
    <s v="-"/>
    <s v="-"/>
    <x v="3"/>
    <n v="470"/>
    <s v=" - "/>
    <n v="0"/>
    <x v="1"/>
    <n v="0"/>
    <n v="0"/>
    <n v="0"/>
    <n v="0"/>
    <x v="2"/>
    <x v="7"/>
    <x v="2"/>
    <n v="43"/>
    <x v="0"/>
    <x v="1"/>
    <x v="4"/>
    <x v="0"/>
    <n v="1"/>
    <n v="1"/>
    <n v="0"/>
    <n v="0"/>
    <n v="0"/>
    <d v="2025-09-10T00:00:00"/>
    <s v="Contacted"/>
    <n v="0"/>
    <x v="1"/>
    <b v="0"/>
    <b v="0"/>
    <x v="0"/>
  </r>
  <r>
    <s v="CUST100734"/>
    <d v="2022-08-12T00:00:00"/>
    <x v="0"/>
    <x v="2"/>
    <d v="2024-04-24T00:00:00"/>
    <d v="2025-04-28T00:00:00"/>
    <x v="2"/>
    <n v="1163"/>
    <n v="173"/>
    <n v="5.7803468208092483E-3"/>
    <x v="0"/>
    <n v="2"/>
    <n v="180.97"/>
    <n v="90.49"/>
    <n v="173.02"/>
    <x v="5"/>
    <x v="9"/>
    <x v="2"/>
    <n v="21"/>
    <x v="2"/>
    <x v="2"/>
    <x v="1"/>
    <x v="2"/>
    <n v="0"/>
    <n v="0"/>
    <n v="0"/>
    <n v="0"/>
    <n v="0"/>
    <d v="2024-06-25T00:00:00"/>
    <s v="Contacted"/>
    <n v="0"/>
    <x v="0"/>
    <b v="1"/>
    <b v="0"/>
    <x v="0"/>
  </r>
  <r>
    <s v="CUST100909"/>
    <d v="2023-12-19T00:00:00"/>
    <x v="4"/>
    <x v="7"/>
    <d v="2025-04-25T00:00:00"/>
    <d v="2025-05-08T00:00:00"/>
    <x v="2"/>
    <n v="669"/>
    <n v="163"/>
    <n v="6.1349693251533744E-3"/>
    <x v="0"/>
    <n v="3"/>
    <n v="13"/>
    <n v="4.33"/>
    <n v="5.31"/>
    <x v="5"/>
    <x v="10"/>
    <x v="1"/>
    <n v="26"/>
    <x v="2"/>
    <x v="4"/>
    <x v="2"/>
    <x v="7"/>
    <n v="0"/>
    <n v="0"/>
    <n v="0"/>
    <n v="1"/>
    <n v="0"/>
    <d v="2024-03-15T00:00:00"/>
    <s v="Contacted"/>
    <n v="0"/>
    <x v="0"/>
    <b v="0"/>
    <b v="1"/>
    <x v="0"/>
  </r>
  <r>
    <s v="CUST100468"/>
    <d v="2022-04-24T00:00:00"/>
    <x v="0"/>
    <x v="9"/>
    <d v="2024-12-28T00:00:00"/>
    <d v="2025-01-31T00:00:00"/>
    <x v="2"/>
    <n v="1273"/>
    <n v="260"/>
    <n v="3.8461538461538464E-3"/>
    <x v="0"/>
    <n v="3"/>
    <n v="4.62"/>
    <n v="1.54"/>
    <n v="1.28"/>
    <x v="1"/>
    <x v="1"/>
    <x v="1"/>
    <n v="54"/>
    <x v="0"/>
    <x v="6"/>
    <x v="2"/>
    <x v="2"/>
    <n v="1"/>
    <n v="0"/>
    <n v="0"/>
    <n v="0"/>
    <n v="1"/>
    <d v="2025-01-30T00:00:00"/>
    <s v="Contacted"/>
    <n v="0"/>
    <x v="0"/>
    <b v="1"/>
    <b v="1"/>
    <x v="0"/>
  </r>
  <r>
    <s v="CUST100181"/>
    <d v="2023-12-20T00:00:00"/>
    <x v="4"/>
    <x v="7"/>
    <d v="2025-06-24T00:00:00"/>
    <d v="2025-07-16T00:00:00"/>
    <x v="2"/>
    <n v="668"/>
    <n v="94"/>
    <n v="1.0638297872340425E-2"/>
    <x v="0"/>
    <n v="4"/>
    <n v="201.98"/>
    <n v="50.5"/>
    <n v="50.98"/>
    <x v="1"/>
    <x v="8"/>
    <x v="1"/>
    <n v="34"/>
    <x v="0"/>
    <x v="6"/>
    <x v="0"/>
    <x v="4"/>
    <n v="0"/>
    <n v="0"/>
    <n v="0"/>
    <n v="1"/>
    <n v="1"/>
    <d v="2025-03-16T00:00:00"/>
    <s v="Contacted"/>
    <n v="0"/>
    <x v="0"/>
    <b v="1"/>
    <b v="1"/>
    <x v="0"/>
  </r>
  <r>
    <s v="CUST100164"/>
    <d v="2022-02-03T00:00:00"/>
    <x v="0"/>
    <x v="4"/>
    <d v="2022-05-20T00:00:00"/>
    <d v="2023-04-14T00:00:00"/>
    <x v="1"/>
    <n v="1353"/>
    <n v="918"/>
    <n v="1.0893246187363835E-3"/>
    <x v="0"/>
    <n v="2"/>
    <n v="178.62"/>
    <n v="89.31"/>
    <n v="144.91"/>
    <x v="4"/>
    <x v="0"/>
    <x v="2"/>
    <n v="30"/>
    <x v="2"/>
    <x v="1"/>
    <x v="0"/>
    <x v="0"/>
    <n v="1"/>
    <n v="0"/>
    <n v="0"/>
    <n v="0"/>
    <n v="1"/>
    <s v="-"/>
    <s v="Never Contacted"/>
    <n v="0"/>
    <x v="0"/>
    <b v="0"/>
    <b v="0"/>
    <x v="0"/>
  </r>
  <r>
    <s v="CUST100451"/>
    <d v="2020-07-29T00:00:00"/>
    <x v="2"/>
    <x v="8"/>
    <d v="2025-06-03T00:00:00"/>
    <d v="2025-06-16T00:00:00"/>
    <x v="2"/>
    <n v="1907"/>
    <n v="124"/>
    <n v="8.0645161290322578E-3"/>
    <x v="0"/>
    <n v="4"/>
    <n v="61.09"/>
    <n v="15.27"/>
    <n v="6.98"/>
    <x v="3"/>
    <x v="7"/>
    <x v="2"/>
    <n v="36"/>
    <x v="0"/>
    <x v="3"/>
    <x v="0"/>
    <x v="2"/>
    <n v="0"/>
    <n v="0"/>
    <n v="1"/>
    <n v="0"/>
    <n v="0"/>
    <d v="2024-03-08T00:00:00"/>
    <s v="Contacted"/>
    <n v="0"/>
    <x v="0"/>
    <b v="1"/>
    <b v="0"/>
    <x v="0"/>
  </r>
  <r>
    <s v="CUST100490"/>
    <d v="2022-08-21T00:00:00"/>
    <x v="0"/>
    <x v="2"/>
    <d v="2024-09-23T00:00:00"/>
    <d v="2024-12-22T00:00:00"/>
    <x v="0"/>
    <n v="1154"/>
    <n v="300"/>
    <n v="3.3333333333333335E-3"/>
    <x v="0"/>
    <n v="1"/>
    <n v="1.05"/>
    <n v="1.05"/>
    <n v="1.75"/>
    <x v="4"/>
    <x v="7"/>
    <x v="1"/>
    <n v="50"/>
    <x v="0"/>
    <x v="6"/>
    <x v="4"/>
    <x v="6"/>
    <n v="0"/>
    <n v="0"/>
    <n v="0"/>
    <n v="0"/>
    <n v="0"/>
    <d v="2023-03-21T00:00:00"/>
    <s v="Contacted"/>
    <n v="0"/>
    <x v="0"/>
    <b v="0"/>
    <b v="1"/>
    <x v="0"/>
  </r>
  <r>
    <s v="CUST101916"/>
    <d v="2021-12-19T00:00:00"/>
    <x v="1"/>
    <x v="7"/>
    <d v="2025-06-26T00:00:00"/>
    <d v="2025-09-09T00:00:00"/>
    <x v="2"/>
    <n v="1399"/>
    <n v="39"/>
    <n v="2.564102564102564E-2"/>
    <x v="0"/>
    <n v="2"/>
    <n v="44.26"/>
    <n v="22.13"/>
    <n v="27.21"/>
    <x v="1"/>
    <x v="2"/>
    <x v="2"/>
    <n v="19"/>
    <x v="1"/>
    <x v="1"/>
    <x v="3"/>
    <x v="8"/>
    <n v="0"/>
    <n v="0"/>
    <n v="0"/>
    <n v="0"/>
    <n v="0"/>
    <d v="2022-03-05T00:00:00"/>
    <s v="Contacted"/>
    <n v="4"/>
    <x v="0"/>
    <b v="1"/>
    <b v="0"/>
    <x v="1"/>
  </r>
  <r>
    <s v="CUST101143"/>
    <d v="2024-07-04T00:00:00"/>
    <x v="3"/>
    <x v="8"/>
    <d v="2024-07-16T00:00:00"/>
    <d v="2024-09-08T00:00:00"/>
    <x v="0"/>
    <n v="471"/>
    <n v="405"/>
    <n v="2.4691358024691358E-3"/>
    <x v="0"/>
    <n v="4"/>
    <n v="318.57"/>
    <n v="79.64"/>
    <n v="0"/>
    <x v="0"/>
    <x v="8"/>
    <x v="0"/>
    <n v="27"/>
    <x v="2"/>
    <x v="6"/>
    <x v="4"/>
    <x v="6"/>
    <n v="1"/>
    <n v="0"/>
    <n v="0"/>
    <n v="0"/>
    <n v="2"/>
    <s v="-"/>
    <s v="Never Contacted"/>
    <n v="0"/>
    <x v="0"/>
    <b v="1"/>
    <b v="0"/>
    <x v="0"/>
  </r>
  <r>
    <s v="CUST101697"/>
    <d v="2020-02-13T00:00:00"/>
    <x v="2"/>
    <x v="4"/>
    <d v="2024-03-23T00:00:00"/>
    <d v="2024-06-26T00:00:00"/>
    <x v="0"/>
    <n v="2074"/>
    <n v="479"/>
    <n v="2.0876826722338203E-3"/>
    <x v="0"/>
    <n v="7"/>
    <n v="257.74"/>
    <n v="36.82"/>
    <n v="49.29"/>
    <x v="4"/>
    <x v="8"/>
    <x v="0"/>
    <n v="39"/>
    <x v="0"/>
    <x v="2"/>
    <x v="0"/>
    <x v="7"/>
    <n v="0"/>
    <n v="0"/>
    <n v="0"/>
    <n v="1"/>
    <n v="1"/>
    <d v="2025-02-18T00:00:00"/>
    <s v="Contacted"/>
    <n v="0"/>
    <x v="0"/>
    <b v="0"/>
    <b v="1"/>
    <x v="0"/>
  </r>
  <r>
    <s v="CUST101111"/>
    <d v="2023-09-14T00:00:00"/>
    <x v="4"/>
    <x v="10"/>
    <d v="2024-06-17T00:00:00"/>
    <d v="2025-02-04T00:00:00"/>
    <x v="2"/>
    <n v="765"/>
    <n v="256"/>
    <n v="3.90625E-3"/>
    <x v="0"/>
    <n v="7"/>
    <n v="353.86"/>
    <n v="50.55"/>
    <n v="81.81"/>
    <x v="3"/>
    <x v="9"/>
    <x v="2"/>
    <n v="39"/>
    <x v="0"/>
    <x v="5"/>
    <x v="3"/>
    <x v="8"/>
    <n v="0"/>
    <n v="0"/>
    <n v="1"/>
    <n v="0"/>
    <n v="3"/>
    <d v="2024-10-29T00:00:00"/>
    <s v="Contacted"/>
    <n v="0"/>
    <x v="0"/>
    <b v="1"/>
    <b v="1"/>
    <x v="0"/>
  </r>
  <r>
    <s v="CUST102380"/>
    <d v="2023-12-15T00:00:00"/>
    <x v="4"/>
    <x v="7"/>
    <d v="2025-06-22T00:00:00"/>
    <s v="-"/>
    <x v="3"/>
    <n v="673"/>
    <s v=" - "/>
    <n v="0"/>
    <x v="0"/>
    <n v="0"/>
    <n v="147.13999999999999"/>
    <n v="0"/>
    <n v="0"/>
    <x v="3"/>
    <x v="4"/>
    <x v="0"/>
    <n v="50"/>
    <x v="0"/>
    <x v="1"/>
    <x v="1"/>
    <x v="6"/>
    <n v="1"/>
    <n v="1"/>
    <n v="0"/>
    <n v="0"/>
    <n v="0"/>
    <d v="2023-12-17T00:00:00"/>
    <s v="Contacted"/>
    <n v="0"/>
    <x v="1"/>
    <b v="1"/>
    <b v="1"/>
    <x v="0"/>
  </r>
  <r>
    <s v="CUST101475"/>
    <d v="2020-01-20T00:00:00"/>
    <x v="2"/>
    <x v="3"/>
    <d v="2021-02-16T00:00:00"/>
    <d v="2023-10-07T00:00:00"/>
    <x v="1"/>
    <n v="2098"/>
    <n v="742"/>
    <n v="1.3477088948787063E-3"/>
    <x v="0"/>
    <n v="7"/>
    <n v="7.26"/>
    <n v="1.04"/>
    <n v="1.36"/>
    <x v="2"/>
    <x v="3"/>
    <x v="0"/>
    <n v="38"/>
    <x v="0"/>
    <x v="3"/>
    <x v="0"/>
    <x v="5"/>
    <n v="0"/>
    <n v="0"/>
    <n v="0"/>
    <n v="1"/>
    <n v="6"/>
    <d v="2025-10-03T00:00:00"/>
    <s v="Contacted"/>
    <n v="3"/>
    <x v="1"/>
    <b v="1"/>
    <b v="0"/>
    <x v="0"/>
  </r>
  <r>
    <s v="CUST101487"/>
    <d v="2023-08-01T00:00:00"/>
    <x v="4"/>
    <x v="2"/>
    <d v="2023-12-20T00:00:00"/>
    <d v="2025-08-12T00:00:00"/>
    <x v="2"/>
    <n v="809"/>
    <n v="67"/>
    <n v="1.4925373134328358E-2"/>
    <x v="0"/>
    <n v="1"/>
    <n v="73.97"/>
    <n v="73.97"/>
    <n v="62.86"/>
    <x v="2"/>
    <x v="7"/>
    <x v="0"/>
    <n v="27"/>
    <x v="2"/>
    <x v="0"/>
    <x v="0"/>
    <x v="2"/>
    <n v="0"/>
    <n v="0"/>
    <n v="0"/>
    <n v="0"/>
    <n v="0"/>
    <d v="2024-11-29T00:00:00"/>
    <s v="Contacted"/>
    <n v="0"/>
    <x v="1"/>
    <b v="1"/>
    <b v="1"/>
    <x v="1"/>
  </r>
  <r>
    <s v="CUST101713"/>
    <d v="2024-07-23T00:00:00"/>
    <x v="3"/>
    <x v="8"/>
    <d v="2024-10-11T00:00:00"/>
    <d v="2025-09-30T00:00:00"/>
    <x v="2"/>
    <n v="452"/>
    <n v="18"/>
    <n v="5.5555555555555552E-2"/>
    <x v="0"/>
    <n v="4"/>
    <n v="69.510000000000005"/>
    <n v="17.38"/>
    <n v="13.2"/>
    <x v="2"/>
    <x v="2"/>
    <x v="2"/>
    <n v="43"/>
    <x v="0"/>
    <x v="0"/>
    <x v="1"/>
    <x v="5"/>
    <n v="1"/>
    <n v="1"/>
    <n v="0"/>
    <n v="1"/>
    <n v="0"/>
    <d v="2025-09-25T00:00:00"/>
    <s v="Contacted"/>
    <n v="9"/>
    <x v="0"/>
    <b v="1"/>
    <b v="0"/>
    <x v="1"/>
  </r>
  <r>
    <s v="CUST101820"/>
    <d v="2022-07-13T00:00:00"/>
    <x v="0"/>
    <x v="8"/>
    <d v="2025-02-24T00:00:00"/>
    <d v="2025-03-03T00:00:00"/>
    <x v="2"/>
    <n v="1193"/>
    <n v="229"/>
    <n v="4.3668122270742356E-3"/>
    <x v="0"/>
    <n v="4"/>
    <n v="291.98"/>
    <n v="73"/>
    <n v="60.67"/>
    <x v="2"/>
    <x v="6"/>
    <x v="2"/>
    <n v="27"/>
    <x v="2"/>
    <x v="0"/>
    <x v="1"/>
    <x v="7"/>
    <n v="0"/>
    <n v="0"/>
    <n v="0"/>
    <n v="0"/>
    <n v="1"/>
    <d v="2025-07-28T00:00:00"/>
    <s v="Contacted"/>
    <n v="8"/>
    <x v="0"/>
    <b v="1"/>
    <b v="0"/>
    <x v="0"/>
  </r>
  <r>
    <s v="CUST102079"/>
    <d v="2021-02-08T00:00:00"/>
    <x v="1"/>
    <x v="4"/>
    <d v="2021-10-29T00:00:00"/>
    <d v="2023-05-31T00:00:00"/>
    <x v="1"/>
    <n v="1713"/>
    <n v="871"/>
    <n v="1.148105625717566E-3"/>
    <x v="0"/>
    <n v="3"/>
    <n v="106.38"/>
    <n v="35.46"/>
    <n v="16.78"/>
    <x v="2"/>
    <x v="2"/>
    <x v="1"/>
    <n v="31"/>
    <x v="0"/>
    <x v="6"/>
    <x v="4"/>
    <x v="1"/>
    <n v="0"/>
    <n v="0"/>
    <n v="1"/>
    <n v="0"/>
    <n v="3"/>
    <d v="2022-06-30T00:00:00"/>
    <s v="Contacted"/>
    <n v="0"/>
    <x v="1"/>
    <b v="0"/>
    <b v="1"/>
    <x v="0"/>
  </r>
  <r>
    <s v="CUST101849"/>
    <d v="2022-02-02T00:00:00"/>
    <x v="0"/>
    <x v="4"/>
    <d v="2023-07-06T00:00:00"/>
    <d v="2024-07-12T00:00:00"/>
    <x v="0"/>
    <n v="1354"/>
    <n v="463"/>
    <n v="2.1598272138228943E-3"/>
    <x v="0"/>
    <n v="4"/>
    <n v="181.7"/>
    <n v="45.43"/>
    <n v="95.45"/>
    <x v="1"/>
    <x v="8"/>
    <x v="1"/>
    <n v="46"/>
    <x v="0"/>
    <x v="2"/>
    <x v="4"/>
    <x v="2"/>
    <n v="1"/>
    <n v="0"/>
    <n v="0"/>
    <n v="0"/>
    <n v="2"/>
    <d v="2024-08-03T00:00:00"/>
    <s v="Contacted"/>
    <n v="0"/>
    <x v="0"/>
    <b v="0"/>
    <b v="0"/>
    <x v="0"/>
  </r>
  <r>
    <s v="CUST101732"/>
    <d v="2024-11-09T00:00:00"/>
    <x v="3"/>
    <x v="5"/>
    <d v="2025-04-06T00:00:00"/>
    <d v="2025-05-08T00:00:00"/>
    <x v="2"/>
    <n v="343"/>
    <n v="163"/>
    <n v="6.1349693251533744E-3"/>
    <x v="0"/>
    <n v="3"/>
    <n v="18.36"/>
    <n v="6.12"/>
    <n v="0"/>
    <x v="2"/>
    <x v="0"/>
    <x v="2"/>
    <n v="34"/>
    <x v="0"/>
    <x v="0"/>
    <x v="2"/>
    <x v="3"/>
    <n v="0"/>
    <n v="0"/>
    <n v="0"/>
    <n v="1"/>
    <n v="1"/>
    <s v="-"/>
    <s v="Never Contacted"/>
    <n v="0"/>
    <x v="1"/>
    <b v="1"/>
    <b v="1"/>
    <x v="0"/>
  </r>
  <r>
    <s v="CUST101792"/>
    <d v="2023-07-02T00:00:00"/>
    <x v="4"/>
    <x v="8"/>
    <d v="2024-12-14T00:00:00"/>
    <d v="2024-12-19T00:00:00"/>
    <x v="0"/>
    <n v="839"/>
    <n v="303"/>
    <n v="3.3003300330033004E-3"/>
    <x v="0"/>
    <n v="2"/>
    <n v="35.56"/>
    <n v="17.78"/>
    <n v="0"/>
    <x v="2"/>
    <x v="6"/>
    <x v="1"/>
    <n v="30"/>
    <x v="2"/>
    <x v="1"/>
    <x v="4"/>
    <x v="7"/>
    <n v="0"/>
    <n v="0"/>
    <n v="0"/>
    <n v="0"/>
    <n v="0"/>
    <d v="2023-10-04T00:00:00"/>
    <s v="Contacted"/>
    <n v="8"/>
    <x v="0"/>
    <b v="0"/>
    <b v="0"/>
    <x v="0"/>
  </r>
  <r>
    <s v="CUST100327"/>
    <d v="2023-03-03T00:00:00"/>
    <x v="4"/>
    <x v="11"/>
    <s v="-"/>
    <s v="-"/>
    <x v="3"/>
    <n v="960"/>
    <s v=" - "/>
    <n v="0"/>
    <x v="1"/>
    <n v="0"/>
    <n v="0"/>
    <n v="0"/>
    <n v="0"/>
    <x v="1"/>
    <x v="9"/>
    <x v="2"/>
    <n v="16"/>
    <x v="1"/>
    <x v="6"/>
    <x v="1"/>
    <x v="4"/>
    <n v="0"/>
    <n v="0"/>
    <n v="0"/>
    <n v="0"/>
    <n v="0"/>
    <d v="2025-02-24T00:00:00"/>
    <s v="Contacted"/>
    <n v="7"/>
    <x v="1"/>
    <b v="1"/>
    <b v="0"/>
    <x v="0"/>
  </r>
  <r>
    <s v="CUST100442"/>
    <d v="2022-01-16T00:00:00"/>
    <x v="0"/>
    <x v="3"/>
    <d v="2025-01-10T00:00:00"/>
    <d v="2025-03-14T00:00:00"/>
    <x v="2"/>
    <n v="1371"/>
    <n v="218"/>
    <n v="4.5871559633027525E-3"/>
    <x v="0"/>
    <n v="4"/>
    <n v="30.39"/>
    <n v="7.6"/>
    <n v="6.33"/>
    <x v="3"/>
    <x v="4"/>
    <x v="1"/>
    <n v="34"/>
    <x v="0"/>
    <x v="6"/>
    <x v="3"/>
    <x v="0"/>
    <n v="0"/>
    <n v="0"/>
    <n v="0"/>
    <n v="1"/>
    <n v="3"/>
    <s v="-"/>
    <s v="Never Contacted"/>
    <n v="8"/>
    <x v="0"/>
    <b v="0"/>
    <b v="1"/>
    <x v="0"/>
  </r>
  <r>
    <s v="CUST101592"/>
    <d v="2022-03-24T00:00:00"/>
    <x v="0"/>
    <x v="11"/>
    <d v="2024-12-27T00:00:00"/>
    <d v="2025-03-10T00:00:00"/>
    <x v="2"/>
    <n v="1304"/>
    <n v="222"/>
    <n v="4.5045045045045045E-3"/>
    <x v="0"/>
    <n v="2"/>
    <n v="127.61"/>
    <n v="63.81"/>
    <n v="36.840000000000003"/>
    <x v="5"/>
    <x v="2"/>
    <x v="2"/>
    <n v="22"/>
    <x v="2"/>
    <x v="1"/>
    <x v="4"/>
    <x v="0"/>
    <n v="0"/>
    <n v="0"/>
    <n v="0"/>
    <n v="0"/>
    <n v="1"/>
    <d v="2023-07-10T00:00:00"/>
    <s v="Contacted"/>
    <n v="6"/>
    <x v="0"/>
    <b v="1"/>
    <b v="0"/>
    <x v="0"/>
  </r>
  <r>
    <s v="CUST101381"/>
    <d v="2024-09-26T00:00:00"/>
    <x v="3"/>
    <x v="10"/>
    <d v="2025-04-16T00:00:00"/>
    <d v="2025-08-18T00:00:00"/>
    <x v="2"/>
    <n v="387"/>
    <n v="61"/>
    <n v="1.6393442622950821E-2"/>
    <x v="0"/>
    <n v="4"/>
    <n v="8.36"/>
    <n v="2.09"/>
    <n v="0"/>
    <x v="0"/>
    <x v="7"/>
    <x v="2"/>
    <n v="28"/>
    <x v="2"/>
    <x v="2"/>
    <x v="0"/>
    <x v="1"/>
    <n v="1"/>
    <n v="0"/>
    <n v="0"/>
    <n v="1"/>
    <n v="2"/>
    <s v="-"/>
    <s v="Never Contacted"/>
    <n v="0"/>
    <x v="2"/>
    <b v="1"/>
    <b v="1"/>
    <x v="1"/>
  </r>
  <r>
    <s v="CUST100832"/>
    <d v="2021-02-12T00:00:00"/>
    <x v="1"/>
    <x v="4"/>
    <d v="2025-08-19T00:00:00"/>
    <d v="2025-08-25T00:00:00"/>
    <x v="2"/>
    <n v="1709"/>
    <n v="54"/>
    <n v="1.8518518518518517E-2"/>
    <x v="0"/>
    <n v="3"/>
    <n v="268.64999999999998"/>
    <n v="89.55"/>
    <n v="32.43"/>
    <x v="2"/>
    <x v="2"/>
    <x v="2"/>
    <n v="26"/>
    <x v="2"/>
    <x v="2"/>
    <x v="4"/>
    <x v="7"/>
    <n v="0"/>
    <n v="0"/>
    <n v="0"/>
    <n v="0"/>
    <n v="1"/>
    <d v="2025-07-28T00:00:00"/>
    <s v="Contacted"/>
    <n v="10"/>
    <x v="1"/>
    <b v="1"/>
    <b v="0"/>
    <x v="1"/>
  </r>
  <r>
    <s v="CUST102467"/>
    <d v="2021-11-11T00:00:00"/>
    <x v="1"/>
    <x v="5"/>
    <d v="2024-07-05T00:00:00"/>
    <d v="2024-11-24T00:00:00"/>
    <x v="0"/>
    <n v="1437"/>
    <n v="328"/>
    <n v="3.0487804878048782E-3"/>
    <x v="0"/>
    <n v="2"/>
    <n v="201.51"/>
    <n v="100.76"/>
    <n v="63.89"/>
    <x v="3"/>
    <x v="3"/>
    <x v="0"/>
    <n v="32"/>
    <x v="0"/>
    <x v="5"/>
    <x v="2"/>
    <x v="7"/>
    <n v="0"/>
    <n v="0"/>
    <n v="0"/>
    <n v="0"/>
    <n v="0"/>
    <d v="2025-09-27T00:00:00"/>
    <s v="Contacted"/>
    <n v="0"/>
    <x v="0"/>
    <b v="1"/>
    <b v="1"/>
    <x v="0"/>
  </r>
  <r>
    <s v="CUST101891"/>
    <d v="2021-04-08T00:00:00"/>
    <x v="1"/>
    <x v="9"/>
    <d v="2024-03-13T00:00:00"/>
    <d v="2024-06-14T00:00:00"/>
    <x v="0"/>
    <n v="1654"/>
    <n v="491"/>
    <n v="2.0366598778004071E-3"/>
    <x v="0"/>
    <n v="2"/>
    <n v="66.680000000000007"/>
    <n v="33.340000000000003"/>
    <n v="56.49"/>
    <x v="1"/>
    <x v="5"/>
    <x v="1"/>
    <n v="37"/>
    <x v="0"/>
    <x v="2"/>
    <x v="4"/>
    <x v="1"/>
    <n v="0"/>
    <n v="0"/>
    <n v="0"/>
    <n v="1"/>
    <n v="0"/>
    <d v="2022-07-25T00:00:00"/>
    <s v="Contacted"/>
    <n v="0"/>
    <x v="1"/>
    <b v="1"/>
    <b v="0"/>
    <x v="0"/>
  </r>
  <r>
    <s v="CUST101310"/>
    <d v="2023-05-12T00:00:00"/>
    <x v="4"/>
    <x v="1"/>
    <d v="2023-06-13T00:00:00"/>
    <d v="2023-10-28T00:00:00"/>
    <x v="1"/>
    <n v="890"/>
    <n v="721"/>
    <n v="1.3869625520110957E-3"/>
    <x v="0"/>
    <n v="3"/>
    <n v="192.16"/>
    <n v="64.05"/>
    <n v="82.96"/>
    <x v="1"/>
    <x v="3"/>
    <x v="2"/>
    <n v="30"/>
    <x v="2"/>
    <x v="0"/>
    <x v="4"/>
    <x v="2"/>
    <n v="0"/>
    <n v="0"/>
    <n v="0"/>
    <n v="0"/>
    <n v="1"/>
    <s v="-"/>
    <s v="Never Contacted"/>
    <n v="7"/>
    <x v="0"/>
    <b v="1"/>
    <b v="0"/>
    <x v="0"/>
  </r>
  <r>
    <s v="CUST100086"/>
    <d v="2021-11-27T00:00:00"/>
    <x v="1"/>
    <x v="5"/>
    <d v="2024-02-25T00:00:00"/>
    <d v="2025-03-12T00:00:00"/>
    <x v="2"/>
    <n v="1421"/>
    <n v="220"/>
    <n v="4.5454545454545452E-3"/>
    <x v="0"/>
    <n v="5"/>
    <n v="295.41000000000003"/>
    <n v="59.08"/>
    <n v="16.579999999999998"/>
    <x v="5"/>
    <x v="0"/>
    <x v="2"/>
    <n v="38"/>
    <x v="0"/>
    <x v="4"/>
    <x v="2"/>
    <x v="2"/>
    <n v="0"/>
    <n v="0"/>
    <n v="0"/>
    <n v="0"/>
    <n v="1"/>
    <d v="2024-05-23T00:00:00"/>
    <s v="Contacted"/>
    <n v="1"/>
    <x v="1"/>
    <b v="1"/>
    <b v="1"/>
    <x v="0"/>
  </r>
  <r>
    <s v="CUST102440"/>
    <d v="2024-05-29T00:00:00"/>
    <x v="3"/>
    <x v="1"/>
    <d v="2024-06-06T00:00:00"/>
    <d v="2024-08-04T00:00:00"/>
    <x v="0"/>
    <n v="507"/>
    <n v="440"/>
    <n v="2.2727272727272726E-3"/>
    <x v="0"/>
    <n v="5"/>
    <n v="189.36"/>
    <n v="37.869999999999997"/>
    <n v="58"/>
    <x v="1"/>
    <x v="0"/>
    <x v="2"/>
    <n v="29"/>
    <x v="2"/>
    <x v="4"/>
    <x v="3"/>
    <x v="1"/>
    <n v="0"/>
    <n v="0"/>
    <n v="0"/>
    <n v="1"/>
    <n v="1"/>
    <s v="-"/>
    <s v="Never Contacted"/>
    <n v="0"/>
    <x v="0"/>
    <b v="1"/>
    <b v="0"/>
    <x v="0"/>
  </r>
  <r>
    <s v="CUST100777"/>
    <d v="2024-06-22T00:00:00"/>
    <x v="3"/>
    <x v="0"/>
    <d v="2025-07-23T00:00:00"/>
    <d v="2025-10-12T00:00:00"/>
    <x v="2"/>
    <n v="483"/>
    <n v="6"/>
    <n v="0.16666666666666666"/>
    <x v="0"/>
    <n v="5"/>
    <n v="404.16"/>
    <n v="80.83"/>
    <n v="32.35"/>
    <x v="1"/>
    <x v="3"/>
    <x v="1"/>
    <n v="20"/>
    <x v="2"/>
    <x v="3"/>
    <x v="1"/>
    <x v="5"/>
    <n v="0"/>
    <n v="1"/>
    <n v="2"/>
    <n v="0"/>
    <n v="2"/>
    <s v="-"/>
    <s v="Never Contacted"/>
    <n v="0"/>
    <x v="0"/>
    <b v="1"/>
    <b v="0"/>
    <x v="1"/>
  </r>
  <r>
    <s v="CUST102426"/>
    <d v="2021-12-23T00:00:00"/>
    <x v="1"/>
    <x v="7"/>
    <d v="2022-04-11T00:00:00"/>
    <d v="2024-08-21T00:00:00"/>
    <x v="0"/>
    <n v="1395"/>
    <n v="423"/>
    <n v="2.3640661938534278E-3"/>
    <x v="0"/>
    <n v="5"/>
    <n v="63.02"/>
    <n v="12.6"/>
    <n v="0"/>
    <x v="1"/>
    <x v="0"/>
    <x v="0"/>
    <n v="32"/>
    <x v="0"/>
    <x v="6"/>
    <x v="0"/>
    <x v="5"/>
    <n v="0"/>
    <n v="0"/>
    <n v="1"/>
    <n v="0"/>
    <n v="0"/>
    <d v="2024-08-06T00:00:00"/>
    <s v="Contacted"/>
    <n v="10"/>
    <x v="2"/>
    <b v="0"/>
    <b v="0"/>
    <x v="0"/>
  </r>
  <r>
    <s v="CUST100054"/>
    <d v="2020-07-05T00:00:00"/>
    <x v="2"/>
    <x v="8"/>
    <d v="2022-07-02T00:00:00"/>
    <d v="2023-06-07T00:00:00"/>
    <x v="1"/>
    <n v="1931"/>
    <n v="864"/>
    <n v="1.1574074074074073E-3"/>
    <x v="0"/>
    <n v="2"/>
    <n v="64.209999999999994"/>
    <n v="32.11"/>
    <n v="14.73"/>
    <x v="4"/>
    <x v="6"/>
    <x v="0"/>
    <n v="29"/>
    <x v="2"/>
    <x v="5"/>
    <x v="3"/>
    <x v="4"/>
    <n v="0"/>
    <n v="1"/>
    <n v="0"/>
    <n v="0"/>
    <n v="0"/>
    <s v="-"/>
    <s v="Never Contacted"/>
    <n v="0"/>
    <x v="2"/>
    <b v="0"/>
    <b v="0"/>
    <x v="0"/>
  </r>
  <r>
    <s v="CUST101875"/>
    <d v="2022-11-05T00:00:00"/>
    <x v="0"/>
    <x v="5"/>
    <d v="2024-07-16T00:00:00"/>
    <d v="2024-12-02T00:00:00"/>
    <x v="0"/>
    <n v="1078"/>
    <n v="320"/>
    <n v="3.1250000000000002E-3"/>
    <x v="0"/>
    <n v="2"/>
    <n v="66.239999999999995"/>
    <n v="33.119999999999997"/>
    <n v="44.98"/>
    <x v="0"/>
    <x v="1"/>
    <x v="2"/>
    <n v="40"/>
    <x v="0"/>
    <x v="2"/>
    <x v="3"/>
    <x v="3"/>
    <n v="0"/>
    <n v="0"/>
    <n v="0"/>
    <n v="0"/>
    <n v="1"/>
    <d v="2024-09-20T00:00:00"/>
    <s v="Contacted"/>
    <n v="0"/>
    <x v="1"/>
    <b v="1"/>
    <b v="0"/>
    <x v="0"/>
  </r>
  <r>
    <s v="CUST101287"/>
    <d v="2024-09-19T00:00:00"/>
    <x v="3"/>
    <x v="10"/>
    <d v="2025-01-13T00:00:00"/>
    <d v="2025-03-03T00:00:00"/>
    <x v="2"/>
    <n v="394"/>
    <n v="229"/>
    <n v="4.3668122270742356E-3"/>
    <x v="0"/>
    <n v="4"/>
    <n v="268.74"/>
    <n v="67.19"/>
    <n v="70.55"/>
    <x v="5"/>
    <x v="7"/>
    <x v="2"/>
    <n v="23"/>
    <x v="2"/>
    <x v="5"/>
    <x v="1"/>
    <x v="3"/>
    <n v="0"/>
    <n v="0"/>
    <n v="0"/>
    <n v="1"/>
    <n v="2"/>
    <d v="2024-11-16T00:00:00"/>
    <s v="Contacted"/>
    <n v="1"/>
    <x v="0"/>
    <b v="1"/>
    <b v="0"/>
    <x v="0"/>
  </r>
  <r>
    <s v="CUST100653"/>
    <d v="2023-09-15T00:00:00"/>
    <x v="4"/>
    <x v="10"/>
    <d v="2025-10-12T00:00:00"/>
    <d v="2025-10-13T00:00:00"/>
    <x v="2"/>
    <n v="764"/>
    <n v="5"/>
    <n v="0.2"/>
    <x v="0"/>
    <n v="3"/>
    <n v="276.92"/>
    <n v="92.31"/>
    <n v="79.44"/>
    <x v="2"/>
    <x v="1"/>
    <x v="2"/>
    <n v="28"/>
    <x v="2"/>
    <x v="6"/>
    <x v="0"/>
    <x v="4"/>
    <n v="0"/>
    <n v="0"/>
    <n v="0"/>
    <n v="0"/>
    <n v="2"/>
    <d v="2024-12-30T00:00:00"/>
    <s v="Contacted"/>
    <n v="0"/>
    <x v="0"/>
    <b v="1"/>
    <b v="1"/>
    <x v="1"/>
  </r>
  <r>
    <s v="CUST101801"/>
    <d v="2021-08-26T00:00:00"/>
    <x v="1"/>
    <x v="2"/>
    <d v="2021-09-22T00:00:00"/>
    <d v="2023-02-22T00:00:00"/>
    <x v="1"/>
    <n v="1514"/>
    <n v="969"/>
    <n v="1.0319917440660474E-3"/>
    <x v="0"/>
    <n v="2"/>
    <n v="7.42"/>
    <n v="3.71"/>
    <n v="8.6999999999999993"/>
    <x v="0"/>
    <x v="0"/>
    <x v="0"/>
    <n v="31"/>
    <x v="0"/>
    <x v="4"/>
    <x v="2"/>
    <x v="3"/>
    <n v="0"/>
    <n v="0"/>
    <n v="0"/>
    <n v="0"/>
    <n v="1"/>
    <d v="2024-09-29T00:00:00"/>
    <s v="Contacted"/>
    <n v="4"/>
    <x v="0"/>
    <b v="1"/>
    <b v="0"/>
    <x v="0"/>
  </r>
  <r>
    <s v="CUST101245"/>
    <d v="2024-08-16T00:00:00"/>
    <x v="3"/>
    <x v="2"/>
    <d v="2025-10-10T00:00:00"/>
    <d v="2025-10-14T00:00:00"/>
    <x v="2"/>
    <n v="428"/>
    <n v="4"/>
    <n v="0.25"/>
    <x v="0"/>
    <n v="1"/>
    <n v="3.7"/>
    <n v="3.7"/>
    <n v="3.97"/>
    <x v="0"/>
    <x v="5"/>
    <x v="2"/>
    <n v="29"/>
    <x v="2"/>
    <x v="2"/>
    <x v="0"/>
    <x v="8"/>
    <n v="0"/>
    <n v="0"/>
    <n v="0"/>
    <n v="0"/>
    <n v="0"/>
    <s v="-"/>
    <s v="Never Contacted"/>
    <n v="0"/>
    <x v="1"/>
    <b v="1"/>
    <b v="0"/>
    <x v="1"/>
  </r>
  <r>
    <s v="CUST100113"/>
    <d v="2020-11-26T00:00:00"/>
    <x v="2"/>
    <x v="5"/>
    <d v="2022-07-24T00:00:00"/>
    <s v="-"/>
    <x v="3"/>
    <n v="1787"/>
    <s v=" - "/>
    <n v="0"/>
    <x v="0"/>
    <n v="0"/>
    <n v="0"/>
    <n v="0"/>
    <n v="0"/>
    <x v="2"/>
    <x v="2"/>
    <x v="2"/>
    <n v="36"/>
    <x v="0"/>
    <x v="3"/>
    <x v="3"/>
    <x v="3"/>
    <n v="0"/>
    <n v="0"/>
    <n v="0"/>
    <n v="0"/>
    <n v="0"/>
    <d v="2024-09-01T00:00:00"/>
    <s v="Contacted"/>
    <n v="0"/>
    <x v="1"/>
    <b v="1"/>
    <b v="0"/>
    <x v="0"/>
  </r>
  <r>
    <s v="CUST102341"/>
    <d v="2022-11-17T00:00:00"/>
    <x v="0"/>
    <x v="5"/>
    <d v="2024-09-16T00:00:00"/>
    <d v="2025-08-26T00:00:00"/>
    <x v="2"/>
    <n v="1066"/>
    <n v="53"/>
    <n v="1.8867924528301886E-2"/>
    <x v="0"/>
    <n v="6"/>
    <n v="172.46"/>
    <n v="28.74"/>
    <n v="20.05"/>
    <x v="2"/>
    <x v="6"/>
    <x v="2"/>
    <n v="33"/>
    <x v="0"/>
    <x v="1"/>
    <x v="3"/>
    <x v="0"/>
    <n v="0"/>
    <n v="0"/>
    <n v="0"/>
    <n v="0"/>
    <n v="1"/>
    <s v="-"/>
    <s v="Never Contacted"/>
    <n v="0"/>
    <x v="0"/>
    <b v="1"/>
    <b v="0"/>
    <x v="1"/>
  </r>
  <r>
    <s v="CUST100987"/>
    <d v="2021-09-19T00:00:00"/>
    <x v="1"/>
    <x v="10"/>
    <d v="2025-04-07T00:00:00"/>
    <d v="2025-07-05T00:00:00"/>
    <x v="2"/>
    <n v="1490"/>
    <n v="105"/>
    <n v="9.5238095238095247E-3"/>
    <x v="0"/>
    <n v="5"/>
    <n v="383.75"/>
    <n v="76.75"/>
    <n v="67.31"/>
    <x v="4"/>
    <x v="7"/>
    <x v="2"/>
    <n v="26"/>
    <x v="2"/>
    <x v="5"/>
    <x v="0"/>
    <x v="0"/>
    <n v="0"/>
    <n v="0"/>
    <n v="2"/>
    <n v="0"/>
    <n v="2"/>
    <d v="2024-04-16T00:00:00"/>
    <s v="Contacted"/>
    <n v="0"/>
    <x v="2"/>
    <b v="1"/>
    <b v="0"/>
    <x v="0"/>
  </r>
  <r>
    <s v="CUST100322"/>
    <d v="2020-03-18T00:00:00"/>
    <x v="2"/>
    <x v="11"/>
    <d v="2023-08-04T00:00:00"/>
    <d v="2024-02-13T00:00:00"/>
    <x v="0"/>
    <n v="2040"/>
    <n v="613"/>
    <n v="1.6313213703099511E-3"/>
    <x v="0"/>
    <n v="4"/>
    <n v="503.85"/>
    <n v="125.96"/>
    <n v="146.4"/>
    <x v="2"/>
    <x v="5"/>
    <x v="1"/>
    <n v="52"/>
    <x v="0"/>
    <x v="0"/>
    <x v="1"/>
    <x v="5"/>
    <n v="0"/>
    <n v="0"/>
    <n v="0"/>
    <n v="1"/>
    <n v="0"/>
    <d v="2024-10-15T00:00:00"/>
    <s v="Contacted"/>
    <n v="0"/>
    <x v="0"/>
    <b v="1"/>
    <b v="0"/>
    <x v="0"/>
  </r>
  <r>
    <s v="CUST102073"/>
    <d v="2024-07-27T00:00:00"/>
    <x v="3"/>
    <x v="8"/>
    <d v="2025-07-08T00:00:00"/>
    <s v="-"/>
    <x v="3"/>
    <n v="448"/>
    <s v=" - "/>
    <n v="0"/>
    <x v="0"/>
    <n v="0"/>
    <n v="0"/>
    <n v="0"/>
    <n v="0"/>
    <x v="1"/>
    <x v="2"/>
    <x v="2"/>
    <n v="16"/>
    <x v="1"/>
    <x v="0"/>
    <x v="2"/>
    <x v="3"/>
    <n v="0"/>
    <n v="0"/>
    <n v="0"/>
    <n v="0"/>
    <n v="0"/>
    <s v="-"/>
    <s v="Never Contacted"/>
    <n v="0"/>
    <x v="2"/>
    <b v="0"/>
    <b v="1"/>
    <x v="0"/>
  </r>
  <r>
    <s v="CUST101009"/>
    <d v="2021-10-08T00:00:00"/>
    <x v="1"/>
    <x v="6"/>
    <d v="2021-11-22T00:00:00"/>
    <d v="2024-11-22T00:00:00"/>
    <x v="0"/>
    <n v="1471"/>
    <n v="330"/>
    <n v="3.0303030303030303E-3"/>
    <x v="0"/>
    <n v="4"/>
    <n v="147.13999999999999"/>
    <n v="36.78"/>
    <n v="57.25"/>
    <x v="2"/>
    <x v="0"/>
    <x v="1"/>
    <n v="42"/>
    <x v="0"/>
    <x v="1"/>
    <x v="2"/>
    <x v="1"/>
    <n v="0"/>
    <n v="0"/>
    <n v="0"/>
    <n v="1"/>
    <n v="3"/>
    <d v="2025-02-09T00:00:00"/>
    <s v="Contacted"/>
    <n v="0"/>
    <x v="1"/>
    <b v="0"/>
    <b v="0"/>
    <x v="0"/>
  </r>
  <r>
    <s v="CUST101198"/>
    <d v="2023-03-26T00:00:00"/>
    <x v="4"/>
    <x v="11"/>
    <d v="2023-06-10T00:00:00"/>
    <d v="2023-07-31T00:00:00"/>
    <x v="1"/>
    <n v="937"/>
    <n v="810"/>
    <n v="1.2345679012345679E-3"/>
    <x v="0"/>
    <n v="3"/>
    <n v="167.11"/>
    <n v="55.7"/>
    <n v="10.88"/>
    <x v="5"/>
    <x v="3"/>
    <x v="1"/>
    <n v="28"/>
    <x v="2"/>
    <x v="3"/>
    <x v="2"/>
    <x v="3"/>
    <n v="0"/>
    <n v="0"/>
    <n v="0"/>
    <n v="0"/>
    <n v="0"/>
    <d v="2023-06-29T00:00:00"/>
    <s v="Contacted"/>
    <n v="0"/>
    <x v="2"/>
    <b v="0"/>
    <b v="1"/>
    <x v="0"/>
  </r>
  <r>
    <s v="CUST100589"/>
    <d v="2023-01-27T00:00:00"/>
    <x v="4"/>
    <x v="3"/>
    <d v="2024-07-14T00:00:00"/>
    <d v="2024-12-23T00:00:00"/>
    <x v="0"/>
    <n v="995"/>
    <n v="299"/>
    <n v="3.3444816053511705E-3"/>
    <x v="0"/>
    <n v="3"/>
    <n v="191.11"/>
    <n v="63.7"/>
    <n v="38.799999999999997"/>
    <x v="5"/>
    <x v="8"/>
    <x v="2"/>
    <n v="49"/>
    <x v="0"/>
    <x v="0"/>
    <x v="0"/>
    <x v="3"/>
    <n v="0"/>
    <n v="0"/>
    <n v="0"/>
    <n v="0"/>
    <n v="0"/>
    <d v="2025-04-13T00:00:00"/>
    <s v="Contacted"/>
    <n v="0"/>
    <x v="0"/>
    <b v="0"/>
    <b v="0"/>
    <x v="0"/>
  </r>
  <r>
    <s v="CUST100768"/>
    <d v="2021-03-25T00:00:00"/>
    <x v="1"/>
    <x v="11"/>
    <d v="2023-09-16T00:00:00"/>
    <d v="2025-05-29T00:00:00"/>
    <x v="2"/>
    <n v="1668"/>
    <n v="142"/>
    <n v="7.0422535211267607E-3"/>
    <x v="0"/>
    <n v="3"/>
    <n v="95.8"/>
    <n v="31.93"/>
    <n v="35.35"/>
    <x v="5"/>
    <x v="2"/>
    <x v="1"/>
    <n v="34"/>
    <x v="0"/>
    <x v="6"/>
    <x v="4"/>
    <x v="4"/>
    <n v="0"/>
    <n v="0"/>
    <n v="0"/>
    <n v="0"/>
    <n v="1"/>
    <s v="-"/>
    <s v="Never Contacted"/>
    <n v="0"/>
    <x v="1"/>
    <b v="1"/>
    <b v="0"/>
    <x v="0"/>
  </r>
  <r>
    <s v="CUST100017"/>
    <d v="2024-08-10T00:00:00"/>
    <x v="3"/>
    <x v="2"/>
    <d v="2025-03-11T00:00:00"/>
    <d v="2025-08-07T00:00:00"/>
    <x v="2"/>
    <n v="434"/>
    <n v="72"/>
    <n v="1.3888888888888888E-2"/>
    <x v="0"/>
    <n v="4"/>
    <n v="327.77"/>
    <n v="81.94"/>
    <n v="48.19"/>
    <x v="5"/>
    <x v="2"/>
    <x v="0"/>
    <n v="32"/>
    <x v="0"/>
    <x v="3"/>
    <x v="2"/>
    <x v="5"/>
    <n v="0"/>
    <n v="1"/>
    <n v="0"/>
    <n v="1"/>
    <n v="1"/>
    <d v="2025-06-04T00:00:00"/>
    <s v="Contacted"/>
    <n v="0"/>
    <x v="0"/>
    <b v="1"/>
    <b v="0"/>
    <x v="1"/>
  </r>
  <r>
    <s v="CUST101042"/>
    <d v="2023-02-07T00:00:00"/>
    <x v="4"/>
    <x v="4"/>
    <d v="2024-03-14T00:00:00"/>
    <d v="2024-09-24T00:00:00"/>
    <x v="0"/>
    <n v="984"/>
    <n v="389"/>
    <n v="2.5706940874035988E-3"/>
    <x v="0"/>
    <n v="4"/>
    <n v="233.48"/>
    <n v="58.37"/>
    <n v="81.16"/>
    <x v="3"/>
    <x v="7"/>
    <x v="1"/>
    <n v="31"/>
    <x v="0"/>
    <x v="5"/>
    <x v="3"/>
    <x v="0"/>
    <n v="0"/>
    <n v="0"/>
    <n v="1"/>
    <n v="0"/>
    <n v="1"/>
    <d v="2023-11-01T00:00:00"/>
    <s v="Contacted"/>
    <n v="8"/>
    <x v="1"/>
    <b v="1"/>
    <b v="0"/>
    <x v="0"/>
  </r>
  <r>
    <s v="CUST102040"/>
    <d v="2022-01-11T00:00:00"/>
    <x v="0"/>
    <x v="3"/>
    <d v="2023-10-13T00:00:00"/>
    <d v="2024-07-30T00:00:00"/>
    <x v="0"/>
    <n v="1376"/>
    <n v="445"/>
    <n v="2.2471910112359553E-3"/>
    <x v="0"/>
    <n v="1"/>
    <n v="16.399999999999999"/>
    <n v="16.399999999999999"/>
    <n v="23.87"/>
    <x v="3"/>
    <x v="7"/>
    <x v="2"/>
    <n v="44"/>
    <x v="0"/>
    <x v="1"/>
    <x v="1"/>
    <x v="2"/>
    <n v="1"/>
    <n v="0"/>
    <n v="0"/>
    <n v="0"/>
    <n v="1"/>
    <s v="-"/>
    <s v="Never Contacted"/>
    <n v="0"/>
    <x v="2"/>
    <b v="1"/>
    <b v="0"/>
    <x v="0"/>
  </r>
  <r>
    <s v="CUST100285"/>
    <d v="2021-01-23T00:00:00"/>
    <x v="1"/>
    <x v="3"/>
    <d v="2023-09-17T00:00:00"/>
    <d v="2024-01-22T00:00:00"/>
    <x v="0"/>
    <n v="1729"/>
    <n v="635"/>
    <n v="1.5748031496062992E-3"/>
    <x v="0"/>
    <n v="5"/>
    <n v="518.36"/>
    <n v="103.67"/>
    <n v="200.69"/>
    <x v="4"/>
    <x v="3"/>
    <x v="2"/>
    <n v="46"/>
    <x v="0"/>
    <x v="3"/>
    <x v="2"/>
    <x v="5"/>
    <n v="0"/>
    <n v="0"/>
    <n v="0"/>
    <n v="1"/>
    <n v="1"/>
    <d v="2021-06-08T00:00:00"/>
    <s v="Contacted"/>
    <n v="0"/>
    <x v="1"/>
    <b v="0"/>
    <b v="0"/>
    <x v="0"/>
  </r>
  <r>
    <s v="CUST100428"/>
    <d v="2024-12-13T00:00:00"/>
    <x v="3"/>
    <x v="7"/>
    <d v="2025-03-23T00:00:00"/>
    <d v="2025-09-27T00:00:00"/>
    <x v="2"/>
    <n v="309"/>
    <n v="21"/>
    <n v="4.7619047619047616E-2"/>
    <x v="0"/>
    <n v="2"/>
    <n v="84.42"/>
    <n v="42.21"/>
    <n v="91.74"/>
    <x v="4"/>
    <x v="4"/>
    <x v="2"/>
    <n v="25"/>
    <x v="2"/>
    <x v="6"/>
    <x v="0"/>
    <x v="0"/>
    <n v="0"/>
    <n v="1"/>
    <n v="0"/>
    <n v="0"/>
    <n v="0"/>
    <s v="-"/>
    <s v="Never Contacted"/>
    <n v="2"/>
    <x v="0"/>
    <b v="1"/>
    <b v="0"/>
    <x v="1"/>
  </r>
  <r>
    <s v="CUST101921"/>
    <d v="2023-03-05T00:00:00"/>
    <x v="4"/>
    <x v="11"/>
    <d v="2025-07-01T00:00:00"/>
    <d v="2025-07-11T00:00:00"/>
    <x v="2"/>
    <n v="958"/>
    <n v="99"/>
    <n v="1.0101010101010102E-2"/>
    <x v="0"/>
    <n v="5"/>
    <n v="106.32"/>
    <n v="21.26"/>
    <n v="17.68"/>
    <x v="2"/>
    <x v="3"/>
    <x v="2"/>
    <n v="46"/>
    <x v="0"/>
    <x v="0"/>
    <x v="1"/>
    <x v="1"/>
    <n v="0"/>
    <n v="0"/>
    <n v="1"/>
    <n v="0"/>
    <n v="3"/>
    <d v="2025-03-22T00:00:00"/>
    <s v="Contacted"/>
    <n v="2"/>
    <x v="1"/>
    <b v="1"/>
    <b v="0"/>
    <x v="0"/>
  </r>
  <r>
    <s v="CUST101356"/>
    <d v="2024-10-19T00:00:00"/>
    <x v="3"/>
    <x v="6"/>
    <d v="2025-04-13T00:00:00"/>
    <d v="2025-08-17T00:00:00"/>
    <x v="2"/>
    <n v="364"/>
    <n v="62"/>
    <n v="1.6129032258064516E-2"/>
    <x v="0"/>
    <n v="2"/>
    <n v="178.93"/>
    <n v="89.47"/>
    <n v="49.92"/>
    <x v="5"/>
    <x v="1"/>
    <x v="2"/>
    <n v="36"/>
    <x v="0"/>
    <x v="0"/>
    <x v="0"/>
    <x v="0"/>
    <n v="0"/>
    <n v="0"/>
    <n v="1"/>
    <n v="1"/>
    <n v="1"/>
    <d v="2025-05-27T00:00:00"/>
    <s v="Contacted"/>
    <n v="0"/>
    <x v="0"/>
    <b v="1"/>
    <b v="0"/>
    <x v="1"/>
  </r>
  <r>
    <s v="CUST100669"/>
    <d v="2021-05-25T00:00:00"/>
    <x v="1"/>
    <x v="1"/>
    <d v="2023-05-06T00:00:00"/>
    <d v="2025-02-26T00:00:00"/>
    <x v="2"/>
    <n v="1607"/>
    <n v="234"/>
    <n v="4.2735042735042739E-3"/>
    <x v="0"/>
    <n v="3"/>
    <n v="242.48"/>
    <n v="80.83"/>
    <n v="84.28"/>
    <x v="5"/>
    <x v="2"/>
    <x v="1"/>
    <n v="37"/>
    <x v="0"/>
    <x v="4"/>
    <x v="4"/>
    <x v="7"/>
    <n v="0"/>
    <n v="1"/>
    <n v="0"/>
    <n v="0"/>
    <n v="1"/>
    <s v="-"/>
    <s v="Never Contacted"/>
    <n v="0"/>
    <x v="1"/>
    <b v="1"/>
    <b v="0"/>
    <x v="0"/>
  </r>
  <r>
    <s v="CUST100031"/>
    <d v="2022-10-19T00:00:00"/>
    <x v="0"/>
    <x v="6"/>
    <d v="2024-11-30T00:00:00"/>
    <d v="2025-06-10T00:00:00"/>
    <x v="2"/>
    <n v="1095"/>
    <n v="130"/>
    <n v="7.6923076923076927E-3"/>
    <x v="0"/>
    <n v="4"/>
    <n v="230.26"/>
    <n v="57.57"/>
    <n v="34.549999999999997"/>
    <x v="2"/>
    <x v="3"/>
    <x v="1"/>
    <n v="37"/>
    <x v="0"/>
    <x v="2"/>
    <x v="1"/>
    <x v="4"/>
    <n v="1"/>
    <n v="0"/>
    <n v="1"/>
    <n v="0"/>
    <n v="1"/>
    <d v="2024-01-18T00:00:00"/>
    <s v="Contacted"/>
    <n v="0"/>
    <x v="1"/>
    <b v="0"/>
    <b v="0"/>
    <x v="0"/>
  </r>
  <r>
    <s v="CUST100722"/>
    <d v="2020-11-04T00:00:00"/>
    <x v="2"/>
    <x v="5"/>
    <d v="2024-01-30T00:00:00"/>
    <d v="2025-01-03T00:00:00"/>
    <x v="2"/>
    <n v="1809"/>
    <n v="288"/>
    <n v="3.472222222222222E-3"/>
    <x v="0"/>
    <n v="3"/>
    <n v="229.59"/>
    <n v="76.53"/>
    <n v="130.49"/>
    <x v="4"/>
    <x v="7"/>
    <x v="2"/>
    <n v="26"/>
    <x v="2"/>
    <x v="1"/>
    <x v="0"/>
    <x v="1"/>
    <n v="0"/>
    <n v="1"/>
    <n v="0"/>
    <n v="1"/>
    <n v="0"/>
    <d v="2020-12-13T00:00:00"/>
    <s v="Contacted"/>
    <n v="0"/>
    <x v="0"/>
    <b v="0"/>
    <b v="1"/>
    <x v="0"/>
  </r>
  <r>
    <s v="CUST100951"/>
    <d v="2021-12-27T00:00:00"/>
    <x v="1"/>
    <x v="7"/>
    <d v="2023-07-21T00:00:00"/>
    <d v="2024-04-06T00:00:00"/>
    <x v="0"/>
    <n v="1391"/>
    <n v="560"/>
    <n v="1.7857142857142857E-3"/>
    <x v="0"/>
    <n v="2"/>
    <n v="152.12"/>
    <n v="76.06"/>
    <n v="43.91"/>
    <x v="2"/>
    <x v="2"/>
    <x v="2"/>
    <n v="17"/>
    <x v="1"/>
    <x v="6"/>
    <x v="0"/>
    <x v="5"/>
    <n v="0"/>
    <n v="0"/>
    <n v="0"/>
    <n v="0"/>
    <n v="1"/>
    <d v="2024-01-06T00:00:00"/>
    <s v="Contacted"/>
    <n v="7"/>
    <x v="2"/>
    <b v="0"/>
    <b v="0"/>
    <x v="0"/>
  </r>
  <r>
    <s v="CUST101764"/>
    <d v="2020-03-29T00:00:00"/>
    <x v="2"/>
    <x v="11"/>
    <d v="2020-06-11T00:00:00"/>
    <d v="2023-03-29T00:00:00"/>
    <x v="1"/>
    <n v="2029"/>
    <n v="934"/>
    <n v="1.0706638115631692E-3"/>
    <x v="0"/>
    <n v="6"/>
    <n v="125.9"/>
    <n v="20.98"/>
    <n v="24.4"/>
    <x v="1"/>
    <x v="0"/>
    <x v="2"/>
    <n v="33"/>
    <x v="0"/>
    <x v="6"/>
    <x v="1"/>
    <x v="5"/>
    <n v="1"/>
    <n v="0"/>
    <n v="1"/>
    <n v="0"/>
    <n v="3"/>
    <d v="2024-02-13T00:00:00"/>
    <s v="Contacted"/>
    <n v="0"/>
    <x v="1"/>
    <b v="0"/>
    <b v="0"/>
    <x v="0"/>
  </r>
  <r>
    <s v="CUST100214"/>
    <d v="2022-05-17T00:00:00"/>
    <x v="0"/>
    <x v="1"/>
    <d v="2024-10-08T00:00:00"/>
    <d v="2025-05-03T00:00:00"/>
    <x v="2"/>
    <n v="1250"/>
    <n v="168"/>
    <n v="5.9523809523809521E-3"/>
    <x v="0"/>
    <n v="2"/>
    <n v="176.58"/>
    <n v="88.29"/>
    <n v="33.39"/>
    <x v="4"/>
    <x v="6"/>
    <x v="0"/>
    <n v="23"/>
    <x v="2"/>
    <x v="0"/>
    <x v="0"/>
    <x v="0"/>
    <n v="0"/>
    <n v="0"/>
    <n v="0"/>
    <n v="0"/>
    <n v="0"/>
    <d v="2024-11-26T00:00:00"/>
    <s v="Contacted"/>
    <n v="0"/>
    <x v="0"/>
    <b v="1"/>
    <b v="0"/>
    <x v="0"/>
  </r>
  <r>
    <s v="CUST101789"/>
    <d v="2020-05-14T00:00:00"/>
    <x v="2"/>
    <x v="1"/>
    <d v="2022-09-20T00:00:00"/>
    <d v="2024-05-07T00:00:00"/>
    <x v="0"/>
    <n v="1983"/>
    <n v="529"/>
    <n v="1.890359168241966E-3"/>
    <x v="0"/>
    <n v="3"/>
    <n v="147.13999999999999"/>
    <n v="49.05"/>
    <n v="128.22"/>
    <x v="1"/>
    <x v="5"/>
    <x v="1"/>
    <n v="35"/>
    <x v="0"/>
    <x v="3"/>
    <x v="3"/>
    <x v="2"/>
    <n v="0"/>
    <n v="0"/>
    <n v="0"/>
    <n v="0"/>
    <n v="1"/>
    <d v="2022-10-12T00:00:00"/>
    <s v="Contacted"/>
    <n v="9"/>
    <x v="0"/>
    <b v="1"/>
    <b v="0"/>
    <x v="0"/>
  </r>
  <r>
    <s v="CUST101164"/>
    <d v="2022-06-18T00:00:00"/>
    <x v="0"/>
    <x v="0"/>
    <d v="2024-04-05T00:00:00"/>
    <d v="2024-07-27T00:00:00"/>
    <x v="0"/>
    <n v="1218"/>
    <n v="448"/>
    <n v="2.232142857142857E-3"/>
    <x v="0"/>
    <n v="4"/>
    <n v="426.74"/>
    <n v="106.69"/>
    <n v="98.33"/>
    <x v="4"/>
    <x v="3"/>
    <x v="0"/>
    <n v="32"/>
    <x v="0"/>
    <x v="2"/>
    <x v="0"/>
    <x v="0"/>
    <n v="1"/>
    <n v="0"/>
    <n v="1"/>
    <n v="0"/>
    <n v="1"/>
    <d v="2025-04-02T00:00:00"/>
    <s v="Contacted"/>
    <n v="0"/>
    <x v="1"/>
    <b v="1"/>
    <b v="0"/>
    <x v="0"/>
  </r>
  <r>
    <s v="CUST100326"/>
    <d v="2023-04-10T00:00:00"/>
    <x v="4"/>
    <x v="9"/>
    <d v="2024-01-25T00:00:00"/>
    <d v="2024-07-27T00:00:00"/>
    <x v="0"/>
    <n v="922"/>
    <n v="448"/>
    <n v="2.232142857142857E-3"/>
    <x v="0"/>
    <n v="4"/>
    <n v="273.17"/>
    <n v="68.290000000000006"/>
    <n v="49.21"/>
    <x v="4"/>
    <x v="1"/>
    <x v="2"/>
    <n v="16"/>
    <x v="1"/>
    <x v="6"/>
    <x v="2"/>
    <x v="4"/>
    <n v="0"/>
    <n v="0"/>
    <n v="0"/>
    <n v="0"/>
    <n v="1"/>
    <d v="2023-06-27T00:00:00"/>
    <s v="Contacted"/>
    <n v="0"/>
    <x v="0"/>
    <b v="1"/>
    <b v="0"/>
    <x v="0"/>
  </r>
  <r>
    <s v="CUST100560"/>
    <d v="2021-11-07T00:00:00"/>
    <x v="1"/>
    <x v="5"/>
    <d v="2022-07-06T00:00:00"/>
    <d v="2022-12-19T00:00:00"/>
    <x v="5"/>
    <n v="1441"/>
    <n v="1034"/>
    <n v="9.6711798839458415E-4"/>
    <x v="0"/>
    <n v="7"/>
    <n v="387.04"/>
    <n v="55.29"/>
    <n v="58.09"/>
    <x v="5"/>
    <x v="2"/>
    <x v="2"/>
    <n v="64"/>
    <x v="4"/>
    <x v="1"/>
    <x v="2"/>
    <x v="4"/>
    <n v="0"/>
    <n v="0"/>
    <n v="0"/>
    <n v="0"/>
    <n v="2"/>
    <s v="-"/>
    <s v="Never Contacted"/>
    <n v="0"/>
    <x v="0"/>
    <b v="1"/>
    <b v="1"/>
    <x v="0"/>
  </r>
  <r>
    <s v="CUST101086"/>
    <d v="2023-05-05T00:00:00"/>
    <x v="4"/>
    <x v="1"/>
    <d v="2024-07-13T00:00:00"/>
    <d v="2025-08-10T00:00:00"/>
    <x v="2"/>
    <n v="897"/>
    <n v="69"/>
    <n v="1.4492753623188406E-2"/>
    <x v="0"/>
    <n v="2"/>
    <n v="128.24"/>
    <n v="64.12"/>
    <n v="47.5"/>
    <x v="2"/>
    <x v="9"/>
    <x v="0"/>
    <n v="47"/>
    <x v="0"/>
    <x v="1"/>
    <x v="0"/>
    <x v="3"/>
    <n v="0"/>
    <n v="0"/>
    <n v="0"/>
    <n v="0"/>
    <n v="1"/>
    <d v="2023-06-04T00:00:00"/>
    <s v="Contacted"/>
    <n v="0"/>
    <x v="1"/>
    <b v="0"/>
    <b v="0"/>
    <x v="1"/>
  </r>
  <r>
    <s v="CUST101830"/>
    <d v="2020-07-13T00:00:00"/>
    <x v="2"/>
    <x v="8"/>
    <d v="2021-07-11T00:00:00"/>
    <d v="2024-04-07T00:00:00"/>
    <x v="0"/>
    <n v="1923"/>
    <n v="559"/>
    <n v="1.7889087656529517E-3"/>
    <x v="0"/>
    <n v="1"/>
    <n v="13.26"/>
    <n v="13.26"/>
    <n v="0.5"/>
    <x v="0"/>
    <x v="8"/>
    <x v="0"/>
    <n v="24"/>
    <x v="2"/>
    <x v="1"/>
    <x v="1"/>
    <x v="3"/>
    <n v="0"/>
    <n v="0"/>
    <n v="0"/>
    <n v="0"/>
    <n v="0"/>
    <s v="-"/>
    <s v="Never Contacted"/>
    <n v="4"/>
    <x v="0"/>
    <b v="0"/>
    <b v="0"/>
    <x v="0"/>
  </r>
  <r>
    <s v="CUST100341"/>
    <d v="2021-09-06T00:00:00"/>
    <x v="1"/>
    <x v="10"/>
    <d v="2024-06-13T00:00:00"/>
    <d v="2024-11-15T00:00:00"/>
    <x v="0"/>
    <n v="1503"/>
    <n v="337"/>
    <n v="2.967359050445104E-3"/>
    <x v="0"/>
    <n v="3"/>
    <n v="58.16"/>
    <n v="19.39"/>
    <n v="36.61"/>
    <x v="0"/>
    <x v="1"/>
    <x v="0"/>
    <n v="18"/>
    <x v="1"/>
    <x v="1"/>
    <x v="4"/>
    <x v="6"/>
    <n v="0"/>
    <n v="1"/>
    <n v="0"/>
    <n v="0"/>
    <n v="0"/>
    <d v="2024-07-03T00:00:00"/>
    <s v="Contacted"/>
    <n v="0"/>
    <x v="0"/>
    <b v="1"/>
    <b v="0"/>
    <x v="0"/>
  </r>
  <r>
    <s v="CUST100147"/>
    <d v="2020-12-04T00:00:00"/>
    <x v="2"/>
    <x v="7"/>
    <d v="2023-12-09T00:00:00"/>
    <d v="2025-06-21T00:00:00"/>
    <x v="2"/>
    <n v="1779"/>
    <n v="119"/>
    <n v="8.4033613445378148E-3"/>
    <x v="0"/>
    <n v="4"/>
    <n v="291.68"/>
    <n v="72.92"/>
    <n v="103.71"/>
    <x v="5"/>
    <x v="6"/>
    <x v="2"/>
    <n v="35"/>
    <x v="0"/>
    <x v="4"/>
    <x v="3"/>
    <x v="3"/>
    <n v="0"/>
    <n v="0"/>
    <n v="0"/>
    <n v="0"/>
    <n v="1"/>
    <s v="-"/>
    <s v="Never Contacted"/>
    <n v="0"/>
    <x v="1"/>
    <b v="1"/>
    <b v="1"/>
    <x v="0"/>
  </r>
  <r>
    <s v="CUST101840"/>
    <d v="2020-05-17T00:00:00"/>
    <x v="2"/>
    <x v="1"/>
    <d v="2024-05-24T00:00:00"/>
    <d v="2025-04-15T00:00:00"/>
    <x v="2"/>
    <n v="1980"/>
    <n v="186"/>
    <n v="5.3763440860215058E-3"/>
    <x v="0"/>
    <n v="1"/>
    <n v="147.13999999999999"/>
    <n v="147.13999999999999"/>
    <n v="3.84"/>
    <x v="0"/>
    <x v="1"/>
    <x v="2"/>
    <n v="59"/>
    <x v="0"/>
    <x v="5"/>
    <x v="3"/>
    <x v="5"/>
    <n v="1"/>
    <n v="0"/>
    <n v="0"/>
    <n v="0"/>
    <n v="0"/>
    <d v="2024-07-26T00:00:00"/>
    <s v="Contacted"/>
    <n v="0"/>
    <x v="0"/>
    <b v="1"/>
    <b v="1"/>
    <x v="0"/>
  </r>
  <r>
    <s v="CUST101107"/>
    <d v="2021-03-01T00:00:00"/>
    <x v="1"/>
    <x v="11"/>
    <d v="2023-11-24T00:00:00"/>
    <d v="2025-06-27T00:00:00"/>
    <x v="2"/>
    <n v="1692"/>
    <n v="113"/>
    <n v="8.8495575221238937E-3"/>
    <x v="0"/>
    <n v="1"/>
    <n v="17.72"/>
    <n v="17.72"/>
    <n v="22.53"/>
    <x v="3"/>
    <x v="3"/>
    <x v="1"/>
    <n v="20"/>
    <x v="2"/>
    <x v="1"/>
    <x v="4"/>
    <x v="2"/>
    <n v="0"/>
    <n v="0"/>
    <n v="0"/>
    <n v="0"/>
    <n v="0"/>
    <d v="2024-01-05T00:00:00"/>
    <s v="Contacted"/>
    <n v="7"/>
    <x v="0"/>
    <b v="1"/>
    <b v="0"/>
    <x v="0"/>
  </r>
  <r>
    <s v="CUST100848"/>
    <d v="2022-01-25T00:00:00"/>
    <x v="0"/>
    <x v="3"/>
    <d v="2024-05-30T00:00:00"/>
    <d v="2024-07-08T00:00:00"/>
    <x v="0"/>
    <n v="1362"/>
    <n v="467"/>
    <n v="2.1413276231263384E-3"/>
    <x v="0"/>
    <n v="3"/>
    <n v="236.09"/>
    <n v="78.7"/>
    <n v="97.82"/>
    <x v="2"/>
    <x v="4"/>
    <x v="2"/>
    <n v="32"/>
    <x v="0"/>
    <x v="2"/>
    <x v="4"/>
    <x v="6"/>
    <n v="0"/>
    <n v="0"/>
    <n v="0"/>
    <n v="0"/>
    <n v="1"/>
    <d v="2022-04-22T00:00:00"/>
    <s v="Contacted"/>
    <n v="10"/>
    <x v="0"/>
    <b v="1"/>
    <b v="1"/>
    <x v="0"/>
  </r>
  <r>
    <s v="CUST100966"/>
    <d v="2021-05-09T00:00:00"/>
    <x v="1"/>
    <x v="1"/>
    <d v="2023-03-24T00:00:00"/>
    <d v="2024-08-29T00:00:00"/>
    <x v="0"/>
    <n v="1623"/>
    <n v="415"/>
    <n v="2.4096385542168677E-3"/>
    <x v="0"/>
    <n v="6"/>
    <n v="227.76"/>
    <n v="37.96"/>
    <n v="30.04"/>
    <x v="4"/>
    <x v="2"/>
    <x v="1"/>
    <n v="35"/>
    <x v="0"/>
    <x v="4"/>
    <x v="4"/>
    <x v="3"/>
    <n v="0"/>
    <n v="0"/>
    <n v="1"/>
    <n v="0"/>
    <n v="4"/>
    <d v="2023-06-11T00:00:00"/>
    <s v="Contacted"/>
    <n v="0"/>
    <x v="0"/>
    <b v="1"/>
    <b v="0"/>
    <x v="0"/>
  </r>
  <r>
    <s v="CUST101072"/>
    <d v="2023-11-06T00:00:00"/>
    <x v="4"/>
    <x v="5"/>
    <d v="2025-04-06T00:00:00"/>
    <d v="2025-05-16T00:00:00"/>
    <x v="2"/>
    <n v="712"/>
    <n v="155"/>
    <n v="6.4516129032258064E-3"/>
    <x v="0"/>
    <n v="4"/>
    <n v="137.31"/>
    <n v="34.33"/>
    <n v="14.11"/>
    <x v="2"/>
    <x v="3"/>
    <x v="2"/>
    <n v="17"/>
    <x v="1"/>
    <x v="6"/>
    <x v="4"/>
    <x v="3"/>
    <n v="0"/>
    <n v="0"/>
    <n v="0"/>
    <n v="0"/>
    <n v="0"/>
    <d v="2024-10-04T00:00:00"/>
    <s v="Contacted"/>
    <n v="0"/>
    <x v="0"/>
    <b v="0"/>
    <b v="0"/>
    <x v="0"/>
  </r>
  <r>
    <s v="CUST100155"/>
    <d v="2024-03-26T00:00:00"/>
    <x v="3"/>
    <x v="11"/>
    <d v="2024-06-13T00:00:00"/>
    <d v="2025-03-04T00:00:00"/>
    <x v="2"/>
    <n v="571"/>
    <n v="228"/>
    <n v="4.3859649122807015E-3"/>
    <x v="0"/>
    <n v="3"/>
    <n v="195.59"/>
    <n v="65.2"/>
    <n v="19.5"/>
    <x v="1"/>
    <x v="4"/>
    <x v="2"/>
    <n v="28"/>
    <x v="2"/>
    <x v="1"/>
    <x v="0"/>
    <x v="2"/>
    <n v="0"/>
    <n v="0"/>
    <n v="0"/>
    <n v="0"/>
    <n v="1"/>
    <d v="2024-08-15T00:00:00"/>
    <s v="Contacted"/>
    <n v="0"/>
    <x v="2"/>
    <b v="1"/>
    <b v="0"/>
    <x v="0"/>
  </r>
  <r>
    <s v="CUST102141"/>
    <d v="2024-06-09T00:00:00"/>
    <x v="3"/>
    <x v="0"/>
    <d v="2024-07-25T00:00:00"/>
    <d v="2025-03-03T00:00:00"/>
    <x v="2"/>
    <n v="496"/>
    <n v="229"/>
    <n v="4.3668122270742356E-3"/>
    <x v="0"/>
    <n v="4"/>
    <n v="209.39"/>
    <n v="52.35"/>
    <n v="25.39"/>
    <x v="0"/>
    <x v="6"/>
    <x v="2"/>
    <n v="17"/>
    <x v="1"/>
    <x v="3"/>
    <x v="1"/>
    <x v="7"/>
    <n v="0"/>
    <n v="1"/>
    <n v="0"/>
    <n v="0"/>
    <n v="1"/>
    <d v="2025-05-28T00:00:00"/>
    <s v="Contacted"/>
    <n v="0"/>
    <x v="0"/>
    <b v="1"/>
    <b v="0"/>
    <x v="0"/>
  </r>
  <r>
    <s v="CUST102110"/>
    <d v="2022-08-18T00:00:00"/>
    <x v="0"/>
    <x v="2"/>
    <d v="2025-10-15T00:00:00"/>
    <d v="2025-10-15T00:00:00"/>
    <x v="2"/>
    <n v="1157"/>
    <n v="3"/>
    <n v="0.33333333333333331"/>
    <x v="0"/>
    <n v="3"/>
    <n v="55.37"/>
    <n v="18.46"/>
    <n v="29.12"/>
    <x v="1"/>
    <x v="0"/>
    <x v="0"/>
    <n v="31"/>
    <x v="0"/>
    <x v="6"/>
    <x v="2"/>
    <x v="4"/>
    <n v="0"/>
    <n v="0"/>
    <n v="0"/>
    <n v="0"/>
    <n v="0"/>
    <d v="2024-12-03T00:00:00"/>
    <s v="Contacted"/>
    <n v="1"/>
    <x v="2"/>
    <b v="0"/>
    <b v="0"/>
    <x v="1"/>
  </r>
  <r>
    <s v="CUST101002"/>
    <d v="2021-07-08T00:00:00"/>
    <x v="1"/>
    <x v="8"/>
    <d v="2023-09-21T00:00:00"/>
    <d v="2025-01-04T00:00:00"/>
    <x v="2"/>
    <n v="1563"/>
    <n v="287"/>
    <n v="3.4843205574912892E-3"/>
    <x v="0"/>
    <n v="6"/>
    <n v="232.23"/>
    <n v="38.71"/>
    <n v="30.5"/>
    <x v="1"/>
    <x v="7"/>
    <x v="2"/>
    <n v="23"/>
    <x v="2"/>
    <x v="2"/>
    <x v="2"/>
    <x v="3"/>
    <n v="1"/>
    <n v="0"/>
    <n v="0"/>
    <n v="1"/>
    <n v="2"/>
    <d v="2021-11-08T00:00:00"/>
    <s v="Contacted"/>
    <n v="0"/>
    <x v="1"/>
    <b v="1"/>
    <b v="0"/>
    <x v="0"/>
  </r>
  <r>
    <s v="CUST101844"/>
    <d v="2020-07-09T00:00:00"/>
    <x v="2"/>
    <x v="8"/>
    <d v="2023-10-12T00:00:00"/>
    <d v="2024-12-27T00:00:00"/>
    <x v="0"/>
    <n v="1927"/>
    <n v="295"/>
    <n v="3.3898305084745762E-3"/>
    <x v="0"/>
    <n v="2"/>
    <n v="144.83000000000001"/>
    <n v="72.42"/>
    <n v="101.91"/>
    <x v="0"/>
    <x v="5"/>
    <x v="2"/>
    <n v="16"/>
    <x v="1"/>
    <x v="1"/>
    <x v="4"/>
    <x v="7"/>
    <n v="0"/>
    <n v="0"/>
    <n v="1"/>
    <n v="0"/>
    <n v="1"/>
    <d v="2021-11-28T00:00:00"/>
    <s v="Contacted"/>
    <n v="0"/>
    <x v="2"/>
    <b v="0"/>
    <b v="1"/>
    <x v="0"/>
  </r>
  <r>
    <s v="CUST102092"/>
    <d v="2024-03-25T00:00:00"/>
    <x v="3"/>
    <x v="11"/>
    <d v="2025-03-11T00:00:00"/>
    <d v="2025-03-22T00:00:00"/>
    <x v="2"/>
    <n v="572"/>
    <n v="210"/>
    <n v="4.7619047619047623E-3"/>
    <x v="0"/>
    <n v="5"/>
    <n v="487.62"/>
    <n v="97.52"/>
    <n v="102.31"/>
    <x v="2"/>
    <x v="0"/>
    <x v="2"/>
    <n v="16"/>
    <x v="1"/>
    <x v="1"/>
    <x v="4"/>
    <x v="0"/>
    <n v="0"/>
    <n v="0"/>
    <n v="0"/>
    <n v="0"/>
    <n v="2"/>
    <d v="2025-08-14T00:00:00"/>
    <s v="Contacted"/>
    <n v="0"/>
    <x v="0"/>
    <b v="1"/>
    <b v="0"/>
    <x v="0"/>
  </r>
  <r>
    <s v="CUST101848"/>
    <d v="2024-02-22T00:00:00"/>
    <x v="3"/>
    <x v="4"/>
    <d v="2025-06-17T00:00:00"/>
    <d v="2025-06-24T00:00:00"/>
    <x v="2"/>
    <n v="604"/>
    <n v="116"/>
    <n v="8.6206896551724137E-3"/>
    <x v="0"/>
    <n v="1"/>
    <n v="71.28"/>
    <n v="71.28"/>
    <n v="56.9"/>
    <x v="4"/>
    <x v="9"/>
    <x v="1"/>
    <n v="42"/>
    <x v="0"/>
    <x v="4"/>
    <x v="1"/>
    <x v="6"/>
    <n v="0"/>
    <n v="1"/>
    <n v="0"/>
    <n v="0"/>
    <n v="0"/>
    <d v="2025-04-05T00:00:00"/>
    <s v="Contacted"/>
    <n v="3"/>
    <x v="0"/>
    <b v="1"/>
    <b v="1"/>
    <x v="0"/>
  </r>
  <r>
    <s v="CUST102209"/>
    <d v="2023-09-05T00:00:00"/>
    <x v="4"/>
    <x v="10"/>
    <d v="2024-03-09T00:00:00"/>
    <d v="2025-01-30T00:00:00"/>
    <x v="2"/>
    <n v="774"/>
    <n v="261"/>
    <n v="3.8314176245210726E-3"/>
    <x v="0"/>
    <n v="5"/>
    <n v="402.19"/>
    <n v="80.44"/>
    <n v="63.34"/>
    <x v="3"/>
    <x v="4"/>
    <x v="2"/>
    <n v="38"/>
    <x v="0"/>
    <x v="4"/>
    <x v="4"/>
    <x v="5"/>
    <n v="1"/>
    <n v="0"/>
    <n v="0"/>
    <n v="0"/>
    <n v="3"/>
    <s v="-"/>
    <s v="Never Contacted"/>
    <n v="10"/>
    <x v="0"/>
    <b v="1"/>
    <b v="1"/>
    <x v="0"/>
  </r>
  <r>
    <s v="CUST102352"/>
    <d v="2022-04-29T00:00:00"/>
    <x v="0"/>
    <x v="9"/>
    <d v="2023-04-15T00:00:00"/>
    <d v="2025-09-06T00:00:00"/>
    <x v="2"/>
    <n v="1268"/>
    <n v="42"/>
    <n v="2.3809523809523808E-2"/>
    <x v="0"/>
    <n v="3"/>
    <n v="25.99"/>
    <n v="8.66"/>
    <n v="10.72"/>
    <x v="5"/>
    <x v="4"/>
    <x v="2"/>
    <n v="47"/>
    <x v="0"/>
    <x v="1"/>
    <x v="4"/>
    <x v="6"/>
    <n v="0"/>
    <n v="0"/>
    <n v="0"/>
    <n v="0"/>
    <n v="1"/>
    <d v="2022-10-16T00:00:00"/>
    <s v="Contacted"/>
    <n v="0"/>
    <x v="0"/>
    <b v="0"/>
    <b v="0"/>
    <x v="1"/>
  </r>
  <r>
    <s v="CUST101203"/>
    <d v="2022-08-21T00:00:00"/>
    <x v="0"/>
    <x v="2"/>
    <d v="2023-08-24T00:00:00"/>
    <d v="2025-05-23T00:00:00"/>
    <x v="2"/>
    <n v="1154"/>
    <n v="148"/>
    <n v="6.7567567567567571E-3"/>
    <x v="0"/>
    <n v="2"/>
    <n v="162.22"/>
    <n v="81.11"/>
    <n v="115.93"/>
    <x v="4"/>
    <x v="5"/>
    <x v="2"/>
    <n v="20"/>
    <x v="2"/>
    <x v="2"/>
    <x v="2"/>
    <x v="4"/>
    <n v="0"/>
    <n v="0"/>
    <n v="0"/>
    <n v="0"/>
    <n v="1"/>
    <d v="2025-02-09T00:00:00"/>
    <s v="Contacted"/>
    <n v="0"/>
    <x v="0"/>
    <b v="0"/>
    <b v="0"/>
    <x v="0"/>
  </r>
  <r>
    <s v="CUST101632"/>
    <d v="2021-09-10T00:00:00"/>
    <x v="1"/>
    <x v="10"/>
    <d v="2023-01-21T00:00:00"/>
    <d v="2025-05-25T00:00:00"/>
    <x v="2"/>
    <n v="1499"/>
    <n v="146"/>
    <n v="6.8493150684931503E-3"/>
    <x v="0"/>
    <n v="6"/>
    <n v="515.41"/>
    <n v="85.9"/>
    <n v="141.94"/>
    <x v="2"/>
    <x v="0"/>
    <x v="2"/>
    <n v="38"/>
    <x v="0"/>
    <x v="6"/>
    <x v="3"/>
    <x v="4"/>
    <n v="0"/>
    <n v="0"/>
    <n v="0"/>
    <n v="0"/>
    <n v="0"/>
    <d v="2022-10-26T00:00:00"/>
    <s v="Contacted"/>
    <n v="7"/>
    <x v="0"/>
    <b v="0"/>
    <b v="1"/>
    <x v="0"/>
  </r>
  <r>
    <s v="CUST102345"/>
    <d v="2020-07-06T00:00:00"/>
    <x v="2"/>
    <x v="8"/>
    <d v="2021-04-22T00:00:00"/>
    <d v="2022-06-22T00:00:00"/>
    <x v="5"/>
    <n v="1930"/>
    <n v="1214"/>
    <n v="8.2372322899505767E-4"/>
    <x v="0"/>
    <n v="2"/>
    <n v="262.58999999999997"/>
    <n v="131.30000000000001"/>
    <n v="0"/>
    <x v="0"/>
    <x v="8"/>
    <x v="1"/>
    <n v="34"/>
    <x v="0"/>
    <x v="1"/>
    <x v="3"/>
    <x v="1"/>
    <n v="1"/>
    <n v="0"/>
    <n v="0"/>
    <n v="0"/>
    <n v="1"/>
    <s v="-"/>
    <s v="Never Contacted"/>
    <n v="7"/>
    <x v="1"/>
    <b v="1"/>
    <b v="1"/>
    <x v="0"/>
  </r>
  <r>
    <s v="CUST101393"/>
    <d v="2020-06-02T00:00:00"/>
    <x v="2"/>
    <x v="0"/>
    <d v="2024-07-23T00:00:00"/>
    <d v="2025-07-21T00:00:00"/>
    <x v="2"/>
    <n v="1964"/>
    <n v="89"/>
    <n v="1.1235955056179775E-2"/>
    <x v="0"/>
    <n v="6"/>
    <n v="359.73"/>
    <n v="59.96"/>
    <n v="62.79"/>
    <x v="1"/>
    <x v="6"/>
    <x v="1"/>
    <n v="31"/>
    <x v="0"/>
    <x v="1"/>
    <x v="3"/>
    <x v="1"/>
    <n v="0"/>
    <n v="0"/>
    <n v="0"/>
    <n v="0"/>
    <n v="2"/>
    <d v="2023-01-14T00:00:00"/>
    <s v="Contacted"/>
    <n v="0"/>
    <x v="0"/>
    <b v="1"/>
    <b v="0"/>
    <x v="1"/>
  </r>
  <r>
    <s v="CUST102351"/>
    <d v="2020-02-24T00:00:00"/>
    <x v="2"/>
    <x v="4"/>
    <d v="2021-10-12T00:00:00"/>
    <d v="2023-05-04T00:00:00"/>
    <x v="1"/>
    <n v="2063"/>
    <n v="898"/>
    <n v="1.1135857461024498E-3"/>
    <x v="0"/>
    <n v="5"/>
    <n v="24.99"/>
    <n v="5"/>
    <n v="6.68"/>
    <x v="4"/>
    <x v="8"/>
    <x v="1"/>
    <n v="29"/>
    <x v="2"/>
    <x v="5"/>
    <x v="2"/>
    <x v="0"/>
    <n v="0"/>
    <n v="0"/>
    <n v="0"/>
    <n v="0"/>
    <n v="3"/>
    <d v="2025-08-12T00:00:00"/>
    <s v="Contacted"/>
    <n v="0"/>
    <x v="2"/>
    <b v="1"/>
    <b v="0"/>
    <x v="0"/>
  </r>
  <r>
    <s v="CUST102288"/>
    <d v="2023-06-04T00:00:00"/>
    <x v="4"/>
    <x v="0"/>
    <d v="2025-07-29T00:00:00"/>
    <d v="2025-09-11T00:00:00"/>
    <x v="2"/>
    <n v="867"/>
    <n v="37"/>
    <n v="2.7027027027027029E-2"/>
    <x v="0"/>
    <n v="1"/>
    <n v="45.94"/>
    <n v="45.94"/>
    <n v="14.67"/>
    <x v="1"/>
    <x v="1"/>
    <x v="2"/>
    <n v="42"/>
    <x v="0"/>
    <x v="4"/>
    <x v="0"/>
    <x v="0"/>
    <n v="0"/>
    <n v="0"/>
    <n v="0"/>
    <n v="0"/>
    <n v="1"/>
    <s v="-"/>
    <s v="Never Contacted"/>
    <n v="5"/>
    <x v="0"/>
    <b v="1"/>
    <b v="1"/>
    <x v="1"/>
  </r>
  <r>
    <s v="CUST101980"/>
    <d v="2021-03-27T00:00:00"/>
    <x v="1"/>
    <x v="11"/>
    <d v="2021-11-30T00:00:00"/>
    <d v="2024-11-03T00:00:00"/>
    <x v="0"/>
    <n v="1666"/>
    <n v="349"/>
    <n v="2.8653295128939827E-3"/>
    <x v="0"/>
    <n v="1"/>
    <n v="1.06"/>
    <n v="1.06"/>
    <n v="1.54"/>
    <x v="5"/>
    <x v="1"/>
    <x v="0"/>
    <n v="27"/>
    <x v="2"/>
    <x v="3"/>
    <x v="2"/>
    <x v="7"/>
    <n v="1"/>
    <n v="0"/>
    <n v="0"/>
    <n v="0"/>
    <n v="0"/>
    <s v="-"/>
    <s v="Never Contacted"/>
    <n v="0"/>
    <x v="1"/>
    <b v="0"/>
    <b v="0"/>
    <x v="0"/>
  </r>
  <r>
    <s v="CUST102242"/>
    <d v="2021-11-30T00:00:00"/>
    <x v="1"/>
    <x v="5"/>
    <d v="2025-06-27T00:00:00"/>
    <d v="2025-08-06T00:00:00"/>
    <x v="2"/>
    <n v="1418"/>
    <n v="73"/>
    <n v="1.3698630136986301E-2"/>
    <x v="0"/>
    <n v="4"/>
    <n v="4.75"/>
    <n v="1.19"/>
    <n v="0.52"/>
    <x v="3"/>
    <x v="2"/>
    <x v="1"/>
    <n v="38"/>
    <x v="0"/>
    <x v="0"/>
    <x v="3"/>
    <x v="6"/>
    <n v="0"/>
    <n v="0"/>
    <n v="1"/>
    <n v="0"/>
    <n v="3"/>
    <s v="-"/>
    <s v="Never Contacted"/>
    <n v="0"/>
    <x v="1"/>
    <b v="1"/>
    <b v="0"/>
    <x v="1"/>
  </r>
  <r>
    <s v="CUST100938"/>
    <d v="2022-08-09T00:00:00"/>
    <x v="0"/>
    <x v="2"/>
    <d v="2023-12-31T00:00:00"/>
    <d v="2025-02-23T00:00:00"/>
    <x v="2"/>
    <n v="1166"/>
    <n v="237"/>
    <n v="4.2194092827004216E-3"/>
    <x v="0"/>
    <n v="1"/>
    <n v="1.05"/>
    <n v="1.05"/>
    <n v="0.77"/>
    <x v="1"/>
    <x v="6"/>
    <x v="2"/>
    <n v="38"/>
    <x v="0"/>
    <x v="4"/>
    <x v="2"/>
    <x v="2"/>
    <n v="1"/>
    <n v="0"/>
    <n v="0"/>
    <n v="1"/>
    <n v="0"/>
    <d v="2022-08-24T00:00:00"/>
    <s v="Contacted"/>
    <n v="0"/>
    <x v="1"/>
    <b v="1"/>
    <b v="0"/>
    <x v="0"/>
  </r>
  <r>
    <s v="CUST102244"/>
    <d v="2022-09-22T00:00:00"/>
    <x v="0"/>
    <x v="10"/>
    <d v="2022-12-24T00:00:00"/>
    <d v="2025-04-09T00:00:00"/>
    <x v="2"/>
    <n v="1122"/>
    <n v="192"/>
    <n v="5.208333333333333E-3"/>
    <x v="0"/>
    <n v="5"/>
    <n v="274.64"/>
    <n v="54.93"/>
    <n v="51.92"/>
    <x v="5"/>
    <x v="9"/>
    <x v="1"/>
    <n v="0"/>
    <x v="3"/>
    <x v="4"/>
    <x v="1"/>
    <x v="8"/>
    <n v="1"/>
    <n v="0"/>
    <n v="0"/>
    <n v="0"/>
    <n v="1"/>
    <d v="2022-11-18T00:00:00"/>
    <s v="Contacted"/>
    <n v="2"/>
    <x v="0"/>
    <b v="1"/>
    <b v="1"/>
    <x v="0"/>
  </r>
  <r>
    <s v="CUST100346"/>
    <d v="2020-01-20T00:00:00"/>
    <x v="2"/>
    <x v="3"/>
    <d v="2021-11-23T00:00:00"/>
    <d v="2024-04-29T00:00:00"/>
    <x v="0"/>
    <n v="2098"/>
    <n v="537"/>
    <n v="1.8621973929236499E-3"/>
    <x v="0"/>
    <n v="1"/>
    <n v="22.16"/>
    <n v="22.16"/>
    <n v="22.23"/>
    <x v="5"/>
    <x v="3"/>
    <x v="0"/>
    <n v="20"/>
    <x v="2"/>
    <x v="1"/>
    <x v="0"/>
    <x v="5"/>
    <n v="0"/>
    <n v="0"/>
    <n v="0"/>
    <n v="0"/>
    <n v="0"/>
    <d v="2023-06-19T00:00:00"/>
    <s v="Contacted"/>
    <n v="5"/>
    <x v="1"/>
    <b v="1"/>
    <b v="0"/>
    <x v="0"/>
  </r>
  <r>
    <s v="CUST102084"/>
    <d v="2024-04-03T00:00:00"/>
    <x v="3"/>
    <x v="9"/>
    <d v="2025-04-03T00:00:00"/>
    <d v="2025-07-01T00:00:00"/>
    <x v="2"/>
    <n v="563"/>
    <n v="109"/>
    <n v="9.1743119266055051E-3"/>
    <x v="0"/>
    <n v="3"/>
    <n v="275.91000000000003"/>
    <n v="91.97"/>
    <n v="31.81"/>
    <x v="5"/>
    <x v="5"/>
    <x v="1"/>
    <n v="34"/>
    <x v="0"/>
    <x v="4"/>
    <x v="2"/>
    <x v="5"/>
    <n v="2"/>
    <n v="0"/>
    <n v="0"/>
    <n v="1"/>
    <n v="1"/>
    <d v="2024-07-25T00:00:00"/>
    <s v="Contacted"/>
    <n v="0"/>
    <x v="0"/>
    <b v="1"/>
    <b v="0"/>
    <x v="0"/>
  </r>
  <r>
    <s v="CUST102474"/>
    <d v="2023-08-09T00:00:00"/>
    <x v="4"/>
    <x v="2"/>
    <d v="2025-08-24T00:00:00"/>
    <d v="2025-09-14T00:00:00"/>
    <x v="2"/>
    <n v="801"/>
    <n v="34"/>
    <n v="2.9411764705882353E-2"/>
    <x v="0"/>
    <n v="1"/>
    <n v="59.83"/>
    <n v="59.83"/>
    <n v="67.22"/>
    <x v="4"/>
    <x v="0"/>
    <x v="1"/>
    <n v="21"/>
    <x v="2"/>
    <x v="1"/>
    <x v="1"/>
    <x v="0"/>
    <n v="0"/>
    <n v="0"/>
    <n v="0"/>
    <n v="0"/>
    <n v="0"/>
    <d v="2023-08-09T00:00:00"/>
    <s v="Contacted"/>
    <n v="0"/>
    <x v="0"/>
    <b v="1"/>
    <b v="0"/>
    <x v="1"/>
  </r>
  <r>
    <s v="CUST101418"/>
    <d v="2020-03-14T00:00:00"/>
    <x v="2"/>
    <x v="11"/>
    <d v="2024-10-20T00:00:00"/>
    <d v="2024-12-19T00:00:00"/>
    <x v="0"/>
    <n v="2044"/>
    <n v="303"/>
    <n v="3.3003300330033004E-3"/>
    <x v="0"/>
    <n v="4"/>
    <n v="147.13999999999999"/>
    <n v="36.78"/>
    <n v="14.67"/>
    <x v="5"/>
    <x v="9"/>
    <x v="2"/>
    <n v="34"/>
    <x v="0"/>
    <x v="4"/>
    <x v="1"/>
    <x v="2"/>
    <n v="0"/>
    <n v="0"/>
    <n v="0"/>
    <n v="0"/>
    <n v="2"/>
    <d v="2024-10-02T00:00:00"/>
    <s v="Contacted"/>
    <n v="0"/>
    <x v="2"/>
    <b v="0"/>
    <b v="0"/>
    <x v="0"/>
  </r>
  <r>
    <s v="CUST100385"/>
    <d v="2024-12-27T00:00:00"/>
    <x v="3"/>
    <x v="7"/>
    <d v="2025-01-08T00:00:00"/>
    <d v="2025-04-09T00:00:00"/>
    <x v="2"/>
    <n v="295"/>
    <n v="192"/>
    <n v="5.208333333333333E-3"/>
    <x v="0"/>
    <n v="1"/>
    <n v="65.430000000000007"/>
    <n v="65.430000000000007"/>
    <n v="74.92"/>
    <x v="5"/>
    <x v="9"/>
    <x v="2"/>
    <n v="31"/>
    <x v="0"/>
    <x v="4"/>
    <x v="3"/>
    <x v="6"/>
    <n v="0"/>
    <n v="0"/>
    <n v="0"/>
    <n v="0"/>
    <n v="1"/>
    <s v="-"/>
    <s v="Never Contacted"/>
    <n v="0"/>
    <x v="0"/>
    <b v="1"/>
    <b v="0"/>
    <x v="0"/>
  </r>
  <r>
    <s v="CUST101580"/>
    <d v="2021-11-24T00:00:00"/>
    <x v="1"/>
    <x v="5"/>
    <d v="2023-11-16T00:00:00"/>
    <d v="2024-03-24T00:00:00"/>
    <x v="0"/>
    <n v="1424"/>
    <n v="573"/>
    <n v="1.7452006980802793E-3"/>
    <x v="0"/>
    <n v="3"/>
    <n v="248.12"/>
    <n v="82.71"/>
    <n v="180.82"/>
    <x v="1"/>
    <x v="4"/>
    <x v="2"/>
    <n v="42"/>
    <x v="0"/>
    <x v="3"/>
    <x v="4"/>
    <x v="4"/>
    <n v="1"/>
    <n v="0"/>
    <n v="0"/>
    <n v="0"/>
    <n v="0"/>
    <d v="2024-09-24T00:00:00"/>
    <s v="Contacted"/>
    <n v="0"/>
    <x v="0"/>
    <b v="1"/>
    <b v="0"/>
    <x v="0"/>
  </r>
  <r>
    <s v="CUST102097"/>
    <d v="2023-10-26T00:00:00"/>
    <x v="4"/>
    <x v="6"/>
    <d v="2024-11-11T00:00:00"/>
    <d v="2025-06-01T00:00:00"/>
    <x v="2"/>
    <n v="723"/>
    <n v="139"/>
    <n v="7.1942446043165471E-3"/>
    <x v="0"/>
    <n v="4"/>
    <n v="143.5"/>
    <n v="35.880000000000003"/>
    <n v="68.489999999999995"/>
    <x v="5"/>
    <x v="7"/>
    <x v="1"/>
    <n v="40"/>
    <x v="0"/>
    <x v="0"/>
    <x v="3"/>
    <x v="3"/>
    <n v="0"/>
    <n v="0"/>
    <n v="0"/>
    <n v="0"/>
    <n v="1"/>
    <d v="2025-05-14T00:00:00"/>
    <s v="Contacted"/>
    <n v="0"/>
    <x v="0"/>
    <b v="0"/>
    <b v="0"/>
    <x v="0"/>
  </r>
  <r>
    <s v="CUST100243"/>
    <d v="2020-06-03T00:00:00"/>
    <x v="2"/>
    <x v="0"/>
    <d v="2025-03-28T00:00:00"/>
    <d v="2025-10-06T00:00:00"/>
    <x v="2"/>
    <n v="1963"/>
    <n v="12"/>
    <n v="8.3333333333333329E-2"/>
    <x v="0"/>
    <n v="2"/>
    <n v="118.84"/>
    <n v="59.42"/>
    <n v="31.87"/>
    <x v="2"/>
    <x v="4"/>
    <x v="2"/>
    <n v="21"/>
    <x v="2"/>
    <x v="6"/>
    <x v="0"/>
    <x v="2"/>
    <n v="0"/>
    <n v="1"/>
    <n v="0"/>
    <n v="0"/>
    <n v="1"/>
    <d v="2025-06-27T00:00:00"/>
    <s v="Contacted"/>
    <n v="0"/>
    <x v="0"/>
    <b v="0"/>
    <b v="0"/>
    <x v="1"/>
  </r>
  <r>
    <s v="CUST101622"/>
    <d v="2023-02-23T00:00:00"/>
    <x v="4"/>
    <x v="4"/>
    <s v="-"/>
    <s v="-"/>
    <x v="3"/>
    <n v="968"/>
    <s v=" - "/>
    <n v="0"/>
    <x v="1"/>
    <n v="0"/>
    <n v="0"/>
    <n v="0"/>
    <n v="0"/>
    <x v="4"/>
    <x v="6"/>
    <x v="2"/>
    <n v="24"/>
    <x v="2"/>
    <x v="5"/>
    <x v="0"/>
    <x v="3"/>
    <n v="0"/>
    <n v="0"/>
    <n v="0"/>
    <n v="0"/>
    <n v="0"/>
    <d v="2024-12-31T00:00:00"/>
    <s v="Contacted"/>
    <n v="9"/>
    <x v="1"/>
    <b v="1"/>
    <b v="0"/>
    <x v="0"/>
  </r>
  <r>
    <s v="CUST100936"/>
    <d v="2021-05-14T00:00:00"/>
    <x v="1"/>
    <x v="1"/>
    <d v="2023-08-02T00:00:00"/>
    <d v="2025-07-15T00:00:00"/>
    <x v="2"/>
    <n v="1618"/>
    <n v="95"/>
    <n v="1.0526315789473684E-2"/>
    <x v="0"/>
    <n v="1"/>
    <n v="110.46"/>
    <n v="110.46"/>
    <n v="91.1"/>
    <x v="1"/>
    <x v="4"/>
    <x v="0"/>
    <n v="34"/>
    <x v="0"/>
    <x v="1"/>
    <x v="0"/>
    <x v="2"/>
    <n v="0"/>
    <n v="0"/>
    <n v="0"/>
    <n v="1"/>
    <n v="1"/>
    <d v="2025-01-24T00:00:00"/>
    <s v="Contacted"/>
    <n v="0"/>
    <x v="0"/>
    <b v="1"/>
    <b v="0"/>
    <x v="0"/>
  </r>
  <r>
    <s v="CUST102221"/>
    <d v="2024-06-09T00:00:00"/>
    <x v="3"/>
    <x v="0"/>
    <d v="2025-06-09T00:00:00"/>
    <d v="2025-06-18T00:00:00"/>
    <x v="2"/>
    <n v="496"/>
    <n v="122"/>
    <n v="8.1967213114754103E-3"/>
    <x v="0"/>
    <n v="3"/>
    <n v="136.81"/>
    <n v="45.6"/>
    <n v="54.8"/>
    <x v="5"/>
    <x v="3"/>
    <x v="2"/>
    <n v="28"/>
    <x v="2"/>
    <x v="5"/>
    <x v="3"/>
    <x v="7"/>
    <n v="1"/>
    <n v="0"/>
    <n v="0"/>
    <n v="1"/>
    <n v="3"/>
    <d v="2025-10-03T00:00:00"/>
    <s v="Contacted"/>
    <n v="0"/>
    <x v="0"/>
    <b v="1"/>
    <b v="0"/>
    <x v="0"/>
  </r>
  <r>
    <s v="CUST100312"/>
    <d v="2024-10-31T00:00:00"/>
    <x v="3"/>
    <x v="6"/>
    <d v="2024-12-24T00:00:00"/>
    <d v="2025-03-23T00:00:00"/>
    <x v="2"/>
    <n v="352"/>
    <n v="209"/>
    <n v="4.7846889952153108E-3"/>
    <x v="0"/>
    <n v="1"/>
    <n v="93.4"/>
    <n v="93.4"/>
    <n v="169.97"/>
    <x v="5"/>
    <x v="8"/>
    <x v="1"/>
    <n v="21"/>
    <x v="2"/>
    <x v="4"/>
    <x v="3"/>
    <x v="4"/>
    <n v="0"/>
    <n v="1"/>
    <n v="0"/>
    <n v="0"/>
    <n v="0"/>
    <d v="2025-06-04T00:00:00"/>
    <s v="Contacted"/>
    <n v="0"/>
    <x v="2"/>
    <b v="1"/>
    <b v="1"/>
    <x v="0"/>
  </r>
  <r>
    <s v="CUST102439"/>
    <d v="2022-11-05T00:00:00"/>
    <x v="0"/>
    <x v="5"/>
    <d v="2023-11-02T00:00:00"/>
    <d v="2025-02-01T00:00:00"/>
    <x v="2"/>
    <n v="1078"/>
    <n v="259"/>
    <n v="3.8610038610038611E-3"/>
    <x v="0"/>
    <n v="5"/>
    <n v="609.51"/>
    <n v="121.9"/>
    <n v="82.24"/>
    <x v="2"/>
    <x v="6"/>
    <x v="0"/>
    <n v="29"/>
    <x v="2"/>
    <x v="0"/>
    <x v="0"/>
    <x v="2"/>
    <n v="1"/>
    <n v="0"/>
    <n v="0"/>
    <n v="1"/>
    <n v="2"/>
    <s v="-"/>
    <s v="Never Contacted"/>
    <n v="0"/>
    <x v="0"/>
    <b v="1"/>
    <b v="0"/>
    <x v="0"/>
  </r>
  <r>
    <s v="CUST101524"/>
    <d v="2024-05-07T00:00:00"/>
    <x v="3"/>
    <x v="1"/>
    <d v="2025-04-13T00:00:00"/>
    <d v="2025-06-08T00:00:00"/>
    <x v="2"/>
    <n v="529"/>
    <n v="132"/>
    <n v="7.575757575757576E-3"/>
    <x v="0"/>
    <n v="5"/>
    <n v="256.25"/>
    <n v="51.25"/>
    <n v="64.260000000000005"/>
    <x v="5"/>
    <x v="3"/>
    <x v="2"/>
    <n v="16"/>
    <x v="1"/>
    <x v="0"/>
    <x v="2"/>
    <x v="5"/>
    <n v="0"/>
    <n v="2"/>
    <n v="1"/>
    <n v="1"/>
    <n v="3"/>
    <d v="2025-04-06T00:00:00"/>
    <s v="Contacted"/>
    <n v="0"/>
    <x v="0"/>
    <b v="1"/>
    <b v="0"/>
    <x v="0"/>
  </r>
  <r>
    <s v="CUST101332"/>
    <d v="2023-04-17T00:00:00"/>
    <x v="4"/>
    <x v="9"/>
    <d v="2025-01-04T00:00:00"/>
    <d v="2025-08-08T00:00:00"/>
    <x v="2"/>
    <n v="915"/>
    <n v="71"/>
    <n v="1.4084507042253521E-2"/>
    <x v="0"/>
    <n v="2"/>
    <n v="124.52"/>
    <n v="62.26"/>
    <n v="68.55"/>
    <x v="1"/>
    <x v="9"/>
    <x v="1"/>
    <n v="20"/>
    <x v="2"/>
    <x v="1"/>
    <x v="3"/>
    <x v="0"/>
    <n v="0"/>
    <n v="0"/>
    <n v="0"/>
    <n v="0"/>
    <n v="1"/>
    <s v="-"/>
    <s v="Never Contacted"/>
    <n v="4"/>
    <x v="0"/>
    <b v="1"/>
    <b v="0"/>
    <x v="1"/>
  </r>
  <r>
    <s v="CUST100968"/>
    <d v="2022-04-12T00:00:00"/>
    <x v="0"/>
    <x v="9"/>
    <d v="2024-07-29T00:00:00"/>
    <d v="2024-12-16T00:00:00"/>
    <x v="0"/>
    <n v="1285"/>
    <n v="306"/>
    <n v="3.2679738562091504E-3"/>
    <x v="0"/>
    <n v="3"/>
    <n v="151.22999999999999"/>
    <n v="50.41"/>
    <n v="53.84"/>
    <x v="2"/>
    <x v="5"/>
    <x v="0"/>
    <n v="27"/>
    <x v="2"/>
    <x v="0"/>
    <x v="3"/>
    <x v="4"/>
    <n v="0"/>
    <n v="0"/>
    <n v="1"/>
    <n v="0"/>
    <n v="1"/>
    <d v="2025-09-14T00:00:00"/>
    <s v="Contacted"/>
    <n v="0"/>
    <x v="1"/>
    <b v="1"/>
    <b v="1"/>
    <x v="0"/>
  </r>
  <r>
    <s v="CUST100660"/>
    <d v="2022-05-20T00:00:00"/>
    <x v="0"/>
    <x v="1"/>
    <d v="2022-11-05T00:00:00"/>
    <d v="2025-09-03T00:00:00"/>
    <x v="2"/>
    <n v="1247"/>
    <n v="45"/>
    <n v="2.2222222222222223E-2"/>
    <x v="0"/>
    <n v="5"/>
    <n v="371.63"/>
    <n v="74.33"/>
    <n v="15.05"/>
    <x v="2"/>
    <x v="8"/>
    <x v="0"/>
    <n v="29"/>
    <x v="2"/>
    <x v="4"/>
    <x v="2"/>
    <x v="5"/>
    <n v="0"/>
    <n v="1"/>
    <n v="0"/>
    <n v="1"/>
    <n v="0"/>
    <s v="-"/>
    <s v="Never Contacted"/>
    <n v="8"/>
    <x v="2"/>
    <b v="1"/>
    <b v="0"/>
    <x v="1"/>
  </r>
  <r>
    <s v="CUST100935"/>
    <d v="2022-07-12T00:00:00"/>
    <x v="0"/>
    <x v="8"/>
    <d v="2025-08-13T00:00:00"/>
    <d v="2025-08-31T00:00:00"/>
    <x v="2"/>
    <n v="1194"/>
    <n v="48"/>
    <n v="2.0833333333333332E-2"/>
    <x v="0"/>
    <n v="2"/>
    <n v="176.31"/>
    <n v="88.16"/>
    <n v="114.42"/>
    <x v="5"/>
    <x v="9"/>
    <x v="0"/>
    <n v="29"/>
    <x v="2"/>
    <x v="2"/>
    <x v="2"/>
    <x v="2"/>
    <n v="1"/>
    <n v="0"/>
    <n v="1"/>
    <n v="0"/>
    <n v="0"/>
    <d v="2024-08-21T00:00:00"/>
    <s v="Contacted"/>
    <n v="8"/>
    <x v="0"/>
    <b v="1"/>
    <b v="0"/>
    <x v="1"/>
  </r>
  <r>
    <s v="CUST100370"/>
    <d v="2023-06-06T00:00:00"/>
    <x v="4"/>
    <x v="0"/>
    <d v="2024-04-24T00:00:00"/>
    <d v="2024-04-29T00:00:00"/>
    <x v="0"/>
    <n v="865"/>
    <n v="537"/>
    <n v="1.8621973929236499E-3"/>
    <x v="0"/>
    <n v="4"/>
    <n v="148.62"/>
    <n v="37.159999999999997"/>
    <n v="25.73"/>
    <x v="1"/>
    <x v="0"/>
    <x v="2"/>
    <n v="24"/>
    <x v="2"/>
    <x v="6"/>
    <x v="4"/>
    <x v="5"/>
    <n v="0"/>
    <n v="0"/>
    <n v="1"/>
    <n v="0"/>
    <n v="2"/>
    <s v="-"/>
    <s v="Never Contacted"/>
    <n v="0"/>
    <x v="0"/>
    <b v="1"/>
    <b v="0"/>
    <x v="0"/>
  </r>
  <r>
    <s v="CUST100566"/>
    <d v="2024-01-14T00:00:00"/>
    <x v="3"/>
    <x v="3"/>
    <d v="2024-02-09T00:00:00"/>
    <d v="2025-02-21T00:00:00"/>
    <x v="2"/>
    <n v="643"/>
    <n v="239"/>
    <n v="4.1841004184100415E-3"/>
    <x v="0"/>
    <n v="1"/>
    <n v="63.85"/>
    <n v="63.85"/>
    <n v="49.85"/>
    <x v="4"/>
    <x v="2"/>
    <x v="0"/>
    <n v="31"/>
    <x v="0"/>
    <x v="0"/>
    <x v="0"/>
    <x v="1"/>
    <n v="0"/>
    <n v="0"/>
    <n v="0"/>
    <n v="0"/>
    <n v="1"/>
    <d v="2024-05-15T00:00:00"/>
    <s v="Contacted"/>
    <n v="0"/>
    <x v="0"/>
    <b v="0"/>
    <b v="0"/>
    <x v="0"/>
  </r>
  <r>
    <s v="CUST101957"/>
    <d v="2023-09-17T00:00:00"/>
    <x v="4"/>
    <x v="10"/>
    <d v="2025-05-18T00:00:00"/>
    <d v="2025-09-23T00:00:00"/>
    <x v="2"/>
    <n v="762"/>
    <n v="25"/>
    <n v="0.04"/>
    <x v="0"/>
    <n v="2"/>
    <n v="77.56"/>
    <n v="38.78"/>
    <n v="70.59"/>
    <x v="2"/>
    <x v="5"/>
    <x v="2"/>
    <n v="31"/>
    <x v="0"/>
    <x v="2"/>
    <x v="0"/>
    <x v="6"/>
    <n v="0"/>
    <n v="0"/>
    <n v="1"/>
    <n v="0"/>
    <n v="0"/>
    <d v="2024-01-19T00:00:00"/>
    <s v="Contacted"/>
    <n v="0"/>
    <x v="2"/>
    <b v="1"/>
    <b v="1"/>
    <x v="1"/>
  </r>
  <r>
    <s v="CUST100824"/>
    <d v="2023-08-24T00:00:00"/>
    <x v="4"/>
    <x v="2"/>
    <d v="2023-12-04T00:00:00"/>
    <d v="2024-03-03T00:00:00"/>
    <x v="0"/>
    <n v="786"/>
    <n v="594"/>
    <n v="1.6835016835016834E-3"/>
    <x v="0"/>
    <n v="3"/>
    <n v="112.12"/>
    <n v="37.369999999999997"/>
    <n v="65.819999999999993"/>
    <x v="5"/>
    <x v="1"/>
    <x v="0"/>
    <n v="28"/>
    <x v="2"/>
    <x v="5"/>
    <x v="0"/>
    <x v="5"/>
    <n v="0"/>
    <n v="0"/>
    <n v="0"/>
    <n v="0"/>
    <n v="1"/>
    <s v="-"/>
    <s v="Never Contacted"/>
    <n v="0"/>
    <x v="0"/>
    <b v="1"/>
    <b v="1"/>
    <x v="0"/>
  </r>
  <r>
    <s v="CUST100982"/>
    <d v="2021-08-25T00:00:00"/>
    <x v="1"/>
    <x v="2"/>
    <d v="2023-08-19T00:00:00"/>
    <d v="2025-08-13T00:00:00"/>
    <x v="2"/>
    <n v="1515"/>
    <n v="66"/>
    <n v="1.5151515151515152E-2"/>
    <x v="0"/>
    <n v="4"/>
    <n v="223.48"/>
    <n v="55.87"/>
    <n v="87.02"/>
    <x v="5"/>
    <x v="0"/>
    <x v="2"/>
    <n v="35"/>
    <x v="0"/>
    <x v="2"/>
    <x v="0"/>
    <x v="1"/>
    <n v="0"/>
    <n v="0"/>
    <n v="0"/>
    <n v="0"/>
    <n v="1"/>
    <d v="2025-02-18T00:00:00"/>
    <s v="Contacted"/>
    <n v="0"/>
    <x v="1"/>
    <b v="1"/>
    <b v="1"/>
    <x v="1"/>
  </r>
  <r>
    <s v="CUST101979"/>
    <d v="2020-04-03T00:00:00"/>
    <x v="2"/>
    <x v="9"/>
    <d v="2025-04-10T00:00:00"/>
    <s v="-"/>
    <x v="3"/>
    <n v="2024"/>
    <s v=" - "/>
    <n v="0"/>
    <x v="0"/>
    <n v="0"/>
    <n v="0"/>
    <n v="0"/>
    <n v="0"/>
    <x v="5"/>
    <x v="7"/>
    <x v="0"/>
    <n v="27"/>
    <x v="2"/>
    <x v="0"/>
    <x v="1"/>
    <x v="6"/>
    <n v="0"/>
    <n v="0"/>
    <n v="0"/>
    <n v="0"/>
    <n v="0"/>
    <s v="-"/>
    <s v="Never Contacted"/>
    <n v="0"/>
    <x v="0"/>
    <b v="1"/>
    <b v="1"/>
    <x v="0"/>
  </r>
  <r>
    <s v="CUST101477"/>
    <d v="2022-08-10T00:00:00"/>
    <x v="0"/>
    <x v="2"/>
    <d v="2025-01-27T00:00:00"/>
    <d v="2025-03-10T00:00:00"/>
    <x v="2"/>
    <n v="1165"/>
    <n v="222"/>
    <n v="4.5045045045045045E-3"/>
    <x v="0"/>
    <n v="1"/>
    <n v="59.05"/>
    <n v="59.05"/>
    <n v="75.930000000000007"/>
    <x v="4"/>
    <x v="8"/>
    <x v="0"/>
    <n v="23"/>
    <x v="2"/>
    <x v="5"/>
    <x v="1"/>
    <x v="7"/>
    <n v="0"/>
    <n v="0"/>
    <n v="0"/>
    <n v="0"/>
    <n v="0"/>
    <d v="2024-08-13T00:00:00"/>
    <s v="Contacted"/>
    <n v="0"/>
    <x v="1"/>
    <b v="1"/>
    <b v="0"/>
    <x v="0"/>
  </r>
  <r>
    <s v="CUST102148"/>
    <d v="2021-01-20T00:00:00"/>
    <x v="1"/>
    <x v="3"/>
    <d v="2021-06-04T00:00:00"/>
    <s v="-"/>
    <x v="3"/>
    <n v="1732"/>
    <s v=" - "/>
    <n v="0"/>
    <x v="0"/>
    <n v="0"/>
    <n v="0"/>
    <n v="0"/>
    <n v="0"/>
    <x v="5"/>
    <x v="0"/>
    <x v="0"/>
    <n v="48"/>
    <x v="0"/>
    <x v="4"/>
    <x v="0"/>
    <x v="4"/>
    <n v="0"/>
    <n v="0"/>
    <n v="0"/>
    <n v="0"/>
    <n v="0"/>
    <s v="-"/>
    <s v="Never Contacted"/>
    <n v="2"/>
    <x v="0"/>
    <b v="1"/>
    <b v="0"/>
    <x v="0"/>
  </r>
  <r>
    <s v="CUST100813"/>
    <d v="2022-05-13T00:00:00"/>
    <x v="0"/>
    <x v="1"/>
    <d v="2023-10-13T00:00:00"/>
    <d v="2025-09-19T00:00:00"/>
    <x v="2"/>
    <n v="1254"/>
    <n v="29"/>
    <n v="3.4482758620689655E-2"/>
    <x v="0"/>
    <n v="2"/>
    <n v="181.62"/>
    <n v="90.81"/>
    <n v="35.11"/>
    <x v="2"/>
    <x v="3"/>
    <x v="2"/>
    <n v="38"/>
    <x v="0"/>
    <x v="0"/>
    <x v="3"/>
    <x v="7"/>
    <n v="0"/>
    <n v="0"/>
    <n v="1"/>
    <n v="0"/>
    <n v="0"/>
    <d v="2022-08-16T00:00:00"/>
    <s v="Contacted"/>
    <n v="10"/>
    <x v="0"/>
    <b v="1"/>
    <b v="1"/>
    <x v="1"/>
  </r>
  <r>
    <s v="CUST100778"/>
    <d v="2022-04-08T00:00:00"/>
    <x v="0"/>
    <x v="9"/>
    <d v="2024-11-15T00:00:00"/>
    <d v="2025-05-24T00:00:00"/>
    <x v="2"/>
    <n v="1289"/>
    <n v="147"/>
    <n v="6.8027210884353739E-3"/>
    <x v="0"/>
    <n v="1"/>
    <n v="44.24"/>
    <n v="44.24"/>
    <n v="40.909999999999997"/>
    <x v="4"/>
    <x v="2"/>
    <x v="0"/>
    <n v="28"/>
    <x v="2"/>
    <x v="2"/>
    <x v="0"/>
    <x v="0"/>
    <n v="0"/>
    <n v="1"/>
    <n v="0"/>
    <n v="0"/>
    <n v="1"/>
    <d v="2024-03-25T00:00:00"/>
    <s v="Contacted"/>
    <n v="0"/>
    <x v="0"/>
    <b v="0"/>
    <b v="1"/>
    <x v="0"/>
  </r>
  <r>
    <s v="CUST101320"/>
    <d v="2024-10-15T00:00:00"/>
    <x v="3"/>
    <x v="6"/>
    <d v="2025-01-23T00:00:00"/>
    <d v="2025-01-29T00:00:00"/>
    <x v="2"/>
    <n v="368"/>
    <n v="262"/>
    <n v="3.8167938931297708E-3"/>
    <x v="0"/>
    <n v="3"/>
    <n v="73.239999999999995"/>
    <n v="24.41"/>
    <n v="13.59"/>
    <x v="0"/>
    <x v="1"/>
    <x v="2"/>
    <n v="28"/>
    <x v="2"/>
    <x v="4"/>
    <x v="3"/>
    <x v="1"/>
    <n v="0"/>
    <n v="0"/>
    <n v="0"/>
    <n v="0"/>
    <n v="1"/>
    <d v="2024-12-24T00:00:00"/>
    <s v="Contacted"/>
    <n v="0"/>
    <x v="0"/>
    <b v="1"/>
    <b v="0"/>
    <x v="0"/>
  </r>
  <r>
    <s v="CUST101521"/>
    <d v="2022-10-14T00:00:00"/>
    <x v="0"/>
    <x v="6"/>
    <d v="2025-03-24T00:00:00"/>
    <d v="2025-06-11T00:00:00"/>
    <x v="2"/>
    <n v="1100"/>
    <n v="129"/>
    <n v="7.7519379844961239E-3"/>
    <x v="0"/>
    <n v="2"/>
    <n v="258.49"/>
    <n v="129.25"/>
    <n v="124.87"/>
    <x v="4"/>
    <x v="0"/>
    <x v="2"/>
    <n v="23"/>
    <x v="2"/>
    <x v="3"/>
    <x v="1"/>
    <x v="5"/>
    <n v="0"/>
    <n v="0"/>
    <n v="0"/>
    <n v="0"/>
    <n v="0"/>
    <d v="2023-12-11T00:00:00"/>
    <s v="Contacted"/>
    <n v="0"/>
    <x v="2"/>
    <b v="1"/>
    <b v="1"/>
    <x v="0"/>
  </r>
  <r>
    <s v="CUST101052"/>
    <d v="2020-01-26T00:00:00"/>
    <x v="2"/>
    <x v="3"/>
    <d v="2022-08-14T00:00:00"/>
    <d v="2025-08-17T00:00:00"/>
    <x v="2"/>
    <n v="2092"/>
    <n v="62"/>
    <n v="1.6129032258064516E-2"/>
    <x v="0"/>
    <n v="5"/>
    <n v="277.81"/>
    <n v="55.56"/>
    <n v="35.17"/>
    <x v="5"/>
    <x v="3"/>
    <x v="1"/>
    <n v="36"/>
    <x v="0"/>
    <x v="2"/>
    <x v="1"/>
    <x v="4"/>
    <n v="0"/>
    <n v="0"/>
    <n v="0"/>
    <n v="0"/>
    <n v="1"/>
    <s v="-"/>
    <s v="Never Contacted"/>
    <n v="0"/>
    <x v="1"/>
    <b v="0"/>
    <b v="0"/>
    <x v="1"/>
  </r>
  <r>
    <s v="CUST101813"/>
    <d v="2024-12-02T00:00:00"/>
    <x v="3"/>
    <x v="7"/>
    <d v="2025-07-27T00:00:00"/>
    <d v="2025-10-01T00:00:00"/>
    <x v="2"/>
    <n v="320"/>
    <n v="17"/>
    <n v="5.8823529411764705E-2"/>
    <x v="0"/>
    <n v="3"/>
    <n v="104.35"/>
    <n v="34.78"/>
    <n v="14.59"/>
    <x v="3"/>
    <x v="5"/>
    <x v="1"/>
    <n v="30"/>
    <x v="2"/>
    <x v="5"/>
    <x v="3"/>
    <x v="4"/>
    <n v="0"/>
    <n v="0"/>
    <n v="0"/>
    <n v="0"/>
    <n v="0"/>
    <d v="2025-05-28T00:00:00"/>
    <s v="Contacted"/>
    <n v="6"/>
    <x v="2"/>
    <b v="1"/>
    <b v="0"/>
    <x v="1"/>
  </r>
  <r>
    <s v="CUST101013"/>
    <d v="2024-04-09T00:00:00"/>
    <x v="3"/>
    <x v="9"/>
    <d v="2025-01-20T00:00:00"/>
    <d v="2025-04-20T00:00:00"/>
    <x v="2"/>
    <n v="557"/>
    <n v="181"/>
    <n v="5.5248618784530384E-3"/>
    <x v="0"/>
    <n v="3"/>
    <n v="213.4"/>
    <n v="71.13"/>
    <n v="10.57"/>
    <x v="0"/>
    <x v="6"/>
    <x v="0"/>
    <n v="33"/>
    <x v="0"/>
    <x v="3"/>
    <x v="2"/>
    <x v="7"/>
    <n v="0"/>
    <n v="0"/>
    <n v="0"/>
    <n v="1"/>
    <n v="2"/>
    <s v="-"/>
    <s v="Never Contacted"/>
    <n v="10"/>
    <x v="0"/>
    <b v="0"/>
    <b v="0"/>
    <x v="0"/>
  </r>
  <r>
    <s v="CUST101401"/>
    <d v="2023-08-23T00:00:00"/>
    <x v="4"/>
    <x v="2"/>
    <d v="2025-04-26T00:00:00"/>
    <d v="2025-08-20T00:00:00"/>
    <x v="2"/>
    <n v="787"/>
    <n v="59"/>
    <n v="1.6949152542372881E-2"/>
    <x v="0"/>
    <n v="1"/>
    <n v="9.9600000000000009"/>
    <n v="9.9600000000000009"/>
    <n v="11.62"/>
    <x v="1"/>
    <x v="4"/>
    <x v="0"/>
    <n v="58"/>
    <x v="0"/>
    <x v="6"/>
    <x v="0"/>
    <x v="3"/>
    <n v="0"/>
    <n v="0"/>
    <n v="0"/>
    <n v="0"/>
    <n v="0"/>
    <d v="2023-12-11T00:00:00"/>
    <s v="Contacted"/>
    <n v="0"/>
    <x v="0"/>
    <b v="0"/>
    <b v="0"/>
    <x v="1"/>
  </r>
  <r>
    <s v="CUST101709"/>
    <d v="2023-02-09T00:00:00"/>
    <x v="4"/>
    <x v="4"/>
    <d v="2023-06-23T00:00:00"/>
    <d v="2025-06-15T00:00:00"/>
    <x v="2"/>
    <n v="982"/>
    <n v="125"/>
    <n v="8.0000000000000002E-3"/>
    <x v="0"/>
    <n v="3"/>
    <n v="120.27"/>
    <n v="40.090000000000003"/>
    <n v="63.54"/>
    <x v="2"/>
    <x v="6"/>
    <x v="0"/>
    <n v="40"/>
    <x v="0"/>
    <x v="1"/>
    <x v="4"/>
    <x v="1"/>
    <n v="0"/>
    <n v="0"/>
    <n v="0"/>
    <n v="0"/>
    <n v="0"/>
    <d v="2025-09-01T00:00:00"/>
    <s v="Contacted"/>
    <n v="7"/>
    <x v="0"/>
    <b v="0"/>
    <b v="0"/>
    <x v="0"/>
  </r>
  <r>
    <s v="CUST102071"/>
    <d v="2024-08-04T00:00:00"/>
    <x v="3"/>
    <x v="2"/>
    <d v="2025-09-28T00:00:00"/>
    <d v="2025-10-15T00:00:00"/>
    <x v="2"/>
    <n v="440"/>
    <n v="3"/>
    <n v="0.33333333333333331"/>
    <x v="0"/>
    <n v="3"/>
    <n v="2.97"/>
    <n v="0.99"/>
    <n v="0.82"/>
    <x v="4"/>
    <x v="6"/>
    <x v="2"/>
    <n v="16"/>
    <x v="1"/>
    <x v="2"/>
    <x v="0"/>
    <x v="0"/>
    <n v="0"/>
    <n v="0"/>
    <n v="0"/>
    <n v="0"/>
    <n v="0"/>
    <d v="2024-11-23T00:00:00"/>
    <s v="Contacted"/>
    <n v="10"/>
    <x v="0"/>
    <b v="1"/>
    <b v="1"/>
    <x v="1"/>
  </r>
  <r>
    <s v="CUST101753"/>
    <d v="2022-09-02T00:00:00"/>
    <x v="0"/>
    <x v="10"/>
    <d v="2024-11-02T00:00:00"/>
    <d v="2025-06-09T00:00:00"/>
    <x v="2"/>
    <n v="1142"/>
    <n v="131"/>
    <n v="7.6335877862595417E-3"/>
    <x v="0"/>
    <n v="4"/>
    <n v="140.68"/>
    <n v="35.17"/>
    <n v="48.27"/>
    <x v="2"/>
    <x v="1"/>
    <x v="0"/>
    <n v="25"/>
    <x v="2"/>
    <x v="4"/>
    <x v="1"/>
    <x v="5"/>
    <n v="1"/>
    <n v="0"/>
    <n v="0"/>
    <n v="0"/>
    <n v="1"/>
    <d v="2023-08-13T00:00:00"/>
    <s v="Contacted"/>
    <n v="0"/>
    <x v="0"/>
    <b v="1"/>
    <b v="0"/>
    <x v="0"/>
  </r>
  <r>
    <s v="CUST100126"/>
    <d v="2024-07-10T00:00:00"/>
    <x v="3"/>
    <x v="8"/>
    <d v="2025-04-27T00:00:00"/>
    <d v="2025-08-17T00:00:00"/>
    <x v="2"/>
    <n v="465"/>
    <n v="62"/>
    <n v="1.6129032258064516E-2"/>
    <x v="0"/>
    <n v="3"/>
    <n v="186.24"/>
    <n v="62.08"/>
    <n v="63.82"/>
    <x v="0"/>
    <x v="10"/>
    <x v="0"/>
    <n v="20"/>
    <x v="2"/>
    <x v="3"/>
    <x v="3"/>
    <x v="0"/>
    <n v="0"/>
    <n v="0"/>
    <n v="0"/>
    <n v="1"/>
    <n v="0"/>
    <d v="2024-08-11T00:00:00"/>
    <s v="Contacted"/>
    <n v="0"/>
    <x v="1"/>
    <b v="1"/>
    <b v="0"/>
    <x v="1"/>
  </r>
  <r>
    <s v="CUST100887"/>
    <d v="2020-03-25T00:00:00"/>
    <x v="2"/>
    <x v="11"/>
    <d v="2021-10-18T00:00:00"/>
    <d v="2023-06-21T00:00:00"/>
    <x v="1"/>
    <n v="2033"/>
    <n v="850"/>
    <n v="1.176470588235294E-3"/>
    <x v="0"/>
    <n v="5"/>
    <n v="281.56"/>
    <n v="56.31"/>
    <n v="59.9"/>
    <x v="3"/>
    <x v="0"/>
    <x v="1"/>
    <n v="31"/>
    <x v="0"/>
    <x v="4"/>
    <x v="3"/>
    <x v="2"/>
    <n v="0"/>
    <n v="1"/>
    <n v="0"/>
    <n v="0"/>
    <n v="1"/>
    <d v="2024-09-11T00:00:00"/>
    <s v="Contacted"/>
    <n v="9"/>
    <x v="1"/>
    <b v="1"/>
    <b v="0"/>
    <x v="0"/>
  </r>
  <r>
    <s v="CUST102029"/>
    <d v="2021-08-15T00:00:00"/>
    <x v="1"/>
    <x v="2"/>
    <d v="2024-01-29T00:00:00"/>
    <d v="2025-06-29T00:00:00"/>
    <x v="2"/>
    <n v="1525"/>
    <n v="111"/>
    <n v="9.0090090090090089E-3"/>
    <x v="0"/>
    <n v="3"/>
    <n v="64.67"/>
    <n v="21.56"/>
    <n v="17.850000000000001"/>
    <x v="2"/>
    <x v="10"/>
    <x v="2"/>
    <n v="41"/>
    <x v="0"/>
    <x v="6"/>
    <x v="0"/>
    <x v="5"/>
    <n v="0"/>
    <n v="1"/>
    <n v="0"/>
    <n v="0"/>
    <n v="0"/>
    <d v="2025-06-16T00:00:00"/>
    <s v="Contacted"/>
    <n v="10"/>
    <x v="1"/>
    <b v="1"/>
    <b v="0"/>
    <x v="0"/>
  </r>
  <r>
    <s v="CUST101347"/>
    <d v="2022-07-21T00:00:00"/>
    <x v="0"/>
    <x v="8"/>
    <d v="2023-01-13T00:00:00"/>
    <d v="2024-04-23T00:00:00"/>
    <x v="0"/>
    <n v="1185"/>
    <n v="543"/>
    <n v="1.841620626151013E-3"/>
    <x v="0"/>
    <n v="5"/>
    <n v="456.29"/>
    <n v="91.26"/>
    <n v="59.1"/>
    <x v="4"/>
    <x v="0"/>
    <x v="2"/>
    <n v="23"/>
    <x v="2"/>
    <x v="4"/>
    <x v="2"/>
    <x v="3"/>
    <n v="0"/>
    <n v="0"/>
    <n v="0"/>
    <n v="0"/>
    <n v="4"/>
    <d v="2025-03-22T00:00:00"/>
    <s v="Contacted"/>
    <n v="0"/>
    <x v="0"/>
    <b v="1"/>
    <b v="0"/>
    <x v="0"/>
  </r>
  <r>
    <s v="CUST101007"/>
    <d v="2024-01-17T00:00:00"/>
    <x v="3"/>
    <x v="3"/>
    <d v="2025-01-25T00:00:00"/>
    <d v="2025-10-07T00:00:00"/>
    <x v="2"/>
    <n v="640"/>
    <n v="11"/>
    <n v="9.0909090909090912E-2"/>
    <x v="0"/>
    <n v="1"/>
    <n v="55.02"/>
    <n v="55.02"/>
    <n v="41.5"/>
    <x v="1"/>
    <x v="5"/>
    <x v="1"/>
    <n v="25"/>
    <x v="2"/>
    <x v="6"/>
    <x v="4"/>
    <x v="2"/>
    <n v="1"/>
    <n v="0"/>
    <n v="0"/>
    <n v="0"/>
    <n v="0"/>
    <d v="2025-04-25T00:00:00"/>
    <s v="Contacted"/>
    <n v="0"/>
    <x v="1"/>
    <b v="1"/>
    <b v="1"/>
    <x v="1"/>
  </r>
  <r>
    <s v="CUST100355"/>
    <d v="2021-06-27T00:00:00"/>
    <x v="1"/>
    <x v="0"/>
    <d v="2023-03-23T00:00:00"/>
    <d v="2024-10-22T00:00:00"/>
    <x v="0"/>
    <n v="1574"/>
    <n v="361"/>
    <n v="2.7700831024930748E-3"/>
    <x v="0"/>
    <n v="4"/>
    <n v="266.37"/>
    <n v="66.59"/>
    <n v="134.24"/>
    <x v="4"/>
    <x v="3"/>
    <x v="1"/>
    <n v="16"/>
    <x v="1"/>
    <x v="1"/>
    <x v="4"/>
    <x v="4"/>
    <n v="0"/>
    <n v="0"/>
    <n v="0"/>
    <n v="0"/>
    <n v="1"/>
    <d v="2022-04-28T00:00:00"/>
    <s v="Contacted"/>
    <n v="5"/>
    <x v="0"/>
    <b v="0"/>
    <b v="0"/>
    <x v="0"/>
  </r>
  <r>
    <s v="CUST101126"/>
    <d v="2021-09-19T00:00:00"/>
    <x v="1"/>
    <x v="10"/>
    <d v="2024-03-10T00:00:00"/>
    <d v="2025-05-25T00:00:00"/>
    <x v="2"/>
    <n v="1490"/>
    <n v="146"/>
    <n v="6.8493150684931503E-3"/>
    <x v="0"/>
    <n v="2"/>
    <n v="104.53"/>
    <n v="52.27"/>
    <n v="19.52"/>
    <x v="0"/>
    <x v="8"/>
    <x v="0"/>
    <n v="46"/>
    <x v="0"/>
    <x v="5"/>
    <x v="2"/>
    <x v="3"/>
    <n v="0"/>
    <n v="0"/>
    <n v="0"/>
    <n v="0"/>
    <n v="0"/>
    <d v="2023-10-30T00:00:00"/>
    <s v="Contacted"/>
    <n v="0"/>
    <x v="2"/>
    <b v="1"/>
    <b v="1"/>
    <x v="0"/>
  </r>
  <r>
    <s v="CUST100682"/>
    <d v="2024-12-30T00:00:00"/>
    <x v="3"/>
    <x v="7"/>
    <d v="2025-09-24T00:00:00"/>
    <d v="2025-10-02T00:00:00"/>
    <x v="2"/>
    <n v="292"/>
    <n v="16"/>
    <n v="6.25E-2"/>
    <x v="0"/>
    <n v="3"/>
    <n v="26.42"/>
    <n v="8.81"/>
    <n v="5.77"/>
    <x v="1"/>
    <x v="9"/>
    <x v="2"/>
    <n v="19"/>
    <x v="1"/>
    <x v="2"/>
    <x v="4"/>
    <x v="0"/>
    <n v="0"/>
    <n v="0"/>
    <n v="0"/>
    <n v="0"/>
    <n v="1"/>
    <s v="-"/>
    <s v="Never Contacted"/>
    <n v="0"/>
    <x v="0"/>
    <b v="1"/>
    <b v="1"/>
    <x v="1"/>
  </r>
  <r>
    <s v="CUST100827"/>
    <d v="2023-08-27T00:00:00"/>
    <x v="4"/>
    <x v="2"/>
    <d v="2024-03-30T00:00:00"/>
    <d v="2024-06-12T00:00:00"/>
    <x v="0"/>
    <n v="783"/>
    <n v="493"/>
    <n v="2.0283975659229209E-3"/>
    <x v="0"/>
    <n v="6"/>
    <n v="128.69999999999999"/>
    <n v="21.45"/>
    <n v="15.5"/>
    <x v="3"/>
    <x v="0"/>
    <x v="1"/>
    <n v="26"/>
    <x v="2"/>
    <x v="3"/>
    <x v="3"/>
    <x v="7"/>
    <n v="0"/>
    <n v="0"/>
    <n v="2"/>
    <n v="1"/>
    <n v="1"/>
    <d v="2024-11-04T00:00:00"/>
    <s v="Contacted"/>
    <n v="0"/>
    <x v="0"/>
    <b v="1"/>
    <b v="0"/>
    <x v="0"/>
  </r>
  <r>
    <s v="CUST101491"/>
    <d v="2022-07-24T00:00:00"/>
    <x v="0"/>
    <x v="8"/>
    <d v="2025-10-04T00:00:00"/>
    <d v="2025-10-15T00:00:00"/>
    <x v="2"/>
    <n v="1182"/>
    <n v="3"/>
    <n v="0.33333333333333331"/>
    <x v="0"/>
    <n v="2"/>
    <n v="125.33"/>
    <n v="62.67"/>
    <n v="41.69"/>
    <x v="3"/>
    <x v="4"/>
    <x v="2"/>
    <n v="16"/>
    <x v="1"/>
    <x v="2"/>
    <x v="0"/>
    <x v="0"/>
    <n v="0"/>
    <n v="0"/>
    <n v="0"/>
    <n v="0"/>
    <n v="0"/>
    <d v="2023-01-04T00:00:00"/>
    <s v="Contacted"/>
    <n v="0"/>
    <x v="0"/>
    <b v="1"/>
    <b v="0"/>
    <x v="1"/>
  </r>
  <r>
    <s v="CUST100984"/>
    <d v="2022-04-08T00:00:00"/>
    <x v="0"/>
    <x v="9"/>
    <d v="2025-09-19T00:00:00"/>
    <d v="2025-10-08T00:00:00"/>
    <x v="2"/>
    <n v="1289"/>
    <n v="10"/>
    <n v="0.1"/>
    <x v="0"/>
    <n v="3"/>
    <n v="51.2"/>
    <n v="17.07"/>
    <n v="14.52"/>
    <x v="3"/>
    <x v="0"/>
    <x v="0"/>
    <n v="29"/>
    <x v="2"/>
    <x v="5"/>
    <x v="1"/>
    <x v="7"/>
    <n v="1"/>
    <n v="0"/>
    <n v="0"/>
    <n v="0"/>
    <n v="0"/>
    <d v="2022-06-15T00:00:00"/>
    <s v="Contacted"/>
    <n v="0"/>
    <x v="0"/>
    <b v="1"/>
    <b v="0"/>
    <x v="1"/>
  </r>
  <r>
    <s v="CUST101233"/>
    <d v="2023-01-31T00:00:00"/>
    <x v="4"/>
    <x v="3"/>
    <s v="-"/>
    <s v="-"/>
    <x v="3"/>
    <n v="991"/>
    <s v=" - "/>
    <n v="0"/>
    <x v="1"/>
    <n v="0"/>
    <n v="0"/>
    <n v="0"/>
    <n v="0"/>
    <x v="1"/>
    <x v="10"/>
    <x v="2"/>
    <n v="33"/>
    <x v="0"/>
    <x v="6"/>
    <x v="0"/>
    <x v="0"/>
    <n v="1"/>
    <n v="0"/>
    <n v="0"/>
    <n v="0"/>
    <n v="0"/>
    <d v="2023-12-09T00:00:00"/>
    <s v="Contacted"/>
    <n v="10"/>
    <x v="2"/>
    <b v="1"/>
    <b v="0"/>
    <x v="0"/>
  </r>
  <r>
    <s v="CUST102121"/>
    <d v="2021-09-27T00:00:00"/>
    <x v="1"/>
    <x v="10"/>
    <d v="2021-10-26T00:00:00"/>
    <d v="2025-01-21T00:00:00"/>
    <x v="2"/>
    <n v="1482"/>
    <n v="270"/>
    <n v="3.7037037037037038E-3"/>
    <x v="0"/>
    <n v="4"/>
    <n v="83.26"/>
    <n v="20.82"/>
    <n v="7.27"/>
    <x v="1"/>
    <x v="3"/>
    <x v="0"/>
    <n v="30"/>
    <x v="2"/>
    <x v="2"/>
    <x v="1"/>
    <x v="2"/>
    <n v="0"/>
    <n v="0"/>
    <n v="0"/>
    <n v="0"/>
    <n v="2"/>
    <d v="2023-01-07T00:00:00"/>
    <s v="Contacted"/>
    <n v="2"/>
    <x v="2"/>
    <b v="0"/>
    <b v="0"/>
    <x v="0"/>
  </r>
  <r>
    <s v="CUST100140"/>
    <d v="2022-12-26T00:00:00"/>
    <x v="0"/>
    <x v="7"/>
    <d v="2024-12-28T00:00:00"/>
    <d v="2025-02-03T00:00:00"/>
    <x v="2"/>
    <n v="1027"/>
    <n v="257"/>
    <n v="3.8910505836575876E-3"/>
    <x v="0"/>
    <n v="3"/>
    <n v="216.82"/>
    <n v="72.27"/>
    <n v="80.56"/>
    <x v="4"/>
    <x v="3"/>
    <x v="2"/>
    <n v="37"/>
    <x v="0"/>
    <x v="6"/>
    <x v="3"/>
    <x v="1"/>
    <n v="0"/>
    <n v="0"/>
    <n v="0"/>
    <n v="0"/>
    <n v="0"/>
    <s v="-"/>
    <s v="Never Contacted"/>
    <n v="0"/>
    <x v="2"/>
    <b v="1"/>
    <b v="0"/>
    <x v="0"/>
  </r>
  <r>
    <s v="CUST100217"/>
    <d v="2024-11-04T00:00:00"/>
    <x v="3"/>
    <x v="5"/>
    <d v="2025-02-15T00:00:00"/>
    <d v="2025-09-28T00:00:00"/>
    <x v="2"/>
    <n v="348"/>
    <n v="20"/>
    <n v="0.05"/>
    <x v="0"/>
    <n v="1"/>
    <n v="63.12"/>
    <n v="63.12"/>
    <n v="76.55"/>
    <x v="2"/>
    <x v="1"/>
    <x v="2"/>
    <n v="28"/>
    <x v="2"/>
    <x v="5"/>
    <x v="1"/>
    <x v="4"/>
    <n v="0"/>
    <n v="0"/>
    <n v="0"/>
    <n v="0"/>
    <n v="1"/>
    <d v="2024-12-17T00:00:00"/>
    <s v="Contacted"/>
    <n v="0"/>
    <x v="0"/>
    <b v="1"/>
    <b v="0"/>
    <x v="1"/>
  </r>
  <r>
    <s v="CUST102048"/>
    <d v="2022-03-31T00:00:00"/>
    <x v="0"/>
    <x v="11"/>
    <d v="2022-04-15T00:00:00"/>
    <d v="2022-10-04T00:00:00"/>
    <x v="5"/>
    <n v="1297"/>
    <n v="1110"/>
    <n v="9.0090090090090091E-4"/>
    <x v="0"/>
    <n v="2"/>
    <n v="130.41999999999999"/>
    <n v="65.209999999999994"/>
    <n v="102.23"/>
    <x v="5"/>
    <x v="7"/>
    <x v="2"/>
    <n v="46"/>
    <x v="0"/>
    <x v="4"/>
    <x v="2"/>
    <x v="1"/>
    <n v="0"/>
    <n v="0"/>
    <n v="0"/>
    <n v="0"/>
    <n v="0"/>
    <d v="2022-11-27T00:00:00"/>
    <s v="Contacted"/>
    <n v="8"/>
    <x v="2"/>
    <b v="1"/>
    <b v="1"/>
    <x v="0"/>
  </r>
  <r>
    <s v="CUST101654"/>
    <d v="2022-05-08T00:00:00"/>
    <x v="0"/>
    <x v="1"/>
    <d v="2023-11-21T00:00:00"/>
    <d v="2024-06-10T00:00:00"/>
    <x v="0"/>
    <n v="1259"/>
    <n v="495"/>
    <n v="2.0202020202020202E-3"/>
    <x v="0"/>
    <n v="6"/>
    <n v="167.07"/>
    <n v="27.85"/>
    <n v="38.43"/>
    <x v="4"/>
    <x v="7"/>
    <x v="2"/>
    <n v="33"/>
    <x v="0"/>
    <x v="1"/>
    <x v="1"/>
    <x v="2"/>
    <n v="0"/>
    <n v="1"/>
    <n v="0"/>
    <n v="2"/>
    <n v="1"/>
    <d v="2022-12-23T00:00:00"/>
    <s v="Contacted"/>
    <n v="6"/>
    <x v="2"/>
    <b v="1"/>
    <b v="0"/>
    <x v="0"/>
  </r>
  <r>
    <s v="CUST102218"/>
    <d v="2023-02-18T00:00:00"/>
    <x v="4"/>
    <x v="4"/>
    <d v="2023-10-04T00:00:00"/>
    <d v="2025-05-20T00:00:00"/>
    <x v="2"/>
    <n v="973"/>
    <n v="151"/>
    <n v="6.6225165562913907E-3"/>
    <x v="0"/>
    <n v="2"/>
    <n v="149.47999999999999"/>
    <n v="74.739999999999995"/>
    <n v="0.5"/>
    <x v="0"/>
    <x v="9"/>
    <x v="0"/>
    <n v="59"/>
    <x v="0"/>
    <x v="4"/>
    <x v="0"/>
    <x v="6"/>
    <n v="1"/>
    <n v="0"/>
    <n v="0"/>
    <n v="0"/>
    <n v="0"/>
    <s v="-"/>
    <s v="Never Contacted"/>
    <n v="0"/>
    <x v="0"/>
    <b v="1"/>
    <b v="0"/>
    <x v="0"/>
  </r>
  <r>
    <s v="CUST101700"/>
    <d v="2021-11-14T00:00:00"/>
    <x v="1"/>
    <x v="5"/>
    <d v="2023-03-27T00:00:00"/>
    <d v="2024-02-14T00:00:00"/>
    <x v="0"/>
    <n v="1434"/>
    <n v="612"/>
    <n v="1.6339869281045752E-3"/>
    <x v="0"/>
    <n v="1"/>
    <n v="21.88"/>
    <n v="21.88"/>
    <n v="38.340000000000003"/>
    <x v="1"/>
    <x v="1"/>
    <x v="2"/>
    <n v="50"/>
    <x v="0"/>
    <x v="3"/>
    <x v="4"/>
    <x v="4"/>
    <n v="0"/>
    <n v="0"/>
    <n v="0"/>
    <n v="0"/>
    <n v="1"/>
    <d v="2022-04-08T00:00:00"/>
    <s v="Contacted"/>
    <n v="4"/>
    <x v="0"/>
    <b v="0"/>
    <b v="0"/>
    <x v="0"/>
  </r>
  <r>
    <s v="CUST101453"/>
    <d v="2023-10-28T00:00:00"/>
    <x v="4"/>
    <x v="6"/>
    <d v="2024-08-09T00:00:00"/>
    <d v="2024-09-10T00:00:00"/>
    <x v="0"/>
    <n v="721"/>
    <n v="403"/>
    <n v="2.4813895781637717E-3"/>
    <x v="0"/>
    <n v="6"/>
    <n v="214.51"/>
    <n v="35.75"/>
    <n v="45.97"/>
    <x v="0"/>
    <x v="2"/>
    <x v="0"/>
    <n v="31"/>
    <x v="0"/>
    <x v="3"/>
    <x v="0"/>
    <x v="3"/>
    <n v="0"/>
    <n v="0"/>
    <n v="0"/>
    <n v="2"/>
    <n v="2"/>
    <s v="-"/>
    <s v="Never Contacted"/>
    <n v="0"/>
    <x v="1"/>
    <b v="0"/>
    <b v="1"/>
    <x v="0"/>
  </r>
  <r>
    <s v="CUST100022"/>
    <d v="2021-07-02T00:00:00"/>
    <x v="1"/>
    <x v="8"/>
    <d v="2022-10-07T00:00:00"/>
    <d v="2024-01-26T00:00:00"/>
    <x v="0"/>
    <n v="1569"/>
    <n v="631"/>
    <n v="1.5847860538827259E-3"/>
    <x v="0"/>
    <n v="6"/>
    <n v="127.64"/>
    <n v="21.27"/>
    <n v="18.760000000000002"/>
    <x v="2"/>
    <x v="5"/>
    <x v="1"/>
    <n v="31"/>
    <x v="0"/>
    <x v="0"/>
    <x v="0"/>
    <x v="0"/>
    <n v="0"/>
    <n v="0"/>
    <n v="0"/>
    <n v="0"/>
    <n v="1"/>
    <d v="2024-03-02T00:00:00"/>
    <s v="Contacted"/>
    <n v="0"/>
    <x v="2"/>
    <b v="1"/>
    <b v="0"/>
    <x v="0"/>
  </r>
  <r>
    <s v="CUST100711"/>
    <d v="2022-06-19T00:00:00"/>
    <x v="0"/>
    <x v="0"/>
    <d v="2023-01-24T00:00:00"/>
    <d v="2023-09-29T00:00:00"/>
    <x v="1"/>
    <n v="1217"/>
    <n v="750"/>
    <n v="1.3333333333333333E-3"/>
    <x v="0"/>
    <n v="2"/>
    <n v="37.950000000000003"/>
    <n v="18.98"/>
    <n v="31.36"/>
    <x v="2"/>
    <x v="8"/>
    <x v="0"/>
    <n v="30"/>
    <x v="2"/>
    <x v="0"/>
    <x v="0"/>
    <x v="5"/>
    <n v="1"/>
    <n v="0"/>
    <n v="0"/>
    <n v="0"/>
    <n v="1"/>
    <d v="2022-11-10T00:00:00"/>
    <s v="Contacted"/>
    <n v="0"/>
    <x v="0"/>
    <b v="1"/>
    <b v="0"/>
    <x v="0"/>
  </r>
  <r>
    <s v="CUST101157"/>
    <d v="2024-06-11T00:00:00"/>
    <x v="3"/>
    <x v="0"/>
    <d v="2024-07-01T00:00:00"/>
    <d v="2025-02-15T00:00:00"/>
    <x v="2"/>
    <n v="494"/>
    <n v="245"/>
    <n v="4.0816326530612249E-3"/>
    <x v="0"/>
    <n v="2"/>
    <n v="34.979999999999997"/>
    <n v="17.489999999999998"/>
    <n v="23.72"/>
    <x v="0"/>
    <x v="9"/>
    <x v="1"/>
    <n v="27"/>
    <x v="2"/>
    <x v="2"/>
    <x v="2"/>
    <x v="7"/>
    <n v="0"/>
    <n v="0"/>
    <n v="0"/>
    <n v="0"/>
    <n v="0"/>
    <d v="2025-02-04T00:00:00"/>
    <s v="Contacted"/>
    <n v="8"/>
    <x v="0"/>
    <b v="1"/>
    <b v="1"/>
    <x v="0"/>
  </r>
  <r>
    <s v="CUST101684"/>
    <d v="2022-03-26T00:00:00"/>
    <x v="0"/>
    <x v="11"/>
    <d v="2024-10-29T00:00:00"/>
    <d v="2025-06-13T00:00:00"/>
    <x v="2"/>
    <n v="1302"/>
    <n v="127"/>
    <n v="7.874015748031496E-3"/>
    <x v="0"/>
    <n v="2"/>
    <n v="33.11"/>
    <n v="16.559999999999999"/>
    <n v="23.59"/>
    <x v="5"/>
    <x v="2"/>
    <x v="0"/>
    <n v="24"/>
    <x v="2"/>
    <x v="4"/>
    <x v="2"/>
    <x v="5"/>
    <n v="1"/>
    <n v="1"/>
    <n v="0"/>
    <n v="0"/>
    <n v="0"/>
    <d v="2025-04-20T00:00:00"/>
    <s v="Contacted"/>
    <n v="0"/>
    <x v="0"/>
    <b v="1"/>
    <b v="1"/>
    <x v="0"/>
  </r>
  <r>
    <s v="CUST100871"/>
    <d v="2023-11-15T00:00:00"/>
    <x v="4"/>
    <x v="5"/>
    <d v="2025-01-02T00:00:00"/>
    <s v="-"/>
    <x v="3"/>
    <n v="703"/>
    <s v=" - "/>
    <n v="0"/>
    <x v="0"/>
    <n v="0"/>
    <n v="0"/>
    <n v="0"/>
    <n v="0"/>
    <x v="4"/>
    <x v="3"/>
    <x v="1"/>
    <n v="41"/>
    <x v="0"/>
    <x v="3"/>
    <x v="4"/>
    <x v="2"/>
    <n v="0"/>
    <n v="1"/>
    <n v="0"/>
    <n v="0"/>
    <n v="0"/>
    <s v="-"/>
    <s v="Never Contacted"/>
    <n v="2"/>
    <x v="2"/>
    <b v="1"/>
    <b v="0"/>
    <x v="0"/>
  </r>
  <r>
    <s v="CUST101461"/>
    <d v="2022-02-22T00:00:00"/>
    <x v="0"/>
    <x v="4"/>
    <d v="2023-09-02T00:00:00"/>
    <d v="2023-11-12T00:00:00"/>
    <x v="1"/>
    <n v="1334"/>
    <n v="706"/>
    <n v="1.4164305949008499E-3"/>
    <x v="0"/>
    <n v="2"/>
    <n v="66.55"/>
    <n v="33.28"/>
    <n v="55.17"/>
    <x v="4"/>
    <x v="4"/>
    <x v="2"/>
    <n v="16"/>
    <x v="1"/>
    <x v="2"/>
    <x v="4"/>
    <x v="1"/>
    <n v="0"/>
    <n v="0"/>
    <n v="0"/>
    <n v="0"/>
    <n v="1"/>
    <d v="2022-09-27T00:00:00"/>
    <s v="Contacted"/>
    <n v="2"/>
    <x v="2"/>
    <b v="0"/>
    <b v="1"/>
    <x v="0"/>
  </r>
  <r>
    <s v="CUST100010"/>
    <d v="2023-11-03T00:00:00"/>
    <x v="4"/>
    <x v="5"/>
    <d v="2025-08-21T00:00:00"/>
    <d v="2025-09-09T00:00:00"/>
    <x v="2"/>
    <n v="715"/>
    <n v="39"/>
    <n v="2.564102564102564E-2"/>
    <x v="0"/>
    <n v="1"/>
    <n v="65.709999999999994"/>
    <n v="65.709999999999994"/>
    <n v="71.790000000000006"/>
    <x v="3"/>
    <x v="9"/>
    <x v="0"/>
    <n v="28"/>
    <x v="2"/>
    <x v="6"/>
    <x v="2"/>
    <x v="4"/>
    <n v="0"/>
    <n v="0"/>
    <n v="1"/>
    <n v="1"/>
    <n v="0"/>
    <d v="2025-03-12T00:00:00"/>
    <s v="Contacted"/>
    <n v="0"/>
    <x v="1"/>
    <b v="1"/>
    <b v="0"/>
    <x v="1"/>
  </r>
  <r>
    <s v="CUST101740"/>
    <d v="2023-04-20T00:00:00"/>
    <x v="4"/>
    <x v="9"/>
    <s v="-"/>
    <s v="-"/>
    <x v="3"/>
    <n v="912"/>
    <s v=" - "/>
    <n v="0"/>
    <x v="1"/>
    <n v="0"/>
    <n v="0"/>
    <n v="0"/>
    <n v="0"/>
    <x v="3"/>
    <x v="0"/>
    <x v="0"/>
    <n v="17"/>
    <x v="1"/>
    <x v="6"/>
    <x v="4"/>
    <x v="4"/>
    <n v="0"/>
    <n v="1"/>
    <n v="0"/>
    <n v="0"/>
    <n v="0"/>
    <d v="2024-11-12T00:00:00"/>
    <s v="Contacted"/>
    <n v="0"/>
    <x v="2"/>
    <b v="1"/>
    <b v="1"/>
    <x v="0"/>
  </r>
  <r>
    <s v="CUST102356"/>
    <d v="2022-02-04T00:00:00"/>
    <x v="0"/>
    <x v="4"/>
    <d v="2023-05-11T00:00:00"/>
    <d v="2023-08-12T00:00:00"/>
    <x v="1"/>
    <n v="1352"/>
    <n v="798"/>
    <n v="1.2531328320802004E-3"/>
    <x v="0"/>
    <n v="2"/>
    <n v="70.61"/>
    <n v="35.31"/>
    <n v="16.739999999999998"/>
    <x v="5"/>
    <x v="7"/>
    <x v="2"/>
    <n v="30"/>
    <x v="2"/>
    <x v="1"/>
    <x v="1"/>
    <x v="8"/>
    <n v="0"/>
    <n v="0"/>
    <n v="0"/>
    <n v="0"/>
    <n v="2"/>
    <s v="-"/>
    <s v="Never Contacted"/>
    <n v="5"/>
    <x v="0"/>
    <b v="1"/>
    <b v="0"/>
    <x v="0"/>
  </r>
  <r>
    <s v="CUST102323"/>
    <d v="2020-04-16T00:00:00"/>
    <x v="2"/>
    <x v="9"/>
    <d v="2022-02-13T00:00:00"/>
    <d v="2024-08-15T00:00:00"/>
    <x v="0"/>
    <n v="2011"/>
    <n v="429"/>
    <n v="2.331002331002331E-3"/>
    <x v="0"/>
    <n v="1"/>
    <n v="56.56"/>
    <n v="56.56"/>
    <n v="69.36"/>
    <x v="1"/>
    <x v="0"/>
    <x v="2"/>
    <n v="37"/>
    <x v="0"/>
    <x v="1"/>
    <x v="1"/>
    <x v="3"/>
    <n v="0"/>
    <n v="0"/>
    <n v="0"/>
    <n v="0"/>
    <n v="0"/>
    <d v="2021-10-01T00:00:00"/>
    <s v="Contacted"/>
    <n v="0"/>
    <x v="1"/>
    <b v="1"/>
    <b v="0"/>
    <x v="0"/>
  </r>
  <r>
    <s v="CUST101315"/>
    <d v="2024-11-04T00:00:00"/>
    <x v="3"/>
    <x v="5"/>
    <d v="2025-08-05T00:00:00"/>
    <d v="2025-09-03T00:00:00"/>
    <x v="2"/>
    <n v="348"/>
    <n v="45"/>
    <n v="2.2222222222222223E-2"/>
    <x v="0"/>
    <n v="6"/>
    <n v="438.39"/>
    <n v="73.069999999999993"/>
    <n v="24.94"/>
    <x v="3"/>
    <x v="10"/>
    <x v="2"/>
    <n v="38"/>
    <x v="0"/>
    <x v="3"/>
    <x v="0"/>
    <x v="4"/>
    <n v="0"/>
    <n v="0"/>
    <n v="0"/>
    <n v="0"/>
    <n v="3"/>
    <d v="2024-12-16T00:00:00"/>
    <s v="Contacted"/>
    <n v="0"/>
    <x v="0"/>
    <b v="1"/>
    <b v="0"/>
    <x v="1"/>
  </r>
  <r>
    <s v="CUST100754"/>
    <d v="2024-03-23T00:00:00"/>
    <x v="3"/>
    <x v="11"/>
    <d v="2025-04-27T00:00:00"/>
    <d v="2025-04-29T00:00:00"/>
    <x v="2"/>
    <n v="574"/>
    <n v="172"/>
    <n v="5.8139534883720929E-3"/>
    <x v="0"/>
    <n v="3"/>
    <n v="37"/>
    <n v="12.33"/>
    <n v="0"/>
    <x v="1"/>
    <x v="6"/>
    <x v="2"/>
    <n v="40"/>
    <x v="0"/>
    <x v="4"/>
    <x v="3"/>
    <x v="0"/>
    <n v="0"/>
    <n v="0"/>
    <n v="0"/>
    <n v="0"/>
    <n v="1"/>
    <d v="2025-07-27T00:00:00"/>
    <s v="Contacted"/>
    <n v="3"/>
    <x v="0"/>
    <b v="0"/>
    <b v="0"/>
    <x v="0"/>
  </r>
  <r>
    <s v="CUST100626"/>
    <d v="2021-04-05T00:00:00"/>
    <x v="1"/>
    <x v="9"/>
    <d v="2025-09-03T00:00:00"/>
    <d v="2025-10-01T00:00:00"/>
    <x v="2"/>
    <n v="1657"/>
    <n v="17"/>
    <n v="5.8823529411764705E-2"/>
    <x v="0"/>
    <n v="1"/>
    <n v="1.18"/>
    <n v="1.18"/>
    <n v="1.56"/>
    <x v="4"/>
    <x v="6"/>
    <x v="1"/>
    <n v="41"/>
    <x v="0"/>
    <x v="5"/>
    <x v="3"/>
    <x v="4"/>
    <n v="0"/>
    <n v="0"/>
    <n v="0"/>
    <n v="0"/>
    <n v="1"/>
    <d v="2025-04-05T00:00:00"/>
    <s v="Contacted"/>
    <n v="0"/>
    <x v="2"/>
    <b v="1"/>
    <b v="0"/>
    <x v="1"/>
  </r>
  <r>
    <s v="CUST101728"/>
    <d v="2024-06-23T00:00:00"/>
    <x v="3"/>
    <x v="0"/>
    <d v="2025-02-15T00:00:00"/>
    <d v="2025-04-07T00:00:00"/>
    <x v="2"/>
    <n v="482"/>
    <n v="194"/>
    <n v="5.1546391752577319E-3"/>
    <x v="0"/>
    <n v="2"/>
    <n v="132.56"/>
    <n v="66.28"/>
    <n v="30.43"/>
    <x v="5"/>
    <x v="6"/>
    <x v="2"/>
    <n v="27"/>
    <x v="2"/>
    <x v="0"/>
    <x v="3"/>
    <x v="6"/>
    <n v="0"/>
    <n v="1"/>
    <n v="0"/>
    <n v="0"/>
    <n v="1"/>
    <s v="-"/>
    <s v="Never Contacted"/>
    <n v="2"/>
    <x v="1"/>
    <b v="1"/>
    <b v="1"/>
    <x v="0"/>
  </r>
  <r>
    <s v="CUST101468"/>
    <d v="2021-04-20T00:00:00"/>
    <x v="1"/>
    <x v="9"/>
    <d v="2022-11-02T00:00:00"/>
    <d v="2022-11-18T00:00:00"/>
    <x v="5"/>
    <n v="1642"/>
    <n v="1065"/>
    <n v="9.3896713615023472E-4"/>
    <x v="0"/>
    <n v="2"/>
    <n v="229.26"/>
    <n v="114.63"/>
    <n v="50.25"/>
    <x v="4"/>
    <x v="0"/>
    <x v="2"/>
    <n v="22"/>
    <x v="2"/>
    <x v="5"/>
    <x v="2"/>
    <x v="0"/>
    <n v="0"/>
    <n v="0"/>
    <n v="0"/>
    <n v="0"/>
    <n v="1"/>
    <d v="2023-12-03T00:00:00"/>
    <s v="Contacted"/>
    <n v="0"/>
    <x v="1"/>
    <b v="1"/>
    <b v="0"/>
    <x v="0"/>
  </r>
  <r>
    <s v="CUST100129"/>
    <d v="2020-04-28T00:00:00"/>
    <x v="2"/>
    <x v="9"/>
    <d v="2023-07-15T00:00:00"/>
    <d v="2024-10-15T00:00:00"/>
    <x v="0"/>
    <n v="1999"/>
    <n v="368"/>
    <n v="2.717391304347826E-3"/>
    <x v="0"/>
    <n v="1"/>
    <n v="58.98"/>
    <n v="58.98"/>
    <n v="25.84"/>
    <x v="0"/>
    <x v="3"/>
    <x v="1"/>
    <n v="26"/>
    <x v="2"/>
    <x v="3"/>
    <x v="2"/>
    <x v="2"/>
    <n v="0"/>
    <n v="0"/>
    <n v="0"/>
    <n v="0"/>
    <n v="0"/>
    <d v="2020-04-28T00:00:00"/>
    <s v="Contacted"/>
    <n v="9"/>
    <x v="1"/>
    <b v="1"/>
    <b v="0"/>
    <x v="0"/>
  </r>
  <r>
    <s v="CUST100843"/>
    <d v="2021-03-22T00:00:00"/>
    <x v="1"/>
    <x v="11"/>
    <d v="2023-10-09T00:00:00"/>
    <d v="2025-03-30T00:00:00"/>
    <x v="2"/>
    <n v="1671"/>
    <n v="202"/>
    <n v="4.9504950495049506E-3"/>
    <x v="0"/>
    <n v="4"/>
    <n v="209.92"/>
    <n v="52.48"/>
    <n v="16.66"/>
    <x v="0"/>
    <x v="2"/>
    <x v="1"/>
    <n v="22"/>
    <x v="2"/>
    <x v="1"/>
    <x v="4"/>
    <x v="2"/>
    <n v="0"/>
    <n v="0"/>
    <n v="0"/>
    <n v="0"/>
    <n v="2"/>
    <d v="2021-12-22T00:00:00"/>
    <s v="Contacted"/>
    <n v="0"/>
    <x v="1"/>
    <b v="1"/>
    <b v="1"/>
    <x v="0"/>
  </r>
  <r>
    <s v="CUST100323"/>
    <d v="2020-06-16T00:00:00"/>
    <x v="2"/>
    <x v="0"/>
    <d v="2023-03-22T00:00:00"/>
    <d v="2024-03-03T00:00:00"/>
    <x v="0"/>
    <n v="1950"/>
    <n v="594"/>
    <n v="1.6835016835016834E-3"/>
    <x v="0"/>
    <n v="4"/>
    <n v="87.48"/>
    <n v="21.87"/>
    <n v="16.93"/>
    <x v="4"/>
    <x v="0"/>
    <x v="2"/>
    <n v="23"/>
    <x v="2"/>
    <x v="3"/>
    <x v="4"/>
    <x v="0"/>
    <n v="0"/>
    <n v="0"/>
    <n v="0"/>
    <n v="1"/>
    <n v="1"/>
    <s v="-"/>
    <s v="Never Contacted"/>
    <n v="0"/>
    <x v="1"/>
    <b v="1"/>
    <b v="0"/>
    <x v="0"/>
  </r>
  <r>
    <s v="CUST102156"/>
    <d v="2020-07-30T00:00:00"/>
    <x v="2"/>
    <x v="8"/>
    <d v="2020-08-02T00:00:00"/>
    <d v="2021-09-01T00:00:00"/>
    <x v="4"/>
    <n v="1906"/>
    <n v="1508"/>
    <n v="6.6312997347480103E-4"/>
    <x v="0"/>
    <n v="4"/>
    <n v="323.39"/>
    <n v="80.849999999999994"/>
    <n v="168.57"/>
    <x v="2"/>
    <x v="1"/>
    <x v="2"/>
    <n v="50"/>
    <x v="0"/>
    <x v="0"/>
    <x v="4"/>
    <x v="0"/>
    <n v="0"/>
    <n v="0"/>
    <n v="0"/>
    <n v="1"/>
    <n v="2"/>
    <s v="-"/>
    <s v="Never Contacted"/>
    <n v="0"/>
    <x v="2"/>
    <b v="1"/>
    <b v="1"/>
    <x v="0"/>
  </r>
  <r>
    <s v="CUST101448"/>
    <d v="2020-10-25T00:00:00"/>
    <x v="2"/>
    <x v="6"/>
    <d v="2022-03-01T00:00:00"/>
    <d v="2025-06-10T00:00:00"/>
    <x v="2"/>
    <n v="1819"/>
    <n v="130"/>
    <n v="7.6923076923076927E-3"/>
    <x v="0"/>
    <n v="4"/>
    <n v="319.37"/>
    <n v="79.84"/>
    <n v="9.07"/>
    <x v="4"/>
    <x v="6"/>
    <x v="1"/>
    <n v="22"/>
    <x v="2"/>
    <x v="0"/>
    <x v="2"/>
    <x v="0"/>
    <n v="1"/>
    <n v="0"/>
    <n v="2"/>
    <n v="0"/>
    <n v="0"/>
    <d v="2023-05-22T00:00:00"/>
    <s v="Contacted"/>
    <n v="0"/>
    <x v="0"/>
    <b v="1"/>
    <b v="1"/>
    <x v="0"/>
  </r>
  <r>
    <s v="CUST101284"/>
    <d v="2022-04-15T00:00:00"/>
    <x v="0"/>
    <x v="9"/>
    <d v="2025-01-01T00:00:00"/>
    <d v="2025-09-07T00:00:00"/>
    <x v="2"/>
    <n v="1282"/>
    <n v="41"/>
    <n v="2.4390243902439025E-2"/>
    <x v="0"/>
    <n v="3"/>
    <n v="3.63"/>
    <n v="1.21"/>
    <n v="1.96"/>
    <x v="5"/>
    <x v="0"/>
    <x v="0"/>
    <n v="22"/>
    <x v="2"/>
    <x v="0"/>
    <x v="2"/>
    <x v="4"/>
    <n v="0"/>
    <n v="0"/>
    <n v="0"/>
    <n v="0"/>
    <n v="0"/>
    <d v="2025-03-28T00:00:00"/>
    <s v="Contacted"/>
    <n v="0"/>
    <x v="1"/>
    <b v="1"/>
    <b v="0"/>
    <x v="1"/>
  </r>
  <r>
    <s v="CUST102421"/>
    <d v="2020-10-21T00:00:00"/>
    <x v="2"/>
    <x v="6"/>
    <d v="2023-07-03T00:00:00"/>
    <d v="2024-12-09T00:00:00"/>
    <x v="0"/>
    <n v="1823"/>
    <n v="313"/>
    <n v="3.1948881789137379E-3"/>
    <x v="0"/>
    <n v="5"/>
    <n v="47.01"/>
    <n v="9.4"/>
    <n v="4.9800000000000004"/>
    <x v="2"/>
    <x v="8"/>
    <x v="1"/>
    <n v="49"/>
    <x v="0"/>
    <x v="1"/>
    <x v="3"/>
    <x v="5"/>
    <n v="0"/>
    <n v="0"/>
    <n v="0"/>
    <n v="0"/>
    <n v="1"/>
    <d v="2024-06-16T00:00:00"/>
    <s v="Contacted"/>
    <n v="0"/>
    <x v="0"/>
    <b v="1"/>
    <b v="0"/>
    <x v="0"/>
  </r>
  <r>
    <s v="CUST100014"/>
    <d v="2024-05-08T00:00:00"/>
    <x v="3"/>
    <x v="1"/>
    <d v="2025-06-24T00:00:00"/>
    <d v="2025-08-09T00:00:00"/>
    <x v="2"/>
    <n v="528"/>
    <n v="70"/>
    <n v="1.4285714285714285E-2"/>
    <x v="0"/>
    <n v="3"/>
    <n v="80.91"/>
    <n v="26.97"/>
    <n v="39.43"/>
    <x v="1"/>
    <x v="10"/>
    <x v="2"/>
    <n v="35"/>
    <x v="0"/>
    <x v="5"/>
    <x v="4"/>
    <x v="8"/>
    <n v="0"/>
    <n v="0"/>
    <n v="0"/>
    <n v="0"/>
    <n v="0"/>
    <d v="2025-02-18T00:00:00"/>
    <s v="Contacted"/>
    <n v="9"/>
    <x v="0"/>
    <b v="1"/>
    <b v="1"/>
    <x v="1"/>
  </r>
  <r>
    <s v="CUST102046"/>
    <d v="2022-06-11T00:00:00"/>
    <x v="0"/>
    <x v="0"/>
    <d v="2022-11-10T00:00:00"/>
    <d v="2023-03-14T00:00:00"/>
    <x v="1"/>
    <n v="1225"/>
    <n v="949"/>
    <n v="1.053740779768177E-3"/>
    <x v="0"/>
    <n v="4"/>
    <n v="147.13999999999999"/>
    <n v="36.78"/>
    <n v="26.91"/>
    <x v="5"/>
    <x v="9"/>
    <x v="2"/>
    <n v="24"/>
    <x v="2"/>
    <x v="6"/>
    <x v="3"/>
    <x v="0"/>
    <n v="0"/>
    <n v="0"/>
    <n v="0"/>
    <n v="0"/>
    <n v="4"/>
    <d v="2024-10-03T00:00:00"/>
    <s v="Contacted"/>
    <n v="7"/>
    <x v="0"/>
    <b v="1"/>
    <b v="0"/>
    <x v="0"/>
  </r>
  <r>
    <s v="CUST100215"/>
    <d v="2022-04-21T00:00:00"/>
    <x v="0"/>
    <x v="9"/>
    <d v="2022-07-10T00:00:00"/>
    <s v="-"/>
    <x v="3"/>
    <n v="1276"/>
    <s v=" - "/>
    <n v="0"/>
    <x v="0"/>
    <n v="0"/>
    <n v="0"/>
    <n v="0"/>
    <n v="0"/>
    <x v="5"/>
    <x v="5"/>
    <x v="2"/>
    <n v="29"/>
    <x v="2"/>
    <x v="0"/>
    <x v="2"/>
    <x v="1"/>
    <n v="0"/>
    <n v="0"/>
    <n v="0"/>
    <n v="0"/>
    <n v="0"/>
    <d v="2023-11-27T00:00:00"/>
    <s v="Contacted"/>
    <n v="0"/>
    <x v="0"/>
    <b v="1"/>
    <b v="0"/>
    <x v="0"/>
  </r>
  <r>
    <s v="CUST101624"/>
    <d v="2023-06-03T00:00:00"/>
    <x v="4"/>
    <x v="0"/>
    <d v="2024-07-21T00:00:00"/>
    <d v="2024-12-21T00:00:00"/>
    <x v="0"/>
    <n v="868"/>
    <n v="301"/>
    <n v="3.3222591362126247E-3"/>
    <x v="0"/>
    <n v="5"/>
    <n v="417.6"/>
    <n v="83.52"/>
    <n v="0"/>
    <x v="2"/>
    <x v="9"/>
    <x v="1"/>
    <n v="31"/>
    <x v="0"/>
    <x v="6"/>
    <x v="1"/>
    <x v="2"/>
    <n v="0"/>
    <n v="0"/>
    <n v="0"/>
    <n v="0"/>
    <n v="3"/>
    <d v="2024-12-23T00:00:00"/>
    <s v="Contacted"/>
    <n v="0"/>
    <x v="0"/>
    <b v="0"/>
    <b v="1"/>
    <x v="0"/>
  </r>
  <r>
    <s v="CUST101937"/>
    <d v="2020-11-18T00:00:00"/>
    <x v="2"/>
    <x v="5"/>
    <d v="2024-10-29T00:00:00"/>
    <s v="-"/>
    <x v="3"/>
    <n v="1795"/>
    <s v=" - "/>
    <n v="0"/>
    <x v="0"/>
    <n v="0"/>
    <n v="0"/>
    <n v="0"/>
    <n v="0"/>
    <x v="1"/>
    <x v="3"/>
    <x v="2"/>
    <n v="45"/>
    <x v="0"/>
    <x v="0"/>
    <x v="1"/>
    <x v="1"/>
    <n v="0"/>
    <n v="1"/>
    <n v="0"/>
    <n v="0"/>
    <n v="0"/>
    <s v="-"/>
    <s v="Never Contacted"/>
    <n v="9"/>
    <x v="0"/>
    <b v="1"/>
    <b v="0"/>
    <x v="0"/>
  </r>
  <r>
    <s v="CUST101182"/>
    <d v="2021-10-22T00:00:00"/>
    <x v="1"/>
    <x v="6"/>
    <d v="2022-03-30T00:00:00"/>
    <d v="2024-04-28T00:00:00"/>
    <x v="0"/>
    <n v="1457"/>
    <n v="538"/>
    <n v="1.8587360594795538E-3"/>
    <x v="0"/>
    <n v="6"/>
    <n v="359.72"/>
    <n v="59.95"/>
    <n v="78.88"/>
    <x v="2"/>
    <x v="8"/>
    <x v="2"/>
    <n v="17"/>
    <x v="1"/>
    <x v="5"/>
    <x v="3"/>
    <x v="7"/>
    <n v="0"/>
    <n v="0"/>
    <n v="1"/>
    <n v="1"/>
    <n v="1"/>
    <d v="2022-10-12T00:00:00"/>
    <s v="Contacted"/>
    <n v="5"/>
    <x v="2"/>
    <b v="1"/>
    <b v="1"/>
    <x v="0"/>
  </r>
  <r>
    <s v="CUST101650"/>
    <d v="2023-10-05T00:00:00"/>
    <x v="4"/>
    <x v="6"/>
    <d v="2025-03-22T00:00:00"/>
    <d v="2025-08-03T00:00:00"/>
    <x v="2"/>
    <n v="744"/>
    <n v="76"/>
    <n v="1.3157894736842105E-2"/>
    <x v="0"/>
    <n v="3"/>
    <n v="235.78"/>
    <n v="78.59"/>
    <n v="35.880000000000003"/>
    <x v="4"/>
    <x v="4"/>
    <x v="0"/>
    <n v="37"/>
    <x v="0"/>
    <x v="5"/>
    <x v="2"/>
    <x v="0"/>
    <n v="0"/>
    <n v="0"/>
    <n v="1"/>
    <n v="0"/>
    <n v="0"/>
    <s v="-"/>
    <s v="Never Contacted"/>
    <n v="0"/>
    <x v="2"/>
    <b v="1"/>
    <b v="1"/>
    <x v="1"/>
  </r>
  <r>
    <s v="CUST101561"/>
    <d v="2020-12-25T00:00:00"/>
    <x v="2"/>
    <x v="7"/>
    <d v="2025-03-06T00:00:00"/>
    <d v="2025-10-04T00:00:00"/>
    <x v="2"/>
    <n v="1758"/>
    <n v="14"/>
    <n v="7.1428571428571425E-2"/>
    <x v="0"/>
    <n v="2"/>
    <n v="123.28"/>
    <n v="61.64"/>
    <n v="10.18"/>
    <x v="3"/>
    <x v="4"/>
    <x v="2"/>
    <n v="27"/>
    <x v="2"/>
    <x v="5"/>
    <x v="0"/>
    <x v="4"/>
    <n v="0"/>
    <n v="0"/>
    <n v="0"/>
    <n v="0"/>
    <n v="2"/>
    <d v="2023-12-22T00:00:00"/>
    <s v="Contacted"/>
    <n v="9"/>
    <x v="1"/>
    <b v="0"/>
    <b v="0"/>
    <x v="1"/>
  </r>
  <r>
    <s v="CUST100864"/>
    <d v="2023-10-19T00:00:00"/>
    <x v="4"/>
    <x v="6"/>
    <d v="2025-06-20T00:00:00"/>
    <d v="2025-07-07T00:00:00"/>
    <x v="2"/>
    <n v="730"/>
    <n v="103"/>
    <n v="9.7087378640776691E-3"/>
    <x v="0"/>
    <n v="6"/>
    <n v="123.98"/>
    <n v="20.66"/>
    <n v="38.28"/>
    <x v="2"/>
    <x v="2"/>
    <x v="2"/>
    <n v="40"/>
    <x v="0"/>
    <x v="1"/>
    <x v="3"/>
    <x v="7"/>
    <n v="0"/>
    <n v="1"/>
    <n v="0"/>
    <n v="0"/>
    <n v="0"/>
    <d v="2024-07-14T00:00:00"/>
    <s v="Contacted"/>
    <n v="0"/>
    <x v="1"/>
    <b v="1"/>
    <b v="1"/>
    <x v="0"/>
  </r>
  <r>
    <s v="CUST100516"/>
    <d v="2023-10-23T00:00:00"/>
    <x v="4"/>
    <x v="6"/>
    <s v="-"/>
    <s v="-"/>
    <x v="3"/>
    <n v="726"/>
    <s v=" - "/>
    <n v="0"/>
    <x v="1"/>
    <n v="0"/>
    <n v="0"/>
    <n v="0"/>
    <n v="0"/>
    <x v="4"/>
    <x v="0"/>
    <x v="1"/>
    <n v="27"/>
    <x v="2"/>
    <x v="0"/>
    <x v="3"/>
    <x v="6"/>
    <n v="1"/>
    <n v="0"/>
    <n v="0"/>
    <n v="0"/>
    <n v="0"/>
    <s v="-"/>
    <s v="Never Contacted"/>
    <n v="0"/>
    <x v="0"/>
    <b v="1"/>
    <b v="1"/>
    <x v="0"/>
  </r>
  <r>
    <s v="CUST100597"/>
    <d v="2023-04-02T00:00:00"/>
    <x v="4"/>
    <x v="9"/>
    <d v="2024-01-06T00:00:00"/>
    <d v="2024-07-28T00:00:00"/>
    <x v="0"/>
    <n v="930"/>
    <n v="447"/>
    <n v="2.2371364653243847E-3"/>
    <x v="0"/>
    <n v="5"/>
    <n v="345.96"/>
    <n v="69.19"/>
    <n v="110.27"/>
    <x v="2"/>
    <x v="8"/>
    <x v="2"/>
    <n v="40"/>
    <x v="0"/>
    <x v="0"/>
    <x v="2"/>
    <x v="3"/>
    <n v="0"/>
    <n v="0"/>
    <n v="0"/>
    <n v="0"/>
    <n v="3"/>
    <d v="2025-01-18T00:00:00"/>
    <s v="Contacted"/>
    <n v="0"/>
    <x v="2"/>
    <b v="1"/>
    <b v="0"/>
    <x v="0"/>
  </r>
  <r>
    <s v="CUST100195"/>
    <d v="2021-03-14T00:00:00"/>
    <x v="1"/>
    <x v="11"/>
    <d v="2022-11-26T00:00:00"/>
    <d v="2023-05-04T00:00:00"/>
    <x v="1"/>
    <n v="1679"/>
    <n v="898"/>
    <n v="1.1135857461024498E-3"/>
    <x v="0"/>
    <n v="3"/>
    <n v="14.49"/>
    <n v="4.83"/>
    <n v="7.48"/>
    <x v="2"/>
    <x v="7"/>
    <x v="1"/>
    <n v="40"/>
    <x v="0"/>
    <x v="5"/>
    <x v="4"/>
    <x v="5"/>
    <n v="2"/>
    <n v="0"/>
    <n v="1"/>
    <n v="0"/>
    <n v="2"/>
    <d v="2022-03-15T00:00:00"/>
    <s v="Contacted"/>
    <n v="0"/>
    <x v="0"/>
    <b v="1"/>
    <b v="0"/>
    <x v="0"/>
  </r>
  <r>
    <s v="CUST101277"/>
    <d v="2021-05-05T00:00:00"/>
    <x v="1"/>
    <x v="1"/>
    <d v="2025-07-14T00:00:00"/>
    <d v="2025-09-25T00:00:00"/>
    <x v="2"/>
    <n v="1627"/>
    <n v="23"/>
    <n v="4.3478260869565216E-2"/>
    <x v="0"/>
    <n v="1"/>
    <n v="26.56"/>
    <n v="26.56"/>
    <n v="63.63"/>
    <x v="1"/>
    <x v="1"/>
    <x v="2"/>
    <n v="23"/>
    <x v="2"/>
    <x v="6"/>
    <x v="0"/>
    <x v="6"/>
    <n v="0"/>
    <n v="0"/>
    <n v="0"/>
    <n v="0"/>
    <n v="0"/>
    <d v="2024-07-09T00:00:00"/>
    <s v="Contacted"/>
    <n v="6"/>
    <x v="2"/>
    <b v="1"/>
    <b v="1"/>
    <x v="1"/>
  </r>
  <r>
    <s v="CUST100288"/>
    <d v="2020-04-29T00:00:00"/>
    <x v="2"/>
    <x v="9"/>
    <d v="2024-03-08T00:00:00"/>
    <d v="2025-03-14T00:00:00"/>
    <x v="2"/>
    <n v="1998"/>
    <n v="218"/>
    <n v="4.5871559633027525E-3"/>
    <x v="0"/>
    <n v="2"/>
    <n v="79.599999999999994"/>
    <n v="39.799999999999997"/>
    <n v="36.4"/>
    <x v="1"/>
    <x v="8"/>
    <x v="1"/>
    <n v="40"/>
    <x v="0"/>
    <x v="1"/>
    <x v="3"/>
    <x v="5"/>
    <n v="1"/>
    <n v="0"/>
    <n v="0"/>
    <n v="0"/>
    <n v="0"/>
    <d v="2025-06-07T00:00:00"/>
    <s v="Contacted"/>
    <n v="0"/>
    <x v="2"/>
    <b v="1"/>
    <b v="0"/>
    <x v="0"/>
  </r>
  <r>
    <s v="CUST100950"/>
    <d v="2021-03-10T00:00:00"/>
    <x v="1"/>
    <x v="11"/>
    <d v="2023-01-16T00:00:00"/>
    <d v="2025-06-02T00:00:00"/>
    <x v="2"/>
    <n v="1683"/>
    <n v="138"/>
    <n v="7.246376811594203E-3"/>
    <x v="0"/>
    <n v="6"/>
    <n v="453.44"/>
    <n v="75.569999999999993"/>
    <n v="0"/>
    <x v="3"/>
    <x v="7"/>
    <x v="0"/>
    <n v="20"/>
    <x v="2"/>
    <x v="5"/>
    <x v="4"/>
    <x v="7"/>
    <n v="0"/>
    <n v="0"/>
    <n v="1"/>
    <n v="0"/>
    <n v="3"/>
    <d v="2022-10-17T00:00:00"/>
    <s v="Contacted"/>
    <n v="0"/>
    <x v="0"/>
    <b v="0"/>
    <b v="0"/>
    <x v="0"/>
  </r>
  <r>
    <s v="CUST102350"/>
    <d v="2021-12-16T00:00:00"/>
    <x v="1"/>
    <x v="7"/>
    <d v="2022-12-18T00:00:00"/>
    <d v="2025-06-23T00:00:00"/>
    <x v="2"/>
    <n v="1402"/>
    <n v="117"/>
    <n v="8.5470085470085479E-3"/>
    <x v="0"/>
    <n v="3"/>
    <n v="95.26"/>
    <n v="31.75"/>
    <n v="48.8"/>
    <x v="2"/>
    <x v="7"/>
    <x v="2"/>
    <n v="28"/>
    <x v="2"/>
    <x v="4"/>
    <x v="0"/>
    <x v="2"/>
    <n v="1"/>
    <n v="0"/>
    <n v="1"/>
    <n v="0"/>
    <n v="1"/>
    <s v="-"/>
    <s v="Never Contacted"/>
    <n v="5"/>
    <x v="2"/>
    <b v="1"/>
    <b v="0"/>
    <x v="0"/>
  </r>
  <r>
    <s v="CUST101854"/>
    <d v="2023-04-16T00:00:00"/>
    <x v="4"/>
    <x v="9"/>
    <d v="2025-01-14T00:00:00"/>
    <d v="2025-02-10T00:00:00"/>
    <x v="2"/>
    <n v="916"/>
    <n v="250"/>
    <n v="4.0000000000000001E-3"/>
    <x v="0"/>
    <n v="6"/>
    <n v="363.39"/>
    <n v="60.57"/>
    <n v="41.41"/>
    <x v="5"/>
    <x v="7"/>
    <x v="2"/>
    <n v="40"/>
    <x v="0"/>
    <x v="0"/>
    <x v="1"/>
    <x v="1"/>
    <n v="0"/>
    <n v="0"/>
    <n v="0"/>
    <n v="0"/>
    <n v="1"/>
    <d v="2023-11-26T00:00:00"/>
    <s v="Contacted"/>
    <n v="0"/>
    <x v="2"/>
    <b v="1"/>
    <b v="0"/>
    <x v="0"/>
  </r>
  <r>
    <s v="CUST102381"/>
    <d v="2022-08-18T00:00:00"/>
    <x v="0"/>
    <x v="2"/>
    <d v="2024-09-14T00:00:00"/>
    <d v="2025-09-04T00:00:00"/>
    <x v="2"/>
    <n v="1157"/>
    <n v="44"/>
    <n v="2.2727272727272728E-2"/>
    <x v="0"/>
    <n v="6"/>
    <n v="350.22"/>
    <n v="58.37"/>
    <n v="100.57"/>
    <x v="4"/>
    <x v="3"/>
    <x v="1"/>
    <n v="29"/>
    <x v="2"/>
    <x v="5"/>
    <x v="0"/>
    <x v="0"/>
    <n v="0"/>
    <n v="0"/>
    <n v="0"/>
    <n v="0"/>
    <n v="1"/>
    <d v="2023-01-30T00:00:00"/>
    <s v="Contacted"/>
    <n v="0"/>
    <x v="0"/>
    <b v="0"/>
    <b v="0"/>
    <x v="1"/>
  </r>
  <r>
    <s v="CUST101120"/>
    <d v="2022-04-16T00:00:00"/>
    <x v="0"/>
    <x v="9"/>
    <d v="2024-06-05T00:00:00"/>
    <d v="2024-09-23T00:00:00"/>
    <x v="0"/>
    <n v="1281"/>
    <n v="390"/>
    <n v="2.5641025641025641E-3"/>
    <x v="0"/>
    <n v="5"/>
    <n v="147.13999999999999"/>
    <n v="29.43"/>
    <n v="59.86"/>
    <x v="2"/>
    <x v="10"/>
    <x v="2"/>
    <n v="22"/>
    <x v="2"/>
    <x v="5"/>
    <x v="0"/>
    <x v="6"/>
    <n v="0"/>
    <n v="0"/>
    <n v="0"/>
    <n v="0"/>
    <n v="1"/>
    <d v="2023-08-13T00:00:00"/>
    <s v="Contacted"/>
    <n v="0"/>
    <x v="0"/>
    <b v="1"/>
    <b v="1"/>
    <x v="0"/>
  </r>
  <r>
    <s v="CUST101572"/>
    <d v="2020-12-02T00:00:00"/>
    <x v="2"/>
    <x v="7"/>
    <d v="2021-05-04T00:00:00"/>
    <d v="2024-01-13T00:00:00"/>
    <x v="0"/>
    <n v="1781"/>
    <n v="644"/>
    <n v="1.5527950310559005E-3"/>
    <x v="0"/>
    <n v="1"/>
    <n v="65.959999999999994"/>
    <n v="65.959999999999994"/>
    <n v="21.99"/>
    <x v="0"/>
    <x v="3"/>
    <x v="2"/>
    <n v="50"/>
    <x v="0"/>
    <x v="3"/>
    <x v="2"/>
    <x v="6"/>
    <n v="1"/>
    <n v="0"/>
    <n v="0"/>
    <n v="0"/>
    <n v="0"/>
    <d v="2023-07-26T00:00:00"/>
    <s v="Contacted"/>
    <n v="0"/>
    <x v="0"/>
    <b v="1"/>
    <b v="0"/>
    <x v="0"/>
  </r>
  <r>
    <s v="CUST100549"/>
    <d v="2023-01-07T00:00:00"/>
    <x v="4"/>
    <x v="3"/>
    <d v="2025-08-23T00:00:00"/>
    <d v="2025-08-24T00:00:00"/>
    <x v="2"/>
    <n v="1015"/>
    <n v="55"/>
    <n v="1.8181818181818181E-2"/>
    <x v="0"/>
    <n v="2"/>
    <n v="105.79"/>
    <n v="52.9"/>
    <n v="14.52"/>
    <x v="2"/>
    <x v="10"/>
    <x v="2"/>
    <n v="22"/>
    <x v="2"/>
    <x v="2"/>
    <x v="0"/>
    <x v="5"/>
    <n v="0"/>
    <n v="0"/>
    <n v="0"/>
    <n v="0"/>
    <n v="0"/>
    <d v="2025-03-18T00:00:00"/>
    <s v="Contacted"/>
    <n v="0"/>
    <x v="0"/>
    <b v="0"/>
    <b v="0"/>
    <x v="1"/>
  </r>
  <r>
    <s v="CUST100156"/>
    <d v="2024-02-03T00:00:00"/>
    <x v="3"/>
    <x v="4"/>
    <d v="2024-09-06T00:00:00"/>
    <d v="2024-11-21T00:00:00"/>
    <x v="0"/>
    <n v="623"/>
    <n v="331"/>
    <n v="3.0211480362537764E-3"/>
    <x v="0"/>
    <n v="4"/>
    <n v="4.51"/>
    <n v="1.1299999999999999"/>
    <n v="1.74"/>
    <x v="0"/>
    <x v="1"/>
    <x v="2"/>
    <n v="25"/>
    <x v="2"/>
    <x v="3"/>
    <x v="4"/>
    <x v="4"/>
    <n v="1"/>
    <n v="0"/>
    <n v="0"/>
    <n v="0"/>
    <n v="1"/>
    <d v="2025-06-07T00:00:00"/>
    <s v="Contacted"/>
    <n v="0"/>
    <x v="2"/>
    <b v="0"/>
    <b v="1"/>
    <x v="0"/>
  </r>
  <r>
    <s v="CUST100419"/>
    <d v="2024-02-27T00:00:00"/>
    <x v="3"/>
    <x v="4"/>
    <d v="2024-09-06T00:00:00"/>
    <d v="2024-09-07T00:00:00"/>
    <x v="0"/>
    <n v="599"/>
    <n v="406"/>
    <n v="2.4630541871921183E-3"/>
    <x v="0"/>
    <n v="6"/>
    <n v="169.73"/>
    <n v="28.29"/>
    <n v="0.5"/>
    <x v="3"/>
    <x v="4"/>
    <x v="2"/>
    <n v="30"/>
    <x v="2"/>
    <x v="1"/>
    <x v="2"/>
    <x v="5"/>
    <n v="1"/>
    <n v="0"/>
    <n v="0"/>
    <n v="0"/>
    <n v="4"/>
    <s v="-"/>
    <s v="Never Contacted"/>
    <n v="0"/>
    <x v="0"/>
    <b v="1"/>
    <b v="0"/>
    <x v="0"/>
  </r>
  <r>
    <s v="CUST100922"/>
    <d v="2022-08-10T00:00:00"/>
    <x v="0"/>
    <x v="2"/>
    <d v="2024-02-01T00:00:00"/>
    <d v="2024-07-19T00:00:00"/>
    <x v="0"/>
    <n v="1165"/>
    <n v="456"/>
    <n v="2.1929824561403508E-3"/>
    <x v="0"/>
    <n v="2"/>
    <n v="140.57"/>
    <n v="70.290000000000006"/>
    <n v="96.76"/>
    <x v="3"/>
    <x v="9"/>
    <x v="0"/>
    <n v="33"/>
    <x v="0"/>
    <x v="0"/>
    <x v="4"/>
    <x v="6"/>
    <n v="1"/>
    <n v="0"/>
    <n v="0"/>
    <n v="0"/>
    <n v="1"/>
    <d v="2025-08-21T00:00:00"/>
    <s v="Contacted"/>
    <n v="1"/>
    <x v="0"/>
    <b v="0"/>
    <b v="1"/>
    <x v="0"/>
  </r>
  <r>
    <s v="CUST101641"/>
    <d v="2020-08-25T00:00:00"/>
    <x v="2"/>
    <x v="2"/>
    <d v="2023-11-20T00:00:00"/>
    <d v="2025-10-02T00:00:00"/>
    <x v="2"/>
    <n v="1880"/>
    <n v="16"/>
    <n v="6.25E-2"/>
    <x v="0"/>
    <n v="4"/>
    <n v="168.91"/>
    <n v="42.23"/>
    <n v="68.14"/>
    <x v="0"/>
    <x v="0"/>
    <x v="0"/>
    <n v="41"/>
    <x v="0"/>
    <x v="1"/>
    <x v="0"/>
    <x v="5"/>
    <n v="0"/>
    <n v="0"/>
    <n v="0"/>
    <n v="1"/>
    <n v="1"/>
    <d v="2024-03-17T00:00:00"/>
    <s v="Contacted"/>
    <n v="7"/>
    <x v="0"/>
    <b v="1"/>
    <b v="0"/>
    <x v="1"/>
  </r>
  <r>
    <s v="CUST100477"/>
    <d v="2024-11-04T00:00:00"/>
    <x v="3"/>
    <x v="5"/>
    <d v="2025-05-05T00:00:00"/>
    <d v="2025-06-07T00:00:00"/>
    <x v="2"/>
    <n v="348"/>
    <n v="133"/>
    <n v="7.5187969924812026E-3"/>
    <x v="0"/>
    <n v="5"/>
    <n v="379.53"/>
    <n v="75.91"/>
    <n v="134.62"/>
    <x v="4"/>
    <x v="7"/>
    <x v="1"/>
    <n v="36"/>
    <x v="0"/>
    <x v="5"/>
    <x v="0"/>
    <x v="7"/>
    <n v="0"/>
    <n v="0"/>
    <n v="1"/>
    <n v="1"/>
    <n v="0"/>
    <d v="2024-11-23T00:00:00"/>
    <s v="Contacted"/>
    <n v="0"/>
    <x v="2"/>
    <b v="0"/>
    <b v="1"/>
    <x v="0"/>
  </r>
  <r>
    <s v="CUST101605"/>
    <d v="2022-01-24T00:00:00"/>
    <x v="0"/>
    <x v="3"/>
    <d v="2022-03-23T00:00:00"/>
    <d v="2025-03-19T00:00:00"/>
    <x v="2"/>
    <n v="1363"/>
    <n v="213"/>
    <n v="4.6948356807511738E-3"/>
    <x v="0"/>
    <n v="4"/>
    <n v="115.19"/>
    <n v="28.8"/>
    <n v="21.71"/>
    <x v="3"/>
    <x v="8"/>
    <x v="0"/>
    <n v="40"/>
    <x v="0"/>
    <x v="4"/>
    <x v="3"/>
    <x v="3"/>
    <n v="0"/>
    <n v="0"/>
    <n v="0"/>
    <n v="1"/>
    <n v="1"/>
    <d v="2025-06-21T00:00:00"/>
    <s v="Contacted"/>
    <n v="0"/>
    <x v="0"/>
    <b v="0"/>
    <b v="1"/>
    <x v="0"/>
  </r>
  <r>
    <s v="CUST102269"/>
    <d v="2022-02-10T00:00:00"/>
    <x v="0"/>
    <x v="4"/>
    <d v="2025-03-21T00:00:00"/>
    <d v="2025-09-11T00:00:00"/>
    <x v="2"/>
    <n v="1346"/>
    <n v="37"/>
    <n v="2.7027027027027029E-2"/>
    <x v="0"/>
    <n v="3"/>
    <n v="129.11000000000001"/>
    <n v="43.04"/>
    <n v="34.94"/>
    <x v="2"/>
    <x v="10"/>
    <x v="0"/>
    <n v="31"/>
    <x v="0"/>
    <x v="3"/>
    <x v="3"/>
    <x v="4"/>
    <n v="0"/>
    <n v="0"/>
    <n v="0"/>
    <n v="0"/>
    <n v="2"/>
    <d v="2022-03-05T00:00:00"/>
    <s v="Contacted"/>
    <n v="0"/>
    <x v="0"/>
    <b v="1"/>
    <b v="0"/>
    <x v="1"/>
  </r>
  <r>
    <s v="CUST101471"/>
    <d v="2021-06-04T00:00:00"/>
    <x v="1"/>
    <x v="0"/>
    <d v="2021-12-11T00:00:00"/>
    <d v="2022-04-23T00:00:00"/>
    <x v="5"/>
    <n v="1597"/>
    <n v="1274"/>
    <n v="7.8492935635792783E-4"/>
    <x v="0"/>
    <n v="4"/>
    <n v="253.84"/>
    <n v="63.46"/>
    <n v="106.31"/>
    <x v="2"/>
    <x v="0"/>
    <x v="0"/>
    <n v="34"/>
    <x v="0"/>
    <x v="0"/>
    <x v="2"/>
    <x v="6"/>
    <n v="0"/>
    <n v="0"/>
    <n v="0"/>
    <n v="0"/>
    <n v="1"/>
    <d v="2024-12-17T00:00:00"/>
    <s v="Contacted"/>
    <n v="4"/>
    <x v="0"/>
    <b v="0"/>
    <b v="0"/>
    <x v="0"/>
  </r>
  <r>
    <s v="CUST100553"/>
    <d v="2024-02-18T00:00:00"/>
    <x v="3"/>
    <x v="4"/>
    <d v="2024-08-14T00:00:00"/>
    <d v="2024-10-28T00:00:00"/>
    <x v="0"/>
    <n v="608"/>
    <n v="355"/>
    <n v="2.8169014084507044E-3"/>
    <x v="0"/>
    <n v="3"/>
    <n v="146.86000000000001"/>
    <n v="48.95"/>
    <n v="7.84"/>
    <x v="5"/>
    <x v="2"/>
    <x v="2"/>
    <n v="33"/>
    <x v="0"/>
    <x v="4"/>
    <x v="0"/>
    <x v="3"/>
    <n v="1"/>
    <n v="0"/>
    <n v="0"/>
    <n v="0"/>
    <n v="1"/>
    <d v="2024-03-31T00:00:00"/>
    <s v="Contacted"/>
    <n v="0"/>
    <x v="2"/>
    <b v="1"/>
    <b v="0"/>
    <x v="0"/>
  </r>
  <r>
    <s v="CUST101202"/>
    <d v="2020-12-24T00:00:00"/>
    <x v="2"/>
    <x v="7"/>
    <d v="2022-12-08T00:00:00"/>
    <d v="2024-06-25T00:00:00"/>
    <x v="0"/>
    <n v="1759"/>
    <n v="480"/>
    <n v="2.0833333333333333E-3"/>
    <x v="0"/>
    <n v="1"/>
    <n v="83.26"/>
    <n v="83.26"/>
    <n v="76.91"/>
    <x v="3"/>
    <x v="6"/>
    <x v="2"/>
    <n v="20"/>
    <x v="2"/>
    <x v="0"/>
    <x v="0"/>
    <x v="7"/>
    <n v="0"/>
    <n v="0"/>
    <n v="0"/>
    <n v="0"/>
    <n v="1"/>
    <d v="2023-08-27T00:00:00"/>
    <s v="Contacted"/>
    <n v="0"/>
    <x v="0"/>
    <b v="1"/>
    <b v="0"/>
    <x v="0"/>
  </r>
  <r>
    <s v="CUST100390"/>
    <d v="2021-07-11T00:00:00"/>
    <x v="1"/>
    <x v="8"/>
    <d v="2021-11-18T00:00:00"/>
    <d v="2024-11-16T00:00:00"/>
    <x v="0"/>
    <n v="1560"/>
    <n v="336"/>
    <n v="2.976190476190476E-3"/>
    <x v="0"/>
    <n v="3"/>
    <n v="35.28"/>
    <n v="11.76"/>
    <n v="1.99"/>
    <x v="2"/>
    <x v="0"/>
    <x v="2"/>
    <n v="52"/>
    <x v="0"/>
    <x v="0"/>
    <x v="2"/>
    <x v="5"/>
    <n v="0"/>
    <n v="0"/>
    <n v="0"/>
    <n v="0"/>
    <n v="0"/>
    <s v="-"/>
    <s v="Never Contacted"/>
    <n v="7"/>
    <x v="0"/>
    <b v="1"/>
    <b v="1"/>
    <x v="0"/>
  </r>
  <r>
    <s v="CUST100578"/>
    <d v="2021-01-27T00:00:00"/>
    <x v="1"/>
    <x v="3"/>
    <d v="2022-04-27T00:00:00"/>
    <d v="2024-08-06T00:00:00"/>
    <x v="0"/>
    <n v="1725"/>
    <n v="438"/>
    <n v="2.2831050228310501E-3"/>
    <x v="0"/>
    <n v="3"/>
    <n v="171.56"/>
    <n v="57.19"/>
    <n v="60.89"/>
    <x v="0"/>
    <x v="2"/>
    <x v="1"/>
    <n v="23"/>
    <x v="2"/>
    <x v="3"/>
    <x v="3"/>
    <x v="1"/>
    <n v="0"/>
    <n v="0"/>
    <n v="1"/>
    <n v="1"/>
    <n v="1"/>
    <d v="2025-05-08T00:00:00"/>
    <s v="Contacted"/>
    <n v="0"/>
    <x v="0"/>
    <b v="0"/>
    <b v="1"/>
    <x v="0"/>
  </r>
  <r>
    <s v="CUST102313"/>
    <d v="2022-12-16T00:00:00"/>
    <x v="0"/>
    <x v="7"/>
    <d v="2025-06-22T00:00:00"/>
    <d v="2025-10-07T00:00:00"/>
    <x v="2"/>
    <n v="1037"/>
    <n v="11"/>
    <n v="9.0909090909090912E-2"/>
    <x v="0"/>
    <n v="3"/>
    <n v="85.75"/>
    <n v="28.58"/>
    <n v="24.08"/>
    <x v="5"/>
    <x v="7"/>
    <x v="2"/>
    <n v="31"/>
    <x v="0"/>
    <x v="3"/>
    <x v="3"/>
    <x v="5"/>
    <n v="0"/>
    <n v="0"/>
    <n v="0"/>
    <n v="0"/>
    <n v="1"/>
    <d v="2025-05-30T00:00:00"/>
    <s v="Contacted"/>
    <n v="3"/>
    <x v="0"/>
    <b v="1"/>
    <b v="1"/>
    <x v="1"/>
  </r>
  <r>
    <s v="CUST102367"/>
    <d v="2023-08-24T00:00:00"/>
    <x v="4"/>
    <x v="2"/>
    <d v="2025-04-25T00:00:00"/>
    <d v="2025-10-08T00:00:00"/>
    <x v="2"/>
    <n v="786"/>
    <n v="10"/>
    <n v="0.1"/>
    <x v="0"/>
    <n v="3"/>
    <n v="3.08"/>
    <n v="1.03"/>
    <n v="1.91"/>
    <x v="5"/>
    <x v="3"/>
    <x v="2"/>
    <n v="34"/>
    <x v="0"/>
    <x v="4"/>
    <x v="0"/>
    <x v="7"/>
    <n v="0"/>
    <n v="0"/>
    <n v="0"/>
    <n v="1"/>
    <n v="1"/>
    <d v="2024-07-19T00:00:00"/>
    <s v="Contacted"/>
    <n v="0"/>
    <x v="0"/>
    <b v="0"/>
    <b v="1"/>
    <x v="1"/>
  </r>
  <r>
    <s v="CUST102266"/>
    <d v="2023-06-19T00:00:00"/>
    <x v="4"/>
    <x v="0"/>
    <d v="2025-06-26T00:00:00"/>
    <d v="2025-08-19T00:00:00"/>
    <x v="2"/>
    <n v="852"/>
    <n v="60"/>
    <n v="1.6666666666666666E-2"/>
    <x v="0"/>
    <n v="4"/>
    <n v="155.62"/>
    <n v="38.909999999999997"/>
    <n v="7.75"/>
    <x v="4"/>
    <x v="5"/>
    <x v="1"/>
    <n v="16"/>
    <x v="1"/>
    <x v="2"/>
    <x v="3"/>
    <x v="0"/>
    <n v="0"/>
    <n v="0"/>
    <n v="0"/>
    <n v="0"/>
    <n v="1"/>
    <d v="2024-09-29T00:00:00"/>
    <s v="Contacted"/>
    <n v="9"/>
    <x v="2"/>
    <b v="1"/>
    <b v="0"/>
    <x v="1"/>
  </r>
  <r>
    <s v="CUST100820"/>
    <d v="2023-01-09T00:00:00"/>
    <x v="4"/>
    <x v="3"/>
    <d v="2023-04-30T00:00:00"/>
    <d v="2025-05-19T00:00:00"/>
    <x v="2"/>
    <n v="1013"/>
    <n v="152"/>
    <n v="6.5789473684210523E-3"/>
    <x v="0"/>
    <n v="4"/>
    <n v="411.69"/>
    <n v="102.92"/>
    <n v="65.14"/>
    <x v="2"/>
    <x v="6"/>
    <x v="0"/>
    <n v="21"/>
    <x v="2"/>
    <x v="4"/>
    <x v="3"/>
    <x v="0"/>
    <n v="0"/>
    <n v="0"/>
    <n v="0"/>
    <n v="0"/>
    <n v="2"/>
    <s v="-"/>
    <s v="Never Contacted"/>
    <n v="0"/>
    <x v="2"/>
    <b v="1"/>
    <b v="0"/>
    <x v="0"/>
  </r>
  <r>
    <s v="CUST102485"/>
    <d v="2020-10-03T00:00:00"/>
    <x v="2"/>
    <x v="6"/>
    <d v="2021-03-16T00:00:00"/>
    <d v="2022-04-05T00:00:00"/>
    <x v="5"/>
    <n v="1841"/>
    <n v="1292"/>
    <n v="7.7399380804953565E-4"/>
    <x v="0"/>
    <n v="2"/>
    <n v="120.73"/>
    <n v="60.37"/>
    <n v="106.01"/>
    <x v="5"/>
    <x v="3"/>
    <x v="2"/>
    <n v="46"/>
    <x v="0"/>
    <x v="5"/>
    <x v="4"/>
    <x v="3"/>
    <n v="0"/>
    <n v="1"/>
    <n v="1"/>
    <n v="0"/>
    <n v="0"/>
    <d v="2024-07-24T00:00:00"/>
    <s v="Contacted"/>
    <n v="0"/>
    <x v="0"/>
    <b v="1"/>
    <b v="0"/>
    <x v="0"/>
  </r>
  <r>
    <s v="CUST101006"/>
    <d v="2020-09-04T00:00:00"/>
    <x v="2"/>
    <x v="10"/>
    <d v="2022-04-03T00:00:00"/>
    <d v="2024-11-01T00:00:00"/>
    <x v="0"/>
    <n v="1870"/>
    <n v="351"/>
    <n v="2.8490028490028491E-3"/>
    <x v="0"/>
    <n v="3"/>
    <n v="86.03"/>
    <n v="28.68"/>
    <n v="35.35"/>
    <x v="3"/>
    <x v="7"/>
    <x v="2"/>
    <n v="0"/>
    <x v="3"/>
    <x v="3"/>
    <x v="2"/>
    <x v="0"/>
    <n v="0"/>
    <n v="0"/>
    <n v="0"/>
    <n v="0"/>
    <n v="0"/>
    <d v="2025-03-31T00:00:00"/>
    <s v="Contacted"/>
    <n v="0"/>
    <x v="2"/>
    <b v="1"/>
    <b v="1"/>
    <x v="0"/>
  </r>
  <r>
    <s v="CUST101248"/>
    <d v="2024-11-15T00:00:00"/>
    <x v="3"/>
    <x v="5"/>
    <d v="2025-01-28T00:00:00"/>
    <d v="2025-08-15T00:00:00"/>
    <x v="2"/>
    <n v="337"/>
    <n v="64"/>
    <n v="1.5625E-2"/>
    <x v="0"/>
    <n v="3"/>
    <n v="140.18"/>
    <n v="46.73"/>
    <n v="64.7"/>
    <x v="1"/>
    <x v="4"/>
    <x v="0"/>
    <n v="27"/>
    <x v="2"/>
    <x v="4"/>
    <x v="4"/>
    <x v="7"/>
    <n v="0"/>
    <n v="0"/>
    <n v="0"/>
    <n v="0"/>
    <n v="2"/>
    <s v="-"/>
    <s v="Never Contacted"/>
    <n v="1"/>
    <x v="0"/>
    <b v="1"/>
    <b v="0"/>
    <x v="1"/>
  </r>
  <r>
    <s v="CUST102058"/>
    <d v="2024-05-14T00:00:00"/>
    <x v="3"/>
    <x v="1"/>
    <d v="2024-10-22T00:00:00"/>
    <d v="2024-11-19T00:00:00"/>
    <x v="0"/>
    <n v="522"/>
    <n v="333"/>
    <n v="3.003003003003003E-3"/>
    <x v="0"/>
    <n v="1"/>
    <n v="49.7"/>
    <n v="49.7"/>
    <n v="55"/>
    <x v="5"/>
    <x v="8"/>
    <x v="1"/>
    <n v="16"/>
    <x v="1"/>
    <x v="6"/>
    <x v="1"/>
    <x v="6"/>
    <n v="0"/>
    <n v="0"/>
    <n v="0"/>
    <n v="0"/>
    <n v="0"/>
    <d v="2024-11-30T00:00:00"/>
    <s v="Contacted"/>
    <n v="0"/>
    <x v="1"/>
    <b v="1"/>
    <b v="0"/>
    <x v="0"/>
  </r>
  <r>
    <s v="CUST100664"/>
    <d v="2023-11-26T00:00:00"/>
    <x v="4"/>
    <x v="5"/>
    <d v="2024-03-31T00:00:00"/>
    <d v="2024-09-02T00:00:00"/>
    <x v="0"/>
    <n v="692"/>
    <n v="411"/>
    <n v="2.4330900243309003E-3"/>
    <x v="0"/>
    <n v="4"/>
    <n v="109.91"/>
    <n v="27.48"/>
    <n v="13.57"/>
    <x v="2"/>
    <x v="3"/>
    <x v="2"/>
    <n v="16"/>
    <x v="1"/>
    <x v="6"/>
    <x v="1"/>
    <x v="2"/>
    <n v="1"/>
    <n v="0"/>
    <n v="0"/>
    <n v="0"/>
    <n v="1"/>
    <d v="2025-07-30T00:00:00"/>
    <s v="Contacted"/>
    <n v="0"/>
    <x v="0"/>
    <b v="1"/>
    <b v="1"/>
    <x v="0"/>
  </r>
  <r>
    <s v="CUST102462"/>
    <d v="2020-07-31T00:00:00"/>
    <x v="2"/>
    <x v="8"/>
    <d v="2023-11-05T00:00:00"/>
    <d v="2025-04-16T00:00:00"/>
    <x v="2"/>
    <n v="1905"/>
    <n v="185"/>
    <n v="5.4054054054054057E-3"/>
    <x v="0"/>
    <n v="6"/>
    <n v="560.30999999999995"/>
    <n v="93.39"/>
    <n v="149.72999999999999"/>
    <x v="5"/>
    <x v="7"/>
    <x v="0"/>
    <n v="29"/>
    <x v="2"/>
    <x v="6"/>
    <x v="3"/>
    <x v="5"/>
    <n v="0"/>
    <n v="0"/>
    <n v="0"/>
    <n v="1"/>
    <n v="2"/>
    <d v="2021-12-15T00:00:00"/>
    <s v="Contacted"/>
    <n v="0"/>
    <x v="2"/>
    <b v="1"/>
    <b v="0"/>
    <x v="0"/>
  </r>
  <r>
    <s v="CUST100142"/>
    <d v="2020-09-14T00:00:00"/>
    <x v="2"/>
    <x v="10"/>
    <d v="2022-11-04T00:00:00"/>
    <d v="2023-06-24T00:00:00"/>
    <x v="1"/>
    <n v="1860"/>
    <n v="847"/>
    <n v="1.1806375442739079E-3"/>
    <x v="0"/>
    <n v="3"/>
    <n v="35.04"/>
    <n v="11.68"/>
    <n v="5.55"/>
    <x v="4"/>
    <x v="6"/>
    <x v="2"/>
    <n v="19"/>
    <x v="1"/>
    <x v="3"/>
    <x v="3"/>
    <x v="7"/>
    <n v="0"/>
    <n v="0"/>
    <n v="0"/>
    <n v="0"/>
    <n v="1"/>
    <d v="2021-10-13T00:00:00"/>
    <s v="Contacted"/>
    <n v="0"/>
    <x v="0"/>
    <b v="1"/>
    <b v="1"/>
    <x v="0"/>
  </r>
  <r>
    <s v="CUST102174"/>
    <d v="2022-01-15T00:00:00"/>
    <x v="0"/>
    <x v="3"/>
    <d v="2025-03-26T00:00:00"/>
    <d v="2025-09-26T00:00:00"/>
    <x v="2"/>
    <n v="1372"/>
    <n v="22"/>
    <n v="4.5454545454545456E-2"/>
    <x v="0"/>
    <n v="3"/>
    <n v="147.13999999999999"/>
    <n v="49.05"/>
    <n v="129"/>
    <x v="1"/>
    <x v="5"/>
    <x v="2"/>
    <n v="20"/>
    <x v="2"/>
    <x v="0"/>
    <x v="2"/>
    <x v="5"/>
    <n v="0"/>
    <n v="0"/>
    <n v="1"/>
    <n v="0"/>
    <n v="0"/>
    <d v="2022-12-24T00:00:00"/>
    <s v="Contacted"/>
    <n v="7"/>
    <x v="0"/>
    <b v="1"/>
    <b v="0"/>
    <x v="1"/>
  </r>
  <r>
    <s v="CUST101825"/>
    <d v="2024-08-21T00:00:00"/>
    <x v="3"/>
    <x v="2"/>
    <d v="2024-12-07T00:00:00"/>
    <d v="2025-08-21T00:00:00"/>
    <x v="2"/>
    <n v="423"/>
    <n v="58"/>
    <n v="1.7241379310344827E-2"/>
    <x v="0"/>
    <n v="7"/>
    <n v="262.47000000000003"/>
    <n v="37.5"/>
    <n v="43.28"/>
    <x v="1"/>
    <x v="4"/>
    <x v="0"/>
    <n v="47"/>
    <x v="0"/>
    <x v="4"/>
    <x v="2"/>
    <x v="5"/>
    <n v="0"/>
    <n v="0"/>
    <n v="1"/>
    <n v="1"/>
    <n v="1"/>
    <d v="2024-12-09T00:00:00"/>
    <s v="Contacted"/>
    <n v="0"/>
    <x v="2"/>
    <b v="1"/>
    <b v="0"/>
    <x v="1"/>
  </r>
  <r>
    <s v="CUST100421"/>
    <d v="2023-02-03T00:00:00"/>
    <x v="4"/>
    <x v="4"/>
    <d v="2024-06-10T00:00:00"/>
    <d v="2025-05-15T00:00:00"/>
    <x v="2"/>
    <n v="988"/>
    <n v="156"/>
    <n v="6.41025641025641E-3"/>
    <x v="0"/>
    <n v="5"/>
    <n v="269.85000000000002"/>
    <n v="53.97"/>
    <n v="19.600000000000001"/>
    <x v="1"/>
    <x v="2"/>
    <x v="2"/>
    <n v="16"/>
    <x v="1"/>
    <x v="1"/>
    <x v="4"/>
    <x v="7"/>
    <n v="0"/>
    <n v="0"/>
    <n v="0"/>
    <n v="1"/>
    <n v="0"/>
    <d v="2024-01-03T00:00:00"/>
    <s v="Contacted"/>
    <n v="4"/>
    <x v="2"/>
    <b v="1"/>
    <b v="0"/>
    <x v="0"/>
  </r>
  <r>
    <s v="CUST100799"/>
    <d v="2020-04-12T00:00:00"/>
    <x v="2"/>
    <x v="9"/>
    <s v="-"/>
    <s v="-"/>
    <x v="3"/>
    <n v="2015"/>
    <s v=" - "/>
    <n v="0"/>
    <x v="1"/>
    <n v="0"/>
    <n v="0"/>
    <n v="0"/>
    <n v="0"/>
    <x v="5"/>
    <x v="3"/>
    <x v="2"/>
    <n v="29"/>
    <x v="2"/>
    <x v="3"/>
    <x v="3"/>
    <x v="3"/>
    <n v="0"/>
    <n v="0"/>
    <n v="0"/>
    <n v="0"/>
    <n v="0"/>
    <d v="2023-07-14T00:00:00"/>
    <s v="Contacted"/>
    <n v="0"/>
    <x v="1"/>
    <b v="1"/>
    <b v="1"/>
    <x v="0"/>
  </r>
  <r>
    <s v="CUST100615"/>
    <d v="2022-11-21T00:00:00"/>
    <x v="0"/>
    <x v="5"/>
    <d v="2024-09-15T00:00:00"/>
    <d v="2025-01-06T00:00:00"/>
    <x v="2"/>
    <n v="1062"/>
    <n v="285"/>
    <n v="3.5087719298245615E-3"/>
    <x v="0"/>
    <n v="1"/>
    <n v="62.78"/>
    <n v="62.78"/>
    <n v="20.27"/>
    <x v="3"/>
    <x v="4"/>
    <x v="2"/>
    <n v="36"/>
    <x v="0"/>
    <x v="3"/>
    <x v="0"/>
    <x v="1"/>
    <n v="0"/>
    <n v="0"/>
    <n v="0"/>
    <n v="0"/>
    <n v="1"/>
    <d v="2022-12-16T00:00:00"/>
    <s v="Contacted"/>
    <n v="0"/>
    <x v="1"/>
    <b v="1"/>
    <b v="0"/>
    <x v="0"/>
  </r>
  <r>
    <s v="CUST101318"/>
    <d v="2024-05-01T00:00:00"/>
    <x v="3"/>
    <x v="1"/>
    <d v="2025-01-12T00:00:00"/>
    <d v="2025-05-09T00:00:00"/>
    <x v="2"/>
    <n v="535"/>
    <n v="162"/>
    <n v="6.1728395061728392E-3"/>
    <x v="0"/>
    <n v="4"/>
    <n v="233.38"/>
    <n v="58.35"/>
    <n v="72.44"/>
    <x v="0"/>
    <x v="10"/>
    <x v="0"/>
    <n v="32"/>
    <x v="0"/>
    <x v="2"/>
    <x v="2"/>
    <x v="8"/>
    <n v="0"/>
    <n v="0"/>
    <n v="0"/>
    <n v="3"/>
    <n v="2"/>
    <d v="2024-08-08T00:00:00"/>
    <s v="Contacted"/>
    <n v="0"/>
    <x v="0"/>
    <b v="1"/>
    <b v="0"/>
    <x v="0"/>
  </r>
  <r>
    <s v="CUST100295"/>
    <d v="2020-04-27T00:00:00"/>
    <x v="2"/>
    <x v="9"/>
    <d v="2020-10-12T00:00:00"/>
    <d v="2022-08-14T00:00:00"/>
    <x v="5"/>
    <n v="2000"/>
    <n v="1161"/>
    <n v="8.6132644272179156E-4"/>
    <x v="0"/>
    <n v="3"/>
    <n v="170.15"/>
    <n v="56.72"/>
    <n v="49.07"/>
    <x v="3"/>
    <x v="7"/>
    <x v="2"/>
    <n v="32"/>
    <x v="0"/>
    <x v="0"/>
    <x v="3"/>
    <x v="4"/>
    <n v="0"/>
    <n v="0"/>
    <n v="0"/>
    <n v="1"/>
    <n v="2"/>
    <d v="2025-02-11T00:00:00"/>
    <s v="Contacted"/>
    <n v="0"/>
    <x v="0"/>
    <b v="0"/>
    <b v="0"/>
    <x v="0"/>
  </r>
  <r>
    <s v="CUST100401"/>
    <d v="2022-11-01T00:00:00"/>
    <x v="0"/>
    <x v="5"/>
    <d v="2025-03-26T00:00:00"/>
    <d v="2025-04-25T00:00:00"/>
    <x v="2"/>
    <n v="1082"/>
    <n v="176"/>
    <n v="5.681818181818182E-3"/>
    <x v="0"/>
    <n v="4"/>
    <n v="56.37"/>
    <n v="14.09"/>
    <n v="16.34"/>
    <x v="0"/>
    <x v="10"/>
    <x v="1"/>
    <n v="34"/>
    <x v="0"/>
    <x v="3"/>
    <x v="4"/>
    <x v="3"/>
    <n v="0"/>
    <n v="0"/>
    <n v="0"/>
    <n v="0"/>
    <n v="1"/>
    <d v="2023-03-16T00:00:00"/>
    <s v="Contacted"/>
    <n v="4"/>
    <x v="1"/>
    <b v="1"/>
    <b v="1"/>
    <x v="0"/>
  </r>
  <r>
    <s v="CUST100088"/>
    <d v="2021-08-24T00:00:00"/>
    <x v="1"/>
    <x v="2"/>
    <s v="-"/>
    <s v="-"/>
    <x v="3"/>
    <n v="1516"/>
    <s v=" - "/>
    <n v="0"/>
    <x v="1"/>
    <n v="0"/>
    <n v="0"/>
    <n v="0"/>
    <n v="0"/>
    <x v="0"/>
    <x v="2"/>
    <x v="2"/>
    <n v="20"/>
    <x v="2"/>
    <x v="2"/>
    <x v="3"/>
    <x v="6"/>
    <n v="0"/>
    <n v="0"/>
    <n v="0"/>
    <n v="0"/>
    <n v="0"/>
    <s v="-"/>
    <s v="Never Contacted"/>
    <n v="0"/>
    <x v="2"/>
    <b v="1"/>
    <b v="0"/>
    <x v="0"/>
  </r>
  <r>
    <s v="CUST102035"/>
    <d v="2024-06-29T00:00:00"/>
    <x v="3"/>
    <x v="0"/>
    <d v="2025-04-03T00:00:00"/>
    <d v="2025-04-10T00:00:00"/>
    <x v="2"/>
    <n v="476"/>
    <n v="191"/>
    <n v="5.235602094240838E-3"/>
    <x v="0"/>
    <n v="3"/>
    <n v="3.3"/>
    <n v="1.1000000000000001"/>
    <n v="1.1299999999999999"/>
    <x v="0"/>
    <x v="1"/>
    <x v="0"/>
    <n v="38"/>
    <x v="0"/>
    <x v="2"/>
    <x v="2"/>
    <x v="0"/>
    <n v="0"/>
    <n v="0"/>
    <n v="0"/>
    <n v="0"/>
    <n v="1"/>
    <d v="2025-03-08T00:00:00"/>
    <s v="Contacted"/>
    <n v="3"/>
    <x v="0"/>
    <b v="1"/>
    <b v="0"/>
    <x v="0"/>
  </r>
  <r>
    <s v="CUST102459"/>
    <d v="2024-02-10T00:00:00"/>
    <x v="3"/>
    <x v="4"/>
    <d v="2025-02-16T00:00:00"/>
    <s v="-"/>
    <x v="3"/>
    <n v="616"/>
    <s v=" - "/>
    <n v="0"/>
    <x v="0"/>
    <n v="0"/>
    <n v="0"/>
    <n v="0"/>
    <n v="0"/>
    <x v="5"/>
    <x v="4"/>
    <x v="2"/>
    <n v="36"/>
    <x v="0"/>
    <x v="4"/>
    <x v="0"/>
    <x v="5"/>
    <n v="0"/>
    <n v="0"/>
    <n v="0"/>
    <n v="0"/>
    <n v="0"/>
    <d v="2025-03-08T00:00:00"/>
    <s v="Contacted"/>
    <n v="0"/>
    <x v="2"/>
    <b v="1"/>
    <b v="1"/>
    <x v="0"/>
  </r>
  <r>
    <s v="CUST100131"/>
    <d v="2024-12-03T00:00:00"/>
    <x v="3"/>
    <x v="7"/>
    <d v="2025-05-01T00:00:00"/>
    <d v="2025-09-18T00:00:00"/>
    <x v="2"/>
    <n v="319"/>
    <n v="30"/>
    <n v="3.3333333333333333E-2"/>
    <x v="0"/>
    <n v="2"/>
    <n v="106.69"/>
    <n v="53.35"/>
    <n v="83.98"/>
    <x v="2"/>
    <x v="7"/>
    <x v="2"/>
    <n v="27"/>
    <x v="2"/>
    <x v="0"/>
    <x v="0"/>
    <x v="3"/>
    <n v="0"/>
    <n v="1"/>
    <n v="1"/>
    <n v="0"/>
    <n v="1"/>
    <d v="2025-03-13T00:00:00"/>
    <s v="Contacted"/>
    <n v="0"/>
    <x v="0"/>
    <b v="1"/>
    <b v="0"/>
    <x v="1"/>
  </r>
  <r>
    <s v="CUST101573"/>
    <d v="2021-06-10T00:00:00"/>
    <x v="1"/>
    <x v="0"/>
    <d v="2025-05-12T00:00:00"/>
    <d v="2025-05-31T00:00:00"/>
    <x v="2"/>
    <n v="1591"/>
    <n v="140"/>
    <n v="7.1428571428571426E-3"/>
    <x v="0"/>
    <n v="2"/>
    <n v="127.54"/>
    <n v="63.77"/>
    <n v="52.06"/>
    <x v="2"/>
    <x v="4"/>
    <x v="2"/>
    <n v="36"/>
    <x v="0"/>
    <x v="6"/>
    <x v="2"/>
    <x v="7"/>
    <n v="0"/>
    <n v="0"/>
    <n v="0"/>
    <n v="0"/>
    <n v="1"/>
    <d v="2024-09-04T00:00:00"/>
    <s v="Contacted"/>
    <n v="0"/>
    <x v="1"/>
    <b v="1"/>
    <b v="0"/>
    <x v="0"/>
  </r>
  <r>
    <s v="CUST101562"/>
    <d v="2021-02-15T00:00:00"/>
    <x v="1"/>
    <x v="4"/>
    <d v="2021-10-12T00:00:00"/>
    <d v="2024-10-24T00:00:00"/>
    <x v="0"/>
    <n v="1706"/>
    <n v="359"/>
    <n v="2.7855153203342618E-3"/>
    <x v="0"/>
    <n v="3"/>
    <n v="110.6"/>
    <n v="36.869999999999997"/>
    <n v="0"/>
    <x v="2"/>
    <x v="7"/>
    <x v="0"/>
    <n v="26"/>
    <x v="2"/>
    <x v="2"/>
    <x v="3"/>
    <x v="1"/>
    <n v="0"/>
    <n v="0"/>
    <n v="1"/>
    <n v="1"/>
    <n v="0"/>
    <d v="2024-05-25T00:00:00"/>
    <s v="Contacted"/>
    <n v="5"/>
    <x v="1"/>
    <b v="0"/>
    <b v="0"/>
    <x v="0"/>
  </r>
  <r>
    <s v="CUST101828"/>
    <d v="2022-05-01T00:00:00"/>
    <x v="0"/>
    <x v="1"/>
    <d v="2024-12-13T00:00:00"/>
    <d v="2025-09-24T00:00:00"/>
    <x v="2"/>
    <n v="1266"/>
    <n v="24"/>
    <n v="4.1666666666666664E-2"/>
    <x v="0"/>
    <n v="4"/>
    <n v="225.75"/>
    <n v="56.44"/>
    <n v="23.95"/>
    <x v="2"/>
    <x v="3"/>
    <x v="2"/>
    <n v="30"/>
    <x v="2"/>
    <x v="5"/>
    <x v="0"/>
    <x v="1"/>
    <n v="0"/>
    <n v="0"/>
    <n v="0"/>
    <n v="0"/>
    <n v="1"/>
    <s v="-"/>
    <s v="Never Contacted"/>
    <n v="0"/>
    <x v="1"/>
    <b v="1"/>
    <b v="0"/>
    <x v="1"/>
  </r>
  <r>
    <s v="CUST101402"/>
    <d v="2020-06-13T00:00:00"/>
    <x v="2"/>
    <x v="0"/>
    <d v="2021-11-11T00:00:00"/>
    <d v="2024-01-07T00:00:00"/>
    <x v="0"/>
    <n v="1953"/>
    <n v="650"/>
    <n v="1.5384615384615385E-3"/>
    <x v="0"/>
    <n v="3"/>
    <n v="72.239999999999995"/>
    <n v="24.08"/>
    <n v="20.440000000000001"/>
    <x v="3"/>
    <x v="9"/>
    <x v="0"/>
    <n v="26"/>
    <x v="2"/>
    <x v="6"/>
    <x v="0"/>
    <x v="0"/>
    <n v="0"/>
    <n v="1"/>
    <n v="0"/>
    <n v="0"/>
    <n v="1"/>
    <s v="-"/>
    <s v="Never Contacted"/>
    <n v="0"/>
    <x v="0"/>
    <b v="1"/>
    <b v="0"/>
    <x v="0"/>
  </r>
  <r>
    <s v="CUST102052"/>
    <d v="2024-11-17T00:00:00"/>
    <x v="3"/>
    <x v="5"/>
    <d v="2025-04-06T00:00:00"/>
    <d v="2025-06-30T00:00:00"/>
    <x v="2"/>
    <n v="335"/>
    <n v="110"/>
    <n v="9.0909090909090905E-3"/>
    <x v="0"/>
    <n v="1"/>
    <n v="25.03"/>
    <n v="25.03"/>
    <n v="28.24"/>
    <x v="3"/>
    <x v="9"/>
    <x v="1"/>
    <n v="18"/>
    <x v="1"/>
    <x v="0"/>
    <x v="0"/>
    <x v="3"/>
    <n v="0"/>
    <n v="0"/>
    <n v="0"/>
    <n v="0"/>
    <n v="0"/>
    <s v="-"/>
    <s v="Never Contacted"/>
    <n v="0"/>
    <x v="0"/>
    <b v="1"/>
    <b v="0"/>
    <x v="0"/>
  </r>
  <r>
    <s v="CUST102167"/>
    <d v="2023-12-20T00:00:00"/>
    <x v="4"/>
    <x v="7"/>
    <d v="2024-12-31T00:00:00"/>
    <d v="2025-07-25T00:00:00"/>
    <x v="2"/>
    <n v="668"/>
    <n v="85"/>
    <n v="1.1764705882352941E-2"/>
    <x v="0"/>
    <n v="5"/>
    <n v="147.13999999999999"/>
    <n v="29.43"/>
    <n v="20.2"/>
    <x v="3"/>
    <x v="6"/>
    <x v="0"/>
    <n v="37"/>
    <x v="0"/>
    <x v="4"/>
    <x v="2"/>
    <x v="3"/>
    <n v="0"/>
    <n v="0"/>
    <n v="0"/>
    <n v="0"/>
    <n v="1"/>
    <d v="2023-12-22T00:00:00"/>
    <s v="Contacted"/>
    <n v="0"/>
    <x v="1"/>
    <b v="1"/>
    <b v="0"/>
    <x v="1"/>
  </r>
  <r>
    <s v="CUST102001"/>
    <d v="2022-02-17T00:00:00"/>
    <x v="0"/>
    <x v="4"/>
    <d v="2024-02-27T00:00:00"/>
    <d v="2024-04-08T00:00:00"/>
    <x v="0"/>
    <n v="1339"/>
    <n v="558"/>
    <n v="1.7921146953405018E-3"/>
    <x v="0"/>
    <n v="4"/>
    <n v="218.12"/>
    <n v="54.53"/>
    <n v="63.79"/>
    <x v="5"/>
    <x v="5"/>
    <x v="1"/>
    <n v="37"/>
    <x v="0"/>
    <x v="3"/>
    <x v="0"/>
    <x v="5"/>
    <n v="0"/>
    <n v="0"/>
    <n v="0"/>
    <n v="1"/>
    <n v="1"/>
    <d v="2023-09-04T00:00:00"/>
    <s v="Contacted"/>
    <n v="0"/>
    <x v="0"/>
    <b v="0"/>
    <b v="1"/>
    <x v="0"/>
  </r>
  <r>
    <s v="CUST100724"/>
    <d v="2022-02-23T00:00:00"/>
    <x v="0"/>
    <x v="4"/>
    <d v="2022-03-01T00:00:00"/>
    <d v="2023-12-31T00:00:00"/>
    <x v="1"/>
    <n v="1333"/>
    <n v="657"/>
    <n v="1.5220700152207001E-3"/>
    <x v="0"/>
    <n v="2"/>
    <n v="197.78"/>
    <n v="98.89"/>
    <n v="135.49"/>
    <x v="1"/>
    <x v="9"/>
    <x v="2"/>
    <n v="41"/>
    <x v="0"/>
    <x v="3"/>
    <x v="2"/>
    <x v="6"/>
    <n v="0"/>
    <n v="1"/>
    <n v="0"/>
    <n v="1"/>
    <n v="0"/>
    <d v="2025-10-07T00:00:00"/>
    <s v="Contacted"/>
    <n v="0"/>
    <x v="0"/>
    <b v="1"/>
    <b v="0"/>
    <x v="0"/>
  </r>
  <r>
    <s v="CUST101314"/>
    <d v="2020-10-06T00:00:00"/>
    <x v="2"/>
    <x v="6"/>
    <d v="2025-03-17T00:00:00"/>
    <s v="-"/>
    <x v="3"/>
    <n v="1838"/>
    <s v=" - "/>
    <n v="0"/>
    <x v="0"/>
    <n v="0"/>
    <n v="0"/>
    <n v="0"/>
    <n v="0"/>
    <x v="5"/>
    <x v="8"/>
    <x v="2"/>
    <n v="41"/>
    <x v="0"/>
    <x v="3"/>
    <x v="4"/>
    <x v="7"/>
    <n v="0"/>
    <n v="0"/>
    <n v="0"/>
    <n v="0"/>
    <n v="0"/>
    <d v="2024-08-05T00:00:00"/>
    <s v="Contacted"/>
    <n v="0"/>
    <x v="0"/>
    <b v="0"/>
    <b v="1"/>
    <x v="0"/>
  </r>
  <r>
    <s v="CUST101767"/>
    <d v="2024-11-10T00:00:00"/>
    <x v="3"/>
    <x v="5"/>
    <d v="2025-02-09T00:00:00"/>
    <s v="-"/>
    <x v="3"/>
    <n v="342"/>
    <s v=" - "/>
    <n v="0"/>
    <x v="0"/>
    <n v="0"/>
    <n v="0"/>
    <n v="0"/>
    <n v="0"/>
    <x v="2"/>
    <x v="4"/>
    <x v="2"/>
    <n v="36"/>
    <x v="0"/>
    <x v="1"/>
    <x v="4"/>
    <x v="5"/>
    <n v="0"/>
    <n v="0"/>
    <n v="0"/>
    <n v="0"/>
    <n v="0"/>
    <s v="-"/>
    <s v="Never Contacted"/>
    <n v="7"/>
    <x v="2"/>
    <b v="1"/>
    <b v="1"/>
    <x v="0"/>
  </r>
  <r>
    <s v="CUST100269"/>
    <d v="2020-01-05T00:00:00"/>
    <x v="2"/>
    <x v="3"/>
    <d v="2025-01-31T00:00:00"/>
    <d v="2025-10-11T00:00:00"/>
    <x v="2"/>
    <n v="2113"/>
    <n v="7"/>
    <n v="0.14285714285714285"/>
    <x v="0"/>
    <n v="2"/>
    <n v="137.63"/>
    <n v="68.819999999999993"/>
    <n v="0"/>
    <x v="3"/>
    <x v="8"/>
    <x v="2"/>
    <n v="32"/>
    <x v="0"/>
    <x v="3"/>
    <x v="3"/>
    <x v="0"/>
    <n v="0"/>
    <n v="0"/>
    <n v="0"/>
    <n v="0"/>
    <n v="1"/>
    <s v="-"/>
    <s v="Never Contacted"/>
    <n v="0"/>
    <x v="0"/>
    <b v="1"/>
    <b v="1"/>
    <x v="1"/>
  </r>
  <r>
    <s v="CUST101780"/>
    <d v="2020-08-09T00:00:00"/>
    <x v="2"/>
    <x v="2"/>
    <d v="2024-12-20T00:00:00"/>
    <d v="2025-06-26T00:00:00"/>
    <x v="2"/>
    <n v="1896"/>
    <n v="114"/>
    <n v="8.771929824561403E-3"/>
    <x v="0"/>
    <n v="5"/>
    <n v="359.29"/>
    <n v="71.86"/>
    <n v="16.16"/>
    <x v="2"/>
    <x v="0"/>
    <x v="0"/>
    <n v="42"/>
    <x v="0"/>
    <x v="5"/>
    <x v="0"/>
    <x v="1"/>
    <n v="0"/>
    <n v="0"/>
    <n v="2"/>
    <n v="0"/>
    <n v="4"/>
    <d v="2024-09-24T00:00:00"/>
    <s v="Contacted"/>
    <n v="7"/>
    <x v="2"/>
    <b v="0"/>
    <b v="0"/>
    <x v="0"/>
  </r>
  <r>
    <s v="CUST102067"/>
    <d v="2024-05-08T00:00:00"/>
    <x v="3"/>
    <x v="1"/>
    <s v="-"/>
    <s v="-"/>
    <x v="3"/>
    <n v="528"/>
    <s v=" - "/>
    <n v="0"/>
    <x v="1"/>
    <n v="0"/>
    <n v="0"/>
    <n v="0"/>
    <n v="0"/>
    <x v="0"/>
    <x v="2"/>
    <x v="1"/>
    <n v="39"/>
    <x v="0"/>
    <x v="0"/>
    <x v="2"/>
    <x v="0"/>
    <n v="0"/>
    <n v="0"/>
    <n v="0"/>
    <n v="0"/>
    <n v="0"/>
    <d v="2024-08-31T00:00:00"/>
    <s v="Contacted"/>
    <n v="0"/>
    <x v="0"/>
    <b v="1"/>
    <b v="0"/>
    <x v="0"/>
  </r>
  <r>
    <s v="CUST101372"/>
    <d v="2022-10-11T00:00:00"/>
    <x v="0"/>
    <x v="6"/>
    <d v="2023-08-18T00:00:00"/>
    <d v="2025-04-29T00:00:00"/>
    <x v="2"/>
    <n v="1103"/>
    <n v="172"/>
    <n v="5.8139534883720929E-3"/>
    <x v="0"/>
    <n v="3"/>
    <n v="147.13999999999999"/>
    <n v="49.05"/>
    <n v="0"/>
    <x v="2"/>
    <x v="7"/>
    <x v="2"/>
    <n v="43"/>
    <x v="0"/>
    <x v="0"/>
    <x v="4"/>
    <x v="6"/>
    <n v="0"/>
    <n v="0"/>
    <n v="0"/>
    <n v="0"/>
    <n v="2"/>
    <d v="2023-08-11T00:00:00"/>
    <s v="Contacted"/>
    <n v="1"/>
    <x v="2"/>
    <b v="1"/>
    <b v="0"/>
    <x v="0"/>
  </r>
  <r>
    <s v="CUST100917"/>
    <d v="2023-06-15T00:00:00"/>
    <x v="4"/>
    <x v="0"/>
    <d v="2024-09-04T00:00:00"/>
    <d v="2025-03-24T00:00:00"/>
    <x v="2"/>
    <n v="856"/>
    <n v="208"/>
    <n v="4.807692307692308E-3"/>
    <x v="0"/>
    <n v="4"/>
    <n v="92.94"/>
    <n v="23.24"/>
    <n v="34.130000000000003"/>
    <x v="1"/>
    <x v="9"/>
    <x v="0"/>
    <n v="34"/>
    <x v="0"/>
    <x v="2"/>
    <x v="1"/>
    <x v="3"/>
    <n v="0"/>
    <n v="1"/>
    <n v="0"/>
    <n v="0"/>
    <n v="2"/>
    <s v="-"/>
    <s v="Never Contacted"/>
    <n v="6"/>
    <x v="0"/>
    <b v="0"/>
    <b v="1"/>
    <x v="0"/>
  </r>
  <r>
    <s v="CUST101610"/>
    <d v="2023-04-12T00:00:00"/>
    <x v="4"/>
    <x v="9"/>
    <d v="2025-07-27T00:00:00"/>
    <d v="2025-09-02T00:00:00"/>
    <x v="2"/>
    <n v="920"/>
    <n v="46"/>
    <n v="2.1739130434782608E-2"/>
    <x v="0"/>
    <n v="4"/>
    <n v="147.13999999999999"/>
    <n v="36.78"/>
    <n v="4.55"/>
    <x v="2"/>
    <x v="4"/>
    <x v="2"/>
    <n v="16"/>
    <x v="1"/>
    <x v="3"/>
    <x v="3"/>
    <x v="4"/>
    <n v="1"/>
    <n v="1"/>
    <n v="0"/>
    <n v="0"/>
    <n v="0"/>
    <d v="2024-08-31T00:00:00"/>
    <s v="Contacted"/>
    <n v="0"/>
    <x v="0"/>
    <b v="1"/>
    <b v="0"/>
    <x v="1"/>
  </r>
  <r>
    <s v="CUST101319"/>
    <d v="2024-06-05T00:00:00"/>
    <x v="3"/>
    <x v="0"/>
    <d v="2024-11-21T00:00:00"/>
    <d v="2025-07-11T00:00:00"/>
    <x v="2"/>
    <n v="500"/>
    <n v="99"/>
    <n v="1.0101010101010102E-2"/>
    <x v="0"/>
    <n v="4"/>
    <n v="294.58999999999997"/>
    <n v="73.650000000000006"/>
    <n v="59.39"/>
    <x v="5"/>
    <x v="0"/>
    <x v="1"/>
    <n v="34"/>
    <x v="0"/>
    <x v="4"/>
    <x v="2"/>
    <x v="2"/>
    <n v="0"/>
    <n v="0"/>
    <n v="1"/>
    <n v="0"/>
    <n v="1"/>
    <s v="-"/>
    <s v="Never Contacted"/>
    <n v="1"/>
    <x v="1"/>
    <b v="1"/>
    <b v="1"/>
    <x v="0"/>
  </r>
  <r>
    <s v="CUST102138"/>
    <d v="2022-08-05T00:00:00"/>
    <x v="0"/>
    <x v="2"/>
    <d v="2024-08-24T00:00:00"/>
    <d v="2024-09-23T00:00:00"/>
    <x v="0"/>
    <n v="1170"/>
    <n v="390"/>
    <n v="2.5641025641025641E-3"/>
    <x v="0"/>
    <n v="10"/>
    <n v="162.52000000000001"/>
    <n v="16.25"/>
    <n v="27.01"/>
    <x v="2"/>
    <x v="6"/>
    <x v="0"/>
    <n v="30"/>
    <x v="2"/>
    <x v="2"/>
    <x v="4"/>
    <x v="6"/>
    <n v="0"/>
    <n v="0"/>
    <n v="0"/>
    <n v="1"/>
    <n v="5"/>
    <d v="2022-11-16T00:00:00"/>
    <s v="Contacted"/>
    <n v="8"/>
    <x v="2"/>
    <b v="1"/>
    <b v="1"/>
    <x v="0"/>
  </r>
  <r>
    <s v="CUST102021"/>
    <d v="2021-10-03T00:00:00"/>
    <x v="1"/>
    <x v="6"/>
    <d v="2022-02-02T00:00:00"/>
    <d v="2024-06-17T00:00:00"/>
    <x v="0"/>
    <n v="1476"/>
    <n v="488"/>
    <n v="2.0491803278688526E-3"/>
    <x v="0"/>
    <n v="4"/>
    <n v="271.74"/>
    <n v="67.94"/>
    <n v="27.53"/>
    <x v="0"/>
    <x v="6"/>
    <x v="2"/>
    <n v="24"/>
    <x v="2"/>
    <x v="2"/>
    <x v="1"/>
    <x v="6"/>
    <n v="0"/>
    <n v="0"/>
    <n v="0"/>
    <n v="1"/>
    <n v="1"/>
    <d v="2024-11-05T00:00:00"/>
    <s v="Contacted"/>
    <n v="0"/>
    <x v="0"/>
    <b v="1"/>
    <b v="0"/>
    <x v="0"/>
  </r>
  <r>
    <s v="CUST101593"/>
    <d v="2024-09-28T00:00:00"/>
    <x v="3"/>
    <x v="10"/>
    <d v="2025-10-11T00:00:00"/>
    <d v="2025-10-15T00:00:00"/>
    <x v="2"/>
    <n v="385"/>
    <n v="3"/>
    <n v="0.33333333333333331"/>
    <x v="0"/>
    <n v="5"/>
    <n v="164.16"/>
    <n v="32.83"/>
    <n v="58.01"/>
    <x v="2"/>
    <x v="3"/>
    <x v="2"/>
    <n v="16"/>
    <x v="1"/>
    <x v="3"/>
    <x v="1"/>
    <x v="0"/>
    <n v="2"/>
    <n v="0"/>
    <n v="0"/>
    <n v="0"/>
    <n v="0"/>
    <s v="-"/>
    <s v="Never Contacted"/>
    <n v="8"/>
    <x v="0"/>
    <b v="1"/>
    <b v="1"/>
    <x v="1"/>
  </r>
  <r>
    <s v="CUST102490"/>
    <d v="2020-03-16T00:00:00"/>
    <x v="2"/>
    <x v="11"/>
    <d v="2020-11-12T00:00:00"/>
    <d v="2023-11-16T00:00:00"/>
    <x v="1"/>
    <n v="2042"/>
    <n v="702"/>
    <n v="1.4245014245014246E-3"/>
    <x v="0"/>
    <n v="2"/>
    <n v="178.07"/>
    <n v="89.04"/>
    <n v="90.36"/>
    <x v="4"/>
    <x v="9"/>
    <x v="2"/>
    <n v="47"/>
    <x v="0"/>
    <x v="2"/>
    <x v="0"/>
    <x v="7"/>
    <n v="0"/>
    <n v="0"/>
    <n v="0"/>
    <n v="0"/>
    <n v="0"/>
    <d v="2024-07-12T00:00:00"/>
    <s v="Contacted"/>
    <n v="0"/>
    <x v="1"/>
    <b v="1"/>
    <b v="1"/>
    <x v="0"/>
  </r>
  <r>
    <s v="CUST100375"/>
    <d v="2023-09-29T00:00:00"/>
    <x v="4"/>
    <x v="10"/>
    <d v="2025-05-19T00:00:00"/>
    <d v="2025-09-07T00:00:00"/>
    <x v="2"/>
    <n v="750"/>
    <n v="41"/>
    <n v="2.4390243902439025E-2"/>
    <x v="0"/>
    <n v="7"/>
    <n v="513.91"/>
    <n v="73.42"/>
    <n v="26.51"/>
    <x v="2"/>
    <x v="2"/>
    <x v="2"/>
    <n v="25"/>
    <x v="2"/>
    <x v="1"/>
    <x v="1"/>
    <x v="0"/>
    <n v="1"/>
    <n v="0"/>
    <n v="0"/>
    <n v="1"/>
    <n v="0"/>
    <d v="2023-10-07T00:00:00"/>
    <s v="Contacted"/>
    <n v="0"/>
    <x v="2"/>
    <b v="1"/>
    <b v="1"/>
    <x v="1"/>
  </r>
  <r>
    <s v="CUST100333"/>
    <d v="2024-01-06T00:00:00"/>
    <x v="3"/>
    <x v="3"/>
    <s v="-"/>
    <s v="-"/>
    <x v="3"/>
    <n v="651"/>
    <s v=" - "/>
    <n v="0"/>
    <x v="1"/>
    <n v="0"/>
    <n v="0"/>
    <n v="0"/>
    <n v="0"/>
    <x v="4"/>
    <x v="0"/>
    <x v="2"/>
    <n v="43"/>
    <x v="0"/>
    <x v="6"/>
    <x v="0"/>
    <x v="2"/>
    <n v="0"/>
    <n v="0"/>
    <n v="0"/>
    <n v="0"/>
    <n v="0"/>
    <d v="2025-04-15T00:00:00"/>
    <s v="Contacted"/>
    <n v="7"/>
    <x v="1"/>
    <b v="1"/>
    <b v="1"/>
    <x v="0"/>
  </r>
  <r>
    <s v="CUST101791"/>
    <d v="2021-07-17T00:00:00"/>
    <x v="1"/>
    <x v="8"/>
    <d v="2024-06-18T00:00:00"/>
    <d v="2025-04-22T00:00:00"/>
    <x v="2"/>
    <n v="1554"/>
    <n v="179"/>
    <n v="5.5865921787709499E-3"/>
    <x v="0"/>
    <n v="4"/>
    <n v="170.06"/>
    <n v="42.52"/>
    <n v="39.96"/>
    <x v="1"/>
    <x v="8"/>
    <x v="2"/>
    <n v="28"/>
    <x v="2"/>
    <x v="4"/>
    <x v="0"/>
    <x v="1"/>
    <n v="0"/>
    <n v="0"/>
    <n v="0"/>
    <n v="0"/>
    <n v="0"/>
    <d v="2023-04-24T00:00:00"/>
    <s v="Contacted"/>
    <n v="0"/>
    <x v="2"/>
    <b v="1"/>
    <b v="0"/>
    <x v="0"/>
  </r>
  <r>
    <s v="CUST102348"/>
    <d v="2022-07-12T00:00:00"/>
    <x v="0"/>
    <x v="8"/>
    <d v="2023-05-05T00:00:00"/>
    <d v="2023-06-02T00:00:00"/>
    <x v="1"/>
    <n v="1194"/>
    <n v="869"/>
    <n v="1.1507479861910242E-3"/>
    <x v="0"/>
    <n v="1"/>
    <n v="108.85"/>
    <n v="108.85"/>
    <n v="157.91"/>
    <x v="2"/>
    <x v="1"/>
    <x v="1"/>
    <n v="23"/>
    <x v="2"/>
    <x v="1"/>
    <x v="0"/>
    <x v="4"/>
    <n v="0"/>
    <n v="0"/>
    <n v="0"/>
    <n v="0"/>
    <n v="0"/>
    <d v="2025-10-11T00:00:00"/>
    <s v="Contacted"/>
    <n v="0"/>
    <x v="2"/>
    <b v="1"/>
    <b v="1"/>
    <x v="0"/>
  </r>
  <r>
    <s v="CUST101118"/>
    <d v="2020-11-16T00:00:00"/>
    <x v="2"/>
    <x v="5"/>
    <d v="2023-06-27T00:00:00"/>
    <d v="2023-07-25T00:00:00"/>
    <x v="1"/>
    <n v="1797"/>
    <n v="816"/>
    <n v="1.2254901960784314E-3"/>
    <x v="0"/>
    <n v="1"/>
    <n v="67.06"/>
    <n v="67.06"/>
    <n v="56.74"/>
    <x v="2"/>
    <x v="6"/>
    <x v="2"/>
    <n v="29"/>
    <x v="2"/>
    <x v="5"/>
    <x v="2"/>
    <x v="7"/>
    <n v="0"/>
    <n v="1"/>
    <n v="0"/>
    <n v="0"/>
    <n v="0"/>
    <s v="-"/>
    <s v="Never Contacted"/>
    <n v="0"/>
    <x v="0"/>
    <b v="0"/>
    <b v="0"/>
    <x v="0"/>
  </r>
  <r>
    <s v="CUST101442"/>
    <d v="2024-06-18T00:00:00"/>
    <x v="3"/>
    <x v="0"/>
    <d v="2025-06-17T00:00:00"/>
    <d v="2025-09-17T00:00:00"/>
    <x v="2"/>
    <n v="487"/>
    <n v="31"/>
    <n v="3.2258064516129031E-2"/>
    <x v="0"/>
    <n v="4"/>
    <n v="225.88"/>
    <n v="56.47"/>
    <n v="29.87"/>
    <x v="4"/>
    <x v="2"/>
    <x v="1"/>
    <n v="34"/>
    <x v="0"/>
    <x v="0"/>
    <x v="3"/>
    <x v="1"/>
    <n v="0"/>
    <n v="0"/>
    <n v="0"/>
    <n v="0"/>
    <n v="0"/>
    <d v="2024-07-24T00:00:00"/>
    <s v="Contacted"/>
    <n v="0"/>
    <x v="1"/>
    <b v="1"/>
    <b v="1"/>
    <x v="1"/>
  </r>
  <r>
    <s v="CUST100910"/>
    <d v="2020-11-09T00:00:00"/>
    <x v="2"/>
    <x v="5"/>
    <d v="2025-09-05T00:00:00"/>
    <d v="2025-09-23T00:00:00"/>
    <x v="2"/>
    <n v="1804"/>
    <n v="25"/>
    <n v="0.04"/>
    <x v="0"/>
    <n v="2"/>
    <n v="167.27"/>
    <n v="83.64"/>
    <n v="85.12"/>
    <x v="5"/>
    <x v="8"/>
    <x v="2"/>
    <n v="21"/>
    <x v="2"/>
    <x v="5"/>
    <x v="0"/>
    <x v="2"/>
    <n v="0"/>
    <n v="0"/>
    <n v="0"/>
    <n v="0"/>
    <n v="0"/>
    <d v="2025-09-18T00:00:00"/>
    <s v="Contacted"/>
    <n v="0"/>
    <x v="2"/>
    <b v="1"/>
    <b v="1"/>
    <x v="1"/>
  </r>
  <r>
    <s v="CUST100776"/>
    <d v="2023-10-22T00:00:00"/>
    <x v="4"/>
    <x v="6"/>
    <d v="2025-03-16T00:00:00"/>
    <d v="2025-04-17T00:00:00"/>
    <x v="2"/>
    <n v="727"/>
    <n v="184"/>
    <n v="5.434782608695652E-3"/>
    <x v="0"/>
    <n v="5"/>
    <n v="35.799999999999997"/>
    <n v="7.16"/>
    <n v="13.91"/>
    <x v="3"/>
    <x v="3"/>
    <x v="1"/>
    <n v="16"/>
    <x v="1"/>
    <x v="0"/>
    <x v="1"/>
    <x v="7"/>
    <n v="0"/>
    <n v="0"/>
    <n v="0"/>
    <n v="1"/>
    <n v="1"/>
    <d v="2024-11-07T00:00:00"/>
    <s v="Contacted"/>
    <n v="0"/>
    <x v="0"/>
    <b v="1"/>
    <b v="1"/>
    <x v="0"/>
  </r>
  <r>
    <s v="CUST101743"/>
    <d v="2020-12-22T00:00:00"/>
    <x v="2"/>
    <x v="7"/>
    <d v="2021-11-25T00:00:00"/>
    <d v="2023-03-21T00:00:00"/>
    <x v="1"/>
    <n v="1761"/>
    <n v="942"/>
    <n v="1.0615711252653928E-3"/>
    <x v="0"/>
    <n v="5"/>
    <n v="318.48"/>
    <n v="63.7"/>
    <n v="105.63"/>
    <x v="0"/>
    <x v="4"/>
    <x v="0"/>
    <n v="44"/>
    <x v="0"/>
    <x v="4"/>
    <x v="0"/>
    <x v="2"/>
    <n v="0"/>
    <n v="0"/>
    <n v="0"/>
    <n v="1"/>
    <n v="1"/>
    <s v="-"/>
    <s v="Never Contacted"/>
    <n v="0"/>
    <x v="0"/>
    <b v="1"/>
    <b v="0"/>
    <x v="0"/>
  </r>
  <r>
    <s v="CUST100328"/>
    <d v="2022-12-06T00:00:00"/>
    <x v="0"/>
    <x v="7"/>
    <d v="2025-06-20T00:00:00"/>
    <d v="2025-07-31T00:00:00"/>
    <x v="2"/>
    <n v="1047"/>
    <n v="79"/>
    <n v="1.2658227848101266E-2"/>
    <x v="0"/>
    <n v="1"/>
    <n v="78.42"/>
    <n v="78.42"/>
    <n v="29.62"/>
    <x v="5"/>
    <x v="6"/>
    <x v="2"/>
    <n v="28"/>
    <x v="2"/>
    <x v="3"/>
    <x v="1"/>
    <x v="5"/>
    <n v="1"/>
    <n v="0"/>
    <n v="0"/>
    <n v="0"/>
    <n v="1"/>
    <d v="2023-03-29T00:00:00"/>
    <s v="Contacted"/>
    <n v="8"/>
    <x v="0"/>
    <b v="1"/>
    <b v="0"/>
    <x v="1"/>
  </r>
  <r>
    <s v="CUST101342"/>
    <d v="2021-11-11T00:00:00"/>
    <x v="1"/>
    <x v="5"/>
    <d v="2022-08-09T00:00:00"/>
    <d v="2025-08-05T00:00:00"/>
    <x v="2"/>
    <n v="1437"/>
    <n v="74"/>
    <n v="1.3513513513513514E-2"/>
    <x v="0"/>
    <n v="1"/>
    <n v="101.08"/>
    <n v="101.08"/>
    <n v="136.75"/>
    <x v="1"/>
    <x v="8"/>
    <x v="0"/>
    <n v="40"/>
    <x v="0"/>
    <x v="1"/>
    <x v="1"/>
    <x v="3"/>
    <n v="1"/>
    <n v="0"/>
    <n v="0"/>
    <n v="0"/>
    <n v="0"/>
    <d v="2023-07-07T00:00:00"/>
    <s v="Contacted"/>
    <n v="3"/>
    <x v="0"/>
    <b v="1"/>
    <b v="0"/>
    <x v="1"/>
  </r>
  <r>
    <s v="CUST100320"/>
    <d v="2023-05-02T00:00:00"/>
    <x v="4"/>
    <x v="1"/>
    <d v="2023-11-29T00:00:00"/>
    <d v="2025-08-04T00:00:00"/>
    <x v="2"/>
    <n v="900"/>
    <n v="75"/>
    <n v="1.3333333333333334E-2"/>
    <x v="0"/>
    <n v="3"/>
    <n v="214.94"/>
    <n v="71.650000000000006"/>
    <n v="34.29"/>
    <x v="0"/>
    <x v="7"/>
    <x v="2"/>
    <n v="32"/>
    <x v="0"/>
    <x v="3"/>
    <x v="3"/>
    <x v="3"/>
    <n v="0"/>
    <n v="0"/>
    <n v="0"/>
    <n v="0"/>
    <n v="1"/>
    <d v="2024-01-25T00:00:00"/>
    <s v="Contacted"/>
    <n v="0"/>
    <x v="0"/>
    <b v="1"/>
    <b v="0"/>
    <x v="1"/>
  </r>
  <r>
    <s v="CUST102010"/>
    <d v="2021-12-26T00:00:00"/>
    <x v="1"/>
    <x v="7"/>
    <d v="2023-04-22T00:00:00"/>
    <d v="2024-12-28T00:00:00"/>
    <x v="0"/>
    <n v="1392"/>
    <n v="294"/>
    <n v="3.4013605442176869E-3"/>
    <x v="0"/>
    <n v="5"/>
    <n v="5.6"/>
    <n v="1.1200000000000001"/>
    <n v="0"/>
    <x v="0"/>
    <x v="2"/>
    <x v="1"/>
    <n v="31"/>
    <x v="0"/>
    <x v="0"/>
    <x v="0"/>
    <x v="6"/>
    <n v="0"/>
    <n v="0"/>
    <n v="0"/>
    <n v="0"/>
    <n v="3"/>
    <s v="-"/>
    <s v="Never Contacted"/>
    <n v="0"/>
    <x v="0"/>
    <b v="1"/>
    <b v="1"/>
    <x v="0"/>
  </r>
  <r>
    <s v="CUST100012"/>
    <d v="2024-09-22T00:00:00"/>
    <x v="3"/>
    <x v="10"/>
    <d v="2025-04-24T00:00:00"/>
    <d v="2025-06-26T00:00:00"/>
    <x v="2"/>
    <n v="391"/>
    <n v="114"/>
    <n v="8.771929824561403E-3"/>
    <x v="0"/>
    <n v="3"/>
    <n v="284.49"/>
    <n v="94.83"/>
    <n v="124.28"/>
    <x v="5"/>
    <x v="8"/>
    <x v="0"/>
    <n v="29"/>
    <x v="2"/>
    <x v="4"/>
    <x v="3"/>
    <x v="6"/>
    <n v="0"/>
    <n v="0"/>
    <n v="0"/>
    <n v="0"/>
    <n v="0"/>
    <d v="2025-05-19T00:00:00"/>
    <s v="Contacted"/>
    <n v="0"/>
    <x v="1"/>
    <b v="0"/>
    <b v="1"/>
    <x v="0"/>
  </r>
  <r>
    <s v="CUST100897"/>
    <d v="2020-01-26T00:00:00"/>
    <x v="2"/>
    <x v="3"/>
    <d v="2023-01-22T00:00:00"/>
    <d v="2024-03-24T00:00:00"/>
    <x v="0"/>
    <n v="2092"/>
    <n v="573"/>
    <n v="1.7452006980802793E-3"/>
    <x v="0"/>
    <n v="2"/>
    <n v="125.39"/>
    <n v="62.7"/>
    <n v="54.75"/>
    <x v="1"/>
    <x v="2"/>
    <x v="2"/>
    <n v="34"/>
    <x v="0"/>
    <x v="0"/>
    <x v="0"/>
    <x v="4"/>
    <n v="0"/>
    <n v="1"/>
    <n v="0"/>
    <n v="0"/>
    <n v="1"/>
    <s v="-"/>
    <s v="Never Contacted"/>
    <n v="0"/>
    <x v="1"/>
    <b v="1"/>
    <b v="0"/>
    <x v="0"/>
  </r>
  <r>
    <s v="CUST100171"/>
    <d v="2020-05-11T00:00:00"/>
    <x v="2"/>
    <x v="1"/>
    <d v="2025-01-17T00:00:00"/>
    <d v="2025-07-18T00:00:00"/>
    <x v="2"/>
    <n v="1986"/>
    <n v="92"/>
    <n v="1.0869565217391304E-2"/>
    <x v="0"/>
    <n v="5"/>
    <n v="371.28"/>
    <n v="74.260000000000005"/>
    <n v="115.97"/>
    <x v="1"/>
    <x v="2"/>
    <x v="1"/>
    <n v="22"/>
    <x v="2"/>
    <x v="2"/>
    <x v="1"/>
    <x v="6"/>
    <n v="0"/>
    <n v="0"/>
    <n v="1"/>
    <n v="0"/>
    <n v="2"/>
    <d v="2022-06-10T00:00:00"/>
    <s v="Contacted"/>
    <n v="7"/>
    <x v="1"/>
    <b v="0"/>
    <b v="1"/>
    <x v="0"/>
  </r>
  <r>
    <s v="CUST100260"/>
    <d v="2022-04-12T00:00:00"/>
    <x v="0"/>
    <x v="9"/>
    <d v="2023-10-24T00:00:00"/>
    <d v="2024-03-16T00:00:00"/>
    <x v="0"/>
    <n v="1285"/>
    <n v="581"/>
    <n v="1.7211703958691911E-3"/>
    <x v="0"/>
    <n v="2"/>
    <n v="155.52000000000001"/>
    <n v="77.760000000000005"/>
    <n v="77.489999999999995"/>
    <x v="0"/>
    <x v="2"/>
    <x v="1"/>
    <n v="31"/>
    <x v="0"/>
    <x v="2"/>
    <x v="3"/>
    <x v="6"/>
    <n v="0"/>
    <n v="0"/>
    <n v="0"/>
    <n v="0"/>
    <n v="0"/>
    <s v="-"/>
    <s v="Never Contacted"/>
    <n v="9"/>
    <x v="0"/>
    <b v="1"/>
    <b v="1"/>
    <x v="0"/>
  </r>
  <r>
    <s v="CUST102402"/>
    <d v="2020-04-07T00:00:00"/>
    <x v="2"/>
    <x v="9"/>
    <d v="2021-09-21T00:00:00"/>
    <d v="2022-04-22T00:00:00"/>
    <x v="5"/>
    <n v="2020"/>
    <n v="1275"/>
    <n v="7.8431372549019605E-4"/>
    <x v="0"/>
    <n v="1"/>
    <n v="92.99"/>
    <n v="92.99"/>
    <n v="118.49"/>
    <x v="4"/>
    <x v="3"/>
    <x v="2"/>
    <n v="33"/>
    <x v="0"/>
    <x v="5"/>
    <x v="4"/>
    <x v="4"/>
    <n v="1"/>
    <n v="0"/>
    <n v="0"/>
    <n v="0"/>
    <n v="0"/>
    <d v="2024-12-10T00:00:00"/>
    <s v="Contacted"/>
    <n v="0"/>
    <x v="0"/>
    <b v="1"/>
    <b v="1"/>
    <x v="0"/>
  </r>
  <r>
    <s v="CUST100689"/>
    <d v="2022-05-23T00:00:00"/>
    <x v="0"/>
    <x v="1"/>
    <d v="2023-08-05T00:00:00"/>
    <d v="2023-11-14T00:00:00"/>
    <x v="1"/>
    <n v="1244"/>
    <n v="704"/>
    <n v="1.4204545454545455E-3"/>
    <x v="0"/>
    <n v="6"/>
    <n v="292.45"/>
    <n v="48.74"/>
    <n v="71.569999999999993"/>
    <x v="2"/>
    <x v="1"/>
    <x v="2"/>
    <n v="30"/>
    <x v="2"/>
    <x v="1"/>
    <x v="4"/>
    <x v="4"/>
    <n v="0"/>
    <n v="1"/>
    <n v="0"/>
    <n v="0"/>
    <n v="1"/>
    <s v="-"/>
    <s v="Never Contacted"/>
    <n v="0"/>
    <x v="0"/>
    <b v="1"/>
    <b v="1"/>
    <x v="0"/>
  </r>
  <r>
    <s v="CUST100901"/>
    <d v="2022-09-30T00:00:00"/>
    <x v="0"/>
    <x v="10"/>
    <d v="2024-04-21T00:00:00"/>
    <d v="2025-02-24T00:00:00"/>
    <x v="2"/>
    <n v="1114"/>
    <n v="236"/>
    <n v="4.2372881355932203E-3"/>
    <x v="0"/>
    <n v="3"/>
    <n v="54.01"/>
    <n v="18"/>
    <n v="21"/>
    <x v="0"/>
    <x v="3"/>
    <x v="0"/>
    <n v="46"/>
    <x v="0"/>
    <x v="2"/>
    <x v="4"/>
    <x v="1"/>
    <n v="0"/>
    <n v="1"/>
    <n v="0"/>
    <n v="1"/>
    <n v="1"/>
    <d v="2023-08-29T00:00:00"/>
    <s v="Contacted"/>
    <n v="9"/>
    <x v="0"/>
    <b v="1"/>
    <b v="1"/>
    <x v="0"/>
  </r>
  <r>
    <s v="CUST100258"/>
    <d v="2021-04-29T00:00:00"/>
    <x v="1"/>
    <x v="9"/>
    <d v="2024-01-25T00:00:00"/>
    <d v="2024-02-13T00:00:00"/>
    <x v="0"/>
    <n v="1633"/>
    <n v="613"/>
    <n v="1.6313213703099511E-3"/>
    <x v="0"/>
    <n v="1"/>
    <n v="8.61"/>
    <n v="8.61"/>
    <n v="13.98"/>
    <x v="4"/>
    <x v="8"/>
    <x v="2"/>
    <n v="52"/>
    <x v="0"/>
    <x v="4"/>
    <x v="2"/>
    <x v="6"/>
    <n v="0"/>
    <n v="0"/>
    <n v="0"/>
    <n v="0"/>
    <n v="1"/>
    <d v="2021-11-14T00:00:00"/>
    <s v="Contacted"/>
    <n v="0"/>
    <x v="2"/>
    <b v="1"/>
    <b v="1"/>
    <x v="0"/>
  </r>
  <r>
    <s v="CUST100844"/>
    <d v="2022-08-10T00:00:00"/>
    <x v="0"/>
    <x v="2"/>
    <d v="2022-10-20T00:00:00"/>
    <d v="2023-03-26T00:00:00"/>
    <x v="1"/>
    <n v="1165"/>
    <n v="937"/>
    <n v="1.0672358591248667E-3"/>
    <x v="0"/>
    <n v="1"/>
    <n v="63.3"/>
    <n v="63.3"/>
    <n v="69.08"/>
    <x v="4"/>
    <x v="4"/>
    <x v="2"/>
    <n v="51"/>
    <x v="0"/>
    <x v="0"/>
    <x v="3"/>
    <x v="5"/>
    <n v="0"/>
    <n v="0"/>
    <n v="0"/>
    <n v="0"/>
    <n v="1"/>
    <d v="2024-11-20T00:00:00"/>
    <s v="Contacted"/>
    <n v="8"/>
    <x v="0"/>
    <b v="1"/>
    <b v="1"/>
    <x v="0"/>
  </r>
  <r>
    <s v="CUST102302"/>
    <d v="2021-02-01T00:00:00"/>
    <x v="1"/>
    <x v="4"/>
    <d v="2024-04-14T00:00:00"/>
    <d v="2024-09-17T00:00:00"/>
    <x v="0"/>
    <n v="1720"/>
    <n v="396"/>
    <n v="2.5252525252525255E-3"/>
    <x v="0"/>
    <n v="3"/>
    <n v="32.299999999999997"/>
    <n v="10.77"/>
    <n v="3.89"/>
    <x v="4"/>
    <x v="8"/>
    <x v="2"/>
    <n v="36"/>
    <x v="0"/>
    <x v="6"/>
    <x v="0"/>
    <x v="1"/>
    <n v="0"/>
    <n v="0"/>
    <n v="0"/>
    <n v="0"/>
    <n v="1"/>
    <d v="2025-03-29T00:00:00"/>
    <s v="Contacted"/>
    <n v="9"/>
    <x v="2"/>
    <b v="1"/>
    <b v="1"/>
    <x v="0"/>
  </r>
  <r>
    <s v="CUST100138"/>
    <d v="2020-05-21T00:00:00"/>
    <x v="2"/>
    <x v="1"/>
    <d v="2023-11-12T00:00:00"/>
    <d v="2025-02-07T00:00:00"/>
    <x v="2"/>
    <n v="1976"/>
    <n v="253"/>
    <n v="3.952569169960474E-3"/>
    <x v="0"/>
    <n v="2"/>
    <n v="109.44"/>
    <n v="54.72"/>
    <n v="7.93"/>
    <x v="0"/>
    <x v="0"/>
    <x v="0"/>
    <n v="16"/>
    <x v="1"/>
    <x v="4"/>
    <x v="3"/>
    <x v="7"/>
    <n v="0"/>
    <n v="0"/>
    <n v="0"/>
    <n v="1"/>
    <n v="1"/>
    <d v="2024-03-19T00:00:00"/>
    <s v="Contacted"/>
    <n v="0"/>
    <x v="2"/>
    <b v="1"/>
    <b v="0"/>
    <x v="0"/>
  </r>
  <r>
    <s v="CUST100319"/>
    <d v="2023-03-31T00:00:00"/>
    <x v="4"/>
    <x v="11"/>
    <d v="2023-07-29T00:00:00"/>
    <d v="2023-08-12T00:00:00"/>
    <x v="1"/>
    <n v="932"/>
    <n v="798"/>
    <n v="1.2531328320802004E-3"/>
    <x v="0"/>
    <n v="4"/>
    <n v="186.19"/>
    <n v="46.55"/>
    <n v="59.23"/>
    <x v="2"/>
    <x v="2"/>
    <x v="0"/>
    <n v="45"/>
    <x v="0"/>
    <x v="6"/>
    <x v="2"/>
    <x v="1"/>
    <n v="0"/>
    <n v="0"/>
    <n v="1"/>
    <n v="1"/>
    <n v="0"/>
    <d v="2025-07-10T00:00:00"/>
    <s v="Contacted"/>
    <n v="4"/>
    <x v="0"/>
    <b v="0"/>
    <b v="1"/>
    <x v="0"/>
  </r>
  <r>
    <s v="CUST100653"/>
    <d v="2020-01-12T00:00:00"/>
    <x v="2"/>
    <x v="3"/>
    <d v="2020-05-31T00:00:00"/>
    <d v="2024-07-14T00:00:00"/>
    <x v="0"/>
    <n v="2106"/>
    <n v="461"/>
    <n v="2.1691973969631237E-3"/>
    <x v="0"/>
    <n v="2"/>
    <n v="157.88999999999999"/>
    <n v="78.95"/>
    <n v="17.66"/>
    <x v="4"/>
    <x v="4"/>
    <x v="2"/>
    <n v="33"/>
    <x v="0"/>
    <x v="2"/>
    <x v="3"/>
    <x v="1"/>
    <n v="1"/>
    <n v="1"/>
    <n v="0"/>
    <n v="0"/>
    <n v="0"/>
    <d v="2021-01-23T00:00:00"/>
    <s v="Contacted"/>
    <n v="0"/>
    <x v="0"/>
    <b v="1"/>
    <b v="0"/>
    <x v="0"/>
  </r>
  <r>
    <s v="CUST102202"/>
    <d v="2021-11-13T00:00:00"/>
    <x v="1"/>
    <x v="5"/>
    <d v="2022-11-19T00:00:00"/>
    <d v="2025-06-09T00:00:00"/>
    <x v="2"/>
    <n v="1435"/>
    <n v="131"/>
    <n v="7.6335877862595417E-3"/>
    <x v="0"/>
    <n v="2"/>
    <n v="113.78"/>
    <n v="56.89"/>
    <n v="31.73"/>
    <x v="2"/>
    <x v="8"/>
    <x v="1"/>
    <n v="20"/>
    <x v="2"/>
    <x v="3"/>
    <x v="3"/>
    <x v="2"/>
    <n v="0"/>
    <n v="1"/>
    <n v="0"/>
    <n v="0"/>
    <n v="1"/>
    <s v="-"/>
    <s v="Never Contacted"/>
    <n v="0"/>
    <x v="1"/>
    <b v="1"/>
    <b v="0"/>
    <x v="0"/>
  </r>
  <r>
    <s v="CUST101814"/>
    <d v="2024-04-23T00:00:00"/>
    <x v="3"/>
    <x v="9"/>
    <d v="2024-09-17T00:00:00"/>
    <d v="2024-12-26T00:00:00"/>
    <x v="0"/>
    <n v="543"/>
    <n v="296"/>
    <n v="3.3783783783783786E-3"/>
    <x v="0"/>
    <n v="1"/>
    <n v="27.68"/>
    <n v="27.68"/>
    <n v="20.61"/>
    <x v="4"/>
    <x v="7"/>
    <x v="2"/>
    <n v="39"/>
    <x v="0"/>
    <x v="6"/>
    <x v="2"/>
    <x v="1"/>
    <n v="0"/>
    <n v="0"/>
    <n v="0"/>
    <n v="0"/>
    <n v="0"/>
    <d v="2024-11-16T00:00:00"/>
    <s v="Contacted"/>
    <n v="0"/>
    <x v="0"/>
    <b v="0"/>
    <b v="0"/>
    <x v="0"/>
  </r>
  <r>
    <s v="CUST100558"/>
    <d v="2020-05-23T00:00:00"/>
    <x v="2"/>
    <x v="1"/>
    <d v="2022-11-12T00:00:00"/>
    <d v="2024-08-22T00:00:00"/>
    <x v="0"/>
    <n v="1974"/>
    <n v="422"/>
    <n v="2.3696682464454978E-3"/>
    <x v="0"/>
    <n v="3"/>
    <n v="116.9"/>
    <n v="38.97"/>
    <n v="70.06"/>
    <x v="2"/>
    <x v="5"/>
    <x v="1"/>
    <n v="24"/>
    <x v="2"/>
    <x v="3"/>
    <x v="0"/>
    <x v="1"/>
    <n v="0"/>
    <n v="0"/>
    <n v="0"/>
    <n v="0"/>
    <n v="0"/>
    <d v="2024-08-02T00:00:00"/>
    <s v="Contacted"/>
    <n v="3"/>
    <x v="0"/>
    <b v="0"/>
    <b v="0"/>
    <x v="0"/>
  </r>
  <r>
    <s v="CUST100139"/>
    <d v="2024-04-06T00:00:00"/>
    <x v="3"/>
    <x v="9"/>
    <s v="-"/>
    <s v="-"/>
    <x v="3"/>
    <n v="560"/>
    <s v=" - "/>
    <n v="0"/>
    <x v="1"/>
    <n v="0"/>
    <n v="0"/>
    <n v="0"/>
    <n v="0"/>
    <x v="4"/>
    <x v="2"/>
    <x v="1"/>
    <n v="22"/>
    <x v="2"/>
    <x v="6"/>
    <x v="3"/>
    <x v="7"/>
    <n v="0"/>
    <n v="0"/>
    <n v="0"/>
    <n v="0"/>
    <n v="0"/>
    <s v="-"/>
    <s v="Never Contacted"/>
    <n v="0"/>
    <x v="0"/>
    <b v="1"/>
    <b v="0"/>
    <x v="0"/>
  </r>
  <r>
    <s v="CUST100112"/>
    <d v="2024-04-10T00:00:00"/>
    <x v="3"/>
    <x v="9"/>
    <d v="2025-01-18T00:00:00"/>
    <d v="2025-07-03T00:00:00"/>
    <x v="2"/>
    <n v="556"/>
    <n v="107"/>
    <n v="9.3457943925233638E-3"/>
    <x v="0"/>
    <n v="3"/>
    <n v="142.37"/>
    <n v="47.46"/>
    <n v="67.400000000000006"/>
    <x v="4"/>
    <x v="1"/>
    <x v="2"/>
    <n v="18"/>
    <x v="1"/>
    <x v="6"/>
    <x v="0"/>
    <x v="5"/>
    <n v="1"/>
    <n v="0"/>
    <n v="0"/>
    <n v="1"/>
    <n v="1"/>
    <d v="2025-05-28T00:00:00"/>
    <s v="Contacted"/>
    <n v="10"/>
    <x v="2"/>
    <b v="1"/>
    <b v="0"/>
    <x v="0"/>
  </r>
  <r>
    <s v="CUST100531"/>
    <d v="2021-12-08T00:00:00"/>
    <x v="1"/>
    <x v="7"/>
    <d v="2024-12-31T00:00:00"/>
    <d v="2025-04-12T00:00:00"/>
    <x v="2"/>
    <n v="1410"/>
    <n v="189"/>
    <n v="5.2910052910052907E-3"/>
    <x v="0"/>
    <n v="1"/>
    <n v="1.5"/>
    <n v="1.5"/>
    <n v="0.5"/>
    <x v="3"/>
    <x v="4"/>
    <x v="1"/>
    <n v="23"/>
    <x v="2"/>
    <x v="0"/>
    <x v="4"/>
    <x v="7"/>
    <n v="0"/>
    <n v="0"/>
    <n v="0"/>
    <n v="0"/>
    <n v="0"/>
    <d v="2022-07-15T00:00:00"/>
    <s v="Contacted"/>
    <n v="0"/>
    <x v="0"/>
    <b v="1"/>
    <b v="1"/>
    <x v="0"/>
  </r>
  <r>
    <s v="CUST100224"/>
    <d v="2020-05-04T00:00:00"/>
    <x v="2"/>
    <x v="1"/>
    <d v="2024-06-22T00:00:00"/>
    <d v="2025-08-30T00:00:00"/>
    <x v="2"/>
    <n v="1993"/>
    <n v="49"/>
    <n v="2.0408163265306121E-2"/>
    <x v="0"/>
    <n v="7"/>
    <n v="307.45999999999998"/>
    <n v="43.92"/>
    <n v="20.079999999999998"/>
    <x v="2"/>
    <x v="7"/>
    <x v="0"/>
    <n v="23"/>
    <x v="2"/>
    <x v="0"/>
    <x v="2"/>
    <x v="6"/>
    <n v="0"/>
    <n v="0"/>
    <n v="0"/>
    <n v="0"/>
    <n v="3"/>
    <d v="2024-03-17T00:00:00"/>
    <s v="Contacted"/>
    <n v="0"/>
    <x v="0"/>
    <b v="1"/>
    <b v="0"/>
    <x v="1"/>
  </r>
  <r>
    <s v="CUST100723"/>
    <d v="2021-04-18T00:00:00"/>
    <x v="1"/>
    <x v="9"/>
    <d v="2021-10-01T00:00:00"/>
    <d v="2024-09-18T00:00:00"/>
    <x v="0"/>
    <n v="1644"/>
    <n v="395"/>
    <n v="2.5316455696202532E-3"/>
    <x v="0"/>
    <n v="2"/>
    <n v="143.13"/>
    <n v="71.569999999999993"/>
    <n v="54.71"/>
    <x v="5"/>
    <x v="3"/>
    <x v="1"/>
    <n v="42"/>
    <x v="0"/>
    <x v="5"/>
    <x v="2"/>
    <x v="0"/>
    <n v="0"/>
    <n v="0"/>
    <n v="0"/>
    <n v="0"/>
    <n v="0"/>
    <d v="2022-11-04T00:00:00"/>
    <s v="Contacted"/>
    <n v="5"/>
    <x v="0"/>
    <b v="0"/>
    <b v="1"/>
    <x v="0"/>
  </r>
  <r>
    <s v="CUST102319"/>
    <d v="2023-05-23T00:00:00"/>
    <x v="4"/>
    <x v="1"/>
    <d v="2024-01-13T00:00:00"/>
    <d v="2025-05-26T00:00:00"/>
    <x v="2"/>
    <n v="879"/>
    <n v="145"/>
    <n v="6.8965517241379309E-3"/>
    <x v="0"/>
    <n v="2"/>
    <n v="126.62"/>
    <n v="63.31"/>
    <n v="88.59"/>
    <x v="4"/>
    <x v="4"/>
    <x v="2"/>
    <n v="23"/>
    <x v="2"/>
    <x v="3"/>
    <x v="0"/>
    <x v="1"/>
    <n v="0"/>
    <n v="1"/>
    <n v="1"/>
    <n v="0"/>
    <n v="1"/>
    <d v="2025-01-06T00:00:00"/>
    <s v="Contacted"/>
    <n v="0"/>
    <x v="0"/>
    <b v="1"/>
    <b v="0"/>
    <x v="0"/>
  </r>
  <r>
    <s v="CUST102136"/>
    <d v="2022-11-04T00:00:00"/>
    <x v="0"/>
    <x v="5"/>
    <d v="2023-10-06T00:00:00"/>
    <d v="2024-08-26T00:00:00"/>
    <x v="0"/>
    <n v="1079"/>
    <n v="418"/>
    <n v="2.3923444976076554E-3"/>
    <x v="0"/>
    <n v="1"/>
    <n v="71.45"/>
    <n v="71.45"/>
    <n v="57.36"/>
    <x v="2"/>
    <x v="8"/>
    <x v="0"/>
    <n v="39"/>
    <x v="0"/>
    <x v="5"/>
    <x v="4"/>
    <x v="1"/>
    <n v="1"/>
    <n v="0"/>
    <n v="0"/>
    <n v="0"/>
    <n v="0"/>
    <d v="2024-10-14T00:00:00"/>
    <s v="Contacted"/>
    <n v="0"/>
    <x v="0"/>
    <b v="1"/>
    <b v="1"/>
    <x v="0"/>
  </r>
  <r>
    <s v="CUST101433"/>
    <d v="2024-11-22T00:00:00"/>
    <x v="3"/>
    <x v="5"/>
    <d v="2025-08-01T00:00:00"/>
    <d v="2025-08-08T00:00:00"/>
    <x v="2"/>
    <n v="330"/>
    <n v="71"/>
    <n v="1.4084507042253521E-2"/>
    <x v="0"/>
    <n v="2"/>
    <n v="50.61"/>
    <n v="25.31"/>
    <n v="24.46"/>
    <x v="4"/>
    <x v="8"/>
    <x v="1"/>
    <n v="29"/>
    <x v="2"/>
    <x v="2"/>
    <x v="4"/>
    <x v="2"/>
    <n v="0"/>
    <n v="0"/>
    <n v="0"/>
    <n v="1"/>
    <n v="1"/>
    <s v="-"/>
    <s v="Never Contacted"/>
    <n v="2"/>
    <x v="2"/>
    <b v="1"/>
    <b v="1"/>
    <x v="1"/>
  </r>
  <r>
    <s v="CUST100325"/>
    <d v="2023-09-08T00:00:00"/>
    <x v="4"/>
    <x v="10"/>
    <d v="2025-01-01T00:00:00"/>
    <d v="2025-05-14T00:00:00"/>
    <x v="2"/>
    <n v="771"/>
    <n v="157"/>
    <n v="6.369426751592357E-3"/>
    <x v="0"/>
    <n v="3"/>
    <n v="336.23"/>
    <n v="112.08"/>
    <n v="131.66"/>
    <x v="3"/>
    <x v="6"/>
    <x v="2"/>
    <n v="34"/>
    <x v="0"/>
    <x v="3"/>
    <x v="0"/>
    <x v="6"/>
    <n v="1"/>
    <n v="0"/>
    <n v="0"/>
    <n v="1"/>
    <n v="0"/>
    <d v="2024-01-01T00:00:00"/>
    <s v="Contacted"/>
    <n v="2"/>
    <x v="0"/>
    <b v="1"/>
    <b v="1"/>
    <x v="0"/>
  </r>
  <r>
    <s v="CUST101323"/>
    <d v="2024-06-01T00:00:00"/>
    <x v="3"/>
    <x v="0"/>
    <d v="2024-10-10T00:00:00"/>
    <d v="2025-07-10T00:00:00"/>
    <x v="2"/>
    <n v="504"/>
    <n v="100"/>
    <n v="0.01"/>
    <x v="0"/>
    <n v="1"/>
    <n v="1.3"/>
    <n v="1.3"/>
    <n v="1.62"/>
    <x v="3"/>
    <x v="6"/>
    <x v="1"/>
    <n v="16"/>
    <x v="1"/>
    <x v="0"/>
    <x v="4"/>
    <x v="2"/>
    <n v="0"/>
    <n v="0"/>
    <n v="0"/>
    <n v="0"/>
    <n v="1"/>
    <d v="2024-07-30T00:00:00"/>
    <s v="Contacted"/>
    <n v="2"/>
    <x v="2"/>
    <b v="1"/>
    <b v="0"/>
    <x v="0"/>
  </r>
  <r>
    <s v="CUST101939"/>
    <d v="2021-09-30T00:00:00"/>
    <x v="1"/>
    <x v="10"/>
    <d v="2025-04-19T00:00:00"/>
    <d v="2025-09-05T00:00:00"/>
    <x v="2"/>
    <n v="1479"/>
    <n v="43"/>
    <n v="2.3255813953488372E-2"/>
    <x v="0"/>
    <n v="5"/>
    <n v="264.64"/>
    <n v="52.93"/>
    <n v="55.69"/>
    <x v="4"/>
    <x v="6"/>
    <x v="2"/>
    <n v="19"/>
    <x v="1"/>
    <x v="0"/>
    <x v="1"/>
    <x v="4"/>
    <n v="0"/>
    <n v="0"/>
    <n v="0"/>
    <n v="1"/>
    <n v="3"/>
    <d v="2023-07-17T00:00:00"/>
    <s v="Contacted"/>
    <n v="1"/>
    <x v="0"/>
    <b v="1"/>
    <b v="0"/>
    <x v="1"/>
  </r>
  <r>
    <s v="CUST101458"/>
    <d v="2020-06-10T00:00:00"/>
    <x v="2"/>
    <x v="0"/>
    <d v="2023-03-18T00:00:00"/>
    <d v="2024-03-08T00:00:00"/>
    <x v="0"/>
    <n v="1956"/>
    <n v="589"/>
    <n v="1.697792869269949E-3"/>
    <x v="0"/>
    <n v="1"/>
    <n v="11.02"/>
    <n v="11.02"/>
    <n v="14.8"/>
    <x v="1"/>
    <x v="2"/>
    <x v="2"/>
    <n v="40"/>
    <x v="0"/>
    <x v="6"/>
    <x v="4"/>
    <x v="3"/>
    <n v="0"/>
    <n v="0"/>
    <n v="0"/>
    <n v="0"/>
    <n v="1"/>
    <s v="-"/>
    <s v="Never Contacted"/>
    <n v="8"/>
    <x v="1"/>
    <b v="1"/>
    <b v="0"/>
    <x v="0"/>
  </r>
  <r>
    <s v="CUST101927"/>
    <d v="2023-07-20T00:00:00"/>
    <x v="4"/>
    <x v="8"/>
    <d v="2023-12-07T00:00:00"/>
    <d v="2024-07-16T00:00:00"/>
    <x v="0"/>
    <n v="821"/>
    <n v="459"/>
    <n v="2.1786492374727671E-3"/>
    <x v="0"/>
    <n v="2"/>
    <n v="197.36"/>
    <n v="98.68"/>
    <n v="10.24"/>
    <x v="3"/>
    <x v="3"/>
    <x v="1"/>
    <n v="22"/>
    <x v="2"/>
    <x v="5"/>
    <x v="2"/>
    <x v="7"/>
    <n v="0"/>
    <n v="0"/>
    <n v="0"/>
    <n v="0"/>
    <n v="0"/>
    <d v="2023-08-01T00:00:00"/>
    <s v="Contacted"/>
    <n v="2"/>
    <x v="1"/>
    <b v="0"/>
    <b v="1"/>
    <x v="0"/>
  </r>
  <r>
    <s v="CUST102248"/>
    <d v="2020-11-13T00:00:00"/>
    <x v="2"/>
    <x v="5"/>
    <d v="2020-12-07T00:00:00"/>
    <d v="2022-07-31T00:00:00"/>
    <x v="5"/>
    <n v="1800"/>
    <n v="1175"/>
    <n v="8.5106382978723403E-4"/>
    <x v="0"/>
    <n v="1"/>
    <n v="9.81"/>
    <n v="9.81"/>
    <n v="14.65"/>
    <x v="1"/>
    <x v="1"/>
    <x v="2"/>
    <n v="18"/>
    <x v="1"/>
    <x v="3"/>
    <x v="3"/>
    <x v="5"/>
    <n v="0"/>
    <n v="0"/>
    <n v="0"/>
    <n v="0"/>
    <n v="0"/>
    <d v="2023-10-31T00:00:00"/>
    <s v="Contacted"/>
    <n v="0"/>
    <x v="2"/>
    <b v="1"/>
    <b v="0"/>
    <x v="0"/>
  </r>
  <r>
    <s v="CUST100714"/>
    <d v="2021-08-08T00:00:00"/>
    <x v="1"/>
    <x v="2"/>
    <d v="2024-08-22T00:00:00"/>
    <d v="2025-06-12T00:00:00"/>
    <x v="2"/>
    <n v="1532"/>
    <n v="128"/>
    <n v="7.8125E-3"/>
    <x v="0"/>
    <n v="2"/>
    <n v="125.19"/>
    <n v="62.6"/>
    <n v="40.950000000000003"/>
    <x v="4"/>
    <x v="7"/>
    <x v="0"/>
    <n v="30"/>
    <x v="2"/>
    <x v="2"/>
    <x v="0"/>
    <x v="3"/>
    <n v="0"/>
    <n v="1"/>
    <n v="0"/>
    <n v="0"/>
    <n v="0"/>
    <s v="-"/>
    <s v="Never Contacted"/>
    <n v="9"/>
    <x v="1"/>
    <b v="0"/>
    <b v="0"/>
    <x v="0"/>
  </r>
  <r>
    <s v="CUST100846"/>
    <d v="2021-06-08T00:00:00"/>
    <x v="1"/>
    <x v="0"/>
    <d v="2021-06-14T00:00:00"/>
    <d v="2024-12-06T00:00:00"/>
    <x v="0"/>
    <n v="1593"/>
    <n v="316"/>
    <n v="3.1645569620253164E-3"/>
    <x v="0"/>
    <n v="5"/>
    <n v="334.83"/>
    <n v="66.97"/>
    <n v="63.16"/>
    <x v="2"/>
    <x v="0"/>
    <x v="0"/>
    <n v="16"/>
    <x v="1"/>
    <x v="4"/>
    <x v="2"/>
    <x v="8"/>
    <n v="1"/>
    <n v="0"/>
    <n v="0"/>
    <n v="0"/>
    <n v="2"/>
    <d v="2024-05-20T00:00:00"/>
    <s v="Contacted"/>
    <n v="9"/>
    <x v="1"/>
    <b v="1"/>
    <b v="0"/>
    <x v="0"/>
  </r>
  <r>
    <s v="CUST100193"/>
    <d v="2023-10-02T00:00:00"/>
    <x v="4"/>
    <x v="6"/>
    <d v="2024-08-26T00:00:00"/>
    <d v="2024-10-21T00:00:00"/>
    <x v="0"/>
    <n v="747"/>
    <n v="362"/>
    <n v="2.7624309392265192E-3"/>
    <x v="0"/>
    <n v="4"/>
    <n v="216.86"/>
    <n v="54.22"/>
    <n v="65.77"/>
    <x v="5"/>
    <x v="0"/>
    <x v="1"/>
    <n v="51"/>
    <x v="0"/>
    <x v="4"/>
    <x v="4"/>
    <x v="3"/>
    <n v="0"/>
    <n v="0"/>
    <n v="0"/>
    <n v="0"/>
    <n v="4"/>
    <s v="-"/>
    <s v="Never Contacted"/>
    <n v="0"/>
    <x v="0"/>
    <b v="0"/>
    <b v="0"/>
    <x v="0"/>
  </r>
  <r>
    <s v="CUST101925"/>
    <d v="2020-10-17T00:00:00"/>
    <x v="2"/>
    <x v="6"/>
    <d v="2024-04-05T00:00:00"/>
    <d v="2025-09-02T00:00:00"/>
    <x v="2"/>
    <n v="1827"/>
    <n v="46"/>
    <n v="2.1739130434782608E-2"/>
    <x v="0"/>
    <n v="1"/>
    <n v="117.66"/>
    <n v="117.66"/>
    <n v="113.84"/>
    <x v="5"/>
    <x v="6"/>
    <x v="2"/>
    <n v="43"/>
    <x v="0"/>
    <x v="3"/>
    <x v="1"/>
    <x v="0"/>
    <n v="0"/>
    <n v="0"/>
    <n v="0"/>
    <n v="0"/>
    <n v="0"/>
    <d v="2025-04-10T00:00:00"/>
    <s v="Contacted"/>
    <n v="0"/>
    <x v="2"/>
    <b v="0"/>
    <b v="0"/>
    <x v="1"/>
  </r>
  <r>
    <s v="CUST100573"/>
    <d v="2022-04-04T00:00:00"/>
    <x v="0"/>
    <x v="9"/>
    <d v="2023-06-26T00:00:00"/>
    <d v="2024-06-07T00:00:00"/>
    <x v="0"/>
    <n v="1293"/>
    <n v="498"/>
    <n v="2.008032128514056E-3"/>
    <x v="0"/>
    <n v="2"/>
    <n v="12.65"/>
    <n v="6.33"/>
    <n v="6.81"/>
    <x v="3"/>
    <x v="7"/>
    <x v="2"/>
    <n v="30"/>
    <x v="2"/>
    <x v="4"/>
    <x v="3"/>
    <x v="2"/>
    <n v="2"/>
    <n v="0"/>
    <n v="0"/>
    <n v="0"/>
    <n v="1"/>
    <s v="-"/>
    <s v="Never Contacted"/>
    <n v="0"/>
    <x v="0"/>
    <b v="0"/>
    <b v="1"/>
    <x v="0"/>
  </r>
  <r>
    <s v="CUST100946"/>
    <d v="2024-10-08T00:00:00"/>
    <x v="3"/>
    <x v="6"/>
    <d v="2025-06-28T00:00:00"/>
    <d v="2025-07-20T00:00:00"/>
    <x v="2"/>
    <n v="375"/>
    <n v="90"/>
    <n v="1.1111111111111112E-2"/>
    <x v="0"/>
    <n v="6"/>
    <n v="413.68"/>
    <n v="68.95"/>
    <n v="15.63"/>
    <x v="3"/>
    <x v="9"/>
    <x v="2"/>
    <n v="49"/>
    <x v="0"/>
    <x v="0"/>
    <x v="2"/>
    <x v="1"/>
    <n v="0"/>
    <n v="0"/>
    <n v="0"/>
    <n v="0"/>
    <n v="1"/>
    <s v="-"/>
    <s v="Never Contacted"/>
    <n v="4"/>
    <x v="1"/>
    <b v="1"/>
    <b v="0"/>
    <x v="1"/>
  </r>
  <r>
    <s v="CUST100503"/>
    <d v="2023-09-13T00:00:00"/>
    <x v="4"/>
    <x v="10"/>
    <d v="2023-11-26T00:00:00"/>
    <d v="2024-07-03T00:00:00"/>
    <x v="0"/>
    <n v="766"/>
    <n v="472"/>
    <n v="2.1186440677966102E-3"/>
    <x v="0"/>
    <n v="2"/>
    <n v="194.23"/>
    <n v="97.12"/>
    <n v="105.93"/>
    <x v="1"/>
    <x v="5"/>
    <x v="0"/>
    <n v="49"/>
    <x v="0"/>
    <x v="1"/>
    <x v="0"/>
    <x v="5"/>
    <n v="0"/>
    <n v="0"/>
    <n v="0"/>
    <n v="0"/>
    <n v="0"/>
    <s v="-"/>
    <s v="Never Contacted"/>
    <n v="0"/>
    <x v="1"/>
    <b v="1"/>
    <b v="0"/>
    <x v="0"/>
  </r>
  <r>
    <s v="CUST101807"/>
    <d v="2024-06-12T00:00:00"/>
    <x v="3"/>
    <x v="0"/>
    <d v="2024-08-31T00:00:00"/>
    <d v="2024-10-02T00:00:00"/>
    <x v="0"/>
    <n v="493"/>
    <n v="381"/>
    <n v="2.6246719160104987E-3"/>
    <x v="0"/>
    <n v="2"/>
    <n v="1.92"/>
    <n v="0.96"/>
    <n v="0.5"/>
    <x v="5"/>
    <x v="1"/>
    <x v="0"/>
    <n v="30"/>
    <x v="2"/>
    <x v="4"/>
    <x v="3"/>
    <x v="2"/>
    <n v="0"/>
    <n v="0"/>
    <n v="0"/>
    <n v="0"/>
    <n v="0"/>
    <s v="-"/>
    <s v="Never Contacted"/>
    <n v="0"/>
    <x v="2"/>
    <b v="1"/>
    <b v="1"/>
    <x v="0"/>
  </r>
  <r>
    <s v="CUST102407"/>
    <d v="2023-06-29T00:00:00"/>
    <x v="4"/>
    <x v="0"/>
    <d v="2025-05-10T00:00:00"/>
    <d v="2025-09-27T00:00:00"/>
    <x v="2"/>
    <n v="842"/>
    <n v="21"/>
    <n v="4.7619047619047616E-2"/>
    <x v="0"/>
    <n v="3"/>
    <n v="201.45"/>
    <n v="67.150000000000006"/>
    <n v="114.33"/>
    <x v="5"/>
    <x v="5"/>
    <x v="0"/>
    <n v="36"/>
    <x v="0"/>
    <x v="0"/>
    <x v="0"/>
    <x v="3"/>
    <n v="0"/>
    <n v="0"/>
    <n v="0"/>
    <n v="0"/>
    <n v="0"/>
    <s v="-"/>
    <s v="Never Contacted"/>
    <n v="5"/>
    <x v="0"/>
    <b v="1"/>
    <b v="1"/>
    <x v="1"/>
  </r>
  <r>
    <s v="CUST100645"/>
    <d v="2023-11-27T00:00:00"/>
    <x v="4"/>
    <x v="5"/>
    <d v="2025-02-11T00:00:00"/>
    <d v="2025-09-26T00:00:00"/>
    <x v="2"/>
    <n v="691"/>
    <n v="22"/>
    <n v="4.5454545454545456E-2"/>
    <x v="0"/>
    <n v="2"/>
    <n v="95.51"/>
    <n v="47.76"/>
    <n v="0"/>
    <x v="3"/>
    <x v="7"/>
    <x v="0"/>
    <n v="39"/>
    <x v="0"/>
    <x v="4"/>
    <x v="0"/>
    <x v="4"/>
    <n v="0"/>
    <n v="0"/>
    <n v="0"/>
    <n v="1"/>
    <n v="0"/>
    <s v="-"/>
    <s v="Never Contacted"/>
    <n v="9"/>
    <x v="1"/>
    <b v="0"/>
    <b v="0"/>
    <x v="1"/>
  </r>
  <r>
    <s v="CUST100003"/>
    <d v="2022-08-04T00:00:00"/>
    <x v="0"/>
    <x v="2"/>
    <d v="2025-01-17T00:00:00"/>
    <d v="2025-02-03T00:00:00"/>
    <x v="2"/>
    <n v="1171"/>
    <n v="257"/>
    <n v="3.8910505836575876E-3"/>
    <x v="0"/>
    <n v="3"/>
    <n v="85.11"/>
    <n v="28.37"/>
    <n v="34.58"/>
    <x v="2"/>
    <x v="1"/>
    <x v="2"/>
    <n v="32"/>
    <x v="0"/>
    <x v="4"/>
    <x v="3"/>
    <x v="0"/>
    <n v="1"/>
    <n v="1"/>
    <n v="1"/>
    <n v="0"/>
    <n v="2"/>
    <d v="2024-09-03T00:00:00"/>
    <s v="Contacted"/>
    <n v="0"/>
    <x v="0"/>
    <b v="1"/>
    <b v="0"/>
    <x v="0"/>
  </r>
  <r>
    <s v="CUST101777"/>
    <d v="2022-04-02T00:00:00"/>
    <x v="0"/>
    <x v="9"/>
    <d v="2025-03-10T00:00:00"/>
    <d v="2025-06-21T00:00:00"/>
    <x v="2"/>
    <n v="1295"/>
    <n v="119"/>
    <n v="8.4033613445378148E-3"/>
    <x v="0"/>
    <n v="3"/>
    <n v="202.63"/>
    <n v="67.540000000000006"/>
    <n v="83.49"/>
    <x v="3"/>
    <x v="2"/>
    <x v="1"/>
    <n v="40"/>
    <x v="0"/>
    <x v="6"/>
    <x v="0"/>
    <x v="2"/>
    <n v="0"/>
    <n v="0"/>
    <n v="0"/>
    <n v="1"/>
    <n v="2"/>
    <s v="-"/>
    <s v="Never Contacted"/>
    <n v="0"/>
    <x v="0"/>
    <b v="1"/>
    <b v="1"/>
    <x v="0"/>
  </r>
  <r>
    <s v="CUST100467"/>
    <d v="2024-12-10T00:00:00"/>
    <x v="3"/>
    <x v="7"/>
    <d v="2025-05-13T00:00:00"/>
    <d v="2025-07-25T00:00:00"/>
    <x v="2"/>
    <n v="312"/>
    <n v="85"/>
    <n v="1.1764705882352941E-2"/>
    <x v="0"/>
    <n v="2"/>
    <n v="180.52"/>
    <n v="90.26"/>
    <n v="95.22"/>
    <x v="5"/>
    <x v="0"/>
    <x v="0"/>
    <n v="31"/>
    <x v="0"/>
    <x v="6"/>
    <x v="2"/>
    <x v="6"/>
    <n v="0"/>
    <n v="0"/>
    <n v="1"/>
    <n v="0"/>
    <n v="0"/>
    <d v="2025-02-24T00:00:00"/>
    <s v="Contacted"/>
    <n v="2"/>
    <x v="1"/>
    <b v="1"/>
    <b v="0"/>
    <x v="1"/>
  </r>
  <r>
    <s v="CUST101345"/>
    <d v="2023-01-17T00:00:00"/>
    <x v="4"/>
    <x v="3"/>
    <d v="2023-12-02T00:00:00"/>
    <d v="2024-02-16T00:00:00"/>
    <x v="0"/>
    <n v="1005"/>
    <n v="610"/>
    <n v="1.639344262295082E-3"/>
    <x v="0"/>
    <n v="4"/>
    <n v="111.36"/>
    <n v="27.84"/>
    <n v="42.57"/>
    <x v="1"/>
    <x v="5"/>
    <x v="2"/>
    <n v="16"/>
    <x v="1"/>
    <x v="4"/>
    <x v="4"/>
    <x v="1"/>
    <n v="1"/>
    <n v="0"/>
    <n v="0"/>
    <n v="1"/>
    <n v="2"/>
    <d v="2025-08-10T00:00:00"/>
    <s v="Contacted"/>
    <n v="6"/>
    <x v="0"/>
    <b v="1"/>
    <b v="0"/>
    <x v="0"/>
  </r>
  <r>
    <s v="CUST100005"/>
    <d v="2021-07-06T00:00:00"/>
    <x v="1"/>
    <x v="8"/>
    <d v="2021-12-04T00:00:00"/>
    <d v="2024-06-16T00:00:00"/>
    <x v="0"/>
    <n v="1565"/>
    <n v="489"/>
    <n v="2.0449897750511249E-3"/>
    <x v="0"/>
    <n v="3"/>
    <n v="98.24"/>
    <n v="32.75"/>
    <n v="44.27"/>
    <x v="1"/>
    <x v="8"/>
    <x v="2"/>
    <n v="40"/>
    <x v="0"/>
    <x v="3"/>
    <x v="4"/>
    <x v="3"/>
    <n v="0"/>
    <n v="0"/>
    <n v="0"/>
    <n v="0"/>
    <n v="2"/>
    <d v="2022-05-24T00:00:00"/>
    <s v="Contacted"/>
    <n v="10"/>
    <x v="2"/>
    <b v="1"/>
    <b v="0"/>
    <x v="0"/>
  </r>
  <r>
    <s v="CUST102031"/>
    <d v="2022-04-09T00:00:00"/>
    <x v="0"/>
    <x v="9"/>
    <d v="2023-01-26T00:00:00"/>
    <d v="2023-12-27T00:00:00"/>
    <x v="1"/>
    <n v="1288"/>
    <n v="661"/>
    <n v="1.5128593040847202E-3"/>
    <x v="0"/>
    <n v="1"/>
    <n v="41.52"/>
    <n v="41.52"/>
    <n v="65.09"/>
    <x v="0"/>
    <x v="5"/>
    <x v="2"/>
    <n v="29"/>
    <x v="2"/>
    <x v="6"/>
    <x v="1"/>
    <x v="4"/>
    <n v="0"/>
    <n v="1"/>
    <n v="0"/>
    <n v="0"/>
    <n v="0"/>
    <d v="2022-07-30T00:00:00"/>
    <s v="Contacted"/>
    <n v="4"/>
    <x v="0"/>
    <b v="1"/>
    <b v="1"/>
    <x v="0"/>
  </r>
  <r>
    <s v="CUST100919"/>
    <d v="2023-01-07T00:00:00"/>
    <x v="4"/>
    <x v="3"/>
    <d v="2024-12-23T00:00:00"/>
    <d v="2025-05-10T00:00:00"/>
    <x v="2"/>
    <n v="1015"/>
    <n v="161"/>
    <n v="6.2111801242236021E-3"/>
    <x v="0"/>
    <n v="2"/>
    <n v="169.15"/>
    <n v="84.58"/>
    <n v="140.96"/>
    <x v="5"/>
    <x v="9"/>
    <x v="1"/>
    <n v="24"/>
    <x v="2"/>
    <x v="6"/>
    <x v="2"/>
    <x v="0"/>
    <n v="0"/>
    <n v="1"/>
    <n v="0"/>
    <n v="0"/>
    <n v="0"/>
    <d v="2024-09-21T00:00:00"/>
    <s v="Contacted"/>
    <n v="0"/>
    <x v="1"/>
    <b v="0"/>
    <b v="0"/>
    <x v="0"/>
  </r>
  <r>
    <s v="CUST100547"/>
    <d v="2022-11-30T00:00:00"/>
    <x v="0"/>
    <x v="5"/>
    <d v="2023-08-08T00:00:00"/>
    <d v="2024-08-23T00:00:00"/>
    <x v="0"/>
    <n v="1053"/>
    <n v="421"/>
    <n v="2.3752969121140144E-3"/>
    <x v="0"/>
    <n v="1"/>
    <n v="0.92"/>
    <n v="0.92"/>
    <n v="0"/>
    <x v="5"/>
    <x v="3"/>
    <x v="2"/>
    <n v="31"/>
    <x v="0"/>
    <x v="5"/>
    <x v="4"/>
    <x v="7"/>
    <n v="0"/>
    <n v="0"/>
    <n v="0"/>
    <n v="0"/>
    <n v="0"/>
    <d v="2024-06-05T00:00:00"/>
    <s v="Contacted"/>
    <n v="0"/>
    <x v="0"/>
    <b v="1"/>
    <b v="1"/>
    <x v="0"/>
  </r>
  <r>
    <s v="CUST100228"/>
    <d v="2024-06-27T00:00:00"/>
    <x v="3"/>
    <x v="0"/>
    <d v="2024-11-28T00:00:00"/>
    <d v="2025-03-18T00:00:00"/>
    <x v="2"/>
    <n v="478"/>
    <n v="214"/>
    <n v="4.6728971962616819E-3"/>
    <x v="0"/>
    <n v="3"/>
    <n v="86.12"/>
    <n v="28.71"/>
    <n v="32.619999999999997"/>
    <x v="1"/>
    <x v="3"/>
    <x v="1"/>
    <n v="35"/>
    <x v="0"/>
    <x v="1"/>
    <x v="2"/>
    <x v="8"/>
    <n v="0"/>
    <n v="0"/>
    <n v="0"/>
    <n v="1"/>
    <n v="0"/>
    <d v="2025-10-03T00:00:00"/>
    <s v="Contacted"/>
    <n v="0"/>
    <x v="2"/>
    <b v="1"/>
    <b v="0"/>
    <x v="0"/>
  </r>
  <r>
    <s v="CUST101063"/>
    <d v="2022-09-05T00:00:00"/>
    <x v="0"/>
    <x v="10"/>
    <d v="2023-04-23T00:00:00"/>
    <d v="2025-04-20T00:00:00"/>
    <x v="2"/>
    <n v="1139"/>
    <n v="181"/>
    <n v="5.5248618784530384E-3"/>
    <x v="0"/>
    <n v="1"/>
    <n v="28.29"/>
    <n v="28.29"/>
    <n v="57.44"/>
    <x v="3"/>
    <x v="1"/>
    <x v="2"/>
    <n v="33"/>
    <x v="0"/>
    <x v="3"/>
    <x v="3"/>
    <x v="5"/>
    <n v="0"/>
    <n v="0"/>
    <n v="0"/>
    <n v="0"/>
    <n v="0"/>
    <d v="2023-04-17T00:00:00"/>
    <s v="Contacted"/>
    <n v="0"/>
    <x v="1"/>
    <b v="1"/>
    <b v="0"/>
    <x v="0"/>
  </r>
  <r>
    <s v="CUST100542"/>
    <d v="2021-06-05T00:00:00"/>
    <x v="1"/>
    <x v="0"/>
    <d v="2021-08-29T00:00:00"/>
    <d v="2022-03-30T00:00:00"/>
    <x v="5"/>
    <n v="1596"/>
    <n v="1298"/>
    <n v="7.7041602465331282E-4"/>
    <x v="0"/>
    <n v="3"/>
    <n v="57.59"/>
    <n v="19.2"/>
    <n v="13.89"/>
    <x v="1"/>
    <x v="4"/>
    <x v="0"/>
    <n v="21"/>
    <x v="2"/>
    <x v="6"/>
    <x v="2"/>
    <x v="1"/>
    <n v="0"/>
    <n v="0"/>
    <n v="0"/>
    <n v="0"/>
    <n v="2"/>
    <d v="2021-07-28T00:00:00"/>
    <s v="Contacted"/>
    <n v="3"/>
    <x v="0"/>
    <b v="1"/>
    <b v="0"/>
    <x v="0"/>
  </r>
  <r>
    <s v="CUST100242"/>
    <d v="2024-11-25T00:00:00"/>
    <x v="3"/>
    <x v="5"/>
    <d v="2024-11-28T00:00:00"/>
    <d v="2025-09-19T00:00:00"/>
    <x v="2"/>
    <n v="327"/>
    <n v="29"/>
    <n v="3.4482758620689655E-2"/>
    <x v="0"/>
    <n v="2"/>
    <n v="48.5"/>
    <n v="24.25"/>
    <n v="34.51"/>
    <x v="1"/>
    <x v="3"/>
    <x v="0"/>
    <n v="30"/>
    <x v="2"/>
    <x v="2"/>
    <x v="4"/>
    <x v="7"/>
    <n v="0"/>
    <n v="0"/>
    <n v="0"/>
    <n v="0"/>
    <n v="0"/>
    <d v="2025-01-21T00:00:00"/>
    <s v="Contacted"/>
    <n v="0"/>
    <x v="0"/>
    <b v="1"/>
    <b v="0"/>
    <x v="1"/>
  </r>
  <r>
    <s v="CUST100898"/>
    <d v="2024-10-05T00:00:00"/>
    <x v="3"/>
    <x v="6"/>
    <d v="2025-06-17T00:00:00"/>
    <d v="2025-09-03T00:00:00"/>
    <x v="2"/>
    <n v="378"/>
    <n v="45"/>
    <n v="2.2222222222222223E-2"/>
    <x v="0"/>
    <n v="3"/>
    <n v="175.59"/>
    <n v="58.53"/>
    <n v="115.6"/>
    <x v="2"/>
    <x v="8"/>
    <x v="0"/>
    <n v="37"/>
    <x v="0"/>
    <x v="0"/>
    <x v="3"/>
    <x v="5"/>
    <n v="1"/>
    <n v="1"/>
    <n v="1"/>
    <n v="0"/>
    <n v="2"/>
    <d v="2024-12-26T00:00:00"/>
    <s v="Contacted"/>
    <n v="0"/>
    <x v="2"/>
    <b v="0"/>
    <b v="0"/>
    <x v="1"/>
  </r>
  <r>
    <s v="CUST101754"/>
    <d v="2022-07-07T00:00:00"/>
    <x v="0"/>
    <x v="8"/>
    <d v="2022-11-20T00:00:00"/>
    <d v="2025-05-23T00:00:00"/>
    <x v="2"/>
    <n v="1199"/>
    <n v="148"/>
    <n v="6.7567567567567571E-3"/>
    <x v="0"/>
    <n v="4"/>
    <n v="3.76"/>
    <n v="0.94"/>
    <n v="1.23"/>
    <x v="5"/>
    <x v="0"/>
    <x v="2"/>
    <n v="37"/>
    <x v="0"/>
    <x v="3"/>
    <x v="0"/>
    <x v="3"/>
    <n v="1"/>
    <n v="0"/>
    <n v="0"/>
    <n v="1"/>
    <n v="1"/>
    <d v="2023-09-15T00:00:00"/>
    <s v="Contacted"/>
    <n v="0"/>
    <x v="2"/>
    <b v="0"/>
    <b v="0"/>
    <x v="0"/>
  </r>
  <r>
    <s v="CUST101160"/>
    <d v="2024-03-13T00:00:00"/>
    <x v="3"/>
    <x v="11"/>
    <d v="2024-08-08T00:00:00"/>
    <d v="2025-02-22T00:00:00"/>
    <x v="2"/>
    <n v="584"/>
    <n v="238"/>
    <n v="4.2016806722689074E-3"/>
    <x v="0"/>
    <n v="5"/>
    <n v="188.24"/>
    <n v="37.65"/>
    <n v="0"/>
    <x v="1"/>
    <x v="6"/>
    <x v="1"/>
    <n v="32"/>
    <x v="0"/>
    <x v="2"/>
    <x v="0"/>
    <x v="4"/>
    <n v="0"/>
    <n v="0"/>
    <n v="0"/>
    <n v="0"/>
    <n v="3"/>
    <d v="2024-08-20T00:00:00"/>
    <s v="Contacted"/>
    <n v="0"/>
    <x v="2"/>
    <b v="1"/>
    <b v="0"/>
    <x v="0"/>
  </r>
  <r>
    <s v="CUST101832"/>
    <d v="2022-05-24T00:00:00"/>
    <x v="0"/>
    <x v="1"/>
    <d v="2022-07-19T00:00:00"/>
    <d v="2022-09-24T00:00:00"/>
    <x v="5"/>
    <n v="1243"/>
    <n v="1120"/>
    <n v="8.9285714285714283E-4"/>
    <x v="0"/>
    <n v="2"/>
    <n v="89.56"/>
    <n v="44.78"/>
    <n v="63.11"/>
    <x v="5"/>
    <x v="7"/>
    <x v="2"/>
    <n v="26"/>
    <x v="2"/>
    <x v="0"/>
    <x v="4"/>
    <x v="2"/>
    <n v="0"/>
    <n v="0"/>
    <n v="0"/>
    <n v="0"/>
    <n v="1"/>
    <d v="2024-09-15T00:00:00"/>
    <s v="Contacted"/>
    <n v="7"/>
    <x v="2"/>
    <b v="1"/>
    <b v="0"/>
    <x v="0"/>
  </r>
  <r>
    <s v="CUST101688"/>
    <d v="2024-10-02T00:00:00"/>
    <x v="3"/>
    <x v="6"/>
    <d v="2025-08-12T00:00:00"/>
    <d v="2025-10-15T00:00:00"/>
    <x v="2"/>
    <n v="381"/>
    <n v="3"/>
    <n v="0.33333333333333331"/>
    <x v="0"/>
    <n v="2"/>
    <n v="251.43"/>
    <n v="125.72"/>
    <n v="156.52000000000001"/>
    <x v="2"/>
    <x v="5"/>
    <x v="1"/>
    <n v="31"/>
    <x v="0"/>
    <x v="6"/>
    <x v="4"/>
    <x v="1"/>
    <n v="0"/>
    <n v="1"/>
    <n v="0"/>
    <n v="0"/>
    <n v="0"/>
    <d v="2024-12-16T00:00:00"/>
    <s v="Contacted"/>
    <n v="10"/>
    <x v="0"/>
    <b v="0"/>
    <b v="0"/>
    <x v="1"/>
  </r>
  <r>
    <s v="CUST101809"/>
    <d v="2020-08-22T00:00:00"/>
    <x v="2"/>
    <x v="2"/>
    <d v="2025-09-24T00:00:00"/>
    <d v="2025-10-01T00:00:00"/>
    <x v="2"/>
    <n v="1883"/>
    <n v="17"/>
    <n v="5.8823529411764705E-2"/>
    <x v="0"/>
    <n v="4"/>
    <n v="63.43"/>
    <n v="15.86"/>
    <n v="22.66"/>
    <x v="4"/>
    <x v="0"/>
    <x v="2"/>
    <n v="23"/>
    <x v="2"/>
    <x v="0"/>
    <x v="3"/>
    <x v="2"/>
    <n v="1"/>
    <n v="0"/>
    <n v="0"/>
    <n v="2"/>
    <n v="2"/>
    <d v="2025-04-16T00:00:00"/>
    <s v="Contacted"/>
    <n v="4"/>
    <x v="2"/>
    <b v="1"/>
    <b v="1"/>
    <x v="1"/>
  </r>
  <r>
    <s v="CUST100842"/>
    <d v="2023-03-01T00:00:00"/>
    <x v="4"/>
    <x v="11"/>
    <d v="2023-10-08T00:00:00"/>
    <d v="2024-05-08T00:00:00"/>
    <x v="0"/>
    <n v="962"/>
    <n v="528"/>
    <n v="1.893939393939394E-3"/>
    <x v="0"/>
    <n v="4"/>
    <n v="312.98"/>
    <n v="78.25"/>
    <n v="79.31"/>
    <x v="4"/>
    <x v="5"/>
    <x v="2"/>
    <n v="31"/>
    <x v="0"/>
    <x v="4"/>
    <x v="0"/>
    <x v="2"/>
    <n v="1"/>
    <n v="0"/>
    <n v="0"/>
    <n v="1"/>
    <n v="1"/>
    <d v="2025-06-04T00:00:00"/>
    <s v="Contacted"/>
    <n v="0"/>
    <x v="0"/>
    <b v="1"/>
    <b v="1"/>
    <x v="0"/>
  </r>
  <r>
    <s v="CUST101373"/>
    <d v="2020-03-16T00:00:00"/>
    <x v="2"/>
    <x v="11"/>
    <d v="2023-07-26T00:00:00"/>
    <d v="2025-05-30T00:00:00"/>
    <x v="2"/>
    <n v="2042"/>
    <n v="141"/>
    <n v="7.0921985815602835E-3"/>
    <x v="0"/>
    <n v="4"/>
    <n v="65.44"/>
    <n v="16.36"/>
    <n v="9.2100000000000009"/>
    <x v="5"/>
    <x v="6"/>
    <x v="1"/>
    <n v="38"/>
    <x v="0"/>
    <x v="1"/>
    <x v="2"/>
    <x v="3"/>
    <n v="0"/>
    <n v="0"/>
    <n v="0"/>
    <n v="1"/>
    <n v="1"/>
    <s v="-"/>
    <s v="Never Contacted"/>
    <n v="3"/>
    <x v="0"/>
    <b v="0"/>
    <b v="0"/>
    <x v="0"/>
  </r>
  <r>
    <s v="CUST102107"/>
    <d v="2020-11-05T00:00:00"/>
    <x v="2"/>
    <x v="5"/>
    <d v="2023-05-18T00:00:00"/>
    <d v="2025-09-14T00:00:00"/>
    <x v="2"/>
    <n v="1808"/>
    <n v="34"/>
    <n v="2.9411764705882353E-2"/>
    <x v="0"/>
    <n v="7"/>
    <n v="278.95"/>
    <n v="39.85"/>
    <n v="30.71"/>
    <x v="1"/>
    <x v="1"/>
    <x v="0"/>
    <n v="45"/>
    <x v="0"/>
    <x v="4"/>
    <x v="3"/>
    <x v="2"/>
    <n v="0"/>
    <n v="0"/>
    <n v="1"/>
    <n v="0"/>
    <n v="5"/>
    <d v="2023-05-28T00:00:00"/>
    <s v="Contacted"/>
    <n v="2"/>
    <x v="0"/>
    <b v="1"/>
    <b v="1"/>
    <x v="1"/>
  </r>
  <r>
    <s v="CUST102112"/>
    <d v="2023-07-17T00:00:00"/>
    <x v="4"/>
    <x v="8"/>
    <d v="2023-11-13T00:00:00"/>
    <d v="2025-06-28T00:00:00"/>
    <x v="2"/>
    <n v="824"/>
    <n v="112"/>
    <n v="8.9285714285714281E-3"/>
    <x v="0"/>
    <n v="2"/>
    <n v="147.80000000000001"/>
    <n v="73.900000000000006"/>
    <n v="66.91"/>
    <x v="5"/>
    <x v="9"/>
    <x v="0"/>
    <n v="43"/>
    <x v="0"/>
    <x v="5"/>
    <x v="3"/>
    <x v="3"/>
    <n v="2"/>
    <n v="0"/>
    <n v="0"/>
    <n v="0"/>
    <n v="1"/>
    <d v="2024-09-08T00:00:00"/>
    <s v="Contacted"/>
    <n v="0"/>
    <x v="0"/>
    <b v="1"/>
    <b v="0"/>
    <x v="0"/>
  </r>
  <r>
    <s v="CUST101526"/>
    <d v="2021-04-16T00:00:00"/>
    <x v="1"/>
    <x v="9"/>
    <d v="2022-02-23T00:00:00"/>
    <d v="2025-02-13T00:00:00"/>
    <x v="2"/>
    <n v="1646"/>
    <n v="247"/>
    <n v="4.048582995951417E-3"/>
    <x v="0"/>
    <n v="5"/>
    <n v="422.49"/>
    <n v="84.5"/>
    <n v="74.56"/>
    <x v="4"/>
    <x v="5"/>
    <x v="0"/>
    <n v="48"/>
    <x v="0"/>
    <x v="3"/>
    <x v="4"/>
    <x v="3"/>
    <n v="0"/>
    <n v="1"/>
    <n v="2"/>
    <n v="2"/>
    <n v="1"/>
    <d v="2023-04-17T00:00:00"/>
    <s v="Contacted"/>
    <n v="10"/>
    <x v="2"/>
    <b v="1"/>
    <b v="1"/>
    <x v="0"/>
  </r>
  <r>
    <s v="CUST100276"/>
    <d v="2022-05-16T00:00:00"/>
    <x v="0"/>
    <x v="1"/>
    <d v="2024-03-14T00:00:00"/>
    <d v="2025-07-24T00:00:00"/>
    <x v="2"/>
    <n v="1251"/>
    <n v="86"/>
    <n v="1.1627906976744186E-2"/>
    <x v="0"/>
    <n v="4"/>
    <n v="359.89"/>
    <n v="89.97"/>
    <n v="148.9"/>
    <x v="5"/>
    <x v="8"/>
    <x v="1"/>
    <n v="16"/>
    <x v="1"/>
    <x v="3"/>
    <x v="2"/>
    <x v="5"/>
    <n v="0"/>
    <n v="0"/>
    <n v="0"/>
    <n v="0"/>
    <n v="2"/>
    <s v="-"/>
    <s v="Never Contacted"/>
    <n v="0"/>
    <x v="0"/>
    <b v="1"/>
    <b v="0"/>
    <x v="1"/>
  </r>
  <r>
    <s v="CUST100661"/>
    <d v="2021-03-24T00:00:00"/>
    <x v="1"/>
    <x v="11"/>
    <d v="2022-07-08T00:00:00"/>
    <d v="2025-06-29T00:00:00"/>
    <x v="2"/>
    <n v="1669"/>
    <n v="111"/>
    <n v="9.0090090090090089E-3"/>
    <x v="0"/>
    <n v="3"/>
    <n v="181.02"/>
    <n v="60.34"/>
    <n v="95.87"/>
    <x v="2"/>
    <x v="2"/>
    <x v="1"/>
    <n v="33"/>
    <x v="0"/>
    <x v="5"/>
    <x v="1"/>
    <x v="0"/>
    <n v="0"/>
    <n v="0"/>
    <n v="0"/>
    <n v="0"/>
    <n v="0"/>
    <d v="2022-10-15T00:00:00"/>
    <s v="Contacted"/>
    <n v="0"/>
    <x v="0"/>
    <b v="1"/>
    <b v="0"/>
    <x v="0"/>
  </r>
  <r>
    <s v="CUST101826"/>
    <d v="2022-07-17T00:00:00"/>
    <x v="0"/>
    <x v="8"/>
    <d v="2024-07-23T00:00:00"/>
    <d v="2025-06-17T00:00:00"/>
    <x v="2"/>
    <n v="1189"/>
    <n v="123"/>
    <n v="8.130081300813009E-3"/>
    <x v="0"/>
    <n v="4"/>
    <n v="61.26"/>
    <n v="15.32"/>
    <n v="24.44"/>
    <x v="5"/>
    <x v="8"/>
    <x v="0"/>
    <n v="23"/>
    <x v="2"/>
    <x v="5"/>
    <x v="4"/>
    <x v="1"/>
    <n v="0"/>
    <n v="0"/>
    <n v="0"/>
    <n v="0"/>
    <n v="0"/>
    <d v="2025-08-02T00:00:00"/>
    <s v="Contacted"/>
    <n v="0"/>
    <x v="2"/>
    <b v="1"/>
    <b v="1"/>
    <x v="0"/>
  </r>
  <r>
    <s v="CUST102116"/>
    <d v="2023-04-26T00:00:00"/>
    <x v="4"/>
    <x v="9"/>
    <d v="2024-12-27T00:00:00"/>
    <d v="2024-12-29T00:00:00"/>
    <x v="0"/>
    <n v="906"/>
    <n v="293"/>
    <n v="3.4129692832764505E-3"/>
    <x v="0"/>
    <n v="4"/>
    <n v="192.67"/>
    <n v="48.17"/>
    <n v="81.459999999999994"/>
    <x v="1"/>
    <x v="6"/>
    <x v="2"/>
    <n v="20"/>
    <x v="2"/>
    <x v="3"/>
    <x v="1"/>
    <x v="2"/>
    <n v="0"/>
    <n v="0"/>
    <n v="0"/>
    <n v="1"/>
    <n v="2"/>
    <d v="2024-09-21T00:00:00"/>
    <s v="Contacted"/>
    <n v="0"/>
    <x v="0"/>
    <b v="1"/>
    <b v="1"/>
    <x v="0"/>
  </r>
  <r>
    <s v="CUST102357"/>
    <d v="2021-04-27T00:00:00"/>
    <x v="1"/>
    <x v="9"/>
    <d v="2021-05-10T00:00:00"/>
    <d v="2022-05-23T00:00:00"/>
    <x v="5"/>
    <n v="1635"/>
    <n v="1244"/>
    <n v="8.0385852090032153E-4"/>
    <x v="0"/>
    <n v="1"/>
    <n v="86.98"/>
    <n v="86.98"/>
    <n v="134.58000000000001"/>
    <x v="3"/>
    <x v="4"/>
    <x v="1"/>
    <n v="36"/>
    <x v="0"/>
    <x v="5"/>
    <x v="0"/>
    <x v="7"/>
    <n v="0"/>
    <n v="0"/>
    <n v="0"/>
    <n v="0"/>
    <n v="0"/>
    <d v="2025-01-05T00:00:00"/>
    <s v="Contacted"/>
    <n v="0"/>
    <x v="0"/>
    <b v="1"/>
    <b v="0"/>
    <x v="0"/>
  </r>
  <r>
    <s v="CUST101858"/>
    <d v="2023-10-04T00:00:00"/>
    <x v="4"/>
    <x v="6"/>
    <d v="2025-03-25T00:00:00"/>
    <d v="2025-10-02T00:00:00"/>
    <x v="2"/>
    <n v="745"/>
    <n v="16"/>
    <n v="6.25E-2"/>
    <x v="0"/>
    <n v="5"/>
    <n v="92.29"/>
    <n v="18.46"/>
    <n v="29.11"/>
    <x v="2"/>
    <x v="8"/>
    <x v="0"/>
    <n v="46"/>
    <x v="0"/>
    <x v="4"/>
    <x v="2"/>
    <x v="6"/>
    <n v="0"/>
    <n v="0"/>
    <n v="1"/>
    <n v="0"/>
    <n v="1"/>
    <d v="2025-04-04T00:00:00"/>
    <s v="Contacted"/>
    <n v="0"/>
    <x v="2"/>
    <b v="1"/>
    <b v="0"/>
    <x v="1"/>
  </r>
  <r>
    <s v="CUST100314"/>
    <d v="2022-04-06T00:00:00"/>
    <x v="0"/>
    <x v="9"/>
    <d v="2024-06-18T00:00:00"/>
    <d v="2025-10-05T00:00:00"/>
    <x v="2"/>
    <n v="1291"/>
    <n v="13"/>
    <n v="7.6923076923076927E-2"/>
    <x v="0"/>
    <n v="2"/>
    <n v="30.96"/>
    <n v="15.48"/>
    <n v="12.42"/>
    <x v="3"/>
    <x v="6"/>
    <x v="2"/>
    <n v="16"/>
    <x v="1"/>
    <x v="5"/>
    <x v="0"/>
    <x v="7"/>
    <n v="0"/>
    <n v="1"/>
    <n v="0"/>
    <n v="0"/>
    <n v="0"/>
    <d v="2024-07-16T00:00:00"/>
    <s v="Contacted"/>
    <n v="4"/>
    <x v="0"/>
    <b v="0"/>
    <b v="0"/>
    <x v="1"/>
  </r>
  <r>
    <s v="CUST101466"/>
    <d v="2023-04-09T00:00:00"/>
    <x v="4"/>
    <x v="9"/>
    <d v="2023-12-16T00:00:00"/>
    <d v="2024-06-22T00:00:00"/>
    <x v="0"/>
    <n v="923"/>
    <n v="483"/>
    <n v="2.070393374741201E-3"/>
    <x v="0"/>
    <n v="1"/>
    <n v="38.619999999999997"/>
    <n v="38.619999999999997"/>
    <n v="74.349999999999994"/>
    <x v="2"/>
    <x v="3"/>
    <x v="1"/>
    <n v="30"/>
    <x v="2"/>
    <x v="3"/>
    <x v="2"/>
    <x v="3"/>
    <n v="0"/>
    <n v="0"/>
    <n v="0"/>
    <n v="0"/>
    <n v="1"/>
    <d v="2024-02-06T00:00:00"/>
    <s v="Contacted"/>
    <n v="8"/>
    <x v="1"/>
    <b v="1"/>
    <b v="0"/>
    <x v="0"/>
  </r>
  <r>
    <s v="CUST101343"/>
    <d v="2023-02-04T00:00:00"/>
    <x v="4"/>
    <x v="4"/>
    <d v="2023-04-26T00:00:00"/>
    <d v="2023-06-03T00:00:00"/>
    <x v="1"/>
    <n v="987"/>
    <n v="868"/>
    <n v="1.152073732718894E-3"/>
    <x v="0"/>
    <n v="4"/>
    <n v="321.07"/>
    <n v="80.27"/>
    <n v="124.76"/>
    <x v="1"/>
    <x v="5"/>
    <x v="0"/>
    <n v="23"/>
    <x v="2"/>
    <x v="5"/>
    <x v="4"/>
    <x v="7"/>
    <n v="1"/>
    <n v="0"/>
    <n v="0"/>
    <n v="0"/>
    <n v="3"/>
    <s v="-"/>
    <s v="Never Contacted"/>
    <n v="1"/>
    <x v="1"/>
    <b v="1"/>
    <b v="1"/>
    <x v="0"/>
  </r>
  <r>
    <s v="CUST101845"/>
    <d v="2022-06-03T00:00:00"/>
    <x v="0"/>
    <x v="0"/>
    <d v="2025-08-14T00:00:00"/>
    <d v="2025-09-22T00:00:00"/>
    <x v="2"/>
    <n v="1233"/>
    <n v="26"/>
    <n v="3.8461538461538464E-2"/>
    <x v="0"/>
    <n v="1"/>
    <n v="92.57"/>
    <n v="92.57"/>
    <n v="98.17"/>
    <x v="2"/>
    <x v="2"/>
    <x v="2"/>
    <n v="32"/>
    <x v="0"/>
    <x v="6"/>
    <x v="2"/>
    <x v="7"/>
    <n v="0"/>
    <n v="0"/>
    <n v="0"/>
    <n v="0"/>
    <n v="1"/>
    <s v="-"/>
    <s v="Never Contacted"/>
    <n v="0"/>
    <x v="0"/>
    <b v="0"/>
    <b v="0"/>
    <x v="1"/>
  </r>
  <r>
    <s v="CUST100691"/>
    <d v="2023-01-27T00:00:00"/>
    <x v="4"/>
    <x v="3"/>
    <d v="2023-11-02T00:00:00"/>
    <d v="2024-12-25T00:00:00"/>
    <x v="0"/>
    <n v="995"/>
    <n v="297"/>
    <n v="3.3670033670033669E-3"/>
    <x v="0"/>
    <n v="2"/>
    <n v="54.15"/>
    <n v="27.08"/>
    <n v="73.319999999999993"/>
    <x v="0"/>
    <x v="4"/>
    <x v="1"/>
    <n v="30"/>
    <x v="2"/>
    <x v="4"/>
    <x v="4"/>
    <x v="6"/>
    <n v="0"/>
    <n v="0"/>
    <n v="0"/>
    <n v="0"/>
    <n v="1"/>
    <d v="2024-03-06T00:00:00"/>
    <s v="Contacted"/>
    <n v="0"/>
    <x v="0"/>
    <b v="1"/>
    <b v="0"/>
    <x v="0"/>
  </r>
  <r>
    <s v="CUST101541"/>
    <d v="2024-09-12T00:00:00"/>
    <x v="3"/>
    <x v="10"/>
    <s v="-"/>
    <s v="-"/>
    <x v="3"/>
    <n v="401"/>
    <s v=" - "/>
    <n v="0"/>
    <x v="1"/>
    <n v="0"/>
    <n v="0"/>
    <n v="0"/>
    <n v="0"/>
    <x v="5"/>
    <x v="4"/>
    <x v="1"/>
    <n v="33"/>
    <x v="0"/>
    <x v="2"/>
    <x v="3"/>
    <x v="6"/>
    <n v="0"/>
    <n v="0"/>
    <n v="0"/>
    <n v="0"/>
    <n v="0"/>
    <d v="2025-08-22T00:00:00"/>
    <s v="Contacted"/>
    <n v="5"/>
    <x v="0"/>
    <b v="0"/>
    <b v="0"/>
    <x v="0"/>
  </r>
  <r>
    <s v="CUST100612"/>
    <d v="2023-09-11T00:00:00"/>
    <x v="4"/>
    <x v="10"/>
    <d v="2023-10-20T00:00:00"/>
    <d v="2024-03-18T00:00:00"/>
    <x v="0"/>
    <n v="768"/>
    <n v="579"/>
    <n v="1.7271157167530224E-3"/>
    <x v="0"/>
    <n v="4"/>
    <n v="253.69"/>
    <n v="63.42"/>
    <n v="33.630000000000003"/>
    <x v="3"/>
    <x v="8"/>
    <x v="2"/>
    <n v="20"/>
    <x v="2"/>
    <x v="5"/>
    <x v="0"/>
    <x v="3"/>
    <n v="1"/>
    <n v="0"/>
    <n v="0"/>
    <n v="0"/>
    <n v="0"/>
    <d v="2024-03-17T00:00:00"/>
    <s v="Contacted"/>
    <n v="4"/>
    <x v="0"/>
    <b v="0"/>
    <b v="1"/>
    <x v="0"/>
  </r>
  <r>
    <s v="CUST100424"/>
    <d v="2023-02-22T00:00:00"/>
    <x v="4"/>
    <x v="4"/>
    <d v="2024-03-01T00:00:00"/>
    <d v="2024-07-08T00:00:00"/>
    <x v="0"/>
    <n v="969"/>
    <n v="467"/>
    <n v="2.1413276231263384E-3"/>
    <x v="0"/>
    <n v="2"/>
    <n v="40.33"/>
    <n v="20.170000000000002"/>
    <n v="6.78"/>
    <x v="4"/>
    <x v="4"/>
    <x v="2"/>
    <n v="27"/>
    <x v="2"/>
    <x v="5"/>
    <x v="2"/>
    <x v="2"/>
    <n v="0"/>
    <n v="0"/>
    <n v="1"/>
    <n v="1"/>
    <n v="0"/>
    <d v="2024-07-17T00:00:00"/>
    <s v="Contacted"/>
    <n v="2"/>
    <x v="1"/>
    <b v="1"/>
    <b v="0"/>
    <x v="0"/>
  </r>
  <r>
    <s v="CUST101577"/>
    <d v="2021-08-27T00:00:00"/>
    <x v="1"/>
    <x v="2"/>
    <d v="2021-12-09T00:00:00"/>
    <d v="2023-03-24T00:00:00"/>
    <x v="1"/>
    <n v="1513"/>
    <n v="939"/>
    <n v="1.0649627263045794E-3"/>
    <x v="0"/>
    <n v="2"/>
    <n v="2.4"/>
    <n v="1.2"/>
    <n v="1.56"/>
    <x v="3"/>
    <x v="8"/>
    <x v="0"/>
    <n v="16"/>
    <x v="1"/>
    <x v="4"/>
    <x v="0"/>
    <x v="5"/>
    <n v="0"/>
    <n v="0"/>
    <n v="0"/>
    <n v="1"/>
    <n v="1"/>
    <d v="2024-06-02T00:00:00"/>
    <s v="Contacted"/>
    <n v="0"/>
    <x v="2"/>
    <b v="1"/>
    <b v="0"/>
    <x v="0"/>
  </r>
  <r>
    <s v="CUST100594"/>
    <d v="2021-03-06T00:00:00"/>
    <x v="1"/>
    <x v="11"/>
    <d v="2024-12-06T00:00:00"/>
    <d v="2025-01-06T00:00:00"/>
    <x v="2"/>
    <n v="1687"/>
    <n v="285"/>
    <n v="3.5087719298245615E-3"/>
    <x v="0"/>
    <n v="2"/>
    <n v="67.98"/>
    <n v="33.99"/>
    <n v="89.57"/>
    <x v="0"/>
    <x v="0"/>
    <x v="2"/>
    <n v="34"/>
    <x v="0"/>
    <x v="4"/>
    <x v="4"/>
    <x v="6"/>
    <n v="0"/>
    <n v="1"/>
    <n v="0"/>
    <n v="0"/>
    <n v="0"/>
    <d v="2022-04-16T00:00:00"/>
    <s v="Contacted"/>
    <n v="6"/>
    <x v="2"/>
    <b v="1"/>
    <b v="0"/>
    <x v="0"/>
  </r>
  <r>
    <s v="CUST102475"/>
    <d v="2020-12-24T00:00:00"/>
    <x v="2"/>
    <x v="7"/>
    <d v="2024-10-17T00:00:00"/>
    <d v="2025-05-19T00:00:00"/>
    <x v="2"/>
    <n v="1759"/>
    <n v="152"/>
    <n v="6.5789473684210523E-3"/>
    <x v="0"/>
    <n v="3"/>
    <n v="295.31"/>
    <n v="98.44"/>
    <n v="63.49"/>
    <x v="5"/>
    <x v="8"/>
    <x v="1"/>
    <n v="16"/>
    <x v="1"/>
    <x v="2"/>
    <x v="2"/>
    <x v="3"/>
    <n v="0"/>
    <n v="0"/>
    <n v="0"/>
    <n v="0"/>
    <n v="0"/>
    <d v="2022-02-07T00:00:00"/>
    <s v="Contacted"/>
    <n v="0"/>
    <x v="0"/>
    <b v="1"/>
    <b v="0"/>
    <x v="0"/>
  </r>
  <r>
    <s v="CUST101950"/>
    <d v="2024-03-25T00:00:00"/>
    <x v="3"/>
    <x v="11"/>
    <d v="2024-08-15T00:00:00"/>
    <d v="2024-08-31T00:00:00"/>
    <x v="0"/>
    <n v="572"/>
    <n v="413"/>
    <n v="2.4213075060532689E-3"/>
    <x v="0"/>
    <n v="1"/>
    <n v="30.57"/>
    <n v="30.57"/>
    <n v="32.380000000000003"/>
    <x v="5"/>
    <x v="3"/>
    <x v="2"/>
    <n v="25"/>
    <x v="2"/>
    <x v="0"/>
    <x v="4"/>
    <x v="5"/>
    <n v="1"/>
    <n v="0"/>
    <n v="0"/>
    <n v="1"/>
    <n v="0"/>
    <d v="2025-05-19T00:00:00"/>
    <s v="Contacted"/>
    <n v="0"/>
    <x v="1"/>
    <b v="0"/>
    <b v="0"/>
    <x v="0"/>
  </r>
  <r>
    <s v="CUST100622"/>
    <d v="2024-03-18T00:00:00"/>
    <x v="3"/>
    <x v="11"/>
    <d v="2024-04-18T00:00:00"/>
    <d v="2024-11-15T00:00:00"/>
    <x v="0"/>
    <n v="579"/>
    <n v="337"/>
    <n v="2.967359050445104E-3"/>
    <x v="0"/>
    <n v="1"/>
    <n v="0.99"/>
    <n v="0.99"/>
    <n v="0.5"/>
    <x v="4"/>
    <x v="3"/>
    <x v="1"/>
    <n v="31"/>
    <x v="0"/>
    <x v="3"/>
    <x v="4"/>
    <x v="3"/>
    <n v="0"/>
    <n v="0"/>
    <n v="0"/>
    <n v="0"/>
    <n v="1"/>
    <d v="2025-02-20T00:00:00"/>
    <s v="Contacted"/>
    <n v="2"/>
    <x v="2"/>
    <b v="0"/>
    <b v="0"/>
    <x v="0"/>
  </r>
  <r>
    <s v="CUST101805"/>
    <d v="2022-05-31T00:00:00"/>
    <x v="0"/>
    <x v="1"/>
    <d v="2024-07-07T00:00:00"/>
    <d v="2025-10-05T00:00:00"/>
    <x v="2"/>
    <n v="1236"/>
    <n v="13"/>
    <n v="7.6923076923076927E-2"/>
    <x v="0"/>
    <n v="4"/>
    <n v="156.97999999999999"/>
    <n v="39.25"/>
    <n v="0"/>
    <x v="1"/>
    <x v="0"/>
    <x v="2"/>
    <n v="46"/>
    <x v="0"/>
    <x v="6"/>
    <x v="1"/>
    <x v="6"/>
    <n v="1"/>
    <n v="0"/>
    <n v="0"/>
    <n v="0"/>
    <n v="1"/>
    <s v="-"/>
    <s v="Never Contacted"/>
    <n v="6"/>
    <x v="2"/>
    <b v="0"/>
    <b v="0"/>
    <x v="1"/>
  </r>
  <r>
    <s v="CUST101493"/>
    <d v="2021-09-10T00:00:00"/>
    <x v="1"/>
    <x v="10"/>
    <d v="2023-11-04T00:00:00"/>
    <d v="2025-05-17T00:00:00"/>
    <x v="2"/>
    <n v="1499"/>
    <n v="154"/>
    <n v="6.4935064935064939E-3"/>
    <x v="0"/>
    <n v="2"/>
    <n v="65.010000000000005"/>
    <n v="32.51"/>
    <n v="0"/>
    <x v="3"/>
    <x v="0"/>
    <x v="2"/>
    <n v="19"/>
    <x v="1"/>
    <x v="5"/>
    <x v="2"/>
    <x v="0"/>
    <n v="0"/>
    <n v="0"/>
    <n v="0"/>
    <n v="0"/>
    <n v="0"/>
    <s v="-"/>
    <s v="Never Contacted"/>
    <n v="1"/>
    <x v="1"/>
    <b v="1"/>
    <b v="0"/>
    <x v="0"/>
  </r>
  <r>
    <s v="CUST102238"/>
    <d v="2022-01-12T00:00:00"/>
    <x v="0"/>
    <x v="3"/>
    <d v="2025-03-04T00:00:00"/>
    <d v="2025-07-07T00:00:00"/>
    <x v="2"/>
    <n v="1375"/>
    <n v="103"/>
    <n v="9.7087378640776691E-3"/>
    <x v="0"/>
    <n v="2"/>
    <n v="183.35"/>
    <n v="91.68"/>
    <n v="87.25"/>
    <x v="1"/>
    <x v="2"/>
    <x v="2"/>
    <n v="43"/>
    <x v="0"/>
    <x v="1"/>
    <x v="3"/>
    <x v="4"/>
    <n v="1"/>
    <n v="0"/>
    <n v="1"/>
    <n v="0"/>
    <n v="0"/>
    <s v="-"/>
    <s v="Never Contacted"/>
    <n v="0"/>
    <x v="0"/>
    <b v="0"/>
    <b v="1"/>
    <x v="0"/>
  </r>
  <r>
    <s v="CUST100227"/>
    <d v="2021-11-25T00:00:00"/>
    <x v="1"/>
    <x v="5"/>
    <d v="2023-10-20T00:00:00"/>
    <d v="2024-11-07T00:00:00"/>
    <x v="0"/>
    <n v="1423"/>
    <n v="345"/>
    <n v="2.8985507246376812E-3"/>
    <x v="0"/>
    <n v="3"/>
    <n v="108.24"/>
    <n v="36.08"/>
    <n v="56.52"/>
    <x v="4"/>
    <x v="1"/>
    <x v="0"/>
    <n v="31"/>
    <x v="0"/>
    <x v="6"/>
    <x v="3"/>
    <x v="2"/>
    <n v="2"/>
    <n v="0"/>
    <n v="0"/>
    <n v="0"/>
    <n v="1"/>
    <d v="2023-06-04T00:00:00"/>
    <s v="Contacted"/>
    <n v="0"/>
    <x v="0"/>
    <b v="1"/>
    <b v="0"/>
    <x v="0"/>
  </r>
  <r>
    <s v="CUST102322"/>
    <d v="2021-05-27T00:00:00"/>
    <x v="1"/>
    <x v="1"/>
    <d v="2025-08-05T00:00:00"/>
    <d v="2025-08-09T00:00:00"/>
    <x v="2"/>
    <n v="1605"/>
    <n v="70"/>
    <n v="1.4285714285714285E-2"/>
    <x v="0"/>
    <n v="2"/>
    <n v="159.74"/>
    <n v="79.87"/>
    <n v="77.22"/>
    <x v="1"/>
    <x v="6"/>
    <x v="1"/>
    <n v="35"/>
    <x v="0"/>
    <x v="0"/>
    <x v="4"/>
    <x v="1"/>
    <n v="0"/>
    <n v="0"/>
    <n v="0"/>
    <n v="0"/>
    <n v="0"/>
    <d v="2024-05-31T00:00:00"/>
    <s v="Contacted"/>
    <n v="0"/>
    <x v="0"/>
    <b v="1"/>
    <b v="0"/>
    <x v="1"/>
  </r>
  <r>
    <s v="CUST101169"/>
    <d v="2023-12-04T00:00:00"/>
    <x v="4"/>
    <x v="7"/>
    <d v="2024-12-24T00:00:00"/>
    <d v="2025-04-08T00:00:00"/>
    <x v="2"/>
    <n v="684"/>
    <n v="193"/>
    <n v="5.1813471502590676E-3"/>
    <x v="0"/>
    <n v="5"/>
    <n v="297.56"/>
    <n v="59.51"/>
    <n v="104.15"/>
    <x v="3"/>
    <x v="1"/>
    <x v="0"/>
    <n v="28"/>
    <x v="2"/>
    <x v="3"/>
    <x v="1"/>
    <x v="3"/>
    <n v="0"/>
    <n v="0"/>
    <n v="0"/>
    <n v="1"/>
    <n v="1"/>
    <d v="2024-04-23T00:00:00"/>
    <s v="Contacted"/>
    <n v="0"/>
    <x v="2"/>
    <b v="1"/>
    <b v="0"/>
    <x v="0"/>
  </r>
  <r>
    <s v="CUST102037"/>
    <d v="2022-07-31T00:00:00"/>
    <x v="0"/>
    <x v="8"/>
    <d v="2024-10-16T00:00:00"/>
    <d v="2025-09-07T00:00:00"/>
    <x v="2"/>
    <n v="1175"/>
    <n v="41"/>
    <n v="2.4390243902439025E-2"/>
    <x v="0"/>
    <n v="3"/>
    <n v="154.11000000000001"/>
    <n v="51.37"/>
    <n v="37.799999999999997"/>
    <x v="4"/>
    <x v="9"/>
    <x v="2"/>
    <n v="45"/>
    <x v="0"/>
    <x v="3"/>
    <x v="3"/>
    <x v="5"/>
    <n v="0"/>
    <n v="0"/>
    <n v="0"/>
    <n v="1"/>
    <n v="0"/>
    <s v="-"/>
    <s v="Never Contacted"/>
    <n v="0"/>
    <x v="0"/>
    <b v="0"/>
    <b v="1"/>
    <x v="1"/>
  </r>
  <r>
    <s v="CUST101702"/>
    <d v="2020-09-14T00:00:00"/>
    <x v="2"/>
    <x v="10"/>
    <d v="2021-07-13T00:00:00"/>
    <d v="2025-03-18T00:00:00"/>
    <x v="2"/>
    <n v="1860"/>
    <n v="214"/>
    <n v="4.6728971962616819E-3"/>
    <x v="0"/>
    <n v="4"/>
    <n v="417.52"/>
    <n v="104.38"/>
    <n v="3.03"/>
    <x v="2"/>
    <x v="5"/>
    <x v="1"/>
    <n v="44"/>
    <x v="0"/>
    <x v="6"/>
    <x v="4"/>
    <x v="5"/>
    <n v="0"/>
    <n v="0"/>
    <n v="0"/>
    <n v="1"/>
    <n v="1"/>
    <d v="2021-08-15T00:00:00"/>
    <s v="Contacted"/>
    <n v="8"/>
    <x v="0"/>
    <b v="1"/>
    <b v="0"/>
    <x v="0"/>
  </r>
  <r>
    <s v="CUST100066"/>
    <d v="2020-05-10T00:00:00"/>
    <x v="2"/>
    <x v="1"/>
    <d v="2024-04-01T00:00:00"/>
    <d v="2025-04-13T00:00:00"/>
    <x v="2"/>
    <n v="1987"/>
    <n v="188"/>
    <n v="5.3191489361702126E-3"/>
    <x v="0"/>
    <n v="1"/>
    <n v="29.63"/>
    <n v="29.63"/>
    <n v="24.69"/>
    <x v="1"/>
    <x v="5"/>
    <x v="2"/>
    <n v="42"/>
    <x v="0"/>
    <x v="1"/>
    <x v="0"/>
    <x v="2"/>
    <n v="0"/>
    <n v="0"/>
    <n v="0"/>
    <n v="0"/>
    <n v="0"/>
    <d v="2022-08-02T00:00:00"/>
    <s v="Contacted"/>
    <n v="0"/>
    <x v="0"/>
    <b v="1"/>
    <b v="0"/>
    <x v="0"/>
  </r>
  <r>
    <s v="CUST101417"/>
    <d v="2023-01-13T00:00:00"/>
    <x v="4"/>
    <x v="3"/>
    <d v="2024-02-17T00:00:00"/>
    <s v="-"/>
    <x v="3"/>
    <n v="1009"/>
    <s v=" - "/>
    <n v="0"/>
    <x v="0"/>
    <n v="0"/>
    <n v="0"/>
    <n v="0"/>
    <n v="0"/>
    <x v="1"/>
    <x v="5"/>
    <x v="1"/>
    <n v="47"/>
    <x v="0"/>
    <x v="1"/>
    <x v="3"/>
    <x v="0"/>
    <n v="0"/>
    <n v="0"/>
    <n v="0"/>
    <n v="0"/>
    <n v="0"/>
    <s v="-"/>
    <s v="Never Contacted"/>
    <n v="0"/>
    <x v="2"/>
    <b v="1"/>
    <b v="0"/>
    <x v="0"/>
  </r>
  <r>
    <s v="CUST102254"/>
    <d v="2022-11-05T00:00:00"/>
    <x v="0"/>
    <x v="5"/>
    <d v="2023-01-16T00:00:00"/>
    <d v="2025-03-14T00:00:00"/>
    <x v="2"/>
    <n v="1078"/>
    <n v="218"/>
    <n v="4.5871559633027525E-3"/>
    <x v="0"/>
    <n v="6"/>
    <n v="989.92"/>
    <n v="164.99"/>
    <n v="79.5"/>
    <x v="1"/>
    <x v="9"/>
    <x v="2"/>
    <n v="31"/>
    <x v="0"/>
    <x v="5"/>
    <x v="4"/>
    <x v="4"/>
    <n v="0"/>
    <n v="0"/>
    <n v="0"/>
    <n v="1"/>
    <n v="1"/>
    <d v="2023-10-10T00:00:00"/>
    <s v="Contacted"/>
    <n v="1"/>
    <x v="1"/>
    <b v="1"/>
    <b v="0"/>
    <x v="0"/>
  </r>
  <r>
    <s v="CUST100024"/>
    <d v="2021-03-08T00:00:00"/>
    <x v="1"/>
    <x v="11"/>
    <d v="2024-07-24T00:00:00"/>
    <d v="2024-09-16T00:00:00"/>
    <x v="0"/>
    <n v="1685"/>
    <n v="397"/>
    <n v="2.5188916876574307E-3"/>
    <x v="0"/>
    <n v="5"/>
    <n v="264.94"/>
    <n v="52.99"/>
    <n v="81.41"/>
    <x v="4"/>
    <x v="8"/>
    <x v="1"/>
    <n v="21"/>
    <x v="2"/>
    <x v="5"/>
    <x v="1"/>
    <x v="7"/>
    <n v="0"/>
    <n v="0"/>
    <n v="0"/>
    <n v="2"/>
    <n v="2"/>
    <d v="2025-09-19T00:00:00"/>
    <s v="Contacted"/>
    <n v="0"/>
    <x v="2"/>
    <b v="0"/>
    <b v="0"/>
    <x v="0"/>
  </r>
  <r>
    <s v="CUST101235"/>
    <d v="2022-07-20T00:00:00"/>
    <x v="0"/>
    <x v="8"/>
    <d v="2023-06-12T00:00:00"/>
    <d v="2025-07-11T00:00:00"/>
    <x v="2"/>
    <n v="1186"/>
    <n v="99"/>
    <n v="1.0101010101010102E-2"/>
    <x v="0"/>
    <n v="4"/>
    <n v="284.24"/>
    <n v="71.06"/>
    <n v="107.63"/>
    <x v="5"/>
    <x v="2"/>
    <x v="2"/>
    <n v="32"/>
    <x v="0"/>
    <x v="4"/>
    <x v="1"/>
    <x v="2"/>
    <n v="0"/>
    <n v="0"/>
    <n v="1"/>
    <n v="0"/>
    <n v="1"/>
    <s v="-"/>
    <s v="Never Contacted"/>
    <n v="0"/>
    <x v="0"/>
    <b v="0"/>
    <b v="0"/>
    <x v="0"/>
  </r>
  <r>
    <s v="CUST102463"/>
    <d v="2024-04-29T00:00:00"/>
    <x v="3"/>
    <x v="9"/>
    <d v="2025-04-05T00:00:00"/>
    <d v="2025-09-18T00:00:00"/>
    <x v="2"/>
    <n v="537"/>
    <n v="30"/>
    <n v="3.3333333333333333E-2"/>
    <x v="0"/>
    <n v="5"/>
    <n v="309.14"/>
    <n v="61.83"/>
    <n v="53.47"/>
    <x v="4"/>
    <x v="7"/>
    <x v="2"/>
    <n v="25"/>
    <x v="2"/>
    <x v="1"/>
    <x v="1"/>
    <x v="0"/>
    <n v="0"/>
    <n v="0"/>
    <n v="0"/>
    <n v="0"/>
    <n v="0"/>
    <s v="-"/>
    <s v="Never Contacted"/>
    <n v="0"/>
    <x v="0"/>
    <b v="0"/>
    <b v="1"/>
    <x v="1"/>
  </r>
  <r>
    <s v="CUST100144"/>
    <d v="2023-09-13T00:00:00"/>
    <x v="4"/>
    <x v="10"/>
    <d v="2023-12-11T00:00:00"/>
    <d v="2024-02-24T00:00:00"/>
    <x v="0"/>
    <n v="766"/>
    <n v="602"/>
    <n v="1.6611295681063123E-3"/>
    <x v="0"/>
    <n v="3"/>
    <n v="209.07"/>
    <n v="69.69"/>
    <n v="56.54"/>
    <x v="2"/>
    <x v="8"/>
    <x v="2"/>
    <n v="53"/>
    <x v="0"/>
    <x v="2"/>
    <x v="3"/>
    <x v="5"/>
    <n v="1"/>
    <n v="0"/>
    <n v="0"/>
    <n v="1"/>
    <n v="2"/>
    <d v="2024-11-29T00:00:00"/>
    <s v="Contacted"/>
    <n v="0"/>
    <x v="0"/>
    <b v="1"/>
    <b v="0"/>
    <x v="0"/>
  </r>
  <r>
    <s v="CUST100536"/>
    <d v="2023-05-26T00:00:00"/>
    <x v="4"/>
    <x v="1"/>
    <d v="2025-02-05T00:00:00"/>
    <d v="2025-07-16T00:00:00"/>
    <x v="2"/>
    <n v="876"/>
    <n v="94"/>
    <n v="1.0638297872340425E-2"/>
    <x v="0"/>
    <n v="3"/>
    <n v="268.52"/>
    <n v="89.51"/>
    <n v="34.42"/>
    <x v="4"/>
    <x v="7"/>
    <x v="0"/>
    <n v="16"/>
    <x v="1"/>
    <x v="2"/>
    <x v="0"/>
    <x v="3"/>
    <n v="0"/>
    <n v="0"/>
    <n v="0"/>
    <n v="0"/>
    <n v="2"/>
    <s v="-"/>
    <s v="Never Contacted"/>
    <n v="0"/>
    <x v="1"/>
    <b v="1"/>
    <b v="1"/>
    <x v="0"/>
  </r>
  <r>
    <s v="CUST100811"/>
    <d v="2024-03-20T00:00:00"/>
    <x v="3"/>
    <x v="11"/>
    <d v="2024-07-04T00:00:00"/>
    <d v="2025-05-22T00:00:00"/>
    <x v="2"/>
    <n v="577"/>
    <n v="149"/>
    <n v="6.7114093959731542E-3"/>
    <x v="0"/>
    <n v="2"/>
    <n v="41.96"/>
    <n v="20.98"/>
    <n v="17.34"/>
    <x v="4"/>
    <x v="8"/>
    <x v="2"/>
    <n v="29"/>
    <x v="2"/>
    <x v="5"/>
    <x v="0"/>
    <x v="0"/>
    <n v="1"/>
    <n v="0"/>
    <n v="0"/>
    <n v="1"/>
    <n v="0"/>
    <d v="2024-09-28T00:00:00"/>
    <s v="Contacted"/>
    <n v="0"/>
    <x v="2"/>
    <b v="1"/>
    <b v="0"/>
    <x v="0"/>
  </r>
  <r>
    <s v="CUST101735"/>
    <d v="2020-01-31T00:00:00"/>
    <x v="2"/>
    <x v="3"/>
    <d v="2020-11-09T00:00:00"/>
    <d v="2023-07-28T00:00:00"/>
    <x v="1"/>
    <n v="2087"/>
    <n v="813"/>
    <n v="1.2300123001230013E-3"/>
    <x v="0"/>
    <n v="4"/>
    <n v="3.8"/>
    <n v="0.95"/>
    <n v="0.85"/>
    <x v="0"/>
    <x v="5"/>
    <x v="1"/>
    <n v="34"/>
    <x v="0"/>
    <x v="1"/>
    <x v="0"/>
    <x v="3"/>
    <n v="0"/>
    <n v="0"/>
    <n v="0"/>
    <n v="0"/>
    <n v="2"/>
    <s v="-"/>
    <s v="Never Contacted"/>
    <n v="0"/>
    <x v="0"/>
    <b v="1"/>
    <b v="0"/>
    <x v="0"/>
  </r>
  <r>
    <s v="CUST101497"/>
    <d v="2022-09-16T00:00:00"/>
    <x v="0"/>
    <x v="10"/>
    <d v="2023-12-22T00:00:00"/>
    <d v="2024-12-21T00:00:00"/>
    <x v="0"/>
    <n v="1128"/>
    <n v="301"/>
    <n v="3.3222591362126247E-3"/>
    <x v="0"/>
    <n v="4"/>
    <n v="510.89"/>
    <n v="127.72"/>
    <n v="68.47"/>
    <x v="0"/>
    <x v="5"/>
    <x v="1"/>
    <n v="44"/>
    <x v="0"/>
    <x v="1"/>
    <x v="4"/>
    <x v="1"/>
    <n v="0"/>
    <n v="0"/>
    <n v="1"/>
    <n v="0"/>
    <n v="3"/>
    <d v="2023-11-07T00:00:00"/>
    <s v="Contacted"/>
    <n v="0"/>
    <x v="2"/>
    <b v="1"/>
    <b v="1"/>
    <x v="0"/>
  </r>
  <r>
    <s v="CUST100085"/>
    <d v="2023-08-05T00:00:00"/>
    <x v="4"/>
    <x v="2"/>
    <s v="-"/>
    <s v="-"/>
    <x v="3"/>
    <n v="805"/>
    <s v=" - "/>
    <n v="0"/>
    <x v="1"/>
    <n v="0"/>
    <n v="0"/>
    <n v="0"/>
    <n v="0"/>
    <x v="2"/>
    <x v="4"/>
    <x v="2"/>
    <n v="40"/>
    <x v="0"/>
    <x v="0"/>
    <x v="3"/>
    <x v="7"/>
    <n v="0"/>
    <n v="1"/>
    <n v="0"/>
    <n v="0"/>
    <n v="0"/>
    <d v="2023-12-26T00:00:00"/>
    <s v="Contacted"/>
    <n v="0"/>
    <x v="0"/>
    <b v="1"/>
    <b v="1"/>
    <x v="0"/>
  </r>
  <r>
    <s v="CUST101254"/>
    <d v="2022-11-27T00:00:00"/>
    <x v="0"/>
    <x v="5"/>
    <d v="2025-06-26T00:00:00"/>
    <d v="2025-09-30T00:00:00"/>
    <x v="2"/>
    <n v="1056"/>
    <n v="18"/>
    <n v="5.5555555555555552E-2"/>
    <x v="0"/>
    <n v="3"/>
    <n v="32.06"/>
    <n v="10.69"/>
    <n v="12.09"/>
    <x v="2"/>
    <x v="5"/>
    <x v="2"/>
    <n v="29"/>
    <x v="2"/>
    <x v="0"/>
    <x v="3"/>
    <x v="7"/>
    <n v="0"/>
    <n v="0"/>
    <n v="1"/>
    <n v="0"/>
    <n v="0"/>
    <d v="2025-04-26T00:00:00"/>
    <s v="Contacted"/>
    <n v="0"/>
    <x v="0"/>
    <b v="1"/>
    <b v="0"/>
    <x v="1"/>
  </r>
  <r>
    <s v="CUST102207"/>
    <d v="2021-12-17T00:00:00"/>
    <x v="1"/>
    <x v="7"/>
    <d v="2024-07-17T00:00:00"/>
    <d v="2024-11-03T00:00:00"/>
    <x v="0"/>
    <n v="1401"/>
    <n v="349"/>
    <n v="2.8653295128939827E-3"/>
    <x v="0"/>
    <n v="3"/>
    <n v="245.93"/>
    <n v="81.98"/>
    <n v="110.24"/>
    <x v="3"/>
    <x v="9"/>
    <x v="2"/>
    <n v="25"/>
    <x v="2"/>
    <x v="1"/>
    <x v="1"/>
    <x v="3"/>
    <n v="0"/>
    <n v="0"/>
    <n v="0"/>
    <n v="0"/>
    <n v="0"/>
    <d v="2025-02-11T00:00:00"/>
    <s v="Contacted"/>
    <n v="7"/>
    <x v="0"/>
    <b v="1"/>
    <b v="0"/>
    <x v="0"/>
  </r>
  <r>
    <s v="CUST102361"/>
    <d v="2021-04-04T00:00:00"/>
    <x v="1"/>
    <x v="9"/>
    <d v="2024-08-29T00:00:00"/>
    <d v="2025-04-09T00:00:00"/>
    <x v="2"/>
    <n v="1658"/>
    <n v="192"/>
    <n v="5.208333333333333E-3"/>
    <x v="0"/>
    <n v="3"/>
    <n v="55.5"/>
    <n v="18.5"/>
    <n v="25.88"/>
    <x v="1"/>
    <x v="2"/>
    <x v="1"/>
    <n v="28"/>
    <x v="2"/>
    <x v="5"/>
    <x v="4"/>
    <x v="0"/>
    <n v="0"/>
    <n v="1"/>
    <n v="0"/>
    <n v="0"/>
    <n v="0"/>
    <d v="2022-10-15T00:00:00"/>
    <s v="Contacted"/>
    <n v="0"/>
    <x v="1"/>
    <b v="0"/>
    <b v="0"/>
    <x v="0"/>
  </r>
  <r>
    <s v="CUST102066"/>
    <d v="2021-02-01T00:00:00"/>
    <x v="1"/>
    <x v="4"/>
    <d v="2023-06-20T00:00:00"/>
    <d v="2023-09-07T00:00:00"/>
    <x v="1"/>
    <n v="1720"/>
    <n v="772"/>
    <n v="1.2953367875647669E-3"/>
    <x v="0"/>
    <n v="6"/>
    <n v="595.96"/>
    <n v="99.33"/>
    <n v="141.88"/>
    <x v="0"/>
    <x v="4"/>
    <x v="0"/>
    <n v="26"/>
    <x v="2"/>
    <x v="2"/>
    <x v="0"/>
    <x v="2"/>
    <n v="2"/>
    <n v="0"/>
    <n v="1"/>
    <n v="0"/>
    <n v="3"/>
    <s v="-"/>
    <s v="Never Contacted"/>
    <n v="3"/>
    <x v="0"/>
    <b v="0"/>
    <b v="1"/>
    <x v="0"/>
  </r>
  <r>
    <s v="CUST101669"/>
    <d v="2023-11-14T00:00:00"/>
    <x v="4"/>
    <x v="5"/>
    <d v="2024-05-06T00:00:00"/>
    <s v="-"/>
    <x v="3"/>
    <n v="704"/>
    <s v=" - "/>
    <n v="0"/>
    <x v="0"/>
    <n v="0"/>
    <n v="0"/>
    <n v="0"/>
    <n v="0"/>
    <x v="4"/>
    <x v="6"/>
    <x v="0"/>
    <n v="16"/>
    <x v="1"/>
    <x v="5"/>
    <x v="3"/>
    <x v="3"/>
    <n v="0"/>
    <n v="0"/>
    <n v="0"/>
    <n v="0"/>
    <n v="0"/>
    <d v="2024-03-04T00:00:00"/>
    <s v="Contacted"/>
    <n v="0"/>
    <x v="1"/>
    <b v="1"/>
    <b v="0"/>
    <x v="0"/>
  </r>
  <r>
    <s v="CUST100484"/>
    <d v="2023-12-07T00:00:00"/>
    <x v="4"/>
    <x v="7"/>
    <d v="2025-07-10T00:00:00"/>
    <d v="2025-07-14T00:00:00"/>
    <x v="2"/>
    <n v="681"/>
    <n v="96"/>
    <n v="1.0416666666666666E-2"/>
    <x v="0"/>
    <n v="2"/>
    <n v="103.37"/>
    <n v="51.69"/>
    <n v="50.56"/>
    <x v="2"/>
    <x v="3"/>
    <x v="1"/>
    <n v="33"/>
    <x v="0"/>
    <x v="2"/>
    <x v="1"/>
    <x v="2"/>
    <n v="0"/>
    <n v="0"/>
    <n v="0"/>
    <n v="1"/>
    <n v="0"/>
    <d v="2025-02-12T00:00:00"/>
    <s v="Contacted"/>
    <n v="0"/>
    <x v="2"/>
    <b v="1"/>
    <b v="1"/>
    <x v="0"/>
  </r>
  <r>
    <s v="CUST102226"/>
    <d v="2023-12-10T00:00:00"/>
    <x v="4"/>
    <x v="7"/>
    <d v="2024-10-22T00:00:00"/>
    <d v="2025-07-04T00:00:00"/>
    <x v="2"/>
    <n v="678"/>
    <n v="106"/>
    <n v="9.433962264150943E-3"/>
    <x v="0"/>
    <n v="1"/>
    <n v="31.45"/>
    <n v="31.45"/>
    <n v="17.46"/>
    <x v="5"/>
    <x v="4"/>
    <x v="0"/>
    <n v="41"/>
    <x v="0"/>
    <x v="2"/>
    <x v="2"/>
    <x v="0"/>
    <n v="0"/>
    <n v="0"/>
    <n v="0"/>
    <n v="0"/>
    <n v="0"/>
    <d v="2024-04-13T00:00:00"/>
    <s v="Contacted"/>
    <n v="5"/>
    <x v="0"/>
    <b v="1"/>
    <b v="0"/>
    <x v="0"/>
  </r>
  <r>
    <s v="CUST102386"/>
    <d v="2020-02-08T00:00:00"/>
    <x v="2"/>
    <x v="4"/>
    <d v="2024-11-24T00:00:00"/>
    <d v="2025-05-22T00:00:00"/>
    <x v="2"/>
    <n v="2079"/>
    <n v="149"/>
    <n v="6.7114093959731542E-3"/>
    <x v="0"/>
    <n v="5"/>
    <n v="428.01"/>
    <n v="85.6"/>
    <n v="101.91"/>
    <x v="3"/>
    <x v="5"/>
    <x v="0"/>
    <n v="16"/>
    <x v="1"/>
    <x v="1"/>
    <x v="4"/>
    <x v="0"/>
    <n v="1"/>
    <n v="0"/>
    <n v="0"/>
    <n v="0"/>
    <n v="0"/>
    <d v="2023-09-09T00:00:00"/>
    <s v="Contacted"/>
    <n v="4"/>
    <x v="0"/>
    <b v="1"/>
    <b v="0"/>
    <x v="0"/>
  </r>
  <r>
    <s v="CUST100738"/>
    <d v="2024-09-01T00:00:00"/>
    <x v="3"/>
    <x v="10"/>
    <d v="2025-05-04T00:00:00"/>
    <d v="2025-05-20T00:00:00"/>
    <x v="2"/>
    <n v="412"/>
    <n v="151"/>
    <n v="6.6225165562913907E-3"/>
    <x v="0"/>
    <n v="2"/>
    <n v="91.98"/>
    <n v="45.99"/>
    <n v="34.46"/>
    <x v="5"/>
    <x v="6"/>
    <x v="0"/>
    <n v="50"/>
    <x v="0"/>
    <x v="1"/>
    <x v="2"/>
    <x v="6"/>
    <n v="1"/>
    <n v="0"/>
    <n v="0"/>
    <n v="0"/>
    <n v="0"/>
    <d v="2025-03-31T00:00:00"/>
    <s v="Contacted"/>
    <n v="0"/>
    <x v="0"/>
    <b v="1"/>
    <b v="0"/>
    <x v="0"/>
  </r>
  <r>
    <s v="CUST101770"/>
    <d v="2021-09-09T00:00:00"/>
    <x v="1"/>
    <x v="10"/>
    <d v="2022-11-27T00:00:00"/>
    <d v="2024-05-08T00:00:00"/>
    <x v="0"/>
    <n v="1500"/>
    <n v="528"/>
    <n v="1.893939393939394E-3"/>
    <x v="0"/>
    <n v="3"/>
    <n v="143.27000000000001"/>
    <n v="47.76"/>
    <n v="53.64"/>
    <x v="1"/>
    <x v="4"/>
    <x v="2"/>
    <n v="27"/>
    <x v="2"/>
    <x v="2"/>
    <x v="4"/>
    <x v="7"/>
    <n v="1"/>
    <n v="1"/>
    <n v="0"/>
    <n v="0"/>
    <n v="0"/>
    <d v="2022-09-05T00:00:00"/>
    <s v="Contacted"/>
    <n v="0"/>
    <x v="2"/>
    <b v="1"/>
    <b v="1"/>
    <x v="0"/>
  </r>
  <r>
    <s v="CUST102188"/>
    <d v="2020-05-14T00:00:00"/>
    <x v="2"/>
    <x v="1"/>
    <d v="2020-12-30T00:00:00"/>
    <d v="2024-11-22T00:00:00"/>
    <x v="0"/>
    <n v="1983"/>
    <n v="330"/>
    <n v="3.0303030303030303E-3"/>
    <x v="0"/>
    <n v="2"/>
    <n v="107.33"/>
    <n v="53.67"/>
    <n v="50.59"/>
    <x v="5"/>
    <x v="3"/>
    <x v="2"/>
    <n v="16"/>
    <x v="1"/>
    <x v="6"/>
    <x v="4"/>
    <x v="6"/>
    <n v="1"/>
    <n v="0"/>
    <n v="0"/>
    <n v="0"/>
    <n v="0"/>
    <d v="2023-09-07T00:00:00"/>
    <s v="Contacted"/>
    <n v="0"/>
    <x v="2"/>
    <b v="1"/>
    <b v="1"/>
    <x v="0"/>
  </r>
  <r>
    <s v="CUST102461"/>
    <d v="2023-07-10T00:00:00"/>
    <x v="4"/>
    <x v="8"/>
    <d v="2024-07-29T00:00:00"/>
    <d v="2024-08-20T00:00:00"/>
    <x v="0"/>
    <n v="831"/>
    <n v="424"/>
    <n v="2.3584905660377358E-3"/>
    <x v="0"/>
    <n v="5"/>
    <n v="58.39"/>
    <n v="11.68"/>
    <n v="0.5"/>
    <x v="0"/>
    <x v="1"/>
    <x v="0"/>
    <n v="45"/>
    <x v="0"/>
    <x v="1"/>
    <x v="1"/>
    <x v="2"/>
    <n v="0"/>
    <n v="0"/>
    <n v="0"/>
    <n v="0"/>
    <n v="0"/>
    <d v="2025-05-13T00:00:00"/>
    <s v="Contacted"/>
    <n v="3"/>
    <x v="2"/>
    <b v="1"/>
    <b v="1"/>
    <x v="0"/>
  </r>
  <r>
    <s v="CUST101742"/>
    <d v="2020-02-02T00:00:00"/>
    <x v="2"/>
    <x v="4"/>
    <d v="2023-09-25T00:00:00"/>
    <d v="2025-04-01T00:00:00"/>
    <x v="2"/>
    <n v="2085"/>
    <n v="200"/>
    <n v="5.0000000000000001E-3"/>
    <x v="0"/>
    <n v="4"/>
    <n v="488.88"/>
    <n v="122.22"/>
    <n v="147.63"/>
    <x v="4"/>
    <x v="4"/>
    <x v="2"/>
    <n v="20"/>
    <x v="2"/>
    <x v="0"/>
    <x v="2"/>
    <x v="2"/>
    <n v="0"/>
    <n v="1"/>
    <n v="0"/>
    <n v="0"/>
    <n v="1"/>
    <d v="2021-05-15T00:00:00"/>
    <s v="Contacted"/>
    <n v="6"/>
    <x v="0"/>
    <b v="1"/>
    <b v="0"/>
    <x v="0"/>
  </r>
  <r>
    <s v="CUST100362"/>
    <d v="2022-01-26T00:00:00"/>
    <x v="0"/>
    <x v="3"/>
    <d v="2023-06-12T00:00:00"/>
    <s v="-"/>
    <x v="3"/>
    <n v="1361"/>
    <s v=" - "/>
    <n v="0"/>
    <x v="0"/>
    <n v="0"/>
    <n v="0"/>
    <n v="0"/>
    <n v="0"/>
    <x v="5"/>
    <x v="9"/>
    <x v="0"/>
    <n v="16"/>
    <x v="1"/>
    <x v="0"/>
    <x v="1"/>
    <x v="8"/>
    <n v="0"/>
    <n v="0"/>
    <n v="0"/>
    <n v="0"/>
    <n v="0"/>
    <d v="2023-01-03T00:00:00"/>
    <s v="Contacted"/>
    <n v="0"/>
    <x v="0"/>
    <b v="1"/>
    <b v="0"/>
    <x v="0"/>
  </r>
  <r>
    <s v="CUST100749"/>
    <d v="2022-02-18T00:00:00"/>
    <x v="0"/>
    <x v="4"/>
    <d v="2022-04-16T00:00:00"/>
    <d v="2025-02-15T00:00:00"/>
    <x v="2"/>
    <n v="1338"/>
    <n v="245"/>
    <n v="4.0816326530612249E-3"/>
    <x v="0"/>
    <n v="1"/>
    <n v="60.26"/>
    <n v="60.26"/>
    <n v="44.67"/>
    <x v="3"/>
    <x v="7"/>
    <x v="2"/>
    <n v="0"/>
    <x v="3"/>
    <x v="0"/>
    <x v="1"/>
    <x v="2"/>
    <n v="0"/>
    <n v="0"/>
    <n v="0"/>
    <n v="0"/>
    <n v="1"/>
    <d v="2024-11-19T00:00:00"/>
    <s v="Contacted"/>
    <n v="0"/>
    <x v="0"/>
    <b v="1"/>
    <b v="1"/>
    <x v="0"/>
  </r>
  <r>
    <s v="CUST102105"/>
    <d v="2023-07-08T00:00:00"/>
    <x v="4"/>
    <x v="8"/>
    <d v="2025-07-14T00:00:00"/>
    <d v="2025-09-30T00:00:00"/>
    <x v="2"/>
    <n v="833"/>
    <n v="18"/>
    <n v="5.5555555555555552E-2"/>
    <x v="0"/>
    <n v="5"/>
    <n v="175.95"/>
    <n v="35.19"/>
    <n v="35.700000000000003"/>
    <x v="0"/>
    <x v="9"/>
    <x v="2"/>
    <n v="20"/>
    <x v="2"/>
    <x v="0"/>
    <x v="3"/>
    <x v="4"/>
    <n v="0"/>
    <n v="0"/>
    <n v="0"/>
    <n v="0"/>
    <n v="2"/>
    <d v="2024-01-21T00:00:00"/>
    <s v="Contacted"/>
    <n v="0"/>
    <x v="0"/>
    <b v="1"/>
    <b v="0"/>
    <x v="1"/>
  </r>
  <r>
    <s v="CUST101646"/>
    <d v="2020-10-04T00:00:00"/>
    <x v="2"/>
    <x v="6"/>
    <d v="2023-10-05T00:00:00"/>
    <d v="2023-10-11T00:00:00"/>
    <x v="1"/>
    <n v="1840"/>
    <n v="738"/>
    <n v="1.3550135501355014E-3"/>
    <x v="0"/>
    <n v="2"/>
    <n v="141.97999999999999"/>
    <n v="70.989999999999995"/>
    <n v="75.48"/>
    <x v="4"/>
    <x v="2"/>
    <x v="2"/>
    <n v="45"/>
    <x v="0"/>
    <x v="4"/>
    <x v="1"/>
    <x v="2"/>
    <n v="2"/>
    <n v="0"/>
    <n v="0"/>
    <n v="1"/>
    <n v="1"/>
    <d v="2025-03-23T00:00:00"/>
    <s v="Contacted"/>
    <n v="0"/>
    <x v="1"/>
    <b v="0"/>
    <b v="0"/>
    <x v="0"/>
  </r>
  <r>
    <s v="CUST101026"/>
    <d v="2021-08-02T00:00:00"/>
    <x v="1"/>
    <x v="2"/>
    <d v="2022-12-29T00:00:00"/>
    <d v="2024-08-02T00:00:00"/>
    <x v="0"/>
    <n v="1538"/>
    <n v="442"/>
    <n v="2.2624434389140274E-3"/>
    <x v="0"/>
    <n v="2"/>
    <n v="159.11000000000001"/>
    <n v="79.56"/>
    <n v="100.15"/>
    <x v="4"/>
    <x v="8"/>
    <x v="2"/>
    <n v="39"/>
    <x v="0"/>
    <x v="3"/>
    <x v="0"/>
    <x v="0"/>
    <n v="0"/>
    <n v="0"/>
    <n v="1"/>
    <n v="1"/>
    <n v="0"/>
    <s v="-"/>
    <s v="Never Contacted"/>
    <n v="10"/>
    <x v="1"/>
    <b v="1"/>
    <b v="0"/>
    <x v="0"/>
  </r>
  <r>
    <s v="CUST101030"/>
    <d v="2021-08-29T00:00:00"/>
    <x v="1"/>
    <x v="2"/>
    <d v="2021-10-25T00:00:00"/>
    <d v="2024-05-24T00:00:00"/>
    <x v="0"/>
    <n v="1511"/>
    <n v="512"/>
    <n v="1.953125E-3"/>
    <x v="0"/>
    <n v="5"/>
    <n v="318.14999999999998"/>
    <n v="63.63"/>
    <n v="88.87"/>
    <x v="2"/>
    <x v="1"/>
    <x v="2"/>
    <n v="26"/>
    <x v="2"/>
    <x v="4"/>
    <x v="3"/>
    <x v="6"/>
    <n v="0"/>
    <n v="2"/>
    <n v="0"/>
    <n v="0"/>
    <n v="2"/>
    <d v="2025-07-01T00:00:00"/>
    <s v="Contacted"/>
    <n v="0"/>
    <x v="1"/>
    <b v="1"/>
    <b v="1"/>
    <x v="0"/>
  </r>
  <r>
    <s v="CUST101868"/>
    <d v="2020-04-15T00:00:00"/>
    <x v="2"/>
    <x v="9"/>
    <d v="2023-06-06T00:00:00"/>
    <d v="2025-09-23T00:00:00"/>
    <x v="2"/>
    <n v="2012"/>
    <n v="25"/>
    <n v="0.04"/>
    <x v="0"/>
    <n v="3"/>
    <n v="12.35"/>
    <n v="4.12"/>
    <n v="0"/>
    <x v="5"/>
    <x v="2"/>
    <x v="1"/>
    <n v="33"/>
    <x v="0"/>
    <x v="4"/>
    <x v="0"/>
    <x v="3"/>
    <n v="0"/>
    <n v="0"/>
    <n v="0"/>
    <n v="1"/>
    <n v="2"/>
    <d v="2020-09-24T00:00:00"/>
    <s v="Contacted"/>
    <n v="0"/>
    <x v="1"/>
    <b v="1"/>
    <b v="0"/>
    <x v="1"/>
  </r>
  <r>
    <s v="CUST101335"/>
    <d v="2022-09-29T00:00:00"/>
    <x v="0"/>
    <x v="10"/>
    <d v="2022-11-20T00:00:00"/>
    <d v="2025-03-12T00:00:00"/>
    <x v="2"/>
    <n v="1115"/>
    <n v="220"/>
    <n v="4.5454545454545452E-3"/>
    <x v="0"/>
    <n v="2"/>
    <n v="191.7"/>
    <n v="95.85"/>
    <n v="122.04"/>
    <x v="1"/>
    <x v="6"/>
    <x v="1"/>
    <n v="50"/>
    <x v="0"/>
    <x v="1"/>
    <x v="1"/>
    <x v="4"/>
    <n v="0"/>
    <n v="0"/>
    <n v="1"/>
    <n v="0"/>
    <n v="0"/>
    <s v="-"/>
    <s v="Never Contacted"/>
    <n v="9"/>
    <x v="0"/>
    <b v="1"/>
    <b v="0"/>
    <x v="0"/>
  </r>
  <r>
    <s v="CUST102059"/>
    <d v="2020-12-10T00:00:00"/>
    <x v="2"/>
    <x v="7"/>
    <d v="2021-11-25T00:00:00"/>
    <d v="2024-11-10T00:00:00"/>
    <x v="0"/>
    <n v="1773"/>
    <n v="342"/>
    <n v="2.9239766081871343E-3"/>
    <x v="0"/>
    <n v="4"/>
    <n v="19.079999999999998"/>
    <n v="4.7699999999999996"/>
    <n v="6.18"/>
    <x v="1"/>
    <x v="7"/>
    <x v="2"/>
    <n v="17"/>
    <x v="1"/>
    <x v="0"/>
    <x v="1"/>
    <x v="1"/>
    <n v="0"/>
    <n v="0"/>
    <n v="0"/>
    <n v="0"/>
    <n v="1"/>
    <d v="2025-06-03T00:00:00"/>
    <s v="Contacted"/>
    <n v="10"/>
    <x v="1"/>
    <b v="1"/>
    <b v="0"/>
    <x v="0"/>
  </r>
  <r>
    <s v="CUST101894"/>
    <d v="2024-09-26T00:00:00"/>
    <x v="3"/>
    <x v="10"/>
    <d v="2025-06-11T00:00:00"/>
    <d v="2025-06-15T00:00:00"/>
    <x v="2"/>
    <n v="387"/>
    <n v="125"/>
    <n v="8.0000000000000002E-3"/>
    <x v="0"/>
    <n v="3"/>
    <n v="203.31"/>
    <n v="67.77"/>
    <n v="73.709999999999994"/>
    <x v="2"/>
    <x v="7"/>
    <x v="0"/>
    <n v="40"/>
    <x v="0"/>
    <x v="5"/>
    <x v="4"/>
    <x v="7"/>
    <n v="0"/>
    <n v="0"/>
    <n v="0"/>
    <n v="0"/>
    <n v="0"/>
    <s v="-"/>
    <s v="Never Contacted"/>
    <n v="0"/>
    <x v="2"/>
    <b v="1"/>
    <b v="0"/>
    <x v="0"/>
  </r>
  <r>
    <s v="CUST100665"/>
    <d v="2022-11-26T00:00:00"/>
    <x v="0"/>
    <x v="5"/>
    <d v="2025-06-13T00:00:00"/>
    <d v="2025-07-02T00:00:00"/>
    <x v="2"/>
    <n v="1057"/>
    <n v="108"/>
    <n v="9.2592592592592587E-3"/>
    <x v="0"/>
    <n v="7"/>
    <n v="318.93"/>
    <n v="45.56"/>
    <n v="62.58"/>
    <x v="0"/>
    <x v="8"/>
    <x v="0"/>
    <n v="45"/>
    <x v="0"/>
    <x v="2"/>
    <x v="1"/>
    <x v="5"/>
    <n v="0"/>
    <n v="1"/>
    <n v="0"/>
    <n v="0"/>
    <n v="1"/>
    <d v="2025-04-16T00:00:00"/>
    <s v="Contacted"/>
    <n v="0"/>
    <x v="0"/>
    <b v="1"/>
    <b v="1"/>
    <x v="0"/>
  </r>
  <r>
    <s v="CUST100364"/>
    <d v="2020-11-19T00:00:00"/>
    <x v="2"/>
    <x v="5"/>
    <d v="2025-05-19T00:00:00"/>
    <s v="-"/>
    <x v="3"/>
    <n v="1794"/>
    <s v=" - "/>
    <n v="0"/>
    <x v="0"/>
    <n v="0"/>
    <n v="0"/>
    <n v="0"/>
    <n v="0"/>
    <x v="1"/>
    <x v="3"/>
    <x v="0"/>
    <n v="36"/>
    <x v="0"/>
    <x v="0"/>
    <x v="2"/>
    <x v="2"/>
    <n v="1"/>
    <n v="0"/>
    <n v="0"/>
    <n v="0"/>
    <n v="0"/>
    <s v="-"/>
    <s v="Never Contacted"/>
    <n v="5"/>
    <x v="0"/>
    <b v="1"/>
    <b v="0"/>
    <x v="0"/>
  </r>
  <r>
    <s v="CUST102292"/>
    <d v="2024-05-24T00:00:00"/>
    <x v="3"/>
    <x v="1"/>
    <d v="2025-02-15T00:00:00"/>
    <s v="-"/>
    <x v="3"/>
    <n v="512"/>
    <s v=" - "/>
    <n v="0"/>
    <x v="0"/>
    <n v="0"/>
    <n v="0"/>
    <n v="0"/>
    <n v="0"/>
    <x v="4"/>
    <x v="3"/>
    <x v="2"/>
    <n v="44"/>
    <x v="0"/>
    <x v="5"/>
    <x v="1"/>
    <x v="6"/>
    <n v="0"/>
    <n v="0"/>
    <n v="0"/>
    <n v="0"/>
    <n v="0"/>
    <d v="2025-07-27T00:00:00"/>
    <s v="Contacted"/>
    <n v="0"/>
    <x v="0"/>
    <b v="1"/>
    <b v="1"/>
    <x v="0"/>
  </r>
  <r>
    <s v="CUST101239"/>
    <d v="2021-10-24T00:00:00"/>
    <x v="1"/>
    <x v="6"/>
    <d v="2022-04-18T00:00:00"/>
    <d v="2025-07-09T00:00:00"/>
    <x v="2"/>
    <n v="1455"/>
    <n v="101"/>
    <n v="9.9009900990099011E-3"/>
    <x v="0"/>
    <n v="1"/>
    <n v="79.44"/>
    <n v="79.44"/>
    <n v="159.99"/>
    <x v="2"/>
    <x v="3"/>
    <x v="2"/>
    <n v="35"/>
    <x v="0"/>
    <x v="3"/>
    <x v="2"/>
    <x v="3"/>
    <n v="0"/>
    <n v="0"/>
    <n v="0"/>
    <n v="0"/>
    <n v="1"/>
    <s v="-"/>
    <s v="Never Contacted"/>
    <n v="0"/>
    <x v="2"/>
    <b v="1"/>
    <b v="0"/>
    <x v="0"/>
  </r>
  <r>
    <s v="CUST100077"/>
    <d v="2024-01-16T00:00:00"/>
    <x v="3"/>
    <x v="3"/>
    <d v="2025-01-18T00:00:00"/>
    <d v="2025-02-15T00:00:00"/>
    <x v="2"/>
    <n v="641"/>
    <n v="245"/>
    <n v="4.0816326530612249E-3"/>
    <x v="0"/>
    <n v="2"/>
    <n v="217.62"/>
    <n v="108.81"/>
    <n v="143.24"/>
    <x v="2"/>
    <x v="2"/>
    <x v="2"/>
    <n v="39"/>
    <x v="0"/>
    <x v="4"/>
    <x v="3"/>
    <x v="2"/>
    <n v="0"/>
    <n v="0"/>
    <n v="0"/>
    <n v="0"/>
    <n v="1"/>
    <s v="-"/>
    <s v="Never Contacted"/>
    <n v="3"/>
    <x v="0"/>
    <b v="0"/>
    <b v="0"/>
    <x v="0"/>
  </r>
  <r>
    <s v="CUST100027"/>
    <d v="2024-01-10T00:00:00"/>
    <x v="3"/>
    <x v="3"/>
    <d v="2024-11-23T00:00:00"/>
    <d v="2025-01-22T00:00:00"/>
    <x v="2"/>
    <n v="647"/>
    <n v="269"/>
    <n v="3.7174721189591076E-3"/>
    <x v="0"/>
    <n v="3"/>
    <n v="253.54"/>
    <n v="84.51"/>
    <n v="158.31"/>
    <x v="1"/>
    <x v="1"/>
    <x v="2"/>
    <n v="24"/>
    <x v="2"/>
    <x v="0"/>
    <x v="0"/>
    <x v="4"/>
    <n v="0"/>
    <n v="0"/>
    <n v="0"/>
    <n v="0"/>
    <n v="0"/>
    <d v="2025-09-21T00:00:00"/>
    <s v="Contacted"/>
    <n v="0"/>
    <x v="0"/>
    <b v="1"/>
    <b v="1"/>
    <x v="0"/>
  </r>
  <r>
    <s v="CUST100473"/>
    <d v="2024-05-21T00:00:00"/>
    <x v="3"/>
    <x v="1"/>
    <d v="2024-06-22T00:00:00"/>
    <d v="2025-04-27T00:00:00"/>
    <x v="2"/>
    <n v="515"/>
    <n v="174"/>
    <n v="5.7471264367816091E-3"/>
    <x v="0"/>
    <n v="4"/>
    <n v="241.28"/>
    <n v="60.32"/>
    <n v="0"/>
    <x v="2"/>
    <x v="0"/>
    <x v="0"/>
    <n v="46"/>
    <x v="0"/>
    <x v="1"/>
    <x v="0"/>
    <x v="4"/>
    <n v="0"/>
    <n v="0"/>
    <n v="1"/>
    <n v="1"/>
    <n v="0"/>
    <d v="2025-07-28T00:00:00"/>
    <s v="Contacted"/>
    <n v="4"/>
    <x v="0"/>
    <b v="0"/>
    <b v="1"/>
    <x v="0"/>
  </r>
  <r>
    <s v="CUST100525"/>
    <d v="2023-04-04T00:00:00"/>
    <x v="4"/>
    <x v="9"/>
    <d v="2023-12-16T00:00:00"/>
    <d v="2024-05-02T00:00:00"/>
    <x v="0"/>
    <n v="928"/>
    <n v="534"/>
    <n v="1.8726591760299626E-3"/>
    <x v="0"/>
    <n v="2"/>
    <n v="137.16999999999999"/>
    <n v="68.59"/>
    <n v="0.5"/>
    <x v="2"/>
    <x v="5"/>
    <x v="2"/>
    <n v="30"/>
    <x v="2"/>
    <x v="4"/>
    <x v="0"/>
    <x v="4"/>
    <n v="0"/>
    <n v="0"/>
    <n v="0"/>
    <n v="0"/>
    <n v="1"/>
    <s v="-"/>
    <s v="Never Contacted"/>
    <n v="0"/>
    <x v="1"/>
    <b v="1"/>
    <b v="0"/>
    <x v="0"/>
  </r>
  <r>
    <s v="CUST100725"/>
    <d v="2023-11-22T00:00:00"/>
    <x v="4"/>
    <x v="5"/>
    <d v="2024-06-08T00:00:00"/>
    <d v="2025-03-03T00:00:00"/>
    <x v="2"/>
    <n v="696"/>
    <n v="229"/>
    <n v="4.3668122270742356E-3"/>
    <x v="0"/>
    <n v="4"/>
    <n v="330.55"/>
    <n v="82.64"/>
    <n v="88.18"/>
    <x v="5"/>
    <x v="8"/>
    <x v="2"/>
    <n v="24"/>
    <x v="2"/>
    <x v="3"/>
    <x v="4"/>
    <x v="6"/>
    <n v="0"/>
    <n v="1"/>
    <n v="0"/>
    <n v="0"/>
    <n v="1"/>
    <d v="2023-12-21T00:00:00"/>
    <s v="Contacted"/>
    <n v="6"/>
    <x v="0"/>
    <b v="1"/>
    <b v="0"/>
    <x v="0"/>
  </r>
  <r>
    <s v="CUST100055"/>
    <d v="2024-03-27T00:00:00"/>
    <x v="3"/>
    <x v="11"/>
    <d v="2025-08-21T00:00:00"/>
    <d v="2025-08-30T00:00:00"/>
    <x v="2"/>
    <n v="570"/>
    <n v="49"/>
    <n v="2.0408163265306121E-2"/>
    <x v="0"/>
    <n v="5"/>
    <n v="147.13999999999999"/>
    <n v="29.43"/>
    <n v="40.520000000000003"/>
    <x v="1"/>
    <x v="5"/>
    <x v="2"/>
    <n v="28"/>
    <x v="2"/>
    <x v="2"/>
    <x v="4"/>
    <x v="4"/>
    <n v="0"/>
    <n v="0"/>
    <n v="0"/>
    <n v="0"/>
    <n v="3"/>
    <d v="2025-07-06T00:00:00"/>
    <s v="Contacted"/>
    <n v="8"/>
    <x v="0"/>
    <b v="1"/>
    <b v="0"/>
    <x v="1"/>
  </r>
  <r>
    <s v="CUST100638"/>
    <d v="2022-07-21T00:00:00"/>
    <x v="0"/>
    <x v="8"/>
    <d v="2023-05-03T00:00:00"/>
    <d v="2024-08-12T00:00:00"/>
    <x v="0"/>
    <n v="1185"/>
    <n v="432"/>
    <n v="2.3148148148148147E-3"/>
    <x v="0"/>
    <n v="5"/>
    <n v="147.13999999999999"/>
    <n v="29.43"/>
    <n v="78.16"/>
    <x v="5"/>
    <x v="0"/>
    <x v="0"/>
    <n v="25"/>
    <x v="2"/>
    <x v="2"/>
    <x v="4"/>
    <x v="2"/>
    <n v="0"/>
    <n v="0"/>
    <n v="0"/>
    <n v="0"/>
    <n v="2"/>
    <d v="2024-09-11T00:00:00"/>
    <s v="Contacted"/>
    <n v="0"/>
    <x v="2"/>
    <b v="1"/>
    <b v="0"/>
    <x v="0"/>
  </r>
  <r>
    <s v="CUST100302"/>
    <d v="2020-11-18T00:00:00"/>
    <x v="2"/>
    <x v="5"/>
    <s v="-"/>
    <s v="-"/>
    <x v="3"/>
    <n v="1795"/>
    <s v=" - "/>
    <n v="0"/>
    <x v="1"/>
    <n v="0"/>
    <n v="0"/>
    <n v="0"/>
    <n v="0"/>
    <x v="5"/>
    <x v="1"/>
    <x v="1"/>
    <n v="48"/>
    <x v="0"/>
    <x v="1"/>
    <x v="1"/>
    <x v="2"/>
    <n v="0"/>
    <n v="0"/>
    <n v="0"/>
    <n v="0"/>
    <n v="0"/>
    <d v="2022-11-19T00:00:00"/>
    <s v="Contacted"/>
    <n v="0"/>
    <x v="0"/>
    <b v="1"/>
    <b v="1"/>
    <x v="0"/>
  </r>
  <r>
    <s v="CUST100718"/>
    <d v="2021-10-16T00:00:00"/>
    <x v="1"/>
    <x v="6"/>
    <d v="2022-07-28T00:00:00"/>
    <d v="2024-05-06T00:00:00"/>
    <x v="0"/>
    <n v="1463"/>
    <n v="530"/>
    <n v="1.8867924528301887E-3"/>
    <x v="0"/>
    <n v="4"/>
    <n v="146.87"/>
    <n v="36.72"/>
    <n v="44.65"/>
    <x v="4"/>
    <x v="5"/>
    <x v="2"/>
    <n v="46"/>
    <x v="0"/>
    <x v="0"/>
    <x v="1"/>
    <x v="4"/>
    <n v="0"/>
    <n v="0"/>
    <n v="1"/>
    <n v="0"/>
    <n v="1"/>
    <d v="2022-10-27T00:00:00"/>
    <s v="Contacted"/>
    <n v="0"/>
    <x v="0"/>
    <b v="0"/>
    <b v="0"/>
    <x v="0"/>
  </r>
  <r>
    <s v="CUST101871"/>
    <d v="2021-10-01T00:00:00"/>
    <x v="1"/>
    <x v="6"/>
    <d v="2023-05-07T00:00:00"/>
    <d v="2023-06-25T00:00:00"/>
    <x v="1"/>
    <n v="1478"/>
    <n v="846"/>
    <n v="1.1820330969267139E-3"/>
    <x v="0"/>
    <n v="3"/>
    <n v="221.22"/>
    <n v="73.739999999999995"/>
    <n v="42.88"/>
    <x v="0"/>
    <x v="2"/>
    <x v="0"/>
    <n v="37"/>
    <x v="0"/>
    <x v="6"/>
    <x v="1"/>
    <x v="3"/>
    <n v="0"/>
    <n v="0"/>
    <n v="0"/>
    <n v="0"/>
    <n v="1"/>
    <d v="2021-12-27T00:00:00"/>
    <s v="Contacted"/>
    <n v="0"/>
    <x v="0"/>
    <b v="1"/>
    <b v="0"/>
    <x v="0"/>
  </r>
  <r>
    <s v="CUST100624"/>
    <d v="2023-10-09T00:00:00"/>
    <x v="4"/>
    <x v="6"/>
    <d v="2023-12-09T00:00:00"/>
    <d v="2024-10-03T00:00:00"/>
    <x v="0"/>
    <n v="740"/>
    <n v="380"/>
    <n v="2.631578947368421E-3"/>
    <x v="0"/>
    <n v="6"/>
    <n v="428.7"/>
    <n v="71.45"/>
    <n v="105.49"/>
    <x v="3"/>
    <x v="0"/>
    <x v="0"/>
    <n v="16"/>
    <x v="1"/>
    <x v="2"/>
    <x v="4"/>
    <x v="1"/>
    <n v="0"/>
    <n v="0"/>
    <n v="1"/>
    <n v="0"/>
    <n v="5"/>
    <d v="2024-02-13T00:00:00"/>
    <s v="Contacted"/>
    <n v="0"/>
    <x v="1"/>
    <b v="1"/>
    <b v="0"/>
    <x v="0"/>
  </r>
  <r>
    <s v="CUST100007"/>
    <d v="2023-11-10T00:00:00"/>
    <x v="4"/>
    <x v="5"/>
    <d v="2025-01-02T00:00:00"/>
    <d v="2025-02-08T00:00:00"/>
    <x v="2"/>
    <n v="708"/>
    <n v="252"/>
    <n v="3.968253968253968E-3"/>
    <x v="0"/>
    <n v="4"/>
    <n v="329.43"/>
    <n v="82.36"/>
    <n v="147.41999999999999"/>
    <x v="2"/>
    <x v="7"/>
    <x v="2"/>
    <n v="28"/>
    <x v="2"/>
    <x v="0"/>
    <x v="2"/>
    <x v="5"/>
    <n v="0"/>
    <n v="1"/>
    <n v="0"/>
    <n v="0"/>
    <n v="2"/>
    <d v="2024-03-21T00:00:00"/>
    <s v="Contacted"/>
    <n v="0"/>
    <x v="0"/>
    <b v="1"/>
    <b v="0"/>
    <x v="0"/>
  </r>
  <r>
    <s v="CUST101280"/>
    <d v="2021-09-28T00:00:00"/>
    <x v="1"/>
    <x v="10"/>
    <s v="-"/>
    <s v="-"/>
    <x v="3"/>
    <n v="1481"/>
    <s v=" - "/>
    <n v="0"/>
    <x v="1"/>
    <n v="0"/>
    <n v="0"/>
    <n v="0"/>
    <n v="0"/>
    <x v="4"/>
    <x v="9"/>
    <x v="2"/>
    <n v="23"/>
    <x v="2"/>
    <x v="4"/>
    <x v="3"/>
    <x v="3"/>
    <n v="0"/>
    <n v="0"/>
    <n v="0"/>
    <n v="0"/>
    <n v="0"/>
    <s v="-"/>
    <s v="Never Contacted"/>
    <n v="0"/>
    <x v="1"/>
    <b v="1"/>
    <b v="1"/>
    <x v="0"/>
  </r>
  <r>
    <s v="CUST100803"/>
    <d v="2021-03-09T00:00:00"/>
    <x v="1"/>
    <x v="11"/>
    <d v="2022-08-03T00:00:00"/>
    <d v="2022-09-09T00:00:00"/>
    <x v="5"/>
    <n v="1684"/>
    <n v="1135"/>
    <n v="8.81057268722467E-4"/>
    <x v="0"/>
    <n v="6"/>
    <n v="280.95999999999998"/>
    <n v="46.83"/>
    <n v="33.590000000000003"/>
    <x v="1"/>
    <x v="5"/>
    <x v="0"/>
    <n v="49"/>
    <x v="0"/>
    <x v="0"/>
    <x v="2"/>
    <x v="0"/>
    <n v="0"/>
    <n v="0"/>
    <n v="1"/>
    <n v="0"/>
    <n v="1"/>
    <d v="2025-01-19T00:00:00"/>
    <s v="Contacted"/>
    <n v="0"/>
    <x v="0"/>
    <b v="1"/>
    <b v="1"/>
    <x v="0"/>
  </r>
  <r>
    <s v="CUST101049"/>
    <d v="2022-10-02T00:00:00"/>
    <x v="0"/>
    <x v="6"/>
    <d v="2023-01-26T00:00:00"/>
    <d v="2023-07-22T00:00:00"/>
    <x v="1"/>
    <n v="1112"/>
    <n v="819"/>
    <n v="1.221001221001221E-3"/>
    <x v="0"/>
    <n v="2"/>
    <n v="34.08"/>
    <n v="17.04"/>
    <n v="10.01"/>
    <x v="0"/>
    <x v="0"/>
    <x v="0"/>
    <n v="32"/>
    <x v="0"/>
    <x v="6"/>
    <x v="0"/>
    <x v="2"/>
    <n v="0"/>
    <n v="0"/>
    <n v="0"/>
    <n v="0"/>
    <n v="1"/>
    <s v="-"/>
    <s v="Never Contacted"/>
    <n v="0"/>
    <x v="2"/>
    <b v="1"/>
    <b v="1"/>
    <x v="0"/>
  </r>
  <r>
    <s v="CUST100336"/>
    <d v="2021-06-27T00:00:00"/>
    <x v="1"/>
    <x v="0"/>
    <d v="2025-02-16T00:00:00"/>
    <d v="2025-04-18T00:00:00"/>
    <x v="2"/>
    <n v="1574"/>
    <n v="183"/>
    <n v="5.4644808743169399E-3"/>
    <x v="0"/>
    <n v="5"/>
    <n v="5.69"/>
    <n v="1.1399999999999999"/>
    <n v="0.5"/>
    <x v="2"/>
    <x v="6"/>
    <x v="0"/>
    <n v="37"/>
    <x v="0"/>
    <x v="0"/>
    <x v="2"/>
    <x v="2"/>
    <n v="0"/>
    <n v="0"/>
    <n v="0"/>
    <n v="0"/>
    <n v="1"/>
    <d v="2021-08-10T00:00:00"/>
    <s v="Contacted"/>
    <n v="0"/>
    <x v="2"/>
    <b v="0"/>
    <b v="0"/>
    <x v="0"/>
  </r>
  <r>
    <s v="CUST101596"/>
    <d v="2022-01-19T00:00:00"/>
    <x v="0"/>
    <x v="3"/>
    <d v="2023-11-18T00:00:00"/>
    <d v="2024-02-24T00:00:00"/>
    <x v="0"/>
    <n v="1368"/>
    <n v="602"/>
    <n v="1.6611295681063123E-3"/>
    <x v="0"/>
    <n v="5"/>
    <n v="278.72000000000003"/>
    <n v="55.74"/>
    <n v="44.88"/>
    <x v="5"/>
    <x v="9"/>
    <x v="1"/>
    <n v="41"/>
    <x v="0"/>
    <x v="2"/>
    <x v="2"/>
    <x v="5"/>
    <n v="0"/>
    <n v="1"/>
    <n v="0"/>
    <n v="1"/>
    <n v="2"/>
    <d v="2022-05-06T00:00:00"/>
    <s v="Contacted"/>
    <n v="0"/>
    <x v="2"/>
    <b v="1"/>
    <b v="0"/>
    <x v="0"/>
  </r>
  <r>
    <s v="CUST100047"/>
    <d v="2023-04-10T00:00:00"/>
    <x v="4"/>
    <x v="9"/>
    <d v="2024-10-27T00:00:00"/>
    <d v="2025-05-07T00:00:00"/>
    <x v="2"/>
    <n v="922"/>
    <n v="164"/>
    <n v="6.0975609756097563E-3"/>
    <x v="0"/>
    <n v="2"/>
    <n v="100.46"/>
    <n v="50.23"/>
    <n v="27.78"/>
    <x v="0"/>
    <x v="8"/>
    <x v="2"/>
    <n v="19"/>
    <x v="1"/>
    <x v="2"/>
    <x v="3"/>
    <x v="5"/>
    <n v="0"/>
    <n v="0"/>
    <n v="0"/>
    <n v="0"/>
    <n v="0"/>
    <d v="2024-05-03T00:00:00"/>
    <s v="Contacted"/>
    <n v="10"/>
    <x v="2"/>
    <b v="0"/>
    <b v="0"/>
    <x v="0"/>
  </r>
  <r>
    <s v="CUST102152"/>
    <d v="2022-10-23T00:00:00"/>
    <x v="0"/>
    <x v="6"/>
    <d v="2022-12-15T00:00:00"/>
    <d v="2025-04-04T00:00:00"/>
    <x v="2"/>
    <n v="1091"/>
    <n v="197"/>
    <n v="5.076142131979695E-3"/>
    <x v="0"/>
    <n v="7"/>
    <n v="439.9"/>
    <n v="62.84"/>
    <n v="62.1"/>
    <x v="2"/>
    <x v="3"/>
    <x v="2"/>
    <n v="33"/>
    <x v="0"/>
    <x v="1"/>
    <x v="0"/>
    <x v="0"/>
    <n v="0"/>
    <n v="1"/>
    <n v="1"/>
    <n v="1"/>
    <n v="4"/>
    <d v="2024-09-03T00:00:00"/>
    <s v="Contacted"/>
    <n v="4"/>
    <x v="0"/>
    <b v="1"/>
    <b v="0"/>
    <x v="0"/>
  </r>
  <r>
    <s v="CUST100106"/>
    <d v="2023-08-01T00:00:00"/>
    <x v="4"/>
    <x v="2"/>
    <d v="2024-06-06T00:00:00"/>
    <d v="2024-11-12T00:00:00"/>
    <x v="0"/>
    <n v="809"/>
    <n v="340"/>
    <n v="2.9411764705882353E-3"/>
    <x v="0"/>
    <n v="3"/>
    <n v="191.98"/>
    <n v="63.99"/>
    <n v="101.31"/>
    <x v="4"/>
    <x v="5"/>
    <x v="2"/>
    <n v="27"/>
    <x v="2"/>
    <x v="5"/>
    <x v="2"/>
    <x v="8"/>
    <n v="0"/>
    <n v="0"/>
    <n v="0"/>
    <n v="0"/>
    <n v="1"/>
    <d v="2024-09-30T00:00:00"/>
    <s v="Contacted"/>
    <n v="1"/>
    <x v="2"/>
    <b v="0"/>
    <b v="1"/>
    <x v="0"/>
  </r>
  <r>
    <s v="CUST100349"/>
    <d v="2023-02-27T00:00:00"/>
    <x v="4"/>
    <x v="4"/>
    <d v="2024-07-28T00:00:00"/>
    <d v="2024-09-22T00:00:00"/>
    <x v="0"/>
    <n v="964"/>
    <n v="391"/>
    <n v="2.5575447570332483E-3"/>
    <x v="0"/>
    <n v="4"/>
    <n v="146.57"/>
    <n v="36.64"/>
    <n v="28.91"/>
    <x v="1"/>
    <x v="0"/>
    <x v="2"/>
    <n v="29"/>
    <x v="2"/>
    <x v="0"/>
    <x v="0"/>
    <x v="1"/>
    <n v="0"/>
    <n v="0"/>
    <n v="0"/>
    <n v="0"/>
    <n v="2"/>
    <d v="2025-03-22T00:00:00"/>
    <s v="Contacted"/>
    <n v="0"/>
    <x v="1"/>
    <b v="1"/>
    <b v="0"/>
    <x v="0"/>
  </r>
  <r>
    <s v="CUST101079"/>
    <d v="2020-06-23T00:00:00"/>
    <x v="2"/>
    <x v="0"/>
    <d v="2024-12-01T00:00:00"/>
    <d v="2025-10-06T00:00:00"/>
    <x v="2"/>
    <n v="1943"/>
    <n v="12"/>
    <n v="8.3333333333333329E-2"/>
    <x v="0"/>
    <n v="2"/>
    <n v="60.58"/>
    <n v="30.29"/>
    <n v="24.03"/>
    <x v="5"/>
    <x v="7"/>
    <x v="0"/>
    <n v="18"/>
    <x v="1"/>
    <x v="5"/>
    <x v="2"/>
    <x v="5"/>
    <n v="1"/>
    <n v="0"/>
    <n v="0"/>
    <n v="0"/>
    <n v="0"/>
    <d v="2023-01-18T00:00:00"/>
    <s v="Contacted"/>
    <n v="0"/>
    <x v="0"/>
    <b v="1"/>
    <b v="0"/>
    <x v="1"/>
  </r>
  <r>
    <s v="CUST100238"/>
    <d v="2021-01-10T00:00:00"/>
    <x v="1"/>
    <x v="3"/>
    <d v="2023-07-26T00:00:00"/>
    <d v="2025-01-20T00:00:00"/>
    <x v="2"/>
    <n v="1742"/>
    <n v="271"/>
    <n v="3.6900369003690036E-3"/>
    <x v="0"/>
    <n v="2"/>
    <n v="114.62"/>
    <n v="57.31"/>
    <n v="39.159999999999997"/>
    <x v="4"/>
    <x v="4"/>
    <x v="1"/>
    <n v="42"/>
    <x v="0"/>
    <x v="6"/>
    <x v="1"/>
    <x v="7"/>
    <n v="0"/>
    <n v="0"/>
    <n v="0"/>
    <n v="0"/>
    <n v="1"/>
    <d v="2022-12-16T00:00:00"/>
    <s v="Contacted"/>
    <n v="9"/>
    <x v="0"/>
    <b v="0"/>
    <b v="1"/>
    <x v="0"/>
  </r>
  <r>
    <s v="CUST100213"/>
    <d v="2021-12-26T00:00:00"/>
    <x v="1"/>
    <x v="7"/>
    <d v="2024-09-27T00:00:00"/>
    <d v="2025-05-27T00:00:00"/>
    <x v="2"/>
    <n v="1392"/>
    <n v="144"/>
    <n v="6.9444444444444441E-3"/>
    <x v="0"/>
    <n v="3"/>
    <n v="176.48"/>
    <n v="58.83"/>
    <n v="0"/>
    <x v="0"/>
    <x v="4"/>
    <x v="2"/>
    <n v="29"/>
    <x v="2"/>
    <x v="3"/>
    <x v="3"/>
    <x v="7"/>
    <n v="0"/>
    <n v="0"/>
    <n v="0"/>
    <n v="0"/>
    <n v="2"/>
    <s v="-"/>
    <s v="Never Contacted"/>
    <n v="7"/>
    <x v="0"/>
    <b v="1"/>
    <b v="0"/>
    <x v="0"/>
  </r>
  <r>
    <s v="CUST101144"/>
    <d v="2021-02-09T00:00:00"/>
    <x v="1"/>
    <x v="4"/>
    <d v="2024-02-09T00:00:00"/>
    <d v="2024-07-31T00:00:00"/>
    <x v="0"/>
    <n v="1712"/>
    <n v="444"/>
    <n v="2.2522522522522522E-3"/>
    <x v="0"/>
    <n v="5"/>
    <n v="153.79"/>
    <n v="30.76"/>
    <n v="33.32"/>
    <x v="5"/>
    <x v="3"/>
    <x v="2"/>
    <n v="16"/>
    <x v="1"/>
    <x v="4"/>
    <x v="4"/>
    <x v="0"/>
    <n v="0"/>
    <n v="1"/>
    <n v="0"/>
    <n v="1"/>
    <n v="3"/>
    <d v="2021-02-16T00:00:00"/>
    <s v="Contacted"/>
    <n v="0"/>
    <x v="0"/>
    <b v="0"/>
    <b v="0"/>
    <x v="0"/>
  </r>
  <r>
    <s v="CUST102379"/>
    <d v="2024-04-03T00:00:00"/>
    <x v="3"/>
    <x v="9"/>
    <d v="2024-04-27T00:00:00"/>
    <d v="2024-10-07T00:00:00"/>
    <x v="0"/>
    <n v="563"/>
    <n v="376"/>
    <n v="2.6595744680851063E-3"/>
    <x v="0"/>
    <n v="2"/>
    <n v="93.06"/>
    <n v="46.53"/>
    <n v="50.9"/>
    <x v="2"/>
    <x v="2"/>
    <x v="0"/>
    <n v="35"/>
    <x v="0"/>
    <x v="6"/>
    <x v="4"/>
    <x v="7"/>
    <n v="0"/>
    <n v="0"/>
    <n v="0"/>
    <n v="0"/>
    <n v="0"/>
    <d v="2025-10-13T00:00:00"/>
    <s v="Contacted"/>
    <n v="5"/>
    <x v="0"/>
    <b v="1"/>
    <b v="0"/>
    <x v="0"/>
  </r>
  <r>
    <s v="CUST101761"/>
    <d v="2022-10-28T00:00:00"/>
    <x v="0"/>
    <x v="6"/>
    <d v="2023-07-02T00:00:00"/>
    <d v="2025-04-09T00:00:00"/>
    <x v="2"/>
    <n v="1086"/>
    <n v="192"/>
    <n v="5.208333333333333E-3"/>
    <x v="0"/>
    <n v="3"/>
    <n v="65.290000000000006"/>
    <n v="21.76"/>
    <n v="40.200000000000003"/>
    <x v="0"/>
    <x v="9"/>
    <x v="2"/>
    <n v="26"/>
    <x v="2"/>
    <x v="4"/>
    <x v="3"/>
    <x v="1"/>
    <n v="0"/>
    <n v="0"/>
    <n v="0"/>
    <n v="0"/>
    <n v="2"/>
    <d v="2023-09-27T00:00:00"/>
    <s v="Contacted"/>
    <n v="6"/>
    <x v="0"/>
    <b v="1"/>
    <b v="0"/>
    <x v="0"/>
  </r>
  <r>
    <s v="CUST100793"/>
    <d v="2023-08-09T00:00:00"/>
    <x v="4"/>
    <x v="2"/>
    <d v="2024-12-14T00:00:00"/>
    <d v="2025-07-24T00:00:00"/>
    <x v="2"/>
    <n v="801"/>
    <n v="86"/>
    <n v="1.1627906976744186E-2"/>
    <x v="0"/>
    <n v="6"/>
    <n v="251.63"/>
    <n v="41.94"/>
    <n v="24.49"/>
    <x v="1"/>
    <x v="9"/>
    <x v="1"/>
    <n v="24"/>
    <x v="2"/>
    <x v="0"/>
    <x v="2"/>
    <x v="0"/>
    <n v="1"/>
    <n v="0"/>
    <n v="0"/>
    <n v="0"/>
    <n v="4"/>
    <s v="-"/>
    <s v="Never Contacted"/>
    <n v="0"/>
    <x v="0"/>
    <b v="1"/>
    <b v="1"/>
    <x v="1"/>
  </r>
  <r>
    <s v="CUST101096"/>
    <d v="2024-10-27T00:00:00"/>
    <x v="3"/>
    <x v="6"/>
    <d v="2025-05-17T00:00:00"/>
    <d v="2025-06-20T00:00:00"/>
    <x v="2"/>
    <n v="356"/>
    <n v="120"/>
    <n v="8.3333333333333332E-3"/>
    <x v="0"/>
    <n v="2"/>
    <n v="144.57"/>
    <n v="72.290000000000006"/>
    <n v="41.57"/>
    <x v="3"/>
    <x v="9"/>
    <x v="2"/>
    <n v="24"/>
    <x v="2"/>
    <x v="3"/>
    <x v="4"/>
    <x v="7"/>
    <n v="0"/>
    <n v="0"/>
    <n v="0"/>
    <n v="0"/>
    <n v="2"/>
    <d v="2024-12-23T00:00:00"/>
    <s v="Contacted"/>
    <n v="0"/>
    <x v="1"/>
    <b v="0"/>
    <b v="1"/>
    <x v="0"/>
  </r>
  <r>
    <s v="CUST102206"/>
    <d v="2020-10-16T00:00:00"/>
    <x v="2"/>
    <x v="6"/>
    <d v="2024-10-26T00:00:00"/>
    <d v="2025-03-23T00:00:00"/>
    <x v="2"/>
    <n v="1828"/>
    <n v="209"/>
    <n v="4.7846889952153108E-3"/>
    <x v="0"/>
    <n v="4"/>
    <n v="214.17"/>
    <n v="53.54"/>
    <n v="86.66"/>
    <x v="2"/>
    <x v="7"/>
    <x v="2"/>
    <n v="17"/>
    <x v="1"/>
    <x v="3"/>
    <x v="3"/>
    <x v="6"/>
    <n v="0"/>
    <n v="0"/>
    <n v="0"/>
    <n v="1"/>
    <n v="1"/>
    <d v="2021-10-05T00:00:00"/>
    <s v="Contacted"/>
    <n v="0"/>
    <x v="1"/>
    <b v="1"/>
    <b v="1"/>
    <x v="0"/>
  </r>
  <r>
    <s v="CUST101739"/>
    <d v="2021-05-02T00:00:00"/>
    <x v="1"/>
    <x v="1"/>
    <d v="2023-12-03T00:00:00"/>
    <d v="2023-12-26T00:00:00"/>
    <x v="1"/>
    <n v="1630"/>
    <n v="662"/>
    <n v="1.5105740181268882E-3"/>
    <x v="0"/>
    <n v="3"/>
    <n v="196.59"/>
    <n v="65.53"/>
    <n v="73.8"/>
    <x v="2"/>
    <x v="2"/>
    <x v="2"/>
    <n v="25"/>
    <x v="2"/>
    <x v="5"/>
    <x v="4"/>
    <x v="3"/>
    <n v="0"/>
    <n v="0"/>
    <n v="0"/>
    <n v="0"/>
    <n v="0"/>
    <d v="2022-02-06T00:00:00"/>
    <s v="Contacted"/>
    <n v="3"/>
    <x v="2"/>
    <b v="0"/>
    <b v="1"/>
    <x v="0"/>
  </r>
  <r>
    <s v="CUST102222"/>
    <d v="2021-11-03T00:00:00"/>
    <x v="1"/>
    <x v="5"/>
    <d v="2025-09-27T00:00:00"/>
    <d v="2025-09-30T00:00:00"/>
    <x v="2"/>
    <n v="1445"/>
    <n v="18"/>
    <n v="5.5555555555555552E-2"/>
    <x v="0"/>
    <n v="3"/>
    <n v="183.32"/>
    <n v="61.11"/>
    <n v="47.5"/>
    <x v="5"/>
    <x v="5"/>
    <x v="2"/>
    <n v="53"/>
    <x v="0"/>
    <x v="6"/>
    <x v="4"/>
    <x v="3"/>
    <n v="1"/>
    <n v="0"/>
    <n v="0"/>
    <n v="0"/>
    <n v="1"/>
    <s v="-"/>
    <s v="Never Contacted"/>
    <n v="0"/>
    <x v="1"/>
    <b v="1"/>
    <b v="0"/>
    <x v="1"/>
  </r>
  <r>
    <s v="CUST100345"/>
    <d v="2020-05-28T00:00:00"/>
    <x v="2"/>
    <x v="1"/>
    <d v="2021-09-07T00:00:00"/>
    <d v="2022-06-16T00:00:00"/>
    <x v="5"/>
    <n v="1969"/>
    <n v="1220"/>
    <n v="8.1967213114754098E-4"/>
    <x v="0"/>
    <n v="5"/>
    <n v="575.54999999999995"/>
    <n v="115.11"/>
    <n v="0.5"/>
    <x v="3"/>
    <x v="2"/>
    <x v="0"/>
    <n v="34"/>
    <x v="0"/>
    <x v="2"/>
    <x v="2"/>
    <x v="0"/>
    <n v="0"/>
    <n v="0"/>
    <n v="0"/>
    <n v="1"/>
    <n v="1"/>
    <d v="2023-04-22T00:00:00"/>
    <s v="Contacted"/>
    <n v="1"/>
    <x v="1"/>
    <b v="1"/>
    <b v="0"/>
    <x v="0"/>
  </r>
  <r>
    <s v="CUST100523"/>
    <d v="2021-06-18T00:00:00"/>
    <x v="1"/>
    <x v="0"/>
    <d v="2025-03-01T00:00:00"/>
    <d v="2025-09-30T00:00:00"/>
    <x v="2"/>
    <n v="1583"/>
    <n v="18"/>
    <n v="5.5555555555555552E-2"/>
    <x v="0"/>
    <n v="3"/>
    <n v="179.75"/>
    <n v="59.92"/>
    <n v="92.68"/>
    <x v="0"/>
    <x v="6"/>
    <x v="1"/>
    <n v="33"/>
    <x v="0"/>
    <x v="3"/>
    <x v="0"/>
    <x v="7"/>
    <n v="0"/>
    <n v="0"/>
    <n v="0"/>
    <n v="0"/>
    <n v="0"/>
    <d v="2022-07-25T00:00:00"/>
    <s v="Contacted"/>
    <n v="0"/>
    <x v="0"/>
    <b v="1"/>
    <b v="1"/>
    <x v="1"/>
  </r>
  <r>
    <s v="CUST100232"/>
    <d v="2021-01-27T00:00:00"/>
    <x v="1"/>
    <x v="3"/>
    <d v="2022-12-21T00:00:00"/>
    <d v="2025-06-16T00:00:00"/>
    <x v="2"/>
    <n v="1725"/>
    <n v="124"/>
    <n v="8.0645161290322578E-3"/>
    <x v="0"/>
    <n v="1"/>
    <n v="147.13999999999999"/>
    <n v="147.13999999999999"/>
    <n v="0.5"/>
    <x v="4"/>
    <x v="7"/>
    <x v="2"/>
    <n v="24"/>
    <x v="2"/>
    <x v="0"/>
    <x v="1"/>
    <x v="5"/>
    <n v="0"/>
    <n v="0"/>
    <n v="0"/>
    <n v="0"/>
    <n v="0"/>
    <d v="2025-01-09T00:00:00"/>
    <s v="Contacted"/>
    <n v="0"/>
    <x v="0"/>
    <b v="1"/>
    <b v="0"/>
    <x v="0"/>
  </r>
  <r>
    <s v="CUST100644"/>
    <d v="2024-01-11T00:00:00"/>
    <x v="3"/>
    <x v="3"/>
    <d v="2025-09-26T00:00:00"/>
    <s v="-"/>
    <x v="3"/>
    <n v="646"/>
    <s v=" - "/>
    <n v="0"/>
    <x v="0"/>
    <n v="0"/>
    <n v="0"/>
    <n v="0"/>
    <n v="0"/>
    <x v="2"/>
    <x v="6"/>
    <x v="1"/>
    <n v="32"/>
    <x v="0"/>
    <x v="3"/>
    <x v="0"/>
    <x v="1"/>
    <n v="0"/>
    <n v="0"/>
    <n v="0"/>
    <n v="0"/>
    <n v="0"/>
    <d v="2024-03-25T00:00:00"/>
    <s v="Contacted"/>
    <n v="0"/>
    <x v="1"/>
    <b v="0"/>
    <b v="0"/>
    <x v="0"/>
  </r>
  <r>
    <s v="CUST101917"/>
    <d v="2020-01-13T00:00:00"/>
    <x v="2"/>
    <x v="3"/>
    <d v="2021-01-25T00:00:00"/>
    <d v="2025-10-05T00:00:00"/>
    <x v="2"/>
    <n v="2105"/>
    <n v="13"/>
    <n v="7.6923076923076927E-2"/>
    <x v="0"/>
    <n v="4"/>
    <n v="69.14"/>
    <n v="17.29"/>
    <n v="6.17"/>
    <x v="4"/>
    <x v="0"/>
    <x v="2"/>
    <n v="31"/>
    <x v="0"/>
    <x v="4"/>
    <x v="4"/>
    <x v="6"/>
    <n v="0"/>
    <n v="0"/>
    <n v="0"/>
    <n v="0"/>
    <n v="0"/>
    <d v="2021-11-09T00:00:00"/>
    <s v="Contacted"/>
    <n v="0"/>
    <x v="2"/>
    <b v="1"/>
    <b v="1"/>
    <x v="1"/>
  </r>
  <r>
    <s v="CUST102170"/>
    <d v="2022-12-09T00:00:00"/>
    <x v="0"/>
    <x v="7"/>
    <d v="2025-03-29T00:00:00"/>
    <d v="2025-07-11T00:00:00"/>
    <x v="2"/>
    <n v="1044"/>
    <n v="99"/>
    <n v="1.0101010101010102E-2"/>
    <x v="0"/>
    <n v="4"/>
    <n v="129.12"/>
    <n v="32.28"/>
    <n v="65.010000000000005"/>
    <x v="5"/>
    <x v="2"/>
    <x v="1"/>
    <n v="28"/>
    <x v="2"/>
    <x v="3"/>
    <x v="0"/>
    <x v="2"/>
    <n v="0"/>
    <n v="0"/>
    <n v="0"/>
    <n v="0"/>
    <n v="1"/>
    <d v="2025-08-26T00:00:00"/>
    <s v="Contacted"/>
    <n v="0"/>
    <x v="1"/>
    <b v="1"/>
    <b v="0"/>
    <x v="0"/>
  </r>
  <r>
    <s v="CUST101428"/>
    <d v="2022-06-07T00:00:00"/>
    <x v="0"/>
    <x v="0"/>
    <d v="2025-08-29T00:00:00"/>
    <d v="2025-08-30T00:00:00"/>
    <x v="2"/>
    <n v="1229"/>
    <n v="49"/>
    <n v="2.0408163265306121E-2"/>
    <x v="0"/>
    <n v="1"/>
    <n v="75.69"/>
    <n v="75.69"/>
    <n v="106.71"/>
    <x v="4"/>
    <x v="3"/>
    <x v="2"/>
    <n v="33"/>
    <x v="0"/>
    <x v="2"/>
    <x v="1"/>
    <x v="3"/>
    <n v="1"/>
    <n v="0"/>
    <n v="0"/>
    <n v="0"/>
    <n v="1"/>
    <d v="2024-07-24T00:00:00"/>
    <s v="Contacted"/>
    <n v="10"/>
    <x v="1"/>
    <b v="1"/>
    <b v="0"/>
    <x v="1"/>
  </r>
  <r>
    <s v="CUST100533"/>
    <d v="2024-05-29T00:00:00"/>
    <x v="3"/>
    <x v="1"/>
    <d v="2025-02-10T00:00:00"/>
    <d v="2025-04-04T00:00:00"/>
    <x v="2"/>
    <n v="507"/>
    <n v="197"/>
    <n v="5.076142131979695E-3"/>
    <x v="0"/>
    <n v="2"/>
    <n v="51"/>
    <n v="25.5"/>
    <n v="29.91"/>
    <x v="3"/>
    <x v="4"/>
    <x v="1"/>
    <n v="36"/>
    <x v="0"/>
    <x v="1"/>
    <x v="1"/>
    <x v="6"/>
    <n v="1"/>
    <n v="0"/>
    <n v="0"/>
    <n v="0"/>
    <n v="0"/>
    <d v="2025-08-11T00:00:00"/>
    <s v="Contacted"/>
    <n v="4"/>
    <x v="1"/>
    <b v="0"/>
    <b v="1"/>
    <x v="0"/>
  </r>
  <r>
    <s v="CUST102171"/>
    <d v="2022-12-06T00:00:00"/>
    <x v="0"/>
    <x v="7"/>
    <d v="2023-09-24T00:00:00"/>
    <d v="2024-09-21T00:00:00"/>
    <x v="0"/>
    <n v="1047"/>
    <n v="392"/>
    <n v="2.5510204081632651E-3"/>
    <x v="0"/>
    <n v="5"/>
    <n v="180.42"/>
    <n v="36.08"/>
    <n v="37.54"/>
    <x v="5"/>
    <x v="3"/>
    <x v="1"/>
    <n v="37"/>
    <x v="0"/>
    <x v="4"/>
    <x v="2"/>
    <x v="1"/>
    <n v="0"/>
    <n v="0"/>
    <n v="0"/>
    <n v="0"/>
    <n v="2"/>
    <s v="-"/>
    <s v="Never Contacted"/>
    <n v="0"/>
    <x v="0"/>
    <b v="0"/>
    <b v="0"/>
    <x v="0"/>
  </r>
  <r>
    <s v="CUST100603"/>
    <d v="2022-06-24T00:00:00"/>
    <x v="0"/>
    <x v="0"/>
    <d v="2023-06-11T00:00:00"/>
    <d v="2024-04-14T00:00:00"/>
    <x v="0"/>
    <n v="1212"/>
    <n v="552"/>
    <n v="1.8115942028985507E-3"/>
    <x v="0"/>
    <n v="2"/>
    <n v="56.97"/>
    <n v="28.49"/>
    <n v="4.17"/>
    <x v="2"/>
    <x v="7"/>
    <x v="2"/>
    <n v="39"/>
    <x v="0"/>
    <x v="3"/>
    <x v="0"/>
    <x v="1"/>
    <n v="0"/>
    <n v="0"/>
    <n v="0"/>
    <n v="1"/>
    <n v="0"/>
    <s v="-"/>
    <s v="Never Contacted"/>
    <n v="0"/>
    <x v="0"/>
    <b v="0"/>
    <b v="0"/>
    <x v="0"/>
  </r>
  <r>
    <s v="CUST101489"/>
    <d v="2023-11-14T00:00:00"/>
    <x v="4"/>
    <x v="5"/>
    <d v="2023-12-31T00:00:00"/>
    <d v="2025-08-06T00:00:00"/>
    <x v="2"/>
    <n v="704"/>
    <n v="73"/>
    <n v="1.3698630136986301E-2"/>
    <x v="0"/>
    <n v="2"/>
    <n v="139"/>
    <n v="69.5"/>
    <n v="145.76"/>
    <x v="5"/>
    <x v="5"/>
    <x v="1"/>
    <n v="22"/>
    <x v="2"/>
    <x v="5"/>
    <x v="3"/>
    <x v="7"/>
    <n v="1"/>
    <n v="0"/>
    <n v="1"/>
    <n v="0"/>
    <n v="2"/>
    <s v="-"/>
    <s v="Never Contacted"/>
    <n v="0"/>
    <x v="1"/>
    <b v="1"/>
    <b v="1"/>
    <x v="1"/>
  </r>
  <r>
    <s v="CUST101393"/>
    <d v="2021-11-06T00:00:00"/>
    <x v="1"/>
    <x v="5"/>
    <d v="2022-07-18T00:00:00"/>
    <d v="2022-09-22T00:00:00"/>
    <x v="5"/>
    <n v="1442"/>
    <n v="1122"/>
    <n v="8.9126559714795004E-4"/>
    <x v="0"/>
    <n v="3"/>
    <n v="400.69"/>
    <n v="133.56"/>
    <n v="80.8"/>
    <x v="4"/>
    <x v="3"/>
    <x v="0"/>
    <n v="33"/>
    <x v="0"/>
    <x v="0"/>
    <x v="3"/>
    <x v="2"/>
    <n v="0"/>
    <n v="0"/>
    <n v="0"/>
    <n v="1"/>
    <n v="0"/>
    <d v="2023-11-11T00:00:00"/>
    <s v="Contacted"/>
    <n v="0"/>
    <x v="0"/>
    <b v="0"/>
    <b v="1"/>
    <x v="0"/>
  </r>
  <r>
    <s v="CUST101426"/>
    <d v="2024-03-09T00:00:00"/>
    <x v="3"/>
    <x v="11"/>
    <d v="2024-05-12T00:00:00"/>
    <d v="2025-07-17T00:00:00"/>
    <x v="2"/>
    <n v="588"/>
    <n v="93"/>
    <n v="1.0752688172043012E-2"/>
    <x v="0"/>
    <n v="5"/>
    <n v="229.81"/>
    <n v="45.96"/>
    <n v="24.88"/>
    <x v="1"/>
    <x v="5"/>
    <x v="2"/>
    <n v="26"/>
    <x v="2"/>
    <x v="5"/>
    <x v="1"/>
    <x v="4"/>
    <n v="0"/>
    <n v="0"/>
    <n v="1"/>
    <n v="0"/>
    <n v="3"/>
    <d v="2024-04-01T00:00:00"/>
    <s v="Contacted"/>
    <n v="8"/>
    <x v="0"/>
    <b v="1"/>
    <b v="1"/>
    <x v="0"/>
  </r>
  <r>
    <s v="CUST101074"/>
    <d v="2020-11-06T00:00:00"/>
    <x v="2"/>
    <x v="5"/>
    <d v="2023-02-23T00:00:00"/>
    <d v="2023-06-22T00:00:00"/>
    <x v="1"/>
    <n v="1807"/>
    <n v="849"/>
    <n v="1.1778563015312131E-3"/>
    <x v="0"/>
    <n v="4"/>
    <n v="136.79"/>
    <n v="34.200000000000003"/>
    <n v="29.74"/>
    <x v="4"/>
    <x v="8"/>
    <x v="2"/>
    <n v="30"/>
    <x v="2"/>
    <x v="5"/>
    <x v="3"/>
    <x v="3"/>
    <n v="0"/>
    <n v="0"/>
    <n v="0"/>
    <n v="1"/>
    <n v="2"/>
    <d v="2021-11-05T00:00:00"/>
    <s v="Contacted"/>
    <n v="0"/>
    <x v="2"/>
    <b v="0"/>
    <b v="0"/>
    <x v="0"/>
  </r>
  <r>
    <s v="CUST102005"/>
    <d v="2022-10-21T00:00:00"/>
    <x v="0"/>
    <x v="6"/>
    <d v="2025-03-07T00:00:00"/>
    <d v="2025-08-12T00:00:00"/>
    <x v="2"/>
    <n v="1093"/>
    <n v="67"/>
    <n v="1.4925373134328358E-2"/>
    <x v="0"/>
    <n v="2"/>
    <n v="132.38"/>
    <n v="66.19"/>
    <n v="0.5"/>
    <x v="2"/>
    <x v="3"/>
    <x v="0"/>
    <n v="32"/>
    <x v="0"/>
    <x v="3"/>
    <x v="0"/>
    <x v="4"/>
    <n v="0"/>
    <n v="0"/>
    <n v="1"/>
    <n v="0"/>
    <n v="1"/>
    <d v="2023-08-05T00:00:00"/>
    <s v="Contacted"/>
    <n v="0"/>
    <x v="0"/>
    <b v="1"/>
    <b v="0"/>
    <x v="1"/>
  </r>
  <r>
    <s v="CUST100060"/>
    <d v="2023-07-09T00:00:00"/>
    <x v="4"/>
    <x v="8"/>
    <d v="2024-08-09T00:00:00"/>
    <d v="2025-03-11T00:00:00"/>
    <x v="2"/>
    <n v="832"/>
    <n v="221"/>
    <n v="4.5248868778280547E-3"/>
    <x v="0"/>
    <n v="2"/>
    <n v="139.28"/>
    <n v="69.64"/>
    <n v="110.65"/>
    <x v="0"/>
    <x v="5"/>
    <x v="0"/>
    <n v="42"/>
    <x v="0"/>
    <x v="0"/>
    <x v="0"/>
    <x v="6"/>
    <n v="0"/>
    <n v="0"/>
    <n v="0"/>
    <n v="0"/>
    <n v="0"/>
    <s v="-"/>
    <s v="Never Contacted"/>
    <n v="9"/>
    <x v="0"/>
    <b v="1"/>
    <b v="1"/>
    <x v="0"/>
  </r>
  <r>
    <s v="CUST101940"/>
    <d v="2024-01-17T00:00:00"/>
    <x v="3"/>
    <x v="3"/>
    <d v="2025-09-03T00:00:00"/>
    <d v="2025-09-30T00:00:00"/>
    <x v="2"/>
    <n v="640"/>
    <n v="18"/>
    <n v="5.5555555555555552E-2"/>
    <x v="0"/>
    <n v="5"/>
    <n v="251.1"/>
    <n v="50.22"/>
    <n v="107.89"/>
    <x v="3"/>
    <x v="4"/>
    <x v="2"/>
    <n v="35"/>
    <x v="0"/>
    <x v="0"/>
    <x v="4"/>
    <x v="5"/>
    <n v="0"/>
    <n v="0"/>
    <n v="0"/>
    <n v="0"/>
    <n v="1"/>
    <s v="-"/>
    <s v="Never Contacted"/>
    <n v="0"/>
    <x v="0"/>
    <b v="1"/>
    <b v="1"/>
    <x v="1"/>
  </r>
  <r>
    <s v="CUST100092"/>
    <d v="2020-01-07T00:00:00"/>
    <x v="2"/>
    <x v="3"/>
    <d v="2025-05-17T00:00:00"/>
    <d v="2025-05-17T00:00:00"/>
    <x v="2"/>
    <n v="2111"/>
    <n v="154"/>
    <n v="6.4935064935064939E-3"/>
    <x v="0"/>
    <n v="3"/>
    <n v="303.54000000000002"/>
    <n v="101.18"/>
    <n v="64.67"/>
    <x v="2"/>
    <x v="2"/>
    <x v="2"/>
    <n v="21"/>
    <x v="2"/>
    <x v="0"/>
    <x v="0"/>
    <x v="4"/>
    <n v="0"/>
    <n v="2"/>
    <n v="0"/>
    <n v="0"/>
    <n v="0"/>
    <d v="2021-08-09T00:00:00"/>
    <s v="Contacted"/>
    <n v="8"/>
    <x v="1"/>
    <b v="1"/>
    <b v="0"/>
    <x v="0"/>
  </r>
  <r>
    <s v="CUST101494"/>
    <d v="2022-08-09T00:00:00"/>
    <x v="0"/>
    <x v="2"/>
    <d v="2023-02-06T00:00:00"/>
    <s v="-"/>
    <x v="3"/>
    <n v="1166"/>
    <s v=" - "/>
    <n v="0"/>
    <x v="0"/>
    <n v="0"/>
    <n v="0"/>
    <n v="0"/>
    <n v="0"/>
    <x v="2"/>
    <x v="8"/>
    <x v="0"/>
    <n v="23"/>
    <x v="2"/>
    <x v="2"/>
    <x v="3"/>
    <x v="7"/>
    <n v="0"/>
    <n v="0"/>
    <n v="0"/>
    <n v="0"/>
    <n v="0"/>
    <s v="-"/>
    <s v="Never Contacted"/>
    <n v="0"/>
    <x v="1"/>
    <b v="1"/>
    <b v="0"/>
    <x v="0"/>
  </r>
  <r>
    <s v="CUST101720"/>
    <d v="2023-05-05T00:00:00"/>
    <x v="4"/>
    <x v="1"/>
    <d v="2024-03-04T00:00:00"/>
    <d v="2024-12-14T00:00:00"/>
    <x v="0"/>
    <n v="897"/>
    <n v="308"/>
    <n v="3.246753246753247E-3"/>
    <x v="0"/>
    <n v="7"/>
    <n v="277.16000000000003"/>
    <n v="39.590000000000003"/>
    <n v="49.43"/>
    <x v="1"/>
    <x v="1"/>
    <x v="2"/>
    <n v="29"/>
    <x v="2"/>
    <x v="2"/>
    <x v="0"/>
    <x v="2"/>
    <n v="0"/>
    <n v="0"/>
    <n v="1"/>
    <n v="0"/>
    <n v="0"/>
    <s v="-"/>
    <s v="Never Contacted"/>
    <n v="0"/>
    <x v="0"/>
    <b v="1"/>
    <b v="0"/>
    <x v="0"/>
  </r>
  <r>
    <s v="CUST102246"/>
    <d v="2021-04-08T00:00:00"/>
    <x v="1"/>
    <x v="9"/>
    <s v="-"/>
    <s v="-"/>
    <x v="3"/>
    <n v="1654"/>
    <s v=" - "/>
    <n v="0"/>
    <x v="1"/>
    <n v="0"/>
    <n v="0"/>
    <n v="0"/>
    <n v="0"/>
    <x v="3"/>
    <x v="8"/>
    <x v="1"/>
    <n v="39"/>
    <x v="0"/>
    <x v="6"/>
    <x v="0"/>
    <x v="6"/>
    <n v="0"/>
    <n v="0"/>
    <n v="0"/>
    <n v="0"/>
    <n v="0"/>
    <d v="2022-03-05T00:00:00"/>
    <s v="Contacted"/>
    <n v="0"/>
    <x v="0"/>
    <b v="0"/>
    <b v="0"/>
    <x v="0"/>
  </r>
  <r>
    <s v="CUST100280"/>
    <d v="2023-02-12T00:00:00"/>
    <x v="4"/>
    <x v="4"/>
    <d v="2023-03-25T00:00:00"/>
    <d v="2023-08-14T00:00:00"/>
    <x v="1"/>
    <n v="979"/>
    <n v="796"/>
    <n v="1.2562814070351759E-3"/>
    <x v="0"/>
    <n v="3"/>
    <n v="143.69999999999999"/>
    <n v="47.9"/>
    <n v="0"/>
    <x v="2"/>
    <x v="1"/>
    <x v="1"/>
    <n v="35"/>
    <x v="0"/>
    <x v="2"/>
    <x v="3"/>
    <x v="1"/>
    <n v="0"/>
    <n v="0"/>
    <n v="0"/>
    <n v="0"/>
    <n v="3"/>
    <s v="-"/>
    <s v="Never Contacted"/>
    <n v="9"/>
    <x v="2"/>
    <b v="1"/>
    <b v="1"/>
    <x v="0"/>
  </r>
  <r>
    <s v="CUST101719"/>
    <d v="2024-06-03T00:00:00"/>
    <x v="3"/>
    <x v="0"/>
    <d v="2024-10-31T00:00:00"/>
    <d v="2024-12-23T00:00:00"/>
    <x v="0"/>
    <n v="502"/>
    <n v="299"/>
    <n v="3.3444816053511705E-3"/>
    <x v="0"/>
    <n v="6"/>
    <n v="271.35000000000002"/>
    <n v="45.23"/>
    <n v="37.08"/>
    <x v="2"/>
    <x v="1"/>
    <x v="1"/>
    <n v="26"/>
    <x v="2"/>
    <x v="5"/>
    <x v="2"/>
    <x v="1"/>
    <n v="1"/>
    <n v="0"/>
    <n v="0"/>
    <n v="0"/>
    <n v="3"/>
    <d v="2025-01-24T00:00:00"/>
    <s v="Contacted"/>
    <n v="0"/>
    <x v="0"/>
    <b v="1"/>
    <b v="0"/>
    <x v="0"/>
  </r>
  <r>
    <s v="CUST101725"/>
    <d v="2020-09-23T00:00:00"/>
    <x v="2"/>
    <x v="10"/>
    <d v="2022-08-26T00:00:00"/>
    <d v="2024-09-23T00:00:00"/>
    <x v="0"/>
    <n v="1851"/>
    <n v="390"/>
    <n v="2.5641025641025641E-3"/>
    <x v="0"/>
    <n v="3"/>
    <n v="147.13999999999999"/>
    <n v="49.05"/>
    <n v="125.33"/>
    <x v="3"/>
    <x v="2"/>
    <x v="1"/>
    <n v="16"/>
    <x v="1"/>
    <x v="1"/>
    <x v="2"/>
    <x v="2"/>
    <n v="0"/>
    <n v="1"/>
    <n v="0"/>
    <n v="0"/>
    <n v="1"/>
    <d v="2022-05-31T00:00:00"/>
    <s v="Contacted"/>
    <n v="0"/>
    <x v="1"/>
    <b v="1"/>
    <b v="0"/>
    <x v="0"/>
  </r>
  <r>
    <s v="CUST100359"/>
    <d v="2020-05-20T00:00:00"/>
    <x v="2"/>
    <x v="1"/>
    <d v="2021-10-25T00:00:00"/>
    <d v="2022-04-26T00:00:00"/>
    <x v="5"/>
    <n v="1977"/>
    <n v="1271"/>
    <n v="7.8678206136900079E-4"/>
    <x v="0"/>
    <n v="3"/>
    <n v="76.52"/>
    <n v="25.51"/>
    <n v="13.69"/>
    <x v="5"/>
    <x v="8"/>
    <x v="1"/>
    <n v="29"/>
    <x v="2"/>
    <x v="6"/>
    <x v="3"/>
    <x v="6"/>
    <n v="0"/>
    <n v="0"/>
    <n v="0"/>
    <n v="0"/>
    <n v="1"/>
    <d v="2022-03-06T00:00:00"/>
    <s v="Contacted"/>
    <n v="0"/>
    <x v="1"/>
    <b v="1"/>
    <b v="0"/>
    <x v="0"/>
  </r>
  <r>
    <s v="CUST101748"/>
    <d v="2022-05-12T00:00:00"/>
    <x v="0"/>
    <x v="1"/>
    <d v="2023-08-29T00:00:00"/>
    <d v="2025-01-21T00:00:00"/>
    <x v="2"/>
    <n v="1255"/>
    <n v="270"/>
    <n v="3.7037037037037038E-3"/>
    <x v="0"/>
    <n v="4"/>
    <n v="360.93"/>
    <n v="90.23"/>
    <n v="42.28"/>
    <x v="1"/>
    <x v="1"/>
    <x v="0"/>
    <n v="27"/>
    <x v="2"/>
    <x v="1"/>
    <x v="2"/>
    <x v="0"/>
    <n v="0"/>
    <n v="0"/>
    <n v="0"/>
    <n v="0"/>
    <n v="0"/>
    <d v="2025-07-15T00:00:00"/>
    <s v="Contacted"/>
    <n v="0"/>
    <x v="0"/>
    <b v="0"/>
    <b v="1"/>
    <x v="0"/>
  </r>
  <r>
    <s v="CUST101543"/>
    <d v="2023-07-10T00:00:00"/>
    <x v="4"/>
    <x v="8"/>
    <d v="2024-08-12T00:00:00"/>
    <d v="2025-10-08T00:00:00"/>
    <x v="2"/>
    <n v="831"/>
    <n v="10"/>
    <n v="0.1"/>
    <x v="0"/>
    <n v="6"/>
    <n v="361.92"/>
    <n v="60.32"/>
    <n v="17.41"/>
    <x v="0"/>
    <x v="1"/>
    <x v="1"/>
    <n v="27"/>
    <x v="2"/>
    <x v="2"/>
    <x v="2"/>
    <x v="1"/>
    <n v="1"/>
    <n v="0"/>
    <n v="0"/>
    <n v="1"/>
    <n v="2"/>
    <d v="2025-10-06T00:00:00"/>
    <s v="Contacted"/>
    <n v="0"/>
    <x v="0"/>
    <b v="0"/>
    <b v="0"/>
    <x v="1"/>
  </r>
  <r>
    <s v="CUST101397"/>
    <d v="2021-11-24T00:00:00"/>
    <x v="1"/>
    <x v="5"/>
    <d v="2025-04-26T00:00:00"/>
    <d v="2025-08-15T00:00:00"/>
    <x v="2"/>
    <n v="1424"/>
    <n v="64"/>
    <n v="1.5625E-2"/>
    <x v="0"/>
    <n v="2"/>
    <n v="121.66"/>
    <n v="60.83"/>
    <n v="100.24"/>
    <x v="2"/>
    <x v="9"/>
    <x v="2"/>
    <n v="16"/>
    <x v="1"/>
    <x v="5"/>
    <x v="0"/>
    <x v="3"/>
    <n v="0"/>
    <n v="0"/>
    <n v="0"/>
    <n v="0"/>
    <n v="1"/>
    <d v="2023-03-19T00:00:00"/>
    <s v="Contacted"/>
    <n v="0"/>
    <x v="1"/>
    <b v="1"/>
    <b v="1"/>
    <x v="1"/>
  </r>
  <r>
    <s v="CUST101803"/>
    <d v="2022-11-01T00:00:00"/>
    <x v="0"/>
    <x v="5"/>
    <d v="2025-07-25T00:00:00"/>
    <d v="2025-08-27T00:00:00"/>
    <x v="2"/>
    <n v="1082"/>
    <n v="52"/>
    <n v="1.9230769230769232E-2"/>
    <x v="0"/>
    <n v="8"/>
    <n v="751.8"/>
    <n v="93.98"/>
    <n v="132.61000000000001"/>
    <x v="4"/>
    <x v="9"/>
    <x v="2"/>
    <n v="37"/>
    <x v="0"/>
    <x v="0"/>
    <x v="2"/>
    <x v="5"/>
    <n v="0"/>
    <n v="0"/>
    <n v="0"/>
    <n v="0"/>
    <n v="3"/>
    <d v="2025-04-26T00:00:00"/>
    <s v="Contacted"/>
    <n v="2"/>
    <x v="1"/>
    <b v="1"/>
    <b v="0"/>
    <x v="1"/>
  </r>
  <r>
    <s v="CUST100847"/>
    <d v="2024-04-19T00:00:00"/>
    <x v="3"/>
    <x v="9"/>
    <d v="2024-12-11T00:00:00"/>
    <d v="2025-07-02T00:00:00"/>
    <x v="2"/>
    <n v="547"/>
    <n v="108"/>
    <n v="9.2592592592592587E-3"/>
    <x v="0"/>
    <n v="2"/>
    <n v="46.28"/>
    <n v="23.14"/>
    <n v="0"/>
    <x v="4"/>
    <x v="3"/>
    <x v="2"/>
    <n v="30"/>
    <x v="2"/>
    <x v="0"/>
    <x v="2"/>
    <x v="3"/>
    <n v="0"/>
    <n v="1"/>
    <n v="0"/>
    <n v="0"/>
    <n v="0"/>
    <d v="2025-09-18T00:00:00"/>
    <s v="Contacted"/>
    <n v="0"/>
    <x v="2"/>
    <b v="0"/>
    <b v="0"/>
    <x v="0"/>
  </r>
  <r>
    <s v="CUST101206"/>
    <d v="2022-06-24T00:00:00"/>
    <x v="0"/>
    <x v="0"/>
    <d v="2023-06-13T00:00:00"/>
    <d v="2024-01-01T00:00:00"/>
    <x v="0"/>
    <n v="1212"/>
    <n v="656"/>
    <n v="1.5243902439024391E-3"/>
    <x v="0"/>
    <n v="4"/>
    <n v="386.31"/>
    <n v="96.58"/>
    <n v="26.11"/>
    <x v="4"/>
    <x v="3"/>
    <x v="1"/>
    <n v="0"/>
    <x v="3"/>
    <x v="3"/>
    <x v="2"/>
    <x v="3"/>
    <n v="0"/>
    <n v="0"/>
    <n v="0"/>
    <n v="0"/>
    <n v="1"/>
    <d v="2024-05-14T00:00:00"/>
    <s v="Contacted"/>
    <n v="5"/>
    <x v="0"/>
    <b v="1"/>
    <b v="1"/>
    <x v="0"/>
  </r>
  <r>
    <s v="CUST102262"/>
    <d v="2023-09-17T00:00:00"/>
    <x v="4"/>
    <x v="10"/>
    <d v="2024-07-01T00:00:00"/>
    <d v="2025-06-03T00:00:00"/>
    <x v="2"/>
    <n v="762"/>
    <n v="137"/>
    <n v="7.2992700729927005E-3"/>
    <x v="0"/>
    <n v="1"/>
    <n v="69.11"/>
    <n v="69.11"/>
    <n v="227.57"/>
    <x v="5"/>
    <x v="4"/>
    <x v="0"/>
    <n v="25"/>
    <x v="2"/>
    <x v="1"/>
    <x v="0"/>
    <x v="7"/>
    <n v="0"/>
    <n v="1"/>
    <n v="0"/>
    <n v="0"/>
    <n v="0"/>
    <d v="2024-07-02T00:00:00"/>
    <s v="Contacted"/>
    <n v="0"/>
    <x v="1"/>
    <b v="1"/>
    <b v="0"/>
    <x v="0"/>
  </r>
  <r>
    <s v="CUST100760"/>
    <d v="2023-01-07T00:00:00"/>
    <x v="4"/>
    <x v="3"/>
    <d v="2023-12-16T00:00:00"/>
    <d v="2025-05-29T00:00:00"/>
    <x v="2"/>
    <n v="1015"/>
    <n v="142"/>
    <n v="7.0422535211267607E-3"/>
    <x v="0"/>
    <n v="3"/>
    <n v="154.12"/>
    <n v="51.37"/>
    <n v="25.95"/>
    <x v="3"/>
    <x v="4"/>
    <x v="0"/>
    <n v="16"/>
    <x v="1"/>
    <x v="3"/>
    <x v="2"/>
    <x v="2"/>
    <n v="0"/>
    <n v="0"/>
    <n v="0"/>
    <n v="1"/>
    <n v="0"/>
    <d v="2024-01-12T00:00:00"/>
    <s v="Contacted"/>
    <n v="8"/>
    <x v="1"/>
    <b v="1"/>
    <b v="0"/>
    <x v="0"/>
  </r>
  <r>
    <s v="CUST100110"/>
    <d v="2020-11-09T00:00:00"/>
    <x v="2"/>
    <x v="5"/>
    <d v="2022-01-06T00:00:00"/>
    <d v="2023-07-11T00:00:00"/>
    <x v="1"/>
    <n v="1804"/>
    <n v="830"/>
    <n v="1.2048192771084338E-3"/>
    <x v="0"/>
    <n v="1"/>
    <n v="54.86"/>
    <n v="54.86"/>
    <n v="65.56"/>
    <x v="0"/>
    <x v="0"/>
    <x v="2"/>
    <n v="42"/>
    <x v="0"/>
    <x v="0"/>
    <x v="0"/>
    <x v="1"/>
    <n v="1"/>
    <n v="0"/>
    <n v="0"/>
    <n v="0"/>
    <n v="0"/>
    <s v="-"/>
    <s v="Never Contacted"/>
    <n v="4"/>
    <x v="1"/>
    <b v="0"/>
    <b v="0"/>
    <x v="0"/>
  </r>
  <r>
    <s v="CUST100042"/>
    <d v="2023-01-08T00:00:00"/>
    <x v="4"/>
    <x v="3"/>
    <d v="2024-12-22T00:00:00"/>
    <d v="2025-07-30T00:00:00"/>
    <x v="2"/>
    <n v="1014"/>
    <n v="80"/>
    <n v="1.2500000000000001E-2"/>
    <x v="0"/>
    <n v="3"/>
    <n v="221.37"/>
    <n v="73.790000000000006"/>
    <n v="153.07"/>
    <x v="4"/>
    <x v="7"/>
    <x v="1"/>
    <n v="32"/>
    <x v="0"/>
    <x v="0"/>
    <x v="0"/>
    <x v="4"/>
    <n v="0"/>
    <n v="0"/>
    <n v="0"/>
    <n v="0"/>
    <n v="1"/>
    <d v="2023-10-08T00:00:00"/>
    <s v="Contacted"/>
    <n v="1"/>
    <x v="1"/>
    <b v="0"/>
    <b v="0"/>
    <x v="1"/>
  </r>
  <r>
    <s v="CUST100125"/>
    <d v="2024-08-30T00:00:00"/>
    <x v="3"/>
    <x v="2"/>
    <d v="2025-02-21T00:00:00"/>
    <d v="2025-04-08T00:00:00"/>
    <x v="2"/>
    <n v="414"/>
    <n v="193"/>
    <n v="5.1813471502590676E-3"/>
    <x v="0"/>
    <n v="2"/>
    <n v="66.760000000000005"/>
    <n v="33.380000000000003"/>
    <n v="17.64"/>
    <x v="3"/>
    <x v="5"/>
    <x v="0"/>
    <n v="36"/>
    <x v="0"/>
    <x v="3"/>
    <x v="1"/>
    <x v="6"/>
    <n v="0"/>
    <n v="0"/>
    <n v="0"/>
    <n v="1"/>
    <n v="1"/>
    <s v="-"/>
    <s v="Never Contacted"/>
    <n v="2"/>
    <x v="0"/>
    <b v="0"/>
    <b v="0"/>
    <x v="0"/>
  </r>
  <r>
    <s v="CUST100204"/>
    <d v="2024-05-25T00:00:00"/>
    <x v="3"/>
    <x v="1"/>
    <s v="-"/>
    <s v="-"/>
    <x v="3"/>
    <n v="511"/>
    <s v=" - "/>
    <n v="0"/>
    <x v="1"/>
    <n v="0"/>
    <n v="0"/>
    <n v="0"/>
    <n v="0"/>
    <x v="5"/>
    <x v="4"/>
    <x v="1"/>
    <n v="16"/>
    <x v="1"/>
    <x v="6"/>
    <x v="4"/>
    <x v="4"/>
    <n v="0"/>
    <n v="0"/>
    <n v="0"/>
    <n v="0"/>
    <n v="0"/>
    <d v="2025-09-11T00:00:00"/>
    <s v="Contacted"/>
    <n v="0"/>
    <x v="1"/>
    <b v="1"/>
    <b v="0"/>
    <x v="0"/>
  </r>
  <r>
    <s v="CUST101473"/>
    <d v="2021-06-06T00:00:00"/>
    <x v="1"/>
    <x v="0"/>
    <d v="2023-06-17T00:00:00"/>
    <d v="2025-09-25T00:00:00"/>
    <x v="2"/>
    <n v="1595"/>
    <n v="23"/>
    <n v="4.3478260869565216E-2"/>
    <x v="0"/>
    <n v="5"/>
    <n v="495.49"/>
    <n v="99.1"/>
    <n v="103.13"/>
    <x v="2"/>
    <x v="8"/>
    <x v="2"/>
    <n v="25"/>
    <x v="2"/>
    <x v="5"/>
    <x v="2"/>
    <x v="2"/>
    <n v="0"/>
    <n v="0"/>
    <n v="0"/>
    <n v="0"/>
    <n v="2"/>
    <s v="-"/>
    <s v="Never Contacted"/>
    <n v="0"/>
    <x v="1"/>
    <b v="1"/>
    <b v="0"/>
    <x v="1"/>
  </r>
  <r>
    <s v="CUST100052"/>
    <d v="2022-11-09T00:00:00"/>
    <x v="0"/>
    <x v="5"/>
    <d v="2025-01-21T00:00:00"/>
    <d v="2025-07-26T00:00:00"/>
    <x v="2"/>
    <n v="1074"/>
    <n v="84"/>
    <n v="1.1904761904761904E-2"/>
    <x v="0"/>
    <n v="1"/>
    <n v="60.72"/>
    <n v="60.72"/>
    <n v="49.78"/>
    <x v="3"/>
    <x v="4"/>
    <x v="2"/>
    <n v="16"/>
    <x v="1"/>
    <x v="2"/>
    <x v="3"/>
    <x v="5"/>
    <n v="2"/>
    <n v="0"/>
    <n v="0"/>
    <n v="0"/>
    <n v="1"/>
    <d v="2024-06-27T00:00:00"/>
    <s v="Contacted"/>
    <n v="1"/>
    <x v="0"/>
    <b v="0"/>
    <b v="1"/>
    <x v="1"/>
  </r>
  <r>
    <s v="CUST100545"/>
    <d v="2022-06-12T00:00:00"/>
    <x v="0"/>
    <x v="0"/>
    <d v="2023-10-25T00:00:00"/>
    <d v="2024-08-19T00:00:00"/>
    <x v="0"/>
    <n v="1224"/>
    <n v="425"/>
    <n v="2.352941176470588E-3"/>
    <x v="0"/>
    <n v="2"/>
    <n v="24.13"/>
    <n v="12.07"/>
    <n v="18.899999999999999"/>
    <x v="0"/>
    <x v="8"/>
    <x v="1"/>
    <n v="23"/>
    <x v="2"/>
    <x v="3"/>
    <x v="4"/>
    <x v="7"/>
    <n v="0"/>
    <n v="0"/>
    <n v="0"/>
    <n v="0"/>
    <n v="2"/>
    <d v="2024-06-12T00:00:00"/>
    <s v="Contacted"/>
    <n v="3"/>
    <x v="0"/>
    <b v="1"/>
    <b v="0"/>
    <x v="0"/>
  </r>
  <r>
    <s v="CUST100068"/>
    <d v="2022-02-20T00:00:00"/>
    <x v="0"/>
    <x v="4"/>
    <d v="2022-11-17T00:00:00"/>
    <d v="2024-07-27T00:00:00"/>
    <x v="0"/>
    <n v="1336"/>
    <n v="448"/>
    <n v="2.232142857142857E-3"/>
    <x v="0"/>
    <n v="2"/>
    <n v="125.6"/>
    <n v="62.8"/>
    <n v="61.1"/>
    <x v="1"/>
    <x v="3"/>
    <x v="1"/>
    <n v="31"/>
    <x v="0"/>
    <x v="3"/>
    <x v="2"/>
    <x v="7"/>
    <n v="0"/>
    <n v="0"/>
    <n v="0"/>
    <n v="0"/>
    <n v="0"/>
    <s v="-"/>
    <s v="Never Contacted"/>
    <n v="3"/>
    <x v="0"/>
    <b v="1"/>
    <b v="0"/>
    <x v="0"/>
  </r>
  <r>
    <s v="CUST102223"/>
    <d v="2024-07-23T00:00:00"/>
    <x v="3"/>
    <x v="8"/>
    <d v="2024-09-03T00:00:00"/>
    <d v="2025-08-23T00:00:00"/>
    <x v="2"/>
    <n v="452"/>
    <n v="56"/>
    <n v="1.7857142857142856E-2"/>
    <x v="0"/>
    <n v="2"/>
    <n v="120.27"/>
    <n v="60.14"/>
    <n v="58.74"/>
    <x v="3"/>
    <x v="3"/>
    <x v="2"/>
    <n v="44"/>
    <x v="0"/>
    <x v="1"/>
    <x v="4"/>
    <x v="5"/>
    <n v="0"/>
    <n v="0"/>
    <n v="0"/>
    <n v="0"/>
    <n v="1"/>
    <d v="2025-08-12T00:00:00"/>
    <s v="Contacted"/>
    <n v="0"/>
    <x v="0"/>
    <b v="1"/>
    <b v="0"/>
    <x v="1"/>
  </r>
  <r>
    <s v="CUST101951"/>
    <d v="2023-06-19T00:00:00"/>
    <x v="4"/>
    <x v="0"/>
    <s v="-"/>
    <s v="-"/>
    <x v="3"/>
    <n v="852"/>
    <s v=" - "/>
    <n v="0"/>
    <x v="1"/>
    <n v="0"/>
    <n v="0"/>
    <n v="0"/>
    <n v="0"/>
    <x v="4"/>
    <x v="8"/>
    <x v="0"/>
    <n v="0"/>
    <x v="3"/>
    <x v="3"/>
    <x v="0"/>
    <x v="7"/>
    <n v="0"/>
    <n v="0"/>
    <n v="0"/>
    <n v="0"/>
    <n v="0"/>
    <s v="-"/>
    <s v="Never Contacted"/>
    <n v="5"/>
    <x v="1"/>
    <b v="1"/>
    <b v="0"/>
    <x v="0"/>
  </r>
  <r>
    <s v="CUST102197"/>
    <d v="2024-10-10T00:00:00"/>
    <x v="3"/>
    <x v="6"/>
    <d v="2025-07-24T00:00:00"/>
    <d v="2025-07-28T00:00:00"/>
    <x v="2"/>
    <n v="373"/>
    <n v="82"/>
    <n v="1.2195121951219513E-2"/>
    <x v="0"/>
    <n v="3"/>
    <n v="240.68"/>
    <n v="80.23"/>
    <n v="89.76"/>
    <x v="2"/>
    <x v="6"/>
    <x v="0"/>
    <n v="21"/>
    <x v="2"/>
    <x v="3"/>
    <x v="4"/>
    <x v="6"/>
    <n v="0"/>
    <n v="0"/>
    <n v="0"/>
    <n v="1"/>
    <n v="2"/>
    <s v="-"/>
    <s v="Never Contacted"/>
    <n v="6"/>
    <x v="2"/>
    <b v="1"/>
    <b v="0"/>
    <x v="1"/>
  </r>
  <r>
    <s v="CUST101908"/>
    <d v="2021-07-01T00:00:00"/>
    <x v="1"/>
    <x v="8"/>
    <d v="2025-04-20T00:00:00"/>
    <d v="2025-04-29T00:00:00"/>
    <x v="2"/>
    <n v="1570"/>
    <n v="172"/>
    <n v="5.8139534883720929E-3"/>
    <x v="0"/>
    <n v="4"/>
    <n v="197.01"/>
    <n v="49.25"/>
    <n v="44.48"/>
    <x v="3"/>
    <x v="4"/>
    <x v="2"/>
    <n v="22"/>
    <x v="2"/>
    <x v="1"/>
    <x v="3"/>
    <x v="5"/>
    <n v="0"/>
    <n v="0"/>
    <n v="0"/>
    <n v="0"/>
    <n v="0"/>
    <d v="2025-08-20T00:00:00"/>
    <s v="Contacted"/>
    <n v="7"/>
    <x v="1"/>
    <b v="1"/>
    <b v="1"/>
    <x v="0"/>
  </r>
  <r>
    <s v="CUST101424"/>
    <d v="2021-08-11T00:00:00"/>
    <x v="1"/>
    <x v="2"/>
    <s v="-"/>
    <s v="-"/>
    <x v="3"/>
    <n v="1529"/>
    <s v=" - "/>
    <n v="0"/>
    <x v="1"/>
    <n v="0"/>
    <n v="0"/>
    <n v="0"/>
    <n v="0"/>
    <x v="2"/>
    <x v="1"/>
    <x v="2"/>
    <n v="30"/>
    <x v="2"/>
    <x v="5"/>
    <x v="1"/>
    <x v="0"/>
    <n v="0"/>
    <n v="0"/>
    <n v="0"/>
    <n v="0"/>
    <n v="0"/>
    <d v="2025-09-19T00:00:00"/>
    <s v="Contacted"/>
    <n v="0"/>
    <x v="0"/>
    <b v="1"/>
    <b v="0"/>
    <x v="0"/>
  </r>
  <r>
    <s v="CUST100183"/>
    <d v="2020-04-30T00:00:00"/>
    <x v="2"/>
    <x v="9"/>
    <d v="2021-05-21T00:00:00"/>
    <d v="2023-09-11T00:00:00"/>
    <x v="1"/>
    <n v="1997"/>
    <n v="768"/>
    <n v="1.3020833333333333E-3"/>
    <x v="0"/>
    <n v="3"/>
    <n v="113.42"/>
    <n v="37.81"/>
    <n v="69.86"/>
    <x v="5"/>
    <x v="3"/>
    <x v="2"/>
    <n v="25"/>
    <x v="2"/>
    <x v="0"/>
    <x v="2"/>
    <x v="6"/>
    <n v="0"/>
    <n v="0"/>
    <n v="0"/>
    <n v="0"/>
    <n v="0"/>
    <d v="2021-09-02T00:00:00"/>
    <s v="Contacted"/>
    <n v="0"/>
    <x v="1"/>
    <b v="1"/>
    <b v="0"/>
    <x v="0"/>
  </r>
  <r>
    <s v="CUST100137"/>
    <d v="2024-07-29T00:00:00"/>
    <x v="3"/>
    <x v="8"/>
    <d v="2025-07-09T00:00:00"/>
    <d v="2025-10-11T00:00:00"/>
    <x v="2"/>
    <n v="446"/>
    <n v="7"/>
    <n v="0.14285714285714285"/>
    <x v="0"/>
    <n v="3"/>
    <n v="3.15"/>
    <n v="1.05"/>
    <n v="1.35"/>
    <x v="1"/>
    <x v="8"/>
    <x v="1"/>
    <n v="33"/>
    <x v="0"/>
    <x v="4"/>
    <x v="3"/>
    <x v="7"/>
    <n v="0"/>
    <n v="0"/>
    <n v="0"/>
    <n v="1"/>
    <n v="0"/>
    <d v="2025-09-05T00:00:00"/>
    <s v="Contacted"/>
    <n v="5"/>
    <x v="0"/>
    <b v="1"/>
    <b v="0"/>
    <x v="1"/>
  </r>
  <r>
    <s v="CUST100899"/>
    <d v="2022-05-10T00:00:00"/>
    <x v="0"/>
    <x v="1"/>
    <d v="2022-12-26T00:00:00"/>
    <d v="2024-03-08T00:00:00"/>
    <x v="0"/>
    <n v="1257"/>
    <n v="589"/>
    <n v="1.697792869269949E-3"/>
    <x v="0"/>
    <n v="5"/>
    <n v="183.18"/>
    <n v="36.64"/>
    <n v="54.08"/>
    <x v="4"/>
    <x v="4"/>
    <x v="2"/>
    <n v="33"/>
    <x v="0"/>
    <x v="3"/>
    <x v="2"/>
    <x v="7"/>
    <n v="0"/>
    <n v="0"/>
    <n v="0"/>
    <n v="0"/>
    <n v="2"/>
    <s v="-"/>
    <s v="Never Contacted"/>
    <n v="0"/>
    <x v="0"/>
    <b v="1"/>
    <b v="1"/>
    <x v="0"/>
  </r>
  <r>
    <s v="CUST100796"/>
    <d v="2024-11-10T00:00:00"/>
    <x v="3"/>
    <x v="5"/>
    <d v="2024-11-11T00:00:00"/>
    <d v="2025-01-03T00:00:00"/>
    <x v="2"/>
    <n v="342"/>
    <n v="288"/>
    <n v="3.472222222222222E-3"/>
    <x v="0"/>
    <n v="2"/>
    <n v="136.72999999999999"/>
    <n v="68.37"/>
    <n v="95.64"/>
    <x v="4"/>
    <x v="3"/>
    <x v="2"/>
    <n v="44"/>
    <x v="0"/>
    <x v="1"/>
    <x v="3"/>
    <x v="4"/>
    <n v="0"/>
    <n v="0"/>
    <n v="0"/>
    <n v="0"/>
    <n v="1"/>
    <d v="2025-08-07T00:00:00"/>
    <s v="Contacted"/>
    <n v="9"/>
    <x v="2"/>
    <b v="0"/>
    <b v="0"/>
    <x v="0"/>
  </r>
  <r>
    <s v="CUST100132"/>
    <d v="2023-03-07T00:00:00"/>
    <x v="4"/>
    <x v="11"/>
    <d v="2023-09-18T00:00:00"/>
    <d v="2025-09-20T00:00:00"/>
    <x v="2"/>
    <n v="956"/>
    <n v="28"/>
    <n v="3.5714285714285712E-2"/>
    <x v="0"/>
    <n v="3"/>
    <n v="195.19"/>
    <n v="65.06"/>
    <n v="25.99"/>
    <x v="5"/>
    <x v="5"/>
    <x v="0"/>
    <n v="42"/>
    <x v="0"/>
    <x v="1"/>
    <x v="1"/>
    <x v="7"/>
    <n v="0"/>
    <n v="0"/>
    <n v="0"/>
    <n v="1"/>
    <n v="1"/>
    <d v="2023-03-11T00:00:00"/>
    <s v="Contacted"/>
    <n v="0"/>
    <x v="0"/>
    <b v="0"/>
    <b v="0"/>
    <x v="1"/>
  </r>
  <r>
    <s v="CUST100080"/>
    <d v="2024-12-17T00:00:00"/>
    <x v="3"/>
    <x v="7"/>
    <d v="2025-05-21T00:00:00"/>
    <d v="2025-07-22T00:00:00"/>
    <x v="2"/>
    <n v="305"/>
    <n v="88"/>
    <n v="1.1363636363636364E-2"/>
    <x v="0"/>
    <n v="1"/>
    <n v="99.92"/>
    <n v="99.92"/>
    <n v="151.24"/>
    <x v="3"/>
    <x v="3"/>
    <x v="0"/>
    <n v="22"/>
    <x v="2"/>
    <x v="6"/>
    <x v="0"/>
    <x v="0"/>
    <n v="1"/>
    <n v="0"/>
    <n v="0"/>
    <n v="0"/>
    <n v="0"/>
    <s v="-"/>
    <s v="Never Contacted"/>
    <n v="0"/>
    <x v="0"/>
    <b v="1"/>
    <b v="1"/>
    <x v="1"/>
  </r>
  <r>
    <s v="CUST101586"/>
    <d v="2024-03-24T00:00:00"/>
    <x v="3"/>
    <x v="11"/>
    <d v="2024-08-01T00:00:00"/>
    <d v="2024-12-26T00:00:00"/>
    <x v="0"/>
    <n v="573"/>
    <n v="296"/>
    <n v="3.3783783783783786E-3"/>
    <x v="0"/>
    <n v="3"/>
    <n v="133.47999999999999"/>
    <n v="44.49"/>
    <n v="39.07"/>
    <x v="0"/>
    <x v="1"/>
    <x v="1"/>
    <n v="30"/>
    <x v="2"/>
    <x v="3"/>
    <x v="2"/>
    <x v="3"/>
    <n v="0"/>
    <n v="0"/>
    <n v="0"/>
    <n v="0"/>
    <n v="0"/>
    <d v="2024-11-05T00:00:00"/>
    <s v="Contacted"/>
    <n v="0"/>
    <x v="2"/>
    <b v="1"/>
    <b v="0"/>
    <x v="0"/>
  </r>
  <r>
    <s v="CUST102157"/>
    <d v="2024-07-18T00:00:00"/>
    <x v="3"/>
    <x v="8"/>
    <d v="2024-09-26T00:00:00"/>
    <d v="2025-04-16T00:00:00"/>
    <x v="2"/>
    <n v="457"/>
    <n v="185"/>
    <n v="5.4054054054054057E-3"/>
    <x v="0"/>
    <n v="5"/>
    <n v="195.55"/>
    <n v="39.11"/>
    <n v="36.9"/>
    <x v="5"/>
    <x v="9"/>
    <x v="0"/>
    <n v="27"/>
    <x v="2"/>
    <x v="2"/>
    <x v="1"/>
    <x v="7"/>
    <n v="1"/>
    <n v="0"/>
    <n v="0"/>
    <n v="0"/>
    <n v="1"/>
    <d v="2025-04-30T00:00:00"/>
    <s v="Contacted"/>
    <n v="3"/>
    <x v="0"/>
    <b v="0"/>
    <b v="1"/>
    <x v="0"/>
  </r>
  <r>
    <s v="CUST100758"/>
    <d v="2024-09-07T00:00:00"/>
    <x v="3"/>
    <x v="10"/>
    <d v="2025-09-02T00:00:00"/>
    <d v="2025-09-11T00:00:00"/>
    <x v="2"/>
    <n v="406"/>
    <n v="37"/>
    <n v="2.7027027027027029E-2"/>
    <x v="0"/>
    <n v="2"/>
    <n v="30.31"/>
    <n v="15.16"/>
    <n v="9.1"/>
    <x v="3"/>
    <x v="3"/>
    <x v="2"/>
    <n v="19"/>
    <x v="1"/>
    <x v="5"/>
    <x v="2"/>
    <x v="4"/>
    <n v="0"/>
    <n v="0"/>
    <n v="0"/>
    <n v="0"/>
    <n v="0"/>
    <d v="2025-05-05T00:00:00"/>
    <s v="Contacted"/>
    <n v="0"/>
    <x v="0"/>
    <b v="1"/>
    <b v="0"/>
    <x v="1"/>
  </r>
  <r>
    <s v="CUST100541"/>
    <d v="2021-01-24T00:00:00"/>
    <x v="1"/>
    <x v="3"/>
    <d v="2025-03-06T00:00:00"/>
    <d v="2025-05-29T00:00:00"/>
    <x v="2"/>
    <n v="1728"/>
    <n v="142"/>
    <n v="7.0422535211267607E-3"/>
    <x v="0"/>
    <n v="5"/>
    <n v="462.22"/>
    <n v="92.44"/>
    <n v="58.57"/>
    <x v="4"/>
    <x v="8"/>
    <x v="2"/>
    <n v="28"/>
    <x v="2"/>
    <x v="0"/>
    <x v="0"/>
    <x v="6"/>
    <n v="0"/>
    <n v="0"/>
    <n v="1"/>
    <n v="0"/>
    <n v="1"/>
    <d v="2021-06-17T00:00:00"/>
    <s v="Contacted"/>
    <n v="9"/>
    <x v="0"/>
    <b v="0"/>
    <b v="1"/>
    <x v="0"/>
  </r>
  <r>
    <s v="CUST101019"/>
    <d v="2022-09-18T00:00:00"/>
    <x v="0"/>
    <x v="10"/>
    <d v="2023-12-26T00:00:00"/>
    <d v="2025-03-03T00:00:00"/>
    <x v="2"/>
    <n v="1126"/>
    <n v="229"/>
    <n v="4.3668122270742356E-3"/>
    <x v="0"/>
    <n v="9"/>
    <n v="526.14"/>
    <n v="58.46"/>
    <n v="95.45"/>
    <x v="3"/>
    <x v="1"/>
    <x v="2"/>
    <n v="32"/>
    <x v="0"/>
    <x v="0"/>
    <x v="0"/>
    <x v="5"/>
    <n v="0"/>
    <n v="0"/>
    <n v="1"/>
    <n v="0"/>
    <n v="2"/>
    <s v="-"/>
    <s v="Never Contacted"/>
    <n v="0"/>
    <x v="0"/>
    <b v="1"/>
    <b v="0"/>
    <x v="0"/>
  </r>
  <r>
    <s v="CUST101766"/>
    <d v="2024-05-23T00:00:00"/>
    <x v="3"/>
    <x v="1"/>
    <d v="2025-02-08T00:00:00"/>
    <d v="2025-03-21T00:00:00"/>
    <x v="2"/>
    <n v="513"/>
    <n v="211"/>
    <n v="4.7393364928909956E-3"/>
    <x v="0"/>
    <n v="3"/>
    <n v="245.75"/>
    <n v="81.92"/>
    <n v="67.95"/>
    <x v="0"/>
    <x v="8"/>
    <x v="0"/>
    <n v="21"/>
    <x v="2"/>
    <x v="6"/>
    <x v="3"/>
    <x v="0"/>
    <n v="0"/>
    <n v="0"/>
    <n v="0"/>
    <n v="0"/>
    <n v="2"/>
    <d v="2025-06-18T00:00:00"/>
    <s v="Contacted"/>
    <n v="0"/>
    <x v="2"/>
    <b v="1"/>
    <b v="1"/>
    <x v="0"/>
  </r>
  <r>
    <s v="CUST100983"/>
    <d v="2021-03-29T00:00:00"/>
    <x v="1"/>
    <x v="11"/>
    <d v="2024-06-26T00:00:00"/>
    <d v="2024-08-25T00:00:00"/>
    <x v="0"/>
    <n v="1664"/>
    <n v="419"/>
    <n v="2.3866348448687352E-3"/>
    <x v="0"/>
    <n v="4"/>
    <n v="104.85"/>
    <n v="26.21"/>
    <n v="29.25"/>
    <x v="3"/>
    <x v="0"/>
    <x v="1"/>
    <n v="16"/>
    <x v="1"/>
    <x v="4"/>
    <x v="3"/>
    <x v="5"/>
    <n v="0"/>
    <n v="0"/>
    <n v="0"/>
    <n v="0"/>
    <n v="1"/>
    <s v="-"/>
    <s v="Never Contacted"/>
    <n v="0"/>
    <x v="0"/>
    <b v="1"/>
    <b v="0"/>
    <x v="0"/>
  </r>
  <r>
    <s v="CUST102231"/>
    <d v="2020-07-10T00:00:00"/>
    <x v="2"/>
    <x v="8"/>
    <d v="2020-09-02T00:00:00"/>
    <d v="2024-03-03T00:00:00"/>
    <x v="0"/>
    <n v="1926"/>
    <n v="594"/>
    <n v="1.6835016835016834E-3"/>
    <x v="0"/>
    <n v="2"/>
    <n v="61.72"/>
    <n v="30.86"/>
    <n v="19.45"/>
    <x v="2"/>
    <x v="2"/>
    <x v="1"/>
    <n v="33"/>
    <x v="0"/>
    <x v="3"/>
    <x v="0"/>
    <x v="7"/>
    <n v="0"/>
    <n v="0"/>
    <n v="0"/>
    <n v="0"/>
    <n v="1"/>
    <d v="2022-10-27T00:00:00"/>
    <s v="Contacted"/>
    <n v="0"/>
    <x v="1"/>
    <b v="1"/>
    <b v="0"/>
    <x v="0"/>
  </r>
  <r>
    <s v="CUST100165"/>
    <d v="2022-06-16T00:00:00"/>
    <x v="0"/>
    <x v="0"/>
    <d v="2025-05-18T00:00:00"/>
    <d v="2025-07-30T00:00:00"/>
    <x v="2"/>
    <n v="1220"/>
    <n v="80"/>
    <n v="1.2500000000000001E-2"/>
    <x v="0"/>
    <n v="5"/>
    <n v="189.23"/>
    <n v="37.85"/>
    <n v="45.94"/>
    <x v="2"/>
    <x v="7"/>
    <x v="2"/>
    <n v="23"/>
    <x v="2"/>
    <x v="6"/>
    <x v="2"/>
    <x v="0"/>
    <n v="0"/>
    <n v="0"/>
    <n v="1"/>
    <n v="0"/>
    <n v="4"/>
    <s v="-"/>
    <s v="Never Contacted"/>
    <n v="8"/>
    <x v="2"/>
    <b v="1"/>
    <b v="0"/>
    <x v="1"/>
  </r>
  <r>
    <s v="CUST100248"/>
    <d v="2023-02-01T00:00:00"/>
    <x v="4"/>
    <x v="4"/>
    <d v="2025-07-11T00:00:00"/>
    <s v="-"/>
    <x v="3"/>
    <n v="990"/>
    <s v=" - "/>
    <n v="0"/>
    <x v="0"/>
    <n v="0"/>
    <n v="0"/>
    <n v="0"/>
    <n v="0"/>
    <x v="1"/>
    <x v="5"/>
    <x v="1"/>
    <n v="35"/>
    <x v="0"/>
    <x v="4"/>
    <x v="3"/>
    <x v="8"/>
    <n v="0"/>
    <n v="0"/>
    <n v="0"/>
    <n v="0"/>
    <n v="0"/>
    <d v="2024-04-18T00:00:00"/>
    <s v="Contacted"/>
    <n v="10"/>
    <x v="1"/>
    <b v="1"/>
    <b v="0"/>
    <x v="0"/>
  </r>
  <r>
    <s v="CUST101331"/>
    <d v="2024-09-11T00:00:00"/>
    <x v="3"/>
    <x v="10"/>
    <d v="2025-06-01T00:00:00"/>
    <s v="-"/>
    <x v="3"/>
    <n v="402"/>
    <s v=" - "/>
    <n v="0"/>
    <x v="0"/>
    <n v="0"/>
    <n v="0"/>
    <n v="0"/>
    <n v="0"/>
    <x v="2"/>
    <x v="2"/>
    <x v="2"/>
    <n v="32"/>
    <x v="0"/>
    <x v="2"/>
    <x v="4"/>
    <x v="1"/>
    <n v="0"/>
    <n v="0"/>
    <n v="0"/>
    <n v="0"/>
    <n v="0"/>
    <s v="-"/>
    <s v="Never Contacted"/>
    <n v="0"/>
    <x v="2"/>
    <b v="1"/>
    <b v="1"/>
    <x v="0"/>
  </r>
  <r>
    <s v="CUST100446"/>
    <d v="2022-01-02T00:00:00"/>
    <x v="0"/>
    <x v="3"/>
    <d v="2024-02-07T00:00:00"/>
    <d v="2024-12-09T00:00:00"/>
    <x v="0"/>
    <n v="1385"/>
    <n v="313"/>
    <n v="3.1948881789137379E-3"/>
    <x v="0"/>
    <n v="3"/>
    <n v="55.25"/>
    <n v="18.420000000000002"/>
    <n v="21.11"/>
    <x v="4"/>
    <x v="3"/>
    <x v="2"/>
    <n v="17"/>
    <x v="1"/>
    <x v="0"/>
    <x v="4"/>
    <x v="6"/>
    <n v="0"/>
    <n v="0"/>
    <n v="0"/>
    <n v="1"/>
    <n v="0"/>
    <s v="-"/>
    <s v="Never Contacted"/>
    <n v="0"/>
    <x v="1"/>
    <b v="1"/>
    <b v="1"/>
    <x v="0"/>
  </r>
  <r>
    <s v="CUST101776"/>
    <d v="2024-10-01T00:00:00"/>
    <x v="3"/>
    <x v="6"/>
    <d v="2024-10-12T00:00:00"/>
    <d v="2025-02-10T00:00:00"/>
    <x v="2"/>
    <n v="382"/>
    <n v="250"/>
    <n v="4.0000000000000001E-3"/>
    <x v="0"/>
    <n v="2"/>
    <n v="183.37"/>
    <n v="91.69"/>
    <n v="46.27"/>
    <x v="1"/>
    <x v="7"/>
    <x v="2"/>
    <n v="0"/>
    <x v="3"/>
    <x v="2"/>
    <x v="0"/>
    <x v="0"/>
    <n v="0"/>
    <n v="1"/>
    <n v="0"/>
    <n v="0"/>
    <n v="1"/>
    <d v="2025-10-08T00:00:00"/>
    <s v="Contacted"/>
    <n v="0"/>
    <x v="1"/>
    <b v="1"/>
    <b v="0"/>
    <x v="0"/>
  </r>
  <r>
    <s v="CUST100858"/>
    <d v="2021-09-29T00:00:00"/>
    <x v="1"/>
    <x v="10"/>
    <d v="2024-12-01T00:00:00"/>
    <d v="2025-10-09T00:00:00"/>
    <x v="2"/>
    <n v="1480"/>
    <n v="9"/>
    <n v="0.1111111111111111"/>
    <x v="0"/>
    <n v="2"/>
    <n v="147.13999999999999"/>
    <n v="73.569999999999993"/>
    <n v="6.6"/>
    <x v="5"/>
    <x v="5"/>
    <x v="2"/>
    <n v="27"/>
    <x v="2"/>
    <x v="4"/>
    <x v="4"/>
    <x v="6"/>
    <n v="0"/>
    <n v="0"/>
    <n v="0"/>
    <n v="0"/>
    <n v="0"/>
    <d v="2022-04-08T00:00:00"/>
    <s v="Contacted"/>
    <n v="6"/>
    <x v="0"/>
    <b v="1"/>
    <b v="0"/>
    <x v="1"/>
  </r>
  <r>
    <s v="CUST101358"/>
    <d v="2022-04-21T00:00:00"/>
    <x v="0"/>
    <x v="9"/>
    <d v="2023-07-21T00:00:00"/>
    <d v="2024-09-21T00:00:00"/>
    <x v="0"/>
    <n v="1276"/>
    <n v="392"/>
    <n v="2.5510204081632651E-3"/>
    <x v="0"/>
    <n v="5"/>
    <n v="637.44000000000005"/>
    <n v="127.49"/>
    <n v="166.85"/>
    <x v="3"/>
    <x v="8"/>
    <x v="0"/>
    <n v="36"/>
    <x v="0"/>
    <x v="6"/>
    <x v="4"/>
    <x v="3"/>
    <n v="2"/>
    <n v="1"/>
    <n v="1"/>
    <n v="0"/>
    <n v="1"/>
    <d v="2023-05-24T00:00:00"/>
    <s v="Contacted"/>
    <n v="0"/>
    <x v="0"/>
    <b v="1"/>
    <b v="0"/>
    <x v="0"/>
  </r>
  <r>
    <s v="CUST101861"/>
    <d v="2021-12-25T00:00:00"/>
    <x v="1"/>
    <x v="7"/>
    <d v="2023-10-22T00:00:00"/>
    <d v="2023-11-22T00:00:00"/>
    <x v="1"/>
    <n v="1393"/>
    <n v="696"/>
    <n v="1.4367816091954023E-3"/>
    <x v="0"/>
    <n v="2"/>
    <n v="137.34"/>
    <n v="68.67"/>
    <n v="60.51"/>
    <x v="2"/>
    <x v="4"/>
    <x v="2"/>
    <n v="26"/>
    <x v="2"/>
    <x v="2"/>
    <x v="3"/>
    <x v="4"/>
    <n v="0"/>
    <n v="0"/>
    <n v="0"/>
    <n v="0"/>
    <n v="0"/>
    <d v="2024-04-18T00:00:00"/>
    <s v="Contacted"/>
    <n v="0"/>
    <x v="1"/>
    <b v="1"/>
    <b v="0"/>
    <x v="0"/>
  </r>
  <r>
    <s v="CUST100097"/>
    <d v="2022-10-22T00:00:00"/>
    <x v="0"/>
    <x v="6"/>
    <d v="2022-12-29T00:00:00"/>
    <d v="2023-10-26T00:00:00"/>
    <x v="1"/>
    <n v="1092"/>
    <n v="723"/>
    <n v="1.3831258644536654E-3"/>
    <x v="0"/>
    <n v="1"/>
    <n v="2.5"/>
    <n v="2.5"/>
    <n v="1.4"/>
    <x v="4"/>
    <x v="2"/>
    <x v="2"/>
    <n v="33"/>
    <x v="0"/>
    <x v="2"/>
    <x v="2"/>
    <x v="5"/>
    <n v="0"/>
    <n v="0"/>
    <n v="0"/>
    <n v="0"/>
    <n v="0"/>
    <d v="2025-07-06T00:00:00"/>
    <s v="Contacted"/>
    <n v="6"/>
    <x v="2"/>
    <b v="0"/>
    <b v="1"/>
    <x v="0"/>
  </r>
  <r>
    <s v="CUST102307"/>
    <d v="2022-08-03T00:00:00"/>
    <x v="0"/>
    <x v="2"/>
    <d v="2025-04-14T00:00:00"/>
    <d v="2025-06-19T00:00:00"/>
    <x v="2"/>
    <n v="1172"/>
    <n v="121"/>
    <n v="8.2644628099173556E-3"/>
    <x v="0"/>
    <n v="3"/>
    <n v="25.21"/>
    <n v="8.4"/>
    <n v="9.0500000000000007"/>
    <x v="1"/>
    <x v="2"/>
    <x v="2"/>
    <n v="31"/>
    <x v="0"/>
    <x v="2"/>
    <x v="4"/>
    <x v="6"/>
    <n v="0"/>
    <n v="0"/>
    <n v="0"/>
    <n v="1"/>
    <n v="1"/>
    <d v="2023-05-08T00:00:00"/>
    <s v="Contacted"/>
    <n v="5"/>
    <x v="2"/>
    <b v="1"/>
    <b v="0"/>
    <x v="0"/>
  </r>
  <r>
    <s v="CUST100805"/>
    <d v="2021-10-31T00:00:00"/>
    <x v="1"/>
    <x v="6"/>
    <d v="2022-12-12T00:00:00"/>
    <d v="2023-03-07T00:00:00"/>
    <x v="1"/>
    <n v="1448"/>
    <n v="956"/>
    <n v="1.0460251046025104E-3"/>
    <x v="0"/>
    <n v="2"/>
    <n v="57.5"/>
    <n v="28.75"/>
    <n v="62.42"/>
    <x v="2"/>
    <x v="0"/>
    <x v="1"/>
    <n v="27"/>
    <x v="2"/>
    <x v="2"/>
    <x v="1"/>
    <x v="2"/>
    <n v="0"/>
    <n v="0"/>
    <n v="0"/>
    <n v="0"/>
    <n v="0"/>
    <d v="2022-04-23T00:00:00"/>
    <s v="Contacted"/>
    <n v="0"/>
    <x v="0"/>
    <b v="1"/>
    <b v="0"/>
    <x v="0"/>
  </r>
  <r>
    <s v="CUST100737"/>
    <d v="2021-02-27T00:00:00"/>
    <x v="1"/>
    <x v="4"/>
    <d v="2025-08-24T00:00:00"/>
    <d v="2025-09-06T00:00:00"/>
    <x v="2"/>
    <n v="1694"/>
    <n v="42"/>
    <n v="2.3809523809523808E-2"/>
    <x v="0"/>
    <n v="5"/>
    <n v="429.2"/>
    <n v="85.84"/>
    <n v="106.9"/>
    <x v="3"/>
    <x v="0"/>
    <x v="2"/>
    <n v="30"/>
    <x v="2"/>
    <x v="0"/>
    <x v="3"/>
    <x v="0"/>
    <n v="0"/>
    <n v="2"/>
    <n v="0"/>
    <n v="1"/>
    <n v="2"/>
    <d v="2023-09-17T00:00:00"/>
    <s v="Contacted"/>
    <n v="9"/>
    <x v="1"/>
    <b v="1"/>
    <b v="1"/>
    <x v="1"/>
  </r>
  <r>
    <s v="CUST102100"/>
    <d v="2023-08-09T00:00:00"/>
    <x v="4"/>
    <x v="2"/>
    <d v="2025-06-06T00:00:00"/>
    <d v="2025-06-10T00:00:00"/>
    <x v="2"/>
    <n v="801"/>
    <n v="130"/>
    <n v="7.6923076923076927E-3"/>
    <x v="0"/>
    <n v="4"/>
    <n v="239.58"/>
    <n v="59.9"/>
    <n v="67.84"/>
    <x v="0"/>
    <x v="9"/>
    <x v="2"/>
    <n v="25"/>
    <x v="2"/>
    <x v="4"/>
    <x v="1"/>
    <x v="0"/>
    <n v="0"/>
    <n v="0"/>
    <n v="0"/>
    <n v="0"/>
    <n v="0"/>
    <s v="-"/>
    <s v="Never Contacted"/>
    <n v="0"/>
    <x v="1"/>
    <b v="0"/>
    <b v="0"/>
    <x v="0"/>
  </r>
  <r>
    <s v="CUST101885"/>
    <d v="2023-02-13T00:00:00"/>
    <x v="4"/>
    <x v="4"/>
    <d v="2024-12-14T00:00:00"/>
    <d v="2025-05-14T00:00:00"/>
    <x v="2"/>
    <n v="978"/>
    <n v="157"/>
    <n v="6.369426751592357E-3"/>
    <x v="0"/>
    <n v="3"/>
    <n v="159.80000000000001"/>
    <n v="53.27"/>
    <n v="80.08"/>
    <x v="4"/>
    <x v="1"/>
    <x v="1"/>
    <n v="16"/>
    <x v="1"/>
    <x v="1"/>
    <x v="3"/>
    <x v="6"/>
    <n v="0"/>
    <n v="0"/>
    <n v="1"/>
    <n v="0"/>
    <n v="0"/>
    <s v="-"/>
    <s v="Never Contacted"/>
    <n v="0"/>
    <x v="0"/>
    <b v="1"/>
    <b v="1"/>
    <x v="0"/>
  </r>
  <r>
    <s v="CUST102000"/>
    <d v="2020-09-21T00:00:00"/>
    <x v="2"/>
    <x v="10"/>
    <d v="2021-01-26T00:00:00"/>
    <d v="2022-09-06T00:00:00"/>
    <x v="5"/>
    <n v="1853"/>
    <n v="1138"/>
    <n v="8.7873462214411243E-4"/>
    <x v="0"/>
    <n v="7"/>
    <n v="204.73"/>
    <n v="29.25"/>
    <n v="31.79"/>
    <x v="2"/>
    <x v="9"/>
    <x v="2"/>
    <n v="25"/>
    <x v="2"/>
    <x v="0"/>
    <x v="3"/>
    <x v="6"/>
    <n v="1"/>
    <n v="1"/>
    <n v="0"/>
    <n v="0"/>
    <n v="0"/>
    <d v="2021-07-08T00:00:00"/>
    <s v="Contacted"/>
    <n v="0"/>
    <x v="0"/>
    <b v="1"/>
    <b v="0"/>
    <x v="0"/>
  </r>
  <r>
    <s v="CUST100456"/>
    <d v="2024-11-17T00:00:00"/>
    <x v="3"/>
    <x v="5"/>
    <d v="2024-12-04T00:00:00"/>
    <d v="2025-08-18T00:00:00"/>
    <x v="2"/>
    <n v="335"/>
    <n v="61"/>
    <n v="1.6393442622950821E-2"/>
    <x v="0"/>
    <n v="1"/>
    <n v="91.13"/>
    <n v="91.13"/>
    <n v="112.3"/>
    <x v="4"/>
    <x v="9"/>
    <x v="2"/>
    <n v="24"/>
    <x v="2"/>
    <x v="3"/>
    <x v="2"/>
    <x v="4"/>
    <n v="1"/>
    <n v="0"/>
    <n v="0"/>
    <n v="0"/>
    <n v="0"/>
    <d v="2025-02-10T00:00:00"/>
    <s v="Contacted"/>
    <n v="3"/>
    <x v="2"/>
    <b v="1"/>
    <b v="0"/>
    <x v="1"/>
  </r>
  <r>
    <s v="CUST100434"/>
    <d v="2022-01-26T00:00:00"/>
    <x v="0"/>
    <x v="3"/>
    <d v="2023-09-18T00:00:00"/>
    <d v="2025-07-23T00:00:00"/>
    <x v="2"/>
    <n v="1361"/>
    <n v="87"/>
    <n v="1.1494252873563218E-2"/>
    <x v="0"/>
    <n v="3"/>
    <n v="25.36"/>
    <n v="8.4499999999999993"/>
    <n v="4.1900000000000004"/>
    <x v="0"/>
    <x v="5"/>
    <x v="0"/>
    <n v="19"/>
    <x v="1"/>
    <x v="3"/>
    <x v="3"/>
    <x v="0"/>
    <n v="0"/>
    <n v="0"/>
    <n v="1"/>
    <n v="1"/>
    <n v="1"/>
    <s v="-"/>
    <s v="Never Contacted"/>
    <n v="0"/>
    <x v="1"/>
    <b v="1"/>
    <b v="1"/>
    <x v="1"/>
  </r>
  <r>
    <s v="CUST100074"/>
    <d v="2024-10-28T00:00:00"/>
    <x v="3"/>
    <x v="6"/>
    <d v="2024-12-09T00:00:00"/>
    <d v="2025-09-09T00:00:00"/>
    <x v="2"/>
    <n v="355"/>
    <n v="39"/>
    <n v="2.564102564102564E-2"/>
    <x v="0"/>
    <n v="2"/>
    <n v="57.56"/>
    <n v="28.78"/>
    <n v="14.12"/>
    <x v="2"/>
    <x v="7"/>
    <x v="0"/>
    <n v="43"/>
    <x v="0"/>
    <x v="6"/>
    <x v="3"/>
    <x v="2"/>
    <n v="0"/>
    <n v="0"/>
    <n v="0"/>
    <n v="0"/>
    <n v="1"/>
    <d v="2025-09-25T00:00:00"/>
    <s v="Contacted"/>
    <n v="1"/>
    <x v="1"/>
    <b v="0"/>
    <b v="0"/>
    <x v="1"/>
  </r>
  <r>
    <s v="CUST100577"/>
    <d v="2020-09-17T00:00:00"/>
    <x v="2"/>
    <x v="10"/>
    <d v="2022-11-27T00:00:00"/>
    <d v="2023-12-29T00:00:00"/>
    <x v="1"/>
    <n v="1857"/>
    <n v="659"/>
    <n v="1.5174506828528073E-3"/>
    <x v="0"/>
    <n v="3"/>
    <n v="101.4"/>
    <n v="33.799999999999997"/>
    <n v="38.26"/>
    <x v="4"/>
    <x v="3"/>
    <x v="0"/>
    <n v="35"/>
    <x v="0"/>
    <x v="4"/>
    <x v="0"/>
    <x v="1"/>
    <n v="0"/>
    <n v="0"/>
    <n v="1"/>
    <n v="0"/>
    <n v="0"/>
    <s v="-"/>
    <s v="Never Contacted"/>
    <n v="9"/>
    <x v="0"/>
    <b v="0"/>
    <b v="0"/>
    <x v="0"/>
  </r>
  <r>
    <s v="CUST101846"/>
    <d v="2020-07-16T00:00:00"/>
    <x v="2"/>
    <x v="8"/>
    <d v="2025-06-09T00:00:00"/>
    <d v="2025-08-31T00:00:00"/>
    <x v="2"/>
    <n v="1920"/>
    <n v="48"/>
    <n v="2.0833333333333332E-2"/>
    <x v="0"/>
    <n v="2"/>
    <n v="129.72"/>
    <n v="64.86"/>
    <n v="26.22"/>
    <x v="3"/>
    <x v="9"/>
    <x v="0"/>
    <n v="52"/>
    <x v="0"/>
    <x v="0"/>
    <x v="0"/>
    <x v="4"/>
    <n v="0"/>
    <n v="0"/>
    <n v="0"/>
    <n v="0"/>
    <n v="2"/>
    <d v="2021-11-11T00:00:00"/>
    <s v="Contacted"/>
    <n v="0"/>
    <x v="0"/>
    <b v="1"/>
    <b v="0"/>
    <x v="1"/>
  </r>
  <r>
    <s v="CUST102312"/>
    <d v="2022-10-26T00:00:00"/>
    <x v="0"/>
    <x v="6"/>
    <d v="2023-10-08T00:00:00"/>
    <d v="2024-02-11T00:00:00"/>
    <x v="0"/>
    <n v="1088"/>
    <n v="615"/>
    <n v="1.6260162601626016E-3"/>
    <x v="0"/>
    <n v="3"/>
    <n v="79.37"/>
    <n v="26.46"/>
    <n v="17.739999999999998"/>
    <x v="5"/>
    <x v="6"/>
    <x v="2"/>
    <n v="33"/>
    <x v="0"/>
    <x v="5"/>
    <x v="3"/>
    <x v="3"/>
    <n v="0"/>
    <n v="0"/>
    <n v="0"/>
    <n v="0"/>
    <n v="1"/>
    <d v="2023-12-28T00:00:00"/>
    <s v="Contacted"/>
    <n v="0"/>
    <x v="1"/>
    <b v="1"/>
    <b v="0"/>
    <x v="0"/>
  </r>
  <r>
    <s v="CUST101230"/>
    <d v="2022-03-31T00:00:00"/>
    <x v="0"/>
    <x v="11"/>
    <d v="2022-12-19T00:00:00"/>
    <d v="2023-01-10T00:00:00"/>
    <x v="1"/>
    <n v="1297"/>
    <n v="1012"/>
    <n v="9.8814229249011851E-4"/>
    <x v="0"/>
    <n v="2"/>
    <n v="43.6"/>
    <n v="21.8"/>
    <n v="10.19"/>
    <x v="5"/>
    <x v="5"/>
    <x v="1"/>
    <n v="43"/>
    <x v="0"/>
    <x v="0"/>
    <x v="4"/>
    <x v="2"/>
    <n v="0"/>
    <n v="0"/>
    <n v="0"/>
    <n v="0"/>
    <n v="1"/>
    <d v="2025-07-21T00:00:00"/>
    <s v="Contacted"/>
    <n v="9"/>
    <x v="2"/>
    <b v="1"/>
    <b v="1"/>
    <x v="0"/>
  </r>
  <r>
    <s v="CUST100918"/>
    <d v="2024-07-13T00:00:00"/>
    <x v="3"/>
    <x v="8"/>
    <d v="2024-12-29T00:00:00"/>
    <d v="2025-01-10T00:00:00"/>
    <x v="2"/>
    <n v="462"/>
    <n v="281"/>
    <n v="3.5587188612099642E-3"/>
    <x v="0"/>
    <n v="3"/>
    <n v="55.75"/>
    <n v="18.579999999999998"/>
    <n v="10.96"/>
    <x v="2"/>
    <x v="9"/>
    <x v="2"/>
    <n v="34"/>
    <x v="0"/>
    <x v="6"/>
    <x v="0"/>
    <x v="7"/>
    <n v="0"/>
    <n v="0"/>
    <n v="0"/>
    <n v="0"/>
    <n v="1"/>
    <s v="-"/>
    <s v="Never Contacted"/>
    <n v="9"/>
    <x v="2"/>
    <b v="1"/>
    <b v="0"/>
    <x v="0"/>
  </r>
  <r>
    <s v="CUST101326"/>
    <d v="2024-08-07T00:00:00"/>
    <x v="3"/>
    <x v="2"/>
    <d v="2025-10-08T00:00:00"/>
    <d v="2025-10-09T00:00:00"/>
    <x v="2"/>
    <n v="437"/>
    <n v="9"/>
    <n v="0.1111111111111111"/>
    <x v="0"/>
    <n v="3"/>
    <n v="214.52"/>
    <n v="71.510000000000005"/>
    <n v="123.06"/>
    <x v="3"/>
    <x v="4"/>
    <x v="1"/>
    <n v="23"/>
    <x v="2"/>
    <x v="1"/>
    <x v="2"/>
    <x v="0"/>
    <n v="1"/>
    <n v="0"/>
    <n v="0"/>
    <n v="0"/>
    <n v="1"/>
    <d v="2025-02-22T00:00:00"/>
    <s v="Contacted"/>
    <n v="5"/>
    <x v="2"/>
    <b v="1"/>
    <b v="0"/>
    <x v="1"/>
  </r>
  <r>
    <s v="CUST102315"/>
    <d v="2020-11-27T00:00:00"/>
    <x v="2"/>
    <x v="5"/>
    <d v="2023-10-02T00:00:00"/>
    <d v="2025-03-16T00:00:00"/>
    <x v="2"/>
    <n v="1786"/>
    <n v="216"/>
    <n v="4.6296296296296294E-3"/>
    <x v="0"/>
    <n v="3"/>
    <n v="203.37"/>
    <n v="67.790000000000006"/>
    <n v="22.11"/>
    <x v="3"/>
    <x v="4"/>
    <x v="0"/>
    <n v="25"/>
    <x v="2"/>
    <x v="6"/>
    <x v="0"/>
    <x v="2"/>
    <n v="0"/>
    <n v="0"/>
    <n v="0"/>
    <n v="1"/>
    <n v="1"/>
    <d v="2025-06-15T00:00:00"/>
    <s v="Contacted"/>
    <n v="0"/>
    <x v="2"/>
    <b v="1"/>
    <b v="1"/>
    <x v="0"/>
  </r>
  <r>
    <s v="CUST102286"/>
    <d v="2021-05-01T00:00:00"/>
    <x v="1"/>
    <x v="1"/>
    <d v="2021-12-11T00:00:00"/>
    <d v="2023-04-16T00:00:00"/>
    <x v="1"/>
    <n v="1631"/>
    <n v="916"/>
    <n v="1.0917030567685589E-3"/>
    <x v="0"/>
    <n v="3"/>
    <n v="147.13999999999999"/>
    <n v="49.05"/>
    <n v="88.99"/>
    <x v="5"/>
    <x v="2"/>
    <x v="1"/>
    <n v="49"/>
    <x v="0"/>
    <x v="1"/>
    <x v="4"/>
    <x v="7"/>
    <n v="0"/>
    <n v="0"/>
    <n v="0"/>
    <n v="0"/>
    <n v="0"/>
    <d v="2025-06-29T00:00:00"/>
    <s v="Contacted"/>
    <n v="0"/>
    <x v="2"/>
    <b v="1"/>
    <b v="0"/>
    <x v="0"/>
  </r>
  <r>
    <s v="CUST102245"/>
    <d v="2021-01-28T00:00:00"/>
    <x v="1"/>
    <x v="3"/>
    <d v="2025-08-22T00:00:00"/>
    <d v="2025-09-26T00:00:00"/>
    <x v="2"/>
    <n v="1724"/>
    <n v="22"/>
    <n v="4.5454545454545456E-2"/>
    <x v="0"/>
    <n v="1"/>
    <n v="8.5399999999999991"/>
    <n v="8.5399999999999991"/>
    <n v="1.25"/>
    <x v="4"/>
    <x v="1"/>
    <x v="2"/>
    <n v="41"/>
    <x v="0"/>
    <x v="5"/>
    <x v="0"/>
    <x v="0"/>
    <n v="1"/>
    <n v="0"/>
    <n v="0"/>
    <n v="0"/>
    <n v="0"/>
    <s v="-"/>
    <s v="Never Contacted"/>
    <n v="0"/>
    <x v="0"/>
    <b v="1"/>
    <b v="0"/>
    <x v="1"/>
  </r>
  <r>
    <s v="CUST100762"/>
    <d v="2024-02-13T00:00:00"/>
    <x v="3"/>
    <x v="4"/>
    <d v="2024-10-30T00:00:00"/>
    <d v="2025-09-05T00:00:00"/>
    <x v="2"/>
    <n v="613"/>
    <n v="43"/>
    <n v="2.3255813953488372E-2"/>
    <x v="0"/>
    <n v="1"/>
    <n v="37.07"/>
    <n v="37.07"/>
    <n v="10.87"/>
    <x v="0"/>
    <x v="2"/>
    <x v="0"/>
    <n v="58"/>
    <x v="0"/>
    <x v="4"/>
    <x v="1"/>
    <x v="7"/>
    <n v="0"/>
    <n v="0"/>
    <n v="0"/>
    <n v="0"/>
    <n v="0"/>
    <d v="2025-05-23T00:00:00"/>
    <s v="Contacted"/>
    <n v="8"/>
    <x v="1"/>
    <b v="0"/>
    <b v="1"/>
    <x v="1"/>
  </r>
  <r>
    <s v="CUST102115"/>
    <d v="2021-07-16T00:00:00"/>
    <x v="1"/>
    <x v="8"/>
    <d v="2023-05-14T00:00:00"/>
    <d v="2024-09-27T00:00:00"/>
    <x v="0"/>
    <n v="1555"/>
    <n v="386"/>
    <n v="2.5906735751295338E-3"/>
    <x v="0"/>
    <n v="3"/>
    <n v="92.77"/>
    <n v="30.92"/>
    <n v="22.9"/>
    <x v="2"/>
    <x v="5"/>
    <x v="0"/>
    <n v="32"/>
    <x v="0"/>
    <x v="5"/>
    <x v="1"/>
    <x v="5"/>
    <n v="0"/>
    <n v="0"/>
    <n v="0"/>
    <n v="0"/>
    <n v="0"/>
    <d v="2024-01-24T00:00:00"/>
    <s v="Contacted"/>
    <n v="0"/>
    <x v="2"/>
    <b v="1"/>
    <b v="0"/>
    <x v="0"/>
  </r>
  <r>
    <s v="CUST100989"/>
    <d v="2023-04-06T00:00:00"/>
    <x v="4"/>
    <x v="9"/>
    <d v="2024-10-10T00:00:00"/>
    <d v="2025-07-21T00:00:00"/>
    <x v="2"/>
    <n v="926"/>
    <n v="89"/>
    <n v="1.1235955056179775E-2"/>
    <x v="0"/>
    <n v="1"/>
    <n v="41.24"/>
    <n v="41.24"/>
    <n v="31.16"/>
    <x v="1"/>
    <x v="0"/>
    <x v="2"/>
    <n v="38"/>
    <x v="0"/>
    <x v="4"/>
    <x v="2"/>
    <x v="2"/>
    <n v="0"/>
    <n v="0"/>
    <n v="0"/>
    <n v="0"/>
    <n v="0"/>
    <s v="-"/>
    <s v="Never Contacted"/>
    <n v="0"/>
    <x v="0"/>
    <b v="1"/>
    <b v="0"/>
    <x v="1"/>
  </r>
  <r>
    <s v="CUST100388"/>
    <d v="2023-02-07T00:00:00"/>
    <x v="4"/>
    <x v="4"/>
    <d v="2023-12-24T00:00:00"/>
    <s v="-"/>
    <x v="3"/>
    <n v="984"/>
    <s v=" - "/>
    <n v="0"/>
    <x v="0"/>
    <n v="0"/>
    <n v="0"/>
    <n v="0"/>
    <n v="0"/>
    <x v="4"/>
    <x v="1"/>
    <x v="1"/>
    <n v="16"/>
    <x v="1"/>
    <x v="0"/>
    <x v="4"/>
    <x v="7"/>
    <n v="1"/>
    <n v="0"/>
    <n v="0"/>
    <n v="0"/>
    <n v="0"/>
    <d v="2024-09-20T00:00:00"/>
    <s v="Contacted"/>
    <n v="4"/>
    <x v="0"/>
    <b v="0"/>
    <b v="0"/>
    <x v="0"/>
  </r>
  <r>
    <s v="CUST100235"/>
    <d v="2022-07-07T00:00:00"/>
    <x v="0"/>
    <x v="8"/>
    <d v="2024-06-19T00:00:00"/>
    <d v="2025-04-24T00:00:00"/>
    <x v="2"/>
    <n v="1199"/>
    <n v="177"/>
    <n v="5.6497175141242938E-3"/>
    <x v="0"/>
    <n v="6"/>
    <n v="375.46"/>
    <n v="62.58"/>
    <n v="79.63"/>
    <x v="0"/>
    <x v="2"/>
    <x v="0"/>
    <n v="38"/>
    <x v="0"/>
    <x v="5"/>
    <x v="0"/>
    <x v="7"/>
    <n v="0"/>
    <n v="0"/>
    <n v="0"/>
    <n v="0"/>
    <n v="1"/>
    <d v="2024-10-04T00:00:00"/>
    <s v="Contacted"/>
    <n v="0"/>
    <x v="2"/>
    <b v="1"/>
    <b v="0"/>
    <x v="0"/>
  </r>
  <r>
    <s v="CUST102494"/>
    <d v="2024-06-08T00:00:00"/>
    <x v="3"/>
    <x v="0"/>
    <d v="2025-04-15T00:00:00"/>
    <d v="2025-07-04T00:00:00"/>
    <x v="2"/>
    <n v="497"/>
    <n v="106"/>
    <n v="9.433962264150943E-3"/>
    <x v="0"/>
    <n v="4"/>
    <n v="52.43"/>
    <n v="13.11"/>
    <n v="17.170000000000002"/>
    <x v="1"/>
    <x v="7"/>
    <x v="2"/>
    <n v="41"/>
    <x v="0"/>
    <x v="5"/>
    <x v="2"/>
    <x v="7"/>
    <n v="0"/>
    <n v="0"/>
    <n v="0"/>
    <n v="0"/>
    <n v="1"/>
    <s v="-"/>
    <s v="Never Contacted"/>
    <n v="3"/>
    <x v="0"/>
    <b v="1"/>
    <b v="1"/>
    <x v="0"/>
  </r>
  <r>
    <s v="CUST100267"/>
    <d v="2020-12-03T00:00:00"/>
    <x v="2"/>
    <x v="7"/>
    <d v="2023-06-30T00:00:00"/>
    <d v="2024-08-31T00:00:00"/>
    <x v="0"/>
    <n v="1780"/>
    <n v="413"/>
    <n v="2.4213075060532689E-3"/>
    <x v="0"/>
    <n v="2"/>
    <n v="58.4"/>
    <n v="29.2"/>
    <n v="58.19"/>
    <x v="5"/>
    <x v="4"/>
    <x v="0"/>
    <n v="42"/>
    <x v="0"/>
    <x v="0"/>
    <x v="0"/>
    <x v="4"/>
    <n v="1"/>
    <n v="0"/>
    <n v="0"/>
    <n v="0"/>
    <n v="0"/>
    <s v="-"/>
    <s v="Never Contacted"/>
    <n v="7"/>
    <x v="2"/>
    <b v="0"/>
    <b v="0"/>
    <x v="0"/>
  </r>
  <r>
    <s v="CUST101329"/>
    <d v="2024-01-26T00:00:00"/>
    <x v="3"/>
    <x v="3"/>
    <d v="2025-05-26T00:00:00"/>
    <d v="2025-06-15T00:00:00"/>
    <x v="2"/>
    <n v="631"/>
    <n v="125"/>
    <n v="8.0000000000000002E-3"/>
    <x v="0"/>
    <n v="6"/>
    <n v="300.61"/>
    <n v="50.1"/>
    <n v="72.02"/>
    <x v="4"/>
    <x v="3"/>
    <x v="0"/>
    <n v="26"/>
    <x v="2"/>
    <x v="1"/>
    <x v="4"/>
    <x v="3"/>
    <n v="1"/>
    <n v="0"/>
    <n v="0"/>
    <n v="0"/>
    <n v="0"/>
    <d v="2024-11-14T00:00:00"/>
    <s v="Contacted"/>
    <n v="0"/>
    <x v="1"/>
    <b v="0"/>
    <b v="1"/>
    <x v="0"/>
  </r>
  <r>
    <s v="CUST102303"/>
    <d v="2022-01-23T00:00:00"/>
    <x v="0"/>
    <x v="3"/>
    <d v="2025-08-16T00:00:00"/>
    <d v="2025-08-22T00:00:00"/>
    <x v="2"/>
    <n v="1364"/>
    <n v="57"/>
    <n v="1.7543859649122806E-2"/>
    <x v="0"/>
    <n v="3"/>
    <n v="134.29"/>
    <n v="44.76"/>
    <n v="66.790000000000006"/>
    <x v="3"/>
    <x v="9"/>
    <x v="0"/>
    <n v="29"/>
    <x v="2"/>
    <x v="1"/>
    <x v="4"/>
    <x v="1"/>
    <n v="0"/>
    <n v="0"/>
    <n v="0"/>
    <n v="0"/>
    <n v="0"/>
    <d v="2025-01-18T00:00:00"/>
    <s v="Contacted"/>
    <n v="10"/>
    <x v="0"/>
    <b v="0"/>
    <b v="0"/>
    <x v="1"/>
  </r>
  <r>
    <s v="CUST100117"/>
    <d v="2020-01-02T00:00:00"/>
    <x v="2"/>
    <x v="3"/>
    <d v="2021-11-22T00:00:00"/>
    <d v="2025-02-14T00:00:00"/>
    <x v="2"/>
    <n v="2116"/>
    <n v="246"/>
    <n v="4.0650406504065045E-3"/>
    <x v="0"/>
    <n v="1"/>
    <n v="13.72"/>
    <n v="13.72"/>
    <n v="28.57"/>
    <x v="2"/>
    <x v="6"/>
    <x v="0"/>
    <n v="28"/>
    <x v="2"/>
    <x v="0"/>
    <x v="4"/>
    <x v="0"/>
    <n v="0"/>
    <n v="0"/>
    <n v="0"/>
    <n v="0"/>
    <n v="1"/>
    <d v="2025-05-10T00:00:00"/>
    <s v="Contacted"/>
    <n v="0"/>
    <x v="0"/>
    <b v="1"/>
    <b v="0"/>
    <x v="0"/>
  </r>
  <r>
    <s v="CUST100437"/>
    <d v="2020-10-30T00:00:00"/>
    <x v="2"/>
    <x v="6"/>
    <d v="2021-06-12T00:00:00"/>
    <d v="2025-04-12T00:00:00"/>
    <x v="2"/>
    <n v="1814"/>
    <n v="189"/>
    <n v="5.2910052910052907E-3"/>
    <x v="0"/>
    <n v="3"/>
    <n v="129.97"/>
    <n v="43.32"/>
    <n v="21.17"/>
    <x v="2"/>
    <x v="0"/>
    <x v="2"/>
    <n v="37"/>
    <x v="0"/>
    <x v="1"/>
    <x v="4"/>
    <x v="7"/>
    <n v="0"/>
    <n v="0"/>
    <n v="0"/>
    <n v="0"/>
    <n v="0"/>
    <s v="-"/>
    <s v="Never Contacted"/>
    <n v="0"/>
    <x v="2"/>
    <b v="0"/>
    <b v="1"/>
    <x v="0"/>
  </r>
  <r>
    <s v="CUST100673"/>
    <d v="2020-09-30T00:00:00"/>
    <x v="2"/>
    <x v="10"/>
    <d v="2022-12-24T00:00:00"/>
    <d v="2023-05-28T00:00:00"/>
    <x v="1"/>
    <n v="1844"/>
    <n v="874"/>
    <n v="1.1441647597254005E-3"/>
    <x v="0"/>
    <n v="2"/>
    <n v="125.78"/>
    <n v="62.89"/>
    <n v="55.03"/>
    <x v="4"/>
    <x v="1"/>
    <x v="2"/>
    <n v="34"/>
    <x v="0"/>
    <x v="5"/>
    <x v="2"/>
    <x v="2"/>
    <n v="0"/>
    <n v="0"/>
    <n v="0"/>
    <n v="0"/>
    <n v="0"/>
    <d v="2022-11-27T00:00:00"/>
    <s v="Contacted"/>
    <n v="0"/>
    <x v="1"/>
    <b v="1"/>
    <b v="0"/>
    <x v="0"/>
  </r>
  <r>
    <s v="CUST100249"/>
    <d v="2020-07-19T00:00:00"/>
    <x v="2"/>
    <x v="8"/>
    <d v="2021-02-05T00:00:00"/>
    <d v="2022-07-12T00:00:00"/>
    <x v="5"/>
    <n v="1917"/>
    <n v="1194"/>
    <n v="8.375209380234506E-4"/>
    <x v="0"/>
    <n v="1"/>
    <n v="32.74"/>
    <n v="32.74"/>
    <n v="55.41"/>
    <x v="1"/>
    <x v="2"/>
    <x v="2"/>
    <n v="40"/>
    <x v="0"/>
    <x v="0"/>
    <x v="0"/>
    <x v="2"/>
    <n v="0"/>
    <n v="0"/>
    <n v="1"/>
    <n v="0"/>
    <n v="1"/>
    <d v="2020-08-09T00:00:00"/>
    <s v="Contacted"/>
    <n v="1"/>
    <x v="0"/>
    <b v="0"/>
    <b v="1"/>
    <x v="0"/>
  </r>
  <r>
    <s v="CUST102128"/>
    <d v="2021-08-10T00:00:00"/>
    <x v="1"/>
    <x v="2"/>
    <d v="2022-08-08T00:00:00"/>
    <d v="2024-08-04T00:00:00"/>
    <x v="0"/>
    <n v="1530"/>
    <n v="440"/>
    <n v="2.2727272727272726E-3"/>
    <x v="0"/>
    <n v="2"/>
    <n v="156.01"/>
    <n v="78.010000000000005"/>
    <n v="64.48"/>
    <x v="4"/>
    <x v="3"/>
    <x v="2"/>
    <n v="28"/>
    <x v="2"/>
    <x v="2"/>
    <x v="1"/>
    <x v="6"/>
    <n v="1"/>
    <n v="0"/>
    <n v="0"/>
    <n v="0"/>
    <n v="1"/>
    <d v="2024-07-11T00:00:00"/>
    <s v="Contacted"/>
    <n v="0"/>
    <x v="0"/>
    <b v="1"/>
    <b v="1"/>
    <x v="0"/>
  </r>
  <r>
    <s v="CUST101574"/>
    <d v="2024-08-15T00:00:00"/>
    <x v="3"/>
    <x v="2"/>
    <s v="-"/>
    <s v="-"/>
    <x v="3"/>
    <n v="429"/>
    <s v=" - "/>
    <n v="0"/>
    <x v="1"/>
    <n v="0"/>
    <n v="0"/>
    <n v="0"/>
    <n v="0"/>
    <x v="0"/>
    <x v="6"/>
    <x v="2"/>
    <n v="44"/>
    <x v="0"/>
    <x v="1"/>
    <x v="2"/>
    <x v="3"/>
    <n v="0"/>
    <n v="0"/>
    <n v="0"/>
    <n v="0"/>
    <n v="0"/>
    <d v="2024-11-14T00:00:00"/>
    <s v="Contacted"/>
    <n v="0"/>
    <x v="1"/>
    <b v="1"/>
    <b v="0"/>
    <x v="0"/>
  </r>
  <r>
    <s v="CUST102496"/>
    <d v="2024-12-19T00:00:00"/>
    <x v="3"/>
    <x v="7"/>
    <d v="2025-04-16T00:00:00"/>
    <d v="2025-05-24T00:00:00"/>
    <x v="2"/>
    <n v="303"/>
    <n v="147"/>
    <n v="6.8027210884353739E-3"/>
    <x v="0"/>
    <n v="1"/>
    <n v="82.24"/>
    <n v="82.24"/>
    <n v="86.27"/>
    <x v="1"/>
    <x v="5"/>
    <x v="1"/>
    <n v="39"/>
    <x v="0"/>
    <x v="3"/>
    <x v="0"/>
    <x v="3"/>
    <n v="0"/>
    <n v="0"/>
    <n v="0"/>
    <n v="0"/>
    <n v="1"/>
    <d v="2025-08-17T00:00:00"/>
    <s v="Contacted"/>
    <n v="2"/>
    <x v="1"/>
    <b v="1"/>
    <b v="1"/>
    <x v="0"/>
  </r>
  <r>
    <s v="CUST100094"/>
    <d v="2024-11-28T00:00:00"/>
    <x v="3"/>
    <x v="5"/>
    <d v="2025-02-25T00:00:00"/>
    <d v="2025-06-01T00:00:00"/>
    <x v="2"/>
    <n v="324"/>
    <n v="139"/>
    <n v="7.1942446043165471E-3"/>
    <x v="0"/>
    <n v="3"/>
    <n v="156.72999999999999"/>
    <n v="52.24"/>
    <n v="41.59"/>
    <x v="4"/>
    <x v="2"/>
    <x v="2"/>
    <n v="30"/>
    <x v="2"/>
    <x v="4"/>
    <x v="3"/>
    <x v="2"/>
    <n v="0"/>
    <n v="0"/>
    <n v="0"/>
    <n v="0"/>
    <n v="2"/>
    <s v="-"/>
    <s v="Never Contacted"/>
    <n v="0"/>
    <x v="2"/>
    <b v="1"/>
    <b v="0"/>
    <x v="0"/>
  </r>
  <r>
    <s v="CUST101897"/>
    <d v="2024-08-03T00:00:00"/>
    <x v="3"/>
    <x v="2"/>
    <d v="2025-02-12T00:00:00"/>
    <d v="2025-07-16T00:00:00"/>
    <x v="2"/>
    <n v="441"/>
    <n v="94"/>
    <n v="1.0638297872340425E-2"/>
    <x v="0"/>
    <n v="3"/>
    <n v="98.09"/>
    <n v="32.700000000000003"/>
    <n v="30.71"/>
    <x v="4"/>
    <x v="0"/>
    <x v="2"/>
    <n v="33"/>
    <x v="0"/>
    <x v="0"/>
    <x v="2"/>
    <x v="3"/>
    <n v="0"/>
    <n v="0"/>
    <n v="0"/>
    <n v="0"/>
    <n v="2"/>
    <d v="2025-08-07T00:00:00"/>
    <s v="Contacted"/>
    <n v="0"/>
    <x v="0"/>
    <b v="0"/>
    <b v="0"/>
    <x v="0"/>
  </r>
  <r>
    <s v="CUST100033"/>
    <d v="2024-12-16T00:00:00"/>
    <x v="3"/>
    <x v="7"/>
    <d v="2025-01-02T00:00:00"/>
    <d v="2025-08-18T00:00:00"/>
    <x v="2"/>
    <n v="306"/>
    <n v="61"/>
    <n v="1.6393442622950821E-2"/>
    <x v="0"/>
    <n v="1"/>
    <n v="82.05"/>
    <n v="82.05"/>
    <n v="40"/>
    <x v="1"/>
    <x v="9"/>
    <x v="2"/>
    <n v="39"/>
    <x v="0"/>
    <x v="0"/>
    <x v="1"/>
    <x v="6"/>
    <n v="0"/>
    <n v="0"/>
    <n v="0"/>
    <n v="0"/>
    <n v="0"/>
    <d v="2025-01-13T00:00:00"/>
    <s v="Contacted"/>
    <n v="0"/>
    <x v="1"/>
    <b v="1"/>
    <b v="0"/>
    <x v="1"/>
  </r>
  <r>
    <s v="CUST102134"/>
    <d v="2023-06-13T00:00:00"/>
    <x v="4"/>
    <x v="0"/>
    <d v="2025-01-02T00:00:00"/>
    <d v="2025-06-27T00:00:00"/>
    <x v="2"/>
    <n v="858"/>
    <n v="113"/>
    <n v="8.8495575221238937E-3"/>
    <x v="0"/>
    <n v="3"/>
    <n v="3.28"/>
    <n v="1.0900000000000001"/>
    <n v="1.73"/>
    <x v="2"/>
    <x v="8"/>
    <x v="2"/>
    <n v="41"/>
    <x v="0"/>
    <x v="6"/>
    <x v="1"/>
    <x v="4"/>
    <n v="0"/>
    <n v="0"/>
    <n v="0"/>
    <n v="0"/>
    <n v="1"/>
    <d v="2025-09-05T00:00:00"/>
    <s v="Contacted"/>
    <n v="2"/>
    <x v="1"/>
    <b v="1"/>
    <b v="0"/>
    <x v="0"/>
  </r>
  <r>
    <s v="CUST102284"/>
    <d v="2023-10-17T00:00:00"/>
    <x v="4"/>
    <x v="6"/>
    <s v="-"/>
    <s v="-"/>
    <x v="3"/>
    <n v="732"/>
    <s v=" - "/>
    <n v="0"/>
    <x v="1"/>
    <n v="0"/>
    <n v="0"/>
    <n v="0"/>
    <n v="0"/>
    <x v="3"/>
    <x v="2"/>
    <x v="2"/>
    <n v="20"/>
    <x v="2"/>
    <x v="2"/>
    <x v="3"/>
    <x v="2"/>
    <n v="0"/>
    <n v="1"/>
    <n v="0"/>
    <n v="0"/>
    <n v="0"/>
    <d v="2024-02-06T00:00:00"/>
    <s v="Contacted"/>
    <n v="10"/>
    <x v="1"/>
    <b v="1"/>
    <b v="0"/>
    <x v="0"/>
  </r>
  <r>
    <s v="CUST100448"/>
    <d v="2023-10-28T00:00:00"/>
    <x v="4"/>
    <x v="6"/>
    <d v="2024-11-29T00:00:00"/>
    <d v="2025-02-04T00:00:00"/>
    <x v="2"/>
    <n v="721"/>
    <n v="256"/>
    <n v="3.90625E-3"/>
    <x v="0"/>
    <n v="1"/>
    <n v="1.1599999999999999"/>
    <n v="1.1599999999999999"/>
    <n v="0"/>
    <x v="5"/>
    <x v="0"/>
    <x v="0"/>
    <n v="20"/>
    <x v="2"/>
    <x v="6"/>
    <x v="4"/>
    <x v="0"/>
    <n v="0"/>
    <n v="0"/>
    <n v="0"/>
    <n v="0"/>
    <n v="0"/>
    <d v="2024-10-12T00:00:00"/>
    <s v="Contacted"/>
    <n v="0"/>
    <x v="0"/>
    <b v="0"/>
    <b v="0"/>
    <x v="0"/>
  </r>
  <r>
    <s v="CUST101469"/>
    <d v="2022-08-02T00:00:00"/>
    <x v="0"/>
    <x v="2"/>
    <d v="2023-02-09T00:00:00"/>
    <d v="2025-01-09T00:00:00"/>
    <x v="2"/>
    <n v="1173"/>
    <n v="282"/>
    <n v="3.5460992907801418E-3"/>
    <x v="0"/>
    <n v="2"/>
    <n v="114.7"/>
    <n v="57.35"/>
    <n v="45.21"/>
    <x v="5"/>
    <x v="6"/>
    <x v="2"/>
    <n v="34"/>
    <x v="0"/>
    <x v="2"/>
    <x v="4"/>
    <x v="2"/>
    <n v="0"/>
    <n v="0"/>
    <n v="0"/>
    <n v="0"/>
    <n v="0"/>
    <d v="2024-05-14T00:00:00"/>
    <s v="Contacted"/>
    <n v="0"/>
    <x v="1"/>
    <b v="1"/>
    <b v="0"/>
    <x v="0"/>
  </r>
  <r>
    <s v="CUST101795"/>
    <d v="2023-01-28T00:00:00"/>
    <x v="4"/>
    <x v="3"/>
    <d v="2025-01-15T00:00:00"/>
    <d v="2025-03-07T00:00:00"/>
    <x v="2"/>
    <n v="994"/>
    <n v="225"/>
    <n v="4.4444444444444444E-3"/>
    <x v="0"/>
    <n v="6"/>
    <n v="248.71"/>
    <n v="41.45"/>
    <n v="31.46"/>
    <x v="3"/>
    <x v="5"/>
    <x v="2"/>
    <n v="41"/>
    <x v="0"/>
    <x v="0"/>
    <x v="2"/>
    <x v="2"/>
    <n v="0"/>
    <n v="0"/>
    <n v="1"/>
    <n v="1"/>
    <n v="3"/>
    <d v="2023-07-14T00:00:00"/>
    <s v="Contacted"/>
    <n v="0"/>
    <x v="1"/>
    <b v="1"/>
    <b v="0"/>
    <x v="0"/>
  </r>
  <r>
    <s v="CUST100716"/>
    <d v="2021-07-10T00:00:00"/>
    <x v="1"/>
    <x v="8"/>
    <d v="2025-07-15T00:00:00"/>
    <d v="2025-09-10T00:00:00"/>
    <x v="2"/>
    <n v="1561"/>
    <n v="38"/>
    <n v="2.6315789473684209E-2"/>
    <x v="0"/>
    <n v="3"/>
    <n v="3.04"/>
    <n v="1.01"/>
    <n v="0.53"/>
    <x v="5"/>
    <x v="3"/>
    <x v="1"/>
    <n v="16"/>
    <x v="1"/>
    <x v="3"/>
    <x v="2"/>
    <x v="3"/>
    <n v="0"/>
    <n v="0"/>
    <n v="1"/>
    <n v="0"/>
    <n v="1"/>
    <d v="2025-09-07T00:00:00"/>
    <s v="Contacted"/>
    <n v="5"/>
    <x v="0"/>
    <b v="1"/>
    <b v="0"/>
    <x v="1"/>
  </r>
  <r>
    <s v="CUST101941"/>
    <d v="2021-10-26T00:00:00"/>
    <x v="1"/>
    <x v="6"/>
    <d v="2024-03-28T00:00:00"/>
    <d v="2025-03-05T00:00:00"/>
    <x v="2"/>
    <n v="1453"/>
    <n v="227"/>
    <n v="4.4052863436123352E-3"/>
    <x v="0"/>
    <n v="2"/>
    <n v="188.17"/>
    <n v="94.09"/>
    <n v="52.51"/>
    <x v="2"/>
    <x v="9"/>
    <x v="2"/>
    <n v="34"/>
    <x v="0"/>
    <x v="0"/>
    <x v="1"/>
    <x v="2"/>
    <n v="0"/>
    <n v="1"/>
    <n v="0"/>
    <n v="0"/>
    <n v="2"/>
    <d v="2021-12-03T00:00:00"/>
    <s v="Contacted"/>
    <n v="0"/>
    <x v="0"/>
    <b v="1"/>
    <b v="0"/>
    <x v="0"/>
  </r>
  <r>
    <s v="CUST102175"/>
    <d v="2022-02-02T00:00:00"/>
    <x v="0"/>
    <x v="4"/>
    <d v="2023-06-21T00:00:00"/>
    <s v="-"/>
    <x v="3"/>
    <n v="1354"/>
    <s v=" - "/>
    <n v="0"/>
    <x v="0"/>
    <n v="0"/>
    <n v="0"/>
    <n v="0"/>
    <n v="0"/>
    <x v="2"/>
    <x v="2"/>
    <x v="1"/>
    <n v="34"/>
    <x v="0"/>
    <x v="5"/>
    <x v="2"/>
    <x v="6"/>
    <n v="1"/>
    <n v="0"/>
    <n v="0"/>
    <n v="0"/>
    <n v="0"/>
    <d v="2024-10-17T00:00:00"/>
    <s v="Contacted"/>
    <n v="0"/>
    <x v="0"/>
    <b v="1"/>
    <b v="0"/>
    <x v="0"/>
  </r>
  <r>
    <s v="CUST100000"/>
    <d v="2024-02-02T00:00:00"/>
    <x v="3"/>
    <x v="4"/>
    <d v="2025-08-11T00:00:00"/>
    <d v="2025-10-10T00:00:00"/>
    <x v="2"/>
    <n v="624"/>
    <n v="8"/>
    <n v="0.125"/>
    <x v="0"/>
    <n v="4"/>
    <n v="268.75"/>
    <n v="67.19"/>
    <n v="38.03"/>
    <x v="0"/>
    <x v="8"/>
    <x v="0"/>
    <n v="29"/>
    <x v="2"/>
    <x v="4"/>
    <x v="3"/>
    <x v="7"/>
    <n v="0"/>
    <n v="0"/>
    <n v="0"/>
    <n v="0"/>
    <n v="1"/>
    <d v="2025-03-17T00:00:00"/>
    <s v="Contacted"/>
    <n v="6"/>
    <x v="1"/>
    <b v="1"/>
    <b v="0"/>
    <x v="1"/>
  </r>
  <r>
    <s v="CUST100456"/>
    <d v="2024-11-26T00:00:00"/>
    <x v="3"/>
    <x v="5"/>
    <d v="2025-01-31T00:00:00"/>
    <s v="-"/>
    <x v="3"/>
    <n v="326"/>
    <s v=" - "/>
    <n v="0"/>
    <x v="0"/>
    <n v="0"/>
    <n v="0"/>
    <n v="0"/>
    <n v="0"/>
    <x v="4"/>
    <x v="8"/>
    <x v="0"/>
    <n v="31"/>
    <x v="0"/>
    <x v="6"/>
    <x v="4"/>
    <x v="3"/>
    <n v="0"/>
    <n v="0"/>
    <n v="0"/>
    <n v="0"/>
    <n v="0"/>
    <s v="-"/>
    <s v="Never Contacted"/>
    <n v="6"/>
    <x v="0"/>
    <b v="0"/>
    <b v="0"/>
    <x v="0"/>
  </r>
  <r>
    <s v="CUST101101"/>
    <d v="2023-06-25T00:00:00"/>
    <x v="4"/>
    <x v="0"/>
    <d v="2024-06-08T00:00:00"/>
    <d v="2025-06-28T00:00:00"/>
    <x v="2"/>
    <n v="846"/>
    <n v="112"/>
    <n v="8.9285714285714281E-3"/>
    <x v="0"/>
    <n v="5"/>
    <n v="131.47"/>
    <n v="26.29"/>
    <n v="27.76"/>
    <x v="0"/>
    <x v="7"/>
    <x v="2"/>
    <n v="41"/>
    <x v="0"/>
    <x v="4"/>
    <x v="4"/>
    <x v="1"/>
    <n v="0"/>
    <n v="0"/>
    <n v="0"/>
    <n v="0"/>
    <n v="0"/>
    <d v="2024-06-03T00:00:00"/>
    <s v="Contacted"/>
    <n v="0"/>
    <x v="0"/>
    <b v="1"/>
    <b v="1"/>
    <x v="0"/>
  </r>
  <r>
    <s v="CUST101108"/>
    <d v="2023-07-05T00:00:00"/>
    <x v="4"/>
    <x v="8"/>
    <s v="-"/>
    <s v="-"/>
    <x v="3"/>
    <n v="836"/>
    <s v=" - "/>
    <n v="0"/>
    <x v="1"/>
    <n v="0"/>
    <n v="0"/>
    <n v="0"/>
    <n v="0"/>
    <x v="3"/>
    <x v="4"/>
    <x v="1"/>
    <n v="16"/>
    <x v="1"/>
    <x v="3"/>
    <x v="4"/>
    <x v="4"/>
    <n v="0"/>
    <n v="0"/>
    <n v="0"/>
    <n v="0"/>
    <n v="0"/>
    <d v="2024-12-19T00:00:00"/>
    <s v="Contacted"/>
    <n v="0"/>
    <x v="1"/>
    <b v="1"/>
    <b v="1"/>
    <x v="0"/>
  </r>
  <r>
    <s v="CUST101882"/>
    <d v="2020-08-09T00:00:00"/>
    <x v="2"/>
    <x v="2"/>
    <d v="2023-10-23T00:00:00"/>
    <d v="2025-04-15T00:00:00"/>
    <x v="2"/>
    <n v="1896"/>
    <n v="186"/>
    <n v="5.3763440860215058E-3"/>
    <x v="0"/>
    <n v="3"/>
    <n v="316.39"/>
    <n v="105.46"/>
    <n v="0"/>
    <x v="2"/>
    <x v="6"/>
    <x v="1"/>
    <n v="24"/>
    <x v="2"/>
    <x v="1"/>
    <x v="1"/>
    <x v="2"/>
    <n v="0"/>
    <n v="0"/>
    <n v="0"/>
    <n v="0"/>
    <n v="1"/>
    <s v="-"/>
    <s v="Never Contacted"/>
    <n v="8"/>
    <x v="1"/>
    <b v="1"/>
    <b v="0"/>
    <x v="0"/>
  </r>
  <r>
    <s v="CUST100082"/>
    <d v="2024-03-17T00:00:00"/>
    <x v="3"/>
    <x v="11"/>
    <d v="2024-06-11T00:00:00"/>
    <d v="2025-04-04T00:00:00"/>
    <x v="2"/>
    <n v="580"/>
    <n v="197"/>
    <n v="5.076142131979695E-3"/>
    <x v="0"/>
    <n v="1"/>
    <n v="18.73"/>
    <n v="18.73"/>
    <n v="0.5"/>
    <x v="2"/>
    <x v="6"/>
    <x v="2"/>
    <n v="35"/>
    <x v="0"/>
    <x v="2"/>
    <x v="3"/>
    <x v="0"/>
    <n v="0"/>
    <n v="0"/>
    <n v="0"/>
    <n v="0"/>
    <n v="0"/>
    <d v="2025-02-02T00:00:00"/>
    <s v="Contacted"/>
    <n v="6"/>
    <x v="1"/>
    <b v="1"/>
    <b v="0"/>
    <x v="0"/>
  </r>
  <r>
    <s v="CUST101200"/>
    <d v="2020-11-19T00:00:00"/>
    <x v="2"/>
    <x v="5"/>
    <d v="2025-02-13T00:00:00"/>
    <d v="2025-05-20T00:00:00"/>
    <x v="2"/>
    <n v="1794"/>
    <n v="151"/>
    <n v="6.6225165562913907E-3"/>
    <x v="0"/>
    <n v="3"/>
    <n v="176.7"/>
    <n v="58.9"/>
    <n v="12.45"/>
    <x v="4"/>
    <x v="1"/>
    <x v="1"/>
    <n v="0"/>
    <x v="3"/>
    <x v="0"/>
    <x v="4"/>
    <x v="2"/>
    <n v="1"/>
    <n v="1"/>
    <n v="0"/>
    <n v="0"/>
    <n v="0"/>
    <d v="2023-03-02T00:00:00"/>
    <s v="Contacted"/>
    <n v="0"/>
    <x v="0"/>
    <b v="1"/>
    <b v="0"/>
    <x v="0"/>
  </r>
  <r>
    <s v="CUST101976"/>
    <d v="2022-12-15T00:00:00"/>
    <x v="0"/>
    <x v="7"/>
    <d v="2023-01-08T00:00:00"/>
    <d v="2023-05-29T00:00:00"/>
    <x v="1"/>
    <n v="1038"/>
    <n v="873"/>
    <n v="1.145475372279496E-3"/>
    <x v="0"/>
    <n v="4"/>
    <n v="199.66"/>
    <n v="49.92"/>
    <n v="32.56"/>
    <x v="3"/>
    <x v="5"/>
    <x v="2"/>
    <n v="45"/>
    <x v="0"/>
    <x v="6"/>
    <x v="4"/>
    <x v="4"/>
    <n v="1"/>
    <n v="0"/>
    <n v="0"/>
    <n v="2"/>
    <n v="1"/>
    <d v="2025-02-05T00:00:00"/>
    <s v="Contacted"/>
    <n v="5"/>
    <x v="2"/>
    <b v="0"/>
    <b v="1"/>
    <x v="0"/>
  </r>
  <r>
    <s v="CUST100676"/>
    <d v="2023-09-29T00:00:00"/>
    <x v="4"/>
    <x v="10"/>
    <d v="2024-05-26T00:00:00"/>
    <d v="2024-11-05T00:00:00"/>
    <x v="0"/>
    <n v="750"/>
    <n v="347"/>
    <n v="2.881844380403458E-3"/>
    <x v="0"/>
    <n v="6"/>
    <n v="371.14"/>
    <n v="61.86"/>
    <n v="55.26"/>
    <x v="4"/>
    <x v="6"/>
    <x v="2"/>
    <n v="40"/>
    <x v="0"/>
    <x v="2"/>
    <x v="2"/>
    <x v="4"/>
    <n v="1"/>
    <n v="0"/>
    <n v="0"/>
    <n v="0"/>
    <n v="2"/>
    <d v="2024-01-14T00:00:00"/>
    <s v="Contacted"/>
    <n v="9"/>
    <x v="2"/>
    <b v="1"/>
    <b v="0"/>
    <x v="0"/>
  </r>
  <r>
    <s v="CUST102042"/>
    <d v="2022-06-13T00:00:00"/>
    <x v="0"/>
    <x v="0"/>
    <d v="2022-08-03T00:00:00"/>
    <d v="2024-09-08T00:00:00"/>
    <x v="0"/>
    <n v="1223"/>
    <n v="405"/>
    <n v="2.4691358024691358E-3"/>
    <x v="0"/>
    <n v="2"/>
    <n v="120.09"/>
    <n v="60.05"/>
    <n v="101.76"/>
    <x v="2"/>
    <x v="2"/>
    <x v="0"/>
    <n v="30"/>
    <x v="2"/>
    <x v="3"/>
    <x v="0"/>
    <x v="2"/>
    <n v="1"/>
    <n v="0"/>
    <n v="1"/>
    <n v="0"/>
    <n v="0"/>
    <d v="2024-08-08T00:00:00"/>
    <s v="Contacted"/>
    <n v="0"/>
    <x v="2"/>
    <b v="1"/>
    <b v="1"/>
    <x v="0"/>
  </r>
  <r>
    <s v="CUST102126"/>
    <d v="2022-01-25T00:00:00"/>
    <x v="0"/>
    <x v="3"/>
    <d v="2023-07-31T00:00:00"/>
    <d v="2023-09-03T00:00:00"/>
    <x v="1"/>
    <n v="1362"/>
    <n v="776"/>
    <n v="1.288659793814433E-3"/>
    <x v="0"/>
    <n v="3"/>
    <n v="67.849999999999994"/>
    <n v="22.62"/>
    <n v="35.1"/>
    <x v="3"/>
    <x v="4"/>
    <x v="1"/>
    <n v="18"/>
    <x v="1"/>
    <x v="0"/>
    <x v="3"/>
    <x v="6"/>
    <n v="0"/>
    <n v="0"/>
    <n v="1"/>
    <n v="0"/>
    <n v="2"/>
    <d v="2025-01-14T00:00:00"/>
    <s v="Contacted"/>
    <n v="0"/>
    <x v="2"/>
    <b v="1"/>
    <b v="0"/>
    <x v="0"/>
  </r>
  <r>
    <s v="CUST101046"/>
    <d v="2023-07-30T00:00:00"/>
    <x v="4"/>
    <x v="8"/>
    <d v="2024-06-20T00:00:00"/>
    <d v="2024-07-19T00:00:00"/>
    <x v="0"/>
    <n v="811"/>
    <n v="456"/>
    <n v="2.1929824561403508E-3"/>
    <x v="0"/>
    <n v="2"/>
    <n v="176"/>
    <n v="88"/>
    <n v="74"/>
    <x v="5"/>
    <x v="4"/>
    <x v="2"/>
    <n v="45"/>
    <x v="0"/>
    <x v="1"/>
    <x v="0"/>
    <x v="6"/>
    <n v="0"/>
    <n v="0"/>
    <n v="0"/>
    <n v="0"/>
    <n v="0"/>
    <d v="2024-07-10T00:00:00"/>
    <s v="Contacted"/>
    <n v="0"/>
    <x v="1"/>
    <b v="1"/>
    <b v="1"/>
    <x v="0"/>
  </r>
  <r>
    <s v="CUST101460"/>
    <d v="2024-11-18T00:00:00"/>
    <x v="3"/>
    <x v="5"/>
    <d v="2025-03-18T00:00:00"/>
    <d v="2025-09-08T00:00:00"/>
    <x v="2"/>
    <n v="334"/>
    <n v="40"/>
    <n v="2.5000000000000001E-2"/>
    <x v="0"/>
    <n v="2"/>
    <n v="241.83"/>
    <n v="120.92"/>
    <n v="71.89"/>
    <x v="1"/>
    <x v="6"/>
    <x v="1"/>
    <n v="36"/>
    <x v="0"/>
    <x v="2"/>
    <x v="3"/>
    <x v="2"/>
    <n v="0"/>
    <n v="0"/>
    <n v="0"/>
    <n v="0"/>
    <n v="1"/>
    <d v="2025-02-04T00:00:00"/>
    <s v="Contacted"/>
    <n v="0"/>
    <x v="1"/>
    <b v="1"/>
    <b v="1"/>
    <x v="1"/>
  </r>
  <r>
    <s v="CUST100770"/>
    <d v="2022-06-11T00:00:00"/>
    <x v="0"/>
    <x v="0"/>
    <d v="2024-10-26T00:00:00"/>
    <s v="-"/>
    <x v="3"/>
    <n v="1225"/>
    <s v=" - "/>
    <n v="0"/>
    <x v="0"/>
    <n v="0"/>
    <n v="0"/>
    <n v="0"/>
    <n v="0"/>
    <x v="3"/>
    <x v="5"/>
    <x v="2"/>
    <n v="20"/>
    <x v="2"/>
    <x v="0"/>
    <x v="2"/>
    <x v="2"/>
    <n v="0"/>
    <n v="0"/>
    <n v="0"/>
    <n v="0"/>
    <n v="0"/>
    <d v="2025-05-05T00:00:00"/>
    <s v="Contacted"/>
    <n v="0"/>
    <x v="2"/>
    <b v="1"/>
    <b v="0"/>
    <x v="0"/>
  </r>
  <r>
    <s v="CUST101668"/>
    <d v="2020-03-08T00:00:00"/>
    <x v="2"/>
    <x v="11"/>
    <d v="2020-04-12T00:00:00"/>
    <d v="2023-11-24T00:00:00"/>
    <x v="1"/>
    <n v="2050"/>
    <n v="694"/>
    <n v="1.440922190201729E-3"/>
    <x v="0"/>
    <n v="4"/>
    <n v="187.37"/>
    <n v="46.84"/>
    <n v="68.42"/>
    <x v="3"/>
    <x v="1"/>
    <x v="1"/>
    <n v="39"/>
    <x v="0"/>
    <x v="2"/>
    <x v="4"/>
    <x v="0"/>
    <n v="1"/>
    <n v="0"/>
    <n v="0"/>
    <n v="0"/>
    <n v="3"/>
    <d v="2023-08-28T00:00:00"/>
    <s v="Contacted"/>
    <n v="0"/>
    <x v="0"/>
    <b v="0"/>
    <b v="0"/>
    <x v="0"/>
  </r>
  <r>
    <s v="CUST102024"/>
    <d v="2023-03-20T00:00:00"/>
    <x v="4"/>
    <x v="11"/>
    <d v="2024-10-19T00:00:00"/>
    <d v="2025-04-21T00:00:00"/>
    <x v="2"/>
    <n v="943"/>
    <n v="180"/>
    <n v="5.5555555555555558E-3"/>
    <x v="0"/>
    <n v="5"/>
    <n v="146.71"/>
    <n v="29.34"/>
    <n v="11.28"/>
    <x v="3"/>
    <x v="3"/>
    <x v="0"/>
    <n v="39"/>
    <x v="0"/>
    <x v="2"/>
    <x v="0"/>
    <x v="6"/>
    <n v="0"/>
    <n v="0"/>
    <n v="0"/>
    <n v="1"/>
    <n v="0"/>
    <d v="2023-08-24T00:00:00"/>
    <s v="Contacted"/>
    <n v="0"/>
    <x v="0"/>
    <b v="1"/>
    <b v="0"/>
    <x v="0"/>
  </r>
  <r>
    <s v="CUST101963"/>
    <d v="2021-07-13T00:00:00"/>
    <x v="1"/>
    <x v="8"/>
    <d v="2023-04-22T00:00:00"/>
    <d v="2024-10-21T00:00:00"/>
    <x v="0"/>
    <n v="1558"/>
    <n v="362"/>
    <n v="2.7624309392265192E-3"/>
    <x v="0"/>
    <n v="3"/>
    <n v="233.19"/>
    <n v="77.73"/>
    <n v="35.94"/>
    <x v="1"/>
    <x v="3"/>
    <x v="1"/>
    <n v="30"/>
    <x v="2"/>
    <x v="2"/>
    <x v="2"/>
    <x v="7"/>
    <n v="0"/>
    <n v="0"/>
    <n v="0"/>
    <n v="0"/>
    <n v="0"/>
    <d v="2024-10-13T00:00:00"/>
    <s v="Contacted"/>
    <n v="10"/>
    <x v="1"/>
    <b v="1"/>
    <b v="1"/>
    <x v="0"/>
  </r>
  <r>
    <s v="CUST100517"/>
    <d v="2024-09-23T00:00:00"/>
    <x v="3"/>
    <x v="10"/>
    <d v="2025-04-30T00:00:00"/>
    <d v="2025-07-24T00:00:00"/>
    <x v="2"/>
    <n v="390"/>
    <n v="86"/>
    <n v="1.1627906976744186E-2"/>
    <x v="0"/>
    <n v="6"/>
    <n v="172.59"/>
    <n v="28.77"/>
    <n v="19.16"/>
    <x v="2"/>
    <x v="0"/>
    <x v="2"/>
    <n v="27"/>
    <x v="2"/>
    <x v="0"/>
    <x v="1"/>
    <x v="3"/>
    <n v="0"/>
    <n v="2"/>
    <n v="0"/>
    <n v="1"/>
    <n v="1"/>
    <d v="2025-01-27T00:00:00"/>
    <s v="Contacted"/>
    <n v="0"/>
    <x v="0"/>
    <b v="1"/>
    <b v="0"/>
    <x v="1"/>
  </r>
  <r>
    <s v="CUST100822"/>
    <d v="2021-12-17T00:00:00"/>
    <x v="1"/>
    <x v="7"/>
    <d v="2023-02-09T00:00:00"/>
    <d v="2024-06-01T00:00:00"/>
    <x v="0"/>
    <n v="1401"/>
    <n v="504"/>
    <n v="1.984126984126984E-3"/>
    <x v="0"/>
    <n v="4"/>
    <n v="244.82"/>
    <n v="61.21"/>
    <n v="73.790000000000006"/>
    <x v="5"/>
    <x v="3"/>
    <x v="1"/>
    <n v="29"/>
    <x v="2"/>
    <x v="2"/>
    <x v="2"/>
    <x v="3"/>
    <n v="0"/>
    <n v="0"/>
    <n v="0"/>
    <n v="0"/>
    <n v="1"/>
    <d v="2022-03-01T00:00:00"/>
    <s v="Contacted"/>
    <n v="0"/>
    <x v="0"/>
    <b v="1"/>
    <b v="0"/>
    <x v="0"/>
  </r>
  <r>
    <s v="CUST100404"/>
    <d v="2024-09-28T00:00:00"/>
    <x v="3"/>
    <x v="10"/>
    <d v="2025-01-30T00:00:00"/>
    <d v="2025-03-11T00:00:00"/>
    <x v="2"/>
    <n v="385"/>
    <n v="221"/>
    <n v="4.5248868778280547E-3"/>
    <x v="0"/>
    <n v="1"/>
    <n v="155.36000000000001"/>
    <n v="155.36000000000001"/>
    <n v="66.930000000000007"/>
    <x v="1"/>
    <x v="1"/>
    <x v="2"/>
    <n v="29"/>
    <x v="2"/>
    <x v="4"/>
    <x v="0"/>
    <x v="6"/>
    <n v="0"/>
    <n v="0"/>
    <n v="0"/>
    <n v="0"/>
    <n v="1"/>
    <d v="2025-07-31T00:00:00"/>
    <s v="Contacted"/>
    <n v="7"/>
    <x v="1"/>
    <b v="1"/>
    <b v="0"/>
    <x v="0"/>
  </r>
  <r>
    <s v="CUST100384"/>
    <d v="2020-08-24T00:00:00"/>
    <x v="2"/>
    <x v="2"/>
    <d v="2021-02-13T00:00:00"/>
    <d v="2021-11-15T00:00:00"/>
    <x v="4"/>
    <n v="1881"/>
    <n v="1433"/>
    <n v="6.9783670621074664E-4"/>
    <x v="0"/>
    <n v="2"/>
    <n v="19.32"/>
    <n v="9.66"/>
    <n v="3.73"/>
    <x v="5"/>
    <x v="5"/>
    <x v="2"/>
    <n v="37"/>
    <x v="0"/>
    <x v="3"/>
    <x v="1"/>
    <x v="4"/>
    <n v="0"/>
    <n v="0"/>
    <n v="0"/>
    <n v="0"/>
    <n v="1"/>
    <d v="2023-04-08T00:00:00"/>
    <s v="Contacted"/>
    <n v="0"/>
    <x v="1"/>
    <b v="0"/>
    <b v="0"/>
    <x v="0"/>
  </r>
  <r>
    <s v="CUST101991"/>
    <d v="2021-06-07T00:00:00"/>
    <x v="1"/>
    <x v="0"/>
    <d v="2025-06-28T00:00:00"/>
    <d v="2025-10-15T00:00:00"/>
    <x v="2"/>
    <n v="1594"/>
    <n v="3"/>
    <n v="0.33333333333333331"/>
    <x v="0"/>
    <n v="4"/>
    <n v="363.99"/>
    <n v="91"/>
    <n v="27.12"/>
    <x v="4"/>
    <x v="2"/>
    <x v="0"/>
    <n v="33"/>
    <x v="0"/>
    <x v="5"/>
    <x v="3"/>
    <x v="7"/>
    <n v="0"/>
    <n v="0"/>
    <n v="0"/>
    <n v="0"/>
    <n v="0"/>
    <d v="2022-08-01T00:00:00"/>
    <s v="Contacted"/>
    <n v="0"/>
    <x v="1"/>
    <b v="1"/>
    <b v="1"/>
    <x v="1"/>
  </r>
  <r>
    <s v="CUST102424"/>
    <d v="2020-01-04T00:00:00"/>
    <x v="2"/>
    <x v="3"/>
    <d v="2025-01-03T00:00:00"/>
    <d v="2025-04-29T00:00:00"/>
    <x v="2"/>
    <n v="2114"/>
    <n v="172"/>
    <n v="5.8139534883720929E-3"/>
    <x v="0"/>
    <n v="3"/>
    <n v="44.1"/>
    <n v="14.7"/>
    <n v="25.41"/>
    <x v="1"/>
    <x v="4"/>
    <x v="0"/>
    <n v="29"/>
    <x v="2"/>
    <x v="3"/>
    <x v="0"/>
    <x v="1"/>
    <n v="0"/>
    <n v="0"/>
    <n v="1"/>
    <n v="0"/>
    <n v="1"/>
    <d v="2025-03-21T00:00:00"/>
    <s v="Contacted"/>
    <n v="0"/>
    <x v="0"/>
    <b v="1"/>
    <b v="1"/>
    <x v="0"/>
  </r>
  <r>
    <s v="CUST100104"/>
    <d v="2021-09-03T00:00:00"/>
    <x v="1"/>
    <x v="10"/>
    <d v="2025-03-02T00:00:00"/>
    <d v="2025-07-30T00:00:00"/>
    <x v="2"/>
    <n v="1506"/>
    <n v="80"/>
    <n v="1.2500000000000001E-2"/>
    <x v="0"/>
    <n v="1"/>
    <n v="50.06"/>
    <n v="50.06"/>
    <n v="76.010000000000005"/>
    <x v="5"/>
    <x v="6"/>
    <x v="2"/>
    <n v="34"/>
    <x v="0"/>
    <x v="4"/>
    <x v="1"/>
    <x v="1"/>
    <n v="0"/>
    <n v="0"/>
    <n v="0"/>
    <n v="0"/>
    <n v="1"/>
    <d v="2023-08-08T00:00:00"/>
    <s v="Contacted"/>
    <n v="4"/>
    <x v="0"/>
    <b v="0"/>
    <b v="0"/>
    <x v="1"/>
  </r>
  <r>
    <s v="CUST101633"/>
    <d v="2023-08-22T00:00:00"/>
    <x v="4"/>
    <x v="2"/>
    <d v="2024-08-30T00:00:00"/>
    <d v="2025-03-04T00:00:00"/>
    <x v="2"/>
    <n v="788"/>
    <n v="228"/>
    <n v="4.3859649122807015E-3"/>
    <x v="0"/>
    <n v="3"/>
    <n v="114.94"/>
    <n v="38.31"/>
    <n v="0.5"/>
    <x v="4"/>
    <x v="10"/>
    <x v="2"/>
    <n v="49"/>
    <x v="0"/>
    <x v="1"/>
    <x v="4"/>
    <x v="4"/>
    <n v="0"/>
    <n v="0"/>
    <n v="0"/>
    <n v="0"/>
    <n v="0"/>
    <s v="-"/>
    <s v="Never Contacted"/>
    <n v="0"/>
    <x v="2"/>
    <b v="1"/>
    <b v="0"/>
    <x v="0"/>
  </r>
  <r>
    <s v="CUST102384"/>
    <d v="2020-01-11T00:00:00"/>
    <x v="2"/>
    <x v="3"/>
    <d v="2023-01-01T00:00:00"/>
    <d v="2024-04-03T00:00:00"/>
    <x v="0"/>
    <n v="2107"/>
    <n v="563"/>
    <n v="1.7761989342806395E-3"/>
    <x v="0"/>
    <n v="1"/>
    <n v="37.54"/>
    <n v="37.54"/>
    <n v="39.93"/>
    <x v="1"/>
    <x v="0"/>
    <x v="2"/>
    <n v="29"/>
    <x v="2"/>
    <x v="2"/>
    <x v="0"/>
    <x v="2"/>
    <n v="0"/>
    <n v="0"/>
    <n v="0"/>
    <n v="0"/>
    <n v="0"/>
    <d v="2020-08-07T00:00:00"/>
    <s v="Contacted"/>
    <n v="0"/>
    <x v="2"/>
    <b v="0"/>
    <b v="1"/>
    <x v="0"/>
  </r>
  <r>
    <s v="CUST100688"/>
    <d v="2022-10-30T00:00:00"/>
    <x v="0"/>
    <x v="6"/>
    <d v="2023-10-20T00:00:00"/>
    <d v="2025-08-06T00:00:00"/>
    <x v="2"/>
    <n v="1084"/>
    <n v="73"/>
    <n v="1.3698630136986301E-2"/>
    <x v="0"/>
    <n v="2"/>
    <n v="212.3"/>
    <n v="106.15"/>
    <n v="0"/>
    <x v="3"/>
    <x v="7"/>
    <x v="0"/>
    <n v="36"/>
    <x v="0"/>
    <x v="3"/>
    <x v="4"/>
    <x v="2"/>
    <n v="0"/>
    <n v="0"/>
    <n v="0"/>
    <n v="0"/>
    <n v="0"/>
    <d v="2025-04-05T00:00:00"/>
    <s v="Contacted"/>
    <n v="8"/>
    <x v="2"/>
    <b v="1"/>
    <b v="0"/>
    <x v="1"/>
  </r>
  <r>
    <s v="CUST102210"/>
    <d v="2023-12-01T00:00:00"/>
    <x v="4"/>
    <x v="7"/>
    <d v="2025-09-07T00:00:00"/>
    <d v="2025-09-29T00:00:00"/>
    <x v="2"/>
    <n v="687"/>
    <n v="19"/>
    <n v="5.2631578947368418E-2"/>
    <x v="0"/>
    <n v="3"/>
    <n v="2.89"/>
    <n v="0.96"/>
    <n v="1.93"/>
    <x v="3"/>
    <x v="8"/>
    <x v="2"/>
    <n v="21"/>
    <x v="2"/>
    <x v="4"/>
    <x v="4"/>
    <x v="4"/>
    <n v="0"/>
    <n v="0"/>
    <n v="0"/>
    <n v="1"/>
    <n v="0"/>
    <d v="2025-10-06T00:00:00"/>
    <s v="Contacted"/>
    <n v="0"/>
    <x v="1"/>
    <b v="1"/>
    <b v="1"/>
    <x v="1"/>
  </r>
  <r>
    <s v="CUST100826"/>
    <d v="2024-05-18T00:00:00"/>
    <x v="3"/>
    <x v="1"/>
    <d v="2025-03-20T00:00:00"/>
    <d v="2025-09-11T00:00:00"/>
    <x v="2"/>
    <n v="518"/>
    <n v="37"/>
    <n v="2.7027027027027029E-2"/>
    <x v="0"/>
    <n v="3"/>
    <n v="276.61"/>
    <n v="92.2"/>
    <n v="126.48"/>
    <x v="0"/>
    <x v="1"/>
    <x v="2"/>
    <n v="31"/>
    <x v="0"/>
    <x v="3"/>
    <x v="3"/>
    <x v="7"/>
    <n v="0"/>
    <n v="0"/>
    <n v="0"/>
    <n v="2"/>
    <n v="1"/>
    <s v="-"/>
    <s v="Never Contacted"/>
    <n v="0"/>
    <x v="0"/>
    <b v="1"/>
    <b v="1"/>
    <x v="1"/>
  </r>
  <r>
    <s v="CUST101240"/>
    <d v="2020-08-25T00:00:00"/>
    <x v="2"/>
    <x v="2"/>
    <d v="2022-04-18T00:00:00"/>
    <d v="2024-01-13T00:00:00"/>
    <x v="0"/>
    <n v="1880"/>
    <n v="644"/>
    <n v="1.5527950310559005E-3"/>
    <x v="0"/>
    <n v="3"/>
    <n v="119.3"/>
    <n v="39.770000000000003"/>
    <n v="30.63"/>
    <x v="5"/>
    <x v="2"/>
    <x v="2"/>
    <n v="38"/>
    <x v="0"/>
    <x v="5"/>
    <x v="4"/>
    <x v="3"/>
    <n v="0"/>
    <n v="0"/>
    <n v="0"/>
    <n v="0"/>
    <n v="0"/>
    <d v="2023-08-24T00:00:00"/>
    <s v="Contacted"/>
    <n v="0"/>
    <x v="2"/>
    <b v="1"/>
    <b v="0"/>
    <x v="0"/>
  </r>
  <r>
    <s v="CUST100062"/>
    <d v="2024-06-10T00:00:00"/>
    <x v="3"/>
    <x v="0"/>
    <d v="2025-03-12T00:00:00"/>
    <d v="2025-05-24T00:00:00"/>
    <x v="2"/>
    <n v="495"/>
    <n v="147"/>
    <n v="6.8027210884353739E-3"/>
    <x v="0"/>
    <n v="4"/>
    <n v="48.36"/>
    <n v="12.09"/>
    <n v="10.84"/>
    <x v="3"/>
    <x v="9"/>
    <x v="2"/>
    <n v="41"/>
    <x v="0"/>
    <x v="4"/>
    <x v="1"/>
    <x v="1"/>
    <n v="1"/>
    <n v="0"/>
    <n v="1"/>
    <n v="1"/>
    <n v="0"/>
    <d v="2025-07-02T00:00:00"/>
    <s v="Contacted"/>
    <n v="0"/>
    <x v="0"/>
    <b v="1"/>
    <b v="0"/>
    <x v="0"/>
  </r>
  <r>
    <s v="CUST101305"/>
    <d v="2022-07-24T00:00:00"/>
    <x v="0"/>
    <x v="8"/>
    <d v="2023-12-26T00:00:00"/>
    <d v="2025-06-28T00:00:00"/>
    <x v="2"/>
    <n v="1182"/>
    <n v="112"/>
    <n v="8.9285714285714281E-3"/>
    <x v="0"/>
    <n v="3"/>
    <n v="82.33"/>
    <n v="27.44"/>
    <n v="0.5"/>
    <x v="1"/>
    <x v="0"/>
    <x v="2"/>
    <n v="37"/>
    <x v="0"/>
    <x v="6"/>
    <x v="0"/>
    <x v="2"/>
    <n v="0"/>
    <n v="0"/>
    <n v="0"/>
    <n v="1"/>
    <n v="1"/>
    <d v="2024-09-27T00:00:00"/>
    <s v="Contacted"/>
    <n v="0"/>
    <x v="0"/>
    <b v="1"/>
    <b v="0"/>
    <x v="0"/>
  </r>
  <r>
    <s v="CUST100852"/>
    <d v="2024-03-11T00:00:00"/>
    <x v="3"/>
    <x v="11"/>
    <d v="2024-09-25T00:00:00"/>
    <d v="2025-03-19T00:00:00"/>
    <x v="2"/>
    <n v="586"/>
    <n v="213"/>
    <n v="4.6948356807511738E-3"/>
    <x v="0"/>
    <n v="5"/>
    <n v="546.9"/>
    <n v="109.38"/>
    <n v="18.86"/>
    <x v="4"/>
    <x v="6"/>
    <x v="2"/>
    <n v="49"/>
    <x v="0"/>
    <x v="4"/>
    <x v="0"/>
    <x v="4"/>
    <n v="0"/>
    <n v="0"/>
    <n v="0"/>
    <n v="1"/>
    <n v="2"/>
    <d v="2024-07-16T00:00:00"/>
    <s v="Contacted"/>
    <n v="0"/>
    <x v="1"/>
    <b v="0"/>
    <b v="0"/>
    <x v="0"/>
  </r>
  <r>
    <s v="CUST102320"/>
    <d v="2020-10-10T00:00:00"/>
    <x v="2"/>
    <x v="6"/>
    <d v="2022-11-08T00:00:00"/>
    <d v="2025-10-02T00:00:00"/>
    <x v="2"/>
    <n v="1834"/>
    <n v="16"/>
    <n v="6.25E-2"/>
    <x v="0"/>
    <n v="4"/>
    <n v="62.29"/>
    <n v="15.57"/>
    <n v="0.5"/>
    <x v="2"/>
    <x v="5"/>
    <x v="1"/>
    <n v="45"/>
    <x v="0"/>
    <x v="1"/>
    <x v="2"/>
    <x v="4"/>
    <n v="0"/>
    <n v="0"/>
    <n v="0"/>
    <n v="0"/>
    <n v="1"/>
    <d v="2023-11-28T00:00:00"/>
    <s v="Contacted"/>
    <n v="0"/>
    <x v="0"/>
    <b v="1"/>
    <b v="1"/>
    <x v="1"/>
  </r>
  <r>
    <s v="CUST100176"/>
    <d v="2021-04-16T00:00:00"/>
    <x v="1"/>
    <x v="9"/>
    <d v="2022-07-01T00:00:00"/>
    <d v="2023-12-03T00:00:00"/>
    <x v="1"/>
    <n v="1646"/>
    <n v="685"/>
    <n v="1.4598540145985401E-3"/>
    <x v="0"/>
    <n v="2"/>
    <n v="94.14"/>
    <n v="47.07"/>
    <n v="83.3"/>
    <x v="5"/>
    <x v="8"/>
    <x v="2"/>
    <n v="31"/>
    <x v="0"/>
    <x v="6"/>
    <x v="4"/>
    <x v="2"/>
    <n v="1"/>
    <n v="0"/>
    <n v="0"/>
    <n v="0"/>
    <n v="0"/>
    <d v="2023-08-07T00:00:00"/>
    <s v="Contacted"/>
    <n v="0"/>
    <x v="2"/>
    <b v="1"/>
    <b v="0"/>
    <x v="0"/>
  </r>
  <r>
    <s v="CUST101262"/>
    <d v="2020-04-15T00:00:00"/>
    <x v="2"/>
    <x v="9"/>
    <d v="2024-08-13T00:00:00"/>
    <d v="2024-11-16T00:00:00"/>
    <x v="0"/>
    <n v="2012"/>
    <n v="336"/>
    <n v="2.976190476190476E-3"/>
    <x v="0"/>
    <n v="4"/>
    <n v="148.1"/>
    <n v="37.03"/>
    <n v="106.43"/>
    <x v="2"/>
    <x v="4"/>
    <x v="1"/>
    <n v="40"/>
    <x v="0"/>
    <x v="5"/>
    <x v="2"/>
    <x v="2"/>
    <n v="0"/>
    <n v="0"/>
    <n v="1"/>
    <n v="0"/>
    <n v="3"/>
    <d v="2021-03-16T00:00:00"/>
    <s v="Contacted"/>
    <n v="0"/>
    <x v="1"/>
    <b v="0"/>
    <b v="0"/>
    <x v="0"/>
  </r>
  <r>
    <s v="CUST100223"/>
    <d v="2020-07-20T00:00:00"/>
    <x v="2"/>
    <x v="8"/>
    <d v="2024-01-17T00:00:00"/>
    <d v="2025-01-13T00:00:00"/>
    <x v="2"/>
    <n v="1916"/>
    <n v="278"/>
    <n v="3.5971223021582736E-3"/>
    <x v="0"/>
    <n v="6"/>
    <n v="512.75"/>
    <n v="85.46"/>
    <n v="122.62"/>
    <x v="0"/>
    <x v="2"/>
    <x v="2"/>
    <n v="34"/>
    <x v="0"/>
    <x v="1"/>
    <x v="2"/>
    <x v="2"/>
    <n v="0"/>
    <n v="0"/>
    <n v="0"/>
    <n v="0"/>
    <n v="4"/>
    <d v="2021-08-20T00:00:00"/>
    <s v="Contacted"/>
    <n v="0"/>
    <x v="0"/>
    <b v="0"/>
    <b v="0"/>
    <x v="0"/>
  </r>
  <r>
    <s v="CUST100145"/>
    <d v="2022-08-31T00:00:00"/>
    <x v="0"/>
    <x v="2"/>
    <s v="-"/>
    <s v="-"/>
    <x v="3"/>
    <n v="1144"/>
    <s v=" - "/>
    <n v="0"/>
    <x v="1"/>
    <n v="0"/>
    <n v="0"/>
    <n v="0"/>
    <n v="0"/>
    <x v="0"/>
    <x v="9"/>
    <x v="0"/>
    <n v="31"/>
    <x v="0"/>
    <x v="6"/>
    <x v="1"/>
    <x v="2"/>
    <n v="0"/>
    <n v="0"/>
    <n v="0"/>
    <n v="0"/>
    <n v="0"/>
    <d v="2024-05-09T00:00:00"/>
    <s v="Contacted"/>
    <n v="4"/>
    <x v="0"/>
    <b v="0"/>
    <b v="0"/>
    <x v="0"/>
  </r>
  <r>
    <s v="CUST101088"/>
    <d v="2023-06-20T00:00:00"/>
    <x v="4"/>
    <x v="0"/>
    <d v="2023-10-02T00:00:00"/>
    <s v="-"/>
    <x v="3"/>
    <n v="851"/>
    <s v=" - "/>
    <n v="0"/>
    <x v="0"/>
    <n v="0"/>
    <n v="0"/>
    <n v="0"/>
    <n v="0"/>
    <x v="1"/>
    <x v="3"/>
    <x v="2"/>
    <n v="18"/>
    <x v="1"/>
    <x v="1"/>
    <x v="0"/>
    <x v="5"/>
    <n v="0"/>
    <n v="0"/>
    <n v="0"/>
    <n v="0"/>
    <n v="0"/>
    <d v="2023-08-28T00:00:00"/>
    <s v="Contacted"/>
    <n v="7"/>
    <x v="2"/>
    <b v="1"/>
    <b v="0"/>
    <x v="0"/>
  </r>
  <r>
    <s v="CUST100373"/>
    <d v="2022-12-19T00:00:00"/>
    <x v="0"/>
    <x v="7"/>
    <d v="2025-02-07T00:00:00"/>
    <d v="2025-05-20T00:00:00"/>
    <x v="2"/>
    <n v="1034"/>
    <n v="151"/>
    <n v="6.6225165562913907E-3"/>
    <x v="0"/>
    <n v="3"/>
    <n v="291.20999999999998"/>
    <n v="97.07"/>
    <n v="128.28"/>
    <x v="4"/>
    <x v="7"/>
    <x v="2"/>
    <n v="44"/>
    <x v="0"/>
    <x v="1"/>
    <x v="2"/>
    <x v="5"/>
    <n v="0"/>
    <n v="0"/>
    <n v="0"/>
    <n v="0"/>
    <n v="0"/>
    <d v="2023-07-14T00:00:00"/>
    <s v="Contacted"/>
    <n v="0"/>
    <x v="0"/>
    <b v="0"/>
    <b v="0"/>
    <x v="0"/>
  </r>
  <r>
    <s v="CUST101824"/>
    <d v="2021-11-25T00:00:00"/>
    <x v="1"/>
    <x v="5"/>
    <d v="2024-03-15T00:00:00"/>
    <d v="2025-03-11T00:00:00"/>
    <x v="2"/>
    <n v="1423"/>
    <n v="221"/>
    <n v="4.5248868778280547E-3"/>
    <x v="0"/>
    <n v="4"/>
    <n v="147.13999999999999"/>
    <n v="36.78"/>
    <n v="198.15"/>
    <x v="0"/>
    <x v="2"/>
    <x v="1"/>
    <n v="16"/>
    <x v="1"/>
    <x v="3"/>
    <x v="2"/>
    <x v="3"/>
    <n v="1"/>
    <n v="0"/>
    <n v="0"/>
    <n v="0"/>
    <n v="3"/>
    <s v="-"/>
    <s v="Never Contacted"/>
    <n v="10"/>
    <x v="2"/>
    <b v="1"/>
    <b v="0"/>
    <x v="0"/>
  </r>
  <r>
    <s v="CUST102109"/>
    <d v="2020-05-19T00:00:00"/>
    <x v="2"/>
    <x v="1"/>
    <d v="2020-11-17T00:00:00"/>
    <d v="2022-04-04T00:00:00"/>
    <x v="5"/>
    <n v="1978"/>
    <n v="1293"/>
    <n v="7.7339520494972935E-4"/>
    <x v="0"/>
    <n v="5"/>
    <n v="161.82"/>
    <n v="32.36"/>
    <n v="0.5"/>
    <x v="5"/>
    <x v="0"/>
    <x v="2"/>
    <n v="42"/>
    <x v="0"/>
    <x v="4"/>
    <x v="2"/>
    <x v="4"/>
    <n v="0"/>
    <n v="0"/>
    <n v="0"/>
    <n v="1"/>
    <n v="2"/>
    <d v="2024-04-28T00:00:00"/>
    <s v="Contacted"/>
    <n v="6"/>
    <x v="0"/>
    <b v="1"/>
    <b v="0"/>
    <x v="0"/>
  </r>
  <r>
    <s v="CUST101142"/>
    <d v="2023-09-16T00:00:00"/>
    <x v="4"/>
    <x v="10"/>
    <d v="2024-12-04T00:00:00"/>
    <d v="2025-05-19T00:00:00"/>
    <x v="2"/>
    <n v="763"/>
    <n v="152"/>
    <n v="6.5789473684210523E-3"/>
    <x v="0"/>
    <n v="1"/>
    <n v="36.72"/>
    <n v="36.72"/>
    <n v="25.7"/>
    <x v="3"/>
    <x v="8"/>
    <x v="2"/>
    <n v="20"/>
    <x v="2"/>
    <x v="3"/>
    <x v="0"/>
    <x v="3"/>
    <n v="0"/>
    <n v="1"/>
    <n v="0"/>
    <n v="0"/>
    <n v="0"/>
    <d v="2024-02-10T00:00:00"/>
    <s v="Contacted"/>
    <n v="6"/>
    <x v="2"/>
    <b v="1"/>
    <b v="0"/>
    <x v="0"/>
  </r>
  <r>
    <s v="CUST102392"/>
    <d v="2024-01-29T00:00:00"/>
    <x v="3"/>
    <x v="3"/>
    <d v="2025-09-07T00:00:00"/>
    <d v="2025-10-01T00:00:00"/>
    <x v="2"/>
    <n v="628"/>
    <n v="17"/>
    <n v="5.8823529411764705E-2"/>
    <x v="0"/>
    <n v="4"/>
    <n v="302.91000000000003"/>
    <n v="75.73"/>
    <n v="134.38"/>
    <x v="2"/>
    <x v="4"/>
    <x v="2"/>
    <n v="26"/>
    <x v="2"/>
    <x v="6"/>
    <x v="3"/>
    <x v="5"/>
    <n v="0"/>
    <n v="0"/>
    <n v="0"/>
    <n v="1"/>
    <n v="2"/>
    <d v="2024-07-14T00:00:00"/>
    <s v="Contacted"/>
    <n v="0"/>
    <x v="1"/>
    <b v="0"/>
    <b v="0"/>
    <x v="1"/>
  </r>
  <r>
    <s v="CUST102163"/>
    <d v="2023-08-16T00:00:00"/>
    <x v="4"/>
    <x v="2"/>
    <d v="2025-08-15T00:00:00"/>
    <d v="2025-10-12T00:00:00"/>
    <x v="2"/>
    <n v="794"/>
    <n v="6"/>
    <n v="0.16666666666666666"/>
    <x v="0"/>
    <n v="7"/>
    <n v="275.91000000000003"/>
    <n v="39.42"/>
    <n v="51.93"/>
    <x v="1"/>
    <x v="0"/>
    <x v="0"/>
    <n v="29"/>
    <x v="2"/>
    <x v="3"/>
    <x v="1"/>
    <x v="3"/>
    <n v="0"/>
    <n v="0"/>
    <n v="0"/>
    <n v="0"/>
    <n v="2"/>
    <d v="2025-03-28T00:00:00"/>
    <s v="Contacted"/>
    <n v="0"/>
    <x v="0"/>
    <b v="1"/>
    <b v="0"/>
    <x v="1"/>
  </r>
  <r>
    <s v="CUST101274"/>
    <d v="2023-07-14T00:00:00"/>
    <x v="4"/>
    <x v="8"/>
    <d v="2023-10-28T00:00:00"/>
    <d v="2024-09-29T00:00:00"/>
    <x v="0"/>
    <n v="827"/>
    <n v="384"/>
    <n v="2.6041666666666665E-3"/>
    <x v="0"/>
    <n v="6"/>
    <n v="474.18"/>
    <n v="79.03"/>
    <n v="44.84"/>
    <x v="4"/>
    <x v="1"/>
    <x v="0"/>
    <n v="31"/>
    <x v="0"/>
    <x v="0"/>
    <x v="0"/>
    <x v="1"/>
    <n v="1"/>
    <n v="0"/>
    <n v="0"/>
    <n v="0"/>
    <n v="2"/>
    <d v="2024-10-03T00:00:00"/>
    <s v="Contacted"/>
    <n v="2"/>
    <x v="2"/>
    <b v="1"/>
    <b v="0"/>
    <x v="0"/>
  </r>
  <r>
    <s v="CUST101265"/>
    <d v="2023-01-29T00:00:00"/>
    <x v="4"/>
    <x v="3"/>
    <d v="2024-12-31T00:00:00"/>
    <s v="-"/>
    <x v="3"/>
    <n v="993"/>
    <s v=" - "/>
    <n v="0"/>
    <x v="0"/>
    <n v="0"/>
    <n v="0"/>
    <n v="0"/>
    <n v="0"/>
    <x v="4"/>
    <x v="1"/>
    <x v="2"/>
    <n v="34"/>
    <x v="0"/>
    <x v="3"/>
    <x v="3"/>
    <x v="4"/>
    <n v="0"/>
    <n v="0"/>
    <n v="0"/>
    <n v="0"/>
    <n v="0"/>
    <d v="2023-07-27T00:00:00"/>
    <s v="Contacted"/>
    <n v="0"/>
    <x v="1"/>
    <b v="1"/>
    <b v="1"/>
    <x v="0"/>
  </r>
  <r>
    <s v="CUST100419"/>
    <d v="2023-10-05T00:00:00"/>
    <x v="4"/>
    <x v="6"/>
    <d v="2024-01-28T00:00:00"/>
    <d v="2025-10-15T00:00:00"/>
    <x v="2"/>
    <n v="744"/>
    <n v="3"/>
    <n v="0.33333333333333331"/>
    <x v="0"/>
    <n v="2"/>
    <n v="179.48"/>
    <n v="89.74"/>
    <n v="82.66"/>
    <x v="2"/>
    <x v="0"/>
    <x v="2"/>
    <n v="43"/>
    <x v="0"/>
    <x v="5"/>
    <x v="1"/>
    <x v="1"/>
    <n v="0"/>
    <n v="0"/>
    <n v="0"/>
    <n v="0"/>
    <n v="1"/>
    <s v="-"/>
    <s v="Never Contacted"/>
    <n v="0"/>
    <x v="0"/>
    <b v="0"/>
    <b v="0"/>
    <x v="1"/>
  </r>
  <r>
    <s v="CUST101948"/>
    <d v="2020-11-14T00:00:00"/>
    <x v="2"/>
    <x v="5"/>
    <d v="2024-02-29T00:00:00"/>
    <d v="2024-11-13T00:00:00"/>
    <x v="0"/>
    <n v="1799"/>
    <n v="339"/>
    <n v="2.9498525073746312E-3"/>
    <x v="0"/>
    <n v="7"/>
    <n v="156.16"/>
    <n v="22.31"/>
    <n v="21.59"/>
    <x v="4"/>
    <x v="5"/>
    <x v="2"/>
    <n v="31"/>
    <x v="0"/>
    <x v="3"/>
    <x v="4"/>
    <x v="0"/>
    <n v="0"/>
    <n v="0"/>
    <n v="0"/>
    <n v="0"/>
    <n v="2"/>
    <s v="-"/>
    <s v="Never Contacted"/>
    <n v="0"/>
    <x v="0"/>
    <b v="0"/>
    <b v="0"/>
    <x v="0"/>
  </r>
  <r>
    <s v="CUST100009"/>
    <d v="2021-03-25T00:00:00"/>
    <x v="1"/>
    <x v="11"/>
    <d v="2022-02-03T00:00:00"/>
    <d v="2023-01-19T00:00:00"/>
    <x v="1"/>
    <n v="1668"/>
    <n v="1003"/>
    <n v="9.9700897308075765E-4"/>
    <x v="0"/>
    <n v="2"/>
    <n v="121.01"/>
    <n v="60.51"/>
    <n v="7.3"/>
    <x v="5"/>
    <x v="0"/>
    <x v="2"/>
    <n v="23"/>
    <x v="2"/>
    <x v="0"/>
    <x v="0"/>
    <x v="1"/>
    <n v="0"/>
    <n v="1"/>
    <n v="0"/>
    <n v="0"/>
    <n v="0"/>
    <d v="2025-07-12T00:00:00"/>
    <s v="Contacted"/>
    <n v="0"/>
    <x v="0"/>
    <b v="0"/>
    <b v="0"/>
    <x v="0"/>
  </r>
  <r>
    <s v="CUST100449"/>
    <d v="2021-05-26T00:00:00"/>
    <x v="1"/>
    <x v="1"/>
    <d v="2024-02-15T00:00:00"/>
    <d v="2024-05-09T00:00:00"/>
    <x v="0"/>
    <n v="1606"/>
    <n v="527"/>
    <n v="1.8975332068311196E-3"/>
    <x v="0"/>
    <n v="3"/>
    <n v="258.47000000000003"/>
    <n v="86.16"/>
    <n v="140.07"/>
    <x v="3"/>
    <x v="9"/>
    <x v="2"/>
    <n v="30"/>
    <x v="2"/>
    <x v="6"/>
    <x v="4"/>
    <x v="4"/>
    <n v="0"/>
    <n v="0"/>
    <n v="0"/>
    <n v="0"/>
    <n v="0"/>
    <d v="2022-10-14T00:00:00"/>
    <s v="Contacted"/>
    <n v="6"/>
    <x v="2"/>
    <b v="0"/>
    <b v="0"/>
    <x v="0"/>
  </r>
  <r>
    <s v="CUST101838"/>
    <d v="2023-11-07T00:00:00"/>
    <x v="4"/>
    <x v="5"/>
    <d v="2025-07-04T00:00:00"/>
    <d v="2025-08-10T00:00:00"/>
    <x v="2"/>
    <n v="711"/>
    <n v="69"/>
    <n v="1.4492753623188406E-2"/>
    <x v="0"/>
    <n v="4"/>
    <n v="353.64"/>
    <n v="88.41"/>
    <n v="129.49"/>
    <x v="5"/>
    <x v="8"/>
    <x v="2"/>
    <n v="27"/>
    <x v="2"/>
    <x v="0"/>
    <x v="3"/>
    <x v="5"/>
    <n v="0"/>
    <n v="0"/>
    <n v="1"/>
    <n v="1"/>
    <n v="2"/>
    <d v="2024-04-08T00:00:00"/>
    <s v="Contacted"/>
    <n v="0"/>
    <x v="0"/>
    <b v="0"/>
    <b v="0"/>
    <x v="1"/>
  </r>
  <r>
    <s v="CUST100708"/>
    <d v="2023-07-07T00:00:00"/>
    <x v="4"/>
    <x v="8"/>
    <d v="2024-01-19T00:00:00"/>
    <d v="2025-06-27T00:00:00"/>
    <x v="2"/>
    <n v="834"/>
    <n v="113"/>
    <n v="8.8495575221238937E-3"/>
    <x v="0"/>
    <n v="2"/>
    <n v="89.43"/>
    <n v="44.72"/>
    <n v="0.5"/>
    <x v="3"/>
    <x v="7"/>
    <x v="2"/>
    <n v="28"/>
    <x v="2"/>
    <x v="3"/>
    <x v="4"/>
    <x v="2"/>
    <n v="0"/>
    <n v="0"/>
    <n v="0"/>
    <n v="0"/>
    <n v="1"/>
    <d v="2024-09-22T00:00:00"/>
    <s v="Contacted"/>
    <n v="0"/>
    <x v="1"/>
    <b v="0"/>
    <b v="0"/>
    <x v="0"/>
  </r>
  <r>
    <s v="CUST100255"/>
    <d v="2020-07-10T00:00:00"/>
    <x v="2"/>
    <x v="8"/>
    <d v="2022-10-08T00:00:00"/>
    <d v="2023-01-29T00:00:00"/>
    <x v="1"/>
    <n v="1926"/>
    <n v="993"/>
    <n v="1.0070493454179255E-3"/>
    <x v="0"/>
    <n v="1"/>
    <n v="85.58"/>
    <n v="85.58"/>
    <n v="223.77"/>
    <x v="1"/>
    <x v="7"/>
    <x v="0"/>
    <n v="30"/>
    <x v="2"/>
    <x v="3"/>
    <x v="3"/>
    <x v="1"/>
    <n v="0"/>
    <n v="1"/>
    <n v="0"/>
    <n v="0"/>
    <n v="1"/>
    <d v="2021-07-06T00:00:00"/>
    <s v="Contacted"/>
    <n v="0"/>
    <x v="0"/>
    <b v="1"/>
    <b v="0"/>
    <x v="0"/>
  </r>
  <r>
    <s v="CUST100882"/>
    <d v="2024-07-07T00:00:00"/>
    <x v="3"/>
    <x v="8"/>
    <d v="2025-03-13T00:00:00"/>
    <d v="2025-09-26T00:00:00"/>
    <x v="2"/>
    <n v="468"/>
    <n v="22"/>
    <n v="4.5454545454545456E-2"/>
    <x v="0"/>
    <n v="1"/>
    <n v="25.12"/>
    <n v="25.12"/>
    <n v="31"/>
    <x v="4"/>
    <x v="7"/>
    <x v="2"/>
    <n v="34"/>
    <x v="0"/>
    <x v="3"/>
    <x v="0"/>
    <x v="1"/>
    <n v="1"/>
    <n v="1"/>
    <n v="0"/>
    <n v="0"/>
    <n v="1"/>
    <d v="2024-09-02T00:00:00"/>
    <s v="Contacted"/>
    <n v="9"/>
    <x v="0"/>
    <b v="1"/>
    <b v="1"/>
    <x v="1"/>
  </r>
  <r>
    <s v="CUST101617"/>
    <d v="2021-04-23T00:00:00"/>
    <x v="1"/>
    <x v="9"/>
    <d v="2023-07-06T00:00:00"/>
    <d v="2024-01-17T00:00:00"/>
    <x v="0"/>
    <n v="1639"/>
    <n v="640"/>
    <n v="1.5625000000000001E-3"/>
    <x v="0"/>
    <n v="3"/>
    <n v="63.88"/>
    <n v="21.29"/>
    <n v="34.479999999999997"/>
    <x v="4"/>
    <x v="2"/>
    <x v="2"/>
    <n v="30"/>
    <x v="2"/>
    <x v="0"/>
    <x v="2"/>
    <x v="1"/>
    <n v="1"/>
    <n v="0"/>
    <n v="0"/>
    <n v="0"/>
    <n v="0"/>
    <d v="2021-12-04T00:00:00"/>
    <s v="Contacted"/>
    <n v="0"/>
    <x v="2"/>
    <b v="0"/>
    <b v="0"/>
    <x v="0"/>
  </r>
  <r>
    <s v="CUST100389"/>
    <d v="2020-11-14T00:00:00"/>
    <x v="2"/>
    <x v="5"/>
    <d v="2022-10-10T00:00:00"/>
    <d v="2024-01-14T00:00:00"/>
    <x v="0"/>
    <n v="1799"/>
    <n v="643"/>
    <n v="1.5552099533437014E-3"/>
    <x v="0"/>
    <n v="2"/>
    <n v="28.47"/>
    <n v="14.24"/>
    <n v="24.66"/>
    <x v="1"/>
    <x v="9"/>
    <x v="2"/>
    <n v="26"/>
    <x v="2"/>
    <x v="2"/>
    <x v="0"/>
    <x v="3"/>
    <n v="0"/>
    <n v="0"/>
    <n v="0"/>
    <n v="1"/>
    <n v="2"/>
    <d v="2021-09-24T00:00:00"/>
    <s v="Contacted"/>
    <n v="5"/>
    <x v="0"/>
    <b v="0"/>
    <b v="1"/>
    <x v="0"/>
  </r>
  <r>
    <s v="CUST102015"/>
    <d v="2020-03-27T00:00:00"/>
    <x v="2"/>
    <x v="11"/>
    <d v="2020-10-29T00:00:00"/>
    <d v="2022-09-24T00:00:00"/>
    <x v="5"/>
    <n v="2031"/>
    <n v="1120"/>
    <n v="8.9285714285714283E-4"/>
    <x v="0"/>
    <n v="2"/>
    <n v="1.93"/>
    <n v="0.97"/>
    <n v="1.39"/>
    <x v="1"/>
    <x v="9"/>
    <x v="2"/>
    <n v="27"/>
    <x v="2"/>
    <x v="6"/>
    <x v="1"/>
    <x v="0"/>
    <n v="0"/>
    <n v="0"/>
    <n v="0"/>
    <n v="0"/>
    <n v="0"/>
    <d v="2025-08-17T00:00:00"/>
    <s v="Contacted"/>
    <n v="0"/>
    <x v="0"/>
    <b v="1"/>
    <b v="1"/>
    <x v="0"/>
  </r>
  <r>
    <s v="CUST102395"/>
    <d v="2022-05-16T00:00:00"/>
    <x v="0"/>
    <x v="1"/>
    <d v="2024-02-26T00:00:00"/>
    <d v="2025-08-31T00:00:00"/>
    <x v="2"/>
    <n v="1251"/>
    <n v="48"/>
    <n v="2.0833333333333332E-2"/>
    <x v="0"/>
    <n v="1"/>
    <n v="60.69"/>
    <n v="60.69"/>
    <n v="46.99"/>
    <x v="3"/>
    <x v="10"/>
    <x v="0"/>
    <n v="43"/>
    <x v="0"/>
    <x v="5"/>
    <x v="0"/>
    <x v="5"/>
    <n v="0"/>
    <n v="1"/>
    <n v="0"/>
    <n v="0"/>
    <n v="0"/>
    <s v="-"/>
    <s v="Never Contacted"/>
    <n v="8"/>
    <x v="0"/>
    <b v="0"/>
    <b v="0"/>
    <x v="1"/>
  </r>
  <r>
    <s v="CUST101581"/>
    <d v="2024-07-05T00:00:00"/>
    <x v="3"/>
    <x v="8"/>
    <d v="2025-05-24T00:00:00"/>
    <d v="2025-08-27T00:00:00"/>
    <x v="2"/>
    <n v="470"/>
    <n v="52"/>
    <n v="1.9230769230769232E-2"/>
    <x v="0"/>
    <n v="1"/>
    <n v="51.79"/>
    <n v="51.79"/>
    <n v="38.21"/>
    <x v="4"/>
    <x v="9"/>
    <x v="0"/>
    <n v="43"/>
    <x v="0"/>
    <x v="3"/>
    <x v="0"/>
    <x v="5"/>
    <n v="0"/>
    <n v="1"/>
    <n v="0"/>
    <n v="0"/>
    <n v="0"/>
    <d v="2025-10-10T00:00:00"/>
    <s v="Contacted"/>
    <n v="5"/>
    <x v="0"/>
    <b v="1"/>
    <b v="0"/>
    <x v="1"/>
  </r>
  <r>
    <s v="CUST100908"/>
    <d v="2022-07-30T00:00:00"/>
    <x v="0"/>
    <x v="8"/>
    <d v="2023-11-10T00:00:00"/>
    <d v="2025-02-16T00:00:00"/>
    <x v="2"/>
    <n v="1176"/>
    <n v="244"/>
    <n v="4.0983606557377051E-3"/>
    <x v="0"/>
    <n v="2"/>
    <n v="135.36000000000001"/>
    <n v="67.680000000000007"/>
    <n v="0.5"/>
    <x v="0"/>
    <x v="9"/>
    <x v="2"/>
    <n v="29"/>
    <x v="2"/>
    <x v="6"/>
    <x v="3"/>
    <x v="7"/>
    <n v="0"/>
    <n v="0"/>
    <n v="1"/>
    <n v="0"/>
    <n v="0"/>
    <s v="-"/>
    <s v="Never Contacted"/>
    <n v="0"/>
    <x v="0"/>
    <b v="1"/>
    <b v="1"/>
    <x v="0"/>
  </r>
  <r>
    <s v="CUST100924"/>
    <d v="2024-08-18T00:00:00"/>
    <x v="3"/>
    <x v="2"/>
    <d v="2025-05-02T00:00:00"/>
    <d v="2025-10-09T00:00:00"/>
    <x v="2"/>
    <n v="426"/>
    <n v="9"/>
    <n v="0.1111111111111111"/>
    <x v="0"/>
    <n v="3"/>
    <n v="134.69999999999999"/>
    <n v="44.9"/>
    <n v="29.4"/>
    <x v="4"/>
    <x v="2"/>
    <x v="2"/>
    <n v="20"/>
    <x v="2"/>
    <x v="4"/>
    <x v="4"/>
    <x v="5"/>
    <n v="0"/>
    <n v="0"/>
    <n v="0"/>
    <n v="0"/>
    <n v="1"/>
    <s v="-"/>
    <s v="Never Contacted"/>
    <n v="0"/>
    <x v="1"/>
    <b v="1"/>
    <b v="0"/>
    <x v="1"/>
  </r>
  <r>
    <s v="CUST100751"/>
    <d v="2020-01-13T00:00:00"/>
    <x v="2"/>
    <x v="3"/>
    <d v="2025-07-25T00:00:00"/>
    <d v="2025-08-23T00:00:00"/>
    <x v="2"/>
    <n v="2105"/>
    <n v="56"/>
    <n v="1.7857142857142856E-2"/>
    <x v="0"/>
    <n v="2"/>
    <n v="264.16000000000003"/>
    <n v="132.08000000000001"/>
    <n v="115.69"/>
    <x v="3"/>
    <x v="0"/>
    <x v="0"/>
    <n v="29"/>
    <x v="2"/>
    <x v="0"/>
    <x v="1"/>
    <x v="7"/>
    <n v="0"/>
    <n v="0"/>
    <n v="0"/>
    <n v="0"/>
    <n v="1"/>
    <d v="2024-02-22T00:00:00"/>
    <s v="Contacted"/>
    <n v="6"/>
    <x v="0"/>
    <b v="1"/>
    <b v="0"/>
    <x v="1"/>
  </r>
  <r>
    <s v="CUST101889"/>
    <d v="2021-07-24T00:00:00"/>
    <x v="1"/>
    <x v="8"/>
    <d v="2023-07-22T00:00:00"/>
    <d v="2024-07-03T00:00:00"/>
    <x v="0"/>
    <n v="1547"/>
    <n v="472"/>
    <n v="2.1186440677966102E-3"/>
    <x v="0"/>
    <n v="2"/>
    <n v="103.54"/>
    <n v="51.77"/>
    <n v="9.4499999999999993"/>
    <x v="1"/>
    <x v="9"/>
    <x v="0"/>
    <n v="39"/>
    <x v="0"/>
    <x v="0"/>
    <x v="4"/>
    <x v="5"/>
    <n v="0"/>
    <n v="0"/>
    <n v="0"/>
    <n v="0"/>
    <n v="2"/>
    <d v="2022-05-04T00:00:00"/>
    <s v="Contacted"/>
    <n v="10"/>
    <x v="2"/>
    <b v="0"/>
    <b v="0"/>
    <x v="0"/>
  </r>
  <r>
    <s v="CUST100460"/>
    <d v="2020-11-12T00:00:00"/>
    <x v="2"/>
    <x v="5"/>
    <d v="2023-01-03T00:00:00"/>
    <d v="2025-08-28T00:00:00"/>
    <x v="2"/>
    <n v="1801"/>
    <n v="51"/>
    <n v="1.9607843137254902E-2"/>
    <x v="0"/>
    <n v="2"/>
    <n v="93.31"/>
    <n v="46.66"/>
    <n v="25.1"/>
    <x v="4"/>
    <x v="1"/>
    <x v="2"/>
    <n v="39"/>
    <x v="0"/>
    <x v="5"/>
    <x v="2"/>
    <x v="4"/>
    <n v="0"/>
    <n v="1"/>
    <n v="1"/>
    <n v="0"/>
    <n v="1"/>
    <s v="-"/>
    <s v="Never Contacted"/>
    <n v="6"/>
    <x v="2"/>
    <b v="0"/>
    <b v="1"/>
    <x v="1"/>
  </r>
  <r>
    <s v="CUST101747"/>
    <d v="2024-02-28T00:00:00"/>
    <x v="3"/>
    <x v="4"/>
    <d v="2025-08-09T00:00:00"/>
    <d v="2025-08-30T00:00:00"/>
    <x v="2"/>
    <n v="598"/>
    <n v="49"/>
    <n v="2.0408163265306121E-2"/>
    <x v="0"/>
    <n v="2"/>
    <n v="120.31"/>
    <n v="60.16"/>
    <n v="64.48"/>
    <x v="4"/>
    <x v="6"/>
    <x v="1"/>
    <n v="42"/>
    <x v="0"/>
    <x v="4"/>
    <x v="3"/>
    <x v="8"/>
    <n v="0"/>
    <n v="0"/>
    <n v="0"/>
    <n v="1"/>
    <n v="0"/>
    <s v="-"/>
    <s v="Never Contacted"/>
    <n v="0"/>
    <x v="2"/>
    <b v="0"/>
    <b v="0"/>
    <x v="1"/>
  </r>
  <r>
    <s v="CUST101947"/>
    <d v="2020-04-17T00:00:00"/>
    <x v="2"/>
    <x v="9"/>
    <d v="2021-07-06T00:00:00"/>
    <d v="2024-04-25T00:00:00"/>
    <x v="0"/>
    <n v="2010"/>
    <n v="541"/>
    <n v="1.8484288354898336E-3"/>
    <x v="0"/>
    <n v="2"/>
    <n v="117.24"/>
    <n v="58.62"/>
    <n v="74.61"/>
    <x v="4"/>
    <x v="3"/>
    <x v="0"/>
    <n v="38"/>
    <x v="0"/>
    <x v="3"/>
    <x v="1"/>
    <x v="3"/>
    <n v="0"/>
    <n v="0"/>
    <n v="0"/>
    <n v="0"/>
    <n v="2"/>
    <s v="-"/>
    <s v="Never Contacted"/>
    <n v="0"/>
    <x v="2"/>
    <b v="1"/>
    <b v="0"/>
    <x v="0"/>
  </r>
  <r>
    <s v="CUST101224"/>
    <d v="2021-11-06T00:00:00"/>
    <x v="1"/>
    <x v="5"/>
    <d v="2025-03-08T00:00:00"/>
    <d v="2025-06-13T00:00:00"/>
    <x v="2"/>
    <n v="1442"/>
    <n v="127"/>
    <n v="7.874015748031496E-3"/>
    <x v="0"/>
    <n v="2"/>
    <n v="130.94999999999999"/>
    <n v="65.48"/>
    <n v="28.68"/>
    <x v="5"/>
    <x v="6"/>
    <x v="2"/>
    <n v="32"/>
    <x v="0"/>
    <x v="5"/>
    <x v="0"/>
    <x v="7"/>
    <n v="0"/>
    <n v="0"/>
    <n v="0"/>
    <n v="0"/>
    <n v="0"/>
    <d v="2023-07-03T00:00:00"/>
    <s v="Contacted"/>
    <n v="10"/>
    <x v="2"/>
    <b v="1"/>
    <b v="1"/>
    <x v="0"/>
  </r>
  <r>
    <s v="CUST101168"/>
    <d v="2021-09-14T00:00:00"/>
    <x v="1"/>
    <x v="10"/>
    <d v="2022-09-02T00:00:00"/>
    <d v="2024-07-13T00:00:00"/>
    <x v="0"/>
    <n v="1495"/>
    <n v="462"/>
    <n v="2.1645021645021645E-3"/>
    <x v="0"/>
    <n v="3"/>
    <n v="2.5499999999999998"/>
    <n v="0.85"/>
    <n v="0.5"/>
    <x v="1"/>
    <x v="7"/>
    <x v="1"/>
    <n v="26"/>
    <x v="2"/>
    <x v="3"/>
    <x v="0"/>
    <x v="1"/>
    <n v="0"/>
    <n v="0"/>
    <n v="0"/>
    <n v="0"/>
    <n v="0"/>
    <d v="2024-03-20T00:00:00"/>
    <s v="Contacted"/>
    <n v="0"/>
    <x v="1"/>
    <b v="1"/>
    <b v="1"/>
    <x v="0"/>
  </r>
  <r>
    <s v="CUST100958"/>
    <d v="2023-12-07T00:00:00"/>
    <x v="4"/>
    <x v="7"/>
    <d v="2025-06-22T00:00:00"/>
    <d v="2025-09-12T00:00:00"/>
    <x v="2"/>
    <n v="681"/>
    <n v="36"/>
    <n v="2.7777777777777776E-2"/>
    <x v="0"/>
    <n v="3"/>
    <n v="260.25"/>
    <n v="86.75"/>
    <n v="96.3"/>
    <x v="0"/>
    <x v="4"/>
    <x v="1"/>
    <n v="21"/>
    <x v="2"/>
    <x v="2"/>
    <x v="4"/>
    <x v="6"/>
    <n v="0"/>
    <n v="0"/>
    <n v="1"/>
    <n v="0"/>
    <n v="3"/>
    <d v="2023-12-24T00:00:00"/>
    <s v="Contacted"/>
    <n v="0"/>
    <x v="0"/>
    <b v="1"/>
    <b v="1"/>
    <x v="1"/>
  </r>
  <r>
    <s v="CUST100501"/>
    <d v="2021-04-01T00:00:00"/>
    <x v="1"/>
    <x v="9"/>
    <d v="2024-07-17T00:00:00"/>
    <d v="2024-12-23T00:00:00"/>
    <x v="0"/>
    <n v="1661"/>
    <n v="299"/>
    <n v="3.3444816053511705E-3"/>
    <x v="0"/>
    <n v="5"/>
    <n v="26.65"/>
    <n v="5.33"/>
    <n v="10.67"/>
    <x v="3"/>
    <x v="4"/>
    <x v="2"/>
    <n v="43"/>
    <x v="0"/>
    <x v="5"/>
    <x v="0"/>
    <x v="0"/>
    <n v="0"/>
    <n v="0"/>
    <n v="0"/>
    <n v="0"/>
    <n v="1"/>
    <d v="2024-08-26T00:00:00"/>
    <s v="Contacted"/>
    <n v="0"/>
    <x v="2"/>
    <b v="1"/>
    <b v="0"/>
    <x v="0"/>
  </r>
  <r>
    <s v="CUST101727"/>
    <d v="2021-05-28T00:00:00"/>
    <x v="1"/>
    <x v="1"/>
    <d v="2025-05-20T00:00:00"/>
    <d v="2025-07-06T00:00:00"/>
    <x v="2"/>
    <n v="1604"/>
    <n v="104"/>
    <n v="9.6153846153846159E-3"/>
    <x v="0"/>
    <n v="4"/>
    <n v="419.45"/>
    <n v="104.86"/>
    <n v="157.18"/>
    <x v="1"/>
    <x v="9"/>
    <x v="0"/>
    <n v="23"/>
    <x v="2"/>
    <x v="3"/>
    <x v="2"/>
    <x v="2"/>
    <n v="0"/>
    <n v="1"/>
    <n v="0"/>
    <n v="2"/>
    <n v="2"/>
    <s v="-"/>
    <s v="Never Contacted"/>
    <n v="2"/>
    <x v="0"/>
    <b v="0"/>
    <b v="0"/>
    <x v="0"/>
  </r>
  <r>
    <s v="CUST100739"/>
    <d v="2022-05-10T00:00:00"/>
    <x v="0"/>
    <x v="1"/>
    <d v="2023-12-06T00:00:00"/>
    <d v="2024-09-19T00:00:00"/>
    <x v="0"/>
    <n v="1257"/>
    <n v="394"/>
    <n v="2.5380710659898475E-3"/>
    <x v="0"/>
    <n v="4"/>
    <n v="283.06"/>
    <n v="70.77"/>
    <n v="73.97"/>
    <x v="1"/>
    <x v="0"/>
    <x v="2"/>
    <n v="34"/>
    <x v="0"/>
    <x v="2"/>
    <x v="1"/>
    <x v="4"/>
    <n v="0"/>
    <n v="0"/>
    <n v="1"/>
    <n v="0"/>
    <n v="1"/>
    <d v="2022-08-08T00:00:00"/>
    <s v="Contacted"/>
    <n v="6"/>
    <x v="0"/>
    <b v="1"/>
    <b v="0"/>
    <x v="0"/>
  </r>
  <r>
    <s v="CUST100040"/>
    <d v="2024-03-05T00:00:00"/>
    <x v="3"/>
    <x v="11"/>
    <d v="2025-02-28T00:00:00"/>
    <d v="2025-04-12T00:00:00"/>
    <x v="2"/>
    <n v="592"/>
    <n v="189"/>
    <n v="5.2910052910052907E-3"/>
    <x v="0"/>
    <n v="5"/>
    <n v="170.42"/>
    <n v="34.08"/>
    <n v="27.15"/>
    <x v="3"/>
    <x v="1"/>
    <x v="2"/>
    <n v="28"/>
    <x v="2"/>
    <x v="5"/>
    <x v="2"/>
    <x v="1"/>
    <n v="0"/>
    <n v="1"/>
    <n v="0"/>
    <n v="0"/>
    <n v="1"/>
    <d v="2025-05-01T00:00:00"/>
    <s v="Contacted"/>
    <n v="0"/>
    <x v="2"/>
    <b v="1"/>
    <b v="0"/>
    <x v="0"/>
  </r>
  <r>
    <s v="CUST100868"/>
    <d v="2021-02-10T00:00:00"/>
    <x v="1"/>
    <x v="4"/>
    <d v="2024-02-09T00:00:00"/>
    <d v="2024-05-29T00:00:00"/>
    <x v="0"/>
    <n v="1711"/>
    <n v="507"/>
    <n v="1.9723865877712033E-3"/>
    <x v="0"/>
    <n v="2"/>
    <n v="234.23"/>
    <n v="117.12"/>
    <n v="177.41"/>
    <x v="2"/>
    <x v="10"/>
    <x v="0"/>
    <n v="44"/>
    <x v="0"/>
    <x v="6"/>
    <x v="0"/>
    <x v="1"/>
    <n v="0"/>
    <n v="0"/>
    <n v="0"/>
    <n v="1"/>
    <n v="0"/>
    <d v="2023-11-13T00:00:00"/>
    <s v="Contacted"/>
    <n v="9"/>
    <x v="2"/>
    <b v="1"/>
    <b v="0"/>
    <x v="0"/>
  </r>
  <r>
    <s v="CUST100731"/>
    <d v="2022-04-14T00:00:00"/>
    <x v="0"/>
    <x v="9"/>
    <d v="2022-05-23T00:00:00"/>
    <d v="2025-04-01T00:00:00"/>
    <x v="2"/>
    <n v="1283"/>
    <n v="200"/>
    <n v="5.0000000000000001E-3"/>
    <x v="0"/>
    <n v="1"/>
    <n v="0.95"/>
    <n v="0.95"/>
    <n v="0.5"/>
    <x v="1"/>
    <x v="4"/>
    <x v="1"/>
    <n v="35"/>
    <x v="0"/>
    <x v="2"/>
    <x v="4"/>
    <x v="7"/>
    <n v="0"/>
    <n v="0"/>
    <n v="0"/>
    <n v="0"/>
    <n v="0"/>
    <s v="-"/>
    <s v="Never Contacted"/>
    <n v="0"/>
    <x v="0"/>
    <b v="1"/>
    <b v="0"/>
    <x v="0"/>
  </r>
  <r>
    <s v="CUST100539"/>
    <d v="2022-02-27T00:00:00"/>
    <x v="0"/>
    <x v="4"/>
    <d v="2025-01-21T00:00:00"/>
    <d v="2025-06-22T00:00:00"/>
    <x v="2"/>
    <n v="1329"/>
    <n v="118"/>
    <n v="8.4745762711864406E-3"/>
    <x v="0"/>
    <n v="3"/>
    <n v="70.94"/>
    <n v="23.65"/>
    <n v="24.17"/>
    <x v="3"/>
    <x v="7"/>
    <x v="1"/>
    <n v="47"/>
    <x v="0"/>
    <x v="6"/>
    <x v="1"/>
    <x v="5"/>
    <n v="0"/>
    <n v="0"/>
    <n v="0"/>
    <n v="0"/>
    <n v="0"/>
    <d v="2024-02-29T00:00:00"/>
    <s v="Contacted"/>
    <n v="0"/>
    <x v="2"/>
    <b v="1"/>
    <b v="1"/>
    <x v="0"/>
  </r>
  <r>
    <s v="CUST101201"/>
    <d v="2024-03-28T00:00:00"/>
    <x v="3"/>
    <x v="11"/>
    <d v="2024-11-11T00:00:00"/>
    <d v="2025-01-06T00:00:00"/>
    <x v="2"/>
    <n v="569"/>
    <n v="285"/>
    <n v="3.5087719298245615E-3"/>
    <x v="0"/>
    <n v="3"/>
    <n v="3.06"/>
    <n v="1.02"/>
    <n v="1.39"/>
    <x v="4"/>
    <x v="10"/>
    <x v="2"/>
    <n v="33"/>
    <x v="0"/>
    <x v="6"/>
    <x v="1"/>
    <x v="4"/>
    <n v="0"/>
    <n v="0"/>
    <n v="1"/>
    <n v="0"/>
    <n v="2"/>
    <d v="2024-07-01T00:00:00"/>
    <s v="Contacted"/>
    <n v="4"/>
    <x v="2"/>
    <b v="1"/>
    <b v="0"/>
    <x v="0"/>
  </r>
  <r>
    <s v="CUST101339"/>
    <d v="2023-01-08T00:00:00"/>
    <x v="4"/>
    <x v="3"/>
    <d v="2024-07-18T00:00:00"/>
    <d v="2024-08-03T00:00:00"/>
    <x v="0"/>
    <n v="1014"/>
    <n v="441"/>
    <n v="2.2675736961451248E-3"/>
    <x v="0"/>
    <n v="4"/>
    <n v="130.22"/>
    <n v="32.56"/>
    <n v="26.6"/>
    <x v="2"/>
    <x v="2"/>
    <x v="0"/>
    <n v="31"/>
    <x v="0"/>
    <x v="4"/>
    <x v="1"/>
    <x v="2"/>
    <n v="0"/>
    <n v="0"/>
    <n v="0"/>
    <n v="1"/>
    <n v="1"/>
    <d v="2025-07-12T00:00:00"/>
    <s v="Contacted"/>
    <n v="5"/>
    <x v="1"/>
    <b v="1"/>
    <b v="1"/>
    <x v="0"/>
  </r>
  <r>
    <s v="CUST100697"/>
    <d v="2022-07-10T00:00:00"/>
    <x v="0"/>
    <x v="8"/>
    <d v="2023-10-31T00:00:00"/>
    <d v="2023-11-06T00:00:00"/>
    <x v="1"/>
    <n v="1196"/>
    <n v="712"/>
    <n v="1.4044943820224719E-3"/>
    <x v="0"/>
    <n v="3"/>
    <n v="123.02"/>
    <n v="41.01"/>
    <n v="57.53"/>
    <x v="3"/>
    <x v="1"/>
    <x v="2"/>
    <n v="28"/>
    <x v="2"/>
    <x v="0"/>
    <x v="4"/>
    <x v="7"/>
    <n v="0"/>
    <n v="0"/>
    <n v="0"/>
    <n v="0"/>
    <n v="1"/>
    <s v="-"/>
    <s v="Never Contacted"/>
    <n v="7"/>
    <x v="0"/>
    <b v="1"/>
    <b v="0"/>
    <x v="0"/>
  </r>
  <r>
    <s v="CUST102344"/>
    <d v="2022-06-14T00:00:00"/>
    <x v="0"/>
    <x v="0"/>
    <d v="2024-04-27T00:00:00"/>
    <d v="2024-05-19T00:00:00"/>
    <x v="0"/>
    <n v="1222"/>
    <n v="517"/>
    <n v="1.9342359767891683E-3"/>
    <x v="0"/>
    <n v="2"/>
    <n v="139.01"/>
    <n v="69.510000000000005"/>
    <n v="75.77"/>
    <x v="5"/>
    <x v="8"/>
    <x v="0"/>
    <n v="27"/>
    <x v="2"/>
    <x v="2"/>
    <x v="2"/>
    <x v="2"/>
    <n v="0"/>
    <n v="0"/>
    <n v="0"/>
    <n v="0"/>
    <n v="1"/>
    <d v="2024-05-28T00:00:00"/>
    <s v="Contacted"/>
    <n v="0"/>
    <x v="0"/>
    <b v="1"/>
    <b v="0"/>
    <x v="0"/>
  </r>
  <r>
    <s v="CUST102087"/>
    <d v="2020-12-28T00:00:00"/>
    <x v="2"/>
    <x v="7"/>
    <d v="2023-09-01T00:00:00"/>
    <d v="2024-11-21T00:00:00"/>
    <x v="0"/>
    <n v="1755"/>
    <n v="331"/>
    <n v="3.0211480362537764E-3"/>
    <x v="0"/>
    <n v="6"/>
    <n v="359.67"/>
    <n v="59.95"/>
    <n v="25.23"/>
    <x v="4"/>
    <x v="7"/>
    <x v="2"/>
    <n v="45"/>
    <x v="0"/>
    <x v="0"/>
    <x v="0"/>
    <x v="6"/>
    <n v="0"/>
    <n v="0"/>
    <n v="0"/>
    <n v="0"/>
    <n v="2"/>
    <d v="2025-09-03T00:00:00"/>
    <s v="Contacted"/>
    <n v="7"/>
    <x v="2"/>
    <b v="1"/>
    <b v="1"/>
    <x v="0"/>
  </r>
  <r>
    <s v="CUST102076"/>
    <d v="2020-07-29T00:00:00"/>
    <x v="2"/>
    <x v="8"/>
    <d v="2021-12-27T00:00:00"/>
    <d v="2025-02-16T00:00:00"/>
    <x v="2"/>
    <n v="1907"/>
    <n v="244"/>
    <n v="4.0983606557377051E-3"/>
    <x v="0"/>
    <n v="3"/>
    <n v="86.71"/>
    <n v="28.9"/>
    <n v="21.1"/>
    <x v="4"/>
    <x v="3"/>
    <x v="0"/>
    <n v="31"/>
    <x v="0"/>
    <x v="2"/>
    <x v="3"/>
    <x v="2"/>
    <n v="2"/>
    <n v="0"/>
    <n v="0"/>
    <n v="0"/>
    <n v="1"/>
    <d v="2025-02-27T00:00:00"/>
    <s v="Contacted"/>
    <n v="4"/>
    <x v="0"/>
    <b v="0"/>
    <b v="0"/>
    <x v="0"/>
  </r>
  <r>
    <s v="CUST101371"/>
    <d v="2020-11-07T00:00:00"/>
    <x v="2"/>
    <x v="5"/>
    <d v="2021-09-12T00:00:00"/>
    <d v="2022-10-23T00:00:00"/>
    <x v="5"/>
    <n v="1806"/>
    <n v="1091"/>
    <n v="9.1659028414298811E-4"/>
    <x v="0"/>
    <n v="3"/>
    <n v="75.59"/>
    <n v="25.2"/>
    <n v="40.799999999999997"/>
    <x v="4"/>
    <x v="9"/>
    <x v="2"/>
    <n v="34"/>
    <x v="0"/>
    <x v="1"/>
    <x v="4"/>
    <x v="3"/>
    <n v="0"/>
    <n v="0"/>
    <n v="0"/>
    <n v="0"/>
    <n v="1"/>
    <d v="2022-11-29T00:00:00"/>
    <s v="Contacted"/>
    <n v="0"/>
    <x v="0"/>
    <b v="1"/>
    <b v="1"/>
    <x v="0"/>
  </r>
  <r>
    <s v="CUST101145"/>
    <d v="2022-05-20T00:00:00"/>
    <x v="0"/>
    <x v="1"/>
    <d v="2024-08-16T00:00:00"/>
    <d v="2024-11-02T00:00:00"/>
    <x v="0"/>
    <n v="1247"/>
    <n v="350"/>
    <n v="2.8571428571428571E-3"/>
    <x v="0"/>
    <n v="3"/>
    <n v="29.95"/>
    <n v="9.98"/>
    <n v="3.11"/>
    <x v="3"/>
    <x v="3"/>
    <x v="0"/>
    <n v="17"/>
    <x v="1"/>
    <x v="3"/>
    <x v="0"/>
    <x v="7"/>
    <n v="1"/>
    <n v="0"/>
    <n v="1"/>
    <n v="0"/>
    <n v="1"/>
    <d v="2023-11-23T00:00:00"/>
    <s v="Contacted"/>
    <n v="4"/>
    <x v="0"/>
    <b v="0"/>
    <b v="1"/>
    <x v="0"/>
  </r>
  <r>
    <s v="CUST101031"/>
    <d v="2021-04-10T00:00:00"/>
    <x v="1"/>
    <x v="9"/>
    <d v="2024-10-21T00:00:00"/>
    <d v="2025-05-04T00:00:00"/>
    <x v="2"/>
    <n v="1652"/>
    <n v="167"/>
    <n v="5.9880239520958087E-3"/>
    <x v="0"/>
    <n v="1"/>
    <n v="50.67"/>
    <n v="50.67"/>
    <n v="75.83"/>
    <x v="1"/>
    <x v="3"/>
    <x v="1"/>
    <n v="36"/>
    <x v="0"/>
    <x v="2"/>
    <x v="3"/>
    <x v="0"/>
    <n v="0"/>
    <n v="0"/>
    <n v="0"/>
    <n v="1"/>
    <n v="0"/>
    <s v="-"/>
    <s v="Never Contacted"/>
    <n v="0"/>
    <x v="0"/>
    <b v="1"/>
    <b v="1"/>
    <x v="0"/>
  </r>
  <r>
    <s v="CUST100372"/>
    <d v="2023-09-01T00:00:00"/>
    <x v="4"/>
    <x v="10"/>
    <d v="2024-01-06T00:00:00"/>
    <d v="2024-04-02T00:00:00"/>
    <x v="0"/>
    <n v="778"/>
    <n v="564"/>
    <n v="1.7730496453900709E-3"/>
    <x v="0"/>
    <n v="5"/>
    <n v="191.13"/>
    <n v="38.229999999999997"/>
    <n v="0.5"/>
    <x v="3"/>
    <x v="4"/>
    <x v="2"/>
    <n v="23"/>
    <x v="2"/>
    <x v="0"/>
    <x v="4"/>
    <x v="4"/>
    <n v="0"/>
    <n v="0"/>
    <n v="0"/>
    <n v="0"/>
    <n v="2"/>
    <d v="2025-06-03T00:00:00"/>
    <s v="Contacted"/>
    <n v="0"/>
    <x v="0"/>
    <b v="1"/>
    <b v="0"/>
    <x v="0"/>
  </r>
  <r>
    <s v="CUST100667"/>
    <d v="2020-04-12T00:00:00"/>
    <x v="2"/>
    <x v="9"/>
    <d v="2022-02-14T00:00:00"/>
    <d v="2024-06-22T00:00:00"/>
    <x v="0"/>
    <n v="2015"/>
    <n v="483"/>
    <n v="2.070393374741201E-3"/>
    <x v="0"/>
    <n v="2"/>
    <n v="58.5"/>
    <n v="29.25"/>
    <n v="24.05"/>
    <x v="0"/>
    <x v="1"/>
    <x v="2"/>
    <n v="46"/>
    <x v="0"/>
    <x v="0"/>
    <x v="3"/>
    <x v="1"/>
    <n v="0"/>
    <n v="0"/>
    <n v="0"/>
    <n v="1"/>
    <n v="0"/>
    <s v="-"/>
    <s v="Never Contacted"/>
    <n v="0"/>
    <x v="1"/>
    <b v="1"/>
    <b v="0"/>
    <x v="0"/>
  </r>
  <r>
    <s v="CUST101431"/>
    <d v="2023-07-21T00:00:00"/>
    <x v="4"/>
    <x v="8"/>
    <d v="2024-08-18T00:00:00"/>
    <d v="2024-10-05T00:00:00"/>
    <x v="0"/>
    <n v="820"/>
    <n v="378"/>
    <n v="2.6455026455026454E-3"/>
    <x v="0"/>
    <n v="5"/>
    <n v="125.21"/>
    <n v="25.04"/>
    <n v="25.49"/>
    <x v="0"/>
    <x v="7"/>
    <x v="2"/>
    <n v="26"/>
    <x v="2"/>
    <x v="4"/>
    <x v="2"/>
    <x v="3"/>
    <n v="0"/>
    <n v="0"/>
    <n v="0"/>
    <n v="0"/>
    <n v="0"/>
    <d v="2023-11-01T00:00:00"/>
    <s v="Contacted"/>
    <n v="0"/>
    <x v="0"/>
    <b v="1"/>
    <b v="0"/>
    <x v="0"/>
  </r>
  <r>
    <s v="CUST102183"/>
    <d v="2020-04-17T00:00:00"/>
    <x v="2"/>
    <x v="9"/>
    <d v="2021-04-05T00:00:00"/>
    <d v="2023-10-22T00:00:00"/>
    <x v="1"/>
    <n v="2010"/>
    <n v="727"/>
    <n v="1.375515818431912E-3"/>
    <x v="0"/>
    <n v="4"/>
    <n v="289.7"/>
    <n v="72.430000000000007"/>
    <n v="73.39"/>
    <x v="2"/>
    <x v="1"/>
    <x v="2"/>
    <n v="23"/>
    <x v="2"/>
    <x v="6"/>
    <x v="0"/>
    <x v="0"/>
    <n v="0"/>
    <n v="0"/>
    <n v="1"/>
    <n v="1"/>
    <n v="0"/>
    <d v="2020-12-02T00:00:00"/>
    <s v="Contacted"/>
    <n v="0"/>
    <x v="1"/>
    <b v="0"/>
    <b v="1"/>
    <x v="0"/>
  </r>
  <r>
    <s v="CUST100357"/>
    <d v="2021-12-15T00:00:00"/>
    <x v="1"/>
    <x v="7"/>
    <d v="2024-12-28T00:00:00"/>
    <d v="2025-01-24T00:00:00"/>
    <x v="2"/>
    <n v="1403"/>
    <n v="267"/>
    <n v="3.7453183520599251E-3"/>
    <x v="0"/>
    <n v="4"/>
    <n v="84.82"/>
    <n v="21.21"/>
    <n v="30.04"/>
    <x v="3"/>
    <x v="1"/>
    <x v="2"/>
    <n v="42"/>
    <x v="0"/>
    <x v="5"/>
    <x v="4"/>
    <x v="3"/>
    <n v="1"/>
    <n v="0"/>
    <n v="0"/>
    <n v="2"/>
    <n v="0"/>
    <d v="2023-07-01T00:00:00"/>
    <s v="Contacted"/>
    <n v="3"/>
    <x v="0"/>
    <b v="1"/>
    <b v="0"/>
    <x v="0"/>
  </r>
  <r>
    <s v="CUST100967"/>
    <d v="2024-01-14T00:00:00"/>
    <x v="3"/>
    <x v="3"/>
    <d v="2024-05-22T00:00:00"/>
    <d v="2024-05-24T00:00:00"/>
    <x v="0"/>
    <n v="643"/>
    <n v="512"/>
    <n v="1.953125E-3"/>
    <x v="0"/>
    <n v="4"/>
    <n v="145.97"/>
    <n v="36.49"/>
    <n v="75.260000000000005"/>
    <x v="4"/>
    <x v="6"/>
    <x v="2"/>
    <n v="23"/>
    <x v="2"/>
    <x v="1"/>
    <x v="3"/>
    <x v="0"/>
    <n v="0"/>
    <n v="1"/>
    <n v="0"/>
    <n v="0"/>
    <n v="1"/>
    <d v="2024-03-04T00:00:00"/>
    <s v="Contacted"/>
    <n v="0"/>
    <x v="0"/>
    <b v="1"/>
    <b v="0"/>
    <x v="0"/>
  </r>
  <r>
    <s v="CUST100783"/>
    <d v="2020-09-18T00:00:00"/>
    <x v="2"/>
    <x v="10"/>
    <s v="-"/>
    <s v="-"/>
    <x v="3"/>
    <n v="1856"/>
    <s v=" - "/>
    <n v="0"/>
    <x v="1"/>
    <n v="0"/>
    <n v="0"/>
    <n v="0"/>
    <n v="0"/>
    <x v="5"/>
    <x v="3"/>
    <x v="2"/>
    <n v="34"/>
    <x v="0"/>
    <x v="0"/>
    <x v="2"/>
    <x v="2"/>
    <n v="1"/>
    <n v="0"/>
    <n v="0"/>
    <n v="0"/>
    <n v="0"/>
    <s v="-"/>
    <s v="Never Contacted"/>
    <n v="5"/>
    <x v="1"/>
    <b v="0"/>
    <b v="0"/>
    <x v="0"/>
  </r>
  <r>
    <s v="CUST100735"/>
    <d v="2022-05-01T00:00:00"/>
    <x v="0"/>
    <x v="1"/>
    <d v="2025-09-14T00:00:00"/>
    <d v="2025-09-24T00:00:00"/>
    <x v="2"/>
    <n v="1266"/>
    <n v="24"/>
    <n v="4.1666666666666664E-2"/>
    <x v="0"/>
    <n v="3"/>
    <n v="146.79"/>
    <n v="48.93"/>
    <n v="54.92"/>
    <x v="2"/>
    <x v="0"/>
    <x v="2"/>
    <n v="34"/>
    <x v="0"/>
    <x v="4"/>
    <x v="3"/>
    <x v="5"/>
    <n v="0"/>
    <n v="0"/>
    <n v="0"/>
    <n v="0"/>
    <n v="0"/>
    <d v="2022-08-11T00:00:00"/>
    <s v="Contacted"/>
    <n v="4"/>
    <x v="0"/>
    <b v="1"/>
    <b v="0"/>
    <x v="1"/>
  </r>
  <r>
    <s v="CUST101353"/>
    <d v="2023-03-17T00:00:00"/>
    <x v="4"/>
    <x v="11"/>
    <s v="-"/>
    <s v="-"/>
    <x v="3"/>
    <n v="946"/>
    <s v=" - "/>
    <n v="0"/>
    <x v="1"/>
    <n v="0"/>
    <n v="0"/>
    <n v="0"/>
    <n v="0"/>
    <x v="1"/>
    <x v="3"/>
    <x v="2"/>
    <n v="47"/>
    <x v="0"/>
    <x v="3"/>
    <x v="3"/>
    <x v="6"/>
    <n v="0"/>
    <n v="0"/>
    <n v="0"/>
    <n v="0"/>
    <n v="0"/>
    <d v="2023-07-24T00:00:00"/>
    <s v="Contacted"/>
    <n v="8"/>
    <x v="0"/>
    <b v="1"/>
    <b v="0"/>
    <x v="0"/>
  </r>
  <r>
    <s v="CUST101035"/>
    <d v="2020-01-29T00:00:00"/>
    <x v="2"/>
    <x v="3"/>
    <d v="2024-05-04T00:00:00"/>
    <d v="2024-12-18T00:00:00"/>
    <x v="0"/>
    <n v="2089"/>
    <n v="304"/>
    <n v="3.2894736842105261E-3"/>
    <x v="0"/>
    <n v="4"/>
    <n v="137.4"/>
    <n v="34.35"/>
    <n v="16.14"/>
    <x v="2"/>
    <x v="1"/>
    <x v="1"/>
    <n v="30"/>
    <x v="2"/>
    <x v="5"/>
    <x v="0"/>
    <x v="2"/>
    <n v="0"/>
    <n v="0"/>
    <n v="0"/>
    <n v="0"/>
    <n v="1"/>
    <s v="-"/>
    <s v="Never Contacted"/>
    <n v="0"/>
    <x v="0"/>
    <b v="1"/>
    <b v="0"/>
    <x v="0"/>
  </r>
  <r>
    <s v="CUST100970"/>
    <d v="2023-02-11T00:00:00"/>
    <x v="4"/>
    <x v="4"/>
    <d v="2025-04-26T00:00:00"/>
    <d v="2025-07-24T00:00:00"/>
    <x v="2"/>
    <n v="980"/>
    <n v="86"/>
    <n v="1.1627906976744186E-2"/>
    <x v="0"/>
    <n v="4"/>
    <n v="36.380000000000003"/>
    <n v="9.1"/>
    <n v="3.59"/>
    <x v="2"/>
    <x v="3"/>
    <x v="0"/>
    <n v="24"/>
    <x v="2"/>
    <x v="4"/>
    <x v="4"/>
    <x v="1"/>
    <n v="0"/>
    <n v="0"/>
    <n v="0"/>
    <n v="1"/>
    <n v="1"/>
    <d v="2025-06-24T00:00:00"/>
    <s v="Contacted"/>
    <n v="0"/>
    <x v="0"/>
    <b v="1"/>
    <b v="0"/>
    <x v="1"/>
  </r>
  <r>
    <s v="CUST100470"/>
    <d v="2021-01-02T00:00:00"/>
    <x v="1"/>
    <x v="3"/>
    <d v="2021-02-06T00:00:00"/>
    <d v="2023-02-18T00:00:00"/>
    <x v="1"/>
    <n v="1750"/>
    <n v="973"/>
    <n v="1.0277492291880781E-3"/>
    <x v="0"/>
    <n v="1"/>
    <n v="61.7"/>
    <n v="61.7"/>
    <n v="89.62"/>
    <x v="2"/>
    <x v="3"/>
    <x v="1"/>
    <n v="36"/>
    <x v="0"/>
    <x v="1"/>
    <x v="0"/>
    <x v="3"/>
    <n v="0"/>
    <n v="0"/>
    <n v="0"/>
    <n v="0"/>
    <n v="0"/>
    <d v="2025-09-08T00:00:00"/>
    <s v="Contacted"/>
    <n v="6"/>
    <x v="2"/>
    <b v="1"/>
    <b v="1"/>
    <x v="0"/>
  </r>
  <r>
    <s v="CUST100655"/>
    <d v="2024-10-28T00:00:00"/>
    <x v="3"/>
    <x v="6"/>
    <d v="2025-08-16T00:00:00"/>
    <d v="2025-08-28T00:00:00"/>
    <x v="2"/>
    <n v="355"/>
    <n v="51"/>
    <n v="1.9607843137254902E-2"/>
    <x v="0"/>
    <n v="4"/>
    <n v="164.97"/>
    <n v="41.24"/>
    <n v="30.81"/>
    <x v="4"/>
    <x v="0"/>
    <x v="0"/>
    <n v="28"/>
    <x v="2"/>
    <x v="4"/>
    <x v="2"/>
    <x v="4"/>
    <n v="0"/>
    <n v="0"/>
    <n v="0"/>
    <n v="0"/>
    <n v="0"/>
    <d v="2025-09-07T00:00:00"/>
    <s v="Contacted"/>
    <n v="0"/>
    <x v="2"/>
    <b v="1"/>
    <b v="1"/>
    <x v="1"/>
  </r>
  <r>
    <s v="CUST102353"/>
    <d v="2020-04-19T00:00:00"/>
    <x v="2"/>
    <x v="9"/>
    <d v="2025-02-06T00:00:00"/>
    <d v="2025-08-25T00:00:00"/>
    <x v="2"/>
    <n v="2008"/>
    <n v="54"/>
    <n v="1.8518518518518517E-2"/>
    <x v="0"/>
    <n v="3"/>
    <n v="221.51"/>
    <n v="73.84"/>
    <n v="0.5"/>
    <x v="1"/>
    <x v="4"/>
    <x v="2"/>
    <n v="41"/>
    <x v="0"/>
    <x v="2"/>
    <x v="2"/>
    <x v="4"/>
    <n v="0"/>
    <n v="0"/>
    <n v="0"/>
    <n v="0"/>
    <n v="2"/>
    <d v="2023-01-09T00:00:00"/>
    <s v="Contacted"/>
    <n v="0"/>
    <x v="0"/>
    <b v="1"/>
    <b v="1"/>
    <x v="1"/>
  </r>
  <r>
    <s v="CUST101909"/>
    <d v="2020-02-29T00:00:00"/>
    <x v="2"/>
    <x v="4"/>
    <d v="2023-11-17T00:00:00"/>
    <d v="2024-05-17T00:00:00"/>
    <x v="0"/>
    <n v="2058"/>
    <n v="519"/>
    <n v="1.9267822736030828E-3"/>
    <x v="0"/>
    <n v="2"/>
    <n v="169.4"/>
    <n v="84.7"/>
    <n v="21.63"/>
    <x v="1"/>
    <x v="9"/>
    <x v="1"/>
    <n v="32"/>
    <x v="0"/>
    <x v="1"/>
    <x v="4"/>
    <x v="7"/>
    <n v="1"/>
    <n v="0"/>
    <n v="1"/>
    <n v="0"/>
    <n v="0"/>
    <s v="-"/>
    <s v="Never Contacted"/>
    <n v="0"/>
    <x v="0"/>
    <b v="1"/>
    <b v="0"/>
    <x v="0"/>
  </r>
  <r>
    <s v="CUST102330"/>
    <d v="2023-12-27T00:00:00"/>
    <x v="4"/>
    <x v="7"/>
    <d v="2024-08-17T00:00:00"/>
    <d v="2025-09-18T00:00:00"/>
    <x v="2"/>
    <n v="661"/>
    <n v="30"/>
    <n v="3.3333333333333333E-2"/>
    <x v="0"/>
    <n v="4"/>
    <n v="222.69"/>
    <n v="55.67"/>
    <n v="14.23"/>
    <x v="1"/>
    <x v="9"/>
    <x v="2"/>
    <n v="34"/>
    <x v="0"/>
    <x v="4"/>
    <x v="3"/>
    <x v="2"/>
    <n v="0"/>
    <n v="0"/>
    <n v="0"/>
    <n v="1"/>
    <n v="2"/>
    <d v="2025-01-14T00:00:00"/>
    <s v="Contacted"/>
    <n v="0"/>
    <x v="1"/>
    <b v="1"/>
    <b v="0"/>
    <x v="1"/>
  </r>
  <r>
    <s v="CUST101396"/>
    <d v="2021-06-26T00:00:00"/>
    <x v="1"/>
    <x v="0"/>
    <d v="2024-03-23T00:00:00"/>
    <d v="2024-10-30T00:00:00"/>
    <x v="0"/>
    <n v="1575"/>
    <n v="353"/>
    <n v="2.8328611898016999E-3"/>
    <x v="0"/>
    <n v="6"/>
    <n v="997.96"/>
    <n v="166.33"/>
    <n v="392.46"/>
    <x v="1"/>
    <x v="2"/>
    <x v="0"/>
    <n v="34"/>
    <x v="0"/>
    <x v="2"/>
    <x v="0"/>
    <x v="6"/>
    <n v="0"/>
    <n v="0"/>
    <n v="0"/>
    <n v="0"/>
    <n v="2"/>
    <d v="2025-04-14T00:00:00"/>
    <s v="Contacted"/>
    <n v="0"/>
    <x v="0"/>
    <b v="1"/>
    <b v="0"/>
    <x v="0"/>
  </r>
  <r>
    <s v="CUST101536"/>
    <d v="2024-03-27T00:00:00"/>
    <x v="3"/>
    <x v="11"/>
    <d v="2025-07-16T00:00:00"/>
    <d v="2025-07-29T00:00:00"/>
    <x v="2"/>
    <n v="570"/>
    <n v="81"/>
    <n v="1.2345679012345678E-2"/>
    <x v="0"/>
    <n v="1"/>
    <n v="0.83"/>
    <n v="0.83"/>
    <n v="0.82"/>
    <x v="0"/>
    <x v="2"/>
    <x v="2"/>
    <n v="51"/>
    <x v="0"/>
    <x v="2"/>
    <x v="3"/>
    <x v="5"/>
    <n v="0"/>
    <n v="0"/>
    <n v="0"/>
    <n v="0"/>
    <n v="0"/>
    <d v="2024-12-03T00:00:00"/>
    <s v="Contacted"/>
    <n v="1"/>
    <x v="1"/>
    <b v="1"/>
    <b v="0"/>
    <x v="1"/>
  </r>
  <r>
    <s v="CUST101983"/>
    <d v="2020-04-22T00:00:00"/>
    <x v="2"/>
    <x v="9"/>
    <s v="-"/>
    <s v="-"/>
    <x v="3"/>
    <n v="2005"/>
    <s v=" - "/>
    <n v="0"/>
    <x v="1"/>
    <n v="0"/>
    <n v="0"/>
    <n v="0"/>
    <n v="0"/>
    <x v="1"/>
    <x v="0"/>
    <x v="0"/>
    <n v="29"/>
    <x v="2"/>
    <x v="0"/>
    <x v="2"/>
    <x v="1"/>
    <n v="0"/>
    <n v="0"/>
    <n v="0"/>
    <n v="0"/>
    <n v="0"/>
    <s v="-"/>
    <s v="Never Contacted"/>
    <n v="0"/>
    <x v="0"/>
    <b v="1"/>
    <b v="1"/>
    <x v="0"/>
  </r>
  <r>
    <s v="CUST102181"/>
    <d v="2023-10-22T00:00:00"/>
    <x v="4"/>
    <x v="6"/>
    <d v="2024-07-21T00:00:00"/>
    <d v="2024-12-16T00:00:00"/>
    <x v="0"/>
    <n v="727"/>
    <n v="306"/>
    <n v="3.2679738562091504E-3"/>
    <x v="0"/>
    <n v="1"/>
    <n v="107.4"/>
    <n v="107.4"/>
    <n v="123.62"/>
    <x v="2"/>
    <x v="5"/>
    <x v="0"/>
    <n v="19"/>
    <x v="1"/>
    <x v="2"/>
    <x v="3"/>
    <x v="5"/>
    <n v="0"/>
    <n v="0"/>
    <n v="0"/>
    <n v="0"/>
    <n v="0"/>
    <d v="2024-12-03T00:00:00"/>
    <s v="Contacted"/>
    <n v="0"/>
    <x v="0"/>
    <b v="1"/>
    <b v="1"/>
    <x v="0"/>
  </r>
  <r>
    <s v="CUST101549"/>
    <d v="2024-06-03T00:00:00"/>
    <x v="3"/>
    <x v="0"/>
    <d v="2025-02-18T00:00:00"/>
    <d v="2025-06-21T00:00:00"/>
    <x v="2"/>
    <n v="502"/>
    <n v="119"/>
    <n v="8.4033613445378148E-3"/>
    <x v="0"/>
    <n v="5"/>
    <n v="175.41"/>
    <n v="35.08"/>
    <n v="64.37"/>
    <x v="0"/>
    <x v="4"/>
    <x v="0"/>
    <n v="28"/>
    <x v="2"/>
    <x v="1"/>
    <x v="0"/>
    <x v="1"/>
    <n v="0"/>
    <n v="0"/>
    <n v="0"/>
    <n v="1"/>
    <n v="5"/>
    <s v="-"/>
    <s v="Never Contacted"/>
    <n v="0"/>
    <x v="0"/>
    <b v="0"/>
    <b v="1"/>
    <x v="0"/>
  </r>
  <r>
    <s v="CUST101328"/>
    <d v="2021-08-02T00:00:00"/>
    <x v="1"/>
    <x v="2"/>
    <d v="2022-11-22T00:00:00"/>
    <d v="2024-10-14T00:00:00"/>
    <x v="0"/>
    <n v="1538"/>
    <n v="369"/>
    <n v="2.7100271002710027E-3"/>
    <x v="0"/>
    <n v="3"/>
    <n v="68.81"/>
    <n v="22.94"/>
    <n v="19.78"/>
    <x v="2"/>
    <x v="3"/>
    <x v="2"/>
    <n v="33"/>
    <x v="0"/>
    <x v="0"/>
    <x v="3"/>
    <x v="7"/>
    <n v="0"/>
    <n v="1"/>
    <n v="0"/>
    <n v="0"/>
    <n v="2"/>
    <d v="2025-07-20T00:00:00"/>
    <s v="Contacted"/>
    <n v="6"/>
    <x v="0"/>
    <b v="1"/>
    <b v="0"/>
    <x v="0"/>
  </r>
  <r>
    <s v="CUST101256"/>
    <d v="2023-06-29T00:00:00"/>
    <x v="4"/>
    <x v="0"/>
    <s v="-"/>
    <s v="-"/>
    <x v="3"/>
    <n v="842"/>
    <s v=" - "/>
    <n v="0"/>
    <x v="1"/>
    <n v="0"/>
    <n v="0"/>
    <n v="0"/>
    <n v="0"/>
    <x v="5"/>
    <x v="8"/>
    <x v="2"/>
    <n v="45"/>
    <x v="0"/>
    <x v="2"/>
    <x v="2"/>
    <x v="7"/>
    <n v="0"/>
    <n v="0"/>
    <n v="0"/>
    <n v="0"/>
    <n v="0"/>
    <d v="2024-08-17T00:00:00"/>
    <s v="Contacted"/>
    <n v="0"/>
    <x v="2"/>
    <b v="1"/>
    <b v="1"/>
    <x v="0"/>
  </r>
  <r>
    <s v="CUST102161"/>
    <d v="2020-06-21T00:00:00"/>
    <x v="2"/>
    <x v="0"/>
    <d v="2023-11-08T00:00:00"/>
    <d v="2024-09-20T00:00:00"/>
    <x v="0"/>
    <n v="1945"/>
    <n v="393"/>
    <n v="2.5445292620865142E-3"/>
    <x v="0"/>
    <n v="4"/>
    <n v="4.38"/>
    <n v="1.1000000000000001"/>
    <n v="2.5499999999999998"/>
    <x v="4"/>
    <x v="7"/>
    <x v="2"/>
    <n v="41"/>
    <x v="0"/>
    <x v="4"/>
    <x v="0"/>
    <x v="7"/>
    <n v="0"/>
    <n v="0"/>
    <n v="0"/>
    <n v="1"/>
    <n v="0"/>
    <s v="-"/>
    <s v="Never Contacted"/>
    <n v="10"/>
    <x v="2"/>
    <b v="1"/>
    <b v="1"/>
    <x v="0"/>
  </r>
  <r>
    <s v="CUST101425"/>
    <d v="2021-04-10T00:00:00"/>
    <x v="1"/>
    <x v="9"/>
    <d v="2025-07-10T00:00:00"/>
    <d v="2025-09-25T00:00:00"/>
    <x v="2"/>
    <n v="1652"/>
    <n v="23"/>
    <n v="4.3478260869565216E-2"/>
    <x v="0"/>
    <n v="6"/>
    <n v="259.23"/>
    <n v="43.21"/>
    <n v="51.73"/>
    <x v="0"/>
    <x v="3"/>
    <x v="2"/>
    <n v="27"/>
    <x v="2"/>
    <x v="0"/>
    <x v="2"/>
    <x v="4"/>
    <n v="0"/>
    <n v="0"/>
    <n v="0"/>
    <n v="2"/>
    <n v="3"/>
    <d v="2025-09-10T00:00:00"/>
    <s v="Contacted"/>
    <n v="10"/>
    <x v="0"/>
    <b v="1"/>
    <b v="0"/>
    <x v="1"/>
  </r>
  <r>
    <s v="CUST101464"/>
    <d v="2021-05-08T00:00:00"/>
    <x v="1"/>
    <x v="1"/>
    <d v="2024-01-23T00:00:00"/>
    <d v="2024-08-02T00:00:00"/>
    <x v="0"/>
    <n v="1624"/>
    <n v="442"/>
    <n v="2.2624434389140274E-3"/>
    <x v="0"/>
    <n v="5"/>
    <n v="216.79"/>
    <n v="43.36"/>
    <n v="0.5"/>
    <x v="1"/>
    <x v="9"/>
    <x v="2"/>
    <n v="26"/>
    <x v="2"/>
    <x v="3"/>
    <x v="0"/>
    <x v="0"/>
    <n v="1"/>
    <n v="0"/>
    <n v="0"/>
    <n v="1"/>
    <n v="1"/>
    <d v="2023-12-27T00:00:00"/>
    <s v="Contacted"/>
    <n v="0"/>
    <x v="0"/>
    <b v="0"/>
    <b v="1"/>
    <x v="0"/>
  </r>
  <r>
    <s v="CUST101555"/>
    <d v="2020-09-26T00:00:00"/>
    <x v="2"/>
    <x v="10"/>
    <d v="2024-12-23T00:00:00"/>
    <d v="2025-01-04T00:00:00"/>
    <x v="2"/>
    <n v="1848"/>
    <n v="287"/>
    <n v="3.4843205574912892E-3"/>
    <x v="0"/>
    <n v="4"/>
    <n v="300.93"/>
    <n v="75.23"/>
    <n v="43.36"/>
    <x v="4"/>
    <x v="0"/>
    <x v="2"/>
    <n v="16"/>
    <x v="1"/>
    <x v="1"/>
    <x v="2"/>
    <x v="4"/>
    <n v="0"/>
    <n v="1"/>
    <n v="0"/>
    <n v="0"/>
    <n v="1"/>
    <s v="-"/>
    <s v="Never Contacted"/>
    <n v="8"/>
    <x v="2"/>
    <b v="1"/>
    <b v="1"/>
    <x v="0"/>
  </r>
  <r>
    <s v="CUST102155"/>
    <d v="2022-07-11T00:00:00"/>
    <x v="0"/>
    <x v="8"/>
    <d v="2024-01-31T00:00:00"/>
    <d v="2025-10-05T00:00:00"/>
    <x v="2"/>
    <n v="1195"/>
    <n v="13"/>
    <n v="7.6923076923076927E-2"/>
    <x v="0"/>
    <n v="3"/>
    <n v="187.88"/>
    <n v="62.63"/>
    <n v="0"/>
    <x v="0"/>
    <x v="6"/>
    <x v="0"/>
    <n v="16"/>
    <x v="1"/>
    <x v="0"/>
    <x v="1"/>
    <x v="0"/>
    <n v="0"/>
    <n v="0"/>
    <n v="0"/>
    <n v="0"/>
    <n v="1"/>
    <d v="2025-02-27T00:00:00"/>
    <s v="Contacted"/>
    <n v="0"/>
    <x v="2"/>
    <b v="1"/>
    <b v="0"/>
    <x v="1"/>
  </r>
  <r>
    <s v="CUST101250"/>
    <d v="2022-08-04T00:00:00"/>
    <x v="0"/>
    <x v="2"/>
    <d v="2023-01-14T00:00:00"/>
    <d v="2024-04-12T00:00:00"/>
    <x v="0"/>
    <n v="1171"/>
    <n v="554"/>
    <n v="1.8050541516245488E-3"/>
    <x v="0"/>
    <n v="1"/>
    <n v="71.89"/>
    <n v="71.89"/>
    <n v="52.51"/>
    <x v="5"/>
    <x v="0"/>
    <x v="2"/>
    <n v="38"/>
    <x v="0"/>
    <x v="0"/>
    <x v="4"/>
    <x v="7"/>
    <n v="0"/>
    <n v="0"/>
    <n v="0"/>
    <n v="0"/>
    <n v="1"/>
    <d v="2025-04-25T00:00:00"/>
    <s v="Contacted"/>
    <n v="6"/>
    <x v="2"/>
    <b v="0"/>
    <b v="1"/>
    <x v="0"/>
  </r>
  <r>
    <s v="CUST101699"/>
    <d v="2024-05-30T00:00:00"/>
    <x v="3"/>
    <x v="1"/>
    <d v="2025-07-12T00:00:00"/>
    <s v="-"/>
    <x v="3"/>
    <n v="506"/>
    <s v=" - "/>
    <n v="0"/>
    <x v="0"/>
    <n v="0"/>
    <n v="0"/>
    <n v="0"/>
    <n v="0"/>
    <x v="4"/>
    <x v="5"/>
    <x v="2"/>
    <n v="52"/>
    <x v="0"/>
    <x v="0"/>
    <x v="0"/>
    <x v="2"/>
    <n v="0"/>
    <n v="0"/>
    <n v="0"/>
    <n v="0"/>
    <n v="0"/>
    <s v="-"/>
    <s v="Never Contacted"/>
    <n v="8"/>
    <x v="0"/>
    <b v="1"/>
    <b v="1"/>
    <x v="0"/>
  </r>
  <r>
    <s v="CUST101252"/>
    <d v="2020-04-21T00:00:00"/>
    <x v="2"/>
    <x v="9"/>
    <d v="2023-03-15T00:00:00"/>
    <d v="2024-04-28T00:00:00"/>
    <x v="0"/>
    <n v="2006"/>
    <n v="538"/>
    <n v="1.8587360594795538E-3"/>
    <x v="0"/>
    <n v="2"/>
    <n v="217.93"/>
    <n v="108.97"/>
    <n v="66.03"/>
    <x v="4"/>
    <x v="4"/>
    <x v="2"/>
    <n v="38"/>
    <x v="0"/>
    <x v="5"/>
    <x v="2"/>
    <x v="0"/>
    <n v="0"/>
    <n v="0"/>
    <n v="0"/>
    <n v="0"/>
    <n v="1"/>
    <d v="2022-05-20T00:00:00"/>
    <s v="Contacted"/>
    <n v="0"/>
    <x v="0"/>
    <b v="0"/>
    <b v="0"/>
    <x v="0"/>
  </r>
  <r>
    <s v="CUST102425"/>
    <d v="2023-06-13T00:00:00"/>
    <x v="4"/>
    <x v="0"/>
    <d v="2025-09-11T00:00:00"/>
    <d v="2025-09-12T00:00:00"/>
    <x v="2"/>
    <n v="858"/>
    <n v="36"/>
    <n v="2.7777777777777776E-2"/>
    <x v="0"/>
    <n v="4"/>
    <n v="213.67"/>
    <n v="53.42"/>
    <n v="63.39"/>
    <x v="5"/>
    <x v="0"/>
    <x v="0"/>
    <n v="31"/>
    <x v="0"/>
    <x v="2"/>
    <x v="4"/>
    <x v="0"/>
    <n v="0"/>
    <n v="0"/>
    <n v="0"/>
    <n v="0"/>
    <n v="2"/>
    <s v="-"/>
    <s v="Never Contacted"/>
    <n v="0"/>
    <x v="1"/>
    <b v="1"/>
    <b v="0"/>
    <x v="1"/>
  </r>
  <r>
    <s v="CUST102318"/>
    <d v="2024-06-28T00:00:00"/>
    <x v="3"/>
    <x v="0"/>
    <d v="2024-08-02T00:00:00"/>
    <d v="2025-08-04T00:00:00"/>
    <x v="2"/>
    <n v="477"/>
    <n v="75"/>
    <n v="1.3333333333333334E-2"/>
    <x v="0"/>
    <n v="1"/>
    <n v="24.39"/>
    <n v="24.39"/>
    <n v="29.8"/>
    <x v="1"/>
    <x v="0"/>
    <x v="0"/>
    <n v="27"/>
    <x v="2"/>
    <x v="4"/>
    <x v="3"/>
    <x v="6"/>
    <n v="0"/>
    <n v="0"/>
    <n v="0"/>
    <n v="0"/>
    <n v="0"/>
    <d v="2025-03-05T00:00:00"/>
    <s v="Contacted"/>
    <n v="0"/>
    <x v="0"/>
    <b v="1"/>
    <b v="0"/>
    <x v="1"/>
  </r>
  <r>
    <s v="CUST101236"/>
    <d v="2020-06-29T00:00:00"/>
    <x v="2"/>
    <x v="0"/>
    <d v="2024-12-24T00:00:00"/>
    <d v="2025-02-14T00:00:00"/>
    <x v="2"/>
    <n v="1937"/>
    <n v="246"/>
    <n v="4.0650406504065045E-3"/>
    <x v="0"/>
    <n v="1"/>
    <n v="18.489999999999998"/>
    <n v="18.489999999999998"/>
    <n v="20.05"/>
    <x v="3"/>
    <x v="2"/>
    <x v="2"/>
    <n v="23"/>
    <x v="2"/>
    <x v="0"/>
    <x v="4"/>
    <x v="1"/>
    <n v="0"/>
    <n v="0"/>
    <n v="0"/>
    <n v="0"/>
    <n v="0"/>
    <d v="2025-06-03T00:00:00"/>
    <s v="Contacted"/>
    <n v="0"/>
    <x v="0"/>
    <b v="1"/>
    <b v="1"/>
    <x v="0"/>
  </r>
  <r>
    <s v="CUST100885"/>
    <d v="2023-03-05T00:00:00"/>
    <x v="4"/>
    <x v="11"/>
    <d v="2025-06-03T00:00:00"/>
    <d v="2025-06-30T00:00:00"/>
    <x v="2"/>
    <n v="958"/>
    <n v="110"/>
    <n v="9.0909090909090905E-3"/>
    <x v="0"/>
    <n v="6"/>
    <n v="181.15"/>
    <n v="30.19"/>
    <n v="25.56"/>
    <x v="0"/>
    <x v="0"/>
    <x v="0"/>
    <n v="16"/>
    <x v="1"/>
    <x v="4"/>
    <x v="0"/>
    <x v="6"/>
    <n v="0"/>
    <n v="0"/>
    <n v="0"/>
    <n v="1"/>
    <n v="1"/>
    <d v="2024-08-22T00:00:00"/>
    <s v="Contacted"/>
    <n v="0"/>
    <x v="0"/>
    <b v="1"/>
    <b v="0"/>
    <x v="0"/>
  </r>
  <r>
    <s v="CUST100079"/>
    <d v="2023-10-28T00:00:00"/>
    <x v="4"/>
    <x v="6"/>
    <d v="2023-12-20T00:00:00"/>
    <d v="2024-06-20T00:00:00"/>
    <x v="0"/>
    <n v="721"/>
    <n v="485"/>
    <n v="2.0618556701030928E-3"/>
    <x v="0"/>
    <n v="6"/>
    <n v="63.85"/>
    <n v="10.64"/>
    <n v="15.22"/>
    <x v="3"/>
    <x v="9"/>
    <x v="0"/>
    <n v="16"/>
    <x v="1"/>
    <x v="5"/>
    <x v="4"/>
    <x v="4"/>
    <n v="0"/>
    <n v="0"/>
    <n v="0"/>
    <n v="0"/>
    <n v="2"/>
    <d v="2025-05-16T00:00:00"/>
    <s v="Contacted"/>
    <n v="0"/>
    <x v="1"/>
    <b v="1"/>
    <b v="0"/>
    <x v="0"/>
  </r>
  <r>
    <s v="CUST101172"/>
    <d v="2022-10-21T00:00:00"/>
    <x v="0"/>
    <x v="6"/>
    <d v="2024-07-25T00:00:00"/>
    <d v="2024-10-31T00:00:00"/>
    <x v="0"/>
    <n v="1093"/>
    <n v="352"/>
    <n v="2.840909090909091E-3"/>
    <x v="0"/>
    <n v="2"/>
    <n v="119.12"/>
    <n v="59.56"/>
    <n v="79.23"/>
    <x v="5"/>
    <x v="6"/>
    <x v="2"/>
    <n v="33"/>
    <x v="0"/>
    <x v="0"/>
    <x v="1"/>
    <x v="6"/>
    <n v="0"/>
    <n v="0"/>
    <n v="0"/>
    <n v="0"/>
    <n v="0"/>
    <d v="2025-04-01T00:00:00"/>
    <s v="Contacted"/>
    <n v="9"/>
    <x v="0"/>
    <b v="1"/>
    <b v="0"/>
    <x v="0"/>
  </r>
  <r>
    <s v="CUST100814"/>
    <d v="2021-05-31T00:00:00"/>
    <x v="1"/>
    <x v="1"/>
    <d v="2022-01-16T00:00:00"/>
    <d v="2025-04-06T00:00:00"/>
    <x v="2"/>
    <n v="1601"/>
    <n v="195"/>
    <n v="5.1282051282051282E-3"/>
    <x v="0"/>
    <n v="1"/>
    <n v="1.07"/>
    <n v="1.07"/>
    <n v="0.52"/>
    <x v="4"/>
    <x v="7"/>
    <x v="2"/>
    <n v="43"/>
    <x v="0"/>
    <x v="4"/>
    <x v="3"/>
    <x v="4"/>
    <n v="0"/>
    <n v="0"/>
    <n v="0"/>
    <n v="0"/>
    <n v="0"/>
    <d v="2022-03-28T00:00:00"/>
    <s v="Contacted"/>
    <n v="1"/>
    <x v="1"/>
    <b v="1"/>
    <b v="0"/>
    <x v="0"/>
  </r>
  <r>
    <s v="CUST101852"/>
    <d v="2023-02-13T00:00:00"/>
    <x v="4"/>
    <x v="4"/>
    <d v="2023-04-13T00:00:00"/>
    <d v="2025-01-01T00:00:00"/>
    <x v="2"/>
    <n v="978"/>
    <n v="290"/>
    <n v="3.4482758620689655E-3"/>
    <x v="0"/>
    <n v="5"/>
    <n v="238.73"/>
    <n v="47.75"/>
    <n v="21.62"/>
    <x v="2"/>
    <x v="0"/>
    <x v="1"/>
    <n v="35"/>
    <x v="0"/>
    <x v="2"/>
    <x v="2"/>
    <x v="7"/>
    <n v="0"/>
    <n v="0"/>
    <n v="0"/>
    <n v="0"/>
    <n v="3"/>
    <d v="2023-05-08T00:00:00"/>
    <s v="Contacted"/>
    <n v="0"/>
    <x v="1"/>
    <b v="1"/>
    <b v="0"/>
    <x v="0"/>
  </r>
  <r>
    <s v="CUST101970"/>
    <d v="2020-08-15T00:00:00"/>
    <x v="2"/>
    <x v="2"/>
    <d v="2024-10-28T00:00:00"/>
    <d v="2025-10-11T00:00:00"/>
    <x v="2"/>
    <n v="1890"/>
    <n v="7"/>
    <n v="0.14285714285714285"/>
    <x v="0"/>
    <n v="5"/>
    <n v="209.14"/>
    <n v="41.83"/>
    <n v="32.03"/>
    <x v="3"/>
    <x v="2"/>
    <x v="1"/>
    <n v="29"/>
    <x v="2"/>
    <x v="6"/>
    <x v="3"/>
    <x v="4"/>
    <n v="0"/>
    <n v="1"/>
    <n v="0"/>
    <n v="1"/>
    <n v="0"/>
    <s v="-"/>
    <s v="Never Contacted"/>
    <n v="6"/>
    <x v="0"/>
    <b v="0"/>
    <b v="0"/>
    <x v="1"/>
  </r>
  <r>
    <s v="CUST100671"/>
    <d v="2020-09-05T00:00:00"/>
    <x v="2"/>
    <x v="10"/>
    <d v="2023-09-30T00:00:00"/>
    <d v="2025-07-24T00:00:00"/>
    <x v="2"/>
    <n v="1869"/>
    <n v="86"/>
    <n v="1.1627906976744186E-2"/>
    <x v="0"/>
    <n v="3"/>
    <n v="316.24"/>
    <n v="105.41"/>
    <n v="97.17"/>
    <x v="4"/>
    <x v="4"/>
    <x v="0"/>
    <n v="16"/>
    <x v="1"/>
    <x v="3"/>
    <x v="0"/>
    <x v="3"/>
    <n v="1"/>
    <n v="0"/>
    <n v="0"/>
    <n v="0"/>
    <n v="0"/>
    <d v="2022-05-24T00:00:00"/>
    <s v="Contacted"/>
    <n v="0"/>
    <x v="0"/>
    <b v="0"/>
    <b v="0"/>
    <x v="1"/>
  </r>
  <r>
    <s v="CUST102186"/>
    <d v="2023-08-18T00:00:00"/>
    <x v="4"/>
    <x v="2"/>
    <d v="2024-06-22T00:00:00"/>
    <d v="2025-04-01T00:00:00"/>
    <x v="2"/>
    <n v="792"/>
    <n v="200"/>
    <n v="5.0000000000000001E-3"/>
    <x v="0"/>
    <n v="2"/>
    <n v="124.06"/>
    <n v="62.03"/>
    <n v="44.7"/>
    <x v="0"/>
    <x v="3"/>
    <x v="0"/>
    <n v="36"/>
    <x v="0"/>
    <x v="1"/>
    <x v="3"/>
    <x v="1"/>
    <n v="0"/>
    <n v="0"/>
    <n v="0"/>
    <n v="0"/>
    <n v="1"/>
    <d v="2025-04-24T00:00:00"/>
    <s v="Contacted"/>
    <n v="0"/>
    <x v="0"/>
    <b v="1"/>
    <b v="0"/>
    <x v="0"/>
  </r>
  <r>
    <s v="CUST102441"/>
    <d v="2022-11-05T00:00:00"/>
    <x v="0"/>
    <x v="5"/>
    <s v="-"/>
    <s v="-"/>
    <x v="3"/>
    <n v="1078"/>
    <s v=" - "/>
    <n v="0"/>
    <x v="1"/>
    <n v="0"/>
    <n v="0"/>
    <n v="0"/>
    <n v="0"/>
    <x v="5"/>
    <x v="4"/>
    <x v="2"/>
    <n v="43"/>
    <x v="0"/>
    <x v="5"/>
    <x v="0"/>
    <x v="1"/>
    <n v="0"/>
    <n v="0"/>
    <n v="0"/>
    <n v="0"/>
    <n v="0"/>
    <s v="-"/>
    <s v="Never Contacted"/>
    <n v="0"/>
    <x v="1"/>
    <b v="1"/>
    <b v="0"/>
    <x v="0"/>
  </r>
  <r>
    <s v="CUST100057"/>
    <d v="2024-10-29T00:00:00"/>
    <x v="3"/>
    <x v="6"/>
    <d v="2025-06-22T00:00:00"/>
    <d v="2025-07-21T00:00:00"/>
    <x v="2"/>
    <n v="354"/>
    <n v="89"/>
    <n v="1.1235955056179775E-2"/>
    <x v="0"/>
    <n v="3"/>
    <n v="255.76"/>
    <n v="85.25"/>
    <n v="162.58000000000001"/>
    <x v="4"/>
    <x v="7"/>
    <x v="2"/>
    <n v="29"/>
    <x v="2"/>
    <x v="0"/>
    <x v="2"/>
    <x v="6"/>
    <n v="0"/>
    <n v="1"/>
    <n v="0"/>
    <n v="0"/>
    <n v="2"/>
    <d v="2025-06-05T00:00:00"/>
    <s v="Contacted"/>
    <n v="0"/>
    <x v="2"/>
    <b v="1"/>
    <b v="0"/>
    <x v="1"/>
  </r>
  <r>
    <s v="CUST100133"/>
    <d v="2020-06-10T00:00:00"/>
    <x v="2"/>
    <x v="0"/>
    <d v="2023-04-17T00:00:00"/>
    <d v="2025-06-24T00:00:00"/>
    <x v="2"/>
    <n v="1956"/>
    <n v="116"/>
    <n v="8.6206896551724137E-3"/>
    <x v="0"/>
    <n v="4"/>
    <n v="227.14"/>
    <n v="56.79"/>
    <n v="77.459999999999994"/>
    <x v="5"/>
    <x v="4"/>
    <x v="1"/>
    <n v="41"/>
    <x v="0"/>
    <x v="0"/>
    <x v="4"/>
    <x v="4"/>
    <n v="0"/>
    <n v="0"/>
    <n v="0"/>
    <n v="1"/>
    <n v="1"/>
    <d v="2022-08-06T00:00:00"/>
    <s v="Contacted"/>
    <n v="0"/>
    <x v="2"/>
    <b v="1"/>
    <b v="0"/>
    <x v="0"/>
  </r>
  <r>
    <s v="CUST101140"/>
    <d v="2023-07-04T00:00:00"/>
    <x v="4"/>
    <x v="8"/>
    <d v="2024-04-22T00:00:00"/>
    <d v="2025-06-03T00:00:00"/>
    <x v="2"/>
    <n v="837"/>
    <n v="137"/>
    <n v="7.2992700729927005E-3"/>
    <x v="0"/>
    <n v="5"/>
    <n v="72.36"/>
    <n v="14.47"/>
    <n v="17.309999999999999"/>
    <x v="3"/>
    <x v="1"/>
    <x v="2"/>
    <n v="31"/>
    <x v="0"/>
    <x v="6"/>
    <x v="0"/>
    <x v="1"/>
    <n v="0"/>
    <n v="1"/>
    <n v="0"/>
    <n v="0"/>
    <n v="0"/>
    <s v="-"/>
    <s v="Never Contacted"/>
    <n v="0"/>
    <x v="2"/>
    <b v="1"/>
    <b v="0"/>
    <x v="0"/>
  </r>
  <r>
    <s v="CUST100933"/>
    <d v="2021-07-25T00:00:00"/>
    <x v="1"/>
    <x v="8"/>
    <d v="2023-05-13T00:00:00"/>
    <d v="2024-12-02T00:00:00"/>
    <x v="0"/>
    <n v="1546"/>
    <n v="320"/>
    <n v="3.1250000000000002E-3"/>
    <x v="0"/>
    <n v="5"/>
    <n v="8.15"/>
    <n v="1.63"/>
    <n v="1.02"/>
    <x v="5"/>
    <x v="0"/>
    <x v="2"/>
    <n v="32"/>
    <x v="0"/>
    <x v="2"/>
    <x v="1"/>
    <x v="7"/>
    <n v="0"/>
    <n v="0"/>
    <n v="1"/>
    <n v="0"/>
    <n v="0"/>
    <d v="2023-01-12T00:00:00"/>
    <s v="Contacted"/>
    <n v="0"/>
    <x v="0"/>
    <b v="0"/>
    <b v="0"/>
    <x v="0"/>
  </r>
  <r>
    <s v="CUST100928"/>
    <d v="2021-10-22T00:00:00"/>
    <x v="1"/>
    <x v="6"/>
    <d v="2025-09-06T00:00:00"/>
    <d v="2025-10-11T00:00:00"/>
    <x v="2"/>
    <n v="1457"/>
    <n v="7"/>
    <n v="0.14285714285714285"/>
    <x v="0"/>
    <n v="5"/>
    <n v="131.49"/>
    <n v="26.3"/>
    <n v="22.7"/>
    <x v="2"/>
    <x v="9"/>
    <x v="2"/>
    <n v="44"/>
    <x v="0"/>
    <x v="5"/>
    <x v="0"/>
    <x v="5"/>
    <n v="0"/>
    <n v="0"/>
    <n v="0"/>
    <n v="0"/>
    <n v="2"/>
    <d v="2024-03-03T00:00:00"/>
    <s v="Contacted"/>
    <n v="4"/>
    <x v="0"/>
    <b v="0"/>
    <b v="0"/>
    <x v="1"/>
  </r>
  <r>
    <s v="CUST100823"/>
    <d v="2021-04-04T00:00:00"/>
    <x v="1"/>
    <x v="9"/>
    <d v="2023-10-12T00:00:00"/>
    <d v="2024-05-13T00:00:00"/>
    <x v="0"/>
    <n v="1658"/>
    <n v="523"/>
    <n v="1.9120458891013384E-3"/>
    <x v="0"/>
    <n v="2"/>
    <n v="226.92"/>
    <n v="113.46"/>
    <n v="82.22"/>
    <x v="0"/>
    <x v="1"/>
    <x v="2"/>
    <n v="21"/>
    <x v="2"/>
    <x v="5"/>
    <x v="2"/>
    <x v="1"/>
    <n v="1"/>
    <n v="0"/>
    <n v="0"/>
    <n v="0"/>
    <n v="0"/>
    <d v="2024-12-10T00:00:00"/>
    <s v="Contacted"/>
    <n v="0"/>
    <x v="0"/>
    <b v="1"/>
    <b v="0"/>
    <x v="0"/>
  </r>
  <r>
    <s v="CUST101432"/>
    <d v="2023-12-12T00:00:00"/>
    <x v="4"/>
    <x v="7"/>
    <d v="2024-04-11T00:00:00"/>
    <d v="2025-09-16T00:00:00"/>
    <x v="2"/>
    <n v="676"/>
    <n v="32"/>
    <n v="3.125E-2"/>
    <x v="0"/>
    <n v="2"/>
    <n v="133.88999999999999"/>
    <n v="66.95"/>
    <n v="34.340000000000003"/>
    <x v="3"/>
    <x v="2"/>
    <x v="1"/>
    <n v="24"/>
    <x v="2"/>
    <x v="3"/>
    <x v="2"/>
    <x v="3"/>
    <n v="0"/>
    <n v="0"/>
    <n v="0"/>
    <n v="0"/>
    <n v="0"/>
    <d v="2025-02-25T00:00:00"/>
    <s v="Contacted"/>
    <n v="0"/>
    <x v="2"/>
    <b v="1"/>
    <b v="1"/>
    <x v="1"/>
  </r>
  <r>
    <s v="CUST101392"/>
    <d v="2020-11-12T00:00:00"/>
    <x v="2"/>
    <x v="5"/>
    <s v="-"/>
    <s v="-"/>
    <x v="3"/>
    <n v="1801"/>
    <s v=" - "/>
    <n v="0"/>
    <x v="1"/>
    <n v="0"/>
    <n v="0"/>
    <n v="0"/>
    <n v="0"/>
    <x v="1"/>
    <x v="3"/>
    <x v="2"/>
    <n v="16"/>
    <x v="1"/>
    <x v="6"/>
    <x v="0"/>
    <x v="5"/>
    <n v="0"/>
    <n v="0"/>
    <n v="0"/>
    <n v="0"/>
    <n v="0"/>
    <d v="2025-05-31T00:00:00"/>
    <s v="Contacted"/>
    <n v="4"/>
    <x v="1"/>
    <b v="1"/>
    <b v="0"/>
    <x v="0"/>
  </r>
  <r>
    <s v="CUST101531"/>
    <d v="2023-07-27T00:00:00"/>
    <x v="4"/>
    <x v="8"/>
    <d v="2025-02-23T00:00:00"/>
    <d v="2025-04-08T00:00:00"/>
    <x v="2"/>
    <n v="814"/>
    <n v="193"/>
    <n v="5.1813471502590676E-3"/>
    <x v="0"/>
    <n v="5"/>
    <n v="438.44"/>
    <n v="87.69"/>
    <n v="75.319999999999993"/>
    <x v="5"/>
    <x v="0"/>
    <x v="0"/>
    <n v="40"/>
    <x v="0"/>
    <x v="1"/>
    <x v="1"/>
    <x v="7"/>
    <n v="0"/>
    <n v="0"/>
    <n v="0"/>
    <n v="1"/>
    <n v="2"/>
    <d v="2024-07-15T00:00:00"/>
    <s v="Contacted"/>
    <n v="0"/>
    <x v="0"/>
    <b v="0"/>
    <b v="1"/>
    <x v="0"/>
  </r>
  <r>
    <s v="CUST101214"/>
    <d v="2020-07-05T00:00:00"/>
    <x v="2"/>
    <x v="8"/>
    <d v="2021-12-24T00:00:00"/>
    <d v="2025-08-11T00:00:00"/>
    <x v="2"/>
    <n v="1931"/>
    <n v="68"/>
    <n v="1.4705882352941176E-2"/>
    <x v="0"/>
    <n v="4"/>
    <n v="63.89"/>
    <n v="15.97"/>
    <n v="19.3"/>
    <x v="5"/>
    <x v="5"/>
    <x v="2"/>
    <n v="28"/>
    <x v="2"/>
    <x v="5"/>
    <x v="1"/>
    <x v="5"/>
    <n v="0"/>
    <n v="0"/>
    <n v="0"/>
    <n v="1"/>
    <n v="0"/>
    <s v="-"/>
    <s v="Never Contacted"/>
    <n v="1"/>
    <x v="0"/>
    <b v="1"/>
    <b v="0"/>
    <x v="1"/>
  </r>
  <r>
    <s v="CUST100504"/>
    <d v="2021-01-30T00:00:00"/>
    <x v="1"/>
    <x v="3"/>
    <d v="2022-09-02T00:00:00"/>
    <d v="2023-11-10T00:00:00"/>
    <x v="1"/>
    <n v="1722"/>
    <n v="708"/>
    <n v="1.4124293785310734E-3"/>
    <x v="0"/>
    <n v="4"/>
    <n v="118.85"/>
    <n v="29.71"/>
    <n v="35.369999999999997"/>
    <x v="4"/>
    <x v="0"/>
    <x v="2"/>
    <n v="38"/>
    <x v="0"/>
    <x v="1"/>
    <x v="2"/>
    <x v="4"/>
    <n v="0"/>
    <n v="0"/>
    <n v="0"/>
    <n v="0"/>
    <n v="3"/>
    <d v="2022-03-11T00:00:00"/>
    <s v="Contacted"/>
    <n v="0"/>
    <x v="0"/>
    <b v="0"/>
    <b v="1"/>
    <x v="0"/>
  </r>
  <r>
    <s v="CUST102469"/>
    <d v="2020-03-31T00:00:00"/>
    <x v="2"/>
    <x v="11"/>
    <d v="2024-10-18T00:00:00"/>
    <d v="2025-01-11T00:00:00"/>
    <x v="2"/>
    <n v="2027"/>
    <n v="280"/>
    <n v="3.5714285714285713E-3"/>
    <x v="0"/>
    <n v="2"/>
    <n v="2.2000000000000002"/>
    <n v="1.1000000000000001"/>
    <n v="0.5"/>
    <x v="3"/>
    <x v="0"/>
    <x v="0"/>
    <n v="33"/>
    <x v="0"/>
    <x v="0"/>
    <x v="1"/>
    <x v="2"/>
    <n v="2"/>
    <n v="0"/>
    <n v="0"/>
    <n v="2"/>
    <n v="0"/>
    <d v="2020-09-30T00:00:00"/>
    <s v="Contacted"/>
    <n v="0"/>
    <x v="0"/>
    <b v="1"/>
    <b v="0"/>
    <x v="0"/>
  </r>
  <r>
    <s v="CUST100347"/>
    <d v="2022-07-27T00:00:00"/>
    <x v="0"/>
    <x v="8"/>
    <d v="2023-05-23T00:00:00"/>
    <d v="2025-05-09T00:00:00"/>
    <x v="2"/>
    <n v="1179"/>
    <n v="162"/>
    <n v="6.1728395061728392E-3"/>
    <x v="0"/>
    <n v="4"/>
    <n v="162.13999999999999"/>
    <n v="40.54"/>
    <n v="23.68"/>
    <x v="0"/>
    <x v="2"/>
    <x v="1"/>
    <n v="35"/>
    <x v="0"/>
    <x v="2"/>
    <x v="0"/>
    <x v="8"/>
    <n v="1"/>
    <n v="0"/>
    <n v="1"/>
    <n v="0"/>
    <n v="1"/>
    <d v="2023-01-15T00:00:00"/>
    <s v="Contacted"/>
    <n v="0"/>
    <x v="1"/>
    <b v="0"/>
    <b v="0"/>
    <x v="0"/>
  </r>
  <r>
    <s v="CUST100386"/>
    <d v="2020-08-07T00:00:00"/>
    <x v="2"/>
    <x v="2"/>
    <d v="2022-06-12T00:00:00"/>
    <d v="2023-11-06T00:00:00"/>
    <x v="1"/>
    <n v="1898"/>
    <n v="712"/>
    <n v="1.4044943820224719E-3"/>
    <x v="0"/>
    <n v="5"/>
    <n v="181.52"/>
    <n v="36.299999999999997"/>
    <n v="4.5999999999999996"/>
    <x v="5"/>
    <x v="5"/>
    <x v="1"/>
    <n v="36"/>
    <x v="0"/>
    <x v="0"/>
    <x v="1"/>
    <x v="3"/>
    <n v="0"/>
    <n v="0"/>
    <n v="0"/>
    <n v="0"/>
    <n v="0"/>
    <s v="-"/>
    <s v="Never Contacted"/>
    <n v="0"/>
    <x v="1"/>
    <b v="0"/>
    <b v="0"/>
    <x v="0"/>
  </r>
  <r>
    <s v="CUST101024"/>
    <d v="2022-12-10T00:00:00"/>
    <x v="0"/>
    <x v="7"/>
    <d v="2023-04-02T00:00:00"/>
    <d v="2024-01-05T00:00:00"/>
    <x v="0"/>
    <n v="1043"/>
    <n v="652"/>
    <n v="1.5337423312883436E-3"/>
    <x v="0"/>
    <n v="2"/>
    <n v="179.19"/>
    <n v="89.6"/>
    <n v="124.82"/>
    <x v="3"/>
    <x v="4"/>
    <x v="2"/>
    <n v="37"/>
    <x v="0"/>
    <x v="4"/>
    <x v="3"/>
    <x v="1"/>
    <n v="0"/>
    <n v="0"/>
    <n v="1"/>
    <n v="0"/>
    <n v="1"/>
    <d v="2024-08-25T00:00:00"/>
    <s v="Contacted"/>
    <n v="10"/>
    <x v="1"/>
    <b v="1"/>
    <b v="1"/>
    <x v="0"/>
  </r>
  <r>
    <s v="CUST101958"/>
    <d v="2022-05-18T00:00:00"/>
    <x v="0"/>
    <x v="1"/>
    <d v="2023-12-29T00:00:00"/>
    <d v="2024-09-04T00:00:00"/>
    <x v="0"/>
    <n v="1249"/>
    <n v="409"/>
    <n v="2.4449877750611247E-3"/>
    <x v="0"/>
    <n v="4"/>
    <n v="384.36"/>
    <n v="96.09"/>
    <n v="133.72"/>
    <x v="0"/>
    <x v="1"/>
    <x v="1"/>
    <n v="29"/>
    <x v="2"/>
    <x v="4"/>
    <x v="1"/>
    <x v="3"/>
    <n v="0"/>
    <n v="0"/>
    <n v="1"/>
    <n v="0"/>
    <n v="0"/>
    <s v="-"/>
    <s v="Never Contacted"/>
    <n v="0"/>
    <x v="0"/>
    <b v="0"/>
    <b v="1"/>
    <x v="0"/>
  </r>
  <r>
    <s v="CUST101384"/>
    <d v="2022-12-13T00:00:00"/>
    <x v="0"/>
    <x v="7"/>
    <d v="2023-10-07T00:00:00"/>
    <d v="2024-06-30T00:00:00"/>
    <x v="0"/>
    <n v="1040"/>
    <n v="475"/>
    <n v="2.1052631578947368E-3"/>
    <x v="0"/>
    <n v="2"/>
    <n v="43.7"/>
    <n v="21.85"/>
    <n v="20.09"/>
    <x v="1"/>
    <x v="1"/>
    <x v="2"/>
    <n v="18"/>
    <x v="1"/>
    <x v="6"/>
    <x v="2"/>
    <x v="0"/>
    <n v="0"/>
    <n v="0"/>
    <n v="1"/>
    <n v="0"/>
    <n v="1"/>
    <s v="-"/>
    <s v="Never Contacted"/>
    <n v="0"/>
    <x v="0"/>
    <b v="1"/>
    <b v="0"/>
    <x v="0"/>
  </r>
  <r>
    <s v="CUST100894"/>
    <d v="2022-11-02T00:00:00"/>
    <x v="0"/>
    <x v="5"/>
    <d v="2023-09-14T00:00:00"/>
    <d v="2025-04-20T00:00:00"/>
    <x v="2"/>
    <n v="1081"/>
    <n v="181"/>
    <n v="5.5248618784530384E-3"/>
    <x v="0"/>
    <n v="6"/>
    <n v="180.98"/>
    <n v="30.16"/>
    <n v="24.95"/>
    <x v="3"/>
    <x v="8"/>
    <x v="2"/>
    <n v="55"/>
    <x v="0"/>
    <x v="3"/>
    <x v="1"/>
    <x v="4"/>
    <n v="0"/>
    <n v="0"/>
    <n v="0"/>
    <n v="0"/>
    <n v="4"/>
    <d v="2025-01-13T00:00:00"/>
    <s v="Contacted"/>
    <n v="0"/>
    <x v="2"/>
    <b v="0"/>
    <b v="1"/>
    <x v="0"/>
  </r>
  <r>
    <s v="CUST100828"/>
    <d v="2020-03-23T00:00:00"/>
    <x v="2"/>
    <x v="11"/>
    <d v="2021-06-04T00:00:00"/>
    <d v="2025-07-15T00:00:00"/>
    <x v="2"/>
    <n v="2035"/>
    <n v="95"/>
    <n v="1.0526315789473684E-2"/>
    <x v="0"/>
    <n v="3"/>
    <n v="436.95"/>
    <n v="145.65"/>
    <n v="154.38"/>
    <x v="4"/>
    <x v="8"/>
    <x v="2"/>
    <n v="37"/>
    <x v="0"/>
    <x v="3"/>
    <x v="3"/>
    <x v="6"/>
    <n v="0"/>
    <n v="0"/>
    <n v="0"/>
    <n v="0"/>
    <n v="0"/>
    <d v="2020-12-07T00:00:00"/>
    <s v="Contacted"/>
    <n v="3"/>
    <x v="0"/>
    <b v="0"/>
    <b v="0"/>
    <x v="0"/>
  </r>
  <r>
    <s v="CUST102434"/>
    <d v="2022-12-08T00:00:00"/>
    <x v="0"/>
    <x v="7"/>
    <d v="2024-08-07T00:00:00"/>
    <d v="2025-03-13T00:00:00"/>
    <x v="2"/>
    <n v="1045"/>
    <n v="219"/>
    <n v="4.5662100456621002E-3"/>
    <x v="0"/>
    <n v="3"/>
    <n v="168.68"/>
    <n v="56.23"/>
    <n v="69.09"/>
    <x v="3"/>
    <x v="1"/>
    <x v="1"/>
    <n v="19"/>
    <x v="1"/>
    <x v="2"/>
    <x v="3"/>
    <x v="4"/>
    <n v="0"/>
    <n v="1"/>
    <n v="0"/>
    <n v="1"/>
    <n v="0"/>
    <d v="2024-10-22T00:00:00"/>
    <s v="Contacted"/>
    <n v="0"/>
    <x v="0"/>
    <b v="1"/>
    <b v="1"/>
    <x v="0"/>
  </r>
  <r>
    <s v="CUST100475"/>
    <d v="2024-06-30T00:00:00"/>
    <x v="3"/>
    <x v="0"/>
    <d v="2024-08-22T00:00:00"/>
    <d v="2024-09-30T00:00:00"/>
    <x v="0"/>
    <n v="475"/>
    <n v="383"/>
    <n v="2.6109660574412533E-3"/>
    <x v="0"/>
    <n v="4"/>
    <n v="268.70999999999998"/>
    <n v="67.180000000000007"/>
    <n v="179.9"/>
    <x v="1"/>
    <x v="9"/>
    <x v="1"/>
    <n v="58"/>
    <x v="0"/>
    <x v="3"/>
    <x v="0"/>
    <x v="0"/>
    <n v="0"/>
    <n v="0"/>
    <n v="0"/>
    <n v="0"/>
    <n v="2"/>
    <s v="-"/>
    <s v="Never Contacted"/>
    <n v="0"/>
    <x v="1"/>
    <b v="1"/>
    <b v="0"/>
    <x v="0"/>
  </r>
  <r>
    <s v="CUST101683"/>
    <d v="2020-05-04T00:00:00"/>
    <x v="2"/>
    <x v="1"/>
    <d v="2024-09-23T00:00:00"/>
    <d v="2025-08-21T00:00:00"/>
    <x v="2"/>
    <n v="1993"/>
    <n v="58"/>
    <n v="1.7241379310344827E-2"/>
    <x v="0"/>
    <n v="2"/>
    <n v="13.6"/>
    <n v="6.8"/>
    <n v="6.41"/>
    <x v="4"/>
    <x v="4"/>
    <x v="2"/>
    <n v="28"/>
    <x v="2"/>
    <x v="6"/>
    <x v="0"/>
    <x v="5"/>
    <n v="1"/>
    <n v="0"/>
    <n v="0"/>
    <n v="0"/>
    <n v="0"/>
    <d v="2020-07-29T00:00:00"/>
    <s v="Contacted"/>
    <n v="8"/>
    <x v="2"/>
    <b v="1"/>
    <b v="0"/>
    <x v="1"/>
  </r>
  <r>
    <s v="CUST102140"/>
    <d v="2023-02-09T00:00:00"/>
    <x v="4"/>
    <x v="4"/>
    <d v="2023-03-23T00:00:00"/>
    <d v="2023-07-06T00:00:00"/>
    <x v="1"/>
    <n v="982"/>
    <n v="835"/>
    <n v="1.1976047904191617E-3"/>
    <x v="0"/>
    <n v="5"/>
    <n v="312.67"/>
    <n v="62.53"/>
    <n v="33.75"/>
    <x v="2"/>
    <x v="9"/>
    <x v="2"/>
    <n v="16"/>
    <x v="1"/>
    <x v="3"/>
    <x v="4"/>
    <x v="4"/>
    <n v="0"/>
    <n v="0"/>
    <n v="0"/>
    <n v="1"/>
    <n v="2"/>
    <d v="2024-07-20T00:00:00"/>
    <s v="Contacted"/>
    <n v="4"/>
    <x v="0"/>
    <b v="1"/>
    <b v="0"/>
    <x v="0"/>
  </r>
  <r>
    <s v="CUST102327"/>
    <d v="2022-01-30T00:00:00"/>
    <x v="0"/>
    <x v="3"/>
    <d v="2024-07-20T00:00:00"/>
    <d v="2025-01-15T00:00:00"/>
    <x v="2"/>
    <n v="1357"/>
    <n v="276"/>
    <n v="3.6231884057971015E-3"/>
    <x v="0"/>
    <n v="2"/>
    <n v="131.96"/>
    <n v="65.98"/>
    <n v="98.96"/>
    <x v="1"/>
    <x v="5"/>
    <x v="1"/>
    <n v="49"/>
    <x v="0"/>
    <x v="6"/>
    <x v="1"/>
    <x v="1"/>
    <n v="0"/>
    <n v="0"/>
    <n v="0"/>
    <n v="0"/>
    <n v="0"/>
    <d v="2024-06-12T00:00:00"/>
    <s v="Contacted"/>
    <n v="0"/>
    <x v="2"/>
    <b v="1"/>
    <b v="0"/>
    <x v="0"/>
  </r>
  <r>
    <s v="CUST102125"/>
    <d v="2020-04-26T00:00:00"/>
    <x v="2"/>
    <x v="9"/>
    <d v="2020-08-19T00:00:00"/>
    <d v="2022-07-18T00:00:00"/>
    <x v="5"/>
    <n v="2001"/>
    <n v="1188"/>
    <n v="8.4175084175084171E-4"/>
    <x v="0"/>
    <n v="4"/>
    <n v="227.21"/>
    <n v="56.8"/>
    <n v="43.87"/>
    <x v="1"/>
    <x v="2"/>
    <x v="2"/>
    <n v="42"/>
    <x v="0"/>
    <x v="2"/>
    <x v="1"/>
    <x v="3"/>
    <n v="0"/>
    <n v="0"/>
    <n v="1"/>
    <n v="1"/>
    <n v="0"/>
    <d v="2025-03-22T00:00:00"/>
    <s v="Contacted"/>
    <n v="0"/>
    <x v="2"/>
    <b v="0"/>
    <b v="0"/>
    <x v="0"/>
  </r>
  <r>
    <s v="CUST102089"/>
    <d v="2023-07-10T00:00:00"/>
    <x v="4"/>
    <x v="8"/>
    <d v="2025-01-09T00:00:00"/>
    <d v="2025-05-24T00:00:00"/>
    <x v="2"/>
    <n v="831"/>
    <n v="147"/>
    <n v="6.8027210884353739E-3"/>
    <x v="0"/>
    <n v="2"/>
    <n v="105.78"/>
    <n v="52.89"/>
    <n v="82.11"/>
    <x v="3"/>
    <x v="2"/>
    <x v="2"/>
    <n v="28"/>
    <x v="2"/>
    <x v="3"/>
    <x v="3"/>
    <x v="6"/>
    <n v="0"/>
    <n v="0"/>
    <n v="0"/>
    <n v="1"/>
    <n v="2"/>
    <d v="2023-09-16T00:00:00"/>
    <s v="Contacted"/>
    <n v="9"/>
    <x v="1"/>
    <b v="1"/>
    <b v="0"/>
    <x v="0"/>
  </r>
  <r>
    <s v="CUST100652"/>
    <d v="2023-11-09T00:00:00"/>
    <x v="4"/>
    <x v="5"/>
    <d v="2025-09-23T00:00:00"/>
    <d v="2025-09-28T00:00:00"/>
    <x v="2"/>
    <n v="709"/>
    <n v="20"/>
    <n v="0.05"/>
    <x v="0"/>
    <n v="2"/>
    <n v="17.2"/>
    <n v="8.6"/>
    <n v="13.51"/>
    <x v="4"/>
    <x v="9"/>
    <x v="2"/>
    <n v="41"/>
    <x v="0"/>
    <x v="1"/>
    <x v="3"/>
    <x v="1"/>
    <n v="0"/>
    <n v="0"/>
    <n v="0"/>
    <n v="0"/>
    <n v="0"/>
    <d v="2024-08-06T00:00:00"/>
    <s v="Contacted"/>
    <n v="0"/>
    <x v="0"/>
    <b v="1"/>
    <b v="1"/>
    <x v="1"/>
  </r>
  <r>
    <s v="CUST100172"/>
    <d v="2021-11-23T00:00:00"/>
    <x v="1"/>
    <x v="5"/>
    <d v="2024-10-04T00:00:00"/>
    <d v="2025-02-24T00:00:00"/>
    <x v="2"/>
    <n v="1425"/>
    <n v="236"/>
    <n v="4.2372881355932203E-3"/>
    <x v="0"/>
    <n v="1"/>
    <n v="81.27"/>
    <n v="81.27"/>
    <n v="64.959999999999994"/>
    <x v="3"/>
    <x v="5"/>
    <x v="0"/>
    <n v="20"/>
    <x v="2"/>
    <x v="0"/>
    <x v="1"/>
    <x v="1"/>
    <n v="0"/>
    <n v="0"/>
    <n v="1"/>
    <n v="0"/>
    <n v="0"/>
    <d v="2025-09-28T00:00:00"/>
    <s v="Contacted"/>
    <n v="7"/>
    <x v="0"/>
    <b v="0"/>
    <b v="0"/>
    <x v="0"/>
  </r>
  <r>
    <s v="CUST101474"/>
    <d v="2023-09-27T00:00:00"/>
    <x v="4"/>
    <x v="10"/>
    <d v="2024-03-12T00:00:00"/>
    <d v="2025-10-05T00:00:00"/>
    <x v="2"/>
    <n v="752"/>
    <n v="13"/>
    <n v="7.6923076923076927E-2"/>
    <x v="0"/>
    <n v="7"/>
    <n v="402.95"/>
    <n v="57.56"/>
    <n v="50.26"/>
    <x v="1"/>
    <x v="8"/>
    <x v="2"/>
    <n v="35"/>
    <x v="0"/>
    <x v="4"/>
    <x v="0"/>
    <x v="7"/>
    <n v="0"/>
    <n v="0"/>
    <n v="0"/>
    <n v="0"/>
    <n v="4"/>
    <d v="2025-06-07T00:00:00"/>
    <s v="Contacted"/>
    <n v="6"/>
    <x v="1"/>
    <b v="1"/>
    <b v="1"/>
    <x v="1"/>
  </r>
  <r>
    <s v="CUST101149"/>
    <d v="2023-08-19T00:00:00"/>
    <x v="4"/>
    <x v="2"/>
    <s v="-"/>
    <s v="-"/>
    <x v="3"/>
    <n v="791"/>
    <s v=" - "/>
    <n v="0"/>
    <x v="1"/>
    <n v="0"/>
    <n v="0"/>
    <n v="0"/>
    <n v="0"/>
    <x v="1"/>
    <x v="8"/>
    <x v="0"/>
    <n v="37"/>
    <x v="0"/>
    <x v="6"/>
    <x v="3"/>
    <x v="4"/>
    <n v="1"/>
    <n v="0"/>
    <n v="0"/>
    <n v="0"/>
    <n v="0"/>
    <d v="2024-10-21T00:00:00"/>
    <s v="Contacted"/>
    <n v="0"/>
    <x v="0"/>
    <b v="0"/>
    <b v="0"/>
    <x v="0"/>
  </r>
  <r>
    <s v="CUST100038"/>
    <d v="2020-10-12T00:00:00"/>
    <x v="2"/>
    <x v="6"/>
    <d v="2022-05-14T00:00:00"/>
    <d v="2024-07-01T00:00:00"/>
    <x v="0"/>
    <n v="1832"/>
    <n v="474"/>
    <n v="2.1097046413502108E-3"/>
    <x v="0"/>
    <n v="2"/>
    <n v="107.28"/>
    <n v="53.64"/>
    <n v="81.87"/>
    <x v="2"/>
    <x v="5"/>
    <x v="2"/>
    <n v="16"/>
    <x v="1"/>
    <x v="5"/>
    <x v="4"/>
    <x v="6"/>
    <n v="0"/>
    <n v="0"/>
    <n v="0"/>
    <n v="0"/>
    <n v="0"/>
    <d v="2022-11-10T00:00:00"/>
    <s v="Contacted"/>
    <n v="0"/>
    <x v="0"/>
    <b v="1"/>
    <b v="0"/>
    <x v="0"/>
  </r>
  <r>
    <s v="CUST101554"/>
    <d v="2024-02-08T00:00:00"/>
    <x v="3"/>
    <x v="4"/>
    <d v="2024-08-05T00:00:00"/>
    <d v="2024-10-04T00:00:00"/>
    <x v="0"/>
    <n v="618"/>
    <n v="379"/>
    <n v="2.6385224274406332E-3"/>
    <x v="0"/>
    <n v="3"/>
    <n v="162.77000000000001"/>
    <n v="54.26"/>
    <n v="79.44"/>
    <x v="3"/>
    <x v="0"/>
    <x v="1"/>
    <n v="32"/>
    <x v="0"/>
    <x v="0"/>
    <x v="0"/>
    <x v="0"/>
    <n v="0"/>
    <n v="0"/>
    <n v="0"/>
    <n v="1"/>
    <n v="2"/>
    <d v="2024-02-11T00:00:00"/>
    <s v="Contacted"/>
    <n v="0"/>
    <x v="0"/>
    <b v="0"/>
    <b v="0"/>
    <x v="0"/>
  </r>
  <r>
    <s v="CUST102385"/>
    <d v="2020-06-11T00:00:00"/>
    <x v="2"/>
    <x v="0"/>
    <d v="2021-04-11T00:00:00"/>
    <d v="2022-12-19T00:00:00"/>
    <x v="5"/>
    <n v="1955"/>
    <n v="1034"/>
    <n v="9.6711798839458415E-4"/>
    <x v="0"/>
    <n v="2"/>
    <n v="51.22"/>
    <n v="25.61"/>
    <n v="35.24"/>
    <x v="0"/>
    <x v="6"/>
    <x v="0"/>
    <n v="23"/>
    <x v="2"/>
    <x v="4"/>
    <x v="3"/>
    <x v="7"/>
    <n v="0"/>
    <n v="0"/>
    <n v="0"/>
    <n v="1"/>
    <n v="1"/>
    <d v="2025-06-15T00:00:00"/>
    <s v="Contacted"/>
    <n v="0"/>
    <x v="1"/>
    <b v="1"/>
    <b v="0"/>
    <x v="0"/>
  </r>
  <r>
    <s v="CUST100713"/>
    <d v="2024-01-01T00:00:00"/>
    <x v="3"/>
    <x v="3"/>
    <d v="2025-06-26T00:00:00"/>
    <d v="2025-07-20T00:00:00"/>
    <x v="2"/>
    <n v="656"/>
    <n v="90"/>
    <n v="1.1111111111111112E-2"/>
    <x v="0"/>
    <n v="1"/>
    <n v="37.75"/>
    <n v="37.75"/>
    <n v="0.5"/>
    <x v="4"/>
    <x v="2"/>
    <x v="0"/>
    <n v="37"/>
    <x v="0"/>
    <x v="3"/>
    <x v="1"/>
    <x v="0"/>
    <n v="0"/>
    <n v="0"/>
    <n v="0"/>
    <n v="1"/>
    <n v="0"/>
    <d v="2025-06-03T00:00:00"/>
    <s v="Contacted"/>
    <n v="0"/>
    <x v="2"/>
    <b v="1"/>
    <b v="0"/>
    <x v="1"/>
  </r>
  <r>
    <s v="CUST100090"/>
    <d v="2020-11-19T00:00:00"/>
    <x v="2"/>
    <x v="5"/>
    <d v="2025-03-08T00:00:00"/>
    <d v="2025-08-04T00:00:00"/>
    <x v="2"/>
    <n v="1794"/>
    <n v="75"/>
    <n v="1.3333333333333334E-2"/>
    <x v="0"/>
    <n v="2"/>
    <n v="101.62"/>
    <n v="50.81"/>
    <n v="64.33"/>
    <x v="5"/>
    <x v="1"/>
    <x v="2"/>
    <n v="34"/>
    <x v="0"/>
    <x v="5"/>
    <x v="1"/>
    <x v="7"/>
    <n v="0"/>
    <n v="1"/>
    <n v="0"/>
    <n v="0"/>
    <n v="0"/>
    <d v="2025-05-10T00:00:00"/>
    <s v="Contacted"/>
    <n v="0"/>
    <x v="2"/>
    <b v="1"/>
    <b v="1"/>
    <x v="1"/>
  </r>
  <r>
    <s v="CUST100166"/>
    <d v="2022-11-25T00:00:00"/>
    <x v="0"/>
    <x v="5"/>
    <s v="-"/>
    <s v="-"/>
    <x v="3"/>
    <n v="1058"/>
    <s v=" - "/>
    <n v="0"/>
    <x v="1"/>
    <n v="0"/>
    <n v="147.13999999999999"/>
    <n v="0"/>
    <n v="0"/>
    <x v="2"/>
    <x v="5"/>
    <x v="1"/>
    <n v="32"/>
    <x v="0"/>
    <x v="1"/>
    <x v="4"/>
    <x v="0"/>
    <n v="0"/>
    <n v="0"/>
    <n v="0"/>
    <n v="0"/>
    <n v="0"/>
    <d v="2022-12-26T00:00:00"/>
    <s v="Contacted"/>
    <n v="1"/>
    <x v="0"/>
    <b v="1"/>
    <b v="0"/>
    <x v="0"/>
  </r>
  <r>
    <s v="CUST101205"/>
    <d v="2023-08-27T00:00:00"/>
    <x v="4"/>
    <x v="2"/>
    <d v="2024-08-04T00:00:00"/>
    <d v="2025-09-15T00:00:00"/>
    <x v="2"/>
    <n v="783"/>
    <n v="33"/>
    <n v="3.0303030303030304E-2"/>
    <x v="0"/>
    <n v="3"/>
    <n v="24.47"/>
    <n v="8.16"/>
    <n v="10.95"/>
    <x v="2"/>
    <x v="5"/>
    <x v="0"/>
    <n v="40"/>
    <x v="0"/>
    <x v="1"/>
    <x v="2"/>
    <x v="1"/>
    <n v="1"/>
    <n v="0"/>
    <n v="0"/>
    <n v="0"/>
    <n v="1"/>
    <d v="2024-09-17T00:00:00"/>
    <s v="Contacted"/>
    <n v="2"/>
    <x v="0"/>
    <b v="1"/>
    <b v="0"/>
    <x v="1"/>
  </r>
  <r>
    <s v="CUST100875"/>
    <d v="2020-07-27T00:00:00"/>
    <x v="2"/>
    <x v="8"/>
    <d v="2024-01-30T00:00:00"/>
    <d v="2025-08-10T00:00:00"/>
    <x v="2"/>
    <n v="1909"/>
    <n v="69"/>
    <n v="1.4492753623188406E-2"/>
    <x v="0"/>
    <n v="1"/>
    <n v="53.94"/>
    <n v="53.94"/>
    <n v="4.33"/>
    <x v="3"/>
    <x v="8"/>
    <x v="1"/>
    <n v="24"/>
    <x v="2"/>
    <x v="5"/>
    <x v="4"/>
    <x v="2"/>
    <n v="0"/>
    <n v="0"/>
    <n v="0"/>
    <n v="0"/>
    <n v="0"/>
    <d v="2022-10-27T00:00:00"/>
    <s v="Contacted"/>
    <n v="0"/>
    <x v="0"/>
    <b v="1"/>
    <b v="0"/>
    <x v="1"/>
  </r>
  <r>
    <s v="CUST100444"/>
    <d v="2024-10-28T00:00:00"/>
    <x v="3"/>
    <x v="6"/>
    <d v="2025-03-27T00:00:00"/>
    <d v="2025-06-02T00:00:00"/>
    <x v="2"/>
    <n v="355"/>
    <n v="138"/>
    <n v="7.246376811594203E-3"/>
    <x v="0"/>
    <n v="1"/>
    <n v="85.04"/>
    <n v="85.04"/>
    <n v="72.87"/>
    <x v="0"/>
    <x v="7"/>
    <x v="2"/>
    <n v="20"/>
    <x v="2"/>
    <x v="1"/>
    <x v="0"/>
    <x v="2"/>
    <n v="0"/>
    <n v="0"/>
    <n v="0"/>
    <n v="0"/>
    <n v="1"/>
    <s v="-"/>
    <s v="Never Contacted"/>
    <n v="0"/>
    <x v="0"/>
    <b v="1"/>
    <b v="0"/>
    <x v="0"/>
  </r>
  <r>
    <s v="CUST102151"/>
    <d v="2022-09-01T00:00:00"/>
    <x v="0"/>
    <x v="10"/>
    <d v="2024-01-04T00:00:00"/>
    <s v="-"/>
    <x v="3"/>
    <n v="1143"/>
    <s v=" - "/>
    <n v="0"/>
    <x v="0"/>
    <n v="0"/>
    <n v="0"/>
    <n v="0"/>
    <n v="0"/>
    <x v="5"/>
    <x v="4"/>
    <x v="2"/>
    <n v="25"/>
    <x v="2"/>
    <x v="4"/>
    <x v="0"/>
    <x v="0"/>
    <n v="0"/>
    <n v="0"/>
    <n v="0"/>
    <n v="0"/>
    <n v="0"/>
    <d v="2024-02-27T00:00:00"/>
    <s v="Contacted"/>
    <n v="0"/>
    <x v="1"/>
    <b v="1"/>
    <b v="1"/>
    <x v="0"/>
  </r>
  <r>
    <s v="CUST102291"/>
    <d v="2024-03-13T00:00:00"/>
    <x v="3"/>
    <x v="11"/>
    <d v="2024-06-13T00:00:00"/>
    <d v="2025-10-03T00:00:00"/>
    <x v="2"/>
    <n v="584"/>
    <n v="15"/>
    <n v="6.6666666666666666E-2"/>
    <x v="0"/>
    <n v="2"/>
    <n v="169.39"/>
    <n v="84.7"/>
    <n v="40.76"/>
    <x v="1"/>
    <x v="6"/>
    <x v="2"/>
    <n v="37"/>
    <x v="0"/>
    <x v="1"/>
    <x v="4"/>
    <x v="5"/>
    <n v="0"/>
    <n v="1"/>
    <n v="0"/>
    <n v="0"/>
    <n v="1"/>
    <s v="-"/>
    <s v="Never Contacted"/>
    <n v="0"/>
    <x v="2"/>
    <b v="1"/>
    <b v="1"/>
    <x v="1"/>
  </r>
  <r>
    <s v="CUST102483"/>
    <d v="2021-01-08T00:00:00"/>
    <x v="1"/>
    <x v="3"/>
    <d v="2022-06-12T00:00:00"/>
    <d v="2023-08-02T00:00:00"/>
    <x v="1"/>
    <n v="1744"/>
    <n v="808"/>
    <n v="1.2376237623762376E-3"/>
    <x v="0"/>
    <n v="3"/>
    <n v="42.58"/>
    <n v="14.19"/>
    <n v="16.09"/>
    <x v="4"/>
    <x v="4"/>
    <x v="1"/>
    <n v="38"/>
    <x v="0"/>
    <x v="3"/>
    <x v="2"/>
    <x v="1"/>
    <n v="0"/>
    <n v="0"/>
    <n v="0"/>
    <n v="0"/>
    <n v="2"/>
    <d v="2021-09-03T00:00:00"/>
    <s v="Contacted"/>
    <n v="0"/>
    <x v="0"/>
    <b v="1"/>
    <b v="0"/>
    <x v="0"/>
  </r>
  <r>
    <s v="CUST100858"/>
    <d v="2022-07-11T00:00:00"/>
    <x v="0"/>
    <x v="8"/>
    <d v="2022-11-28T00:00:00"/>
    <d v="2024-01-13T00:00:00"/>
    <x v="0"/>
    <n v="1195"/>
    <n v="644"/>
    <n v="1.5527950310559005E-3"/>
    <x v="0"/>
    <n v="4"/>
    <n v="138.46"/>
    <n v="34.619999999999997"/>
    <n v="16.760000000000002"/>
    <x v="1"/>
    <x v="2"/>
    <x v="0"/>
    <n v="44"/>
    <x v="0"/>
    <x v="4"/>
    <x v="4"/>
    <x v="6"/>
    <n v="0"/>
    <n v="0"/>
    <n v="0"/>
    <n v="1"/>
    <n v="1"/>
    <d v="2025-08-24T00:00:00"/>
    <s v="Contacted"/>
    <n v="0"/>
    <x v="2"/>
    <b v="0"/>
    <b v="0"/>
    <x v="0"/>
  </r>
  <r>
    <s v="CUST101827"/>
    <d v="2022-03-27T00:00:00"/>
    <x v="0"/>
    <x v="11"/>
    <d v="2023-09-19T00:00:00"/>
    <d v="2024-04-16T00:00:00"/>
    <x v="0"/>
    <n v="1301"/>
    <n v="550"/>
    <n v="1.8181818181818182E-3"/>
    <x v="0"/>
    <n v="2"/>
    <n v="119.49"/>
    <n v="59.75"/>
    <n v="16.600000000000001"/>
    <x v="4"/>
    <x v="8"/>
    <x v="2"/>
    <n v="19"/>
    <x v="1"/>
    <x v="3"/>
    <x v="0"/>
    <x v="2"/>
    <n v="0"/>
    <n v="0"/>
    <n v="0"/>
    <n v="0"/>
    <n v="0"/>
    <d v="2023-02-05T00:00:00"/>
    <s v="Contacted"/>
    <n v="2"/>
    <x v="0"/>
    <b v="1"/>
    <b v="0"/>
    <x v="0"/>
  </r>
  <r>
    <s v="CUST101155"/>
    <d v="2020-05-02T00:00:00"/>
    <x v="2"/>
    <x v="1"/>
    <d v="2023-06-19T00:00:00"/>
    <d v="2024-12-11T00:00:00"/>
    <x v="0"/>
    <n v="1995"/>
    <n v="311"/>
    <n v="3.2154340836012861E-3"/>
    <x v="0"/>
    <n v="6"/>
    <n v="139"/>
    <n v="23.17"/>
    <n v="33.29"/>
    <x v="1"/>
    <x v="4"/>
    <x v="2"/>
    <n v="37"/>
    <x v="0"/>
    <x v="0"/>
    <x v="1"/>
    <x v="4"/>
    <n v="1"/>
    <n v="0"/>
    <n v="0"/>
    <n v="0"/>
    <n v="2"/>
    <d v="2022-12-16T00:00:00"/>
    <s v="Contacted"/>
    <n v="0"/>
    <x v="0"/>
    <b v="1"/>
    <b v="0"/>
    <x v="0"/>
  </r>
  <r>
    <s v="CUST101324"/>
    <d v="2022-11-05T00:00:00"/>
    <x v="0"/>
    <x v="5"/>
    <d v="2025-02-25T00:00:00"/>
    <d v="2025-08-17T00:00:00"/>
    <x v="2"/>
    <n v="1078"/>
    <n v="62"/>
    <n v="1.6129032258064516E-2"/>
    <x v="0"/>
    <n v="6"/>
    <n v="301.39999999999998"/>
    <n v="50.23"/>
    <n v="81.91"/>
    <x v="2"/>
    <x v="7"/>
    <x v="2"/>
    <n v="22"/>
    <x v="2"/>
    <x v="1"/>
    <x v="4"/>
    <x v="4"/>
    <n v="0"/>
    <n v="0"/>
    <n v="0"/>
    <n v="1"/>
    <n v="2"/>
    <d v="2022-11-15T00:00:00"/>
    <s v="Contacted"/>
    <n v="0"/>
    <x v="0"/>
    <b v="0"/>
    <b v="1"/>
    <x v="1"/>
  </r>
  <r>
    <s v="CUST100216"/>
    <d v="2022-08-14T00:00:00"/>
    <x v="0"/>
    <x v="2"/>
    <d v="2025-07-07T00:00:00"/>
    <d v="2025-07-25T00:00:00"/>
    <x v="2"/>
    <n v="1161"/>
    <n v="85"/>
    <n v="1.1764705882352941E-2"/>
    <x v="0"/>
    <n v="2"/>
    <n v="138.34"/>
    <n v="69.17"/>
    <n v="146.22"/>
    <x v="5"/>
    <x v="3"/>
    <x v="2"/>
    <n v="20"/>
    <x v="2"/>
    <x v="1"/>
    <x v="4"/>
    <x v="0"/>
    <n v="0"/>
    <n v="0"/>
    <n v="0"/>
    <n v="0"/>
    <n v="2"/>
    <d v="2024-06-06T00:00:00"/>
    <s v="Contacted"/>
    <n v="0"/>
    <x v="2"/>
    <b v="0"/>
    <b v="0"/>
    <x v="1"/>
  </r>
  <r>
    <s v="CUST101350"/>
    <d v="2021-01-21T00:00:00"/>
    <x v="1"/>
    <x v="3"/>
    <d v="2024-02-25T00:00:00"/>
    <d v="2024-07-25T00:00:00"/>
    <x v="0"/>
    <n v="1731"/>
    <n v="450"/>
    <n v="2.2222222222222222E-3"/>
    <x v="0"/>
    <n v="2"/>
    <n v="113.88"/>
    <n v="56.94"/>
    <n v="60.27"/>
    <x v="5"/>
    <x v="6"/>
    <x v="0"/>
    <n v="35"/>
    <x v="0"/>
    <x v="6"/>
    <x v="4"/>
    <x v="5"/>
    <n v="0"/>
    <n v="0"/>
    <n v="0"/>
    <n v="0"/>
    <n v="2"/>
    <d v="2024-06-15T00:00:00"/>
    <s v="Contacted"/>
    <n v="0"/>
    <x v="1"/>
    <b v="1"/>
    <b v="1"/>
    <x v="0"/>
  </r>
  <r>
    <s v="CUST100510"/>
    <d v="2024-05-02T00:00:00"/>
    <x v="3"/>
    <x v="1"/>
    <d v="2024-08-04T00:00:00"/>
    <d v="2024-12-17T00:00:00"/>
    <x v="0"/>
    <n v="534"/>
    <n v="305"/>
    <n v="3.2786885245901639E-3"/>
    <x v="0"/>
    <n v="7"/>
    <n v="744.99"/>
    <n v="106.43"/>
    <n v="185.34"/>
    <x v="3"/>
    <x v="10"/>
    <x v="0"/>
    <n v="27"/>
    <x v="2"/>
    <x v="5"/>
    <x v="0"/>
    <x v="2"/>
    <n v="0"/>
    <n v="0"/>
    <n v="0"/>
    <n v="0"/>
    <n v="1"/>
    <s v="-"/>
    <s v="Never Contacted"/>
    <n v="7"/>
    <x v="0"/>
    <b v="1"/>
    <b v="0"/>
    <x v="0"/>
  </r>
  <r>
    <s v="CUST101680"/>
    <d v="2023-01-20T00:00:00"/>
    <x v="4"/>
    <x v="3"/>
    <d v="2025-01-27T00:00:00"/>
    <d v="2025-04-09T00:00:00"/>
    <x v="2"/>
    <n v="1002"/>
    <n v="192"/>
    <n v="5.208333333333333E-3"/>
    <x v="0"/>
    <n v="3"/>
    <n v="78.64"/>
    <n v="26.21"/>
    <n v="18.34"/>
    <x v="3"/>
    <x v="2"/>
    <x v="2"/>
    <n v="31"/>
    <x v="0"/>
    <x v="1"/>
    <x v="4"/>
    <x v="2"/>
    <n v="0"/>
    <n v="0"/>
    <n v="0"/>
    <n v="0"/>
    <n v="1"/>
    <d v="2023-12-31T00:00:00"/>
    <s v="Contacted"/>
    <n v="6"/>
    <x v="0"/>
    <b v="0"/>
    <b v="0"/>
    <x v="0"/>
  </r>
  <r>
    <s v="CUST100499"/>
    <d v="2024-11-19T00:00:00"/>
    <x v="3"/>
    <x v="5"/>
    <d v="2024-12-04T00:00:00"/>
    <d v="2025-09-04T00:00:00"/>
    <x v="2"/>
    <n v="333"/>
    <n v="44"/>
    <n v="2.2727272727272728E-2"/>
    <x v="0"/>
    <n v="4"/>
    <n v="268.95999999999998"/>
    <n v="67.239999999999995"/>
    <n v="84.32"/>
    <x v="1"/>
    <x v="1"/>
    <x v="2"/>
    <n v="24"/>
    <x v="2"/>
    <x v="6"/>
    <x v="2"/>
    <x v="2"/>
    <n v="0"/>
    <n v="0"/>
    <n v="1"/>
    <n v="0"/>
    <n v="3"/>
    <s v="-"/>
    <s v="Never Contacted"/>
    <n v="2"/>
    <x v="1"/>
    <b v="1"/>
    <b v="0"/>
    <x v="1"/>
  </r>
  <r>
    <s v="CUST102457"/>
    <d v="2021-12-07T00:00:00"/>
    <x v="1"/>
    <x v="7"/>
    <d v="2023-07-14T00:00:00"/>
    <d v="2024-10-10T00:00:00"/>
    <x v="0"/>
    <n v="1411"/>
    <n v="373"/>
    <n v="2.6809651474530832E-3"/>
    <x v="0"/>
    <n v="7"/>
    <n v="433.35"/>
    <n v="61.91"/>
    <n v="47.27"/>
    <x v="0"/>
    <x v="1"/>
    <x v="0"/>
    <n v="49"/>
    <x v="0"/>
    <x v="0"/>
    <x v="2"/>
    <x v="5"/>
    <n v="0"/>
    <n v="1"/>
    <n v="0"/>
    <n v="3"/>
    <n v="3"/>
    <s v="-"/>
    <s v="Never Contacted"/>
    <n v="0"/>
    <x v="0"/>
    <b v="1"/>
    <b v="0"/>
    <x v="0"/>
  </r>
  <r>
    <s v="CUST101856"/>
    <d v="2023-02-24T00:00:00"/>
    <x v="4"/>
    <x v="4"/>
    <d v="2023-10-02T00:00:00"/>
    <d v="2024-01-05T00:00:00"/>
    <x v="0"/>
    <n v="967"/>
    <n v="652"/>
    <n v="1.5337423312883436E-3"/>
    <x v="0"/>
    <n v="2"/>
    <n v="4.3099999999999996"/>
    <n v="2.16"/>
    <n v="0"/>
    <x v="1"/>
    <x v="0"/>
    <x v="0"/>
    <n v="24"/>
    <x v="2"/>
    <x v="6"/>
    <x v="0"/>
    <x v="1"/>
    <n v="0"/>
    <n v="0"/>
    <n v="1"/>
    <n v="1"/>
    <n v="0"/>
    <d v="2025-04-10T00:00:00"/>
    <s v="Contacted"/>
    <n v="6"/>
    <x v="2"/>
    <b v="1"/>
    <b v="0"/>
    <x v="0"/>
  </r>
  <r>
    <s v="CUST101388"/>
    <d v="2020-10-22T00:00:00"/>
    <x v="2"/>
    <x v="6"/>
    <d v="2024-06-28T00:00:00"/>
    <d v="2024-08-19T00:00:00"/>
    <x v="0"/>
    <n v="1822"/>
    <n v="425"/>
    <n v="2.352941176470588E-3"/>
    <x v="0"/>
    <n v="2"/>
    <n v="128.94999999999999"/>
    <n v="64.48"/>
    <n v="110.2"/>
    <x v="2"/>
    <x v="2"/>
    <x v="2"/>
    <n v="33"/>
    <x v="0"/>
    <x v="0"/>
    <x v="0"/>
    <x v="8"/>
    <n v="0"/>
    <n v="1"/>
    <n v="0"/>
    <n v="0"/>
    <n v="2"/>
    <s v="-"/>
    <s v="Never Contacted"/>
    <n v="0"/>
    <x v="0"/>
    <b v="0"/>
    <b v="0"/>
    <x v="0"/>
  </r>
  <r>
    <s v="CUST101519"/>
    <d v="2023-05-26T00:00:00"/>
    <x v="4"/>
    <x v="1"/>
    <d v="2025-05-21T00:00:00"/>
    <d v="2025-08-13T00:00:00"/>
    <x v="2"/>
    <n v="876"/>
    <n v="66"/>
    <n v="1.5151515151515152E-2"/>
    <x v="0"/>
    <n v="2"/>
    <n v="90.57"/>
    <n v="45.29"/>
    <n v="14.51"/>
    <x v="0"/>
    <x v="0"/>
    <x v="2"/>
    <n v="25"/>
    <x v="2"/>
    <x v="0"/>
    <x v="1"/>
    <x v="7"/>
    <n v="0"/>
    <n v="1"/>
    <n v="0"/>
    <n v="1"/>
    <n v="0"/>
    <s v="-"/>
    <s v="Never Contacted"/>
    <n v="10"/>
    <x v="1"/>
    <b v="0"/>
    <b v="0"/>
    <x v="1"/>
  </r>
  <r>
    <s v="CUST101671"/>
    <d v="2021-03-20T00:00:00"/>
    <x v="1"/>
    <x v="11"/>
    <d v="2025-09-08T00:00:00"/>
    <d v="2025-10-13T00:00:00"/>
    <x v="2"/>
    <n v="1673"/>
    <n v="5"/>
    <n v="0.2"/>
    <x v="0"/>
    <n v="5"/>
    <n v="729.06"/>
    <n v="145.81"/>
    <n v="134.83000000000001"/>
    <x v="5"/>
    <x v="1"/>
    <x v="0"/>
    <n v="32"/>
    <x v="0"/>
    <x v="2"/>
    <x v="1"/>
    <x v="7"/>
    <n v="0"/>
    <n v="0"/>
    <n v="0"/>
    <n v="0"/>
    <n v="1"/>
    <d v="2024-11-14T00:00:00"/>
    <s v="Contacted"/>
    <n v="10"/>
    <x v="0"/>
    <b v="0"/>
    <b v="0"/>
    <x v="1"/>
  </r>
  <r>
    <s v="CUST100338"/>
    <d v="2020-09-25T00:00:00"/>
    <x v="2"/>
    <x v="10"/>
    <d v="2023-08-12T00:00:00"/>
    <d v="2025-04-08T00:00:00"/>
    <x v="2"/>
    <n v="1849"/>
    <n v="193"/>
    <n v="5.1813471502590676E-3"/>
    <x v="0"/>
    <n v="3"/>
    <n v="214.93"/>
    <n v="71.64"/>
    <n v="135.66"/>
    <x v="5"/>
    <x v="0"/>
    <x v="2"/>
    <n v="25"/>
    <x v="2"/>
    <x v="1"/>
    <x v="2"/>
    <x v="5"/>
    <n v="0"/>
    <n v="0"/>
    <n v="0"/>
    <n v="0"/>
    <n v="1"/>
    <d v="2023-11-02T00:00:00"/>
    <s v="Contacted"/>
    <n v="0"/>
    <x v="0"/>
    <b v="0"/>
    <b v="1"/>
    <x v="0"/>
  </r>
  <r>
    <s v="CUST102331"/>
    <d v="2024-09-28T00:00:00"/>
    <x v="3"/>
    <x v="10"/>
    <d v="2025-04-30T00:00:00"/>
    <d v="2025-07-11T00:00:00"/>
    <x v="2"/>
    <n v="385"/>
    <n v="99"/>
    <n v="1.0101010101010102E-2"/>
    <x v="0"/>
    <n v="3"/>
    <n v="307.05"/>
    <n v="102.35"/>
    <n v="79.150000000000006"/>
    <x v="1"/>
    <x v="5"/>
    <x v="2"/>
    <n v="32"/>
    <x v="0"/>
    <x v="4"/>
    <x v="2"/>
    <x v="4"/>
    <n v="0"/>
    <n v="0"/>
    <n v="0"/>
    <n v="0"/>
    <n v="1"/>
    <s v="-"/>
    <s v="Never Contacted"/>
    <n v="1"/>
    <x v="0"/>
    <b v="1"/>
    <b v="0"/>
    <x v="0"/>
  </r>
  <r>
    <s v="CUST101188"/>
    <d v="2023-10-12T00:00:00"/>
    <x v="4"/>
    <x v="6"/>
    <d v="2024-02-20T00:00:00"/>
    <d v="2025-04-28T00:00:00"/>
    <x v="2"/>
    <n v="737"/>
    <n v="173"/>
    <n v="5.7803468208092483E-3"/>
    <x v="0"/>
    <n v="1"/>
    <n v="67.58"/>
    <n v="67.58"/>
    <n v="39.17"/>
    <x v="3"/>
    <x v="9"/>
    <x v="1"/>
    <n v="39"/>
    <x v="0"/>
    <x v="6"/>
    <x v="4"/>
    <x v="3"/>
    <n v="0"/>
    <n v="0"/>
    <n v="0"/>
    <n v="1"/>
    <n v="1"/>
    <d v="2025-07-08T00:00:00"/>
    <s v="Contacted"/>
    <n v="0"/>
    <x v="0"/>
    <b v="1"/>
    <b v="1"/>
    <x v="0"/>
  </r>
  <r>
    <s v="CUST100028"/>
    <d v="2021-10-06T00:00:00"/>
    <x v="1"/>
    <x v="6"/>
    <d v="2025-02-07T00:00:00"/>
    <d v="2025-09-18T00:00:00"/>
    <x v="2"/>
    <n v="1473"/>
    <n v="30"/>
    <n v="3.3333333333333333E-2"/>
    <x v="0"/>
    <n v="5"/>
    <n v="281.41000000000003"/>
    <n v="56.28"/>
    <n v="52.45"/>
    <x v="5"/>
    <x v="7"/>
    <x v="2"/>
    <n v="17"/>
    <x v="1"/>
    <x v="0"/>
    <x v="3"/>
    <x v="5"/>
    <n v="0"/>
    <n v="1"/>
    <n v="1"/>
    <n v="0"/>
    <n v="0"/>
    <d v="2022-08-08T00:00:00"/>
    <s v="Contacted"/>
    <n v="0"/>
    <x v="0"/>
    <b v="1"/>
    <b v="0"/>
    <x v="1"/>
  </r>
  <r>
    <s v="CUST101540"/>
    <d v="2023-10-26T00:00:00"/>
    <x v="4"/>
    <x v="6"/>
    <d v="2025-10-15T00:00:00"/>
    <d v="2025-10-15T00:00:00"/>
    <x v="2"/>
    <n v="723"/>
    <n v="3"/>
    <n v="0.33333333333333331"/>
    <x v="0"/>
    <n v="1"/>
    <n v="25.76"/>
    <n v="25.76"/>
    <n v="0.87"/>
    <x v="3"/>
    <x v="9"/>
    <x v="0"/>
    <n v="33"/>
    <x v="0"/>
    <x v="6"/>
    <x v="4"/>
    <x v="2"/>
    <n v="2"/>
    <n v="0"/>
    <n v="0"/>
    <n v="0"/>
    <n v="1"/>
    <s v="-"/>
    <s v="Never Contacted"/>
    <n v="0"/>
    <x v="0"/>
    <b v="1"/>
    <b v="0"/>
    <x v="1"/>
  </r>
  <r>
    <s v="CUST101217"/>
    <d v="2022-04-16T00:00:00"/>
    <x v="0"/>
    <x v="9"/>
    <d v="2024-02-14T00:00:00"/>
    <d v="2024-12-19T00:00:00"/>
    <x v="0"/>
    <n v="1281"/>
    <n v="303"/>
    <n v="3.3003300330033004E-3"/>
    <x v="0"/>
    <n v="3"/>
    <n v="203.44"/>
    <n v="67.81"/>
    <n v="75.53"/>
    <x v="1"/>
    <x v="9"/>
    <x v="0"/>
    <n v="38"/>
    <x v="0"/>
    <x v="0"/>
    <x v="1"/>
    <x v="3"/>
    <n v="0"/>
    <n v="0"/>
    <n v="1"/>
    <n v="0"/>
    <n v="1"/>
    <d v="2024-06-03T00:00:00"/>
    <s v="Contacted"/>
    <n v="0"/>
    <x v="0"/>
    <b v="1"/>
    <b v="0"/>
    <x v="0"/>
  </r>
  <r>
    <s v="CUST102030"/>
    <d v="2020-08-23T00:00:00"/>
    <x v="2"/>
    <x v="2"/>
    <d v="2021-07-14T00:00:00"/>
    <d v="2025-05-11T00:00:00"/>
    <x v="2"/>
    <n v="1882"/>
    <n v="160"/>
    <n v="6.2500000000000003E-3"/>
    <x v="0"/>
    <n v="4"/>
    <n v="326.82"/>
    <n v="81.709999999999994"/>
    <n v="0"/>
    <x v="1"/>
    <x v="3"/>
    <x v="2"/>
    <n v="31"/>
    <x v="0"/>
    <x v="2"/>
    <x v="0"/>
    <x v="3"/>
    <n v="0"/>
    <n v="0"/>
    <n v="0"/>
    <n v="0"/>
    <n v="0"/>
    <d v="2025-02-01T00:00:00"/>
    <s v="Contacted"/>
    <n v="0"/>
    <x v="0"/>
    <b v="1"/>
    <b v="1"/>
    <x v="0"/>
  </r>
  <r>
    <s v="CUST100794"/>
    <d v="2022-05-27T00:00:00"/>
    <x v="0"/>
    <x v="1"/>
    <d v="2023-10-25T00:00:00"/>
    <d v="2024-11-26T00:00:00"/>
    <x v="0"/>
    <n v="1240"/>
    <n v="326"/>
    <n v="3.0674846625766872E-3"/>
    <x v="0"/>
    <n v="5"/>
    <n v="307.14999999999998"/>
    <n v="61.43"/>
    <n v="69.48"/>
    <x v="0"/>
    <x v="9"/>
    <x v="0"/>
    <n v="34"/>
    <x v="0"/>
    <x v="1"/>
    <x v="1"/>
    <x v="5"/>
    <n v="1"/>
    <n v="0"/>
    <n v="0"/>
    <n v="1"/>
    <n v="2"/>
    <d v="2025-07-30T00:00:00"/>
    <s v="Contacted"/>
    <n v="2"/>
    <x v="0"/>
    <b v="1"/>
    <b v="0"/>
    <x v="0"/>
  </r>
  <r>
    <s v="CUST100945"/>
    <d v="2022-10-09T00:00:00"/>
    <x v="0"/>
    <x v="6"/>
    <d v="2023-09-11T00:00:00"/>
    <d v="2023-11-04T00:00:00"/>
    <x v="1"/>
    <n v="1105"/>
    <n v="714"/>
    <n v="1.4005602240896359E-3"/>
    <x v="0"/>
    <n v="2"/>
    <n v="86.66"/>
    <n v="43.33"/>
    <n v="34.54"/>
    <x v="0"/>
    <x v="2"/>
    <x v="1"/>
    <n v="59"/>
    <x v="0"/>
    <x v="2"/>
    <x v="4"/>
    <x v="3"/>
    <n v="0"/>
    <n v="0"/>
    <n v="0"/>
    <n v="0"/>
    <n v="1"/>
    <d v="2025-10-03T00:00:00"/>
    <s v="Contacted"/>
    <n v="0"/>
    <x v="1"/>
    <b v="1"/>
    <b v="0"/>
    <x v="0"/>
  </r>
  <r>
    <s v="CUST101416"/>
    <d v="2024-11-21T00:00:00"/>
    <x v="3"/>
    <x v="5"/>
    <d v="2025-09-04T00:00:00"/>
    <d v="2025-10-05T00:00:00"/>
    <x v="2"/>
    <n v="331"/>
    <n v="13"/>
    <n v="7.6923076923076927E-2"/>
    <x v="0"/>
    <n v="1"/>
    <n v="68.61"/>
    <n v="68.61"/>
    <n v="59.27"/>
    <x v="0"/>
    <x v="9"/>
    <x v="0"/>
    <n v="36"/>
    <x v="0"/>
    <x v="2"/>
    <x v="3"/>
    <x v="4"/>
    <n v="0"/>
    <n v="0"/>
    <n v="0"/>
    <n v="0"/>
    <n v="0"/>
    <s v="-"/>
    <s v="Never Contacted"/>
    <n v="2"/>
    <x v="1"/>
    <b v="1"/>
    <b v="1"/>
    <x v="1"/>
  </r>
  <r>
    <s v="CUST100169"/>
    <d v="2021-05-22T00:00:00"/>
    <x v="1"/>
    <x v="1"/>
    <d v="2024-02-03T00:00:00"/>
    <d v="2024-06-01T00:00:00"/>
    <x v="0"/>
    <n v="1610"/>
    <n v="504"/>
    <n v="1.984126984126984E-3"/>
    <x v="0"/>
    <n v="4"/>
    <n v="256.45999999999998"/>
    <n v="64.12"/>
    <n v="43.86"/>
    <x v="5"/>
    <x v="8"/>
    <x v="0"/>
    <n v="22"/>
    <x v="2"/>
    <x v="1"/>
    <x v="4"/>
    <x v="6"/>
    <n v="0"/>
    <n v="0"/>
    <n v="0"/>
    <n v="0"/>
    <n v="1"/>
    <d v="2022-11-12T00:00:00"/>
    <s v="Contacted"/>
    <n v="0"/>
    <x v="0"/>
    <b v="0"/>
    <b v="0"/>
    <x v="0"/>
  </r>
  <r>
    <s v="CUST102094"/>
    <d v="2024-04-05T00:00:00"/>
    <x v="3"/>
    <x v="9"/>
    <d v="2025-09-01T00:00:00"/>
    <d v="2025-10-13T00:00:00"/>
    <x v="2"/>
    <n v="561"/>
    <n v="5"/>
    <n v="0.2"/>
    <x v="0"/>
    <n v="1"/>
    <n v="16.100000000000001"/>
    <n v="16.100000000000001"/>
    <n v="18.32"/>
    <x v="5"/>
    <x v="5"/>
    <x v="2"/>
    <n v="0"/>
    <x v="3"/>
    <x v="5"/>
    <x v="3"/>
    <x v="7"/>
    <n v="0"/>
    <n v="1"/>
    <n v="0"/>
    <n v="0"/>
    <n v="0"/>
    <d v="2025-05-10T00:00:00"/>
    <s v="Contacted"/>
    <n v="0"/>
    <x v="0"/>
    <b v="1"/>
    <b v="0"/>
    <x v="1"/>
  </r>
  <r>
    <s v="CUST101676"/>
    <d v="2022-01-12T00:00:00"/>
    <x v="0"/>
    <x v="3"/>
    <d v="2023-02-14T00:00:00"/>
    <d v="2024-04-17T00:00:00"/>
    <x v="0"/>
    <n v="1375"/>
    <n v="549"/>
    <n v="1.8214936247723133E-3"/>
    <x v="0"/>
    <n v="5"/>
    <n v="355.05"/>
    <n v="71.010000000000005"/>
    <n v="92.55"/>
    <x v="3"/>
    <x v="6"/>
    <x v="2"/>
    <n v="22"/>
    <x v="2"/>
    <x v="3"/>
    <x v="0"/>
    <x v="7"/>
    <n v="0"/>
    <n v="0"/>
    <n v="0"/>
    <n v="0"/>
    <n v="0"/>
    <d v="2022-08-20T00:00:00"/>
    <s v="Contacted"/>
    <n v="0"/>
    <x v="2"/>
    <b v="1"/>
    <b v="0"/>
    <x v="0"/>
  </r>
  <r>
    <s v="CUST101197"/>
    <d v="2021-07-05T00:00:00"/>
    <x v="1"/>
    <x v="8"/>
    <d v="2023-12-30T00:00:00"/>
    <d v="2024-02-08T00:00:00"/>
    <x v="0"/>
    <n v="1566"/>
    <n v="618"/>
    <n v="1.6181229773462784E-3"/>
    <x v="0"/>
    <n v="7"/>
    <n v="564.79"/>
    <n v="80.680000000000007"/>
    <n v="162.75"/>
    <x v="0"/>
    <x v="6"/>
    <x v="2"/>
    <n v="29"/>
    <x v="2"/>
    <x v="0"/>
    <x v="4"/>
    <x v="4"/>
    <n v="0"/>
    <n v="0"/>
    <n v="0"/>
    <n v="0"/>
    <n v="2"/>
    <s v="-"/>
    <s v="Never Contacted"/>
    <n v="10"/>
    <x v="0"/>
    <b v="1"/>
    <b v="0"/>
    <x v="0"/>
  </r>
  <r>
    <s v="CUST101542"/>
    <d v="2020-10-07T00:00:00"/>
    <x v="2"/>
    <x v="6"/>
    <d v="2025-09-22T00:00:00"/>
    <s v="-"/>
    <x v="3"/>
    <n v="1837"/>
    <s v=" - "/>
    <n v="0"/>
    <x v="0"/>
    <n v="0"/>
    <n v="0"/>
    <n v="0"/>
    <n v="0"/>
    <x v="5"/>
    <x v="8"/>
    <x v="0"/>
    <n v="27"/>
    <x v="2"/>
    <x v="0"/>
    <x v="1"/>
    <x v="5"/>
    <n v="1"/>
    <n v="0"/>
    <n v="0"/>
    <n v="0"/>
    <n v="0"/>
    <d v="2022-01-17T00:00:00"/>
    <s v="Contacted"/>
    <n v="10"/>
    <x v="0"/>
    <b v="1"/>
    <b v="0"/>
    <x v="0"/>
  </r>
  <r>
    <s v="CUST101253"/>
    <d v="2021-01-19T00:00:00"/>
    <x v="1"/>
    <x v="3"/>
    <d v="2024-07-19T00:00:00"/>
    <d v="2025-04-24T00:00:00"/>
    <x v="2"/>
    <n v="1733"/>
    <n v="177"/>
    <n v="5.6497175141242938E-3"/>
    <x v="0"/>
    <n v="3"/>
    <n v="147.13999999999999"/>
    <n v="49.05"/>
    <n v="46.02"/>
    <x v="3"/>
    <x v="1"/>
    <x v="2"/>
    <n v="32"/>
    <x v="0"/>
    <x v="1"/>
    <x v="3"/>
    <x v="7"/>
    <n v="0"/>
    <n v="1"/>
    <n v="0"/>
    <n v="0"/>
    <n v="1"/>
    <s v="-"/>
    <s v="Never Contacted"/>
    <n v="0"/>
    <x v="1"/>
    <b v="1"/>
    <b v="1"/>
    <x v="0"/>
  </r>
  <r>
    <s v="CUST101276"/>
    <d v="2024-06-24T00:00:00"/>
    <x v="3"/>
    <x v="0"/>
    <d v="2025-05-19T00:00:00"/>
    <d v="2025-10-05T00:00:00"/>
    <x v="2"/>
    <n v="481"/>
    <n v="13"/>
    <n v="7.6923076923076927E-2"/>
    <x v="0"/>
    <n v="2"/>
    <n v="41.31"/>
    <n v="20.66"/>
    <n v="39.5"/>
    <x v="4"/>
    <x v="6"/>
    <x v="2"/>
    <n v="38"/>
    <x v="0"/>
    <x v="0"/>
    <x v="2"/>
    <x v="0"/>
    <n v="2"/>
    <n v="0"/>
    <n v="0"/>
    <n v="0"/>
    <n v="0"/>
    <d v="2025-07-03T00:00:00"/>
    <s v="Contacted"/>
    <n v="0"/>
    <x v="1"/>
    <b v="1"/>
    <b v="0"/>
    <x v="1"/>
  </r>
  <r>
    <s v="CUST100912"/>
    <d v="2020-12-26T00:00:00"/>
    <x v="2"/>
    <x v="7"/>
    <d v="2022-05-14T00:00:00"/>
    <d v="2023-10-10T00:00:00"/>
    <x v="1"/>
    <n v="1757"/>
    <n v="739"/>
    <n v="1.3531799729364006E-3"/>
    <x v="0"/>
    <n v="3"/>
    <n v="249.94"/>
    <n v="83.31"/>
    <n v="82.57"/>
    <x v="3"/>
    <x v="7"/>
    <x v="2"/>
    <n v="37"/>
    <x v="0"/>
    <x v="6"/>
    <x v="3"/>
    <x v="6"/>
    <n v="0"/>
    <n v="0"/>
    <n v="0"/>
    <n v="0"/>
    <n v="2"/>
    <d v="2025-04-19T00:00:00"/>
    <s v="Contacted"/>
    <n v="0"/>
    <x v="0"/>
    <b v="1"/>
    <b v="1"/>
    <x v="0"/>
  </r>
  <r>
    <s v="CUST100491"/>
    <d v="2021-03-31T00:00:00"/>
    <x v="1"/>
    <x v="11"/>
    <d v="2025-06-17T00:00:00"/>
    <d v="2025-09-04T00:00:00"/>
    <x v="2"/>
    <n v="1662"/>
    <n v="44"/>
    <n v="2.2727272727272728E-2"/>
    <x v="0"/>
    <n v="2"/>
    <n v="150.08000000000001"/>
    <n v="75.040000000000006"/>
    <n v="37.36"/>
    <x v="1"/>
    <x v="7"/>
    <x v="2"/>
    <n v="46"/>
    <x v="0"/>
    <x v="1"/>
    <x v="0"/>
    <x v="0"/>
    <n v="0"/>
    <n v="0"/>
    <n v="0"/>
    <n v="0"/>
    <n v="2"/>
    <s v="-"/>
    <s v="Never Contacted"/>
    <n v="0"/>
    <x v="0"/>
    <b v="1"/>
    <b v="1"/>
    <x v="1"/>
  </r>
  <r>
    <s v="CUST100326"/>
    <d v="2021-06-13T00:00:00"/>
    <x v="1"/>
    <x v="0"/>
    <d v="2023-11-01T00:00:00"/>
    <d v="2025-06-23T00:00:00"/>
    <x v="2"/>
    <n v="1588"/>
    <n v="117"/>
    <n v="8.5470085470085479E-3"/>
    <x v="0"/>
    <n v="5"/>
    <n v="137.26"/>
    <n v="27.45"/>
    <n v="30.88"/>
    <x v="3"/>
    <x v="3"/>
    <x v="0"/>
    <n v="42"/>
    <x v="0"/>
    <x v="6"/>
    <x v="3"/>
    <x v="0"/>
    <n v="0"/>
    <n v="0"/>
    <n v="1"/>
    <n v="2"/>
    <n v="0"/>
    <d v="2022-01-13T00:00:00"/>
    <s v="Contacted"/>
    <n v="0"/>
    <x v="0"/>
    <b v="1"/>
    <b v="0"/>
    <x v="0"/>
  </r>
  <r>
    <s v="CUST101097"/>
    <d v="2023-04-20T00:00:00"/>
    <x v="4"/>
    <x v="9"/>
    <d v="2024-10-15T00:00:00"/>
    <s v="-"/>
    <x v="3"/>
    <n v="912"/>
    <s v=" - "/>
    <n v="0"/>
    <x v="0"/>
    <n v="0"/>
    <n v="0"/>
    <n v="0"/>
    <n v="0"/>
    <x v="1"/>
    <x v="2"/>
    <x v="2"/>
    <n v="44"/>
    <x v="0"/>
    <x v="0"/>
    <x v="4"/>
    <x v="4"/>
    <n v="1"/>
    <n v="0"/>
    <n v="0"/>
    <n v="0"/>
    <n v="0"/>
    <d v="2024-02-11T00:00:00"/>
    <s v="Contacted"/>
    <n v="2"/>
    <x v="1"/>
    <b v="0"/>
    <b v="0"/>
    <x v="0"/>
  </r>
  <r>
    <s v="CUST101032"/>
    <d v="2022-01-09T00:00:00"/>
    <x v="0"/>
    <x v="3"/>
    <d v="2024-09-30T00:00:00"/>
    <d v="2025-04-11T00:00:00"/>
    <x v="2"/>
    <n v="1378"/>
    <n v="190"/>
    <n v="5.263157894736842E-3"/>
    <x v="0"/>
    <n v="6"/>
    <n v="305.72000000000003"/>
    <n v="50.95"/>
    <n v="60.08"/>
    <x v="0"/>
    <x v="6"/>
    <x v="0"/>
    <n v="17"/>
    <x v="1"/>
    <x v="6"/>
    <x v="1"/>
    <x v="1"/>
    <n v="0"/>
    <n v="0"/>
    <n v="1"/>
    <n v="2"/>
    <n v="1"/>
    <s v="-"/>
    <s v="Never Contacted"/>
    <n v="7"/>
    <x v="0"/>
    <b v="1"/>
    <b v="0"/>
    <x v="0"/>
  </r>
  <r>
    <s v="CUST100587"/>
    <d v="2021-09-08T00:00:00"/>
    <x v="1"/>
    <x v="10"/>
    <d v="2025-01-02T00:00:00"/>
    <d v="2025-05-23T00:00:00"/>
    <x v="2"/>
    <n v="1501"/>
    <n v="148"/>
    <n v="6.7567567567567571E-3"/>
    <x v="0"/>
    <n v="1"/>
    <n v="50.48"/>
    <n v="50.48"/>
    <n v="109.63"/>
    <x v="4"/>
    <x v="8"/>
    <x v="2"/>
    <n v="33"/>
    <x v="0"/>
    <x v="2"/>
    <x v="2"/>
    <x v="0"/>
    <n v="0"/>
    <n v="0"/>
    <n v="0"/>
    <n v="1"/>
    <n v="0"/>
    <s v="-"/>
    <s v="Never Contacted"/>
    <n v="2"/>
    <x v="2"/>
    <b v="1"/>
    <b v="0"/>
    <x v="0"/>
  </r>
  <r>
    <s v="CUST100750"/>
    <d v="2022-09-03T00:00:00"/>
    <x v="0"/>
    <x v="10"/>
    <s v="-"/>
    <s v="-"/>
    <x v="3"/>
    <n v="1141"/>
    <s v=" - "/>
    <n v="0"/>
    <x v="1"/>
    <n v="0"/>
    <n v="0"/>
    <n v="0"/>
    <n v="0"/>
    <x v="4"/>
    <x v="3"/>
    <x v="2"/>
    <n v="25"/>
    <x v="2"/>
    <x v="5"/>
    <x v="1"/>
    <x v="8"/>
    <n v="0"/>
    <n v="0"/>
    <n v="0"/>
    <n v="0"/>
    <n v="0"/>
    <d v="2023-08-30T00:00:00"/>
    <s v="Contacted"/>
    <n v="0"/>
    <x v="1"/>
    <b v="1"/>
    <b v="1"/>
    <x v="0"/>
  </r>
  <r>
    <s v="CUST100657"/>
    <d v="2024-12-18T00:00:00"/>
    <x v="3"/>
    <x v="7"/>
    <s v="-"/>
    <s v="-"/>
    <x v="3"/>
    <n v="304"/>
    <s v=" - "/>
    <n v="0"/>
    <x v="1"/>
    <n v="0"/>
    <n v="0"/>
    <n v="0"/>
    <n v="0"/>
    <x v="5"/>
    <x v="4"/>
    <x v="2"/>
    <n v="35"/>
    <x v="0"/>
    <x v="3"/>
    <x v="1"/>
    <x v="1"/>
    <n v="0"/>
    <n v="0"/>
    <n v="0"/>
    <n v="0"/>
    <n v="0"/>
    <d v="2025-03-24T00:00:00"/>
    <s v="Contacted"/>
    <n v="9"/>
    <x v="0"/>
    <b v="0"/>
    <b v="1"/>
    <x v="0"/>
  </r>
  <r>
    <s v="CUST101866"/>
    <d v="2024-11-12T00:00:00"/>
    <x v="3"/>
    <x v="5"/>
    <d v="2025-05-15T00:00:00"/>
    <d v="2025-07-04T00:00:00"/>
    <x v="2"/>
    <n v="340"/>
    <n v="106"/>
    <n v="9.433962264150943E-3"/>
    <x v="0"/>
    <n v="1"/>
    <n v="53.41"/>
    <n v="53.41"/>
    <n v="73.47"/>
    <x v="3"/>
    <x v="3"/>
    <x v="1"/>
    <n v="22"/>
    <x v="2"/>
    <x v="0"/>
    <x v="0"/>
    <x v="0"/>
    <n v="0"/>
    <n v="1"/>
    <n v="0"/>
    <n v="0"/>
    <n v="0"/>
    <s v="-"/>
    <s v="Never Contacted"/>
    <n v="0"/>
    <x v="1"/>
    <b v="1"/>
    <b v="0"/>
    <x v="0"/>
  </r>
  <r>
    <s v="CUST100234"/>
    <d v="2023-01-03T00:00:00"/>
    <x v="4"/>
    <x v="3"/>
    <d v="2025-07-08T00:00:00"/>
    <d v="2025-09-24T00:00:00"/>
    <x v="2"/>
    <n v="1019"/>
    <n v="24"/>
    <n v="4.1666666666666664E-2"/>
    <x v="0"/>
    <n v="1"/>
    <n v="63.4"/>
    <n v="63.4"/>
    <n v="5.58"/>
    <x v="0"/>
    <x v="1"/>
    <x v="2"/>
    <n v="16"/>
    <x v="1"/>
    <x v="2"/>
    <x v="4"/>
    <x v="4"/>
    <n v="0"/>
    <n v="0"/>
    <n v="0"/>
    <n v="0"/>
    <n v="0"/>
    <s v="-"/>
    <s v="Never Contacted"/>
    <n v="0"/>
    <x v="0"/>
    <b v="0"/>
    <b v="1"/>
    <x v="1"/>
  </r>
  <r>
    <s v="CUST100732"/>
    <d v="2021-11-08T00:00:00"/>
    <x v="1"/>
    <x v="5"/>
    <d v="2023-12-01T00:00:00"/>
    <d v="2025-05-05T00:00:00"/>
    <x v="2"/>
    <n v="1440"/>
    <n v="166"/>
    <n v="6.024096385542169E-3"/>
    <x v="0"/>
    <n v="2"/>
    <n v="88.46"/>
    <n v="44.23"/>
    <n v="47.86"/>
    <x v="3"/>
    <x v="1"/>
    <x v="2"/>
    <n v="45"/>
    <x v="0"/>
    <x v="6"/>
    <x v="4"/>
    <x v="2"/>
    <n v="0"/>
    <n v="0"/>
    <n v="0"/>
    <n v="0"/>
    <n v="1"/>
    <d v="2022-10-01T00:00:00"/>
    <s v="Contacted"/>
    <n v="9"/>
    <x v="1"/>
    <b v="1"/>
    <b v="1"/>
    <x v="0"/>
  </r>
  <r>
    <s v="CUST102492"/>
    <d v="2021-02-16T00:00:00"/>
    <x v="1"/>
    <x v="4"/>
    <d v="2021-10-25T00:00:00"/>
    <d v="2021-11-29T00:00:00"/>
    <x v="4"/>
    <n v="1705"/>
    <n v="1419"/>
    <n v="7.0472163495419312E-4"/>
    <x v="0"/>
    <n v="6"/>
    <n v="341.08"/>
    <n v="56.85"/>
    <n v="79.86"/>
    <x v="5"/>
    <x v="7"/>
    <x v="2"/>
    <n v="38"/>
    <x v="0"/>
    <x v="1"/>
    <x v="0"/>
    <x v="1"/>
    <n v="0"/>
    <n v="0"/>
    <n v="0"/>
    <n v="0"/>
    <n v="1"/>
    <d v="2025-05-21T00:00:00"/>
    <s v="Contacted"/>
    <n v="0"/>
    <x v="1"/>
    <b v="1"/>
    <b v="0"/>
    <x v="0"/>
  </r>
  <r>
    <s v="CUST101186"/>
    <d v="2020-07-06T00:00:00"/>
    <x v="2"/>
    <x v="8"/>
    <d v="2025-08-07T00:00:00"/>
    <d v="2025-08-24T00:00:00"/>
    <x v="2"/>
    <n v="1930"/>
    <n v="55"/>
    <n v="1.8181818181818181E-2"/>
    <x v="0"/>
    <n v="5"/>
    <n v="579.89"/>
    <n v="115.98"/>
    <n v="116.69"/>
    <x v="0"/>
    <x v="10"/>
    <x v="2"/>
    <n v="44"/>
    <x v="0"/>
    <x v="5"/>
    <x v="0"/>
    <x v="7"/>
    <n v="0"/>
    <n v="0"/>
    <n v="0"/>
    <n v="0"/>
    <n v="0"/>
    <d v="2022-08-06T00:00:00"/>
    <s v="Contacted"/>
    <n v="0"/>
    <x v="0"/>
    <b v="1"/>
    <b v="0"/>
    <x v="1"/>
  </r>
  <r>
    <s v="CUST101156"/>
    <d v="2020-12-05T00:00:00"/>
    <x v="2"/>
    <x v="7"/>
    <s v="-"/>
    <s v="-"/>
    <x v="3"/>
    <n v="1778"/>
    <s v=" - "/>
    <n v="0"/>
    <x v="1"/>
    <n v="0"/>
    <n v="0"/>
    <n v="0"/>
    <n v="0"/>
    <x v="5"/>
    <x v="4"/>
    <x v="2"/>
    <n v="25"/>
    <x v="2"/>
    <x v="5"/>
    <x v="3"/>
    <x v="0"/>
    <n v="0"/>
    <n v="0"/>
    <n v="0"/>
    <n v="0"/>
    <n v="0"/>
    <d v="2023-09-05T00:00:00"/>
    <s v="Contacted"/>
    <n v="8"/>
    <x v="2"/>
    <b v="0"/>
    <b v="0"/>
    <x v="0"/>
  </r>
  <r>
    <s v="CUST102453"/>
    <d v="2020-02-03T00:00:00"/>
    <x v="2"/>
    <x v="4"/>
    <d v="2023-09-29T00:00:00"/>
    <d v="2024-12-19T00:00:00"/>
    <x v="0"/>
    <n v="2084"/>
    <n v="303"/>
    <n v="3.3003300330033004E-3"/>
    <x v="0"/>
    <n v="4"/>
    <n v="147.13999999999999"/>
    <n v="36.78"/>
    <n v="23.23"/>
    <x v="4"/>
    <x v="1"/>
    <x v="2"/>
    <n v="29"/>
    <x v="2"/>
    <x v="0"/>
    <x v="1"/>
    <x v="6"/>
    <n v="0"/>
    <n v="0"/>
    <n v="0"/>
    <n v="1"/>
    <n v="2"/>
    <d v="2023-09-29T00:00:00"/>
    <s v="Contacted"/>
    <n v="8"/>
    <x v="0"/>
    <b v="1"/>
    <b v="0"/>
    <x v="0"/>
  </r>
  <r>
    <s v="CUST101246"/>
    <d v="2020-01-03T00:00:00"/>
    <x v="2"/>
    <x v="3"/>
    <d v="2024-11-28T00:00:00"/>
    <d v="2025-10-01T00:00:00"/>
    <x v="2"/>
    <n v="2115"/>
    <n v="17"/>
    <n v="5.8823529411764705E-2"/>
    <x v="0"/>
    <n v="2"/>
    <n v="121.97"/>
    <n v="60.99"/>
    <n v="67.48"/>
    <x v="1"/>
    <x v="1"/>
    <x v="0"/>
    <n v="38"/>
    <x v="0"/>
    <x v="4"/>
    <x v="4"/>
    <x v="3"/>
    <n v="0"/>
    <n v="2"/>
    <n v="0"/>
    <n v="0"/>
    <n v="0"/>
    <d v="2025-04-04T00:00:00"/>
    <s v="Contacted"/>
    <n v="0"/>
    <x v="0"/>
    <b v="1"/>
    <b v="0"/>
    <x v="1"/>
  </r>
  <r>
    <s v="CUST102448"/>
    <d v="2023-07-25T00:00:00"/>
    <x v="4"/>
    <x v="8"/>
    <d v="2024-09-26T00:00:00"/>
    <s v="-"/>
    <x v="3"/>
    <n v="816"/>
    <s v=" - "/>
    <n v="0"/>
    <x v="0"/>
    <n v="0"/>
    <n v="0"/>
    <n v="0"/>
    <n v="0"/>
    <x v="0"/>
    <x v="5"/>
    <x v="0"/>
    <n v="23"/>
    <x v="2"/>
    <x v="0"/>
    <x v="0"/>
    <x v="7"/>
    <n v="0"/>
    <n v="0"/>
    <n v="0"/>
    <n v="0"/>
    <n v="0"/>
    <d v="2023-09-01T00:00:00"/>
    <s v="Contacted"/>
    <n v="0"/>
    <x v="2"/>
    <b v="0"/>
    <b v="1"/>
    <x v="0"/>
  </r>
  <r>
    <s v="CUST100934"/>
    <d v="2024-12-10T00:00:00"/>
    <x v="3"/>
    <x v="7"/>
    <d v="2025-03-18T00:00:00"/>
    <d v="2025-09-12T00:00:00"/>
    <x v="2"/>
    <n v="312"/>
    <n v="36"/>
    <n v="2.7777777777777776E-2"/>
    <x v="0"/>
    <n v="2"/>
    <n v="147.13999999999999"/>
    <n v="73.569999999999993"/>
    <n v="51.17"/>
    <x v="4"/>
    <x v="5"/>
    <x v="2"/>
    <n v="16"/>
    <x v="1"/>
    <x v="4"/>
    <x v="1"/>
    <x v="7"/>
    <n v="1"/>
    <n v="1"/>
    <n v="0"/>
    <n v="0"/>
    <n v="1"/>
    <d v="2025-02-12T00:00:00"/>
    <s v="Contacted"/>
    <n v="9"/>
    <x v="0"/>
    <b v="1"/>
    <b v="0"/>
    <x v="1"/>
  </r>
  <r>
    <s v="CUST101209"/>
    <d v="2023-04-13T00:00:00"/>
    <x v="4"/>
    <x v="9"/>
    <d v="2025-07-19T00:00:00"/>
    <d v="2025-07-27T00:00:00"/>
    <x v="2"/>
    <n v="919"/>
    <n v="83"/>
    <n v="1.2048192771084338E-2"/>
    <x v="0"/>
    <n v="3"/>
    <n v="224.54"/>
    <n v="74.849999999999994"/>
    <n v="84.8"/>
    <x v="0"/>
    <x v="3"/>
    <x v="2"/>
    <n v="63"/>
    <x v="4"/>
    <x v="0"/>
    <x v="3"/>
    <x v="5"/>
    <n v="0"/>
    <n v="0"/>
    <n v="0"/>
    <n v="0"/>
    <n v="1"/>
    <d v="2025-03-25T00:00:00"/>
    <s v="Contacted"/>
    <n v="0"/>
    <x v="0"/>
    <b v="1"/>
    <b v="0"/>
    <x v="1"/>
  </r>
  <r>
    <s v="CUST101065"/>
    <d v="2024-08-10T00:00:00"/>
    <x v="3"/>
    <x v="2"/>
    <d v="2025-03-02T00:00:00"/>
    <d v="2025-09-09T00:00:00"/>
    <x v="2"/>
    <n v="434"/>
    <n v="39"/>
    <n v="2.564102564102564E-2"/>
    <x v="0"/>
    <n v="5"/>
    <n v="10.15"/>
    <n v="2.0299999999999998"/>
    <n v="1.45"/>
    <x v="2"/>
    <x v="0"/>
    <x v="2"/>
    <n v="28"/>
    <x v="2"/>
    <x v="1"/>
    <x v="0"/>
    <x v="4"/>
    <n v="0"/>
    <n v="0"/>
    <n v="0"/>
    <n v="0"/>
    <n v="3"/>
    <d v="2025-08-11T00:00:00"/>
    <s v="Contacted"/>
    <n v="2"/>
    <x v="2"/>
    <b v="1"/>
    <b v="1"/>
    <x v="1"/>
  </r>
  <r>
    <s v="CUST101716"/>
    <d v="2021-11-03T00:00:00"/>
    <x v="1"/>
    <x v="5"/>
    <d v="2024-11-06T00:00:00"/>
    <s v="-"/>
    <x v="3"/>
    <n v="1445"/>
    <s v=" - "/>
    <n v="0"/>
    <x v="0"/>
    <n v="0"/>
    <n v="0"/>
    <n v="0"/>
    <n v="0"/>
    <x v="5"/>
    <x v="5"/>
    <x v="2"/>
    <n v="36"/>
    <x v="0"/>
    <x v="2"/>
    <x v="1"/>
    <x v="7"/>
    <n v="0"/>
    <n v="0"/>
    <n v="0"/>
    <n v="0"/>
    <n v="0"/>
    <s v="-"/>
    <s v="Never Contacted"/>
    <n v="2"/>
    <x v="0"/>
    <b v="0"/>
    <b v="0"/>
    <x v="0"/>
  </r>
  <r>
    <s v="CUST100108"/>
    <d v="2023-06-01T00:00:00"/>
    <x v="4"/>
    <x v="0"/>
    <d v="2023-12-23T00:00:00"/>
    <d v="2024-02-20T00:00:00"/>
    <x v="0"/>
    <n v="870"/>
    <n v="606"/>
    <n v="1.6501650165016502E-3"/>
    <x v="0"/>
    <n v="1"/>
    <n v="65.39"/>
    <n v="65.39"/>
    <n v="99.9"/>
    <x v="1"/>
    <x v="5"/>
    <x v="1"/>
    <n v="31"/>
    <x v="0"/>
    <x v="0"/>
    <x v="0"/>
    <x v="6"/>
    <n v="0"/>
    <n v="0"/>
    <n v="0"/>
    <n v="0"/>
    <n v="1"/>
    <d v="2023-10-05T00:00:00"/>
    <s v="Contacted"/>
    <n v="3"/>
    <x v="1"/>
    <b v="0"/>
    <b v="0"/>
    <x v="0"/>
  </r>
  <r>
    <s v="CUST101062"/>
    <d v="2024-10-30T00:00:00"/>
    <x v="3"/>
    <x v="6"/>
    <d v="2024-12-23T00:00:00"/>
    <d v="2025-04-16T00:00:00"/>
    <x v="2"/>
    <n v="353"/>
    <n v="185"/>
    <n v="5.4054054054054057E-3"/>
    <x v="0"/>
    <n v="2"/>
    <n v="175.72"/>
    <n v="87.86"/>
    <n v="0.5"/>
    <x v="0"/>
    <x v="1"/>
    <x v="1"/>
    <n v="33"/>
    <x v="0"/>
    <x v="4"/>
    <x v="0"/>
    <x v="7"/>
    <n v="0"/>
    <n v="0"/>
    <n v="0"/>
    <n v="0"/>
    <n v="1"/>
    <d v="2024-12-17T00:00:00"/>
    <s v="Contacted"/>
    <n v="2"/>
    <x v="0"/>
    <b v="1"/>
    <b v="0"/>
    <x v="0"/>
  </r>
  <r>
    <s v="CUST100568"/>
    <d v="2022-11-04T00:00:00"/>
    <x v="0"/>
    <x v="5"/>
    <d v="2025-10-06T00:00:00"/>
    <d v="2025-10-11T00:00:00"/>
    <x v="2"/>
    <n v="1079"/>
    <n v="7"/>
    <n v="0.14285714285714285"/>
    <x v="0"/>
    <n v="4"/>
    <n v="247.01"/>
    <n v="61.75"/>
    <n v="0.5"/>
    <x v="5"/>
    <x v="1"/>
    <x v="2"/>
    <n v="27"/>
    <x v="2"/>
    <x v="4"/>
    <x v="2"/>
    <x v="5"/>
    <n v="0"/>
    <n v="0"/>
    <n v="0"/>
    <n v="0"/>
    <n v="2"/>
    <d v="2024-01-28T00:00:00"/>
    <s v="Contacted"/>
    <n v="4"/>
    <x v="0"/>
    <b v="1"/>
    <b v="0"/>
    <x v="1"/>
  </r>
  <r>
    <s v="CUST101167"/>
    <d v="2023-11-11T00:00:00"/>
    <x v="4"/>
    <x v="5"/>
    <d v="2024-06-19T00:00:00"/>
    <d v="2024-08-08T00:00:00"/>
    <x v="0"/>
    <n v="707"/>
    <n v="436"/>
    <n v="2.2935779816513763E-3"/>
    <x v="0"/>
    <n v="5"/>
    <n v="36.950000000000003"/>
    <n v="7.39"/>
    <n v="3.82"/>
    <x v="0"/>
    <x v="3"/>
    <x v="2"/>
    <n v="19"/>
    <x v="1"/>
    <x v="3"/>
    <x v="1"/>
    <x v="6"/>
    <n v="0"/>
    <n v="0"/>
    <n v="0"/>
    <n v="2"/>
    <n v="1"/>
    <d v="2024-10-08T00:00:00"/>
    <s v="Contacted"/>
    <n v="10"/>
    <x v="2"/>
    <b v="0"/>
    <b v="1"/>
    <x v="0"/>
  </r>
  <r>
    <s v="CUST101174"/>
    <d v="2022-10-08T00:00:00"/>
    <x v="0"/>
    <x v="6"/>
    <d v="2024-11-05T00:00:00"/>
    <d v="2025-10-04T00:00:00"/>
    <x v="2"/>
    <n v="1106"/>
    <n v="14"/>
    <n v="7.1428571428571425E-2"/>
    <x v="0"/>
    <n v="4"/>
    <n v="211.08"/>
    <n v="52.77"/>
    <n v="112.8"/>
    <x v="1"/>
    <x v="0"/>
    <x v="2"/>
    <n v="23"/>
    <x v="2"/>
    <x v="4"/>
    <x v="3"/>
    <x v="2"/>
    <n v="0"/>
    <n v="0"/>
    <n v="0"/>
    <n v="0"/>
    <n v="1"/>
    <s v="-"/>
    <s v="Never Contacted"/>
    <n v="5"/>
    <x v="0"/>
    <b v="1"/>
    <b v="0"/>
    <x v="1"/>
  </r>
  <r>
    <s v="CUST101588"/>
    <d v="2024-10-27T00:00:00"/>
    <x v="3"/>
    <x v="6"/>
    <d v="2025-03-08T00:00:00"/>
    <d v="2025-07-11T00:00:00"/>
    <x v="2"/>
    <n v="356"/>
    <n v="99"/>
    <n v="1.0101010101010102E-2"/>
    <x v="0"/>
    <n v="3"/>
    <n v="47.58"/>
    <n v="15.86"/>
    <n v="7.24"/>
    <x v="5"/>
    <x v="0"/>
    <x v="1"/>
    <n v="46"/>
    <x v="0"/>
    <x v="3"/>
    <x v="3"/>
    <x v="1"/>
    <n v="1"/>
    <n v="0"/>
    <n v="0"/>
    <n v="1"/>
    <n v="2"/>
    <d v="2025-02-18T00:00:00"/>
    <s v="Contacted"/>
    <n v="0"/>
    <x v="1"/>
    <b v="1"/>
    <b v="0"/>
    <x v="0"/>
  </r>
  <r>
    <s v="CUST101507"/>
    <d v="2020-02-14T00:00:00"/>
    <x v="2"/>
    <x v="4"/>
    <d v="2021-02-01T00:00:00"/>
    <d v="2025-04-08T00:00:00"/>
    <x v="2"/>
    <n v="2073"/>
    <n v="193"/>
    <n v="5.1813471502590676E-3"/>
    <x v="0"/>
    <n v="1"/>
    <n v="56.82"/>
    <n v="56.82"/>
    <n v="13.45"/>
    <x v="2"/>
    <x v="6"/>
    <x v="1"/>
    <n v="16"/>
    <x v="1"/>
    <x v="5"/>
    <x v="4"/>
    <x v="5"/>
    <n v="0"/>
    <n v="0"/>
    <n v="0"/>
    <n v="0"/>
    <n v="0"/>
    <s v="-"/>
    <s v="Never Contacted"/>
    <n v="0"/>
    <x v="2"/>
    <b v="1"/>
    <b v="1"/>
    <x v="0"/>
  </r>
  <r>
    <s v="CUST101492"/>
    <d v="2024-09-27T00:00:00"/>
    <x v="3"/>
    <x v="10"/>
    <d v="2025-05-14T00:00:00"/>
    <d v="2025-07-23T00:00:00"/>
    <x v="2"/>
    <n v="386"/>
    <n v="87"/>
    <n v="1.1494252873563218E-2"/>
    <x v="0"/>
    <n v="4"/>
    <n v="145"/>
    <n v="36.25"/>
    <n v="7.68"/>
    <x v="4"/>
    <x v="2"/>
    <x v="0"/>
    <n v="48"/>
    <x v="0"/>
    <x v="6"/>
    <x v="2"/>
    <x v="2"/>
    <n v="0"/>
    <n v="0"/>
    <n v="0"/>
    <n v="0"/>
    <n v="2"/>
    <d v="2025-09-04T00:00:00"/>
    <s v="Contacted"/>
    <n v="0"/>
    <x v="0"/>
    <b v="0"/>
    <b v="0"/>
    <x v="1"/>
  </r>
  <r>
    <s v="CUST100890"/>
    <d v="2022-05-27T00:00:00"/>
    <x v="0"/>
    <x v="1"/>
    <d v="2024-02-07T00:00:00"/>
    <d v="2024-11-24T00:00:00"/>
    <x v="0"/>
    <n v="1240"/>
    <n v="328"/>
    <n v="3.0487804878048782E-3"/>
    <x v="0"/>
    <n v="3"/>
    <n v="62.11"/>
    <n v="20.7"/>
    <n v="23.83"/>
    <x v="3"/>
    <x v="4"/>
    <x v="2"/>
    <n v="46"/>
    <x v="0"/>
    <x v="1"/>
    <x v="1"/>
    <x v="5"/>
    <n v="0"/>
    <n v="0"/>
    <n v="0"/>
    <n v="0"/>
    <n v="2"/>
    <d v="2024-11-15T00:00:00"/>
    <s v="Contacted"/>
    <n v="4"/>
    <x v="0"/>
    <b v="1"/>
    <b v="0"/>
    <x v="0"/>
  </r>
  <r>
    <s v="CUST100947"/>
    <d v="2021-10-27T00:00:00"/>
    <x v="1"/>
    <x v="6"/>
    <d v="2023-09-20T00:00:00"/>
    <d v="2024-02-16T00:00:00"/>
    <x v="0"/>
    <n v="1452"/>
    <n v="610"/>
    <n v="1.639344262295082E-3"/>
    <x v="0"/>
    <n v="4"/>
    <n v="301.27999999999997"/>
    <n v="75.319999999999993"/>
    <n v="0.5"/>
    <x v="1"/>
    <x v="4"/>
    <x v="2"/>
    <n v="21"/>
    <x v="2"/>
    <x v="6"/>
    <x v="1"/>
    <x v="2"/>
    <n v="0"/>
    <n v="0"/>
    <n v="0"/>
    <n v="0"/>
    <n v="2"/>
    <d v="2025-04-08T00:00:00"/>
    <s v="Contacted"/>
    <n v="7"/>
    <x v="0"/>
    <b v="0"/>
    <b v="0"/>
    <x v="0"/>
  </r>
  <r>
    <s v="CUST101048"/>
    <d v="2024-03-21T00:00:00"/>
    <x v="3"/>
    <x v="11"/>
    <d v="2025-07-13T00:00:00"/>
    <d v="2025-09-07T00:00:00"/>
    <x v="2"/>
    <n v="576"/>
    <n v="41"/>
    <n v="2.4390243902439025E-2"/>
    <x v="0"/>
    <n v="3"/>
    <n v="95.24"/>
    <n v="31.75"/>
    <n v="47.38"/>
    <x v="5"/>
    <x v="1"/>
    <x v="0"/>
    <n v="35"/>
    <x v="0"/>
    <x v="0"/>
    <x v="2"/>
    <x v="0"/>
    <n v="0"/>
    <n v="1"/>
    <n v="1"/>
    <n v="0"/>
    <n v="0"/>
    <d v="2024-08-13T00:00:00"/>
    <s v="Contacted"/>
    <n v="9"/>
    <x v="1"/>
    <b v="1"/>
    <b v="1"/>
    <x v="1"/>
  </r>
  <r>
    <s v="CUST102057"/>
    <d v="2021-11-13T00:00:00"/>
    <x v="1"/>
    <x v="5"/>
    <d v="2025-08-30T00:00:00"/>
    <d v="2025-09-21T00:00:00"/>
    <x v="2"/>
    <n v="1435"/>
    <n v="27"/>
    <n v="3.7037037037037035E-2"/>
    <x v="0"/>
    <n v="5"/>
    <n v="224.06"/>
    <n v="44.81"/>
    <n v="5.77"/>
    <x v="1"/>
    <x v="7"/>
    <x v="0"/>
    <n v="32"/>
    <x v="0"/>
    <x v="0"/>
    <x v="2"/>
    <x v="4"/>
    <n v="0"/>
    <n v="0"/>
    <n v="0"/>
    <n v="0"/>
    <n v="1"/>
    <d v="2023-09-26T00:00:00"/>
    <s v="Contacted"/>
    <n v="3"/>
    <x v="2"/>
    <b v="1"/>
    <b v="1"/>
    <x v="1"/>
  </r>
  <r>
    <s v="CUST100884"/>
    <d v="2024-06-18T00:00:00"/>
    <x v="3"/>
    <x v="0"/>
    <d v="2024-09-14T00:00:00"/>
    <d v="2025-03-20T00:00:00"/>
    <x v="2"/>
    <n v="487"/>
    <n v="212"/>
    <n v="4.7169811320754715E-3"/>
    <x v="0"/>
    <n v="4"/>
    <n v="242.44"/>
    <n v="60.61"/>
    <n v="50.45"/>
    <x v="3"/>
    <x v="3"/>
    <x v="1"/>
    <n v="33"/>
    <x v="0"/>
    <x v="4"/>
    <x v="3"/>
    <x v="0"/>
    <n v="1"/>
    <n v="0"/>
    <n v="1"/>
    <n v="0"/>
    <n v="1"/>
    <d v="2024-07-11T00:00:00"/>
    <s v="Contacted"/>
    <n v="0"/>
    <x v="1"/>
    <b v="1"/>
    <b v="0"/>
    <x v="0"/>
  </r>
  <r>
    <s v="CUST100143"/>
    <d v="2020-09-19T00:00:00"/>
    <x v="2"/>
    <x v="10"/>
    <d v="2025-01-19T00:00:00"/>
    <d v="2025-01-22T00:00:00"/>
    <x v="2"/>
    <n v="1855"/>
    <n v="269"/>
    <n v="3.7174721189591076E-3"/>
    <x v="0"/>
    <n v="3"/>
    <n v="345.62"/>
    <n v="115.21"/>
    <n v="135.59"/>
    <x v="1"/>
    <x v="2"/>
    <x v="1"/>
    <n v="31"/>
    <x v="0"/>
    <x v="0"/>
    <x v="1"/>
    <x v="3"/>
    <n v="0"/>
    <n v="0"/>
    <n v="0"/>
    <n v="1"/>
    <n v="0"/>
    <d v="2021-02-13T00:00:00"/>
    <s v="Contacted"/>
    <n v="2"/>
    <x v="0"/>
    <b v="0"/>
    <b v="0"/>
    <x v="0"/>
  </r>
  <r>
    <s v="CUST102452"/>
    <d v="2024-03-10T00:00:00"/>
    <x v="3"/>
    <x v="11"/>
    <d v="2024-07-08T00:00:00"/>
    <d v="2025-03-01T00:00:00"/>
    <x v="2"/>
    <n v="587"/>
    <n v="231"/>
    <n v="4.329004329004329E-3"/>
    <x v="0"/>
    <n v="2"/>
    <n v="38.450000000000003"/>
    <n v="19.23"/>
    <n v="0.5"/>
    <x v="5"/>
    <x v="0"/>
    <x v="1"/>
    <n v="36"/>
    <x v="0"/>
    <x v="5"/>
    <x v="3"/>
    <x v="4"/>
    <n v="1"/>
    <n v="0"/>
    <n v="1"/>
    <n v="1"/>
    <n v="0"/>
    <d v="2024-06-16T00:00:00"/>
    <s v="Contacted"/>
    <n v="9"/>
    <x v="1"/>
    <b v="0"/>
    <b v="0"/>
    <x v="0"/>
  </r>
  <r>
    <s v="CUST100850"/>
    <d v="2023-05-25T00:00:00"/>
    <x v="4"/>
    <x v="1"/>
    <d v="2025-02-05T00:00:00"/>
    <s v="-"/>
    <x v="3"/>
    <n v="877"/>
    <s v=" - "/>
    <n v="0"/>
    <x v="0"/>
    <n v="0"/>
    <n v="0"/>
    <n v="0"/>
    <n v="0"/>
    <x v="4"/>
    <x v="10"/>
    <x v="1"/>
    <n v="27"/>
    <x v="2"/>
    <x v="1"/>
    <x v="4"/>
    <x v="4"/>
    <n v="0"/>
    <n v="0"/>
    <n v="0"/>
    <n v="0"/>
    <n v="0"/>
    <d v="2025-07-19T00:00:00"/>
    <s v="Contacted"/>
    <n v="0"/>
    <x v="1"/>
    <b v="1"/>
    <b v="1"/>
    <x v="0"/>
  </r>
  <r>
    <s v="CUST100717"/>
    <d v="2021-11-18T00:00:00"/>
    <x v="1"/>
    <x v="5"/>
    <d v="2022-12-12T00:00:00"/>
    <d v="2024-03-23T00:00:00"/>
    <x v="0"/>
    <n v="1430"/>
    <n v="574"/>
    <n v="1.7421602787456446E-3"/>
    <x v="0"/>
    <n v="1"/>
    <n v="105.2"/>
    <n v="105.2"/>
    <n v="79.06"/>
    <x v="5"/>
    <x v="9"/>
    <x v="2"/>
    <n v="27"/>
    <x v="2"/>
    <x v="3"/>
    <x v="0"/>
    <x v="4"/>
    <n v="0"/>
    <n v="1"/>
    <n v="0"/>
    <n v="0"/>
    <n v="1"/>
    <d v="2024-06-26T00:00:00"/>
    <s v="Contacted"/>
    <n v="0"/>
    <x v="2"/>
    <b v="0"/>
    <b v="0"/>
    <x v="0"/>
  </r>
  <r>
    <s v="CUST102371"/>
    <d v="2020-10-08T00:00:00"/>
    <x v="2"/>
    <x v="6"/>
    <d v="2021-01-27T00:00:00"/>
    <d v="2024-01-04T00:00:00"/>
    <x v="0"/>
    <n v="1836"/>
    <n v="653"/>
    <n v="1.5313935681470138E-3"/>
    <x v="0"/>
    <n v="3"/>
    <n v="141.01"/>
    <n v="47"/>
    <n v="55.01"/>
    <x v="4"/>
    <x v="9"/>
    <x v="2"/>
    <n v="20"/>
    <x v="2"/>
    <x v="5"/>
    <x v="4"/>
    <x v="1"/>
    <n v="1"/>
    <n v="1"/>
    <n v="0"/>
    <n v="1"/>
    <n v="0"/>
    <d v="2025-02-07T00:00:00"/>
    <s v="Contacted"/>
    <n v="0"/>
    <x v="0"/>
    <b v="1"/>
    <b v="1"/>
    <x v="0"/>
  </r>
  <r>
    <s v="CUST100264"/>
    <d v="2024-11-05T00:00:00"/>
    <x v="3"/>
    <x v="5"/>
    <d v="2025-06-25T00:00:00"/>
    <d v="2025-06-30T00:00:00"/>
    <x v="2"/>
    <n v="347"/>
    <n v="110"/>
    <n v="9.0909090909090905E-3"/>
    <x v="0"/>
    <n v="2"/>
    <n v="130.22999999999999"/>
    <n v="65.12"/>
    <n v="61.14"/>
    <x v="4"/>
    <x v="4"/>
    <x v="2"/>
    <n v="23"/>
    <x v="2"/>
    <x v="3"/>
    <x v="2"/>
    <x v="4"/>
    <n v="0"/>
    <n v="0"/>
    <n v="0"/>
    <n v="0"/>
    <n v="1"/>
    <d v="2025-06-20T00:00:00"/>
    <s v="Contacted"/>
    <n v="0"/>
    <x v="1"/>
    <b v="0"/>
    <b v="1"/>
    <x v="0"/>
  </r>
  <r>
    <s v="CUST100075"/>
    <d v="2020-01-24T00:00:00"/>
    <x v="2"/>
    <x v="3"/>
    <d v="2022-09-27T00:00:00"/>
    <d v="2023-01-23T00:00:00"/>
    <x v="1"/>
    <n v="2094"/>
    <n v="999"/>
    <n v="1.001001001001001E-3"/>
    <x v="0"/>
    <n v="3"/>
    <n v="31.49"/>
    <n v="10.5"/>
    <n v="0.84"/>
    <x v="0"/>
    <x v="1"/>
    <x v="2"/>
    <n v="23"/>
    <x v="2"/>
    <x v="0"/>
    <x v="0"/>
    <x v="5"/>
    <n v="0"/>
    <n v="0"/>
    <n v="0"/>
    <n v="0"/>
    <n v="1"/>
    <s v="-"/>
    <s v="Never Contacted"/>
    <n v="0"/>
    <x v="0"/>
    <b v="1"/>
    <b v="0"/>
    <x v="0"/>
  </r>
  <r>
    <s v="CUST100395"/>
    <d v="2021-12-03T00:00:00"/>
    <x v="1"/>
    <x v="7"/>
    <d v="2025-08-29T00:00:00"/>
    <d v="2025-09-02T00:00:00"/>
    <x v="2"/>
    <n v="1415"/>
    <n v="46"/>
    <n v="2.1739130434782608E-2"/>
    <x v="0"/>
    <n v="3"/>
    <n v="253"/>
    <n v="84.33"/>
    <n v="6.31"/>
    <x v="4"/>
    <x v="8"/>
    <x v="2"/>
    <n v="16"/>
    <x v="1"/>
    <x v="4"/>
    <x v="0"/>
    <x v="2"/>
    <n v="0"/>
    <n v="1"/>
    <n v="0"/>
    <n v="0"/>
    <n v="2"/>
    <d v="2023-10-01T00:00:00"/>
    <s v="Contacted"/>
    <n v="0"/>
    <x v="2"/>
    <b v="1"/>
    <b v="1"/>
    <x v="1"/>
  </r>
  <r>
    <s v="CUST102117"/>
    <d v="2020-04-25T00:00:00"/>
    <x v="2"/>
    <x v="9"/>
    <d v="2020-11-04T00:00:00"/>
    <d v="2021-08-10T00:00:00"/>
    <x v="4"/>
    <n v="2002"/>
    <n v="1530"/>
    <n v="6.5359477124183002E-4"/>
    <x v="0"/>
    <n v="1"/>
    <n v="44.21"/>
    <n v="44.21"/>
    <n v="46.48"/>
    <x v="5"/>
    <x v="8"/>
    <x v="0"/>
    <n v="27"/>
    <x v="2"/>
    <x v="1"/>
    <x v="3"/>
    <x v="0"/>
    <n v="1"/>
    <n v="0"/>
    <n v="0"/>
    <n v="0"/>
    <n v="0"/>
    <d v="2023-06-23T00:00:00"/>
    <s v="Contacted"/>
    <n v="0"/>
    <x v="0"/>
    <b v="1"/>
    <b v="1"/>
    <x v="0"/>
  </r>
  <r>
    <s v="CUST102335"/>
    <d v="2021-08-06T00:00:00"/>
    <x v="1"/>
    <x v="2"/>
    <d v="2024-08-12T00:00:00"/>
    <d v="2025-05-31T00:00:00"/>
    <x v="2"/>
    <n v="1534"/>
    <n v="140"/>
    <n v="7.1428571428571426E-3"/>
    <x v="0"/>
    <n v="2"/>
    <n v="2"/>
    <n v="1"/>
    <n v="1.63"/>
    <x v="0"/>
    <x v="6"/>
    <x v="2"/>
    <n v="41"/>
    <x v="0"/>
    <x v="0"/>
    <x v="3"/>
    <x v="2"/>
    <n v="2"/>
    <n v="0"/>
    <n v="0"/>
    <n v="0"/>
    <n v="0"/>
    <d v="2024-12-19T00:00:00"/>
    <s v="Contacted"/>
    <n v="0"/>
    <x v="1"/>
    <b v="1"/>
    <b v="0"/>
    <x v="0"/>
  </r>
  <r>
    <s v="CUST100396"/>
    <d v="2021-02-20T00:00:00"/>
    <x v="1"/>
    <x v="4"/>
    <d v="2023-09-24T00:00:00"/>
    <d v="2023-10-21T00:00:00"/>
    <x v="1"/>
    <n v="1701"/>
    <n v="728"/>
    <n v="1.3736263736263737E-3"/>
    <x v="0"/>
    <n v="4"/>
    <n v="197.49"/>
    <n v="49.37"/>
    <n v="59.53"/>
    <x v="0"/>
    <x v="9"/>
    <x v="0"/>
    <n v="31"/>
    <x v="0"/>
    <x v="2"/>
    <x v="1"/>
    <x v="7"/>
    <n v="0"/>
    <n v="0"/>
    <n v="1"/>
    <n v="0"/>
    <n v="2"/>
    <s v="-"/>
    <s v="Never Contacted"/>
    <n v="0"/>
    <x v="2"/>
    <b v="1"/>
    <b v="0"/>
    <x v="0"/>
  </r>
  <r>
    <s v="CUST101365"/>
    <d v="2022-02-19T00:00:00"/>
    <x v="0"/>
    <x v="4"/>
    <d v="2022-09-24T00:00:00"/>
    <d v="2024-01-27T00:00:00"/>
    <x v="0"/>
    <n v="1337"/>
    <n v="630"/>
    <n v="1.5873015873015873E-3"/>
    <x v="0"/>
    <n v="3"/>
    <n v="95.83"/>
    <n v="31.94"/>
    <n v="0.5"/>
    <x v="2"/>
    <x v="4"/>
    <x v="0"/>
    <n v="23"/>
    <x v="2"/>
    <x v="1"/>
    <x v="3"/>
    <x v="6"/>
    <n v="0"/>
    <n v="0"/>
    <n v="1"/>
    <n v="1"/>
    <n v="1"/>
    <s v="-"/>
    <s v="Never Contacted"/>
    <n v="0"/>
    <x v="1"/>
    <b v="0"/>
    <b v="1"/>
    <x v="0"/>
  </r>
  <r>
    <s v="CUST102077"/>
    <d v="2020-10-26T00:00:00"/>
    <x v="2"/>
    <x v="6"/>
    <d v="2021-02-08T00:00:00"/>
    <d v="2021-07-26T00:00:00"/>
    <x v="4"/>
    <n v="1818"/>
    <n v="1545"/>
    <n v="6.4724919093851134E-4"/>
    <x v="0"/>
    <n v="2"/>
    <n v="72.010000000000005"/>
    <n v="36.01"/>
    <n v="27.9"/>
    <x v="3"/>
    <x v="2"/>
    <x v="2"/>
    <n v="28"/>
    <x v="2"/>
    <x v="3"/>
    <x v="1"/>
    <x v="6"/>
    <n v="0"/>
    <n v="0"/>
    <n v="0"/>
    <n v="0"/>
    <n v="0"/>
    <d v="2021-09-22T00:00:00"/>
    <s v="Contacted"/>
    <n v="0"/>
    <x v="0"/>
    <b v="0"/>
    <b v="0"/>
    <x v="0"/>
  </r>
  <r>
    <s v="CUST101903"/>
    <d v="2020-02-23T00:00:00"/>
    <x v="2"/>
    <x v="4"/>
    <d v="2021-08-06T00:00:00"/>
    <d v="2022-02-27T00:00:00"/>
    <x v="5"/>
    <n v="2064"/>
    <n v="1329"/>
    <n v="7.5244544770504136E-4"/>
    <x v="0"/>
    <n v="3"/>
    <n v="146.31"/>
    <n v="48.77"/>
    <n v="21.55"/>
    <x v="3"/>
    <x v="3"/>
    <x v="0"/>
    <n v="25"/>
    <x v="2"/>
    <x v="1"/>
    <x v="3"/>
    <x v="2"/>
    <n v="1"/>
    <n v="1"/>
    <n v="0"/>
    <n v="0"/>
    <n v="1"/>
    <d v="2023-09-17T00:00:00"/>
    <s v="Contacted"/>
    <n v="5"/>
    <x v="0"/>
    <b v="1"/>
    <b v="0"/>
    <x v="0"/>
  </r>
  <r>
    <s v="CUST100595"/>
    <d v="2022-05-30T00:00:00"/>
    <x v="0"/>
    <x v="1"/>
    <d v="2024-05-17T00:00:00"/>
    <d v="2024-09-14T00:00:00"/>
    <x v="0"/>
    <n v="1237"/>
    <n v="399"/>
    <n v="2.5062656641604009E-3"/>
    <x v="0"/>
    <n v="4"/>
    <n v="102.36"/>
    <n v="25.59"/>
    <n v="7.82"/>
    <x v="0"/>
    <x v="6"/>
    <x v="0"/>
    <n v="41"/>
    <x v="0"/>
    <x v="5"/>
    <x v="2"/>
    <x v="3"/>
    <n v="0"/>
    <n v="0"/>
    <n v="0"/>
    <n v="0"/>
    <n v="1"/>
    <d v="2023-06-14T00:00:00"/>
    <s v="Contacted"/>
    <n v="0"/>
    <x v="0"/>
    <b v="1"/>
    <b v="1"/>
    <x v="0"/>
  </r>
  <r>
    <s v="CUST101296"/>
    <d v="2021-08-20T00:00:00"/>
    <x v="1"/>
    <x v="2"/>
    <d v="2024-08-29T00:00:00"/>
    <d v="2025-05-23T00:00:00"/>
    <x v="2"/>
    <n v="1520"/>
    <n v="148"/>
    <n v="6.7567567567567571E-3"/>
    <x v="0"/>
    <n v="2"/>
    <n v="104.67"/>
    <n v="52.34"/>
    <n v="14.21"/>
    <x v="1"/>
    <x v="6"/>
    <x v="2"/>
    <n v="36"/>
    <x v="0"/>
    <x v="6"/>
    <x v="0"/>
    <x v="3"/>
    <n v="0"/>
    <n v="0"/>
    <n v="1"/>
    <n v="0"/>
    <n v="2"/>
    <d v="2023-10-23T00:00:00"/>
    <s v="Contacted"/>
    <n v="9"/>
    <x v="0"/>
    <b v="1"/>
    <b v="1"/>
    <x v="0"/>
  </r>
  <r>
    <s v="CUST101821"/>
    <d v="2024-12-23T00:00:00"/>
    <x v="3"/>
    <x v="7"/>
    <d v="2025-09-08T00:00:00"/>
    <d v="2025-09-13T00:00:00"/>
    <x v="2"/>
    <n v="299"/>
    <n v="35"/>
    <n v="2.8571428571428571E-2"/>
    <x v="0"/>
    <n v="1"/>
    <n v="21.91"/>
    <n v="21.91"/>
    <n v="22.82"/>
    <x v="4"/>
    <x v="7"/>
    <x v="0"/>
    <n v="23"/>
    <x v="2"/>
    <x v="2"/>
    <x v="3"/>
    <x v="6"/>
    <n v="0"/>
    <n v="0"/>
    <n v="0"/>
    <n v="0"/>
    <n v="0"/>
    <d v="2025-05-02T00:00:00"/>
    <s v="Contacted"/>
    <n v="0"/>
    <x v="0"/>
    <b v="1"/>
    <b v="0"/>
    <x v="1"/>
  </r>
  <r>
    <s v="CUST100872"/>
    <d v="2024-08-28T00:00:00"/>
    <x v="3"/>
    <x v="2"/>
    <d v="2024-10-11T00:00:00"/>
    <d v="2025-04-30T00:00:00"/>
    <x v="2"/>
    <n v="416"/>
    <n v="171"/>
    <n v="5.8479532163742687E-3"/>
    <x v="0"/>
    <n v="5"/>
    <n v="306.22000000000003"/>
    <n v="61.24"/>
    <n v="0"/>
    <x v="3"/>
    <x v="1"/>
    <x v="2"/>
    <n v="35"/>
    <x v="0"/>
    <x v="5"/>
    <x v="3"/>
    <x v="1"/>
    <n v="0"/>
    <n v="0"/>
    <n v="0"/>
    <n v="0"/>
    <n v="0"/>
    <d v="2025-09-07T00:00:00"/>
    <s v="Contacted"/>
    <n v="0"/>
    <x v="2"/>
    <b v="1"/>
    <b v="0"/>
    <x v="0"/>
  </r>
  <r>
    <s v="CUST101548"/>
    <d v="2021-09-24T00:00:00"/>
    <x v="1"/>
    <x v="10"/>
    <s v="-"/>
    <s v="-"/>
    <x v="3"/>
    <n v="1485"/>
    <s v=" - "/>
    <n v="0"/>
    <x v="1"/>
    <n v="0"/>
    <n v="0"/>
    <n v="0"/>
    <n v="0"/>
    <x v="1"/>
    <x v="1"/>
    <x v="2"/>
    <n v="53"/>
    <x v="0"/>
    <x v="1"/>
    <x v="4"/>
    <x v="6"/>
    <n v="0"/>
    <n v="0"/>
    <n v="0"/>
    <n v="0"/>
    <n v="0"/>
    <s v="-"/>
    <s v="Never Contacted"/>
    <n v="0"/>
    <x v="2"/>
    <b v="0"/>
    <b v="1"/>
    <x v="0"/>
  </r>
  <r>
    <s v="CUST100036"/>
    <d v="2020-10-19T00:00:00"/>
    <x v="2"/>
    <x v="6"/>
    <d v="2022-12-23T00:00:00"/>
    <d v="2024-05-03T00:00:00"/>
    <x v="0"/>
    <n v="1825"/>
    <n v="533"/>
    <n v="1.876172607879925E-3"/>
    <x v="0"/>
    <n v="1"/>
    <n v="53.21"/>
    <n v="53.21"/>
    <n v="66.11"/>
    <x v="5"/>
    <x v="5"/>
    <x v="2"/>
    <n v="24"/>
    <x v="2"/>
    <x v="0"/>
    <x v="0"/>
    <x v="2"/>
    <n v="0"/>
    <n v="1"/>
    <n v="0"/>
    <n v="0"/>
    <n v="1"/>
    <d v="2024-07-29T00:00:00"/>
    <s v="Contacted"/>
    <n v="0"/>
    <x v="0"/>
    <b v="1"/>
    <b v="0"/>
    <x v="0"/>
  </r>
  <r>
    <s v="CUST102273"/>
    <d v="2024-08-29T00:00:00"/>
    <x v="3"/>
    <x v="2"/>
    <d v="2024-10-18T00:00:00"/>
    <d v="2025-02-20T00:00:00"/>
    <x v="2"/>
    <n v="415"/>
    <n v="240"/>
    <n v="4.1666666666666666E-3"/>
    <x v="0"/>
    <n v="3"/>
    <n v="147.26"/>
    <n v="49.09"/>
    <n v="0.5"/>
    <x v="1"/>
    <x v="1"/>
    <x v="2"/>
    <n v="43"/>
    <x v="0"/>
    <x v="2"/>
    <x v="3"/>
    <x v="0"/>
    <n v="0"/>
    <n v="0"/>
    <n v="1"/>
    <n v="0"/>
    <n v="0"/>
    <d v="2025-06-22T00:00:00"/>
    <s v="Contacted"/>
    <n v="0"/>
    <x v="0"/>
    <b v="0"/>
    <b v="1"/>
    <x v="0"/>
  </r>
  <r>
    <s v="CUST102123"/>
    <d v="2022-07-14T00:00:00"/>
    <x v="0"/>
    <x v="8"/>
    <d v="2025-02-12T00:00:00"/>
    <d v="2025-04-26T00:00:00"/>
    <x v="2"/>
    <n v="1192"/>
    <n v="175"/>
    <n v="5.7142857142857143E-3"/>
    <x v="0"/>
    <n v="4"/>
    <n v="207.05"/>
    <n v="51.76"/>
    <n v="39.85"/>
    <x v="0"/>
    <x v="7"/>
    <x v="2"/>
    <n v="32"/>
    <x v="0"/>
    <x v="6"/>
    <x v="4"/>
    <x v="3"/>
    <n v="0"/>
    <n v="0"/>
    <n v="0"/>
    <n v="0"/>
    <n v="0"/>
    <d v="2025-09-20T00:00:00"/>
    <s v="Contacted"/>
    <n v="10"/>
    <x v="0"/>
    <b v="1"/>
    <b v="1"/>
    <x v="0"/>
  </r>
  <r>
    <s v="CUST100977"/>
    <d v="2022-10-02T00:00:00"/>
    <x v="0"/>
    <x v="6"/>
    <d v="2024-08-19T00:00:00"/>
    <d v="2025-02-15T00:00:00"/>
    <x v="2"/>
    <n v="1112"/>
    <n v="245"/>
    <n v="4.0816326530612249E-3"/>
    <x v="0"/>
    <n v="7"/>
    <n v="26.75"/>
    <n v="3.82"/>
    <n v="3.98"/>
    <x v="5"/>
    <x v="4"/>
    <x v="2"/>
    <n v="16"/>
    <x v="1"/>
    <x v="6"/>
    <x v="2"/>
    <x v="6"/>
    <n v="0"/>
    <n v="0"/>
    <n v="3"/>
    <n v="0"/>
    <n v="0"/>
    <d v="2024-07-27T00:00:00"/>
    <s v="Contacted"/>
    <n v="0"/>
    <x v="0"/>
    <b v="1"/>
    <b v="0"/>
    <x v="0"/>
  </r>
  <r>
    <s v="CUST101571"/>
    <d v="2024-08-27T00:00:00"/>
    <x v="3"/>
    <x v="2"/>
    <d v="2025-03-25T00:00:00"/>
    <d v="2025-10-05T00:00:00"/>
    <x v="2"/>
    <n v="417"/>
    <n v="13"/>
    <n v="7.6923076923076927E-2"/>
    <x v="0"/>
    <n v="6"/>
    <n v="164.95"/>
    <n v="27.49"/>
    <n v="34.22"/>
    <x v="4"/>
    <x v="2"/>
    <x v="2"/>
    <n v="43"/>
    <x v="0"/>
    <x v="6"/>
    <x v="2"/>
    <x v="2"/>
    <n v="0"/>
    <n v="0"/>
    <n v="0"/>
    <n v="0"/>
    <n v="0"/>
    <d v="2024-09-10T00:00:00"/>
    <s v="Contacted"/>
    <n v="0"/>
    <x v="2"/>
    <b v="1"/>
    <b v="1"/>
    <x v="1"/>
  </r>
  <r>
    <s v="CUST101122"/>
    <d v="2023-11-12T00:00:00"/>
    <x v="4"/>
    <x v="5"/>
    <d v="2025-02-26T00:00:00"/>
    <d v="2025-03-20T00:00:00"/>
    <x v="2"/>
    <n v="706"/>
    <n v="212"/>
    <n v="4.7169811320754715E-3"/>
    <x v="0"/>
    <n v="5"/>
    <n v="411.02"/>
    <n v="82.2"/>
    <n v="66.36"/>
    <x v="1"/>
    <x v="6"/>
    <x v="1"/>
    <n v="31"/>
    <x v="0"/>
    <x v="6"/>
    <x v="2"/>
    <x v="1"/>
    <n v="0"/>
    <n v="1"/>
    <n v="0"/>
    <n v="1"/>
    <n v="0"/>
    <d v="2025-04-16T00:00:00"/>
    <s v="Contacted"/>
    <n v="0"/>
    <x v="0"/>
    <b v="0"/>
    <b v="0"/>
    <x v="0"/>
  </r>
  <r>
    <s v="CUST101892"/>
    <d v="2024-07-11T00:00:00"/>
    <x v="3"/>
    <x v="8"/>
    <d v="2025-05-05T00:00:00"/>
    <d v="2025-07-25T00:00:00"/>
    <x v="2"/>
    <n v="464"/>
    <n v="85"/>
    <n v="1.1764705882352941E-2"/>
    <x v="0"/>
    <n v="3"/>
    <n v="128.32"/>
    <n v="42.77"/>
    <n v="14.13"/>
    <x v="5"/>
    <x v="3"/>
    <x v="0"/>
    <n v="31"/>
    <x v="0"/>
    <x v="1"/>
    <x v="1"/>
    <x v="6"/>
    <n v="0"/>
    <n v="0"/>
    <n v="0"/>
    <n v="0"/>
    <n v="1"/>
    <s v="-"/>
    <s v="Never Contacted"/>
    <n v="0"/>
    <x v="2"/>
    <b v="1"/>
    <b v="1"/>
    <x v="1"/>
  </r>
  <r>
    <s v="CUST100675"/>
    <d v="2022-08-09T00:00:00"/>
    <x v="0"/>
    <x v="2"/>
    <d v="2022-09-20T00:00:00"/>
    <d v="2025-06-05T00:00:00"/>
    <x v="2"/>
    <n v="1166"/>
    <n v="135"/>
    <n v="7.4074074074074077E-3"/>
    <x v="0"/>
    <n v="3"/>
    <n v="300.99"/>
    <n v="100.33"/>
    <n v="0.5"/>
    <x v="5"/>
    <x v="1"/>
    <x v="1"/>
    <n v="24"/>
    <x v="2"/>
    <x v="6"/>
    <x v="0"/>
    <x v="0"/>
    <n v="0"/>
    <n v="1"/>
    <n v="0"/>
    <n v="1"/>
    <n v="1"/>
    <d v="2024-10-09T00:00:00"/>
    <s v="Contacted"/>
    <n v="5"/>
    <x v="1"/>
    <b v="0"/>
    <b v="0"/>
    <x v="0"/>
  </r>
  <r>
    <s v="CUST100728"/>
    <d v="2021-03-14T00:00:00"/>
    <x v="1"/>
    <x v="11"/>
    <d v="2021-06-02T00:00:00"/>
    <d v="2024-04-14T00:00:00"/>
    <x v="0"/>
    <n v="1679"/>
    <n v="552"/>
    <n v="1.8115942028985507E-3"/>
    <x v="0"/>
    <n v="3"/>
    <n v="160.66"/>
    <n v="53.55"/>
    <n v="25.42"/>
    <x v="4"/>
    <x v="4"/>
    <x v="1"/>
    <n v="25"/>
    <x v="2"/>
    <x v="0"/>
    <x v="2"/>
    <x v="5"/>
    <n v="0"/>
    <n v="0"/>
    <n v="0"/>
    <n v="0"/>
    <n v="0"/>
    <d v="2022-07-08T00:00:00"/>
    <s v="Contacted"/>
    <n v="0"/>
    <x v="1"/>
    <b v="1"/>
    <b v="0"/>
    <x v="0"/>
  </r>
  <r>
    <s v="CUST100412"/>
    <d v="2020-01-08T00:00:00"/>
    <x v="2"/>
    <x v="3"/>
    <d v="2021-09-02T00:00:00"/>
    <d v="2023-02-04T00:00:00"/>
    <x v="1"/>
    <n v="2110"/>
    <n v="987"/>
    <n v="1.0131712259371835E-3"/>
    <x v="0"/>
    <n v="4"/>
    <n v="189.95"/>
    <n v="47.49"/>
    <n v="24.75"/>
    <x v="4"/>
    <x v="5"/>
    <x v="0"/>
    <n v="22"/>
    <x v="2"/>
    <x v="6"/>
    <x v="3"/>
    <x v="0"/>
    <n v="0"/>
    <n v="0"/>
    <n v="0"/>
    <n v="0"/>
    <n v="1"/>
    <d v="2020-12-02T00:00:00"/>
    <s v="Contacted"/>
    <n v="0"/>
    <x v="2"/>
    <b v="0"/>
    <b v="1"/>
    <x v="0"/>
  </r>
  <r>
    <s v="CUST101516"/>
    <d v="2024-05-12T00:00:00"/>
    <x v="3"/>
    <x v="1"/>
    <d v="2025-06-29T00:00:00"/>
    <d v="2025-10-11T00:00:00"/>
    <x v="2"/>
    <n v="524"/>
    <n v="7"/>
    <n v="0.14285714285714285"/>
    <x v="0"/>
    <n v="1"/>
    <n v="88.07"/>
    <n v="88.07"/>
    <n v="82.33"/>
    <x v="5"/>
    <x v="0"/>
    <x v="1"/>
    <n v="43"/>
    <x v="0"/>
    <x v="2"/>
    <x v="0"/>
    <x v="7"/>
    <n v="0"/>
    <n v="1"/>
    <n v="1"/>
    <n v="0"/>
    <n v="1"/>
    <d v="2024-11-18T00:00:00"/>
    <s v="Contacted"/>
    <n v="2"/>
    <x v="2"/>
    <b v="1"/>
    <b v="1"/>
    <x v="1"/>
  </r>
  <r>
    <s v="CUST101649"/>
    <d v="2022-01-29T00:00:00"/>
    <x v="0"/>
    <x v="3"/>
    <s v="-"/>
    <s v="-"/>
    <x v="3"/>
    <n v="1358"/>
    <s v=" - "/>
    <n v="0"/>
    <x v="1"/>
    <n v="0"/>
    <n v="0"/>
    <n v="0"/>
    <n v="0"/>
    <x v="1"/>
    <x v="3"/>
    <x v="2"/>
    <n v="21"/>
    <x v="2"/>
    <x v="3"/>
    <x v="3"/>
    <x v="7"/>
    <n v="0"/>
    <n v="0"/>
    <n v="0"/>
    <n v="0"/>
    <n v="0"/>
    <d v="2023-05-01T00:00:00"/>
    <s v="Contacted"/>
    <n v="2"/>
    <x v="0"/>
    <b v="1"/>
    <b v="0"/>
    <x v="0"/>
  </r>
  <r>
    <s v="CUST100825"/>
    <d v="2020-05-20T00:00:00"/>
    <x v="2"/>
    <x v="1"/>
    <d v="2021-04-06T00:00:00"/>
    <d v="2022-07-29T00:00:00"/>
    <x v="5"/>
    <n v="1977"/>
    <n v="1177"/>
    <n v="8.4961767204757861E-4"/>
    <x v="0"/>
    <n v="3"/>
    <n v="3.07"/>
    <n v="1.02"/>
    <n v="1.1499999999999999"/>
    <x v="2"/>
    <x v="3"/>
    <x v="2"/>
    <n v="38"/>
    <x v="0"/>
    <x v="4"/>
    <x v="3"/>
    <x v="6"/>
    <n v="0"/>
    <n v="0"/>
    <n v="0"/>
    <n v="1"/>
    <n v="1"/>
    <d v="2021-08-25T00:00:00"/>
    <s v="Contacted"/>
    <n v="0"/>
    <x v="0"/>
    <b v="1"/>
    <b v="0"/>
    <x v="0"/>
  </r>
  <r>
    <s v="CUST100616"/>
    <d v="2023-09-21T00:00:00"/>
    <x v="4"/>
    <x v="10"/>
    <d v="2025-02-12T00:00:00"/>
    <d v="2025-04-06T00:00:00"/>
    <x v="2"/>
    <n v="758"/>
    <n v="195"/>
    <n v="5.1282051282051282E-3"/>
    <x v="0"/>
    <n v="3"/>
    <n v="236"/>
    <n v="78.67"/>
    <n v="105.81"/>
    <x v="4"/>
    <x v="8"/>
    <x v="1"/>
    <n v="45"/>
    <x v="0"/>
    <x v="5"/>
    <x v="1"/>
    <x v="2"/>
    <n v="0"/>
    <n v="1"/>
    <n v="0"/>
    <n v="0"/>
    <n v="1"/>
    <s v="-"/>
    <s v="Never Contacted"/>
    <n v="8"/>
    <x v="1"/>
    <b v="1"/>
    <b v="0"/>
    <x v="0"/>
  </r>
  <r>
    <s v="CUST100114"/>
    <d v="2023-01-09T00:00:00"/>
    <x v="4"/>
    <x v="3"/>
    <d v="2023-07-13T00:00:00"/>
    <d v="2024-05-08T00:00:00"/>
    <x v="0"/>
    <n v="1013"/>
    <n v="528"/>
    <n v="1.893939393939394E-3"/>
    <x v="0"/>
    <n v="3"/>
    <n v="219.1"/>
    <n v="73.03"/>
    <n v="53.87"/>
    <x v="0"/>
    <x v="8"/>
    <x v="2"/>
    <n v="16"/>
    <x v="1"/>
    <x v="5"/>
    <x v="2"/>
    <x v="4"/>
    <n v="0"/>
    <n v="0"/>
    <n v="0"/>
    <n v="1"/>
    <n v="1"/>
    <d v="2025-02-09T00:00:00"/>
    <s v="Contacted"/>
    <n v="6"/>
    <x v="1"/>
    <b v="1"/>
    <b v="0"/>
    <x v="0"/>
  </r>
  <r>
    <s v="CUST100417"/>
    <d v="2021-06-20T00:00:00"/>
    <x v="1"/>
    <x v="0"/>
    <d v="2025-09-26T00:00:00"/>
    <d v="2025-10-04T00:00:00"/>
    <x v="2"/>
    <n v="1581"/>
    <n v="14"/>
    <n v="7.1428571428571425E-2"/>
    <x v="0"/>
    <n v="1"/>
    <n v="12.34"/>
    <n v="12.34"/>
    <n v="3.62"/>
    <x v="2"/>
    <x v="8"/>
    <x v="0"/>
    <n v="16"/>
    <x v="1"/>
    <x v="4"/>
    <x v="4"/>
    <x v="6"/>
    <n v="0"/>
    <n v="0"/>
    <n v="0"/>
    <n v="0"/>
    <n v="0"/>
    <d v="2023-06-29T00:00:00"/>
    <s v="Contacted"/>
    <n v="6"/>
    <x v="0"/>
    <b v="1"/>
    <b v="0"/>
    <x v="1"/>
  </r>
  <r>
    <s v="CUST101625"/>
    <d v="2021-03-29T00:00:00"/>
    <x v="1"/>
    <x v="11"/>
    <d v="2021-06-11T00:00:00"/>
    <d v="2021-11-24T00:00:00"/>
    <x v="4"/>
    <n v="1664"/>
    <n v="1424"/>
    <n v="7.0224719101123594E-4"/>
    <x v="0"/>
    <n v="6"/>
    <n v="92.34"/>
    <n v="15.39"/>
    <n v="25.07"/>
    <x v="4"/>
    <x v="3"/>
    <x v="0"/>
    <n v="16"/>
    <x v="1"/>
    <x v="3"/>
    <x v="0"/>
    <x v="3"/>
    <n v="0"/>
    <n v="0"/>
    <n v="1"/>
    <n v="0"/>
    <n v="2"/>
    <d v="2023-06-18T00:00:00"/>
    <s v="Contacted"/>
    <n v="0"/>
    <x v="1"/>
    <b v="1"/>
    <b v="1"/>
    <x v="0"/>
  </r>
  <r>
    <s v="CUST102450"/>
    <d v="2022-02-03T00:00:00"/>
    <x v="0"/>
    <x v="4"/>
    <d v="2024-02-11T00:00:00"/>
    <d v="2025-02-24T00:00:00"/>
    <x v="2"/>
    <n v="1353"/>
    <n v="236"/>
    <n v="4.2372881355932203E-3"/>
    <x v="0"/>
    <n v="5"/>
    <n v="385.06"/>
    <n v="77.010000000000005"/>
    <n v="158.63"/>
    <x v="1"/>
    <x v="8"/>
    <x v="2"/>
    <n v="24"/>
    <x v="2"/>
    <x v="6"/>
    <x v="1"/>
    <x v="3"/>
    <n v="0"/>
    <n v="0"/>
    <n v="0"/>
    <n v="2"/>
    <n v="2"/>
    <s v="-"/>
    <s v="Never Contacted"/>
    <n v="5"/>
    <x v="0"/>
    <b v="0"/>
    <b v="0"/>
    <x v="0"/>
  </r>
  <r>
    <s v="CUST100089"/>
    <d v="2022-06-09T00:00:00"/>
    <x v="0"/>
    <x v="0"/>
    <d v="2024-06-13T00:00:00"/>
    <d v="2025-02-13T00:00:00"/>
    <x v="2"/>
    <n v="1227"/>
    <n v="247"/>
    <n v="4.048582995951417E-3"/>
    <x v="0"/>
    <n v="3"/>
    <n v="84.85"/>
    <n v="28.28"/>
    <n v="2.66"/>
    <x v="3"/>
    <x v="7"/>
    <x v="2"/>
    <n v="25"/>
    <x v="2"/>
    <x v="4"/>
    <x v="0"/>
    <x v="2"/>
    <n v="1"/>
    <n v="0"/>
    <n v="0"/>
    <n v="0"/>
    <n v="1"/>
    <d v="2023-08-31T00:00:00"/>
    <s v="Contacted"/>
    <n v="0"/>
    <x v="1"/>
    <b v="1"/>
    <b v="0"/>
    <x v="0"/>
  </r>
  <r>
    <s v="CUST102082"/>
    <d v="2020-11-09T00:00:00"/>
    <x v="2"/>
    <x v="5"/>
    <d v="2024-12-29T00:00:00"/>
    <d v="2025-04-26T00:00:00"/>
    <x v="2"/>
    <n v="1804"/>
    <n v="175"/>
    <n v="5.7142857142857143E-3"/>
    <x v="0"/>
    <n v="2"/>
    <n v="103.99"/>
    <n v="52"/>
    <n v="51.68"/>
    <x v="0"/>
    <x v="8"/>
    <x v="2"/>
    <n v="36"/>
    <x v="0"/>
    <x v="2"/>
    <x v="3"/>
    <x v="1"/>
    <n v="0"/>
    <n v="0"/>
    <n v="0"/>
    <n v="0"/>
    <n v="0"/>
    <d v="2024-08-26T00:00:00"/>
    <s v="Contacted"/>
    <n v="0"/>
    <x v="2"/>
    <b v="1"/>
    <b v="1"/>
    <x v="0"/>
  </r>
  <r>
    <s v="CUST100753"/>
    <d v="2021-09-03T00:00:00"/>
    <x v="1"/>
    <x v="10"/>
    <d v="2022-09-20T00:00:00"/>
    <d v="2023-10-27T00:00:00"/>
    <x v="1"/>
    <n v="1506"/>
    <n v="722"/>
    <n v="1.3850415512465374E-3"/>
    <x v="0"/>
    <n v="4"/>
    <n v="54.36"/>
    <n v="13.59"/>
    <n v="2.86"/>
    <x v="4"/>
    <x v="0"/>
    <x v="2"/>
    <n v="26"/>
    <x v="2"/>
    <x v="5"/>
    <x v="4"/>
    <x v="1"/>
    <n v="0"/>
    <n v="0"/>
    <n v="0"/>
    <n v="0"/>
    <n v="0"/>
    <s v="-"/>
    <s v="Never Contacted"/>
    <n v="0"/>
    <x v="2"/>
    <b v="1"/>
    <b v="0"/>
    <x v="0"/>
  </r>
  <r>
    <s v="CUST101630"/>
    <d v="2022-08-08T00:00:00"/>
    <x v="0"/>
    <x v="2"/>
    <s v="-"/>
    <s v="-"/>
    <x v="3"/>
    <n v="1167"/>
    <s v=" - "/>
    <n v="0"/>
    <x v="1"/>
    <n v="0"/>
    <n v="0"/>
    <n v="0"/>
    <n v="0"/>
    <x v="5"/>
    <x v="9"/>
    <x v="1"/>
    <n v="19"/>
    <x v="1"/>
    <x v="4"/>
    <x v="1"/>
    <x v="2"/>
    <n v="0"/>
    <n v="0"/>
    <n v="0"/>
    <n v="0"/>
    <n v="0"/>
    <d v="2024-11-12T00:00:00"/>
    <s v="Contacted"/>
    <n v="3"/>
    <x v="0"/>
    <b v="1"/>
    <b v="0"/>
    <x v="0"/>
  </r>
  <r>
    <s v="CUST100011"/>
    <d v="2021-10-26T00:00:00"/>
    <x v="1"/>
    <x v="6"/>
    <d v="2023-08-10T00:00:00"/>
    <d v="2025-08-30T00:00:00"/>
    <x v="2"/>
    <n v="1453"/>
    <n v="49"/>
    <n v="2.0408163265306121E-2"/>
    <x v="0"/>
    <n v="2"/>
    <n v="2.12"/>
    <n v="1.06"/>
    <n v="0.74"/>
    <x v="0"/>
    <x v="6"/>
    <x v="2"/>
    <n v="19"/>
    <x v="1"/>
    <x v="6"/>
    <x v="0"/>
    <x v="2"/>
    <n v="0"/>
    <n v="0"/>
    <n v="0"/>
    <n v="1"/>
    <n v="0"/>
    <d v="2023-03-17T00:00:00"/>
    <s v="Contacted"/>
    <n v="0"/>
    <x v="0"/>
    <b v="1"/>
    <b v="0"/>
    <x v="1"/>
  </r>
  <r>
    <s v="CUST100284"/>
    <d v="2020-11-13T00:00:00"/>
    <x v="2"/>
    <x v="5"/>
    <d v="2022-06-28T00:00:00"/>
    <d v="2025-08-05T00:00:00"/>
    <x v="2"/>
    <n v="1800"/>
    <n v="74"/>
    <n v="1.3513513513513514E-2"/>
    <x v="0"/>
    <n v="1"/>
    <n v="11.79"/>
    <n v="11.79"/>
    <n v="19.11"/>
    <x v="0"/>
    <x v="9"/>
    <x v="2"/>
    <n v="32"/>
    <x v="0"/>
    <x v="1"/>
    <x v="0"/>
    <x v="3"/>
    <n v="0"/>
    <n v="0"/>
    <n v="0"/>
    <n v="0"/>
    <n v="0"/>
    <s v="-"/>
    <s v="Never Contacted"/>
    <n v="0"/>
    <x v="1"/>
    <b v="1"/>
    <b v="0"/>
    <x v="1"/>
  </r>
  <r>
    <s v="CUST101066"/>
    <d v="2020-05-13T00:00:00"/>
    <x v="2"/>
    <x v="1"/>
    <d v="2022-01-28T00:00:00"/>
    <d v="2022-06-07T00:00:00"/>
    <x v="5"/>
    <n v="1984"/>
    <n v="1229"/>
    <n v="8.1366965012205042E-4"/>
    <x v="0"/>
    <n v="5"/>
    <n v="292.48"/>
    <n v="58.5"/>
    <n v="83.18"/>
    <x v="4"/>
    <x v="1"/>
    <x v="2"/>
    <n v="46"/>
    <x v="0"/>
    <x v="2"/>
    <x v="2"/>
    <x v="6"/>
    <n v="0"/>
    <n v="0"/>
    <n v="0"/>
    <n v="0"/>
    <n v="1"/>
    <s v="-"/>
    <s v="Never Contacted"/>
    <n v="7"/>
    <x v="2"/>
    <b v="0"/>
    <b v="0"/>
    <x v="0"/>
  </r>
  <r>
    <s v="CUST101191"/>
    <d v="2023-03-24T00:00:00"/>
    <x v="4"/>
    <x v="11"/>
    <d v="2023-07-31T00:00:00"/>
    <d v="2024-08-17T00:00:00"/>
    <x v="0"/>
    <n v="939"/>
    <n v="427"/>
    <n v="2.34192037470726E-3"/>
    <x v="0"/>
    <n v="2"/>
    <n v="68.55"/>
    <n v="34.28"/>
    <n v="17.23"/>
    <x v="2"/>
    <x v="3"/>
    <x v="1"/>
    <n v="20"/>
    <x v="2"/>
    <x v="1"/>
    <x v="3"/>
    <x v="0"/>
    <n v="0"/>
    <n v="0"/>
    <n v="0"/>
    <n v="0"/>
    <n v="1"/>
    <d v="2025-04-15T00:00:00"/>
    <s v="Contacted"/>
    <n v="0"/>
    <x v="1"/>
    <b v="0"/>
    <b v="0"/>
    <x v="0"/>
  </r>
  <r>
    <s v="CUST101440"/>
    <d v="2020-04-04T00:00:00"/>
    <x v="2"/>
    <x v="9"/>
    <d v="2020-07-17T00:00:00"/>
    <d v="2020-08-07T00:00:00"/>
    <x v="6"/>
    <n v="2023"/>
    <n v="1898"/>
    <n v="5.2687038988408848E-4"/>
    <x v="0"/>
    <n v="7"/>
    <n v="436.45"/>
    <n v="62.35"/>
    <n v="88.7"/>
    <x v="4"/>
    <x v="2"/>
    <x v="2"/>
    <n v="20"/>
    <x v="2"/>
    <x v="5"/>
    <x v="0"/>
    <x v="0"/>
    <n v="0"/>
    <n v="0"/>
    <n v="0"/>
    <n v="0"/>
    <n v="2"/>
    <d v="2024-06-07T00:00:00"/>
    <s v="Contacted"/>
    <n v="10"/>
    <x v="1"/>
    <b v="1"/>
    <b v="1"/>
    <x v="0"/>
  </r>
  <r>
    <s v="CUST102337"/>
    <d v="2024-04-11T00:00:00"/>
    <x v="3"/>
    <x v="9"/>
    <d v="2025-07-01T00:00:00"/>
    <d v="2025-10-02T00:00:00"/>
    <x v="2"/>
    <n v="555"/>
    <n v="16"/>
    <n v="6.25E-2"/>
    <x v="0"/>
    <n v="2"/>
    <n v="147.29"/>
    <n v="73.650000000000006"/>
    <n v="125.67"/>
    <x v="2"/>
    <x v="8"/>
    <x v="2"/>
    <n v="38"/>
    <x v="0"/>
    <x v="3"/>
    <x v="4"/>
    <x v="7"/>
    <n v="0"/>
    <n v="0"/>
    <n v="0"/>
    <n v="0"/>
    <n v="1"/>
    <d v="2025-08-12T00:00:00"/>
    <s v="Contacted"/>
    <n v="1"/>
    <x v="1"/>
    <b v="1"/>
    <b v="0"/>
    <x v="1"/>
  </r>
  <r>
    <s v="CUST102409"/>
    <d v="2020-05-08T00:00:00"/>
    <x v="2"/>
    <x v="1"/>
    <d v="2022-12-02T00:00:00"/>
    <d v="2025-04-11T00:00:00"/>
    <x v="2"/>
    <n v="1989"/>
    <n v="190"/>
    <n v="5.263157894736842E-3"/>
    <x v="0"/>
    <n v="3"/>
    <n v="336.6"/>
    <n v="112.2"/>
    <n v="10.63"/>
    <x v="4"/>
    <x v="1"/>
    <x v="2"/>
    <n v="41"/>
    <x v="0"/>
    <x v="0"/>
    <x v="2"/>
    <x v="6"/>
    <n v="0"/>
    <n v="0"/>
    <n v="0"/>
    <n v="0"/>
    <n v="0"/>
    <d v="2025-06-23T00:00:00"/>
    <s v="Contacted"/>
    <n v="0"/>
    <x v="1"/>
    <b v="1"/>
    <b v="0"/>
    <x v="0"/>
  </r>
  <r>
    <s v="CUST102257"/>
    <d v="2024-09-06T00:00:00"/>
    <x v="3"/>
    <x v="10"/>
    <d v="2024-11-24T00:00:00"/>
    <d v="2025-05-21T00:00:00"/>
    <x v="2"/>
    <n v="407"/>
    <n v="150"/>
    <n v="6.6666666666666671E-3"/>
    <x v="0"/>
    <n v="5"/>
    <n v="487.75"/>
    <n v="97.55"/>
    <n v="120.15"/>
    <x v="5"/>
    <x v="5"/>
    <x v="0"/>
    <n v="36"/>
    <x v="0"/>
    <x v="5"/>
    <x v="2"/>
    <x v="7"/>
    <n v="0"/>
    <n v="0"/>
    <n v="0"/>
    <n v="1"/>
    <n v="1"/>
    <d v="2025-09-22T00:00:00"/>
    <s v="Contacted"/>
    <n v="4"/>
    <x v="0"/>
    <b v="1"/>
    <b v="0"/>
    <x v="0"/>
  </r>
  <r>
    <s v="CUST101568"/>
    <d v="2022-12-23T00:00:00"/>
    <x v="0"/>
    <x v="7"/>
    <d v="2024-04-06T00:00:00"/>
    <d v="2024-12-20T00:00:00"/>
    <x v="0"/>
    <n v="1030"/>
    <n v="302"/>
    <n v="3.3112582781456954E-3"/>
    <x v="0"/>
    <n v="6"/>
    <n v="147.13999999999999"/>
    <n v="24.52"/>
    <n v="33.33"/>
    <x v="3"/>
    <x v="5"/>
    <x v="0"/>
    <n v="19"/>
    <x v="1"/>
    <x v="3"/>
    <x v="3"/>
    <x v="1"/>
    <n v="0"/>
    <n v="0"/>
    <n v="0"/>
    <n v="1"/>
    <n v="0"/>
    <d v="2022-12-27T00:00:00"/>
    <s v="Contacted"/>
    <n v="0"/>
    <x v="1"/>
    <b v="1"/>
    <b v="1"/>
    <x v="0"/>
  </r>
  <r>
    <s v="CUST102143"/>
    <d v="2020-03-25T00:00:00"/>
    <x v="2"/>
    <x v="11"/>
    <s v="-"/>
    <s v="-"/>
    <x v="3"/>
    <n v="2033"/>
    <s v=" - "/>
    <n v="0"/>
    <x v="1"/>
    <n v="0"/>
    <n v="0"/>
    <n v="0"/>
    <n v="0"/>
    <x v="0"/>
    <x v="7"/>
    <x v="2"/>
    <n v="36"/>
    <x v="0"/>
    <x v="5"/>
    <x v="2"/>
    <x v="0"/>
    <n v="0"/>
    <n v="1"/>
    <n v="0"/>
    <n v="0"/>
    <n v="0"/>
    <d v="2025-03-23T00:00:00"/>
    <s v="Contacted"/>
    <n v="0"/>
    <x v="0"/>
    <b v="1"/>
    <b v="0"/>
    <x v="0"/>
  </r>
  <r>
    <s v="CUST101687"/>
    <d v="2020-09-07T00:00:00"/>
    <x v="2"/>
    <x v="10"/>
    <d v="2023-10-08T00:00:00"/>
    <d v="2025-01-26T00:00:00"/>
    <x v="2"/>
    <n v="1867"/>
    <n v="265"/>
    <n v="3.7735849056603774E-3"/>
    <x v="0"/>
    <n v="3"/>
    <n v="65.540000000000006"/>
    <n v="21.85"/>
    <n v="17.25"/>
    <x v="2"/>
    <x v="5"/>
    <x v="1"/>
    <n v="32"/>
    <x v="0"/>
    <x v="1"/>
    <x v="4"/>
    <x v="3"/>
    <n v="0"/>
    <n v="0"/>
    <n v="0"/>
    <n v="0"/>
    <n v="1"/>
    <d v="2023-05-15T00:00:00"/>
    <s v="Contacted"/>
    <n v="0"/>
    <x v="0"/>
    <b v="0"/>
    <b v="1"/>
    <x v="0"/>
  </r>
  <r>
    <s v="CUST100851"/>
    <d v="2023-05-28T00:00:00"/>
    <x v="4"/>
    <x v="1"/>
    <d v="2024-10-30T00:00:00"/>
    <d v="2025-08-07T00:00:00"/>
    <x v="2"/>
    <n v="874"/>
    <n v="72"/>
    <n v="1.3888888888888888E-2"/>
    <x v="0"/>
    <n v="2"/>
    <n v="19.93"/>
    <n v="9.9700000000000006"/>
    <n v="17.7"/>
    <x v="1"/>
    <x v="7"/>
    <x v="2"/>
    <n v="39"/>
    <x v="0"/>
    <x v="0"/>
    <x v="0"/>
    <x v="7"/>
    <n v="0"/>
    <n v="0"/>
    <n v="0"/>
    <n v="0"/>
    <n v="0"/>
    <d v="2023-07-08T00:00:00"/>
    <s v="Contacted"/>
    <n v="0"/>
    <x v="1"/>
    <b v="1"/>
    <b v="0"/>
    <x v="1"/>
  </r>
  <r>
    <s v="CUST100895"/>
    <d v="2023-08-19T00:00:00"/>
    <x v="4"/>
    <x v="2"/>
    <d v="2024-02-14T00:00:00"/>
    <d v="2024-04-18T00:00:00"/>
    <x v="0"/>
    <n v="791"/>
    <n v="548"/>
    <n v="1.8248175182481751E-3"/>
    <x v="0"/>
    <n v="2"/>
    <n v="94.09"/>
    <n v="47.05"/>
    <n v="52.82"/>
    <x v="1"/>
    <x v="3"/>
    <x v="1"/>
    <n v="41"/>
    <x v="0"/>
    <x v="1"/>
    <x v="2"/>
    <x v="2"/>
    <n v="0"/>
    <n v="0"/>
    <n v="0"/>
    <n v="0"/>
    <n v="1"/>
    <s v="-"/>
    <s v="Never Contacted"/>
    <n v="0"/>
    <x v="2"/>
    <b v="0"/>
    <b v="1"/>
    <x v="0"/>
  </r>
  <r>
    <s v="CUST100496"/>
    <d v="2021-09-17T00:00:00"/>
    <x v="1"/>
    <x v="10"/>
    <d v="2023-02-01T00:00:00"/>
    <d v="2025-02-13T00:00:00"/>
    <x v="2"/>
    <n v="1492"/>
    <n v="247"/>
    <n v="4.048582995951417E-3"/>
    <x v="0"/>
    <n v="3"/>
    <n v="192.1"/>
    <n v="64.03"/>
    <n v="83.72"/>
    <x v="1"/>
    <x v="7"/>
    <x v="2"/>
    <n v="45"/>
    <x v="0"/>
    <x v="2"/>
    <x v="3"/>
    <x v="2"/>
    <n v="0"/>
    <n v="0"/>
    <n v="0"/>
    <n v="0"/>
    <n v="0"/>
    <d v="2024-12-16T00:00:00"/>
    <s v="Contacted"/>
    <n v="1"/>
    <x v="0"/>
    <b v="1"/>
    <b v="1"/>
    <x v="0"/>
  </r>
  <r>
    <s v="CUST101782"/>
    <d v="2023-12-29T00:00:00"/>
    <x v="4"/>
    <x v="7"/>
    <d v="2024-01-03T00:00:00"/>
    <d v="2024-04-10T00:00:00"/>
    <x v="0"/>
    <n v="659"/>
    <n v="556"/>
    <n v="1.7985611510791368E-3"/>
    <x v="0"/>
    <n v="5"/>
    <n v="443.01"/>
    <n v="88.6"/>
    <n v="0"/>
    <x v="4"/>
    <x v="2"/>
    <x v="1"/>
    <n v="33"/>
    <x v="0"/>
    <x v="3"/>
    <x v="0"/>
    <x v="7"/>
    <n v="0"/>
    <n v="1"/>
    <n v="0"/>
    <n v="0"/>
    <n v="1"/>
    <s v="-"/>
    <s v="Never Contacted"/>
    <n v="2"/>
    <x v="0"/>
    <b v="1"/>
    <b v="0"/>
    <x v="0"/>
  </r>
  <r>
    <s v="CUST100335"/>
    <d v="2021-05-03T00:00:00"/>
    <x v="1"/>
    <x v="1"/>
    <d v="2024-10-17T00:00:00"/>
    <s v="-"/>
    <x v="3"/>
    <n v="1629"/>
    <s v=" - "/>
    <n v="0"/>
    <x v="0"/>
    <n v="0"/>
    <n v="0"/>
    <n v="0"/>
    <n v="0"/>
    <x v="4"/>
    <x v="7"/>
    <x v="1"/>
    <n v="39"/>
    <x v="0"/>
    <x v="5"/>
    <x v="1"/>
    <x v="5"/>
    <n v="0"/>
    <n v="0"/>
    <n v="0"/>
    <n v="0"/>
    <n v="0"/>
    <s v="-"/>
    <s v="Never Contacted"/>
    <n v="3"/>
    <x v="0"/>
    <b v="1"/>
    <b v="0"/>
    <x v="0"/>
  </r>
  <r>
    <s v="CUST100515"/>
    <d v="2022-03-29T00:00:00"/>
    <x v="0"/>
    <x v="11"/>
    <d v="2022-10-21T00:00:00"/>
    <d v="2024-05-07T00:00:00"/>
    <x v="0"/>
    <n v="1299"/>
    <n v="529"/>
    <n v="1.890359168241966E-3"/>
    <x v="0"/>
    <n v="3"/>
    <n v="24.18"/>
    <n v="8.06"/>
    <n v="7.54"/>
    <x v="5"/>
    <x v="0"/>
    <x v="2"/>
    <n v="38"/>
    <x v="0"/>
    <x v="0"/>
    <x v="3"/>
    <x v="7"/>
    <n v="0"/>
    <n v="0"/>
    <n v="0"/>
    <n v="0"/>
    <n v="1"/>
    <s v="-"/>
    <s v="Never Contacted"/>
    <n v="5"/>
    <x v="1"/>
    <b v="1"/>
    <b v="0"/>
    <x v="0"/>
  </r>
  <r>
    <s v="CUST101348"/>
    <d v="2021-10-21T00:00:00"/>
    <x v="1"/>
    <x v="6"/>
    <d v="2025-06-21T00:00:00"/>
    <d v="2025-07-26T00:00:00"/>
    <x v="2"/>
    <n v="1458"/>
    <n v="84"/>
    <n v="1.1904761904761904E-2"/>
    <x v="0"/>
    <n v="3"/>
    <n v="118"/>
    <n v="39.33"/>
    <n v="75.150000000000006"/>
    <x v="4"/>
    <x v="1"/>
    <x v="1"/>
    <n v="48"/>
    <x v="0"/>
    <x v="1"/>
    <x v="3"/>
    <x v="2"/>
    <n v="1"/>
    <n v="0"/>
    <n v="0"/>
    <n v="0"/>
    <n v="0"/>
    <d v="2022-05-19T00:00:00"/>
    <s v="Contacted"/>
    <n v="0"/>
    <x v="0"/>
    <b v="0"/>
    <b v="0"/>
    <x v="1"/>
  </r>
  <r>
    <s v="CUST101015"/>
    <d v="2021-01-14T00:00:00"/>
    <x v="1"/>
    <x v="3"/>
    <d v="2025-08-10T00:00:00"/>
    <d v="2025-08-29T00:00:00"/>
    <x v="2"/>
    <n v="1738"/>
    <n v="50"/>
    <n v="0.02"/>
    <x v="0"/>
    <n v="2"/>
    <n v="112.41"/>
    <n v="56.21"/>
    <n v="66.959999999999994"/>
    <x v="4"/>
    <x v="7"/>
    <x v="2"/>
    <n v="49"/>
    <x v="0"/>
    <x v="4"/>
    <x v="0"/>
    <x v="0"/>
    <n v="0"/>
    <n v="0"/>
    <n v="0"/>
    <n v="0"/>
    <n v="1"/>
    <d v="2024-11-11T00:00:00"/>
    <s v="Contacted"/>
    <n v="0"/>
    <x v="2"/>
    <b v="1"/>
    <b v="0"/>
    <x v="1"/>
  </r>
  <r>
    <s v="CUST102431"/>
    <d v="2023-09-22T00:00:00"/>
    <x v="4"/>
    <x v="10"/>
    <d v="2025-05-06T00:00:00"/>
    <s v="-"/>
    <x v="3"/>
    <n v="757"/>
    <s v=" - "/>
    <n v="0"/>
    <x v="0"/>
    <n v="0"/>
    <n v="0"/>
    <n v="0"/>
    <n v="0"/>
    <x v="2"/>
    <x v="2"/>
    <x v="1"/>
    <n v="29"/>
    <x v="2"/>
    <x v="0"/>
    <x v="1"/>
    <x v="5"/>
    <n v="1"/>
    <n v="0"/>
    <n v="0"/>
    <n v="0"/>
    <n v="0"/>
    <d v="2025-08-24T00:00:00"/>
    <s v="Contacted"/>
    <n v="0"/>
    <x v="0"/>
    <b v="1"/>
    <b v="0"/>
    <x v="0"/>
  </r>
  <r>
    <s v="CUST101781"/>
    <d v="2022-10-01T00:00:00"/>
    <x v="0"/>
    <x v="6"/>
    <d v="2023-09-09T00:00:00"/>
    <d v="2024-09-02T00:00:00"/>
    <x v="0"/>
    <n v="1113"/>
    <n v="411"/>
    <n v="2.4330900243309003E-3"/>
    <x v="0"/>
    <n v="3"/>
    <n v="289.06"/>
    <n v="96.35"/>
    <n v="162.69999999999999"/>
    <x v="4"/>
    <x v="7"/>
    <x v="2"/>
    <n v="35"/>
    <x v="0"/>
    <x v="5"/>
    <x v="0"/>
    <x v="1"/>
    <n v="0"/>
    <n v="2"/>
    <n v="0"/>
    <n v="0"/>
    <n v="1"/>
    <d v="2025-04-13T00:00:00"/>
    <s v="Contacted"/>
    <n v="0"/>
    <x v="2"/>
    <b v="1"/>
    <b v="0"/>
    <x v="0"/>
  </r>
  <r>
    <s v="CUST101785"/>
    <d v="2020-06-14T00:00:00"/>
    <x v="2"/>
    <x v="0"/>
    <d v="2024-11-23T00:00:00"/>
    <d v="2025-03-12T00:00:00"/>
    <x v="2"/>
    <n v="1952"/>
    <n v="220"/>
    <n v="4.5454545454545452E-3"/>
    <x v="0"/>
    <n v="3"/>
    <n v="3.66"/>
    <n v="1.22"/>
    <n v="0.5"/>
    <x v="0"/>
    <x v="4"/>
    <x v="1"/>
    <n v="16"/>
    <x v="1"/>
    <x v="6"/>
    <x v="0"/>
    <x v="0"/>
    <n v="1"/>
    <n v="0"/>
    <n v="0"/>
    <n v="0"/>
    <n v="0"/>
    <d v="2022-08-19T00:00:00"/>
    <s v="Contacted"/>
    <n v="0"/>
    <x v="0"/>
    <b v="1"/>
    <b v="0"/>
    <x v="0"/>
  </r>
  <r>
    <s v="CUST102070"/>
    <d v="2024-01-29T00:00:00"/>
    <x v="3"/>
    <x v="3"/>
    <d v="2024-12-23T00:00:00"/>
    <d v="2025-05-11T00:00:00"/>
    <x v="2"/>
    <n v="628"/>
    <n v="160"/>
    <n v="6.2500000000000003E-3"/>
    <x v="0"/>
    <n v="2"/>
    <n v="23.92"/>
    <n v="11.96"/>
    <n v="9.8699999999999992"/>
    <x v="1"/>
    <x v="6"/>
    <x v="1"/>
    <n v="21"/>
    <x v="2"/>
    <x v="3"/>
    <x v="4"/>
    <x v="3"/>
    <n v="0"/>
    <n v="0"/>
    <n v="0"/>
    <n v="1"/>
    <n v="1"/>
    <d v="2024-02-27T00:00:00"/>
    <s v="Contacted"/>
    <n v="0"/>
    <x v="0"/>
    <b v="0"/>
    <b v="0"/>
    <x v="0"/>
  </r>
  <r>
    <s v="CUST100356"/>
    <d v="2020-09-28T00:00:00"/>
    <x v="2"/>
    <x v="10"/>
    <d v="2022-12-16T00:00:00"/>
    <d v="2024-11-09T00:00:00"/>
    <x v="0"/>
    <n v="1846"/>
    <n v="343"/>
    <n v="2.9154518950437317E-3"/>
    <x v="0"/>
    <n v="1"/>
    <n v="97.18"/>
    <n v="97.18"/>
    <n v="119.47"/>
    <x v="3"/>
    <x v="8"/>
    <x v="2"/>
    <n v="21"/>
    <x v="2"/>
    <x v="4"/>
    <x v="2"/>
    <x v="7"/>
    <n v="0"/>
    <n v="0"/>
    <n v="0"/>
    <n v="0"/>
    <n v="0"/>
    <d v="2025-03-16T00:00:00"/>
    <s v="Contacted"/>
    <n v="4"/>
    <x v="0"/>
    <b v="1"/>
    <b v="1"/>
    <x v="0"/>
  </r>
  <r>
    <s v="CUST102378"/>
    <d v="2020-10-11T00:00:00"/>
    <x v="2"/>
    <x v="6"/>
    <d v="2025-08-11T00:00:00"/>
    <d v="2025-09-11T00:00:00"/>
    <x v="2"/>
    <n v="1833"/>
    <n v="37"/>
    <n v="2.7027027027027029E-2"/>
    <x v="0"/>
    <n v="2"/>
    <n v="64.78"/>
    <n v="32.39"/>
    <n v="0"/>
    <x v="2"/>
    <x v="7"/>
    <x v="1"/>
    <n v="30"/>
    <x v="2"/>
    <x v="3"/>
    <x v="2"/>
    <x v="0"/>
    <n v="0"/>
    <n v="0"/>
    <n v="0"/>
    <n v="0"/>
    <n v="0"/>
    <s v="-"/>
    <s v="Never Contacted"/>
    <n v="0"/>
    <x v="2"/>
    <b v="0"/>
    <b v="0"/>
    <x v="1"/>
  </r>
  <r>
    <s v="CUST101312"/>
    <d v="2024-03-08T00:00:00"/>
    <x v="3"/>
    <x v="11"/>
    <d v="2025-04-16T00:00:00"/>
    <d v="2025-07-17T00:00:00"/>
    <x v="2"/>
    <n v="589"/>
    <n v="93"/>
    <n v="1.0752688172043012E-2"/>
    <x v="0"/>
    <n v="4"/>
    <n v="364.77"/>
    <n v="91.19"/>
    <n v="180.19"/>
    <x v="4"/>
    <x v="8"/>
    <x v="2"/>
    <n v="27"/>
    <x v="2"/>
    <x v="4"/>
    <x v="1"/>
    <x v="3"/>
    <n v="1"/>
    <n v="0"/>
    <n v="0"/>
    <n v="0"/>
    <n v="0"/>
    <d v="2024-07-17T00:00:00"/>
    <s v="Contacted"/>
    <n v="0"/>
    <x v="0"/>
    <b v="1"/>
    <b v="0"/>
    <x v="0"/>
  </r>
  <r>
    <s v="CUST101635"/>
    <d v="2020-08-26T00:00:00"/>
    <x v="2"/>
    <x v="2"/>
    <d v="2024-07-20T00:00:00"/>
    <d v="2025-09-23T00:00:00"/>
    <x v="2"/>
    <n v="1879"/>
    <n v="25"/>
    <n v="0.04"/>
    <x v="0"/>
    <n v="4"/>
    <n v="327.7"/>
    <n v="81.93"/>
    <n v="0.5"/>
    <x v="4"/>
    <x v="7"/>
    <x v="1"/>
    <n v="32"/>
    <x v="0"/>
    <x v="6"/>
    <x v="3"/>
    <x v="4"/>
    <n v="0"/>
    <n v="0"/>
    <n v="0"/>
    <n v="0"/>
    <n v="2"/>
    <d v="2024-02-19T00:00:00"/>
    <s v="Contacted"/>
    <n v="6"/>
    <x v="0"/>
    <b v="1"/>
    <b v="1"/>
    <x v="1"/>
  </r>
  <r>
    <s v="CUST100550"/>
    <d v="2023-11-07T00:00:00"/>
    <x v="4"/>
    <x v="5"/>
    <d v="2024-08-27T00:00:00"/>
    <d v="2025-05-27T00:00:00"/>
    <x v="2"/>
    <n v="711"/>
    <n v="144"/>
    <n v="6.9444444444444441E-3"/>
    <x v="0"/>
    <n v="3"/>
    <n v="179.97"/>
    <n v="59.99"/>
    <n v="78.13"/>
    <x v="3"/>
    <x v="0"/>
    <x v="0"/>
    <n v="34"/>
    <x v="0"/>
    <x v="1"/>
    <x v="3"/>
    <x v="1"/>
    <n v="1"/>
    <n v="0"/>
    <n v="0"/>
    <n v="0"/>
    <n v="0"/>
    <s v="-"/>
    <s v="Never Contacted"/>
    <n v="0"/>
    <x v="1"/>
    <b v="1"/>
    <b v="1"/>
    <x v="0"/>
  </r>
  <r>
    <s v="CUST101227"/>
    <d v="2022-10-11T00:00:00"/>
    <x v="0"/>
    <x v="6"/>
    <d v="2025-10-06T00:00:00"/>
    <d v="2025-10-13T00:00:00"/>
    <x v="2"/>
    <n v="1103"/>
    <n v="5"/>
    <n v="0.2"/>
    <x v="0"/>
    <n v="4"/>
    <n v="472.13"/>
    <n v="118.03"/>
    <n v="206.79"/>
    <x v="4"/>
    <x v="5"/>
    <x v="1"/>
    <n v="22"/>
    <x v="2"/>
    <x v="0"/>
    <x v="4"/>
    <x v="8"/>
    <n v="0"/>
    <n v="0"/>
    <n v="0"/>
    <n v="0"/>
    <n v="2"/>
    <s v="-"/>
    <s v="Never Contacted"/>
    <n v="9"/>
    <x v="0"/>
    <b v="0"/>
    <b v="1"/>
    <x v="1"/>
  </r>
  <r>
    <s v="CUST102230"/>
    <d v="2022-12-14T00:00:00"/>
    <x v="0"/>
    <x v="7"/>
    <d v="2024-02-10T00:00:00"/>
    <d v="2025-08-25T00:00:00"/>
    <x v="2"/>
    <n v="1039"/>
    <n v="54"/>
    <n v="1.8518518518518517E-2"/>
    <x v="0"/>
    <n v="2"/>
    <n v="170.37"/>
    <n v="85.19"/>
    <n v="100.64"/>
    <x v="4"/>
    <x v="9"/>
    <x v="0"/>
    <n v="35"/>
    <x v="0"/>
    <x v="1"/>
    <x v="1"/>
    <x v="3"/>
    <n v="0"/>
    <n v="0"/>
    <n v="0"/>
    <n v="0"/>
    <n v="0"/>
    <s v="-"/>
    <s v="Never Contacted"/>
    <n v="0"/>
    <x v="1"/>
    <b v="0"/>
    <b v="1"/>
    <x v="1"/>
  </r>
  <r>
    <s v="CUST100957"/>
    <d v="2023-05-05T00:00:00"/>
    <x v="4"/>
    <x v="1"/>
    <s v="-"/>
    <s v="-"/>
    <x v="3"/>
    <n v="897"/>
    <s v=" - "/>
    <n v="0"/>
    <x v="1"/>
    <n v="0"/>
    <n v="0"/>
    <n v="0"/>
    <n v="0"/>
    <x v="2"/>
    <x v="2"/>
    <x v="1"/>
    <n v="29"/>
    <x v="2"/>
    <x v="1"/>
    <x v="3"/>
    <x v="6"/>
    <n v="0"/>
    <n v="0"/>
    <n v="0"/>
    <n v="0"/>
    <n v="0"/>
    <d v="2025-02-28T00:00:00"/>
    <s v="Contacted"/>
    <n v="0"/>
    <x v="0"/>
    <b v="1"/>
    <b v="0"/>
    <x v="0"/>
  </r>
  <r>
    <s v="CUST101773"/>
    <d v="2020-03-04T00:00:00"/>
    <x v="2"/>
    <x v="11"/>
    <d v="2021-04-21T00:00:00"/>
    <d v="2024-08-16T00:00:00"/>
    <x v="0"/>
    <n v="2054"/>
    <n v="428"/>
    <n v="2.3364485981308409E-3"/>
    <x v="0"/>
    <n v="3"/>
    <n v="213.7"/>
    <n v="71.23"/>
    <n v="109.7"/>
    <x v="5"/>
    <x v="3"/>
    <x v="1"/>
    <n v="34"/>
    <x v="0"/>
    <x v="2"/>
    <x v="2"/>
    <x v="7"/>
    <n v="1"/>
    <n v="0"/>
    <n v="1"/>
    <n v="0"/>
    <n v="0"/>
    <d v="2024-07-02T00:00:00"/>
    <s v="Contacted"/>
    <n v="0"/>
    <x v="1"/>
    <b v="1"/>
    <b v="0"/>
    <x v="0"/>
  </r>
  <r>
    <s v="CUST101008"/>
    <d v="2021-01-29T00:00:00"/>
    <x v="1"/>
    <x v="3"/>
    <d v="2022-06-04T00:00:00"/>
    <d v="2024-11-14T00:00:00"/>
    <x v="0"/>
    <n v="1723"/>
    <n v="338"/>
    <n v="2.9585798816568047E-3"/>
    <x v="0"/>
    <n v="5"/>
    <n v="487.42"/>
    <n v="97.48"/>
    <n v="38.78"/>
    <x v="2"/>
    <x v="8"/>
    <x v="0"/>
    <n v="27"/>
    <x v="2"/>
    <x v="0"/>
    <x v="1"/>
    <x v="5"/>
    <n v="0"/>
    <n v="0"/>
    <n v="0"/>
    <n v="0"/>
    <n v="1"/>
    <s v="-"/>
    <s v="Never Contacted"/>
    <n v="0"/>
    <x v="0"/>
    <b v="1"/>
    <b v="0"/>
    <x v="0"/>
  </r>
  <r>
    <s v="CUST101092"/>
    <d v="2022-02-18T00:00:00"/>
    <x v="0"/>
    <x v="4"/>
    <d v="2025-05-02T00:00:00"/>
    <d v="2025-08-27T00:00:00"/>
    <x v="2"/>
    <n v="1338"/>
    <n v="52"/>
    <n v="1.9230769230769232E-2"/>
    <x v="0"/>
    <n v="3"/>
    <n v="48.76"/>
    <n v="16.25"/>
    <n v="11.06"/>
    <x v="5"/>
    <x v="2"/>
    <x v="0"/>
    <n v="30"/>
    <x v="2"/>
    <x v="4"/>
    <x v="3"/>
    <x v="7"/>
    <n v="0"/>
    <n v="1"/>
    <n v="0"/>
    <n v="0"/>
    <n v="0"/>
    <s v="-"/>
    <s v="Never Contacted"/>
    <n v="0"/>
    <x v="2"/>
    <b v="0"/>
    <b v="1"/>
    <x v="1"/>
  </r>
  <r>
    <s v="CUST102224"/>
    <d v="2020-09-18T00:00:00"/>
    <x v="2"/>
    <x v="10"/>
    <d v="2021-08-04T00:00:00"/>
    <d v="2022-06-17T00:00:00"/>
    <x v="5"/>
    <n v="1856"/>
    <n v="1219"/>
    <n v="8.2034454470877774E-4"/>
    <x v="0"/>
    <n v="2"/>
    <n v="46.4"/>
    <n v="23.2"/>
    <n v="35.25"/>
    <x v="4"/>
    <x v="9"/>
    <x v="2"/>
    <n v="53"/>
    <x v="0"/>
    <x v="6"/>
    <x v="1"/>
    <x v="2"/>
    <n v="0"/>
    <n v="0"/>
    <n v="0"/>
    <n v="0"/>
    <n v="2"/>
    <s v="-"/>
    <s v="Never Contacted"/>
    <n v="2"/>
    <x v="2"/>
    <b v="1"/>
    <b v="0"/>
    <x v="0"/>
  </r>
  <r>
    <s v="CUST100996"/>
    <d v="2024-03-07T00:00:00"/>
    <x v="3"/>
    <x v="11"/>
    <d v="2024-10-27T00:00:00"/>
    <d v="2025-01-04T00:00:00"/>
    <x v="2"/>
    <n v="590"/>
    <n v="287"/>
    <n v="3.4843205574912892E-3"/>
    <x v="0"/>
    <n v="4"/>
    <n v="107.84"/>
    <n v="26.96"/>
    <n v="31.8"/>
    <x v="3"/>
    <x v="6"/>
    <x v="1"/>
    <n v="52"/>
    <x v="0"/>
    <x v="0"/>
    <x v="2"/>
    <x v="4"/>
    <n v="0"/>
    <n v="0"/>
    <n v="0"/>
    <n v="0"/>
    <n v="1"/>
    <d v="2025-08-26T00:00:00"/>
    <s v="Contacted"/>
    <n v="1"/>
    <x v="0"/>
    <b v="1"/>
    <b v="0"/>
    <x v="0"/>
  </r>
  <r>
    <s v="CUST101679"/>
    <d v="2022-01-22T00:00:00"/>
    <x v="0"/>
    <x v="3"/>
    <d v="2025-01-29T00:00:00"/>
    <d v="2025-07-07T00:00:00"/>
    <x v="2"/>
    <n v="1365"/>
    <n v="103"/>
    <n v="9.7087378640776691E-3"/>
    <x v="0"/>
    <n v="3"/>
    <n v="117.19"/>
    <n v="39.06"/>
    <n v="79.28"/>
    <x v="0"/>
    <x v="7"/>
    <x v="2"/>
    <n v="32"/>
    <x v="0"/>
    <x v="2"/>
    <x v="0"/>
    <x v="1"/>
    <n v="0"/>
    <n v="0"/>
    <n v="1"/>
    <n v="0"/>
    <n v="1"/>
    <d v="2024-05-12T00:00:00"/>
    <s v="Contacted"/>
    <n v="0"/>
    <x v="2"/>
    <b v="1"/>
    <b v="0"/>
    <x v="0"/>
  </r>
  <r>
    <s v="CUST100153"/>
    <d v="2021-03-09T00:00:00"/>
    <x v="1"/>
    <x v="11"/>
    <d v="2022-01-29T00:00:00"/>
    <d v="2023-01-30T00:00:00"/>
    <x v="1"/>
    <n v="1684"/>
    <n v="992"/>
    <n v="1.0080645161290322E-3"/>
    <x v="0"/>
    <n v="2"/>
    <n v="117.65"/>
    <n v="58.83"/>
    <n v="71.739999999999995"/>
    <x v="4"/>
    <x v="9"/>
    <x v="2"/>
    <n v="32"/>
    <x v="0"/>
    <x v="3"/>
    <x v="4"/>
    <x v="5"/>
    <n v="0"/>
    <n v="0"/>
    <n v="0"/>
    <n v="0"/>
    <n v="0"/>
    <s v="-"/>
    <s v="Never Contacted"/>
    <n v="0"/>
    <x v="2"/>
    <b v="1"/>
    <b v="0"/>
    <x v="0"/>
  </r>
  <r>
    <s v="CUST100580"/>
    <d v="2023-09-23T00:00:00"/>
    <x v="4"/>
    <x v="10"/>
    <d v="2025-01-19T00:00:00"/>
    <d v="2025-10-13T00:00:00"/>
    <x v="2"/>
    <n v="756"/>
    <n v="5"/>
    <n v="0.2"/>
    <x v="0"/>
    <n v="3"/>
    <n v="232.82"/>
    <n v="77.61"/>
    <n v="0.5"/>
    <x v="5"/>
    <x v="4"/>
    <x v="0"/>
    <n v="34"/>
    <x v="0"/>
    <x v="2"/>
    <x v="1"/>
    <x v="0"/>
    <n v="0"/>
    <n v="0"/>
    <n v="1"/>
    <n v="0"/>
    <n v="1"/>
    <s v="-"/>
    <s v="Never Contacted"/>
    <n v="9"/>
    <x v="0"/>
    <b v="1"/>
    <b v="0"/>
    <x v="1"/>
  </r>
  <r>
    <s v="CUST100396"/>
    <d v="2023-07-30T00:00:00"/>
    <x v="4"/>
    <x v="8"/>
    <d v="2024-01-25T00:00:00"/>
    <d v="2024-03-01T00:00:00"/>
    <x v="0"/>
    <n v="811"/>
    <n v="596"/>
    <n v="1.6778523489932886E-3"/>
    <x v="0"/>
    <n v="1"/>
    <n v="80.430000000000007"/>
    <n v="80.430000000000007"/>
    <n v="49.73"/>
    <x v="5"/>
    <x v="1"/>
    <x v="2"/>
    <n v="40"/>
    <x v="0"/>
    <x v="6"/>
    <x v="1"/>
    <x v="8"/>
    <n v="0"/>
    <n v="0"/>
    <n v="0"/>
    <n v="0"/>
    <n v="0"/>
    <d v="2025-03-04T00:00:00"/>
    <s v="Contacted"/>
    <n v="0"/>
    <x v="2"/>
    <b v="0"/>
    <b v="1"/>
    <x v="0"/>
  </r>
  <r>
    <s v="CUST100703"/>
    <d v="2021-07-21T00:00:00"/>
    <x v="1"/>
    <x v="8"/>
    <d v="2024-12-26T00:00:00"/>
    <d v="2025-09-23T00:00:00"/>
    <x v="2"/>
    <n v="1550"/>
    <n v="25"/>
    <n v="0.04"/>
    <x v="0"/>
    <n v="6"/>
    <n v="340.36"/>
    <n v="56.73"/>
    <n v="112.31"/>
    <x v="4"/>
    <x v="5"/>
    <x v="1"/>
    <n v="23"/>
    <x v="2"/>
    <x v="6"/>
    <x v="4"/>
    <x v="0"/>
    <n v="1"/>
    <n v="0"/>
    <n v="1"/>
    <n v="0"/>
    <n v="0"/>
    <d v="2023-04-23T00:00:00"/>
    <s v="Contacted"/>
    <n v="5"/>
    <x v="2"/>
    <b v="1"/>
    <b v="1"/>
    <x v="1"/>
  </r>
  <r>
    <s v="CUST101212"/>
    <d v="2024-07-25T00:00:00"/>
    <x v="3"/>
    <x v="8"/>
    <d v="2025-02-20T00:00:00"/>
    <d v="2025-10-05T00:00:00"/>
    <x v="2"/>
    <n v="450"/>
    <n v="13"/>
    <n v="7.6923076923076927E-2"/>
    <x v="0"/>
    <n v="4"/>
    <n v="5.09"/>
    <n v="1.27"/>
    <n v="0.9"/>
    <x v="0"/>
    <x v="7"/>
    <x v="2"/>
    <n v="46"/>
    <x v="0"/>
    <x v="0"/>
    <x v="4"/>
    <x v="4"/>
    <n v="1"/>
    <n v="0"/>
    <n v="0"/>
    <n v="1"/>
    <n v="1"/>
    <d v="2025-04-08T00:00:00"/>
    <s v="Contacted"/>
    <n v="10"/>
    <x v="0"/>
    <b v="0"/>
    <b v="0"/>
    <x v="1"/>
  </r>
  <r>
    <s v="CUST100896"/>
    <d v="2021-11-29T00:00:00"/>
    <x v="1"/>
    <x v="5"/>
    <d v="2024-04-21T00:00:00"/>
    <d v="2025-03-21T00:00:00"/>
    <x v="2"/>
    <n v="1419"/>
    <n v="211"/>
    <n v="4.7393364928909956E-3"/>
    <x v="0"/>
    <n v="2"/>
    <n v="152.99"/>
    <n v="76.5"/>
    <n v="54.77"/>
    <x v="0"/>
    <x v="6"/>
    <x v="0"/>
    <n v="18"/>
    <x v="1"/>
    <x v="6"/>
    <x v="2"/>
    <x v="0"/>
    <n v="0"/>
    <n v="1"/>
    <n v="1"/>
    <n v="0"/>
    <n v="0"/>
    <d v="2023-04-13T00:00:00"/>
    <s v="Contacted"/>
    <n v="8"/>
    <x v="2"/>
    <b v="1"/>
    <b v="0"/>
    <x v="0"/>
  </r>
  <r>
    <s v="CUST100487"/>
    <d v="2024-11-21T00:00:00"/>
    <x v="3"/>
    <x v="5"/>
    <d v="2025-10-02T00:00:00"/>
    <d v="2025-10-04T00:00:00"/>
    <x v="2"/>
    <n v="331"/>
    <n v="14"/>
    <n v="7.1428571428571425E-2"/>
    <x v="0"/>
    <n v="2"/>
    <n v="145.46"/>
    <n v="72.73"/>
    <n v="71.819999999999993"/>
    <x v="1"/>
    <x v="9"/>
    <x v="2"/>
    <n v="35"/>
    <x v="0"/>
    <x v="1"/>
    <x v="1"/>
    <x v="3"/>
    <n v="0"/>
    <n v="0"/>
    <n v="0"/>
    <n v="0"/>
    <n v="0"/>
    <d v="2025-05-02T00:00:00"/>
    <s v="Contacted"/>
    <n v="0"/>
    <x v="0"/>
    <b v="1"/>
    <b v="0"/>
    <x v="1"/>
  </r>
  <r>
    <s v="CUST100559"/>
    <d v="2023-09-22T00:00:00"/>
    <x v="4"/>
    <x v="10"/>
    <d v="2025-04-17T00:00:00"/>
    <d v="2025-08-24T00:00:00"/>
    <x v="2"/>
    <n v="757"/>
    <n v="55"/>
    <n v="1.8181818181818181E-2"/>
    <x v="0"/>
    <n v="3"/>
    <n v="3.13"/>
    <n v="1.04"/>
    <n v="0.5"/>
    <x v="1"/>
    <x v="4"/>
    <x v="2"/>
    <n v="48"/>
    <x v="0"/>
    <x v="3"/>
    <x v="2"/>
    <x v="0"/>
    <n v="1"/>
    <n v="1"/>
    <n v="0"/>
    <n v="0"/>
    <n v="0"/>
    <d v="2024-05-29T00:00:00"/>
    <s v="Contacted"/>
    <n v="6"/>
    <x v="2"/>
    <b v="1"/>
    <b v="0"/>
    <x v="1"/>
  </r>
  <r>
    <s v="CUST101141"/>
    <d v="2023-04-22T00:00:00"/>
    <x v="4"/>
    <x v="9"/>
    <d v="2023-07-22T00:00:00"/>
    <d v="2025-07-31T00:00:00"/>
    <x v="2"/>
    <n v="910"/>
    <n v="79"/>
    <n v="1.2658227848101266E-2"/>
    <x v="0"/>
    <n v="5"/>
    <n v="188.81"/>
    <n v="37.76"/>
    <n v="0.5"/>
    <x v="4"/>
    <x v="0"/>
    <x v="0"/>
    <n v="19"/>
    <x v="1"/>
    <x v="4"/>
    <x v="4"/>
    <x v="7"/>
    <n v="2"/>
    <n v="0"/>
    <n v="0"/>
    <n v="0"/>
    <n v="0"/>
    <s v="-"/>
    <s v="Never Contacted"/>
    <n v="8"/>
    <x v="1"/>
    <b v="1"/>
    <b v="0"/>
    <x v="1"/>
  </r>
  <r>
    <s v="CUST101119"/>
    <d v="2020-01-06T00:00:00"/>
    <x v="2"/>
    <x v="3"/>
    <d v="2022-02-03T00:00:00"/>
    <d v="2023-09-19T00:00:00"/>
    <x v="1"/>
    <n v="2112"/>
    <n v="760"/>
    <n v="1.3157894736842105E-3"/>
    <x v="0"/>
    <n v="4"/>
    <n v="193.5"/>
    <n v="48.38"/>
    <n v="72.709999999999994"/>
    <x v="2"/>
    <x v="5"/>
    <x v="2"/>
    <n v="27"/>
    <x v="2"/>
    <x v="0"/>
    <x v="4"/>
    <x v="5"/>
    <n v="0"/>
    <n v="0"/>
    <n v="1"/>
    <n v="1"/>
    <n v="2"/>
    <d v="2020-08-04T00:00:00"/>
    <s v="Contacted"/>
    <n v="0"/>
    <x v="1"/>
    <b v="0"/>
    <b v="0"/>
    <x v="0"/>
  </r>
  <r>
    <s v="CUST100512"/>
    <d v="2021-12-20T00:00:00"/>
    <x v="1"/>
    <x v="7"/>
    <d v="2023-07-12T00:00:00"/>
    <d v="2024-09-17T00:00:00"/>
    <x v="0"/>
    <n v="1398"/>
    <n v="396"/>
    <n v="2.5252525252525255E-3"/>
    <x v="0"/>
    <n v="6"/>
    <n v="60.34"/>
    <n v="10.06"/>
    <n v="7.67"/>
    <x v="2"/>
    <x v="9"/>
    <x v="0"/>
    <n v="16"/>
    <x v="1"/>
    <x v="5"/>
    <x v="3"/>
    <x v="2"/>
    <n v="0"/>
    <n v="0"/>
    <n v="1"/>
    <n v="0"/>
    <n v="3"/>
    <s v="-"/>
    <s v="Never Contacted"/>
    <n v="2"/>
    <x v="1"/>
    <b v="1"/>
    <b v="0"/>
    <x v="0"/>
  </r>
  <r>
    <s v="CUST100633"/>
    <d v="2022-08-31T00:00:00"/>
    <x v="0"/>
    <x v="2"/>
    <d v="2023-04-16T00:00:00"/>
    <d v="2025-04-22T00:00:00"/>
    <x v="2"/>
    <n v="1144"/>
    <n v="179"/>
    <n v="5.5865921787709499E-3"/>
    <x v="0"/>
    <n v="4"/>
    <n v="129.43"/>
    <n v="32.36"/>
    <n v="25.39"/>
    <x v="2"/>
    <x v="6"/>
    <x v="2"/>
    <n v="38"/>
    <x v="0"/>
    <x v="3"/>
    <x v="1"/>
    <x v="1"/>
    <n v="1"/>
    <n v="0"/>
    <n v="0"/>
    <n v="0"/>
    <n v="2"/>
    <d v="2023-08-27T00:00:00"/>
    <s v="Contacted"/>
    <n v="0"/>
    <x v="0"/>
    <b v="1"/>
    <b v="0"/>
    <x v="0"/>
  </r>
  <r>
    <s v="CUST102150"/>
    <d v="2023-05-24T00:00:00"/>
    <x v="4"/>
    <x v="1"/>
    <d v="2024-01-12T00:00:00"/>
    <d v="2024-05-30T00:00:00"/>
    <x v="0"/>
    <n v="878"/>
    <n v="506"/>
    <n v="1.976284584980237E-3"/>
    <x v="0"/>
    <n v="3"/>
    <n v="135.32"/>
    <n v="45.11"/>
    <n v="64.89"/>
    <x v="4"/>
    <x v="5"/>
    <x v="1"/>
    <n v="25"/>
    <x v="2"/>
    <x v="4"/>
    <x v="1"/>
    <x v="6"/>
    <n v="0"/>
    <n v="0"/>
    <n v="0"/>
    <n v="1"/>
    <n v="1"/>
    <d v="2025-06-21T00:00:00"/>
    <s v="Contacted"/>
    <n v="7"/>
    <x v="1"/>
    <b v="0"/>
    <b v="1"/>
    <x v="0"/>
  </r>
  <r>
    <s v="CUST101664"/>
    <d v="2022-09-29T00:00:00"/>
    <x v="0"/>
    <x v="10"/>
    <s v="-"/>
    <s v="-"/>
    <x v="3"/>
    <n v="1115"/>
    <s v=" - "/>
    <n v="0"/>
    <x v="1"/>
    <n v="0"/>
    <n v="0"/>
    <n v="0"/>
    <n v="0"/>
    <x v="4"/>
    <x v="2"/>
    <x v="1"/>
    <n v="17"/>
    <x v="1"/>
    <x v="3"/>
    <x v="3"/>
    <x v="4"/>
    <n v="0"/>
    <n v="0"/>
    <n v="0"/>
    <n v="0"/>
    <n v="0"/>
    <d v="2023-09-07T00:00:00"/>
    <s v="Contacted"/>
    <n v="0"/>
    <x v="2"/>
    <b v="1"/>
    <b v="0"/>
    <x v="0"/>
  </r>
  <r>
    <s v="CUST101012"/>
    <d v="2023-01-02T00:00:00"/>
    <x v="4"/>
    <x v="3"/>
    <d v="2024-11-29T00:00:00"/>
    <d v="2024-12-08T00:00:00"/>
    <x v="0"/>
    <n v="1020"/>
    <n v="314"/>
    <n v="3.1847133757961785E-3"/>
    <x v="0"/>
    <n v="4"/>
    <n v="173.18"/>
    <n v="43.3"/>
    <n v="37.520000000000003"/>
    <x v="2"/>
    <x v="3"/>
    <x v="1"/>
    <n v="18"/>
    <x v="1"/>
    <x v="1"/>
    <x v="3"/>
    <x v="5"/>
    <n v="0"/>
    <n v="0"/>
    <n v="0"/>
    <n v="0"/>
    <n v="1"/>
    <d v="2024-07-17T00:00:00"/>
    <s v="Contacted"/>
    <n v="0"/>
    <x v="1"/>
    <b v="1"/>
    <b v="1"/>
    <x v="0"/>
  </r>
  <r>
    <s v="CUST101931"/>
    <d v="2022-12-22T00:00:00"/>
    <x v="0"/>
    <x v="7"/>
    <d v="2023-09-29T00:00:00"/>
    <d v="2024-09-15T00:00:00"/>
    <x v="0"/>
    <n v="1031"/>
    <n v="398"/>
    <n v="2.5125628140703518E-3"/>
    <x v="0"/>
    <n v="2"/>
    <n v="105.42"/>
    <n v="52.71"/>
    <n v="56.37"/>
    <x v="1"/>
    <x v="6"/>
    <x v="2"/>
    <n v="43"/>
    <x v="0"/>
    <x v="1"/>
    <x v="2"/>
    <x v="6"/>
    <n v="0"/>
    <n v="1"/>
    <n v="0"/>
    <n v="1"/>
    <n v="1"/>
    <d v="2025-05-29T00:00:00"/>
    <s v="Contacted"/>
    <n v="3"/>
    <x v="1"/>
    <b v="1"/>
    <b v="1"/>
    <x v="0"/>
  </r>
  <r>
    <s v="CUST101150"/>
    <d v="2020-11-01T00:00:00"/>
    <x v="2"/>
    <x v="5"/>
    <d v="2020-12-08T00:00:00"/>
    <d v="2022-11-19T00:00:00"/>
    <x v="5"/>
    <n v="1812"/>
    <n v="1064"/>
    <n v="9.3984962406015032E-4"/>
    <x v="0"/>
    <n v="4"/>
    <n v="169.16"/>
    <n v="42.29"/>
    <n v="45.72"/>
    <x v="2"/>
    <x v="7"/>
    <x v="2"/>
    <n v="45"/>
    <x v="0"/>
    <x v="1"/>
    <x v="1"/>
    <x v="2"/>
    <n v="0"/>
    <n v="0"/>
    <n v="0"/>
    <n v="2"/>
    <n v="0"/>
    <s v="-"/>
    <s v="Never Contacted"/>
    <n v="1"/>
    <x v="2"/>
    <b v="1"/>
    <b v="1"/>
    <x v="0"/>
  </r>
  <r>
    <s v="CUST102340"/>
    <d v="2022-07-09T00:00:00"/>
    <x v="0"/>
    <x v="8"/>
    <d v="2023-07-20T00:00:00"/>
    <d v="2023-07-23T00:00:00"/>
    <x v="1"/>
    <n v="1197"/>
    <n v="818"/>
    <n v="1.2224938875305623E-3"/>
    <x v="0"/>
    <n v="2"/>
    <n v="175.08"/>
    <n v="87.54"/>
    <n v="0"/>
    <x v="3"/>
    <x v="5"/>
    <x v="2"/>
    <n v="40"/>
    <x v="0"/>
    <x v="5"/>
    <x v="0"/>
    <x v="0"/>
    <n v="1"/>
    <n v="0"/>
    <n v="0"/>
    <n v="0"/>
    <n v="2"/>
    <s v="-"/>
    <s v="Never Contacted"/>
    <n v="7"/>
    <x v="2"/>
    <b v="1"/>
    <b v="0"/>
    <x v="0"/>
  </r>
  <r>
    <s v="CUST100116"/>
    <d v="2022-12-22T00:00:00"/>
    <x v="0"/>
    <x v="7"/>
    <d v="2024-02-05T00:00:00"/>
    <d v="2025-01-20T00:00:00"/>
    <x v="2"/>
    <n v="1031"/>
    <n v="271"/>
    <n v="3.6900369003690036E-3"/>
    <x v="0"/>
    <n v="2"/>
    <n v="122.56"/>
    <n v="61.28"/>
    <n v="81.05"/>
    <x v="0"/>
    <x v="3"/>
    <x v="2"/>
    <n v="55"/>
    <x v="0"/>
    <x v="1"/>
    <x v="3"/>
    <x v="0"/>
    <n v="0"/>
    <n v="0"/>
    <n v="0"/>
    <n v="0"/>
    <n v="1"/>
    <d v="2023-12-19T00:00:00"/>
    <s v="Contacted"/>
    <n v="0"/>
    <x v="0"/>
    <b v="1"/>
    <b v="0"/>
    <x v="0"/>
  </r>
  <r>
    <s v="CUST100740"/>
    <d v="2022-03-08T00:00:00"/>
    <x v="0"/>
    <x v="11"/>
    <d v="2022-06-12T00:00:00"/>
    <d v="2024-01-19T00:00:00"/>
    <x v="0"/>
    <n v="1320"/>
    <n v="638"/>
    <n v="1.567398119122257E-3"/>
    <x v="0"/>
    <n v="4"/>
    <n v="246.5"/>
    <n v="61.63"/>
    <n v="96.67"/>
    <x v="2"/>
    <x v="3"/>
    <x v="0"/>
    <n v="37"/>
    <x v="0"/>
    <x v="4"/>
    <x v="4"/>
    <x v="4"/>
    <n v="1"/>
    <n v="0"/>
    <n v="0"/>
    <n v="0"/>
    <n v="3"/>
    <d v="2025-10-07T00:00:00"/>
    <s v="Contacted"/>
    <n v="0"/>
    <x v="2"/>
    <b v="0"/>
    <b v="0"/>
    <x v="0"/>
  </r>
  <r>
    <s v="CUST102304"/>
    <d v="2023-10-21T00:00:00"/>
    <x v="4"/>
    <x v="6"/>
    <d v="2024-01-20T00:00:00"/>
    <d v="2024-05-24T00:00:00"/>
    <x v="0"/>
    <n v="728"/>
    <n v="512"/>
    <n v="1.953125E-3"/>
    <x v="0"/>
    <n v="3"/>
    <n v="58.95"/>
    <n v="19.649999999999999"/>
    <n v="11.28"/>
    <x v="5"/>
    <x v="8"/>
    <x v="2"/>
    <n v="27"/>
    <x v="2"/>
    <x v="6"/>
    <x v="2"/>
    <x v="2"/>
    <n v="3"/>
    <n v="0"/>
    <n v="0"/>
    <n v="0"/>
    <n v="0"/>
    <s v="-"/>
    <s v="Never Contacted"/>
    <n v="2"/>
    <x v="1"/>
    <b v="0"/>
    <b v="0"/>
    <x v="0"/>
  </r>
  <r>
    <s v="CUST101974"/>
    <d v="2023-04-29T00:00:00"/>
    <x v="4"/>
    <x v="9"/>
    <d v="2024-04-21T00:00:00"/>
    <d v="2024-04-27T00:00:00"/>
    <x v="0"/>
    <n v="903"/>
    <n v="539"/>
    <n v="1.8552875695732839E-3"/>
    <x v="0"/>
    <n v="6"/>
    <n v="377.24"/>
    <n v="62.87"/>
    <n v="39.119999999999997"/>
    <x v="0"/>
    <x v="5"/>
    <x v="0"/>
    <n v="46"/>
    <x v="0"/>
    <x v="2"/>
    <x v="3"/>
    <x v="1"/>
    <n v="0"/>
    <n v="0"/>
    <n v="0"/>
    <n v="0"/>
    <n v="2"/>
    <d v="2023-10-19T00:00:00"/>
    <s v="Contacted"/>
    <n v="8"/>
    <x v="2"/>
    <b v="0"/>
    <b v="0"/>
    <x v="0"/>
  </r>
  <r>
    <s v="CUST101081"/>
    <d v="2020-08-30T00:00:00"/>
    <x v="2"/>
    <x v="2"/>
    <d v="2024-05-26T00:00:00"/>
    <d v="2025-07-17T00:00:00"/>
    <x v="2"/>
    <n v="1875"/>
    <n v="93"/>
    <n v="1.0752688172043012E-2"/>
    <x v="0"/>
    <n v="3"/>
    <n v="128.84"/>
    <n v="42.95"/>
    <n v="27.76"/>
    <x v="2"/>
    <x v="1"/>
    <x v="1"/>
    <n v="34"/>
    <x v="0"/>
    <x v="5"/>
    <x v="1"/>
    <x v="4"/>
    <n v="0"/>
    <n v="0"/>
    <n v="1"/>
    <n v="0"/>
    <n v="1"/>
    <d v="2021-12-27T00:00:00"/>
    <s v="Contacted"/>
    <n v="0"/>
    <x v="0"/>
    <b v="1"/>
    <b v="1"/>
    <x v="0"/>
  </r>
  <r>
    <s v="CUST101810"/>
    <d v="2024-10-12T00:00:00"/>
    <x v="3"/>
    <x v="6"/>
    <d v="2025-10-14T00:00:00"/>
    <d v="2025-10-14T00:00:00"/>
    <x v="2"/>
    <n v="371"/>
    <n v="4"/>
    <n v="0.25"/>
    <x v="0"/>
    <n v="6"/>
    <n v="6.38"/>
    <n v="1.06"/>
    <n v="0.89"/>
    <x v="5"/>
    <x v="1"/>
    <x v="0"/>
    <n v="16"/>
    <x v="1"/>
    <x v="4"/>
    <x v="3"/>
    <x v="1"/>
    <n v="0"/>
    <n v="0"/>
    <n v="0"/>
    <n v="1"/>
    <n v="1"/>
    <d v="2025-03-02T00:00:00"/>
    <s v="Contacted"/>
    <n v="10"/>
    <x v="0"/>
    <b v="1"/>
    <b v="1"/>
    <x v="1"/>
  </r>
  <r>
    <s v="CUST100830"/>
    <d v="2020-03-04T00:00:00"/>
    <x v="2"/>
    <x v="11"/>
    <d v="2021-09-12T00:00:00"/>
    <d v="2022-09-12T00:00:00"/>
    <x v="5"/>
    <n v="2054"/>
    <n v="1132"/>
    <n v="8.8339222614840988E-4"/>
    <x v="0"/>
    <n v="3"/>
    <n v="103.26"/>
    <n v="34.42"/>
    <n v="11.09"/>
    <x v="5"/>
    <x v="2"/>
    <x v="1"/>
    <n v="30"/>
    <x v="2"/>
    <x v="5"/>
    <x v="2"/>
    <x v="6"/>
    <n v="0"/>
    <n v="0"/>
    <n v="0"/>
    <n v="0"/>
    <n v="0"/>
    <s v="-"/>
    <s v="Never Contacted"/>
    <n v="8"/>
    <x v="0"/>
    <b v="1"/>
    <b v="0"/>
    <x v="0"/>
  </r>
  <r>
    <s v="CUST100119"/>
    <d v="2021-10-25T00:00:00"/>
    <x v="1"/>
    <x v="6"/>
    <d v="2023-06-27T00:00:00"/>
    <d v="2024-04-19T00:00:00"/>
    <x v="0"/>
    <n v="1454"/>
    <n v="547"/>
    <n v="1.8281535648994515E-3"/>
    <x v="0"/>
    <n v="1"/>
    <n v="22.72"/>
    <n v="22.72"/>
    <n v="37.79"/>
    <x v="2"/>
    <x v="7"/>
    <x v="2"/>
    <n v="16"/>
    <x v="1"/>
    <x v="2"/>
    <x v="1"/>
    <x v="2"/>
    <n v="0"/>
    <n v="0"/>
    <n v="0"/>
    <n v="0"/>
    <n v="0"/>
    <s v="-"/>
    <s v="Never Contacted"/>
    <n v="6"/>
    <x v="0"/>
    <b v="1"/>
    <b v="1"/>
    <x v="0"/>
  </r>
  <r>
    <s v="CUST100656"/>
    <d v="2024-04-26T00:00:00"/>
    <x v="3"/>
    <x v="9"/>
    <d v="2025-02-28T00:00:00"/>
    <d v="2025-05-23T00:00:00"/>
    <x v="2"/>
    <n v="540"/>
    <n v="148"/>
    <n v="6.7567567567567571E-3"/>
    <x v="0"/>
    <n v="3"/>
    <n v="246.61"/>
    <n v="82.2"/>
    <n v="44.78"/>
    <x v="4"/>
    <x v="3"/>
    <x v="1"/>
    <n v="31"/>
    <x v="0"/>
    <x v="4"/>
    <x v="0"/>
    <x v="0"/>
    <n v="1"/>
    <n v="0"/>
    <n v="0"/>
    <n v="1"/>
    <n v="2"/>
    <d v="2024-05-31T00:00:00"/>
    <s v="Contacted"/>
    <n v="6"/>
    <x v="0"/>
    <b v="1"/>
    <b v="1"/>
    <x v="0"/>
  </r>
  <r>
    <s v="CUST102377"/>
    <d v="2024-08-29T00:00:00"/>
    <x v="3"/>
    <x v="2"/>
    <d v="2025-09-19T00:00:00"/>
    <d v="2025-10-14T00:00:00"/>
    <x v="2"/>
    <n v="415"/>
    <n v="4"/>
    <n v="0.25"/>
    <x v="0"/>
    <n v="5"/>
    <n v="344.94"/>
    <n v="68.989999999999995"/>
    <n v="0"/>
    <x v="5"/>
    <x v="5"/>
    <x v="0"/>
    <n v="29"/>
    <x v="2"/>
    <x v="5"/>
    <x v="4"/>
    <x v="5"/>
    <n v="0"/>
    <n v="0"/>
    <n v="0"/>
    <n v="0"/>
    <n v="0"/>
    <d v="2025-08-29T00:00:00"/>
    <s v="Contacted"/>
    <n v="0"/>
    <x v="0"/>
    <b v="1"/>
    <b v="0"/>
    <x v="1"/>
  </r>
  <r>
    <s v="CUST102239"/>
    <d v="2021-09-24T00:00:00"/>
    <x v="1"/>
    <x v="10"/>
    <d v="2024-08-14T00:00:00"/>
    <d v="2025-08-20T00:00:00"/>
    <x v="2"/>
    <n v="1485"/>
    <n v="59"/>
    <n v="1.6949152542372881E-2"/>
    <x v="0"/>
    <n v="2"/>
    <n v="54.03"/>
    <n v="27.02"/>
    <n v="19.309999999999999"/>
    <x v="2"/>
    <x v="6"/>
    <x v="0"/>
    <n v="41"/>
    <x v="0"/>
    <x v="1"/>
    <x v="2"/>
    <x v="1"/>
    <n v="0"/>
    <n v="0"/>
    <n v="1"/>
    <n v="0"/>
    <n v="0"/>
    <d v="2022-01-15T00:00:00"/>
    <s v="Contacted"/>
    <n v="4"/>
    <x v="1"/>
    <b v="1"/>
    <b v="0"/>
    <x v="1"/>
  </r>
  <r>
    <s v="CUST102444"/>
    <d v="2022-03-10T00:00:00"/>
    <x v="0"/>
    <x v="11"/>
    <d v="2025-05-09T00:00:00"/>
    <d v="2025-06-01T00:00:00"/>
    <x v="2"/>
    <n v="1318"/>
    <n v="139"/>
    <n v="7.1942446043165471E-3"/>
    <x v="0"/>
    <n v="5"/>
    <n v="170.42"/>
    <n v="34.08"/>
    <n v="36.67"/>
    <x v="0"/>
    <x v="9"/>
    <x v="1"/>
    <n v="26"/>
    <x v="2"/>
    <x v="0"/>
    <x v="4"/>
    <x v="1"/>
    <n v="0"/>
    <n v="0"/>
    <n v="0"/>
    <n v="0"/>
    <n v="0"/>
    <s v="-"/>
    <s v="Never Contacted"/>
    <n v="0"/>
    <x v="0"/>
    <b v="1"/>
    <b v="0"/>
    <x v="0"/>
  </r>
  <r>
    <s v="CUST100635"/>
    <d v="2024-10-06T00:00:00"/>
    <x v="3"/>
    <x v="6"/>
    <d v="2025-05-15T00:00:00"/>
    <d v="2025-07-31T00:00:00"/>
    <x v="2"/>
    <n v="377"/>
    <n v="79"/>
    <n v="1.2658227848101266E-2"/>
    <x v="0"/>
    <n v="4"/>
    <n v="182.35"/>
    <n v="45.59"/>
    <n v="43.7"/>
    <x v="4"/>
    <x v="1"/>
    <x v="1"/>
    <n v="16"/>
    <x v="1"/>
    <x v="4"/>
    <x v="4"/>
    <x v="7"/>
    <n v="0"/>
    <n v="1"/>
    <n v="0"/>
    <n v="0"/>
    <n v="0"/>
    <s v="-"/>
    <s v="Never Contacted"/>
    <n v="0"/>
    <x v="1"/>
    <b v="0"/>
    <b v="1"/>
    <x v="1"/>
  </r>
  <r>
    <s v="CUST100369"/>
    <d v="2021-09-11T00:00:00"/>
    <x v="1"/>
    <x v="10"/>
    <d v="2025-04-15T00:00:00"/>
    <d v="2025-10-04T00:00:00"/>
    <x v="2"/>
    <n v="1498"/>
    <n v="14"/>
    <n v="7.1428571428571425E-2"/>
    <x v="0"/>
    <n v="5"/>
    <n v="397.65"/>
    <n v="79.53"/>
    <n v="28.92"/>
    <x v="3"/>
    <x v="10"/>
    <x v="1"/>
    <n v="18"/>
    <x v="1"/>
    <x v="4"/>
    <x v="1"/>
    <x v="7"/>
    <n v="0"/>
    <n v="0"/>
    <n v="0"/>
    <n v="0"/>
    <n v="1"/>
    <d v="2024-08-05T00:00:00"/>
    <s v="Contacted"/>
    <n v="3"/>
    <x v="0"/>
    <b v="1"/>
    <b v="0"/>
    <x v="1"/>
  </r>
  <r>
    <s v="CUST100268"/>
    <d v="2022-02-15T00:00:00"/>
    <x v="0"/>
    <x v="4"/>
    <d v="2024-07-10T00:00:00"/>
    <d v="2025-07-21T00:00:00"/>
    <x v="2"/>
    <n v="1341"/>
    <n v="89"/>
    <n v="1.1235955056179775E-2"/>
    <x v="0"/>
    <n v="4"/>
    <n v="87.82"/>
    <n v="21.96"/>
    <n v="1.66"/>
    <x v="4"/>
    <x v="7"/>
    <x v="2"/>
    <n v="37"/>
    <x v="0"/>
    <x v="4"/>
    <x v="3"/>
    <x v="6"/>
    <n v="0"/>
    <n v="0"/>
    <n v="0"/>
    <n v="1"/>
    <n v="0"/>
    <d v="2024-12-13T00:00:00"/>
    <s v="Contacted"/>
    <n v="0"/>
    <x v="0"/>
    <b v="0"/>
    <b v="0"/>
    <x v="1"/>
  </r>
  <r>
    <s v="CUST100046"/>
    <d v="2022-05-27T00:00:00"/>
    <x v="0"/>
    <x v="1"/>
    <d v="2022-11-03T00:00:00"/>
    <d v="2025-08-24T00:00:00"/>
    <x v="2"/>
    <n v="1240"/>
    <n v="55"/>
    <n v="1.8181818181818181E-2"/>
    <x v="0"/>
    <n v="3"/>
    <n v="76.17"/>
    <n v="25.39"/>
    <n v="3.56"/>
    <x v="5"/>
    <x v="9"/>
    <x v="2"/>
    <n v="24"/>
    <x v="2"/>
    <x v="3"/>
    <x v="1"/>
    <x v="6"/>
    <n v="0"/>
    <n v="0"/>
    <n v="0"/>
    <n v="0"/>
    <n v="2"/>
    <d v="2024-03-25T00:00:00"/>
    <s v="Contacted"/>
    <n v="0"/>
    <x v="1"/>
    <b v="0"/>
    <b v="0"/>
    <x v="1"/>
  </r>
  <r>
    <s v="CUST100991"/>
    <d v="2022-08-27T00:00:00"/>
    <x v="0"/>
    <x v="2"/>
    <d v="2023-12-12T00:00:00"/>
    <d v="2024-08-14T00:00:00"/>
    <x v="0"/>
    <n v="1148"/>
    <n v="430"/>
    <n v="2.3255813953488372E-3"/>
    <x v="0"/>
    <n v="6"/>
    <n v="460.15"/>
    <n v="76.69"/>
    <n v="115.84"/>
    <x v="2"/>
    <x v="6"/>
    <x v="2"/>
    <n v="44"/>
    <x v="0"/>
    <x v="4"/>
    <x v="1"/>
    <x v="1"/>
    <n v="0"/>
    <n v="1"/>
    <n v="0"/>
    <n v="1"/>
    <n v="2"/>
    <s v="-"/>
    <s v="Never Contacted"/>
    <n v="0"/>
    <x v="0"/>
    <b v="1"/>
    <b v="0"/>
    <x v="0"/>
  </r>
  <r>
    <s v="CUST100876"/>
    <d v="2023-11-28T00:00:00"/>
    <x v="4"/>
    <x v="5"/>
    <d v="2025-09-30T00:00:00"/>
    <d v="2025-10-05T00:00:00"/>
    <x v="2"/>
    <n v="690"/>
    <n v="13"/>
    <n v="7.6923076923076927E-2"/>
    <x v="0"/>
    <n v="4"/>
    <n v="132.68"/>
    <n v="33.17"/>
    <n v="66.099999999999994"/>
    <x v="4"/>
    <x v="3"/>
    <x v="2"/>
    <n v="34"/>
    <x v="0"/>
    <x v="5"/>
    <x v="4"/>
    <x v="4"/>
    <n v="1"/>
    <n v="1"/>
    <n v="0"/>
    <n v="1"/>
    <n v="2"/>
    <d v="2024-04-29T00:00:00"/>
    <s v="Contacted"/>
    <n v="9"/>
    <x v="0"/>
    <b v="0"/>
    <b v="0"/>
    <x v="1"/>
  </r>
  <r>
    <s v="CUST100773"/>
    <d v="2022-03-07T00:00:00"/>
    <x v="0"/>
    <x v="11"/>
    <d v="2023-09-09T00:00:00"/>
    <d v="2024-03-10T00:00:00"/>
    <x v="0"/>
    <n v="1321"/>
    <n v="587"/>
    <n v="1.7035775127768314E-3"/>
    <x v="0"/>
    <n v="5"/>
    <n v="322.64"/>
    <n v="64.53"/>
    <n v="2.14"/>
    <x v="0"/>
    <x v="0"/>
    <x v="2"/>
    <n v="22"/>
    <x v="2"/>
    <x v="1"/>
    <x v="4"/>
    <x v="3"/>
    <n v="0"/>
    <n v="1"/>
    <n v="0"/>
    <n v="1"/>
    <n v="0"/>
    <d v="2024-01-02T00:00:00"/>
    <s v="Contacted"/>
    <n v="4"/>
    <x v="0"/>
    <b v="1"/>
    <b v="0"/>
    <x v="0"/>
  </r>
  <r>
    <s v="CUST101219"/>
    <d v="2021-10-19T00:00:00"/>
    <x v="1"/>
    <x v="6"/>
    <d v="2021-10-30T00:00:00"/>
    <d v="2023-12-30T00:00:00"/>
    <x v="1"/>
    <n v="1460"/>
    <n v="658"/>
    <n v="1.5197568389057751E-3"/>
    <x v="0"/>
    <n v="2"/>
    <n v="9.5299999999999994"/>
    <n v="4.7699999999999996"/>
    <n v="4.38"/>
    <x v="5"/>
    <x v="3"/>
    <x v="2"/>
    <n v="24"/>
    <x v="2"/>
    <x v="4"/>
    <x v="3"/>
    <x v="3"/>
    <n v="0"/>
    <n v="0"/>
    <n v="0"/>
    <n v="0"/>
    <n v="1"/>
    <s v="-"/>
    <s v="Never Contacted"/>
    <n v="4"/>
    <x v="2"/>
    <b v="1"/>
    <b v="0"/>
    <x v="0"/>
  </r>
  <r>
    <s v="CUST101126"/>
    <d v="2020-03-07T00:00:00"/>
    <x v="2"/>
    <x v="11"/>
    <d v="2023-09-21T00:00:00"/>
    <d v="2023-12-26T00:00:00"/>
    <x v="1"/>
    <n v="2051"/>
    <n v="662"/>
    <n v="1.5105740181268882E-3"/>
    <x v="0"/>
    <n v="1"/>
    <n v="33.82"/>
    <n v="33.82"/>
    <n v="27.49"/>
    <x v="3"/>
    <x v="6"/>
    <x v="1"/>
    <n v="24"/>
    <x v="2"/>
    <x v="4"/>
    <x v="3"/>
    <x v="6"/>
    <n v="0"/>
    <n v="0"/>
    <n v="0"/>
    <n v="0"/>
    <n v="0"/>
    <d v="2021-09-06T00:00:00"/>
    <s v="Contacted"/>
    <n v="0"/>
    <x v="1"/>
    <b v="1"/>
    <b v="0"/>
    <x v="0"/>
  </r>
  <r>
    <s v="CUST100004"/>
    <d v="2022-02-16T00:00:00"/>
    <x v="0"/>
    <x v="4"/>
    <d v="2023-11-21T00:00:00"/>
    <d v="2025-09-16T00:00:00"/>
    <x v="2"/>
    <n v="1340"/>
    <n v="32"/>
    <n v="3.125E-2"/>
    <x v="0"/>
    <n v="1"/>
    <n v="47.46"/>
    <n v="47.46"/>
    <n v="0"/>
    <x v="1"/>
    <x v="2"/>
    <x v="2"/>
    <n v="21"/>
    <x v="2"/>
    <x v="1"/>
    <x v="0"/>
    <x v="3"/>
    <n v="1"/>
    <n v="0"/>
    <n v="0"/>
    <n v="0"/>
    <n v="1"/>
    <d v="2024-08-17T00:00:00"/>
    <s v="Contacted"/>
    <n v="0"/>
    <x v="1"/>
    <b v="0"/>
    <b v="1"/>
    <x v="1"/>
  </r>
  <r>
    <s v="CUST101595"/>
    <d v="2023-02-15T00:00:00"/>
    <x v="4"/>
    <x v="4"/>
    <s v="-"/>
    <s v="-"/>
    <x v="3"/>
    <n v="976"/>
    <s v=" - "/>
    <n v="0"/>
    <x v="1"/>
    <n v="0"/>
    <n v="0"/>
    <n v="0"/>
    <n v="0"/>
    <x v="1"/>
    <x v="2"/>
    <x v="2"/>
    <n v="18"/>
    <x v="1"/>
    <x v="6"/>
    <x v="0"/>
    <x v="3"/>
    <n v="0"/>
    <n v="0"/>
    <n v="0"/>
    <n v="0"/>
    <n v="0"/>
    <s v="-"/>
    <s v="Never Contacted"/>
    <n v="6"/>
    <x v="0"/>
    <b v="1"/>
    <b v="1"/>
    <x v="0"/>
  </r>
  <r>
    <s v="CUST101077"/>
    <d v="2023-02-26T00:00:00"/>
    <x v="4"/>
    <x v="4"/>
    <d v="2024-04-06T00:00:00"/>
    <d v="2025-08-15T00:00:00"/>
    <x v="2"/>
    <n v="965"/>
    <n v="64"/>
    <n v="1.5625E-2"/>
    <x v="0"/>
    <n v="5"/>
    <n v="147.13999999999999"/>
    <n v="29.43"/>
    <n v="40.229999999999997"/>
    <x v="1"/>
    <x v="3"/>
    <x v="1"/>
    <n v="31"/>
    <x v="0"/>
    <x v="2"/>
    <x v="4"/>
    <x v="6"/>
    <n v="1"/>
    <n v="0"/>
    <n v="1"/>
    <n v="0"/>
    <n v="1"/>
    <d v="2025-07-16T00:00:00"/>
    <s v="Contacted"/>
    <n v="0"/>
    <x v="0"/>
    <b v="1"/>
    <b v="1"/>
    <x v="1"/>
  </r>
  <r>
    <s v="CUST100837"/>
    <d v="2021-05-03T00:00:00"/>
    <x v="1"/>
    <x v="1"/>
    <d v="2022-10-14T00:00:00"/>
    <d v="2023-10-12T00:00:00"/>
    <x v="1"/>
    <n v="1629"/>
    <n v="737"/>
    <n v="1.3568521031207597E-3"/>
    <x v="0"/>
    <n v="6"/>
    <n v="280.08999999999997"/>
    <n v="46.68"/>
    <n v="39.5"/>
    <x v="1"/>
    <x v="8"/>
    <x v="1"/>
    <n v="24"/>
    <x v="2"/>
    <x v="5"/>
    <x v="1"/>
    <x v="1"/>
    <n v="0"/>
    <n v="0"/>
    <n v="0"/>
    <n v="0"/>
    <n v="3"/>
    <d v="2022-09-11T00:00:00"/>
    <s v="Contacted"/>
    <n v="0"/>
    <x v="0"/>
    <b v="1"/>
    <b v="0"/>
    <x v="0"/>
  </r>
  <r>
    <s v="CUST100681"/>
    <d v="2024-03-26T00:00:00"/>
    <x v="3"/>
    <x v="11"/>
    <d v="2024-08-14T00:00:00"/>
    <d v="2025-02-05T00:00:00"/>
    <x v="2"/>
    <n v="571"/>
    <n v="255"/>
    <n v="3.9215686274509803E-3"/>
    <x v="0"/>
    <n v="4"/>
    <n v="172.28"/>
    <n v="43.07"/>
    <n v="42.78"/>
    <x v="5"/>
    <x v="8"/>
    <x v="0"/>
    <n v="47"/>
    <x v="0"/>
    <x v="2"/>
    <x v="2"/>
    <x v="5"/>
    <n v="1"/>
    <n v="0"/>
    <n v="0"/>
    <n v="1"/>
    <n v="1"/>
    <d v="2024-11-13T00:00:00"/>
    <s v="Contacted"/>
    <n v="0"/>
    <x v="0"/>
    <b v="1"/>
    <b v="0"/>
    <x v="0"/>
  </r>
  <r>
    <s v="CUST101715"/>
    <d v="2021-04-22T00:00:00"/>
    <x v="1"/>
    <x v="9"/>
    <d v="2025-08-31T00:00:00"/>
    <d v="2025-09-21T00:00:00"/>
    <x v="2"/>
    <n v="1640"/>
    <n v="27"/>
    <n v="3.7037037037037035E-2"/>
    <x v="0"/>
    <n v="3"/>
    <n v="132.16"/>
    <n v="44.05"/>
    <n v="24.67"/>
    <x v="1"/>
    <x v="7"/>
    <x v="0"/>
    <n v="35"/>
    <x v="0"/>
    <x v="0"/>
    <x v="3"/>
    <x v="4"/>
    <n v="0"/>
    <n v="0"/>
    <n v="0"/>
    <n v="1"/>
    <n v="1"/>
    <d v="2022-07-29T00:00:00"/>
    <s v="Contacted"/>
    <n v="7"/>
    <x v="0"/>
    <b v="1"/>
    <b v="0"/>
    <x v="1"/>
  </r>
  <r>
    <s v="CUST101148"/>
    <d v="2021-04-05T00:00:00"/>
    <x v="1"/>
    <x v="9"/>
    <d v="2021-05-10T00:00:00"/>
    <s v="-"/>
    <x v="3"/>
    <n v="1657"/>
    <s v=" - "/>
    <n v="0"/>
    <x v="0"/>
    <n v="0"/>
    <n v="0"/>
    <n v="0"/>
    <n v="0"/>
    <x v="5"/>
    <x v="0"/>
    <x v="1"/>
    <n v="54"/>
    <x v="0"/>
    <x v="2"/>
    <x v="2"/>
    <x v="5"/>
    <n v="0"/>
    <n v="0"/>
    <n v="0"/>
    <n v="0"/>
    <n v="0"/>
    <d v="2024-04-28T00:00:00"/>
    <s v="Contacted"/>
    <n v="0"/>
    <x v="2"/>
    <b v="0"/>
    <b v="1"/>
    <x v="0"/>
  </r>
  <r>
    <s v="CUST100574"/>
    <d v="2023-11-28T00:00:00"/>
    <x v="4"/>
    <x v="5"/>
    <d v="2024-11-03T00:00:00"/>
    <d v="2025-05-02T00:00:00"/>
    <x v="2"/>
    <n v="690"/>
    <n v="169"/>
    <n v="5.9171597633136093E-3"/>
    <x v="0"/>
    <n v="4"/>
    <n v="202.53"/>
    <n v="50.63"/>
    <n v="50.96"/>
    <x v="2"/>
    <x v="9"/>
    <x v="2"/>
    <n v="16"/>
    <x v="1"/>
    <x v="0"/>
    <x v="2"/>
    <x v="1"/>
    <n v="0"/>
    <n v="0"/>
    <n v="0"/>
    <n v="1"/>
    <n v="2"/>
    <d v="2025-01-06T00:00:00"/>
    <s v="Contacted"/>
    <n v="3"/>
    <x v="1"/>
    <b v="1"/>
    <b v="0"/>
    <x v="0"/>
  </r>
  <r>
    <s v="CUST100050"/>
    <d v="2021-03-25T00:00:00"/>
    <x v="1"/>
    <x v="11"/>
    <d v="2022-10-11T00:00:00"/>
    <d v="2025-02-19T00:00:00"/>
    <x v="2"/>
    <n v="1668"/>
    <n v="241"/>
    <n v="4.1493775933609959E-3"/>
    <x v="0"/>
    <n v="2"/>
    <n v="279.18"/>
    <n v="139.59"/>
    <n v="89.19"/>
    <x v="4"/>
    <x v="2"/>
    <x v="0"/>
    <n v="40"/>
    <x v="0"/>
    <x v="2"/>
    <x v="2"/>
    <x v="5"/>
    <n v="0"/>
    <n v="0"/>
    <n v="0"/>
    <n v="0"/>
    <n v="1"/>
    <d v="2023-06-13T00:00:00"/>
    <s v="Contacted"/>
    <n v="0"/>
    <x v="0"/>
    <b v="1"/>
    <b v="0"/>
    <x v="0"/>
  </r>
  <r>
    <s v="CUST100853"/>
    <d v="2024-01-11T00:00:00"/>
    <x v="3"/>
    <x v="3"/>
    <d v="2025-09-22T00:00:00"/>
    <d v="2025-09-23T00:00:00"/>
    <x v="2"/>
    <n v="646"/>
    <n v="25"/>
    <n v="0.04"/>
    <x v="0"/>
    <n v="5"/>
    <n v="237.81"/>
    <n v="47.56"/>
    <n v="25.55"/>
    <x v="0"/>
    <x v="1"/>
    <x v="1"/>
    <n v="40"/>
    <x v="0"/>
    <x v="3"/>
    <x v="4"/>
    <x v="5"/>
    <n v="0"/>
    <n v="0"/>
    <n v="0"/>
    <n v="0"/>
    <n v="1"/>
    <d v="2025-04-18T00:00:00"/>
    <s v="Contacted"/>
    <n v="9"/>
    <x v="2"/>
    <b v="0"/>
    <b v="0"/>
    <x v="1"/>
  </r>
  <r>
    <s v="CUST101982"/>
    <d v="2023-05-12T00:00:00"/>
    <x v="4"/>
    <x v="1"/>
    <d v="2023-06-05T00:00:00"/>
    <d v="2023-07-23T00:00:00"/>
    <x v="1"/>
    <n v="890"/>
    <n v="818"/>
    <n v="1.2224938875305623E-3"/>
    <x v="0"/>
    <n v="3"/>
    <n v="336.67"/>
    <n v="112.22"/>
    <n v="60.93"/>
    <x v="4"/>
    <x v="8"/>
    <x v="0"/>
    <n v="57"/>
    <x v="0"/>
    <x v="3"/>
    <x v="4"/>
    <x v="1"/>
    <n v="1"/>
    <n v="0"/>
    <n v="0"/>
    <n v="0"/>
    <n v="2"/>
    <d v="2023-05-17T00:00:00"/>
    <s v="Contacted"/>
    <n v="0"/>
    <x v="0"/>
    <b v="1"/>
    <b v="0"/>
    <x v="0"/>
  </r>
  <r>
    <s v="CUST101823"/>
    <d v="2022-04-27T00:00:00"/>
    <x v="0"/>
    <x v="9"/>
    <d v="2022-12-23T00:00:00"/>
    <d v="2024-09-22T00:00:00"/>
    <x v="0"/>
    <n v="1270"/>
    <n v="391"/>
    <n v="2.5575447570332483E-3"/>
    <x v="0"/>
    <n v="3"/>
    <n v="17.850000000000001"/>
    <n v="5.95"/>
    <n v="7.42"/>
    <x v="4"/>
    <x v="1"/>
    <x v="1"/>
    <n v="43"/>
    <x v="0"/>
    <x v="2"/>
    <x v="1"/>
    <x v="5"/>
    <n v="0"/>
    <n v="0"/>
    <n v="1"/>
    <n v="1"/>
    <n v="1"/>
    <d v="2025-02-06T00:00:00"/>
    <s v="Contacted"/>
    <n v="0"/>
    <x v="0"/>
    <b v="1"/>
    <b v="1"/>
    <x v="0"/>
  </r>
  <r>
    <s v="CUST100833"/>
    <d v="2024-09-14T00:00:00"/>
    <x v="3"/>
    <x v="10"/>
    <d v="2025-06-20T00:00:00"/>
    <d v="2025-10-02T00:00:00"/>
    <x v="2"/>
    <n v="399"/>
    <n v="16"/>
    <n v="6.25E-2"/>
    <x v="0"/>
    <n v="6"/>
    <n v="562.85"/>
    <n v="93.81"/>
    <n v="53.09"/>
    <x v="3"/>
    <x v="6"/>
    <x v="1"/>
    <n v="36"/>
    <x v="0"/>
    <x v="6"/>
    <x v="3"/>
    <x v="6"/>
    <n v="1"/>
    <n v="0"/>
    <n v="1"/>
    <n v="2"/>
    <n v="0"/>
    <d v="2024-10-05T00:00:00"/>
    <s v="Contacted"/>
    <n v="0"/>
    <x v="0"/>
    <b v="1"/>
    <b v="0"/>
    <x v="1"/>
  </r>
  <r>
    <s v="CUST101115"/>
    <d v="2020-12-21T00:00:00"/>
    <x v="2"/>
    <x v="7"/>
    <d v="2021-01-07T00:00:00"/>
    <d v="2024-05-30T00:00:00"/>
    <x v="0"/>
    <n v="1762"/>
    <n v="506"/>
    <n v="1.976284584980237E-3"/>
    <x v="0"/>
    <n v="1"/>
    <n v="119.87"/>
    <n v="119.87"/>
    <n v="126.31"/>
    <x v="4"/>
    <x v="5"/>
    <x v="2"/>
    <n v="42"/>
    <x v="0"/>
    <x v="6"/>
    <x v="3"/>
    <x v="2"/>
    <n v="0"/>
    <n v="0"/>
    <n v="0"/>
    <n v="0"/>
    <n v="1"/>
    <d v="2022-12-05T00:00:00"/>
    <s v="Contacted"/>
    <n v="0"/>
    <x v="2"/>
    <b v="1"/>
    <b v="0"/>
    <x v="0"/>
  </r>
  <r>
    <s v="CUST101166"/>
    <d v="2022-08-17T00:00:00"/>
    <x v="0"/>
    <x v="2"/>
    <d v="2022-10-31T00:00:00"/>
    <d v="2024-11-02T00:00:00"/>
    <x v="0"/>
    <n v="1158"/>
    <n v="350"/>
    <n v="2.8571428571428571E-3"/>
    <x v="0"/>
    <n v="8"/>
    <n v="429.26"/>
    <n v="53.66"/>
    <n v="86.36"/>
    <x v="4"/>
    <x v="9"/>
    <x v="1"/>
    <n v="30"/>
    <x v="2"/>
    <x v="6"/>
    <x v="4"/>
    <x v="2"/>
    <n v="0"/>
    <n v="0"/>
    <n v="1"/>
    <n v="0"/>
    <n v="1"/>
    <d v="2025-04-27T00:00:00"/>
    <s v="Contacted"/>
    <n v="0"/>
    <x v="2"/>
    <b v="0"/>
    <b v="0"/>
    <x v="0"/>
  </r>
  <r>
    <s v="CUST101906"/>
    <d v="2024-08-25T00:00:00"/>
    <x v="3"/>
    <x v="2"/>
    <d v="2025-01-16T00:00:00"/>
    <d v="2025-09-28T00:00:00"/>
    <x v="2"/>
    <n v="419"/>
    <n v="20"/>
    <n v="0.05"/>
    <x v="0"/>
    <n v="2"/>
    <n v="105.17"/>
    <n v="52.59"/>
    <n v="58.86"/>
    <x v="4"/>
    <x v="9"/>
    <x v="2"/>
    <n v="46"/>
    <x v="0"/>
    <x v="3"/>
    <x v="0"/>
    <x v="4"/>
    <n v="0"/>
    <n v="1"/>
    <n v="0"/>
    <n v="0"/>
    <n v="2"/>
    <d v="2025-06-30T00:00:00"/>
    <s v="Contacted"/>
    <n v="0"/>
    <x v="0"/>
    <b v="1"/>
    <b v="1"/>
    <x v="1"/>
  </r>
  <r>
    <s v="CUST100971"/>
    <d v="2024-04-01T00:00:00"/>
    <x v="3"/>
    <x v="9"/>
    <d v="2024-06-22T00:00:00"/>
    <d v="2025-07-09T00:00:00"/>
    <x v="2"/>
    <n v="565"/>
    <n v="101"/>
    <n v="9.9009900990099011E-3"/>
    <x v="0"/>
    <n v="3"/>
    <n v="235.06"/>
    <n v="78.349999999999994"/>
    <n v="97.92"/>
    <x v="0"/>
    <x v="8"/>
    <x v="2"/>
    <n v="38"/>
    <x v="0"/>
    <x v="0"/>
    <x v="2"/>
    <x v="1"/>
    <n v="0"/>
    <n v="1"/>
    <n v="0"/>
    <n v="0"/>
    <n v="3"/>
    <d v="2025-06-15T00:00:00"/>
    <s v="Contacted"/>
    <n v="0"/>
    <x v="0"/>
    <b v="1"/>
    <b v="0"/>
    <x v="0"/>
  </r>
  <r>
    <s v="CUST100399"/>
    <d v="2024-10-12T00:00:00"/>
    <x v="3"/>
    <x v="6"/>
    <d v="2025-09-05T00:00:00"/>
    <d v="2025-09-11T00:00:00"/>
    <x v="2"/>
    <n v="371"/>
    <n v="37"/>
    <n v="2.7027027027027029E-2"/>
    <x v="0"/>
    <n v="3"/>
    <n v="128.43"/>
    <n v="42.81"/>
    <n v="66.39"/>
    <x v="3"/>
    <x v="2"/>
    <x v="1"/>
    <n v="25"/>
    <x v="2"/>
    <x v="1"/>
    <x v="0"/>
    <x v="6"/>
    <n v="0"/>
    <n v="0"/>
    <n v="0"/>
    <n v="0"/>
    <n v="1"/>
    <d v="2025-02-11T00:00:00"/>
    <s v="Contacted"/>
    <n v="0"/>
    <x v="0"/>
    <b v="0"/>
    <b v="1"/>
    <x v="1"/>
  </r>
  <r>
    <s v="CUST100019"/>
    <d v="2024-07-06T00:00:00"/>
    <x v="3"/>
    <x v="8"/>
    <d v="2025-01-14T00:00:00"/>
    <s v="-"/>
    <x v="3"/>
    <n v="469"/>
    <s v=" - "/>
    <n v="0"/>
    <x v="0"/>
    <n v="0"/>
    <n v="0"/>
    <n v="0"/>
    <n v="0"/>
    <x v="3"/>
    <x v="0"/>
    <x v="2"/>
    <n v="0"/>
    <x v="3"/>
    <x v="0"/>
    <x v="3"/>
    <x v="6"/>
    <n v="2"/>
    <n v="0"/>
    <n v="0"/>
    <n v="0"/>
    <n v="0"/>
    <d v="2024-11-25T00:00:00"/>
    <s v="Contacted"/>
    <n v="0"/>
    <x v="2"/>
    <b v="1"/>
    <b v="0"/>
    <x v="0"/>
  </r>
  <r>
    <s v="CUST100684"/>
    <d v="2023-06-08T00:00:00"/>
    <x v="4"/>
    <x v="0"/>
    <s v="-"/>
    <s v="-"/>
    <x v="3"/>
    <n v="863"/>
    <s v=" - "/>
    <n v="0"/>
    <x v="1"/>
    <n v="0"/>
    <n v="0"/>
    <n v="0"/>
    <n v="0"/>
    <x v="1"/>
    <x v="2"/>
    <x v="1"/>
    <n v="23"/>
    <x v="2"/>
    <x v="4"/>
    <x v="0"/>
    <x v="2"/>
    <n v="0"/>
    <n v="0"/>
    <n v="0"/>
    <n v="0"/>
    <n v="0"/>
    <d v="2024-10-29T00:00:00"/>
    <s v="Contacted"/>
    <n v="0"/>
    <x v="2"/>
    <b v="1"/>
    <b v="0"/>
    <x v="0"/>
  </r>
  <r>
    <s v="CUST100035"/>
    <d v="2022-07-28T00:00:00"/>
    <x v="0"/>
    <x v="8"/>
    <d v="2024-09-15T00:00:00"/>
    <d v="2025-06-10T00:00:00"/>
    <x v="2"/>
    <n v="1178"/>
    <n v="130"/>
    <n v="7.6923076923076927E-3"/>
    <x v="0"/>
    <n v="4"/>
    <n v="284.2"/>
    <n v="71.05"/>
    <n v="89.86"/>
    <x v="2"/>
    <x v="5"/>
    <x v="1"/>
    <n v="23"/>
    <x v="2"/>
    <x v="4"/>
    <x v="2"/>
    <x v="0"/>
    <n v="0"/>
    <n v="0"/>
    <n v="0"/>
    <n v="0"/>
    <n v="0"/>
    <d v="2023-05-19T00:00:00"/>
    <s v="Contacted"/>
    <n v="0"/>
    <x v="0"/>
    <b v="0"/>
    <b v="0"/>
    <x v="0"/>
  </r>
  <r>
    <s v="CUST102362"/>
    <d v="2020-02-27T00:00:00"/>
    <x v="2"/>
    <x v="4"/>
    <d v="2024-06-29T00:00:00"/>
    <d v="2025-04-27T00:00:00"/>
    <x v="2"/>
    <n v="2060"/>
    <n v="174"/>
    <n v="5.7471264367816091E-3"/>
    <x v="0"/>
    <n v="7"/>
    <n v="532.63"/>
    <n v="76.09"/>
    <n v="68.83"/>
    <x v="1"/>
    <x v="6"/>
    <x v="2"/>
    <n v="23"/>
    <x v="2"/>
    <x v="5"/>
    <x v="4"/>
    <x v="1"/>
    <n v="0"/>
    <n v="0"/>
    <n v="0"/>
    <n v="1"/>
    <n v="3"/>
    <d v="2021-12-10T00:00:00"/>
    <s v="Contacted"/>
    <n v="0"/>
    <x v="0"/>
    <b v="1"/>
    <b v="1"/>
    <x v="0"/>
  </r>
  <r>
    <s v="CUST100524"/>
    <d v="2020-12-31T00:00:00"/>
    <x v="2"/>
    <x v="7"/>
    <s v="-"/>
    <s v="-"/>
    <x v="3"/>
    <n v="1752"/>
    <s v=" - "/>
    <n v="0"/>
    <x v="1"/>
    <n v="0"/>
    <n v="0"/>
    <n v="0"/>
    <n v="0"/>
    <x v="0"/>
    <x v="4"/>
    <x v="2"/>
    <n v="42"/>
    <x v="0"/>
    <x v="2"/>
    <x v="0"/>
    <x v="7"/>
    <n v="0"/>
    <n v="0"/>
    <n v="0"/>
    <n v="0"/>
    <n v="0"/>
    <d v="2021-12-20T00:00:00"/>
    <s v="Contacted"/>
    <n v="0"/>
    <x v="1"/>
    <b v="1"/>
    <b v="0"/>
    <x v="0"/>
  </r>
  <r>
    <s v="CUST100920"/>
    <d v="2024-05-05T00:00:00"/>
    <x v="3"/>
    <x v="1"/>
    <d v="2025-09-21T00:00:00"/>
    <d v="2025-10-11T00:00:00"/>
    <x v="2"/>
    <n v="531"/>
    <n v="7"/>
    <n v="0.14285714285714285"/>
    <x v="0"/>
    <n v="1"/>
    <n v="57.31"/>
    <n v="57.31"/>
    <n v="20.64"/>
    <x v="0"/>
    <x v="7"/>
    <x v="2"/>
    <n v="27"/>
    <x v="2"/>
    <x v="0"/>
    <x v="0"/>
    <x v="2"/>
    <n v="2"/>
    <n v="1"/>
    <n v="0"/>
    <n v="0"/>
    <n v="0"/>
    <s v="-"/>
    <s v="Never Contacted"/>
    <n v="1"/>
    <x v="2"/>
    <b v="1"/>
    <b v="0"/>
    <x v="1"/>
  </r>
  <r>
    <s v="CUST101841"/>
    <d v="2020-07-05T00:00:00"/>
    <x v="2"/>
    <x v="8"/>
    <d v="2021-12-16T00:00:00"/>
    <d v="2023-10-28T00:00:00"/>
    <x v="1"/>
    <n v="1931"/>
    <n v="721"/>
    <n v="1.3869625520110957E-3"/>
    <x v="0"/>
    <n v="2"/>
    <n v="110.49"/>
    <n v="55.25"/>
    <n v="88.38"/>
    <x v="0"/>
    <x v="0"/>
    <x v="0"/>
    <n v="23"/>
    <x v="2"/>
    <x v="6"/>
    <x v="1"/>
    <x v="0"/>
    <n v="2"/>
    <n v="0"/>
    <n v="0"/>
    <n v="1"/>
    <n v="0"/>
    <d v="2023-06-29T00:00:00"/>
    <s v="Contacted"/>
    <n v="0"/>
    <x v="1"/>
    <b v="0"/>
    <b v="0"/>
    <x v="0"/>
  </r>
  <r>
    <s v="CUST101890"/>
    <d v="2023-03-21T00:00:00"/>
    <x v="4"/>
    <x v="11"/>
    <d v="2025-04-24T00:00:00"/>
    <d v="2025-05-08T00:00:00"/>
    <x v="2"/>
    <n v="942"/>
    <n v="163"/>
    <n v="6.1349693251533744E-3"/>
    <x v="0"/>
    <n v="4"/>
    <n v="133.21"/>
    <n v="33.299999999999997"/>
    <n v="16.579999999999998"/>
    <x v="3"/>
    <x v="6"/>
    <x v="0"/>
    <n v="37"/>
    <x v="0"/>
    <x v="4"/>
    <x v="2"/>
    <x v="3"/>
    <n v="0"/>
    <n v="0"/>
    <n v="0"/>
    <n v="1"/>
    <n v="0"/>
    <d v="2023-03-23T00:00:00"/>
    <s v="Contacted"/>
    <n v="0"/>
    <x v="0"/>
    <b v="1"/>
    <b v="1"/>
    <x v="0"/>
  </r>
  <r>
    <s v="CUST100537"/>
    <d v="2022-11-13T00:00:00"/>
    <x v="0"/>
    <x v="5"/>
    <d v="2025-04-19T00:00:00"/>
    <d v="2025-09-01T00:00:00"/>
    <x v="2"/>
    <n v="1070"/>
    <n v="47"/>
    <n v="2.1276595744680851E-2"/>
    <x v="0"/>
    <n v="4"/>
    <n v="89.77"/>
    <n v="22.44"/>
    <n v="32.08"/>
    <x v="5"/>
    <x v="6"/>
    <x v="2"/>
    <n v="39"/>
    <x v="0"/>
    <x v="5"/>
    <x v="4"/>
    <x v="4"/>
    <n v="0"/>
    <n v="0"/>
    <n v="0"/>
    <n v="0"/>
    <n v="1"/>
    <d v="2025-02-25T00:00:00"/>
    <s v="Contacted"/>
    <n v="0"/>
    <x v="0"/>
    <b v="1"/>
    <b v="1"/>
    <x v="1"/>
  </r>
  <r>
    <s v="CUST101705"/>
    <d v="2021-02-24T00:00:00"/>
    <x v="1"/>
    <x v="4"/>
    <d v="2022-03-01T00:00:00"/>
    <d v="2024-07-15T00:00:00"/>
    <x v="0"/>
    <n v="1697"/>
    <n v="460"/>
    <n v="2.1739130434782609E-3"/>
    <x v="0"/>
    <n v="2"/>
    <n v="219.92"/>
    <n v="109.96"/>
    <n v="22.89"/>
    <x v="2"/>
    <x v="1"/>
    <x v="1"/>
    <n v="49"/>
    <x v="0"/>
    <x v="3"/>
    <x v="2"/>
    <x v="7"/>
    <n v="0"/>
    <n v="0"/>
    <n v="0"/>
    <n v="0"/>
    <n v="1"/>
    <d v="2024-01-10T00:00:00"/>
    <s v="Contacted"/>
    <n v="0"/>
    <x v="0"/>
    <b v="1"/>
    <b v="1"/>
    <x v="0"/>
  </r>
  <r>
    <s v="CUST102443"/>
    <d v="2020-02-11T00:00:00"/>
    <x v="2"/>
    <x v="4"/>
    <d v="2020-05-16T00:00:00"/>
    <d v="2020-07-08T00:00:00"/>
    <x v="6"/>
    <n v="2076"/>
    <n v="1928"/>
    <n v="5.1867219917012448E-4"/>
    <x v="0"/>
    <n v="5"/>
    <n v="214.84"/>
    <n v="42.97"/>
    <n v="43.01"/>
    <x v="3"/>
    <x v="1"/>
    <x v="2"/>
    <n v="47"/>
    <x v="0"/>
    <x v="5"/>
    <x v="1"/>
    <x v="3"/>
    <n v="0"/>
    <n v="0"/>
    <n v="0"/>
    <n v="0"/>
    <n v="1"/>
    <d v="2020-11-02T00:00:00"/>
    <s v="Contacted"/>
    <n v="0"/>
    <x v="2"/>
    <b v="1"/>
    <b v="1"/>
    <x v="0"/>
  </r>
  <r>
    <s v="CUST100245"/>
    <d v="2024-07-12T00:00:00"/>
    <x v="3"/>
    <x v="8"/>
    <d v="2024-12-08T00:00:00"/>
    <d v="2024-12-21T00:00:00"/>
    <x v="0"/>
    <n v="463"/>
    <n v="301"/>
    <n v="3.3222591362126247E-3"/>
    <x v="0"/>
    <n v="2"/>
    <n v="93.87"/>
    <n v="46.94"/>
    <n v="87.04"/>
    <x v="3"/>
    <x v="4"/>
    <x v="0"/>
    <n v="41"/>
    <x v="0"/>
    <x v="1"/>
    <x v="1"/>
    <x v="6"/>
    <n v="0"/>
    <n v="0"/>
    <n v="0"/>
    <n v="0"/>
    <n v="0"/>
    <d v="2024-07-19T00:00:00"/>
    <s v="Contacted"/>
    <n v="9"/>
    <x v="2"/>
    <b v="1"/>
    <b v="0"/>
    <x v="0"/>
  </r>
  <r>
    <s v="CUST100784"/>
    <d v="2023-06-28T00:00:00"/>
    <x v="4"/>
    <x v="0"/>
    <d v="2025-01-09T00:00:00"/>
    <s v="-"/>
    <x v="3"/>
    <n v="843"/>
    <s v=" - "/>
    <n v="0"/>
    <x v="0"/>
    <n v="0"/>
    <n v="0"/>
    <n v="0"/>
    <n v="0"/>
    <x v="1"/>
    <x v="0"/>
    <x v="2"/>
    <n v="26"/>
    <x v="2"/>
    <x v="1"/>
    <x v="0"/>
    <x v="8"/>
    <n v="0"/>
    <n v="0"/>
    <n v="0"/>
    <n v="0"/>
    <n v="0"/>
    <d v="2025-09-01T00:00:00"/>
    <s v="Contacted"/>
    <n v="3"/>
    <x v="0"/>
    <b v="0"/>
    <b v="0"/>
    <x v="0"/>
  </r>
  <r>
    <s v="CUST101409"/>
    <d v="2022-02-17T00:00:00"/>
    <x v="0"/>
    <x v="4"/>
    <d v="2023-05-14T00:00:00"/>
    <d v="2023-07-28T00:00:00"/>
    <x v="1"/>
    <n v="1339"/>
    <n v="813"/>
    <n v="1.2300123001230013E-3"/>
    <x v="0"/>
    <n v="4"/>
    <n v="101.2"/>
    <n v="25.3"/>
    <n v="7.42"/>
    <x v="1"/>
    <x v="5"/>
    <x v="2"/>
    <n v="49"/>
    <x v="0"/>
    <x v="2"/>
    <x v="0"/>
    <x v="6"/>
    <n v="0"/>
    <n v="0"/>
    <n v="0"/>
    <n v="0"/>
    <n v="0"/>
    <d v="2023-04-08T00:00:00"/>
    <s v="Contacted"/>
    <n v="9"/>
    <x v="1"/>
    <b v="1"/>
    <b v="1"/>
    <x v="0"/>
  </r>
  <r>
    <s v="CUST100154"/>
    <d v="2023-01-09T00:00:00"/>
    <x v="4"/>
    <x v="3"/>
    <d v="2025-07-26T00:00:00"/>
    <d v="2025-09-10T00:00:00"/>
    <x v="2"/>
    <n v="1013"/>
    <n v="38"/>
    <n v="2.6315789473684209E-2"/>
    <x v="0"/>
    <n v="4"/>
    <n v="244.68"/>
    <n v="61.17"/>
    <n v="19.87"/>
    <x v="4"/>
    <x v="5"/>
    <x v="2"/>
    <n v="18"/>
    <x v="1"/>
    <x v="0"/>
    <x v="2"/>
    <x v="7"/>
    <n v="0"/>
    <n v="0"/>
    <n v="1"/>
    <n v="0"/>
    <n v="1"/>
    <d v="2023-10-05T00:00:00"/>
    <s v="Contacted"/>
    <n v="0"/>
    <x v="2"/>
    <b v="0"/>
    <b v="0"/>
    <x v="1"/>
  </r>
  <r>
    <s v="CUST101686"/>
    <d v="2021-01-23T00:00:00"/>
    <x v="1"/>
    <x v="3"/>
    <d v="2021-10-31T00:00:00"/>
    <d v="2023-05-08T00:00:00"/>
    <x v="1"/>
    <n v="1729"/>
    <n v="894"/>
    <n v="1.1185682326621924E-3"/>
    <x v="0"/>
    <n v="5"/>
    <n v="147.13999999999999"/>
    <n v="29.43"/>
    <n v="37.03"/>
    <x v="5"/>
    <x v="0"/>
    <x v="2"/>
    <n v="28"/>
    <x v="2"/>
    <x v="3"/>
    <x v="0"/>
    <x v="6"/>
    <n v="0"/>
    <n v="0"/>
    <n v="0"/>
    <n v="0"/>
    <n v="3"/>
    <s v="-"/>
    <s v="Never Contacted"/>
    <n v="5"/>
    <x v="2"/>
    <b v="1"/>
    <b v="0"/>
    <x v="0"/>
  </r>
  <r>
    <s v="CUST100625"/>
    <d v="2021-09-27T00:00:00"/>
    <x v="1"/>
    <x v="10"/>
    <d v="2024-01-20T00:00:00"/>
    <d v="2025-01-01T00:00:00"/>
    <x v="2"/>
    <n v="1482"/>
    <n v="290"/>
    <n v="3.4482758620689655E-3"/>
    <x v="0"/>
    <n v="2"/>
    <n v="170.42"/>
    <n v="85.21"/>
    <n v="131.08000000000001"/>
    <x v="4"/>
    <x v="3"/>
    <x v="2"/>
    <n v="37"/>
    <x v="0"/>
    <x v="6"/>
    <x v="0"/>
    <x v="0"/>
    <n v="0"/>
    <n v="0"/>
    <n v="0"/>
    <n v="0"/>
    <n v="0"/>
    <d v="2024-06-29T00:00:00"/>
    <s v="Contacted"/>
    <n v="4"/>
    <x v="1"/>
    <b v="1"/>
    <b v="0"/>
    <x v="0"/>
  </r>
  <r>
    <s v="CUST102396"/>
    <d v="2020-08-15T00:00:00"/>
    <x v="2"/>
    <x v="2"/>
    <d v="2024-09-12T00:00:00"/>
    <d v="2025-04-12T00:00:00"/>
    <x v="2"/>
    <n v="1890"/>
    <n v="189"/>
    <n v="5.2910052910052907E-3"/>
    <x v="0"/>
    <n v="2"/>
    <n v="19.690000000000001"/>
    <n v="9.85"/>
    <n v="9.68"/>
    <x v="2"/>
    <x v="7"/>
    <x v="2"/>
    <n v="38"/>
    <x v="0"/>
    <x v="6"/>
    <x v="0"/>
    <x v="1"/>
    <n v="0"/>
    <n v="0"/>
    <n v="0"/>
    <n v="1"/>
    <n v="1"/>
    <d v="2020-09-01T00:00:00"/>
    <s v="Contacted"/>
    <n v="3"/>
    <x v="0"/>
    <b v="1"/>
    <b v="0"/>
    <x v="0"/>
  </r>
  <r>
    <s v="CUST101346"/>
    <d v="2022-02-11T00:00:00"/>
    <x v="0"/>
    <x v="4"/>
    <d v="2025-06-19T00:00:00"/>
    <d v="2025-07-17T00:00:00"/>
    <x v="2"/>
    <n v="1345"/>
    <n v="93"/>
    <n v="1.0752688172043012E-2"/>
    <x v="0"/>
    <n v="4"/>
    <n v="231.99"/>
    <n v="58"/>
    <n v="26.4"/>
    <x v="0"/>
    <x v="1"/>
    <x v="2"/>
    <n v="23"/>
    <x v="2"/>
    <x v="3"/>
    <x v="4"/>
    <x v="0"/>
    <n v="0"/>
    <n v="0"/>
    <n v="0"/>
    <n v="1"/>
    <n v="1"/>
    <s v="-"/>
    <s v="Never Contacted"/>
    <n v="0"/>
    <x v="1"/>
    <b v="1"/>
    <b v="1"/>
    <x v="0"/>
  </r>
  <r>
    <s v="CUST100569"/>
    <d v="2021-09-25T00:00:00"/>
    <x v="1"/>
    <x v="10"/>
    <d v="2024-07-08T00:00:00"/>
    <d v="2024-11-29T00:00:00"/>
    <x v="0"/>
    <n v="1484"/>
    <n v="323"/>
    <n v="3.0959752321981426E-3"/>
    <x v="0"/>
    <n v="1"/>
    <n v="39.49"/>
    <n v="39.49"/>
    <n v="63.86"/>
    <x v="5"/>
    <x v="0"/>
    <x v="2"/>
    <n v="44"/>
    <x v="0"/>
    <x v="3"/>
    <x v="0"/>
    <x v="5"/>
    <n v="0"/>
    <n v="0"/>
    <n v="0"/>
    <n v="0"/>
    <n v="0"/>
    <d v="2022-11-26T00:00:00"/>
    <s v="Contacted"/>
    <n v="0"/>
    <x v="0"/>
    <b v="1"/>
    <b v="0"/>
    <x v="0"/>
  </r>
  <r>
    <s v="CUST101758"/>
    <d v="2023-04-30T00:00:00"/>
    <x v="4"/>
    <x v="9"/>
    <d v="2025-04-27T00:00:00"/>
    <d v="2025-08-25T00:00:00"/>
    <x v="2"/>
    <n v="902"/>
    <n v="54"/>
    <n v="1.8518518518518517E-2"/>
    <x v="0"/>
    <n v="6"/>
    <n v="396.44"/>
    <n v="66.069999999999993"/>
    <n v="81.180000000000007"/>
    <x v="2"/>
    <x v="9"/>
    <x v="2"/>
    <n v="38"/>
    <x v="0"/>
    <x v="5"/>
    <x v="0"/>
    <x v="3"/>
    <n v="1"/>
    <n v="0"/>
    <n v="1"/>
    <n v="0"/>
    <n v="1"/>
    <s v="-"/>
    <s v="Never Contacted"/>
    <n v="0"/>
    <x v="0"/>
    <b v="1"/>
    <b v="1"/>
    <x v="1"/>
  </r>
  <r>
    <s v="CUST101816"/>
    <d v="2024-01-16T00:00:00"/>
    <x v="3"/>
    <x v="3"/>
    <d v="2025-02-07T00:00:00"/>
    <d v="2025-09-29T00:00:00"/>
    <x v="2"/>
    <n v="641"/>
    <n v="19"/>
    <n v="5.2631578947368418E-2"/>
    <x v="0"/>
    <n v="3"/>
    <n v="213.37"/>
    <n v="71.12"/>
    <n v="53.54"/>
    <x v="3"/>
    <x v="1"/>
    <x v="2"/>
    <n v="43"/>
    <x v="0"/>
    <x v="3"/>
    <x v="4"/>
    <x v="4"/>
    <n v="0"/>
    <n v="0"/>
    <n v="0"/>
    <n v="0"/>
    <n v="1"/>
    <s v="-"/>
    <s v="Never Contacted"/>
    <n v="0"/>
    <x v="0"/>
    <b v="1"/>
    <b v="1"/>
    <x v="1"/>
  </r>
  <r>
    <s v="CUST102065"/>
    <d v="2022-11-10T00:00:00"/>
    <x v="0"/>
    <x v="5"/>
    <d v="2025-03-30T00:00:00"/>
    <d v="2025-07-15T00:00:00"/>
    <x v="2"/>
    <n v="1073"/>
    <n v="95"/>
    <n v="1.0526315789473684E-2"/>
    <x v="0"/>
    <n v="4"/>
    <n v="336.57"/>
    <n v="84.14"/>
    <n v="64.34"/>
    <x v="2"/>
    <x v="1"/>
    <x v="0"/>
    <n v="39"/>
    <x v="0"/>
    <x v="5"/>
    <x v="4"/>
    <x v="6"/>
    <n v="0"/>
    <n v="0"/>
    <n v="0"/>
    <n v="0"/>
    <n v="1"/>
    <d v="2023-09-07T00:00:00"/>
    <s v="Contacted"/>
    <n v="1"/>
    <x v="0"/>
    <b v="1"/>
    <b v="0"/>
    <x v="0"/>
  </r>
  <r>
    <s v="CUST100127"/>
    <d v="2021-09-21T00:00:00"/>
    <x v="1"/>
    <x v="10"/>
    <d v="2024-08-30T00:00:00"/>
    <d v="2025-09-26T00:00:00"/>
    <x v="2"/>
    <n v="1488"/>
    <n v="22"/>
    <n v="4.5454545454545456E-2"/>
    <x v="0"/>
    <n v="3"/>
    <n v="298.14999999999998"/>
    <n v="99.38"/>
    <n v="174.37"/>
    <x v="2"/>
    <x v="9"/>
    <x v="0"/>
    <n v="32"/>
    <x v="0"/>
    <x v="3"/>
    <x v="0"/>
    <x v="6"/>
    <n v="0"/>
    <n v="1"/>
    <n v="0"/>
    <n v="0"/>
    <n v="0"/>
    <d v="2025-07-07T00:00:00"/>
    <s v="Contacted"/>
    <n v="2"/>
    <x v="0"/>
    <b v="1"/>
    <b v="0"/>
    <x v="1"/>
  </r>
  <r>
    <s v="CUST102479"/>
    <d v="2022-08-09T00:00:00"/>
    <x v="0"/>
    <x v="2"/>
    <d v="2023-07-05T00:00:00"/>
    <d v="2024-08-07T00:00:00"/>
    <x v="0"/>
    <n v="1166"/>
    <n v="437"/>
    <n v="2.2883295194508009E-3"/>
    <x v="0"/>
    <n v="4"/>
    <n v="84.4"/>
    <n v="21.1"/>
    <n v="20.57"/>
    <x v="3"/>
    <x v="4"/>
    <x v="2"/>
    <n v="55"/>
    <x v="0"/>
    <x v="6"/>
    <x v="4"/>
    <x v="2"/>
    <n v="0"/>
    <n v="0"/>
    <n v="0"/>
    <n v="1"/>
    <n v="2"/>
    <d v="2025-06-29T00:00:00"/>
    <s v="Contacted"/>
    <n v="4"/>
    <x v="2"/>
    <b v="0"/>
    <b v="0"/>
    <x v="0"/>
  </r>
  <r>
    <s v="CUST102006"/>
    <d v="2023-02-18T00:00:00"/>
    <x v="4"/>
    <x v="4"/>
    <d v="2024-11-08T00:00:00"/>
    <d v="2025-09-02T00:00:00"/>
    <x v="2"/>
    <n v="973"/>
    <n v="46"/>
    <n v="2.1739130434782608E-2"/>
    <x v="0"/>
    <n v="1"/>
    <n v="37.71"/>
    <n v="37.71"/>
    <n v="78.47"/>
    <x v="1"/>
    <x v="9"/>
    <x v="1"/>
    <n v="46"/>
    <x v="0"/>
    <x v="3"/>
    <x v="0"/>
    <x v="2"/>
    <n v="0"/>
    <n v="0"/>
    <n v="0"/>
    <n v="0"/>
    <n v="1"/>
    <d v="2024-04-24T00:00:00"/>
    <s v="Contacted"/>
    <n v="2"/>
    <x v="2"/>
    <b v="0"/>
    <b v="0"/>
    <x v="1"/>
  </r>
  <r>
    <s v="CUST100980"/>
    <d v="2020-02-05T00:00:00"/>
    <x v="2"/>
    <x v="4"/>
    <d v="2023-08-13T00:00:00"/>
    <s v="-"/>
    <x v="3"/>
    <n v="2082"/>
    <s v=" - "/>
    <n v="0"/>
    <x v="0"/>
    <n v="0"/>
    <n v="0"/>
    <n v="0"/>
    <n v="0"/>
    <x v="1"/>
    <x v="3"/>
    <x v="1"/>
    <n v="29"/>
    <x v="2"/>
    <x v="6"/>
    <x v="4"/>
    <x v="4"/>
    <n v="0"/>
    <n v="1"/>
    <n v="0"/>
    <n v="0"/>
    <n v="0"/>
    <s v="-"/>
    <s v="Never Contacted"/>
    <n v="0"/>
    <x v="2"/>
    <b v="1"/>
    <b v="0"/>
    <x v="0"/>
  </r>
  <r>
    <s v="CUST100190"/>
    <d v="2022-11-18T00:00:00"/>
    <x v="0"/>
    <x v="5"/>
    <d v="2023-06-25T00:00:00"/>
    <s v="-"/>
    <x v="3"/>
    <n v="1065"/>
    <s v=" - "/>
    <n v="0"/>
    <x v="0"/>
    <n v="0"/>
    <n v="0"/>
    <n v="0"/>
    <n v="0"/>
    <x v="0"/>
    <x v="5"/>
    <x v="0"/>
    <n v="19"/>
    <x v="1"/>
    <x v="5"/>
    <x v="0"/>
    <x v="0"/>
    <n v="0"/>
    <n v="0"/>
    <n v="0"/>
    <n v="0"/>
    <n v="0"/>
    <d v="2024-11-20T00:00:00"/>
    <s v="Contacted"/>
    <n v="4"/>
    <x v="0"/>
    <b v="0"/>
    <b v="0"/>
    <x v="0"/>
  </r>
  <r>
    <s v="CUST101139"/>
    <d v="2024-06-08T00:00:00"/>
    <x v="3"/>
    <x v="0"/>
    <s v="-"/>
    <s v="-"/>
    <x v="3"/>
    <n v="497"/>
    <s v=" - "/>
    <n v="0"/>
    <x v="1"/>
    <n v="0"/>
    <n v="0"/>
    <n v="0"/>
    <n v="0"/>
    <x v="5"/>
    <x v="0"/>
    <x v="2"/>
    <n v="20"/>
    <x v="2"/>
    <x v="6"/>
    <x v="3"/>
    <x v="6"/>
    <n v="0"/>
    <n v="0"/>
    <n v="0"/>
    <n v="0"/>
    <n v="0"/>
    <d v="2025-10-01T00:00:00"/>
    <s v="Contacted"/>
    <n v="0"/>
    <x v="2"/>
    <b v="1"/>
    <b v="0"/>
    <x v="0"/>
  </r>
  <r>
    <s v="CUST100992"/>
    <d v="2023-02-07T00:00:00"/>
    <x v="4"/>
    <x v="4"/>
    <d v="2023-02-08T00:00:00"/>
    <d v="2025-08-25T00:00:00"/>
    <x v="2"/>
    <n v="984"/>
    <n v="54"/>
    <n v="1.8518518518518517E-2"/>
    <x v="0"/>
    <n v="1"/>
    <n v="50.87"/>
    <n v="50.87"/>
    <n v="55.23"/>
    <x v="2"/>
    <x v="5"/>
    <x v="2"/>
    <n v="18"/>
    <x v="1"/>
    <x v="3"/>
    <x v="1"/>
    <x v="2"/>
    <n v="0"/>
    <n v="0"/>
    <n v="0"/>
    <n v="0"/>
    <n v="0"/>
    <d v="2023-07-29T00:00:00"/>
    <s v="Contacted"/>
    <n v="0"/>
    <x v="2"/>
    <b v="1"/>
    <b v="0"/>
    <x v="1"/>
  </r>
  <r>
    <s v="CUST100699"/>
    <d v="2024-03-19T00:00:00"/>
    <x v="3"/>
    <x v="11"/>
    <d v="2025-03-30T00:00:00"/>
    <d v="2025-10-05T00:00:00"/>
    <x v="2"/>
    <n v="578"/>
    <n v="13"/>
    <n v="7.6923076923076927E-2"/>
    <x v="0"/>
    <n v="2"/>
    <n v="118.95"/>
    <n v="59.48"/>
    <n v="85.2"/>
    <x v="5"/>
    <x v="2"/>
    <x v="1"/>
    <n v="24"/>
    <x v="2"/>
    <x v="4"/>
    <x v="4"/>
    <x v="2"/>
    <n v="0"/>
    <n v="0"/>
    <n v="0"/>
    <n v="0"/>
    <n v="0"/>
    <s v="-"/>
    <s v="Never Contacted"/>
    <n v="0"/>
    <x v="0"/>
    <b v="0"/>
    <b v="0"/>
    <x v="1"/>
  </r>
  <r>
    <s v="CUST100606"/>
    <d v="2022-11-12T00:00:00"/>
    <x v="0"/>
    <x v="5"/>
    <d v="2023-08-21T00:00:00"/>
    <d v="2025-01-13T00:00:00"/>
    <x v="2"/>
    <n v="1071"/>
    <n v="278"/>
    <n v="3.5971223021582736E-3"/>
    <x v="0"/>
    <n v="2"/>
    <n v="73.33"/>
    <n v="36.67"/>
    <n v="48.27"/>
    <x v="0"/>
    <x v="2"/>
    <x v="0"/>
    <n v="21"/>
    <x v="2"/>
    <x v="6"/>
    <x v="0"/>
    <x v="6"/>
    <n v="0"/>
    <n v="0"/>
    <n v="0"/>
    <n v="0"/>
    <n v="0"/>
    <d v="2025-07-23T00:00:00"/>
    <s v="Contacted"/>
    <n v="0"/>
    <x v="0"/>
    <b v="1"/>
    <b v="1"/>
    <x v="0"/>
  </r>
  <r>
    <s v="CUST100180"/>
    <d v="2020-05-25T00:00:00"/>
    <x v="2"/>
    <x v="1"/>
    <d v="2021-12-27T00:00:00"/>
    <d v="2024-06-21T00:00:00"/>
    <x v="0"/>
    <n v="1972"/>
    <n v="484"/>
    <n v="2.0661157024793389E-3"/>
    <x v="0"/>
    <n v="3"/>
    <n v="3.17"/>
    <n v="1.06"/>
    <n v="0.5"/>
    <x v="5"/>
    <x v="4"/>
    <x v="2"/>
    <n v="33"/>
    <x v="0"/>
    <x v="3"/>
    <x v="1"/>
    <x v="3"/>
    <n v="0"/>
    <n v="0"/>
    <n v="0"/>
    <n v="0"/>
    <n v="0"/>
    <d v="2025-04-12T00:00:00"/>
    <s v="Contacted"/>
    <n v="0"/>
    <x v="1"/>
    <b v="0"/>
    <b v="1"/>
    <x v="0"/>
  </r>
  <r>
    <s v="CUST100301"/>
    <d v="2022-12-23T00:00:00"/>
    <x v="0"/>
    <x v="7"/>
    <d v="2025-09-22T00:00:00"/>
    <d v="2025-10-13T00:00:00"/>
    <x v="2"/>
    <n v="1030"/>
    <n v="5"/>
    <n v="0.2"/>
    <x v="0"/>
    <n v="4"/>
    <n v="196.27"/>
    <n v="49.07"/>
    <n v="14.91"/>
    <x v="5"/>
    <x v="8"/>
    <x v="1"/>
    <n v="20"/>
    <x v="2"/>
    <x v="5"/>
    <x v="3"/>
    <x v="1"/>
    <n v="0"/>
    <n v="1"/>
    <n v="0"/>
    <n v="0"/>
    <n v="1"/>
    <d v="2025-02-03T00:00:00"/>
    <s v="Contacted"/>
    <n v="5"/>
    <x v="1"/>
    <b v="1"/>
    <b v="1"/>
    <x v="1"/>
  </r>
  <r>
    <s v="CUST101060"/>
    <d v="2020-04-15T00:00:00"/>
    <x v="2"/>
    <x v="9"/>
    <d v="2024-05-09T00:00:00"/>
    <d v="2024-10-17T00:00:00"/>
    <x v="0"/>
    <n v="2012"/>
    <n v="366"/>
    <n v="2.7322404371584699E-3"/>
    <x v="0"/>
    <n v="7"/>
    <n v="290.55"/>
    <n v="41.51"/>
    <n v="62.05"/>
    <x v="2"/>
    <x v="10"/>
    <x v="2"/>
    <n v="49"/>
    <x v="0"/>
    <x v="4"/>
    <x v="0"/>
    <x v="3"/>
    <n v="0"/>
    <n v="0"/>
    <n v="0"/>
    <n v="1"/>
    <n v="2"/>
    <d v="2024-01-06T00:00:00"/>
    <s v="Contacted"/>
    <n v="6"/>
    <x v="2"/>
    <b v="0"/>
    <b v="1"/>
    <x v="0"/>
  </r>
  <r>
    <s v="CUST102354"/>
    <d v="2022-03-22T00:00:00"/>
    <x v="0"/>
    <x v="11"/>
    <d v="2023-09-13T00:00:00"/>
    <d v="2023-12-01T00:00:00"/>
    <x v="1"/>
    <n v="1306"/>
    <n v="687"/>
    <n v="1.455604075691412E-3"/>
    <x v="0"/>
    <n v="2"/>
    <n v="147.13999999999999"/>
    <n v="73.569999999999993"/>
    <n v="39.590000000000003"/>
    <x v="2"/>
    <x v="5"/>
    <x v="2"/>
    <n v="34"/>
    <x v="0"/>
    <x v="3"/>
    <x v="0"/>
    <x v="5"/>
    <n v="0"/>
    <n v="0"/>
    <n v="0"/>
    <n v="0"/>
    <n v="0"/>
    <d v="2023-08-12T00:00:00"/>
    <s v="Contacted"/>
    <n v="0"/>
    <x v="2"/>
    <b v="0"/>
    <b v="0"/>
    <x v="0"/>
  </r>
  <r>
    <s v="CUST102397"/>
    <d v="2024-05-08T00:00:00"/>
    <x v="3"/>
    <x v="1"/>
    <d v="2025-01-09T00:00:00"/>
    <d v="2025-08-21T00:00:00"/>
    <x v="2"/>
    <n v="528"/>
    <n v="58"/>
    <n v="1.7241379310344827E-2"/>
    <x v="0"/>
    <n v="3"/>
    <n v="143.13"/>
    <n v="47.71"/>
    <n v="78.28"/>
    <x v="3"/>
    <x v="3"/>
    <x v="0"/>
    <n v="25"/>
    <x v="2"/>
    <x v="2"/>
    <x v="1"/>
    <x v="4"/>
    <n v="0"/>
    <n v="0"/>
    <n v="0"/>
    <n v="0"/>
    <n v="1"/>
    <d v="2025-03-31T00:00:00"/>
    <s v="Contacted"/>
    <n v="0"/>
    <x v="0"/>
    <b v="1"/>
    <b v="0"/>
    <x v="1"/>
  </r>
  <r>
    <s v="CUST101069"/>
    <d v="2020-05-31T00:00:00"/>
    <x v="2"/>
    <x v="1"/>
    <d v="2021-12-05T00:00:00"/>
    <d v="2023-04-19T00:00:00"/>
    <x v="1"/>
    <n v="1966"/>
    <n v="913"/>
    <n v="1.0952902519167579E-3"/>
    <x v="0"/>
    <n v="2"/>
    <n v="142.52000000000001"/>
    <n v="71.260000000000005"/>
    <n v="65.25"/>
    <x v="2"/>
    <x v="8"/>
    <x v="1"/>
    <n v="35"/>
    <x v="0"/>
    <x v="0"/>
    <x v="3"/>
    <x v="2"/>
    <n v="0"/>
    <n v="1"/>
    <n v="0"/>
    <n v="0"/>
    <n v="1"/>
    <d v="2023-07-31T00:00:00"/>
    <s v="Contacted"/>
    <n v="0"/>
    <x v="0"/>
    <b v="0"/>
    <b v="0"/>
    <x v="0"/>
  </r>
  <r>
    <s v="CUST102205"/>
    <d v="2023-09-21T00:00:00"/>
    <x v="4"/>
    <x v="10"/>
    <d v="2024-11-23T00:00:00"/>
    <d v="2025-07-23T00:00:00"/>
    <x v="2"/>
    <n v="758"/>
    <n v="87"/>
    <n v="1.1494252873563218E-2"/>
    <x v="0"/>
    <n v="2"/>
    <n v="131.97999999999999"/>
    <n v="65.989999999999995"/>
    <n v="116.92"/>
    <x v="2"/>
    <x v="8"/>
    <x v="0"/>
    <n v="16"/>
    <x v="1"/>
    <x v="0"/>
    <x v="3"/>
    <x v="3"/>
    <n v="0"/>
    <n v="1"/>
    <n v="0"/>
    <n v="0"/>
    <n v="1"/>
    <s v="-"/>
    <s v="Never Contacted"/>
    <n v="0"/>
    <x v="0"/>
    <b v="1"/>
    <b v="0"/>
    <x v="1"/>
  </r>
  <r>
    <s v="CUST101243"/>
    <d v="2024-11-06T00:00:00"/>
    <x v="3"/>
    <x v="5"/>
    <d v="2025-09-19T00:00:00"/>
    <d v="2025-10-01T00:00:00"/>
    <x v="2"/>
    <n v="346"/>
    <n v="17"/>
    <n v="5.8823529411764705E-2"/>
    <x v="0"/>
    <n v="3"/>
    <n v="90.05"/>
    <n v="30.02"/>
    <n v="5.01"/>
    <x v="4"/>
    <x v="2"/>
    <x v="2"/>
    <n v="41"/>
    <x v="0"/>
    <x v="2"/>
    <x v="3"/>
    <x v="6"/>
    <n v="0"/>
    <n v="1"/>
    <n v="0"/>
    <n v="0"/>
    <n v="1"/>
    <s v="-"/>
    <s v="Never Contacted"/>
    <n v="0"/>
    <x v="2"/>
    <b v="1"/>
    <b v="0"/>
    <x v="1"/>
  </r>
  <r>
    <s v="CUST100016"/>
    <d v="2021-04-14T00:00:00"/>
    <x v="1"/>
    <x v="9"/>
    <d v="2022-01-25T00:00:00"/>
    <d v="2023-11-27T00:00:00"/>
    <x v="1"/>
    <n v="1648"/>
    <n v="691"/>
    <n v="1.4471780028943559E-3"/>
    <x v="0"/>
    <n v="2"/>
    <n v="102.56"/>
    <n v="51.28"/>
    <n v="90.02"/>
    <x v="3"/>
    <x v="6"/>
    <x v="0"/>
    <n v="16"/>
    <x v="1"/>
    <x v="5"/>
    <x v="0"/>
    <x v="0"/>
    <n v="0"/>
    <n v="0"/>
    <n v="0"/>
    <n v="0"/>
    <n v="1"/>
    <d v="2022-12-18T00:00:00"/>
    <s v="Contacted"/>
    <n v="0"/>
    <x v="0"/>
    <b v="1"/>
    <b v="0"/>
    <x v="0"/>
  </r>
  <r>
    <s v="CUST102482"/>
    <d v="2023-07-17T00:00:00"/>
    <x v="4"/>
    <x v="8"/>
    <d v="2023-08-01T00:00:00"/>
    <d v="2025-02-24T00:00:00"/>
    <x v="2"/>
    <n v="824"/>
    <n v="236"/>
    <n v="4.2372881355932203E-3"/>
    <x v="0"/>
    <n v="4"/>
    <n v="143.55000000000001"/>
    <n v="35.89"/>
    <n v="30.95"/>
    <x v="4"/>
    <x v="5"/>
    <x v="1"/>
    <n v="57"/>
    <x v="0"/>
    <x v="3"/>
    <x v="0"/>
    <x v="3"/>
    <n v="0"/>
    <n v="0"/>
    <n v="0"/>
    <n v="0"/>
    <n v="0"/>
    <d v="2024-09-23T00:00:00"/>
    <s v="Contacted"/>
    <n v="4"/>
    <x v="2"/>
    <b v="0"/>
    <b v="0"/>
    <x v="0"/>
  </r>
  <r>
    <s v="CUST100546"/>
    <d v="2020-01-04T00:00:00"/>
    <x v="2"/>
    <x v="3"/>
    <d v="2023-04-16T00:00:00"/>
    <d v="2025-09-21T00:00:00"/>
    <x v="2"/>
    <n v="2114"/>
    <n v="27"/>
    <n v="3.7037037037037035E-2"/>
    <x v="0"/>
    <n v="3"/>
    <n v="3.38"/>
    <n v="1.1299999999999999"/>
    <n v="0.9"/>
    <x v="5"/>
    <x v="9"/>
    <x v="1"/>
    <n v="24"/>
    <x v="2"/>
    <x v="1"/>
    <x v="0"/>
    <x v="0"/>
    <n v="1"/>
    <n v="0"/>
    <n v="0"/>
    <n v="0"/>
    <n v="0"/>
    <d v="2022-04-16T00:00:00"/>
    <s v="Contacted"/>
    <n v="8"/>
    <x v="2"/>
    <b v="1"/>
    <b v="0"/>
    <x v="1"/>
  </r>
  <r>
    <s v="CUST100658"/>
    <d v="2020-08-06T00:00:00"/>
    <x v="2"/>
    <x v="2"/>
    <d v="2022-01-26T00:00:00"/>
    <d v="2025-02-16T00:00:00"/>
    <x v="2"/>
    <n v="1899"/>
    <n v="244"/>
    <n v="4.0983606557377051E-3"/>
    <x v="0"/>
    <n v="2"/>
    <n v="8.16"/>
    <n v="4.08"/>
    <n v="4.88"/>
    <x v="3"/>
    <x v="8"/>
    <x v="1"/>
    <n v="25"/>
    <x v="2"/>
    <x v="6"/>
    <x v="0"/>
    <x v="4"/>
    <n v="0"/>
    <n v="1"/>
    <n v="0"/>
    <n v="0"/>
    <n v="1"/>
    <d v="2023-05-01T00:00:00"/>
    <s v="Contacted"/>
    <n v="7"/>
    <x v="0"/>
    <b v="1"/>
    <b v="0"/>
    <x v="0"/>
  </r>
  <r>
    <s v="CUST102251"/>
    <d v="2024-09-25T00:00:00"/>
    <x v="3"/>
    <x v="10"/>
    <d v="2025-08-30T00:00:00"/>
    <d v="2025-10-10T00:00:00"/>
    <x v="2"/>
    <n v="388"/>
    <n v="8"/>
    <n v="0.125"/>
    <x v="0"/>
    <n v="1"/>
    <n v="1.08"/>
    <n v="1.08"/>
    <n v="0.52"/>
    <x v="0"/>
    <x v="5"/>
    <x v="0"/>
    <n v="34"/>
    <x v="0"/>
    <x v="6"/>
    <x v="2"/>
    <x v="1"/>
    <n v="1"/>
    <n v="0"/>
    <n v="0"/>
    <n v="0"/>
    <n v="0"/>
    <s v="-"/>
    <s v="Never Contacted"/>
    <n v="0"/>
    <x v="0"/>
    <b v="1"/>
    <b v="0"/>
    <x v="1"/>
  </r>
  <r>
    <s v="CUST102281"/>
    <d v="2020-03-30T00:00:00"/>
    <x v="2"/>
    <x v="11"/>
    <d v="2024-09-10T00:00:00"/>
    <d v="2025-01-04T00:00:00"/>
    <x v="2"/>
    <n v="2028"/>
    <n v="287"/>
    <n v="3.4843205574912892E-3"/>
    <x v="0"/>
    <n v="6"/>
    <n v="6.29"/>
    <n v="1.05"/>
    <n v="0.84"/>
    <x v="2"/>
    <x v="6"/>
    <x v="1"/>
    <n v="35"/>
    <x v="0"/>
    <x v="4"/>
    <x v="2"/>
    <x v="2"/>
    <n v="0"/>
    <n v="0"/>
    <n v="0"/>
    <n v="0"/>
    <n v="2"/>
    <d v="2022-05-06T00:00:00"/>
    <s v="Contacted"/>
    <n v="9"/>
    <x v="0"/>
    <b v="1"/>
    <b v="1"/>
    <x v="0"/>
  </r>
  <r>
    <s v="CUST101504"/>
    <d v="2021-08-28T00:00:00"/>
    <x v="1"/>
    <x v="2"/>
    <d v="2023-05-15T00:00:00"/>
    <d v="2024-04-12T00:00:00"/>
    <x v="0"/>
    <n v="1512"/>
    <n v="554"/>
    <n v="1.8050541516245488E-3"/>
    <x v="0"/>
    <n v="3"/>
    <n v="232.21"/>
    <n v="77.400000000000006"/>
    <n v="18.899999999999999"/>
    <x v="3"/>
    <x v="1"/>
    <x v="0"/>
    <n v="31"/>
    <x v="0"/>
    <x v="4"/>
    <x v="2"/>
    <x v="6"/>
    <n v="0"/>
    <n v="0"/>
    <n v="0"/>
    <n v="1"/>
    <n v="0"/>
    <d v="2021-12-18T00:00:00"/>
    <s v="Contacted"/>
    <n v="0"/>
    <x v="0"/>
    <b v="1"/>
    <b v="1"/>
    <x v="0"/>
  </r>
  <r>
    <s v="CUST100959"/>
    <d v="2024-12-07T00:00:00"/>
    <x v="3"/>
    <x v="7"/>
    <d v="2025-04-28T00:00:00"/>
    <d v="2025-07-21T00:00:00"/>
    <x v="2"/>
    <n v="315"/>
    <n v="89"/>
    <n v="1.1235955056179775E-2"/>
    <x v="0"/>
    <n v="2"/>
    <n v="198.13"/>
    <n v="99.07"/>
    <n v="241.83"/>
    <x v="4"/>
    <x v="0"/>
    <x v="0"/>
    <n v="16"/>
    <x v="1"/>
    <x v="2"/>
    <x v="3"/>
    <x v="4"/>
    <n v="0"/>
    <n v="0"/>
    <n v="0"/>
    <n v="0"/>
    <n v="0"/>
    <d v="2025-06-24T00:00:00"/>
    <s v="Contacted"/>
    <n v="0"/>
    <x v="0"/>
    <b v="1"/>
    <b v="1"/>
    <x v="1"/>
  </r>
  <r>
    <s v="CUST100797"/>
    <d v="2022-08-03T00:00:00"/>
    <x v="0"/>
    <x v="2"/>
    <d v="2025-02-19T00:00:00"/>
    <d v="2025-08-22T00:00:00"/>
    <x v="2"/>
    <n v="1172"/>
    <n v="57"/>
    <n v="1.7543859649122806E-2"/>
    <x v="0"/>
    <n v="6"/>
    <n v="228.98"/>
    <n v="38.159999999999997"/>
    <n v="75.87"/>
    <x v="5"/>
    <x v="1"/>
    <x v="2"/>
    <n v="26"/>
    <x v="2"/>
    <x v="0"/>
    <x v="3"/>
    <x v="5"/>
    <n v="0"/>
    <n v="0"/>
    <n v="0"/>
    <n v="0"/>
    <n v="2"/>
    <d v="2022-12-09T00:00:00"/>
    <s v="Contacted"/>
    <n v="0"/>
    <x v="0"/>
    <b v="0"/>
    <b v="0"/>
    <x v="1"/>
  </r>
  <r>
    <s v="CUST100225"/>
    <d v="2022-04-04T00:00:00"/>
    <x v="0"/>
    <x v="9"/>
    <d v="2024-01-27T00:00:00"/>
    <d v="2024-02-02T00:00:00"/>
    <x v="0"/>
    <n v="1293"/>
    <n v="624"/>
    <n v="1.6025641025641025E-3"/>
    <x v="0"/>
    <n v="1"/>
    <n v="69.31"/>
    <n v="69.31"/>
    <n v="102.11"/>
    <x v="3"/>
    <x v="7"/>
    <x v="0"/>
    <n v="39"/>
    <x v="0"/>
    <x v="6"/>
    <x v="1"/>
    <x v="0"/>
    <n v="0"/>
    <n v="0"/>
    <n v="0"/>
    <n v="0"/>
    <n v="0"/>
    <d v="2024-12-10T00:00:00"/>
    <s v="Contacted"/>
    <n v="0"/>
    <x v="2"/>
    <b v="0"/>
    <b v="1"/>
    <x v="0"/>
  </r>
  <r>
    <s v="CUST102074"/>
    <d v="2020-10-29T00:00:00"/>
    <x v="2"/>
    <x v="6"/>
    <d v="2022-12-15T00:00:00"/>
    <d v="2024-09-11T00:00:00"/>
    <x v="0"/>
    <n v="1815"/>
    <n v="402"/>
    <n v="2.4875621890547263E-3"/>
    <x v="0"/>
    <n v="5"/>
    <n v="423.28"/>
    <n v="84.66"/>
    <n v="68.78"/>
    <x v="5"/>
    <x v="9"/>
    <x v="2"/>
    <n v="22"/>
    <x v="2"/>
    <x v="6"/>
    <x v="4"/>
    <x v="3"/>
    <n v="0"/>
    <n v="0"/>
    <n v="1"/>
    <n v="0"/>
    <n v="1"/>
    <s v="-"/>
    <s v="Never Contacted"/>
    <n v="0"/>
    <x v="2"/>
    <b v="1"/>
    <b v="0"/>
    <x v="0"/>
  </r>
  <r>
    <s v="CUST101799"/>
    <d v="2023-05-08T00:00:00"/>
    <x v="4"/>
    <x v="1"/>
    <d v="2023-09-23T00:00:00"/>
    <d v="2023-11-22T00:00:00"/>
    <x v="1"/>
    <n v="894"/>
    <n v="696"/>
    <n v="1.4367816091954023E-3"/>
    <x v="0"/>
    <n v="2"/>
    <n v="62.75"/>
    <n v="31.38"/>
    <n v="49"/>
    <x v="0"/>
    <x v="8"/>
    <x v="0"/>
    <n v="34"/>
    <x v="0"/>
    <x v="6"/>
    <x v="1"/>
    <x v="4"/>
    <n v="1"/>
    <n v="0"/>
    <n v="0"/>
    <n v="0"/>
    <n v="1"/>
    <d v="2024-12-24T00:00:00"/>
    <s v="Contacted"/>
    <n v="10"/>
    <x v="0"/>
    <b v="0"/>
    <b v="0"/>
    <x v="0"/>
  </r>
  <r>
    <s v="CUST102468"/>
    <d v="2020-09-30T00:00:00"/>
    <x v="2"/>
    <x v="10"/>
    <d v="2024-08-05T00:00:00"/>
    <d v="2024-11-21T00:00:00"/>
    <x v="0"/>
    <n v="1844"/>
    <n v="331"/>
    <n v="3.0211480362537764E-3"/>
    <x v="0"/>
    <n v="3"/>
    <n v="101.8"/>
    <n v="33.93"/>
    <n v="15.02"/>
    <x v="2"/>
    <x v="3"/>
    <x v="2"/>
    <n v="16"/>
    <x v="1"/>
    <x v="3"/>
    <x v="1"/>
    <x v="4"/>
    <n v="0"/>
    <n v="0"/>
    <n v="0"/>
    <n v="1"/>
    <n v="1"/>
    <d v="2022-07-06T00:00:00"/>
    <s v="Contacted"/>
    <n v="0"/>
    <x v="0"/>
    <b v="1"/>
    <b v="0"/>
    <x v="0"/>
  </r>
  <r>
    <s v="CUST102085"/>
    <d v="2023-09-04T00:00:00"/>
    <x v="4"/>
    <x v="10"/>
    <d v="2025-04-13T00:00:00"/>
    <d v="2025-07-02T00:00:00"/>
    <x v="2"/>
    <n v="775"/>
    <n v="108"/>
    <n v="9.2592592592592587E-3"/>
    <x v="0"/>
    <n v="2"/>
    <n v="174.27"/>
    <n v="87.14"/>
    <n v="61.98"/>
    <x v="0"/>
    <x v="1"/>
    <x v="0"/>
    <n v="31"/>
    <x v="0"/>
    <x v="3"/>
    <x v="0"/>
    <x v="6"/>
    <n v="0"/>
    <n v="0"/>
    <n v="0"/>
    <n v="0"/>
    <n v="2"/>
    <d v="2023-11-27T00:00:00"/>
    <s v="Contacted"/>
    <n v="0"/>
    <x v="0"/>
    <b v="1"/>
    <b v="0"/>
    <x v="0"/>
  </r>
  <r>
    <s v="CUST101693"/>
    <d v="2021-03-10T00:00:00"/>
    <x v="1"/>
    <x v="11"/>
    <d v="2024-10-27T00:00:00"/>
    <d v="2025-03-26T00:00:00"/>
    <x v="2"/>
    <n v="1683"/>
    <n v="206"/>
    <n v="4.8543689320388345E-3"/>
    <x v="0"/>
    <n v="2"/>
    <n v="89.84"/>
    <n v="44.92"/>
    <n v="89.96"/>
    <x v="2"/>
    <x v="7"/>
    <x v="0"/>
    <n v="27"/>
    <x v="2"/>
    <x v="3"/>
    <x v="3"/>
    <x v="2"/>
    <n v="0"/>
    <n v="0"/>
    <n v="1"/>
    <n v="0"/>
    <n v="1"/>
    <s v="-"/>
    <s v="Never Contacted"/>
    <n v="0"/>
    <x v="0"/>
    <b v="0"/>
    <b v="0"/>
    <x v="0"/>
  </r>
  <r>
    <s v="CUST101045"/>
    <d v="2020-09-15T00:00:00"/>
    <x v="2"/>
    <x v="10"/>
    <d v="2024-05-10T00:00:00"/>
    <d v="2025-03-27T00:00:00"/>
    <x v="2"/>
    <n v="1859"/>
    <n v="205"/>
    <n v="4.8780487804878049E-3"/>
    <x v="0"/>
    <n v="1"/>
    <n v="93.44"/>
    <n v="93.44"/>
    <n v="24.01"/>
    <x v="1"/>
    <x v="9"/>
    <x v="0"/>
    <n v="34"/>
    <x v="0"/>
    <x v="2"/>
    <x v="0"/>
    <x v="6"/>
    <n v="0"/>
    <n v="0"/>
    <n v="0"/>
    <n v="0"/>
    <n v="0"/>
    <d v="2022-04-23T00:00:00"/>
    <s v="Contacted"/>
    <n v="0"/>
    <x v="1"/>
    <b v="1"/>
    <b v="1"/>
    <x v="0"/>
  </r>
  <r>
    <s v="CUST100469"/>
    <d v="2020-02-20T00:00:00"/>
    <x v="2"/>
    <x v="4"/>
    <d v="2022-11-23T00:00:00"/>
    <d v="2025-01-15T00:00:00"/>
    <x v="2"/>
    <n v="2067"/>
    <n v="276"/>
    <n v="3.6231884057971015E-3"/>
    <x v="0"/>
    <n v="2"/>
    <n v="134.97"/>
    <n v="67.489999999999995"/>
    <n v="97.18"/>
    <x v="1"/>
    <x v="2"/>
    <x v="0"/>
    <n v="26"/>
    <x v="2"/>
    <x v="5"/>
    <x v="0"/>
    <x v="2"/>
    <n v="0"/>
    <n v="0"/>
    <n v="1"/>
    <n v="0"/>
    <n v="0"/>
    <d v="2022-08-06T00:00:00"/>
    <s v="Contacted"/>
    <n v="3"/>
    <x v="1"/>
    <b v="1"/>
    <b v="1"/>
    <x v="0"/>
  </r>
  <r>
    <s v="CUST100954"/>
    <d v="2021-11-28T00:00:00"/>
    <x v="1"/>
    <x v="5"/>
    <d v="2022-02-10T00:00:00"/>
    <d v="2022-08-12T00:00:00"/>
    <x v="5"/>
    <n v="1420"/>
    <n v="1163"/>
    <n v="8.598452278589854E-4"/>
    <x v="0"/>
    <n v="5"/>
    <n v="268.7"/>
    <n v="53.74"/>
    <n v="51.63"/>
    <x v="5"/>
    <x v="4"/>
    <x v="2"/>
    <n v="33"/>
    <x v="0"/>
    <x v="3"/>
    <x v="2"/>
    <x v="7"/>
    <n v="0"/>
    <n v="1"/>
    <n v="0"/>
    <n v="2"/>
    <n v="2"/>
    <d v="2025-07-18T00:00:00"/>
    <s v="Contacted"/>
    <n v="0"/>
    <x v="0"/>
    <b v="1"/>
    <b v="0"/>
    <x v="0"/>
  </r>
  <r>
    <s v="CUST102478"/>
    <d v="2023-11-03T00:00:00"/>
    <x v="4"/>
    <x v="5"/>
    <d v="2024-02-08T00:00:00"/>
    <s v="-"/>
    <x v="3"/>
    <n v="715"/>
    <s v=" - "/>
    <n v="0"/>
    <x v="0"/>
    <n v="0"/>
    <n v="0"/>
    <n v="0"/>
    <n v="0"/>
    <x v="5"/>
    <x v="4"/>
    <x v="2"/>
    <n v="37"/>
    <x v="0"/>
    <x v="4"/>
    <x v="4"/>
    <x v="5"/>
    <n v="1"/>
    <n v="0"/>
    <n v="0"/>
    <n v="0"/>
    <n v="0"/>
    <d v="2024-10-25T00:00:00"/>
    <s v="Contacted"/>
    <n v="0"/>
    <x v="1"/>
    <b v="1"/>
    <b v="0"/>
    <x v="0"/>
  </r>
  <r>
    <s v="CUST100639"/>
    <d v="2022-04-28T00:00:00"/>
    <x v="0"/>
    <x v="9"/>
    <d v="2023-11-10T00:00:00"/>
    <d v="2024-02-27T00:00:00"/>
    <x v="0"/>
    <n v="1269"/>
    <n v="599"/>
    <n v="1.6694490818030051E-3"/>
    <x v="0"/>
    <n v="3"/>
    <n v="3.78"/>
    <n v="1.26"/>
    <n v="0.5"/>
    <x v="0"/>
    <x v="8"/>
    <x v="1"/>
    <n v="29"/>
    <x v="2"/>
    <x v="6"/>
    <x v="1"/>
    <x v="0"/>
    <n v="1"/>
    <n v="1"/>
    <n v="0"/>
    <n v="0"/>
    <n v="1"/>
    <s v="-"/>
    <s v="Never Contacted"/>
    <n v="9"/>
    <x v="0"/>
    <b v="1"/>
    <b v="1"/>
    <x v="0"/>
  </r>
  <r>
    <s v="CUST102316"/>
    <d v="2024-07-30T00:00:00"/>
    <x v="3"/>
    <x v="8"/>
    <d v="2024-10-07T00:00:00"/>
    <d v="2025-10-15T00:00:00"/>
    <x v="2"/>
    <n v="445"/>
    <n v="3"/>
    <n v="0.33333333333333331"/>
    <x v="0"/>
    <n v="2"/>
    <n v="197.74"/>
    <n v="98.87"/>
    <n v="147.15"/>
    <x v="2"/>
    <x v="8"/>
    <x v="1"/>
    <n v="19"/>
    <x v="1"/>
    <x v="0"/>
    <x v="2"/>
    <x v="1"/>
    <n v="0"/>
    <n v="0"/>
    <n v="0"/>
    <n v="0"/>
    <n v="2"/>
    <s v="-"/>
    <s v="Never Contacted"/>
    <n v="0"/>
    <x v="1"/>
    <b v="0"/>
    <b v="0"/>
    <x v="1"/>
  </r>
  <r>
    <s v="CUST101218"/>
    <d v="2021-11-13T00:00:00"/>
    <x v="1"/>
    <x v="5"/>
    <d v="2021-11-17T00:00:00"/>
    <d v="2023-12-10T00:00:00"/>
    <x v="1"/>
    <n v="1435"/>
    <n v="678"/>
    <n v="1.4749262536873156E-3"/>
    <x v="0"/>
    <n v="4"/>
    <n v="297"/>
    <n v="74.25"/>
    <n v="74.66"/>
    <x v="1"/>
    <x v="9"/>
    <x v="1"/>
    <n v="23"/>
    <x v="2"/>
    <x v="2"/>
    <x v="1"/>
    <x v="3"/>
    <n v="0"/>
    <n v="0"/>
    <n v="0"/>
    <n v="0"/>
    <n v="1"/>
    <d v="2025-10-03T00:00:00"/>
    <s v="Contacted"/>
    <n v="1"/>
    <x v="0"/>
    <b v="1"/>
    <b v="0"/>
    <x v="0"/>
  </r>
  <r>
    <s v="CUST101158"/>
    <d v="2021-09-21T00:00:00"/>
    <x v="1"/>
    <x v="10"/>
    <d v="2025-06-22T00:00:00"/>
    <d v="2025-10-11T00:00:00"/>
    <x v="2"/>
    <n v="1488"/>
    <n v="7"/>
    <n v="0.14285714285714285"/>
    <x v="0"/>
    <n v="4"/>
    <n v="197.7"/>
    <n v="49.43"/>
    <n v="59.72"/>
    <x v="2"/>
    <x v="8"/>
    <x v="0"/>
    <n v="41"/>
    <x v="0"/>
    <x v="1"/>
    <x v="0"/>
    <x v="4"/>
    <n v="0"/>
    <n v="0"/>
    <n v="0"/>
    <n v="1"/>
    <n v="3"/>
    <d v="2023-11-17T00:00:00"/>
    <s v="Contacted"/>
    <n v="6"/>
    <x v="1"/>
    <b v="0"/>
    <b v="0"/>
    <x v="1"/>
  </r>
  <r>
    <s v="CUST101415"/>
    <d v="2022-09-26T00:00:00"/>
    <x v="0"/>
    <x v="10"/>
    <d v="2023-04-04T00:00:00"/>
    <d v="2024-10-02T00:00:00"/>
    <x v="0"/>
    <n v="1118"/>
    <n v="381"/>
    <n v="2.6246719160104987E-3"/>
    <x v="0"/>
    <n v="5"/>
    <n v="322.11"/>
    <n v="64.42"/>
    <n v="23.54"/>
    <x v="3"/>
    <x v="0"/>
    <x v="2"/>
    <n v="27"/>
    <x v="2"/>
    <x v="1"/>
    <x v="4"/>
    <x v="1"/>
    <n v="0"/>
    <n v="0"/>
    <n v="1"/>
    <n v="0"/>
    <n v="1"/>
    <s v="-"/>
    <s v="Never Contacted"/>
    <n v="4"/>
    <x v="1"/>
    <b v="1"/>
    <b v="0"/>
    <x v="0"/>
  </r>
  <r>
    <s v="CUST102260"/>
    <d v="2022-12-14T00:00:00"/>
    <x v="0"/>
    <x v="7"/>
    <d v="2025-10-03T00:00:00"/>
    <d v="2025-10-14T00:00:00"/>
    <x v="2"/>
    <n v="1039"/>
    <n v="4"/>
    <n v="0.25"/>
    <x v="0"/>
    <n v="6"/>
    <n v="295.52"/>
    <n v="49.25"/>
    <n v="80.849999999999994"/>
    <x v="1"/>
    <x v="5"/>
    <x v="0"/>
    <n v="31"/>
    <x v="0"/>
    <x v="3"/>
    <x v="0"/>
    <x v="1"/>
    <n v="0"/>
    <n v="0"/>
    <n v="1"/>
    <n v="1"/>
    <n v="1"/>
    <d v="2025-07-19T00:00:00"/>
    <s v="Contacted"/>
    <n v="0"/>
    <x v="1"/>
    <b v="0"/>
    <b v="0"/>
    <x v="1"/>
  </r>
  <r>
    <s v="CUST101527"/>
    <d v="2023-05-28T00:00:00"/>
    <x v="4"/>
    <x v="1"/>
    <d v="2024-09-03T00:00:00"/>
    <d v="2025-02-24T00:00:00"/>
    <x v="2"/>
    <n v="874"/>
    <n v="236"/>
    <n v="4.2372881355932203E-3"/>
    <x v="0"/>
    <n v="2"/>
    <n v="103.72"/>
    <n v="51.86"/>
    <n v="44.67"/>
    <x v="3"/>
    <x v="2"/>
    <x v="2"/>
    <n v="36"/>
    <x v="0"/>
    <x v="4"/>
    <x v="3"/>
    <x v="3"/>
    <n v="0"/>
    <n v="1"/>
    <n v="0"/>
    <n v="1"/>
    <n v="1"/>
    <d v="2024-06-10T00:00:00"/>
    <s v="Contacted"/>
    <n v="0"/>
    <x v="1"/>
    <b v="1"/>
    <b v="0"/>
    <x v="0"/>
  </r>
  <r>
    <s v="CUST102460"/>
    <d v="2023-09-07T00:00:00"/>
    <x v="4"/>
    <x v="10"/>
    <d v="2025-07-10T00:00:00"/>
    <d v="2025-08-05T00:00:00"/>
    <x v="2"/>
    <n v="772"/>
    <n v="74"/>
    <n v="1.3513513513513514E-2"/>
    <x v="0"/>
    <n v="3"/>
    <n v="305.25"/>
    <n v="101.75"/>
    <n v="114.05"/>
    <x v="2"/>
    <x v="0"/>
    <x v="1"/>
    <n v="21"/>
    <x v="2"/>
    <x v="5"/>
    <x v="2"/>
    <x v="5"/>
    <n v="1"/>
    <n v="0"/>
    <n v="0"/>
    <n v="0"/>
    <n v="1"/>
    <s v="-"/>
    <s v="Never Contacted"/>
    <n v="0"/>
    <x v="0"/>
    <b v="1"/>
    <b v="0"/>
    <x v="1"/>
  </r>
  <r>
    <s v="CUST101300"/>
    <d v="2022-04-30T00:00:00"/>
    <x v="0"/>
    <x v="9"/>
    <s v="-"/>
    <s v="-"/>
    <x v="3"/>
    <n v="1267"/>
    <s v=" - "/>
    <n v="0"/>
    <x v="1"/>
    <n v="0"/>
    <n v="0"/>
    <n v="0"/>
    <n v="0"/>
    <x v="0"/>
    <x v="2"/>
    <x v="1"/>
    <n v="18"/>
    <x v="1"/>
    <x v="3"/>
    <x v="1"/>
    <x v="4"/>
    <n v="1"/>
    <n v="0"/>
    <n v="0"/>
    <n v="0"/>
    <n v="0"/>
    <d v="2022-11-25T00:00:00"/>
    <s v="Contacted"/>
    <n v="3"/>
    <x v="1"/>
    <b v="1"/>
    <b v="1"/>
    <x v="0"/>
  </r>
  <r>
    <s v="CUST102390"/>
    <d v="2020-11-02T00:00:00"/>
    <x v="2"/>
    <x v="5"/>
    <d v="2020-12-31T00:00:00"/>
    <d v="2022-12-31T00:00:00"/>
    <x v="5"/>
    <n v="1811"/>
    <n v="1022"/>
    <n v="9.7847358121330719E-4"/>
    <x v="0"/>
    <n v="5"/>
    <n v="538.41999999999996"/>
    <n v="107.68"/>
    <n v="0.5"/>
    <x v="1"/>
    <x v="8"/>
    <x v="0"/>
    <n v="27"/>
    <x v="2"/>
    <x v="4"/>
    <x v="1"/>
    <x v="7"/>
    <n v="0"/>
    <n v="0"/>
    <n v="0"/>
    <n v="1"/>
    <n v="1"/>
    <s v="-"/>
    <s v="Never Contacted"/>
    <n v="9"/>
    <x v="2"/>
    <b v="1"/>
    <b v="0"/>
    <x v="0"/>
  </r>
  <r>
    <s v="CUST101603"/>
    <d v="2020-09-10T00:00:00"/>
    <x v="2"/>
    <x v="10"/>
    <d v="2023-09-12T00:00:00"/>
    <d v="2025-10-02T00:00:00"/>
    <x v="2"/>
    <n v="1864"/>
    <n v="16"/>
    <n v="6.25E-2"/>
    <x v="0"/>
    <n v="6"/>
    <n v="449.61"/>
    <n v="74.94"/>
    <n v="144.51"/>
    <x v="1"/>
    <x v="9"/>
    <x v="0"/>
    <n v="22"/>
    <x v="2"/>
    <x v="1"/>
    <x v="4"/>
    <x v="0"/>
    <n v="1"/>
    <n v="0"/>
    <n v="0"/>
    <n v="1"/>
    <n v="0"/>
    <d v="2022-12-08T00:00:00"/>
    <s v="Contacted"/>
    <n v="8"/>
    <x v="2"/>
    <b v="0"/>
    <b v="0"/>
    <x v="1"/>
  </r>
  <r>
    <s v="CUST100160"/>
    <d v="2021-09-30T00:00:00"/>
    <x v="1"/>
    <x v="10"/>
    <d v="2025-02-16T00:00:00"/>
    <d v="2025-07-04T00:00:00"/>
    <x v="2"/>
    <n v="1479"/>
    <n v="106"/>
    <n v="9.433962264150943E-3"/>
    <x v="0"/>
    <n v="1"/>
    <n v="27.09"/>
    <n v="27.09"/>
    <n v="31.32"/>
    <x v="5"/>
    <x v="3"/>
    <x v="2"/>
    <n v="34"/>
    <x v="0"/>
    <x v="6"/>
    <x v="0"/>
    <x v="0"/>
    <n v="0"/>
    <n v="0"/>
    <n v="0"/>
    <n v="0"/>
    <n v="0"/>
    <s v="-"/>
    <s v="Never Contacted"/>
    <n v="6"/>
    <x v="1"/>
    <b v="1"/>
    <b v="0"/>
    <x v="0"/>
  </r>
  <r>
    <s v="CUST101704"/>
    <d v="2023-03-02T00:00:00"/>
    <x v="4"/>
    <x v="11"/>
    <d v="2024-09-12T00:00:00"/>
    <d v="2025-01-19T00:00:00"/>
    <x v="2"/>
    <n v="961"/>
    <n v="272"/>
    <n v="3.6764705882352941E-3"/>
    <x v="0"/>
    <n v="2"/>
    <n v="103.25"/>
    <n v="51.63"/>
    <n v="23.22"/>
    <x v="2"/>
    <x v="7"/>
    <x v="2"/>
    <n v="35"/>
    <x v="0"/>
    <x v="6"/>
    <x v="0"/>
    <x v="3"/>
    <n v="0"/>
    <n v="0"/>
    <n v="1"/>
    <n v="0"/>
    <n v="0"/>
    <d v="2024-08-31T00:00:00"/>
    <s v="Contacted"/>
    <n v="0"/>
    <x v="1"/>
    <b v="1"/>
    <b v="1"/>
    <x v="0"/>
  </r>
  <r>
    <s v="CUST100956"/>
    <d v="2024-12-07T00:00:00"/>
    <x v="3"/>
    <x v="7"/>
    <d v="2025-02-04T00:00:00"/>
    <d v="2025-02-07T00:00:00"/>
    <x v="2"/>
    <n v="315"/>
    <n v="253"/>
    <n v="3.952569169960474E-3"/>
    <x v="0"/>
    <n v="1"/>
    <n v="57.25"/>
    <n v="57.25"/>
    <n v="0"/>
    <x v="3"/>
    <x v="1"/>
    <x v="1"/>
    <n v="16"/>
    <x v="1"/>
    <x v="6"/>
    <x v="3"/>
    <x v="1"/>
    <n v="0"/>
    <n v="0"/>
    <n v="0"/>
    <n v="0"/>
    <n v="0"/>
    <s v="-"/>
    <s v="Never Contacted"/>
    <n v="0"/>
    <x v="0"/>
    <b v="0"/>
    <b v="1"/>
    <x v="0"/>
  </r>
  <r>
    <s v="CUST102430"/>
    <d v="2021-01-18T00:00:00"/>
    <x v="1"/>
    <x v="3"/>
    <d v="2024-09-04T00:00:00"/>
    <d v="2025-04-19T00:00:00"/>
    <x v="2"/>
    <n v="1734"/>
    <n v="182"/>
    <n v="5.4945054945054949E-3"/>
    <x v="0"/>
    <n v="2"/>
    <n v="119"/>
    <n v="59.5"/>
    <n v="55.88"/>
    <x v="2"/>
    <x v="3"/>
    <x v="2"/>
    <n v="27"/>
    <x v="2"/>
    <x v="3"/>
    <x v="1"/>
    <x v="1"/>
    <n v="1"/>
    <n v="0"/>
    <n v="0"/>
    <n v="0"/>
    <n v="1"/>
    <d v="2021-07-20T00:00:00"/>
    <s v="Contacted"/>
    <n v="6"/>
    <x v="0"/>
    <b v="1"/>
    <b v="1"/>
    <x v="0"/>
  </r>
  <r>
    <s v="CUST100877"/>
    <d v="2024-05-01T00:00:00"/>
    <x v="3"/>
    <x v="1"/>
    <d v="2024-09-10T00:00:00"/>
    <d v="2025-02-20T00:00:00"/>
    <x v="2"/>
    <n v="535"/>
    <n v="240"/>
    <n v="4.1666666666666666E-3"/>
    <x v="0"/>
    <n v="2"/>
    <n v="38.96"/>
    <n v="19.48"/>
    <n v="34.29"/>
    <x v="4"/>
    <x v="2"/>
    <x v="2"/>
    <n v="24"/>
    <x v="2"/>
    <x v="2"/>
    <x v="0"/>
    <x v="4"/>
    <n v="0"/>
    <n v="0"/>
    <n v="0"/>
    <n v="0"/>
    <n v="0"/>
    <d v="2025-01-31T00:00:00"/>
    <s v="Contacted"/>
    <n v="10"/>
    <x v="1"/>
    <b v="0"/>
    <b v="0"/>
    <x v="0"/>
  </r>
  <r>
    <s v="CUST101919"/>
    <d v="2024-11-16T00:00:00"/>
    <x v="3"/>
    <x v="5"/>
    <d v="2025-10-01T00:00:00"/>
    <d v="2025-10-15T00:00:00"/>
    <x v="2"/>
    <n v="336"/>
    <n v="3"/>
    <n v="0.33333333333333331"/>
    <x v="0"/>
    <n v="2"/>
    <n v="78.709999999999994"/>
    <n v="39.36"/>
    <n v="15.1"/>
    <x v="0"/>
    <x v="7"/>
    <x v="1"/>
    <n v="38"/>
    <x v="0"/>
    <x v="1"/>
    <x v="1"/>
    <x v="6"/>
    <n v="0"/>
    <n v="0"/>
    <n v="0"/>
    <n v="0"/>
    <n v="1"/>
    <s v="-"/>
    <s v="Never Contacted"/>
    <n v="0"/>
    <x v="1"/>
    <b v="1"/>
    <b v="0"/>
    <x v="1"/>
  </r>
  <r>
    <s v="CUST101884"/>
    <d v="2024-09-27T00:00:00"/>
    <x v="3"/>
    <x v="10"/>
    <d v="2025-07-04T00:00:00"/>
    <d v="2025-07-16T00:00:00"/>
    <x v="2"/>
    <n v="386"/>
    <n v="94"/>
    <n v="1.0638297872340425E-2"/>
    <x v="0"/>
    <n v="4"/>
    <n v="403.94"/>
    <n v="100.99"/>
    <n v="125.64"/>
    <x v="4"/>
    <x v="7"/>
    <x v="2"/>
    <n v="29"/>
    <x v="2"/>
    <x v="5"/>
    <x v="2"/>
    <x v="7"/>
    <n v="1"/>
    <n v="0"/>
    <n v="0"/>
    <n v="0"/>
    <n v="1"/>
    <s v="-"/>
    <s v="Never Contacted"/>
    <n v="8"/>
    <x v="1"/>
    <b v="1"/>
    <b v="0"/>
    <x v="0"/>
  </r>
  <r>
    <s v="CUST102200"/>
    <d v="2024-11-23T00:00:00"/>
    <x v="3"/>
    <x v="5"/>
    <d v="2024-12-19T00:00:00"/>
    <d v="2025-02-06T00:00:00"/>
    <x v="2"/>
    <n v="329"/>
    <n v="254"/>
    <n v="3.937007874015748E-3"/>
    <x v="0"/>
    <n v="7"/>
    <n v="677.15"/>
    <n v="96.74"/>
    <n v="70.39"/>
    <x v="5"/>
    <x v="9"/>
    <x v="1"/>
    <n v="27"/>
    <x v="2"/>
    <x v="1"/>
    <x v="2"/>
    <x v="7"/>
    <n v="0"/>
    <n v="0"/>
    <n v="0"/>
    <n v="2"/>
    <n v="1"/>
    <d v="2025-01-05T00:00:00"/>
    <s v="Contacted"/>
    <n v="7"/>
    <x v="0"/>
    <b v="0"/>
    <b v="0"/>
    <x v="0"/>
  </r>
  <r>
    <s v="CUST100098"/>
    <d v="2024-04-09T00:00:00"/>
    <x v="3"/>
    <x v="9"/>
    <d v="2025-03-14T00:00:00"/>
    <d v="2025-05-05T00:00:00"/>
    <x v="2"/>
    <n v="557"/>
    <n v="166"/>
    <n v="6.024096385542169E-3"/>
    <x v="0"/>
    <n v="5"/>
    <n v="380.7"/>
    <n v="76.14"/>
    <n v="77.58"/>
    <x v="3"/>
    <x v="0"/>
    <x v="1"/>
    <n v="19"/>
    <x v="1"/>
    <x v="1"/>
    <x v="4"/>
    <x v="6"/>
    <n v="0"/>
    <n v="1"/>
    <n v="0"/>
    <n v="0"/>
    <n v="2"/>
    <s v="-"/>
    <s v="Never Contacted"/>
    <n v="0"/>
    <x v="0"/>
    <b v="1"/>
    <b v="1"/>
    <x v="0"/>
  </r>
  <r>
    <s v="CUST102360"/>
    <d v="2022-02-06T00:00:00"/>
    <x v="0"/>
    <x v="4"/>
    <d v="2024-01-01T00:00:00"/>
    <d v="2024-02-23T00:00:00"/>
    <x v="0"/>
    <n v="1350"/>
    <n v="603"/>
    <n v="1.658374792703151E-3"/>
    <x v="0"/>
    <n v="4"/>
    <n v="48.61"/>
    <n v="12.15"/>
    <n v="6.82"/>
    <x v="2"/>
    <x v="4"/>
    <x v="1"/>
    <n v="24"/>
    <x v="2"/>
    <x v="5"/>
    <x v="0"/>
    <x v="7"/>
    <n v="0"/>
    <n v="0"/>
    <n v="0"/>
    <n v="0"/>
    <n v="1"/>
    <d v="2022-12-12T00:00:00"/>
    <s v="Contacted"/>
    <n v="0"/>
    <x v="2"/>
    <b v="1"/>
    <b v="0"/>
    <x v="0"/>
  </r>
  <r>
    <s v="CUST100253"/>
    <d v="2024-09-08T00:00:00"/>
    <x v="3"/>
    <x v="10"/>
    <d v="2024-11-01T00:00:00"/>
    <d v="2025-06-15T00:00:00"/>
    <x v="2"/>
    <n v="405"/>
    <n v="125"/>
    <n v="8.0000000000000002E-3"/>
    <x v="0"/>
    <n v="1"/>
    <n v="33.090000000000003"/>
    <n v="33.090000000000003"/>
    <n v="35.29"/>
    <x v="0"/>
    <x v="0"/>
    <x v="2"/>
    <n v="29"/>
    <x v="2"/>
    <x v="1"/>
    <x v="1"/>
    <x v="4"/>
    <n v="0"/>
    <n v="0"/>
    <n v="0"/>
    <n v="0"/>
    <n v="0"/>
    <d v="2024-09-08T00:00:00"/>
    <s v="Contacted"/>
    <n v="10"/>
    <x v="0"/>
    <b v="1"/>
    <b v="1"/>
    <x v="0"/>
  </r>
  <r>
    <s v="CUST100103"/>
    <d v="2023-07-04T00:00:00"/>
    <x v="4"/>
    <x v="8"/>
    <d v="2025-06-02T00:00:00"/>
    <d v="2025-09-21T00:00:00"/>
    <x v="2"/>
    <n v="837"/>
    <n v="27"/>
    <n v="3.7037037037037035E-2"/>
    <x v="0"/>
    <n v="6"/>
    <n v="224.49"/>
    <n v="37.42"/>
    <n v="57.8"/>
    <x v="0"/>
    <x v="7"/>
    <x v="2"/>
    <n v="16"/>
    <x v="1"/>
    <x v="0"/>
    <x v="4"/>
    <x v="0"/>
    <n v="0"/>
    <n v="0"/>
    <n v="0"/>
    <n v="0"/>
    <n v="1"/>
    <d v="2024-08-13T00:00:00"/>
    <s v="Contacted"/>
    <n v="0"/>
    <x v="1"/>
    <b v="0"/>
    <b v="1"/>
    <x v="1"/>
  </r>
  <r>
    <s v="CUST101445"/>
    <d v="2022-01-04T00:00:00"/>
    <x v="0"/>
    <x v="3"/>
    <d v="2022-04-08T00:00:00"/>
    <d v="2022-07-04T00:00:00"/>
    <x v="5"/>
    <n v="1383"/>
    <n v="1202"/>
    <n v="8.3194675540765393E-4"/>
    <x v="0"/>
    <n v="5"/>
    <n v="122.31"/>
    <n v="24.46"/>
    <n v="32.15"/>
    <x v="4"/>
    <x v="7"/>
    <x v="0"/>
    <n v="21"/>
    <x v="2"/>
    <x v="3"/>
    <x v="1"/>
    <x v="4"/>
    <n v="0"/>
    <n v="0"/>
    <n v="1"/>
    <n v="0"/>
    <n v="2"/>
    <s v="-"/>
    <s v="Never Contacted"/>
    <n v="0"/>
    <x v="1"/>
    <b v="1"/>
    <b v="0"/>
    <x v="0"/>
  </r>
  <r>
    <s v="CUST101443"/>
    <d v="2020-04-24T00:00:00"/>
    <x v="2"/>
    <x v="9"/>
    <d v="2022-06-01T00:00:00"/>
    <d v="2022-10-02T00:00:00"/>
    <x v="5"/>
    <n v="2003"/>
    <n v="1112"/>
    <n v="8.9928057553956839E-4"/>
    <x v="0"/>
    <n v="3"/>
    <n v="257.86"/>
    <n v="85.95"/>
    <n v="56.4"/>
    <x v="1"/>
    <x v="5"/>
    <x v="2"/>
    <n v="38"/>
    <x v="0"/>
    <x v="5"/>
    <x v="0"/>
    <x v="0"/>
    <n v="0"/>
    <n v="0"/>
    <n v="0"/>
    <n v="0"/>
    <n v="0"/>
    <s v="-"/>
    <s v="Never Contacted"/>
    <n v="0"/>
    <x v="2"/>
    <b v="1"/>
    <b v="0"/>
    <x v="0"/>
  </r>
  <r>
    <s v="CUST101648"/>
    <d v="2022-07-18T00:00:00"/>
    <x v="0"/>
    <x v="8"/>
    <d v="2024-12-05T00:00:00"/>
    <d v="2025-02-18T00:00:00"/>
    <x v="2"/>
    <n v="1188"/>
    <n v="242"/>
    <n v="4.1322314049586778E-3"/>
    <x v="0"/>
    <n v="3"/>
    <n v="167.87"/>
    <n v="55.96"/>
    <n v="104.67"/>
    <x v="1"/>
    <x v="7"/>
    <x v="2"/>
    <n v="18"/>
    <x v="1"/>
    <x v="0"/>
    <x v="0"/>
    <x v="7"/>
    <n v="1"/>
    <n v="1"/>
    <n v="0"/>
    <n v="1"/>
    <n v="1"/>
    <d v="2023-06-11T00:00:00"/>
    <s v="Contacted"/>
    <n v="0"/>
    <x v="0"/>
    <b v="1"/>
    <b v="0"/>
    <x v="0"/>
  </r>
  <r>
    <s v="CUST100586"/>
    <d v="2023-03-11T00:00:00"/>
    <x v="4"/>
    <x v="11"/>
    <d v="2023-11-26T00:00:00"/>
    <d v="2025-06-22T00:00:00"/>
    <x v="2"/>
    <n v="952"/>
    <n v="118"/>
    <n v="8.4745762711864406E-3"/>
    <x v="0"/>
    <n v="4"/>
    <n v="404.47"/>
    <n v="101.12"/>
    <n v="0.5"/>
    <x v="2"/>
    <x v="5"/>
    <x v="2"/>
    <n v="21"/>
    <x v="2"/>
    <x v="5"/>
    <x v="4"/>
    <x v="4"/>
    <n v="0"/>
    <n v="0"/>
    <n v="1"/>
    <n v="0"/>
    <n v="1"/>
    <d v="2023-07-18T00:00:00"/>
    <s v="Contacted"/>
    <n v="9"/>
    <x v="0"/>
    <b v="1"/>
    <b v="0"/>
    <x v="0"/>
  </r>
  <r>
    <s v="CUST100627"/>
    <d v="2024-07-09T00:00:00"/>
    <x v="3"/>
    <x v="8"/>
    <d v="2025-06-18T00:00:00"/>
    <d v="2025-07-25T00:00:00"/>
    <x v="2"/>
    <n v="466"/>
    <n v="85"/>
    <n v="1.1764705882352941E-2"/>
    <x v="0"/>
    <n v="5"/>
    <n v="63.95"/>
    <n v="12.79"/>
    <n v="13.46"/>
    <x v="5"/>
    <x v="1"/>
    <x v="2"/>
    <n v="27"/>
    <x v="2"/>
    <x v="2"/>
    <x v="0"/>
    <x v="7"/>
    <n v="0"/>
    <n v="0"/>
    <n v="0"/>
    <n v="0"/>
    <n v="2"/>
    <d v="2025-05-03T00:00:00"/>
    <s v="Contacted"/>
    <n v="0"/>
    <x v="0"/>
    <b v="1"/>
    <b v="0"/>
    <x v="1"/>
  </r>
  <r>
    <s v="CUST101696"/>
    <d v="2023-05-07T00:00:00"/>
    <x v="4"/>
    <x v="1"/>
    <d v="2025-03-16T00:00:00"/>
    <d v="2025-09-05T00:00:00"/>
    <x v="2"/>
    <n v="895"/>
    <n v="43"/>
    <n v="2.3255813953488372E-2"/>
    <x v="0"/>
    <n v="3"/>
    <n v="26.43"/>
    <n v="8.81"/>
    <n v="9.84"/>
    <x v="1"/>
    <x v="5"/>
    <x v="2"/>
    <n v="17"/>
    <x v="1"/>
    <x v="5"/>
    <x v="1"/>
    <x v="5"/>
    <n v="2"/>
    <n v="0"/>
    <n v="0"/>
    <n v="0"/>
    <n v="1"/>
    <d v="2024-04-28T00:00:00"/>
    <s v="Contacted"/>
    <n v="3"/>
    <x v="0"/>
    <b v="1"/>
    <b v="1"/>
    <x v="1"/>
  </r>
  <r>
    <s v="CUST102101"/>
    <d v="2023-07-25T00:00:00"/>
    <x v="4"/>
    <x v="8"/>
    <d v="2025-08-17T00:00:00"/>
    <d v="2025-09-08T00:00:00"/>
    <x v="2"/>
    <n v="816"/>
    <n v="40"/>
    <n v="2.5000000000000001E-2"/>
    <x v="0"/>
    <n v="5"/>
    <n v="280.04000000000002"/>
    <n v="56.01"/>
    <n v="26.17"/>
    <x v="5"/>
    <x v="5"/>
    <x v="0"/>
    <n v="42"/>
    <x v="0"/>
    <x v="4"/>
    <x v="4"/>
    <x v="1"/>
    <n v="0"/>
    <n v="1"/>
    <n v="0"/>
    <n v="0"/>
    <n v="0"/>
    <d v="2023-08-02T00:00:00"/>
    <s v="Contacted"/>
    <n v="0"/>
    <x v="2"/>
    <b v="1"/>
    <b v="0"/>
    <x v="1"/>
  </r>
  <r>
    <s v="CUST102199"/>
    <d v="2023-05-19T00:00:00"/>
    <x v="4"/>
    <x v="1"/>
    <d v="2023-11-25T00:00:00"/>
    <d v="2024-07-26T00:00:00"/>
    <x v="0"/>
    <n v="883"/>
    <n v="449"/>
    <n v="2.2271714922048997E-3"/>
    <x v="0"/>
    <n v="4"/>
    <n v="196.81"/>
    <n v="49.2"/>
    <n v="62.98"/>
    <x v="0"/>
    <x v="3"/>
    <x v="2"/>
    <n v="34"/>
    <x v="0"/>
    <x v="3"/>
    <x v="0"/>
    <x v="6"/>
    <n v="1"/>
    <n v="0"/>
    <n v="0"/>
    <n v="0"/>
    <n v="1"/>
    <d v="2024-07-24T00:00:00"/>
    <s v="Contacted"/>
    <n v="4"/>
    <x v="0"/>
    <b v="0"/>
    <b v="0"/>
    <x v="0"/>
  </r>
  <r>
    <s v="CUST100403"/>
    <d v="2021-05-29T00:00:00"/>
    <x v="1"/>
    <x v="1"/>
    <d v="2025-04-06T00:00:00"/>
    <d v="2025-06-26T00:00:00"/>
    <x v="2"/>
    <n v="1603"/>
    <n v="114"/>
    <n v="8.771929824561403E-3"/>
    <x v="0"/>
    <n v="7"/>
    <n v="701.79"/>
    <n v="100.26"/>
    <n v="71"/>
    <x v="2"/>
    <x v="6"/>
    <x v="2"/>
    <n v="41"/>
    <x v="0"/>
    <x v="1"/>
    <x v="3"/>
    <x v="0"/>
    <n v="0"/>
    <n v="0"/>
    <n v="0"/>
    <n v="0"/>
    <n v="3"/>
    <s v="-"/>
    <s v="Never Contacted"/>
    <n v="1"/>
    <x v="1"/>
    <b v="1"/>
    <b v="0"/>
    <x v="0"/>
  </r>
  <r>
    <s v="CUST101154"/>
    <d v="2020-05-26T00:00:00"/>
    <x v="2"/>
    <x v="1"/>
    <d v="2021-12-30T00:00:00"/>
    <d v="2025-07-24T00:00:00"/>
    <x v="2"/>
    <n v="1971"/>
    <n v="86"/>
    <n v="1.1627906976744186E-2"/>
    <x v="0"/>
    <n v="3"/>
    <n v="191.84"/>
    <n v="63.95"/>
    <n v="79.69"/>
    <x v="1"/>
    <x v="8"/>
    <x v="1"/>
    <n v="16"/>
    <x v="1"/>
    <x v="0"/>
    <x v="1"/>
    <x v="7"/>
    <n v="0"/>
    <n v="0"/>
    <n v="0"/>
    <n v="0"/>
    <n v="1"/>
    <s v="-"/>
    <s v="Never Contacted"/>
    <n v="0"/>
    <x v="0"/>
    <b v="1"/>
    <b v="0"/>
    <x v="1"/>
  </r>
  <r>
    <s v="CUST102255"/>
    <d v="2024-04-27T00:00:00"/>
    <x v="3"/>
    <x v="9"/>
    <d v="2024-08-17T00:00:00"/>
    <d v="2025-08-30T00:00:00"/>
    <x v="2"/>
    <n v="539"/>
    <n v="49"/>
    <n v="2.0408163265306121E-2"/>
    <x v="0"/>
    <n v="3"/>
    <n v="189.71"/>
    <n v="63.24"/>
    <n v="72.91"/>
    <x v="3"/>
    <x v="2"/>
    <x v="2"/>
    <n v="30"/>
    <x v="2"/>
    <x v="4"/>
    <x v="0"/>
    <x v="0"/>
    <n v="0"/>
    <n v="0"/>
    <n v="0"/>
    <n v="0"/>
    <n v="0"/>
    <d v="2025-06-17T00:00:00"/>
    <s v="Contacted"/>
    <n v="8"/>
    <x v="0"/>
    <b v="1"/>
    <b v="1"/>
    <x v="1"/>
  </r>
  <r>
    <s v="CUST101682"/>
    <d v="2022-01-04T00:00:00"/>
    <x v="0"/>
    <x v="3"/>
    <d v="2024-07-28T00:00:00"/>
    <d v="2025-03-08T00:00:00"/>
    <x v="2"/>
    <n v="1383"/>
    <n v="224"/>
    <n v="4.464285714285714E-3"/>
    <x v="0"/>
    <n v="2"/>
    <n v="40.96"/>
    <n v="20.48"/>
    <n v="0.5"/>
    <x v="4"/>
    <x v="0"/>
    <x v="1"/>
    <n v="21"/>
    <x v="2"/>
    <x v="2"/>
    <x v="0"/>
    <x v="4"/>
    <n v="0"/>
    <n v="0"/>
    <n v="0"/>
    <n v="0"/>
    <n v="0"/>
    <d v="2023-04-22T00:00:00"/>
    <s v="Contacted"/>
    <n v="0"/>
    <x v="0"/>
    <b v="1"/>
    <b v="0"/>
    <x v="0"/>
  </r>
  <r>
    <s v="CUST102056"/>
    <d v="2021-03-29T00:00:00"/>
    <x v="1"/>
    <x v="11"/>
    <d v="2024-01-23T00:00:00"/>
    <d v="2025-03-08T00:00:00"/>
    <x v="2"/>
    <n v="1664"/>
    <n v="224"/>
    <n v="4.464285714285714E-3"/>
    <x v="0"/>
    <n v="4"/>
    <n v="252.28"/>
    <n v="63.07"/>
    <n v="41.03"/>
    <x v="3"/>
    <x v="8"/>
    <x v="2"/>
    <n v="18"/>
    <x v="1"/>
    <x v="3"/>
    <x v="1"/>
    <x v="4"/>
    <n v="0"/>
    <n v="0"/>
    <n v="0"/>
    <n v="0"/>
    <n v="0"/>
    <d v="2025-01-14T00:00:00"/>
    <s v="Contacted"/>
    <n v="0"/>
    <x v="2"/>
    <b v="1"/>
    <b v="0"/>
    <x v="0"/>
  </r>
  <r>
    <s v="CUST102373"/>
    <d v="2021-08-10T00:00:00"/>
    <x v="1"/>
    <x v="2"/>
    <d v="2022-07-20T00:00:00"/>
    <d v="2022-10-24T00:00:00"/>
    <x v="5"/>
    <n v="1530"/>
    <n v="1090"/>
    <n v="9.1743119266055051E-4"/>
    <x v="0"/>
    <n v="3"/>
    <n v="227.78"/>
    <n v="75.930000000000007"/>
    <n v="54.78"/>
    <x v="3"/>
    <x v="0"/>
    <x v="2"/>
    <n v="30"/>
    <x v="2"/>
    <x v="1"/>
    <x v="0"/>
    <x v="7"/>
    <n v="1"/>
    <n v="1"/>
    <n v="0"/>
    <n v="0"/>
    <n v="2"/>
    <d v="2025-02-05T00:00:00"/>
    <s v="Contacted"/>
    <n v="0"/>
    <x v="0"/>
    <b v="0"/>
    <b v="0"/>
    <x v="0"/>
  </r>
  <r>
    <s v="CUST100452"/>
    <d v="2021-12-25T00:00:00"/>
    <x v="1"/>
    <x v="7"/>
    <d v="2023-12-13T00:00:00"/>
    <d v="2025-02-13T00:00:00"/>
    <x v="2"/>
    <n v="1393"/>
    <n v="247"/>
    <n v="4.048582995951417E-3"/>
    <x v="0"/>
    <n v="4"/>
    <n v="264.02"/>
    <n v="66.010000000000005"/>
    <n v="48.27"/>
    <x v="1"/>
    <x v="8"/>
    <x v="2"/>
    <n v="19"/>
    <x v="1"/>
    <x v="3"/>
    <x v="1"/>
    <x v="6"/>
    <n v="0"/>
    <n v="0"/>
    <n v="0"/>
    <n v="0"/>
    <n v="1"/>
    <d v="2025-05-20T00:00:00"/>
    <s v="Contacted"/>
    <n v="0"/>
    <x v="2"/>
    <b v="1"/>
    <b v="0"/>
    <x v="0"/>
  </r>
  <r>
    <s v="CUST101327"/>
    <d v="2020-01-06T00:00:00"/>
    <x v="2"/>
    <x v="3"/>
    <d v="2024-09-06T00:00:00"/>
    <d v="2025-02-06T00:00:00"/>
    <x v="2"/>
    <n v="2112"/>
    <n v="254"/>
    <n v="3.937007874015748E-3"/>
    <x v="0"/>
    <n v="3"/>
    <n v="163.83000000000001"/>
    <n v="54.61"/>
    <n v="52.2"/>
    <x v="1"/>
    <x v="9"/>
    <x v="2"/>
    <n v="32"/>
    <x v="0"/>
    <x v="1"/>
    <x v="2"/>
    <x v="3"/>
    <n v="0"/>
    <n v="0"/>
    <n v="0"/>
    <n v="0"/>
    <n v="1"/>
    <s v="-"/>
    <s v="Never Contacted"/>
    <n v="4"/>
    <x v="0"/>
    <b v="0"/>
    <b v="0"/>
    <x v="0"/>
  </r>
  <r>
    <s v="CUST102049"/>
    <d v="2022-12-09T00:00:00"/>
    <x v="0"/>
    <x v="7"/>
    <d v="2023-06-11T00:00:00"/>
    <d v="2025-07-19T00:00:00"/>
    <x v="2"/>
    <n v="1044"/>
    <n v="91"/>
    <n v="1.098901098901099E-2"/>
    <x v="0"/>
    <n v="2"/>
    <n v="154.12"/>
    <n v="77.06"/>
    <n v="44.98"/>
    <x v="1"/>
    <x v="10"/>
    <x v="2"/>
    <n v="61"/>
    <x v="4"/>
    <x v="3"/>
    <x v="1"/>
    <x v="4"/>
    <n v="1"/>
    <n v="0"/>
    <n v="0"/>
    <n v="0"/>
    <n v="1"/>
    <d v="2023-02-27T00:00:00"/>
    <s v="Contacted"/>
    <n v="0"/>
    <x v="2"/>
    <b v="1"/>
    <b v="1"/>
    <x v="0"/>
  </r>
  <r>
    <s v="CUST100880"/>
    <d v="2023-11-02T00:00:00"/>
    <x v="4"/>
    <x v="5"/>
    <d v="2025-09-28T00:00:00"/>
    <d v="2025-10-08T00:00:00"/>
    <x v="2"/>
    <n v="716"/>
    <n v="10"/>
    <n v="0.1"/>
    <x v="0"/>
    <n v="3"/>
    <n v="146.81"/>
    <n v="48.94"/>
    <n v="60.21"/>
    <x v="5"/>
    <x v="8"/>
    <x v="2"/>
    <n v="42"/>
    <x v="0"/>
    <x v="4"/>
    <x v="1"/>
    <x v="2"/>
    <n v="1"/>
    <n v="0"/>
    <n v="0"/>
    <n v="0"/>
    <n v="2"/>
    <d v="2025-06-27T00:00:00"/>
    <s v="Contacted"/>
    <n v="0"/>
    <x v="2"/>
    <b v="1"/>
    <b v="0"/>
    <x v="1"/>
  </r>
  <r>
    <s v="CUST102432"/>
    <d v="2023-09-30T00:00:00"/>
    <x v="4"/>
    <x v="10"/>
    <d v="2025-10-02T00:00:00"/>
    <s v="-"/>
    <x v="3"/>
    <n v="749"/>
    <s v=" - "/>
    <n v="0"/>
    <x v="0"/>
    <n v="0"/>
    <n v="0"/>
    <n v="0"/>
    <n v="0"/>
    <x v="4"/>
    <x v="9"/>
    <x v="0"/>
    <n v="0"/>
    <x v="3"/>
    <x v="3"/>
    <x v="1"/>
    <x v="6"/>
    <n v="0"/>
    <n v="1"/>
    <n v="0"/>
    <n v="0"/>
    <n v="0"/>
    <d v="2025-09-10T00:00:00"/>
    <s v="Contacted"/>
    <n v="0"/>
    <x v="1"/>
    <b v="0"/>
    <b v="0"/>
    <x v="0"/>
  </r>
  <r>
    <s v="CUST100623"/>
    <d v="2021-04-26T00:00:00"/>
    <x v="1"/>
    <x v="9"/>
    <d v="2021-05-10T00:00:00"/>
    <d v="2025-07-21T00:00:00"/>
    <x v="2"/>
    <n v="1636"/>
    <n v="89"/>
    <n v="1.1235955056179775E-2"/>
    <x v="0"/>
    <n v="5"/>
    <n v="495.81"/>
    <n v="99.16"/>
    <n v="80.09"/>
    <x v="0"/>
    <x v="3"/>
    <x v="2"/>
    <n v="21"/>
    <x v="2"/>
    <x v="3"/>
    <x v="4"/>
    <x v="4"/>
    <n v="0"/>
    <n v="0"/>
    <n v="0"/>
    <n v="0"/>
    <n v="1"/>
    <d v="2024-04-30T00:00:00"/>
    <s v="Contacted"/>
    <n v="0"/>
    <x v="0"/>
    <b v="0"/>
    <b v="0"/>
    <x v="1"/>
  </r>
  <r>
    <s v="CUST102311"/>
    <d v="2022-02-21T00:00:00"/>
    <x v="0"/>
    <x v="4"/>
    <d v="2023-07-16T00:00:00"/>
    <d v="2025-01-02T00:00:00"/>
    <x v="2"/>
    <n v="1335"/>
    <n v="289"/>
    <n v="3.4602076124567475E-3"/>
    <x v="0"/>
    <n v="4"/>
    <n v="242.52"/>
    <n v="60.63"/>
    <n v="15.99"/>
    <x v="0"/>
    <x v="1"/>
    <x v="2"/>
    <n v="44"/>
    <x v="0"/>
    <x v="0"/>
    <x v="4"/>
    <x v="7"/>
    <n v="0"/>
    <n v="0"/>
    <n v="0"/>
    <n v="0"/>
    <n v="0"/>
    <s v="-"/>
    <s v="Never Contacted"/>
    <n v="0"/>
    <x v="1"/>
    <b v="0"/>
    <b v="0"/>
    <x v="0"/>
  </r>
  <r>
    <s v="CUST101787"/>
    <d v="2023-05-30T00:00:00"/>
    <x v="4"/>
    <x v="1"/>
    <s v="-"/>
    <s v="-"/>
    <x v="3"/>
    <n v="872"/>
    <s v=" - "/>
    <n v="0"/>
    <x v="1"/>
    <n v="0"/>
    <n v="0"/>
    <n v="0"/>
    <n v="0"/>
    <x v="5"/>
    <x v="0"/>
    <x v="1"/>
    <n v="43"/>
    <x v="0"/>
    <x v="5"/>
    <x v="3"/>
    <x v="3"/>
    <n v="0"/>
    <n v="0"/>
    <n v="0"/>
    <n v="0"/>
    <n v="0"/>
    <d v="2024-01-12T00:00:00"/>
    <s v="Contacted"/>
    <n v="0"/>
    <x v="2"/>
    <b v="1"/>
    <b v="0"/>
    <x v="0"/>
  </r>
  <r>
    <s v="CUST100262"/>
    <d v="2022-09-12T00:00:00"/>
    <x v="0"/>
    <x v="10"/>
    <d v="2022-11-28T00:00:00"/>
    <d v="2023-12-01T00:00:00"/>
    <x v="1"/>
    <n v="1132"/>
    <n v="687"/>
    <n v="1.455604075691412E-3"/>
    <x v="0"/>
    <n v="4"/>
    <n v="174.32"/>
    <n v="43.58"/>
    <n v="37.11"/>
    <x v="5"/>
    <x v="6"/>
    <x v="2"/>
    <n v="20"/>
    <x v="2"/>
    <x v="3"/>
    <x v="1"/>
    <x v="3"/>
    <n v="0"/>
    <n v="1"/>
    <n v="0"/>
    <n v="0"/>
    <n v="0"/>
    <s v="-"/>
    <s v="Never Contacted"/>
    <n v="1"/>
    <x v="1"/>
    <b v="1"/>
    <b v="0"/>
    <x v="0"/>
  </r>
  <r>
    <s v="CUST101634"/>
    <d v="2022-04-16T00:00:00"/>
    <x v="0"/>
    <x v="9"/>
    <d v="2024-07-14T00:00:00"/>
    <d v="2024-10-28T00:00:00"/>
    <x v="0"/>
    <n v="1281"/>
    <n v="355"/>
    <n v="2.8169014084507044E-3"/>
    <x v="0"/>
    <n v="6"/>
    <n v="326.60000000000002"/>
    <n v="54.43"/>
    <n v="40.53"/>
    <x v="4"/>
    <x v="2"/>
    <x v="2"/>
    <n v="31"/>
    <x v="0"/>
    <x v="4"/>
    <x v="4"/>
    <x v="3"/>
    <n v="0"/>
    <n v="1"/>
    <n v="1"/>
    <n v="2"/>
    <n v="3"/>
    <d v="2023-08-01T00:00:00"/>
    <s v="Contacted"/>
    <n v="0"/>
    <x v="2"/>
    <b v="1"/>
    <b v="0"/>
    <x v="0"/>
  </r>
  <r>
    <s v="CUST101438"/>
    <d v="2021-09-05T00:00:00"/>
    <x v="1"/>
    <x v="10"/>
    <d v="2022-02-22T00:00:00"/>
    <d v="2022-06-11T00:00:00"/>
    <x v="5"/>
    <n v="1504"/>
    <n v="1225"/>
    <n v="8.1632653061224493E-4"/>
    <x v="0"/>
    <n v="3"/>
    <n v="267.27"/>
    <n v="89.09"/>
    <n v="140.77000000000001"/>
    <x v="1"/>
    <x v="4"/>
    <x v="2"/>
    <n v="26"/>
    <x v="2"/>
    <x v="3"/>
    <x v="2"/>
    <x v="7"/>
    <n v="0"/>
    <n v="0"/>
    <n v="0"/>
    <n v="0"/>
    <n v="0"/>
    <d v="2022-02-06T00:00:00"/>
    <s v="Contacted"/>
    <n v="7"/>
    <x v="2"/>
    <b v="0"/>
    <b v="0"/>
    <x v="0"/>
  </r>
  <r>
    <s v="CUST102198"/>
    <d v="2023-09-06T00:00:00"/>
    <x v="4"/>
    <x v="10"/>
    <d v="2023-09-24T00:00:00"/>
    <d v="2024-02-07T00:00:00"/>
    <x v="0"/>
    <n v="773"/>
    <n v="619"/>
    <n v="1.6155088852988692E-3"/>
    <x v="0"/>
    <n v="2"/>
    <n v="71.03"/>
    <n v="35.520000000000003"/>
    <n v="73.680000000000007"/>
    <x v="4"/>
    <x v="5"/>
    <x v="0"/>
    <n v="20"/>
    <x v="2"/>
    <x v="6"/>
    <x v="2"/>
    <x v="5"/>
    <n v="0"/>
    <n v="0"/>
    <n v="0"/>
    <n v="0"/>
    <n v="0"/>
    <d v="2025-06-24T00:00:00"/>
    <s v="Contacted"/>
    <n v="0"/>
    <x v="2"/>
    <b v="1"/>
    <b v="1"/>
    <x v="0"/>
  </r>
  <r>
    <s v="CUST101969"/>
    <d v="2022-05-30T00:00:00"/>
    <x v="0"/>
    <x v="1"/>
    <d v="2025-01-13T00:00:00"/>
    <d v="2025-01-28T00:00:00"/>
    <x v="2"/>
    <n v="1237"/>
    <n v="263"/>
    <n v="3.8022813688212928E-3"/>
    <x v="0"/>
    <n v="2"/>
    <n v="142.69"/>
    <n v="71.349999999999994"/>
    <n v="140.88999999999999"/>
    <x v="5"/>
    <x v="8"/>
    <x v="2"/>
    <n v="30"/>
    <x v="2"/>
    <x v="1"/>
    <x v="3"/>
    <x v="0"/>
    <n v="0"/>
    <n v="0"/>
    <n v="0"/>
    <n v="0"/>
    <n v="1"/>
    <d v="2022-09-23T00:00:00"/>
    <s v="Contacted"/>
    <n v="0"/>
    <x v="1"/>
    <b v="1"/>
    <b v="0"/>
    <x v="0"/>
  </r>
  <r>
    <s v="CUST101802"/>
    <d v="2022-07-18T00:00:00"/>
    <x v="0"/>
    <x v="8"/>
    <d v="2024-07-08T00:00:00"/>
    <d v="2024-07-23T00:00:00"/>
    <x v="0"/>
    <n v="1188"/>
    <n v="452"/>
    <n v="2.2123893805309734E-3"/>
    <x v="0"/>
    <n v="3"/>
    <n v="147.13999999999999"/>
    <n v="49.05"/>
    <n v="189.55"/>
    <x v="3"/>
    <x v="5"/>
    <x v="1"/>
    <n v="52"/>
    <x v="0"/>
    <x v="5"/>
    <x v="0"/>
    <x v="5"/>
    <n v="0"/>
    <n v="0"/>
    <n v="0"/>
    <n v="0"/>
    <n v="1"/>
    <d v="2024-10-10T00:00:00"/>
    <s v="Contacted"/>
    <n v="0"/>
    <x v="2"/>
    <b v="1"/>
    <b v="0"/>
    <x v="0"/>
  </r>
  <r>
    <s v="CUST100640"/>
    <d v="2024-12-19T00:00:00"/>
    <x v="3"/>
    <x v="7"/>
    <d v="2025-06-12T00:00:00"/>
    <d v="2025-07-17T00:00:00"/>
    <x v="2"/>
    <n v="303"/>
    <n v="93"/>
    <n v="1.0752688172043012E-2"/>
    <x v="0"/>
    <n v="4"/>
    <n v="297.39999999999998"/>
    <n v="74.349999999999994"/>
    <n v="62.26"/>
    <x v="4"/>
    <x v="4"/>
    <x v="2"/>
    <n v="32"/>
    <x v="0"/>
    <x v="4"/>
    <x v="0"/>
    <x v="5"/>
    <n v="0"/>
    <n v="0"/>
    <n v="0"/>
    <n v="0"/>
    <n v="3"/>
    <d v="2025-05-21T00:00:00"/>
    <s v="Contacted"/>
    <n v="0"/>
    <x v="0"/>
    <b v="0"/>
    <b v="1"/>
    <x v="0"/>
  </r>
  <r>
    <s v="CUST102458"/>
    <d v="2021-05-08T00:00:00"/>
    <x v="1"/>
    <x v="1"/>
    <s v="-"/>
    <s v="-"/>
    <x v="3"/>
    <n v="1624"/>
    <s v=" - "/>
    <n v="0"/>
    <x v="1"/>
    <n v="0"/>
    <n v="0"/>
    <n v="0"/>
    <n v="0"/>
    <x v="4"/>
    <x v="0"/>
    <x v="0"/>
    <n v="57"/>
    <x v="0"/>
    <x v="5"/>
    <x v="0"/>
    <x v="0"/>
    <n v="0"/>
    <n v="0"/>
    <n v="0"/>
    <n v="0"/>
    <n v="0"/>
    <d v="2025-09-14T00:00:00"/>
    <s v="Contacted"/>
    <n v="0"/>
    <x v="0"/>
    <b v="1"/>
    <b v="0"/>
    <x v="0"/>
  </r>
  <r>
    <s v="CUST101959"/>
    <d v="2022-09-21T00:00:00"/>
    <x v="0"/>
    <x v="10"/>
    <s v="-"/>
    <s v="-"/>
    <x v="3"/>
    <n v="1123"/>
    <s v=" - "/>
    <n v="0"/>
    <x v="1"/>
    <n v="0"/>
    <n v="0"/>
    <n v="0"/>
    <n v="0"/>
    <x v="1"/>
    <x v="6"/>
    <x v="0"/>
    <n v="22"/>
    <x v="2"/>
    <x v="5"/>
    <x v="1"/>
    <x v="4"/>
    <n v="0"/>
    <n v="0"/>
    <n v="0"/>
    <n v="0"/>
    <n v="0"/>
    <s v="-"/>
    <s v="Never Contacted"/>
    <n v="5"/>
    <x v="2"/>
    <b v="0"/>
    <b v="1"/>
    <x v="0"/>
  </r>
  <r>
    <s v="CUST100488"/>
    <d v="2020-03-20T00:00:00"/>
    <x v="2"/>
    <x v="11"/>
    <d v="2025-10-03T00:00:00"/>
    <s v="-"/>
    <x v="3"/>
    <n v="2038"/>
    <s v=" - "/>
    <n v="0"/>
    <x v="0"/>
    <n v="0"/>
    <n v="0"/>
    <n v="0"/>
    <n v="0"/>
    <x v="1"/>
    <x v="3"/>
    <x v="2"/>
    <n v="30"/>
    <x v="2"/>
    <x v="3"/>
    <x v="1"/>
    <x v="1"/>
    <n v="0"/>
    <n v="0"/>
    <n v="0"/>
    <n v="0"/>
    <n v="0"/>
    <d v="2024-07-22T00:00:00"/>
    <s v="Contacted"/>
    <n v="0"/>
    <x v="0"/>
    <b v="1"/>
    <b v="0"/>
    <x v="0"/>
  </r>
  <r>
    <s v="CUST101843"/>
    <d v="2020-06-23T00:00:00"/>
    <x v="2"/>
    <x v="0"/>
    <s v="-"/>
    <s v="-"/>
    <x v="3"/>
    <n v="1943"/>
    <s v=" - "/>
    <n v="0"/>
    <x v="1"/>
    <n v="0"/>
    <n v="0"/>
    <n v="0"/>
    <n v="0"/>
    <x v="5"/>
    <x v="9"/>
    <x v="2"/>
    <n v="32"/>
    <x v="0"/>
    <x v="4"/>
    <x v="0"/>
    <x v="6"/>
    <n v="0"/>
    <n v="0"/>
    <n v="0"/>
    <n v="0"/>
    <n v="0"/>
    <d v="2025-05-29T00:00:00"/>
    <s v="Contacted"/>
    <n v="0"/>
    <x v="1"/>
    <b v="1"/>
    <b v="0"/>
    <x v="0"/>
  </r>
  <r>
    <s v="CUST101734"/>
    <d v="2020-09-26T00:00:00"/>
    <x v="2"/>
    <x v="10"/>
    <d v="2021-10-24T00:00:00"/>
    <d v="2023-08-12T00:00:00"/>
    <x v="1"/>
    <n v="1848"/>
    <n v="798"/>
    <n v="1.2531328320802004E-3"/>
    <x v="0"/>
    <n v="6"/>
    <n v="396.11"/>
    <n v="66.02"/>
    <n v="14.34"/>
    <x v="2"/>
    <x v="4"/>
    <x v="2"/>
    <n v="31"/>
    <x v="0"/>
    <x v="0"/>
    <x v="1"/>
    <x v="7"/>
    <n v="0"/>
    <n v="0"/>
    <n v="0"/>
    <n v="1"/>
    <n v="3"/>
    <d v="2024-03-31T00:00:00"/>
    <s v="Contacted"/>
    <n v="0"/>
    <x v="0"/>
    <b v="1"/>
    <b v="0"/>
    <x v="0"/>
  </r>
  <r>
    <s v="CUST100146"/>
    <d v="2023-01-30T00:00:00"/>
    <x v="4"/>
    <x v="3"/>
    <d v="2023-03-02T00:00:00"/>
    <d v="2024-06-29T00:00:00"/>
    <x v="0"/>
    <n v="992"/>
    <n v="476"/>
    <n v="2.1008403361344537E-3"/>
    <x v="0"/>
    <n v="2"/>
    <n v="98.25"/>
    <n v="49.13"/>
    <n v="70.17"/>
    <x v="0"/>
    <x v="8"/>
    <x v="2"/>
    <n v="46"/>
    <x v="0"/>
    <x v="5"/>
    <x v="0"/>
    <x v="5"/>
    <n v="0"/>
    <n v="0"/>
    <n v="0"/>
    <n v="0"/>
    <n v="1"/>
    <d v="2024-08-20T00:00:00"/>
    <s v="Contacted"/>
    <n v="0"/>
    <x v="0"/>
    <b v="1"/>
    <b v="0"/>
    <x v="0"/>
  </r>
  <r>
    <s v="CUST101534"/>
    <d v="2021-05-28T00:00:00"/>
    <x v="1"/>
    <x v="1"/>
    <d v="2023-03-02T00:00:00"/>
    <d v="2023-08-04T00:00:00"/>
    <x v="1"/>
    <n v="1604"/>
    <n v="806"/>
    <n v="1.2406947890818859E-3"/>
    <x v="0"/>
    <n v="2"/>
    <n v="2.2000000000000002"/>
    <n v="1.1000000000000001"/>
    <n v="1.1299999999999999"/>
    <x v="3"/>
    <x v="9"/>
    <x v="1"/>
    <n v="16"/>
    <x v="1"/>
    <x v="1"/>
    <x v="4"/>
    <x v="3"/>
    <n v="0"/>
    <n v="1"/>
    <n v="0"/>
    <n v="0"/>
    <n v="0"/>
    <d v="2024-10-03T00:00:00"/>
    <s v="Contacted"/>
    <n v="0"/>
    <x v="0"/>
    <b v="1"/>
    <b v="0"/>
    <x v="0"/>
  </r>
  <r>
    <s v="CUST101986"/>
    <d v="2021-09-09T00:00:00"/>
    <x v="1"/>
    <x v="10"/>
    <d v="2023-03-17T00:00:00"/>
    <d v="2024-12-11T00:00:00"/>
    <x v="0"/>
    <n v="1500"/>
    <n v="311"/>
    <n v="3.2154340836012861E-3"/>
    <x v="0"/>
    <n v="3"/>
    <n v="269.26"/>
    <n v="89.75"/>
    <n v="51.9"/>
    <x v="3"/>
    <x v="4"/>
    <x v="2"/>
    <n v="39"/>
    <x v="0"/>
    <x v="2"/>
    <x v="3"/>
    <x v="6"/>
    <n v="0"/>
    <n v="0"/>
    <n v="0"/>
    <n v="0"/>
    <n v="0"/>
    <d v="2022-03-15T00:00:00"/>
    <s v="Contacted"/>
    <n v="0"/>
    <x v="2"/>
    <b v="0"/>
    <b v="0"/>
    <x v="0"/>
  </r>
  <r>
    <s v="CUST101369"/>
    <d v="2024-08-07T00:00:00"/>
    <x v="3"/>
    <x v="2"/>
    <d v="2025-01-28T00:00:00"/>
    <d v="2025-02-26T00:00:00"/>
    <x v="2"/>
    <n v="437"/>
    <n v="234"/>
    <n v="4.2735042735042739E-3"/>
    <x v="0"/>
    <n v="6"/>
    <n v="382.45"/>
    <n v="63.74"/>
    <n v="131.12"/>
    <x v="1"/>
    <x v="6"/>
    <x v="0"/>
    <n v="27"/>
    <x v="2"/>
    <x v="0"/>
    <x v="0"/>
    <x v="6"/>
    <n v="0"/>
    <n v="0"/>
    <n v="0"/>
    <n v="1"/>
    <n v="2"/>
    <d v="2025-10-01T00:00:00"/>
    <s v="Contacted"/>
    <n v="5"/>
    <x v="0"/>
    <b v="1"/>
    <b v="0"/>
    <x v="0"/>
  </r>
  <r>
    <s v="CUST102447"/>
    <d v="2020-03-30T00:00:00"/>
    <x v="2"/>
    <x v="11"/>
    <d v="2020-04-12T00:00:00"/>
    <d v="2020-06-19T00:00:00"/>
    <x v="6"/>
    <n v="2028"/>
    <n v="1947"/>
    <n v="5.1361068310220854E-4"/>
    <x v="0"/>
    <n v="9"/>
    <n v="861.11"/>
    <n v="95.68"/>
    <n v="98.91"/>
    <x v="0"/>
    <x v="5"/>
    <x v="1"/>
    <n v="31"/>
    <x v="0"/>
    <x v="5"/>
    <x v="3"/>
    <x v="3"/>
    <n v="0"/>
    <n v="1"/>
    <n v="0"/>
    <n v="1"/>
    <n v="1"/>
    <s v="-"/>
    <s v="Never Contacted"/>
    <n v="0"/>
    <x v="1"/>
    <b v="1"/>
    <b v="0"/>
    <x v="0"/>
  </r>
  <r>
    <s v="CUST100659"/>
    <d v="2024-05-13T00:00:00"/>
    <x v="3"/>
    <x v="1"/>
    <d v="2025-05-22T00:00:00"/>
    <d v="2025-09-08T00:00:00"/>
    <x v="2"/>
    <n v="523"/>
    <n v="40"/>
    <n v="2.5000000000000001E-2"/>
    <x v="0"/>
    <n v="2"/>
    <n v="78.39"/>
    <n v="39.200000000000003"/>
    <n v="40.590000000000003"/>
    <x v="5"/>
    <x v="4"/>
    <x v="2"/>
    <n v="26"/>
    <x v="2"/>
    <x v="2"/>
    <x v="3"/>
    <x v="7"/>
    <n v="1"/>
    <n v="0"/>
    <n v="0"/>
    <n v="0"/>
    <n v="1"/>
    <s v="-"/>
    <s v="Never Contacted"/>
    <n v="0"/>
    <x v="0"/>
    <b v="0"/>
    <b v="0"/>
    <x v="1"/>
  </r>
  <r>
    <s v="CUST101794"/>
    <d v="2023-04-13T00:00:00"/>
    <x v="4"/>
    <x v="9"/>
    <d v="2024-09-07T00:00:00"/>
    <d v="2025-04-16T00:00:00"/>
    <x v="2"/>
    <n v="919"/>
    <n v="185"/>
    <n v="5.4054054054054057E-3"/>
    <x v="0"/>
    <n v="6"/>
    <n v="399.79"/>
    <n v="66.63"/>
    <n v="53.1"/>
    <x v="0"/>
    <x v="4"/>
    <x v="2"/>
    <n v="35"/>
    <x v="0"/>
    <x v="0"/>
    <x v="1"/>
    <x v="5"/>
    <n v="0"/>
    <n v="0"/>
    <n v="0"/>
    <n v="1"/>
    <n v="1"/>
    <d v="2025-05-21T00:00:00"/>
    <s v="Contacted"/>
    <n v="8"/>
    <x v="1"/>
    <b v="1"/>
    <b v="0"/>
    <x v="0"/>
  </r>
  <r>
    <s v="CUST100186"/>
    <d v="2020-03-05T00:00:00"/>
    <x v="2"/>
    <x v="11"/>
    <d v="2021-10-24T00:00:00"/>
    <d v="2022-02-15T00:00:00"/>
    <x v="5"/>
    <n v="2053"/>
    <n v="1341"/>
    <n v="7.4571215510812821E-4"/>
    <x v="0"/>
    <n v="6"/>
    <n v="244.35"/>
    <n v="40.729999999999997"/>
    <n v="67.89"/>
    <x v="0"/>
    <x v="8"/>
    <x v="0"/>
    <n v="26"/>
    <x v="2"/>
    <x v="5"/>
    <x v="3"/>
    <x v="3"/>
    <n v="0"/>
    <n v="0"/>
    <n v="0"/>
    <n v="1"/>
    <n v="3"/>
    <s v="-"/>
    <s v="Never Contacted"/>
    <n v="3"/>
    <x v="0"/>
    <b v="0"/>
    <b v="1"/>
    <x v="0"/>
  </r>
  <r>
    <s v="CUST101147"/>
    <d v="2023-01-20T00:00:00"/>
    <x v="4"/>
    <x v="3"/>
    <d v="2025-07-07T00:00:00"/>
    <d v="2025-10-09T00:00:00"/>
    <x v="2"/>
    <n v="1002"/>
    <n v="9"/>
    <n v="0.1111111111111111"/>
    <x v="0"/>
    <n v="4"/>
    <n v="4.4400000000000004"/>
    <n v="1.1100000000000001"/>
    <n v="1.26"/>
    <x v="0"/>
    <x v="7"/>
    <x v="1"/>
    <n v="41"/>
    <x v="0"/>
    <x v="1"/>
    <x v="0"/>
    <x v="1"/>
    <n v="0"/>
    <n v="0"/>
    <n v="0"/>
    <n v="0"/>
    <n v="2"/>
    <d v="2025-02-27T00:00:00"/>
    <s v="Contacted"/>
    <n v="0"/>
    <x v="1"/>
    <b v="1"/>
    <b v="0"/>
    <x v="1"/>
  </r>
  <r>
    <s v="CUST100608"/>
    <d v="2024-06-13T00:00:00"/>
    <x v="3"/>
    <x v="0"/>
    <d v="2024-11-15T00:00:00"/>
    <d v="2025-06-20T00:00:00"/>
    <x v="2"/>
    <n v="492"/>
    <n v="120"/>
    <n v="8.3333333333333332E-3"/>
    <x v="0"/>
    <n v="3"/>
    <n v="290.89999999999998"/>
    <n v="96.97"/>
    <n v="103.01"/>
    <x v="2"/>
    <x v="6"/>
    <x v="1"/>
    <n v="27"/>
    <x v="2"/>
    <x v="3"/>
    <x v="4"/>
    <x v="5"/>
    <n v="0"/>
    <n v="0"/>
    <n v="0"/>
    <n v="0"/>
    <n v="0"/>
    <s v="-"/>
    <s v="Never Contacted"/>
    <n v="0"/>
    <x v="0"/>
    <b v="0"/>
    <b v="0"/>
    <x v="0"/>
  </r>
  <r>
    <s v="CUST102191"/>
    <d v="2023-02-16T00:00:00"/>
    <x v="4"/>
    <x v="4"/>
    <s v="-"/>
    <s v="-"/>
    <x v="3"/>
    <n v="975"/>
    <s v=" - "/>
    <n v="0"/>
    <x v="1"/>
    <n v="0"/>
    <n v="147.13999999999999"/>
    <n v="0"/>
    <n v="0"/>
    <x v="3"/>
    <x v="8"/>
    <x v="2"/>
    <n v="21"/>
    <x v="2"/>
    <x v="2"/>
    <x v="0"/>
    <x v="5"/>
    <n v="1"/>
    <n v="0"/>
    <n v="0"/>
    <n v="0"/>
    <n v="0"/>
    <d v="2025-08-27T00:00:00"/>
    <s v="Contacted"/>
    <n v="6"/>
    <x v="0"/>
    <b v="1"/>
    <b v="0"/>
    <x v="0"/>
  </r>
  <r>
    <s v="CUST101930"/>
    <d v="2024-03-08T00:00:00"/>
    <x v="3"/>
    <x v="11"/>
    <s v="-"/>
    <s v="-"/>
    <x v="3"/>
    <n v="589"/>
    <s v=" - "/>
    <n v="0"/>
    <x v="1"/>
    <n v="0"/>
    <n v="0"/>
    <n v="0"/>
    <n v="0"/>
    <x v="4"/>
    <x v="7"/>
    <x v="1"/>
    <n v="32"/>
    <x v="0"/>
    <x v="6"/>
    <x v="2"/>
    <x v="1"/>
    <n v="0"/>
    <n v="0"/>
    <n v="0"/>
    <n v="0"/>
    <n v="0"/>
    <d v="2025-03-22T00:00:00"/>
    <s v="Contacted"/>
    <n v="0"/>
    <x v="0"/>
    <b v="1"/>
    <b v="0"/>
    <x v="0"/>
  </r>
  <r>
    <s v="CUST100197"/>
    <d v="2020-09-27T00:00:00"/>
    <x v="2"/>
    <x v="10"/>
    <d v="2023-02-25T00:00:00"/>
    <d v="2025-06-19T00:00:00"/>
    <x v="2"/>
    <n v="1847"/>
    <n v="121"/>
    <n v="8.2644628099173556E-3"/>
    <x v="0"/>
    <n v="4"/>
    <n v="594.11"/>
    <n v="148.53"/>
    <n v="242.18"/>
    <x v="0"/>
    <x v="5"/>
    <x v="0"/>
    <n v="27"/>
    <x v="2"/>
    <x v="6"/>
    <x v="3"/>
    <x v="5"/>
    <n v="1"/>
    <n v="0"/>
    <n v="1"/>
    <n v="0"/>
    <n v="1"/>
    <d v="2020-09-27T00:00:00"/>
    <s v="Contacted"/>
    <n v="4"/>
    <x v="0"/>
    <b v="1"/>
    <b v="0"/>
    <x v="0"/>
  </r>
  <r>
    <s v="CUST100293"/>
    <d v="2024-03-11T00:00:00"/>
    <x v="3"/>
    <x v="11"/>
    <d v="2024-11-13T00:00:00"/>
    <d v="2025-07-29T00:00:00"/>
    <x v="2"/>
    <n v="586"/>
    <n v="81"/>
    <n v="1.2345679012345678E-2"/>
    <x v="0"/>
    <n v="2"/>
    <n v="71.28"/>
    <n v="35.64"/>
    <n v="2.95"/>
    <x v="2"/>
    <x v="8"/>
    <x v="1"/>
    <n v="30"/>
    <x v="2"/>
    <x v="0"/>
    <x v="0"/>
    <x v="5"/>
    <n v="0"/>
    <n v="0"/>
    <n v="0"/>
    <n v="0"/>
    <n v="1"/>
    <d v="2024-06-20T00:00:00"/>
    <s v="Contacted"/>
    <n v="8"/>
    <x v="0"/>
    <b v="1"/>
    <b v="0"/>
    <x v="1"/>
  </r>
  <r>
    <s v="CUST100766"/>
    <d v="2021-03-27T00:00:00"/>
    <x v="1"/>
    <x v="11"/>
    <d v="2022-03-01T00:00:00"/>
    <d v="2023-02-19T00:00:00"/>
    <x v="1"/>
    <n v="1666"/>
    <n v="972"/>
    <n v="1.02880658436214E-3"/>
    <x v="0"/>
    <n v="2"/>
    <n v="122.26"/>
    <n v="61.13"/>
    <n v="0"/>
    <x v="1"/>
    <x v="1"/>
    <x v="2"/>
    <n v="41"/>
    <x v="0"/>
    <x v="3"/>
    <x v="2"/>
    <x v="7"/>
    <n v="1"/>
    <n v="0"/>
    <n v="0"/>
    <n v="0"/>
    <n v="1"/>
    <d v="2022-07-15T00:00:00"/>
    <s v="Contacted"/>
    <n v="0"/>
    <x v="0"/>
    <b v="0"/>
    <b v="0"/>
    <x v="0"/>
  </r>
  <r>
    <s v="CUST100400"/>
    <d v="2021-06-24T00:00:00"/>
    <x v="1"/>
    <x v="0"/>
    <d v="2023-05-15T00:00:00"/>
    <d v="2025-09-01T00:00:00"/>
    <x v="2"/>
    <n v="1577"/>
    <n v="47"/>
    <n v="2.1276595744680851E-2"/>
    <x v="0"/>
    <n v="5"/>
    <n v="367.51"/>
    <n v="73.5"/>
    <n v="42.81"/>
    <x v="1"/>
    <x v="4"/>
    <x v="2"/>
    <n v="29"/>
    <x v="2"/>
    <x v="6"/>
    <x v="3"/>
    <x v="3"/>
    <n v="0"/>
    <n v="0"/>
    <n v="0"/>
    <n v="1"/>
    <n v="1"/>
    <d v="2023-04-15T00:00:00"/>
    <s v="Contacted"/>
    <n v="0"/>
    <x v="2"/>
    <b v="1"/>
    <b v="0"/>
    <x v="1"/>
  </r>
  <r>
    <s v="CUST100122"/>
    <d v="2020-08-17T00:00:00"/>
    <x v="2"/>
    <x v="2"/>
    <d v="2021-03-22T00:00:00"/>
    <d v="2024-01-05T00:00:00"/>
    <x v="0"/>
    <n v="1888"/>
    <n v="652"/>
    <n v="1.5337423312883436E-3"/>
    <x v="0"/>
    <n v="4"/>
    <n v="251.13"/>
    <n v="62.78"/>
    <n v="107.58"/>
    <x v="5"/>
    <x v="1"/>
    <x v="2"/>
    <n v="34"/>
    <x v="0"/>
    <x v="0"/>
    <x v="2"/>
    <x v="1"/>
    <n v="0"/>
    <n v="0"/>
    <n v="0"/>
    <n v="0"/>
    <n v="1"/>
    <s v="-"/>
    <s v="Never Contacted"/>
    <n v="0"/>
    <x v="2"/>
    <b v="0"/>
    <b v="0"/>
    <x v="0"/>
  </r>
  <r>
    <s v="CUST100202"/>
    <d v="2022-08-26T00:00:00"/>
    <x v="0"/>
    <x v="2"/>
    <d v="2023-02-16T00:00:00"/>
    <d v="2024-03-30T00:00:00"/>
    <x v="0"/>
    <n v="1149"/>
    <n v="567"/>
    <n v="1.7636684303350969E-3"/>
    <x v="0"/>
    <n v="4"/>
    <n v="148.44999999999999"/>
    <n v="37.11"/>
    <n v="67.62"/>
    <x v="4"/>
    <x v="1"/>
    <x v="2"/>
    <n v="30"/>
    <x v="2"/>
    <x v="0"/>
    <x v="0"/>
    <x v="4"/>
    <n v="0"/>
    <n v="0"/>
    <n v="0"/>
    <n v="0"/>
    <n v="1"/>
    <d v="2025-08-03T00:00:00"/>
    <s v="Contacted"/>
    <n v="0"/>
    <x v="0"/>
    <b v="1"/>
    <b v="0"/>
    <x v="0"/>
  </r>
  <r>
    <s v="CUST100835"/>
    <d v="2023-06-26T00:00:00"/>
    <x v="4"/>
    <x v="0"/>
    <d v="2024-08-21T00:00:00"/>
    <d v="2024-11-05T00:00:00"/>
    <x v="0"/>
    <n v="845"/>
    <n v="347"/>
    <n v="2.881844380403458E-3"/>
    <x v="0"/>
    <n v="4"/>
    <n v="3.67"/>
    <n v="0.92"/>
    <n v="2.08"/>
    <x v="4"/>
    <x v="8"/>
    <x v="1"/>
    <n v="24"/>
    <x v="2"/>
    <x v="0"/>
    <x v="0"/>
    <x v="6"/>
    <n v="0"/>
    <n v="0"/>
    <n v="0"/>
    <n v="1"/>
    <n v="1"/>
    <d v="2025-01-11T00:00:00"/>
    <s v="Contacted"/>
    <n v="10"/>
    <x v="0"/>
    <b v="1"/>
    <b v="0"/>
    <x v="0"/>
  </r>
  <r>
    <s v="CUST102294"/>
    <d v="2021-04-24T00:00:00"/>
    <x v="1"/>
    <x v="9"/>
    <d v="2025-04-11T00:00:00"/>
    <d v="2025-04-28T00:00:00"/>
    <x v="2"/>
    <n v="1638"/>
    <n v="173"/>
    <n v="5.7803468208092483E-3"/>
    <x v="0"/>
    <n v="1"/>
    <n v="86.29"/>
    <n v="86.29"/>
    <n v="54.37"/>
    <x v="0"/>
    <x v="2"/>
    <x v="2"/>
    <n v="36"/>
    <x v="0"/>
    <x v="0"/>
    <x v="0"/>
    <x v="7"/>
    <n v="1"/>
    <n v="0"/>
    <n v="0"/>
    <n v="0"/>
    <n v="0"/>
    <d v="2024-04-09T00:00:00"/>
    <s v="Contacted"/>
    <n v="0"/>
    <x v="2"/>
    <b v="1"/>
    <b v="0"/>
    <x v="0"/>
  </r>
  <r>
    <s v="CUST101439"/>
    <d v="2020-02-29T00:00:00"/>
    <x v="2"/>
    <x v="4"/>
    <d v="2021-06-09T00:00:00"/>
    <d v="2025-10-08T00:00:00"/>
    <x v="2"/>
    <n v="2058"/>
    <n v="10"/>
    <n v="0.1"/>
    <x v="0"/>
    <n v="1"/>
    <n v="46.93"/>
    <n v="46.93"/>
    <n v="12.83"/>
    <x v="1"/>
    <x v="9"/>
    <x v="0"/>
    <n v="37"/>
    <x v="0"/>
    <x v="3"/>
    <x v="1"/>
    <x v="5"/>
    <n v="0"/>
    <n v="0"/>
    <n v="0"/>
    <n v="0"/>
    <n v="1"/>
    <d v="2021-01-25T00:00:00"/>
    <s v="Contacted"/>
    <n v="0"/>
    <x v="2"/>
    <b v="1"/>
    <b v="0"/>
    <x v="1"/>
  </r>
  <r>
    <s v="CUST101733"/>
    <d v="2020-02-22T00:00:00"/>
    <x v="2"/>
    <x v="4"/>
    <d v="2020-09-16T00:00:00"/>
    <d v="2023-10-29T00:00:00"/>
    <x v="1"/>
    <n v="2065"/>
    <n v="720"/>
    <n v="1.3888888888888889E-3"/>
    <x v="0"/>
    <n v="5"/>
    <n v="23.4"/>
    <n v="4.68"/>
    <n v="7.9"/>
    <x v="2"/>
    <x v="1"/>
    <x v="1"/>
    <n v="24"/>
    <x v="2"/>
    <x v="4"/>
    <x v="1"/>
    <x v="0"/>
    <n v="1"/>
    <n v="0"/>
    <n v="1"/>
    <n v="0"/>
    <n v="1"/>
    <s v="-"/>
    <s v="Never Contacted"/>
    <n v="1"/>
    <x v="0"/>
    <b v="1"/>
    <b v="1"/>
    <x v="0"/>
  </r>
  <r>
    <s v="CUST101695"/>
    <d v="2023-08-02T00:00:00"/>
    <x v="4"/>
    <x v="2"/>
    <d v="2025-04-10T00:00:00"/>
    <d v="2025-08-09T00:00:00"/>
    <x v="2"/>
    <n v="808"/>
    <n v="70"/>
    <n v="1.4285714285714285E-2"/>
    <x v="0"/>
    <n v="2"/>
    <n v="203.41"/>
    <n v="101.71"/>
    <n v="44.38"/>
    <x v="3"/>
    <x v="6"/>
    <x v="1"/>
    <n v="38"/>
    <x v="0"/>
    <x v="2"/>
    <x v="3"/>
    <x v="0"/>
    <n v="0"/>
    <n v="0"/>
    <n v="0"/>
    <n v="0"/>
    <n v="2"/>
    <d v="2025-09-06T00:00:00"/>
    <s v="Contacted"/>
    <n v="4"/>
    <x v="1"/>
    <b v="1"/>
    <b v="0"/>
    <x v="1"/>
  </r>
  <r>
    <s v="CUST101707"/>
    <d v="2024-08-26T00:00:00"/>
    <x v="3"/>
    <x v="2"/>
    <d v="2024-12-31T00:00:00"/>
    <d v="2025-09-21T00:00:00"/>
    <x v="2"/>
    <n v="418"/>
    <n v="27"/>
    <n v="3.7037037037037035E-2"/>
    <x v="0"/>
    <n v="4"/>
    <n v="200.95"/>
    <n v="50.24"/>
    <n v="56.51"/>
    <x v="2"/>
    <x v="5"/>
    <x v="2"/>
    <n v="32"/>
    <x v="0"/>
    <x v="2"/>
    <x v="4"/>
    <x v="1"/>
    <n v="0"/>
    <n v="0"/>
    <n v="1"/>
    <n v="1"/>
    <n v="1"/>
    <d v="2025-10-03T00:00:00"/>
    <s v="Contacted"/>
    <n v="6"/>
    <x v="0"/>
    <b v="1"/>
    <b v="0"/>
    <x v="1"/>
  </r>
  <r>
    <s v="CUST102428"/>
    <d v="2023-03-14T00:00:00"/>
    <x v="4"/>
    <x v="11"/>
    <d v="2025-08-09T00:00:00"/>
    <d v="2025-08-12T00:00:00"/>
    <x v="2"/>
    <n v="949"/>
    <n v="67"/>
    <n v="1.4925373134328358E-2"/>
    <x v="0"/>
    <n v="1"/>
    <n v="8.1300000000000008"/>
    <n v="8.1300000000000008"/>
    <n v="7.98"/>
    <x v="1"/>
    <x v="4"/>
    <x v="0"/>
    <n v="36"/>
    <x v="0"/>
    <x v="0"/>
    <x v="4"/>
    <x v="1"/>
    <n v="0"/>
    <n v="0"/>
    <n v="0"/>
    <n v="0"/>
    <n v="0"/>
    <d v="2025-06-09T00:00:00"/>
    <s v="Contacted"/>
    <n v="0"/>
    <x v="0"/>
    <b v="1"/>
    <b v="0"/>
    <x v="1"/>
  </r>
  <r>
    <s v="CUST101153"/>
    <d v="2020-10-18T00:00:00"/>
    <x v="2"/>
    <x v="6"/>
    <d v="2024-08-30T00:00:00"/>
    <d v="2025-05-11T00:00:00"/>
    <x v="2"/>
    <n v="1826"/>
    <n v="160"/>
    <n v="6.2500000000000003E-3"/>
    <x v="0"/>
    <n v="5"/>
    <n v="341.57"/>
    <n v="68.31"/>
    <n v="125.38"/>
    <x v="2"/>
    <x v="0"/>
    <x v="0"/>
    <n v="36"/>
    <x v="0"/>
    <x v="4"/>
    <x v="1"/>
    <x v="6"/>
    <n v="1"/>
    <n v="0"/>
    <n v="1"/>
    <n v="0"/>
    <n v="1"/>
    <d v="2021-09-01T00:00:00"/>
    <s v="Contacted"/>
    <n v="5"/>
    <x v="0"/>
    <b v="1"/>
    <b v="1"/>
    <x v="0"/>
  </r>
  <r>
    <s v="CUST101661"/>
    <d v="2023-09-03T00:00:00"/>
    <x v="4"/>
    <x v="10"/>
    <d v="2024-09-04T00:00:00"/>
    <d v="2025-06-04T00:00:00"/>
    <x v="2"/>
    <n v="776"/>
    <n v="136"/>
    <n v="7.3529411764705881E-3"/>
    <x v="0"/>
    <n v="3"/>
    <n v="75.900000000000006"/>
    <n v="25.3"/>
    <n v="3.39"/>
    <x v="3"/>
    <x v="3"/>
    <x v="1"/>
    <n v="17"/>
    <x v="1"/>
    <x v="0"/>
    <x v="2"/>
    <x v="2"/>
    <n v="0"/>
    <n v="0"/>
    <n v="0"/>
    <n v="0"/>
    <n v="3"/>
    <s v="-"/>
    <s v="Never Contacted"/>
    <n v="4"/>
    <x v="2"/>
    <b v="1"/>
    <b v="0"/>
    <x v="0"/>
  </r>
  <r>
    <s v="CUST101759"/>
    <d v="2020-08-11T00:00:00"/>
    <x v="2"/>
    <x v="2"/>
    <d v="2021-04-12T00:00:00"/>
    <d v="2021-09-14T00:00:00"/>
    <x v="4"/>
    <n v="1894"/>
    <n v="1495"/>
    <n v="6.6889632107023408E-4"/>
    <x v="0"/>
    <n v="1"/>
    <n v="84.19"/>
    <n v="84.19"/>
    <n v="118.61"/>
    <x v="2"/>
    <x v="8"/>
    <x v="2"/>
    <n v="35"/>
    <x v="0"/>
    <x v="6"/>
    <x v="3"/>
    <x v="7"/>
    <n v="0"/>
    <n v="0"/>
    <n v="0"/>
    <n v="0"/>
    <n v="0"/>
    <s v="-"/>
    <s v="Never Contacted"/>
    <n v="0"/>
    <x v="1"/>
    <b v="1"/>
    <b v="1"/>
    <x v="0"/>
  </r>
  <r>
    <s v="CUST100854"/>
    <d v="2020-08-22T00:00:00"/>
    <x v="2"/>
    <x v="2"/>
    <d v="2024-02-20T00:00:00"/>
    <d v="2025-04-25T00:00:00"/>
    <x v="2"/>
    <n v="1883"/>
    <n v="176"/>
    <n v="5.681818181818182E-3"/>
    <x v="0"/>
    <n v="3"/>
    <n v="242.24"/>
    <n v="80.75"/>
    <n v="37.81"/>
    <x v="0"/>
    <x v="10"/>
    <x v="1"/>
    <n v="40"/>
    <x v="0"/>
    <x v="1"/>
    <x v="1"/>
    <x v="2"/>
    <n v="0"/>
    <n v="0"/>
    <n v="0"/>
    <n v="0"/>
    <n v="0"/>
    <s v="-"/>
    <s v="Never Contacted"/>
    <n v="9"/>
    <x v="0"/>
    <b v="1"/>
    <b v="1"/>
    <x v="0"/>
  </r>
  <r>
    <s v="CUST101589"/>
    <d v="2023-10-17T00:00:00"/>
    <x v="4"/>
    <x v="6"/>
    <d v="2024-04-01T00:00:00"/>
    <d v="2024-09-09T00:00:00"/>
    <x v="0"/>
    <n v="732"/>
    <n v="404"/>
    <n v="2.4752475247524753E-3"/>
    <x v="0"/>
    <n v="4"/>
    <n v="231.37"/>
    <n v="57.84"/>
    <n v="57.09"/>
    <x v="1"/>
    <x v="8"/>
    <x v="2"/>
    <n v="37"/>
    <x v="0"/>
    <x v="5"/>
    <x v="2"/>
    <x v="3"/>
    <n v="0"/>
    <n v="0"/>
    <n v="1"/>
    <n v="1"/>
    <n v="1"/>
    <d v="2024-01-09T00:00:00"/>
    <s v="Contacted"/>
    <n v="3"/>
    <x v="0"/>
    <b v="1"/>
    <b v="1"/>
    <x v="0"/>
  </r>
  <r>
    <s v="CUST102267"/>
    <d v="2020-09-25T00:00:00"/>
    <x v="2"/>
    <x v="10"/>
    <d v="2021-10-27T00:00:00"/>
    <d v="2022-03-25T00:00:00"/>
    <x v="5"/>
    <n v="1849"/>
    <n v="1303"/>
    <n v="7.6745970836531081E-4"/>
    <x v="0"/>
    <n v="4"/>
    <n v="78.88"/>
    <n v="19.72"/>
    <n v="42.43"/>
    <x v="5"/>
    <x v="1"/>
    <x v="0"/>
    <n v="26"/>
    <x v="2"/>
    <x v="4"/>
    <x v="0"/>
    <x v="7"/>
    <n v="0"/>
    <n v="0"/>
    <n v="0"/>
    <n v="0"/>
    <n v="4"/>
    <d v="2024-02-13T00:00:00"/>
    <s v="Contacted"/>
    <n v="0"/>
    <x v="1"/>
    <b v="1"/>
    <b v="0"/>
    <x v="0"/>
  </r>
  <r>
    <s v="CUST100641"/>
    <d v="2023-07-13T00:00:00"/>
    <x v="4"/>
    <x v="8"/>
    <d v="2025-01-22T00:00:00"/>
    <d v="2025-06-04T00:00:00"/>
    <x v="2"/>
    <n v="828"/>
    <n v="136"/>
    <n v="7.3529411764705881E-3"/>
    <x v="0"/>
    <n v="4"/>
    <n v="31.13"/>
    <n v="7.78"/>
    <n v="1.68"/>
    <x v="2"/>
    <x v="9"/>
    <x v="1"/>
    <n v="33"/>
    <x v="0"/>
    <x v="5"/>
    <x v="2"/>
    <x v="6"/>
    <n v="0"/>
    <n v="0"/>
    <n v="0"/>
    <n v="0"/>
    <n v="1"/>
    <d v="2024-02-17T00:00:00"/>
    <s v="Contacted"/>
    <n v="0"/>
    <x v="0"/>
    <b v="1"/>
    <b v="0"/>
    <x v="0"/>
  </r>
  <r>
    <s v="CUST100001"/>
    <d v="2021-05-16T00:00:00"/>
    <x v="1"/>
    <x v="1"/>
    <d v="2023-06-07T00:00:00"/>
    <d v="2025-08-31T00:00:00"/>
    <x v="2"/>
    <n v="1616"/>
    <n v="48"/>
    <n v="2.0833333333333332E-2"/>
    <x v="0"/>
    <n v="2"/>
    <n v="67.09"/>
    <n v="33.549999999999997"/>
    <n v="0.5"/>
    <x v="4"/>
    <x v="8"/>
    <x v="2"/>
    <n v="39"/>
    <x v="0"/>
    <x v="0"/>
    <x v="1"/>
    <x v="5"/>
    <n v="0"/>
    <n v="0"/>
    <n v="0"/>
    <n v="0"/>
    <n v="0"/>
    <s v="-"/>
    <s v="Never Contacted"/>
    <n v="0"/>
    <x v="1"/>
    <b v="1"/>
    <b v="0"/>
    <x v="1"/>
  </r>
  <r>
    <s v="CUST102160"/>
    <d v="2024-01-02T00:00:00"/>
    <x v="3"/>
    <x v="3"/>
    <d v="2025-09-09T00:00:00"/>
    <d v="2025-10-10T00:00:00"/>
    <x v="2"/>
    <n v="655"/>
    <n v="8"/>
    <n v="0.125"/>
    <x v="0"/>
    <n v="2"/>
    <n v="100.15"/>
    <n v="50.08"/>
    <n v="0.5"/>
    <x v="2"/>
    <x v="10"/>
    <x v="1"/>
    <n v="30"/>
    <x v="2"/>
    <x v="6"/>
    <x v="3"/>
    <x v="3"/>
    <n v="0"/>
    <n v="0"/>
    <n v="0"/>
    <n v="0"/>
    <n v="0"/>
    <s v="-"/>
    <s v="Never Contacted"/>
    <n v="9"/>
    <x v="0"/>
    <b v="0"/>
    <b v="0"/>
    <x v="1"/>
  </r>
  <r>
    <s v="CUST100698"/>
    <d v="2021-06-14T00:00:00"/>
    <x v="1"/>
    <x v="0"/>
    <d v="2023-12-21T00:00:00"/>
    <d v="2024-08-20T00:00:00"/>
    <x v="0"/>
    <n v="1587"/>
    <n v="424"/>
    <n v="2.3584905660377358E-3"/>
    <x v="0"/>
    <n v="4"/>
    <n v="551.09"/>
    <n v="137.77000000000001"/>
    <n v="217.12"/>
    <x v="0"/>
    <x v="8"/>
    <x v="2"/>
    <n v="32"/>
    <x v="0"/>
    <x v="0"/>
    <x v="3"/>
    <x v="1"/>
    <n v="0"/>
    <n v="1"/>
    <n v="0"/>
    <n v="0"/>
    <n v="3"/>
    <s v="-"/>
    <s v="Never Contacted"/>
    <n v="0"/>
    <x v="2"/>
    <b v="0"/>
    <b v="0"/>
    <x v="0"/>
  </r>
  <r>
    <s v="CUST101636"/>
    <d v="2020-10-13T00:00:00"/>
    <x v="2"/>
    <x v="6"/>
    <d v="2025-03-06T00:00:00"/>
    <d v="2025-09-25T00:00:00"/>
    <x v="2"/>
    <n v="1831"/>
    <n v="23"/>
    <n v="4.3478260869565216E-2"/>
    <x v="0"/>
    <n v="4"/>
    <n v="116.24"/>
    <n v="29.06"/>
    <n v="25.84"/>
    <x v="0"/>
    <x v="6"/>
    <x v="2"/>
    <n v="43"/>
    <x v="0"/>
    <x v="5"/>
    <x v="4"/>
    <x v="6"/>
    <n v="1"/>
    <n v="0"/>
    <n v="0"/>
    <n v="0"/>
    <n v="1"/>
    <d v="2023-05-12T00:00:00"/>
    <s v="Contacted"/>
    <n v="0"/>
    <x v="1"/>
    <b v="1"/>
    <b v="0"/>
    <x v="1"/>
  </r>
  <r>
    <s v="CUST101291"/>
    <d v="2023-08-19T00:00:00"/>
    <x v="4"/>
    <x v="2"/>
    <d v="2025-03-17T00:00:00"/>
    <d v="2025-06-04T00:00:00"/>
    <x v="2"/>
    <n v="791"/>
    <n v="136"/>
    <n v="7.3529411764705881E-3"/>
    <x v="0"/>
    <n v="1"/>
    <n v="100.78"/>
    <n v="100.78"/>
    <n v="100.79"/>
    <x v="5"/>
    <x v="3"/>
    <x v="0"/>
    <n v="30"/>
    <x v="2"/>
    <x v="0"/>
    <x v="1"/>
    <x v="1"/>
    <n v="1"/>
    <n v="0"/>
    <n v="0"/>
    <n v="0"/>
    <n v="0"/>
    <s v="-"/>
    <s v="Never Contacted"/>
    <n v="0"/>
    <x v="0"/>
    <b v="1"/>
    <b v="1"/>
    <x v="0"/>
  </r>
  <r>
    <s v="CUST102382"/>
    <d v="2022-07-07T00:00:00"/>
    <x v="0"/>
    <x v="8"/>
    <d v="2024-06-13T00:00:00"/>
    <d v="2024-06-19T00:00:00"/>
    <x v="0"/>
    <n v="1199"/>
    <n v="486"/>
    <n v="2.05761316872428E-3"/>
    <x v="0"/>
    <n v="2"/>
    <n v="147.47999999999999"/>
    <n v="73.739999999999995"/>
    <n v="3.14"/>
    <x v="2"/>
    <x v="2"/>
    <x v="1"/>
    <n v="31"/>
    <x v="0"/>
    <x v="3"/>
    <x v="4"/>
    <x v="4"/>
    <n v="0"/>
    <n v="0"/>
    <n v="0"/>
    <n v="0"/>
    <n v="2"/>
    <d v="2023-01-12T00:00:00"/>
    <s v="Contacted"/>
    <n v="1"/>
    <x v="2"/>
    <b v="1"/>
    <b v="0"/>
    <x v="0"/>
  </r>
  <r>
    <s v="CUST101520"/>
    <d v="2024-03-06T00:00:00"/>
    <x v="3"/>
    <x v="11"/>
    <d v="2024-08-13T00:00:00"/>
    <d v="2025-03-20T00:00:00"/>
    <x v="2"/>
    <n v="591"/>
    <n v="212"/>
    <n v="4.7169811320754715E-3"/>
    <x v="0"/>
    <n v="2"/>
    <n v="136.43"/>
    <n v="68.22"/>
    <n v="33.31"/>
    <x v="2"/>
    <x v="8"/>
    <x v="0"/>
    <n v="49"/>
    <x v="0"/>
    <x v="4"/>
    <x v="1"/>
    <x v="6"/>
    <n v="0"/>
    <n v="0"/>
    <n v="0"/>
    <n v="0"/>
    <n v="1"/>
    <s v="-"/>
    <s v="Never Contacted"/>
    <n v="5"/>
    <x v="1"/>
    <b v="1"/>
    <b v="0"/>
    <x v="0"/>
  </r>
  <r>
    <s v="CUST101853"/>
    <d v="2020-05-02T00:00:00"/>
    <x v="2"/>
    <x v="1"/>
    <d v="2025-04-26T00:00:00"/>
    <d v="2025-05-06T00:00:00"/>
    <x v="2"/>
    <n v="1995"/>
    <n v="165"/>
    <n v="6.0606060606060606E-3"/>
    <x v="0"/>
    <n v="2"/>
    <n v="52.31"/>
    <n v="26.16"/>
    <n v="41.49"/>
    <x v="0"/>
    <x v="3"/>
    <x v="2"/>
    <n v="39"/>
    <x v="0"/>
    <x v="0"/>
    <x v="2"/>
    <x v="4"/>
    <n v="0"/>
    <n v="0"/>
    <n v="1"/>
    <n v="1"/>
    <n v="0"/>
    <d v="2025-04-23T00:00:00"/>
    <s v="Contacted"/>
    <n v="0"/>
    <x v="0"/>
    <b v="1"/>
    <b v="1"/>
    <x v="0"/>
  </r>
  <r>
    <s v="CUST101136"/>
    <d v="2021-04-23T00:00:00"/>
    <x v="1"/>
    <x v="9"/>
    <d v="2023-02-15T00:00:00"/>
    <d v="2025-04-05T00:00:00"/>
    <x v="2"/>
    <n v="1639"/>
    <n v="196"/>
    <n v="5.1020408163265302E-3"/>
    <x v="0"/>
    <n v="1"/>
    <n v="36.65"/>
    <n v="36.65"/>
    <n v="0"/>
    <x v="0"/>
    <x v="10"/>
    <x v="2"/>
    <n v="16"/>
    <x v="1"/>
    <x v="5"/>
    <x v="1"/>
    <x v="7"/>
    <n v="0"/>
    <n v="0"/>
    <n v="0"/>
    <n v="0"/>
    <n v="0"/>
    <d v="2023-09-24T00:00:00"/>
    <s v="Contacted"/>
    <n v="0"/>
    <x v="0"/>
    <b v="1"/>
    <b v="1"/>
    <x v="0"/>
  </r>
  <r>
    <s v="CUST102415"/>
    <d v="2020-02-03T00:00:00"/>
    <x v="2"/>
    <x v="4"/>
    <d v="2021-12-10T00:00:00"/>
    <d v="2025-03-09T00:00:00"/>
    <x v="2"/>
    <n v="2084"/>
    <n v="223"/>
    <n v="4.4843049327354259E-3"/>
    <x v="0"/>
    <n v="5"/>
    <n v="370.16"/>
    <n v="74.03"/>
    <n v="35.93"/>
    <x v="2"/>
    <x v="7"/>
    <x v="1"/>
    <n v="19"/>
    <x v="1"/>
    <x v="2"/>
    <x v="4"/>
    <x v="6"/>
    <n v="0"/>
    <n v="0"/>
    <n v="0"/>
    <n v="0"/>
    <n v="2"/>
    <d v="2024-01-01T00:00:00"/>
    <s v="Contacted"/>
    <n v="7"/>
    <x v="0"/>
    <b v="1"/>
    <b v="0"/>
    <x v="0"/>
  </r>
  <r>
    <s v="CUST101631"/>
    <d v="2023-12-06T00:00:00"/>
    <x v="4"/>
    <x v="7"/>
    <d v="2025-09-29T00:00:00"/>
    <d v="2025-10-13T00:00:00"/>
    <x v="2"/>
    <n v="682"/>
    <n v="5"/>
    <n v="0.2"/>
    <x v="0"/>
    <n v="3"/>
    <n v="252.29"/>
    <n v="84.1"/>
    <n v="90.13"/>
    <x v="1"/>
    <x v="4"/>
    <x v="0"/>
    <n v="31"/>
    <x v="0"/>
    <x v="3"/>
    <x v="4"/>
    <x v="2"/>
    <n v="0"/>
    <n v="0"/>
    <n v="0"/>
    <n v="0"/>
    <n v="0"/>
    <d v="2024-05-09T00:00:00"/>
    <s v="Contacted"/>
    <n v="3"/>
    <x v="1"/>
    <b v="0"/>
    <b v="0"/>
    <x v="1"/>
  </r>
  <r>
    <s v="CUST101998"/>
    <d v="2022-05-31T00:00:00"/>
    <x v="0"/>
    <x v="1"/>
    <d v="2024-10-02T00:00:00"/>
    <d v="2025-07-09T00:00:00"/>
    <x v="2"/>
    <n v="1236"/>
    <n v="101"/>
    <n v="9.9009900990099011E-3"/>
    <x v="0"/>
    <n v="5"/>
    <n v="412.79"/>
    <n v="82.56"/>
    <n v="21.02"/>
    <x v="1"/>
    <x v="5"/>
    <x v="2"/>
    <n v="19"/>
    <x v="1"/>
    <x v="0"/>
    <x v="3"/>
    <x v="2"/>
    <n v="0"/>
    <n v="0"/>
    <n v="0"/>
    <n v="0"/>
    <n v="3"/>
    <d v="2024-12-07T00:00:00"/>
    <s v="Contacted"/>
    <n v="6"/>
    <x v="1"/>
    <b v="0"/>
    <b v="0"/>
    <x v="0"/>
  </r>
  <r>
    <s v="CUST100663"/>
    <d v="2024-07-04T00:00:00"/>
    <x v="3"/>
    <x v="8"/>
    <d v="2025-03-07T00:00:00"/>
    <d v="2025-10-03T00:00:00"/>
    <x v="2"/>
    <n v="471"/>
    <n v="15"/>
    <n v="6.6666666666666666E-2"/>
    <x v="0"/>
    <n v="4"/>
    <n v="212.35"/>
    <n v="53.09"/>
    <n v="33.74"/>
    <x v="0"/>
    <x v="5"/>
    <x v="1"/>
    <n v="23"/>
    <x v="2"/>
    <x v="1"/>
    <x v="2"/>
    <x v="2"/>
    <n v="0"/>
    <n v="0"/>
    <n v="0"/>
    <n v="0"/>
    <n v="2"/>
    <d v="2024-11-08T00:00:00"/>
    <s v="Contacted"/>
    <n v="1"/>
    <x v="2"/>
    <b v="1"/>
    <b v="1"/>
    <x v="1"/>
  </r>
  <r>
    <s v="CUST100683"/>
    <d v="2022-06-25T00:00:00"/>
    <x v="0"/>
    <x v="0"/>
    <d v="2023-07-16T00:00:00"/>
    <d v="2025-04-27T00:00:00"/>
    <x v="2"/>
    <n v="1211"/>
    <n v="174"/>
    <n v="5.7471264367816091E-3"/>
    <x v="0"/>
    <n v="3"/>
    <n v="3.65"/>
    <n v="1.22"/>
    <n v="0.5"/>
    <x v="0"/>
    <x v="1"/>
    <x v="1"/>
    <n v="31"/>
    <x v="0"/>
    <x v="0"/>
    <x v="2"/>
    <x v="5"/>
    <n v="0"/>
    <n v="0"/>
    <n v="0"/>
    <n v="0"/>
    <n v="0"/>
    <d v="2023-06-23T00:00:00"/>
    <s v="Contacted"/>
    <n v="0"/>
    <x v="0"/>
    <b v="1"/>
    <b v="0"/>
    <x v="0"/>
  </r>
  <r>
    <s v="CUST101257"/>
    <d v="2024-03-29T00:00:00"/>
    <x v="3"/>
    <x v="11"/>
    <d v="2025-08-17T00:00:00"/>
    <d v="2025-08-20T00:00:00"/>
    <x v="2"/>
    <n v="568"/>
    <n v="59"/>
    <n v="1.6949152542372881E-2"/>
    <x v="0"/>
    <n v="3"/>
    <n v="130.88"/>
    <n v="43.63"/>
    <n v="0"/>
    <x v="2"/>
    <x v="2"/>
    <x v="0"/>
    <n v="28"/>
    <x v="2"/>
    <x v="3"/>
    <x v="0"/>
    <x v="6"/>
    <n v="0"/>
    <n v="0"/>
    <n v="0"/>
    <n v="1"/>
    <n v="0"/>
    <d v="2024-04-29T00:00:00"/>
    <s v="Contacted"/>
    <n v="0"/>
    <x v="1"/>
    <b v="0"/>
    <b v="0"/>
    <x v="1"/>
  </r>
  <r>
    <s v="CUST100317"/>
    <d v="2023-03-12T00:00:00"/>
    <x v="4"/>
    <x v="11"/>
    <d v="2025-08-22T00:00:00"/>
    <d v="2025-10-08T00:00:00"/>
    <x v="2"/>
    <n v="951"/>
    <n v="10"/>
    <n v="0.1"/>
    <x v="0"/>
    <n v="1"/>
    <n v="29.88"/>
    <n v="29.88"/>
    <n v="62.29"/>
    <x v="4"/>
    <x v="4"/>
    <x v="2"/>
    <n v="52"/>
    <x v="0"/>
    <x v="6"/>
    <x v="3"/>
    <x v="2"/>
    <n v="0"/>
    <n v="0"/>
    <n v="0"/>
    <n v="0"/>
    <n v="0"/>
    <s v="-"/>
    <s v="Never Contacted"/>
    <n v="9"/>
    <x v="2"/>
    <b v="1"/>
    <b v="1"/>
    <x v="1"/>
  </r>
  <r>
    <s v="CUST100648"/>
    <d v="2022-03-29T00:00:00"/>
    <x v="0"/>
    <x v="11"/>
    <d v="2023-05-30T00:00:00"/>
    <d v="2024-06-22T00:00:00"/>
    <x v="0"/>
    <n v="1299"/>
    <n v="483"/>
    <n v="2.070393374741201E-3"/>
    <x v="0"/>
    <n v="2"/>
    <n v="9.1199999999999992"/>
    <n v="4.5599999999999996"/>
    <n v="1.4"/>
    <x v="3"/>
    <x v="8"/>
    <x v="2"/>
    <n v="41"/>
    <x v="0"/>
    <x v="6"/>
    <x v="2"/>
    <x v="0"/>
    <n v="0"/>
    <n v="0"/>
    <n v="0"/>
    <n v="0"/>
    <n v="2"/>
    <s v="-"/>
    <s v="Never Contacted"/>
    <n v="0"/>
    <x v="0"/>
    <b v="1"/>
    <b v="0"/>
    <x v="0"/>
  </r>
  <r>
    <s v="CUST101434"/>
    <d v="2020-07-24T00:00:00"/>
    <x v="2"/>
    <x v="8"/>
    <d v="2023-07-16T00:00:00"/>
    <d v="2025-02-04T00:00:00"/>
    <x v="2"/>
    <n v="1912"/>
    <n v="256"/>
    <n v="3.90625E-3"/>
    <x v="0"/>
    <n v="6"/>
    <n v="230.75"/>
    <n v="38.46"/>
    <n v="26.52"/>
    <x v="2"/>
    <x v="5"/>
    <x v="2"/>
    <n v="21"/>
    <x v="2"/>
    <x v="0"/>
    <x v="2"/>
    <x v="2"/>
    <n v="0"/>
    <n v="0"/>
    <n v="0"/>
    <n v="0"/>
    <n v="1"/>
    <d v="2021-12-02T00:00:00"/>
    <s v="Contacted"/>
    <n v="0"/>
    <x v="1"/>
    <b v="1"/>
    <b v="0"/>
    <x v="0"/>
  </r>
  <r>
    <s v="CUST101479"/>
    <d v="2023-10-19T00:00:00"/>
    <x v="4"/>
    <x v="6"/>
    <d v="2024-07-29T00:00:00"/>
    <d v="2025-01-10T00:00:00"/>
    <x v="2"/>
    <n v="730"/>
    <n v="281"/>
    <n v="3.5587188612099642E-3"/>
    <x v="0"/>
    <n v="7"/>
    <n v="147.13999999999999"/>
    <n v="21.02"/>
    <n v="78.98"/>
    <x v="2"/>
    <x v="8"/>
    <x v="0"/>
    <n v="0"/>
    <x v="3"/>
    <x v="1"/>
    <x v="4"/>
    <x v="1"/>
    <n v="0"/>
    <n v="0"/>
    <n v="1"/>
    <n v="2"/>
    <n v="3"/>
    <s v="-"/>
    <s v="Never Contacted"/>
    <n v="4"/>
    <x v="2"/>
    <b v="0"/>
    <b v="1"/>
    <x v="0"/>
  </r>
  <r>
    <s v="CUST100709"/>
    <d v="2021-05-04T00:00:00"/>
    <x v="1"/>
    <x v="1"/>
    <d v="2024-06-06T00:00:00"/>
    <d v="2024-06-22T00:00:00"/>
    <x v="0"/>
    <n v="1628"/>
    <n v="483"/>
    <n v="2.070393374741201E-3"/>
    <x v="0"/>
    <n v="2"/>
    <n v="130.77000000000001"/>
    <n v="65.39"/>
    <n v="129.08000000000001"/>
    <x v="1"/>
    <x v="0"/>
    <x v="2"/>
    <n v="26"/>
    <x v="2"/>
    <x v="6"/>
    <x v="4"/>
    <x v="5"/>
    <n v="1"/>
    <n v="0"/>
    <n v="0"/>
    <n v="0"/>
    <n v="0"/>
    <d v="2021-07-16T00:00:00"/>
    <s v="Contacted"/>
    <n v="4"/>
    <x v="0"/>
    <b v="1"/>
    <b v="0"/>
    <x v="0"/>
  </r>
  <r>
    <s v="CUST101282"/>
    <d v="2020-01-29T00:00:00"/>
    <x v="2"/>
    <x v="3"/>
    <d v="2023-08-24T00:00:00"/>
    <d v="2024-12-17T00:00:00"/>
    <x v="0"/>
    <n v="2089"/>
    <n v="305"/>
    <n v="3.2786885245901639E-3"/>
    <x v="0"/>
    <n v="3"/>
    <n v="198.16"/>
    <n v="66.05"/>
    <n v="9.89"/>
    <x v="5"/>
    <x v="7"/>
    <x v="1"/>
    <n v="41"/>
    <x v="0"/>
    <x v="2"/>
    <x v="3"/>
    <x v="7"/>
    <n v="0"/>
    <n v="0"/>
    <n v="1"/>
    <n v="0"/>
    <n v="2"/>
    <d v="2023-01-29T00:00:00"/>
    <s v="Contacted"/>
    <n v="0"/>
    <x v="2"/>
    <b v="0"/>
    <b v="1"/>
    <x v="0"/>
  </r>
  <r>
    <s v="CUST101768"/>
    <d v="2023-09-11T00:00:00"/>
    <x v="4"/>
    <x v="10"/>
    <d v="2025-09-12T00:00:00"/>
    <d v="2025-09-14T00:00:00"/>
    <x v="2"/>
    <n v="768"/>
    <n v="34"/>
    <n v="2.9411764705882353E-2"/>
    <x v="0"/>
    <n v="2"/>
    <n v="133.35"/>
    <n v="66.680000000000007"/>
    <n v="37.58"/>
    <x v="5"/>
    <x v="7"/>
    <x v="1"/>
    <n v="19"/>
    <x v="1"/>
    <x v="6"/>
    <x v="4"/>
    <x v="1"/>
    <n v="0"/>
    <n v="0"/>
    <n v="0"/>
    <n v="1"/>
    <n v="1"/>
    <d v="2024-08-27T00:00:00"/>
    <s v="Contacted"/>
    <n v="0"/>
    <x v="2"/>
    <b v="1"/>
    <b v="0"/>
    <x v="1"/>
  </r>
  <r>
    <s v="CUST100972"/>
    <d v="2021-05-07T00:00:00"/>
    <x v="1"/>
    <x v="1"/>
    <d v="2025-04-10T00:00:00"/>
    <d v="2025-09-24T00:00:00"/>
    <x v="2"/>
    <n v="1625"/>
    <n v="24"/>
    <n v="4.1666666666666664E-2"/>
    <x v="0"/>
    <n v="3"/>
    <n v="137.07"/>
    <n v="45.69"/>
    <n v="36.17"/>
    <x v="0"/>
    <x v="5"/>
    <x v="2"/>
    <n v="20"/>
    <x v="2"/>
    <x v="2"/>
    <x v="0"/>
    <x v="6"/>
    <n v="0"/>
    <n v="0"/>
    <n v="0"/>
    <n v="0"/>
    <n v="1"/>
    <d v="2024-06-17T00:00:00"/>
    <s v="Contacted"/>
    <n v="0"/>
    <x v="0"/>
    <b v="1"/>
    <b v="1"/>
    <x v="1"/>
  </r>
  <r>
    <s v="CUST101306"/>
    <d v="2023-02-02T00:00:00"/>
    <x v="4"/>
    <x v="4"/>
    <d v="2024-02-02T00:00:00"/>
    <d v="2025-08-12T00:00:00"/>
    <x v="2"/>
    <n v="989"/>
    <n v="67"/>
    <n v="1.4925373134328358E-2"/>
    <x v="0"/>
    <n v="6"/>
    <n v="434.16"/>
    <n v="72.36"/>
    <n v="151.31"/>
    <x v="4"/>
    <x v="7"/>
    <x v="1"/>
    <n v="34"/>
    <x v="0"/>
    <x v="0"/>
    <x v="1"/>
    <x v="1"/>
    <n v="0"/>
    <n v="0"/>
    <n v="0"/>
    <n v="0"/>
    <n v="4"/>
    <d v="2025-09-30T00:00:00"/>
    <s v="Contacted"/>
    <n v="0"/>
    <x v="2"/>
    <b v="1"/>
    <b v="0"/>
    <x v="1"/>
  </r>
  <r>
    <s v="CUST101400"/>
    <d v="2022-03-25T00:00:00"/>
    <x v="0"/>
    <x v="11"/>
    <d v="2022-10-07T00:00:00"/>
    <d v="2023-01-04T00:00:00"/>
    <x v="1"/>
    <n v="1303"/>
    <n v="1018"/>
    <n v="9.8231827111984276E-4"/>
    <x v="0"/>
    <n v="4"/>
    <n v="42.02"/>
    <n v="10.51"/>
    <n v="15.28"/>
    <x v="0"/>
    <x v="3"/>
    <x v="2"/>
    <n v="38"/>
    <x v="0"/>
    <x v="2"/>
    <x v="0"/>
    <x v="5"/>
    <n v="1"/>
    <n v="0"/>
    <n v="1"/>
    <n v="0"/>
    <n v="3"/>
    <d v="2025-05-15T00:00:00"/>
    <s v="Contacted"/>
    <n v="0"/>
    <x v="2"/>
    <b v="1"/>
    <b v="0"/>
    <x v="0"/>
  </r>
  <r>
    <s v="CUST101408"/>
    <d v="2022-12-28T00:00:00"/>
    <x v="0"/>
    <x v="7"/>
    <d v="2025-07-23T00:00:00"/>
    <d v="2025-10-13T00:00:00"/>
    <x v="2"/>
    <n v="1025"/>
    <n v="5"/>
    <n v="0.2"/>
    <x v="0"/>
    <n v="5"/>
    <n v="334.94"/>
    <n v="66.989999999999995"/>
    <n v="28.47"/>
    <x v="3"/>
    <x v="7"/>
    <x v="0"/>
    <n v="41"/>
    <x v="0"/>
    <x v="3"/>
    <x v="0"/>
    <x v="2"/>
    <n v="1"/>
    <n v="0"/>
    <n v="0"/>
    <n v="0"/>
    <n v="0"/>
    <d v="2025-06-30T00:00:00"/>
    <s v="Contacted"/>
    <n v="4"/>
    <x v="0"/>
    <b v="1"/>
    <b v="0"/>
    <x v="1"/>
  </r>
  <r>
    <s v="CUST102237"/>
    <d v="2020-02-07T00:00:00"/>
    <x v="2"/>
    <x v="4"/>
    <d v="2024-08-28T00:00:00"/>
    <d v="2025-02-16T00:00:00"/>
    <x v="2"/>
    <n v="2080"/>
    <n v="244"/>
    <n v="4.0983606557377051E-3"/>
    <x v="0"/>
    <n v="1"/>
    <n v="117.18"/>
    <n v="117.18"/>
    <n v="0.5"/>
    <x v="4"/>
    <x v="5"/>
    <x v="2"/>
    <n v="32"/>
    <x v="0"/>
    <x v="2"/>
    <x v="4"/>
    <x v="0"/>
    <n v="0"/>
    <n v="0"/>
    <n v="0"/>
    <n v="0"/>
    <n v="0"/>
    <d v="2021-11-08T00:00:00"/>
    <s v="Contacted"/>
    <n v="0"/>
    <x v="0"/>
    <b v="0"/>
    <b v="1"/>
    <x v="0"/>
  </r>
  <r>
    <s v="CUST101496"/>
    <d v="2024-10-13T00:00:00"/>
    <x v="3"/>
    <x v="6"/>
    <d v="2025-06-26T00:00:00"/>
    <s v="-"/>
    <x v="3"/>
    <n v="370"/>
    <s v=" - "/>
    <n v="0"/>
    <x v="0"/>
    <n v="0"/>
    <n v="0"/>
    <n v="0"/>
    <n v="0"/>
    <x v="1"/>
    <x v="8"/>
    <x v="0"/>
    <n v="52"/>
    <x v="0"/>
    <x v="1"/>
    <x v="0"/>
    <x v="5"/>
    <n v="1"/>
    <n v="0"/>
    <n v="0"/>
    <n v="0"/>
    <n v="0"/>
    <d v="2024-10-21T00:00:00"/>
    <s v="Contacted"/>
    <n v="10"/>
    <x v="2"/>
    <b v="1"/>
    <b v="0"/>
    <x v="0"/>
  </r>
  <r>
    <s v="CUST102038"/>
    <d v="2024-08-30T00:00:00"/>
    <x v="3"/>
    <x v="2"/>
    <s v="-"/>
    <s v="-"/>
    <x v="3"/>
    <n v="414"/>
    <s v=" - "/>
    <n v="0"/>
    <x v="1"/>
    <n v="0"/>
    <n v="0"/>
    <n v="0"/>
    <n v="0"/>
    <x v="2"/>
    <x v="1"/>
    <x v="2"/>
    <n v="35"/>
    <x v="0"/>
    <x v="6"/>
    <x v="2"/>
    <x v="5"/>
    <n v="0"/>
    <n v="0"/>
    <n v="0"/>
    <n v="0"/>
    <n v="0"/>
    <d v="2025-08-22T00:00:00"/>
    <s v="Contacted"/>
    <n v="0"/>
    <x v="0"/>
    <b v="1"/>
    <b v="0"/>
    <x v="0"/>
  </r>
  <r>
    <s v="CUST101529"/>
    <d v="2021-12-22T00:00:00"/>
    <x v="1"/>
    <x v="7"/>
    <d v="2023-09-11T00:00:00"/>
    <d v="2025-05-21T00:00:00"/>
    <x v="2"/>
    <n v="1396"/>
    <n v="150"/>
    <n v="6.6666666666666671E-3"/>
    <x v="0"/>
    <n v="1"/>
    <n v="86.95"/>
    <n v="86.95"/>
    <n v="110.68"/>
    <x v="0"/>
    <x v="3"/>
    <x v="2"/>
    <n v="23"/>
    <x v="2"/>
    <x v="5"/>
    <x v="4"/>
    <x v="0"/>
    <n v="1"/>
    <n v="0"/>
    <n v="0"/>
    <n v="0"/>
    <n v="1"/>
    <d v="2024-08-22T00:00:00"/>
    <s v="Contacted"/>
    <n v="0"/>
    <x v="0"/>
    <b v="0"/>
    <b v="0"/>
    <x v="0"/>
  </r>
  <r>
    <s v="CUST101663"/>
    <d v="2024-09-03T00:00:00"/>
    <x v="3"/>
    <x v="10"/>
    <d v="2025-10-10T00:00:00"/>
    <d v="2025-10-13T00:00:00"/>
    <x v="2"/>
    <n v="410"/>
    <n v="5"/>
    <n v="0.2"/>
    <x v="0"/>
    <n v="4"/>
    <n v="95.08"/>
    <n v="23.77"/>
    <n v="49.58"/>
    <x v="3"/>
    <x v="9"/>
    <x v="2"/>
    <n v="32"/>
    <x v="0"/>
    <x v="2"/>
    <x v="1"/>
    <x v="7"/>
    <n v="0"/>
    <n v="0"/>
    <n v="0"/>
    <n v="0"/>
    <n v="0"/>
    <d v="2025-01-09T00:00:00"/>
    <s v="Contacted"/>
    <n v="0"/>
    <x v="0"/>
    <b v="1"/>
    <b v="0"/>
    <x v="1"/>
  </r>
  <r>
    <s v="CUST101354"/>
    <d v="2022-02-23T00:00:00"/>
    <x v="0"/>
    <x v="4"/>
    <d v="2024-06-11T00:00:00"/>
    <d v="2025-07-25T00:00:00"/>
    <x v="2"/>
    <n v="1333"/>
    <n v="85"/>
    <n v="1.1764705882352941E-2"/>
    <x v="0"/>
    <n v="2"/>
    <n v="124.29"/>
    <n v="62.15"/>
    <n v="75.12"/>
    <x v="2"/>
    <x v="5"/>
    <x v="1"/>
    <n v="48"/>
    <x v="0"/>
    <x v="5"/>
    <x v="2"/>
    <x v="7"/>
    <n v="0"/>
    <n v="0"/>
    <n v="0"/>
    <n v="0"/>
    <n v="0"/>
    <s v="-"/>
    <s v="Never Contacted"/>
    <n v="0"/>
    <x v="1"/>
    <b v="0"/>
    <b v="0"/>
    <x v="1"/>
  </r>
  <r>
    <s v="CUST102438"/>
    <d v="2023-01-19T00:00:00"/>
    <x v="4"/>
    <x v="3"/>
    <d v="2025-06-20T00:00:00"/>
    <d v="2025-08-24T00:00:00"/>
    <x v="2"/>
    <n v="1003"/>
    <n v="55"/>
    <n v="1.8181818181818181E-2"/>
    <x v="0"/>
    <n v="4"/>
    <n v="254.29"/>
    <n v="63.57"/>
    <n v="60.45"/>
    <x v="2"/>
    <x v="9"/>
    <x v="1"/>
    <n v="35"/>
    <x v="0"/>
    <x v="0"/>
    <x v="1"/>
    <x v="7"/>
    <n v="1"/>
    <n v="0"/>
    <n v="0"/>
    <n v="0"/>
    <n v="2"/>
    <d v="2023-08-28T00:00:00"/>
    <s v="Contacted"/>
    <n v="0"/>
    <x v="0"/>
    <b v="0"/>
    <b v="0"/>
    <x v="1"/>
  </r>
  <r>
    <s v="CUST102454"/>
    <d v="2022-01-01T00:00:00"/>
    <x v="0"/>
    <x v="3"/>
    <d v="2023-08-23T00:00:00"/>
    <d v="2023-10-04T00:00:00"/>
    <x v="1"/>
    <n v="1386"/>
    <n v="745"/>
    <n v="1.3422818791946308E-3"/>
    <x v="0"/>
    <n v="3"/>
    <n v="34.36"/>
    <n v="11.45"/>
    <n v="4.8"/>
    <x v="3"/>
    <x v="2"/>
    <x v="2"/>
    <n v="16"/>
    <x v="1"/>
    <x v="6"/>
    <x v="1"/>
    <x v="5"/>
    <n v="0"/>
    <n v="0"/>
    <n v="0"/>
    <n v="0"/>
    <n v="0"/>
    <d v="2025-03-26T00:00:00"/>
    <s v="Contacted"/>
    <n v="0"/>
    <x v="0"/>
    <b v="1"/>
    <b v="0"/>
    <x v="0"/>
  </r>
  <r>
    <s v="CUST101643"/>
    <d v="2021-04-25T00:00:00"/>
    <x v="1"/>
    <x v="9"/>
    <d v="2025-08-12T00:00:00"/>
    <d v="2025-10-06T00:00:00"/>
    <x v="2"/>
    <n v="1637"/>
    <n v="12"/>
    <n v="8.3333333333333329E-2"/>
    <x v="0"/>
    <n v="2"/>
    <n v="234.97"/>
    <n v="117.49"/>
    <n v="0.5"/>
    <x v="4"/>
    <x v="8"/>
    <x v="2"/>
    <n v="43"/>
    <x v="0"/>
    <x v="5"/>
    <x v="4"/>
    <x v="5"/>
    <n v="0"/>
    <n v="1"/>
    <n v="0"/>
    <n v="1"/>
    <n v="1"/>
    <d v="2024-09-15T00:00:00"/>
    <s v="Contacted"/>
    <n v="0"/>
    <x v="1"/>
    <b v="0"/>
    <b v="0"/>
    <x v="1"/>
  </r>
  <r>
    <s v="CUST101051"/>
    <d v="2024-11-22T00:00:00"/>
    <x v="3"/>
    <x v="5"/>
    <d v="2025-06-21T00:00:00"/>
    <d v="2025-10-05T00:00:00"/>
    <x v="2"/>
    <n v="330"/>
    <n v="13"/>
    <n v="7.6923076923076927E-2"/>
    <x v="0"/>
    <n v="5"/>
    <n v="200.46"/>
    <n v="40.090000000000003"/>
    <n v="0.5"/>
    <x v="5"/>
    <x v="1"/>
    <x v="0"/>
    <n v="16"/>
    <x v="1"/>
    <x v="0"/>
    <x v="0"/>
    <x v="5"/>
    <n v="0"/>
    <n v="1"/>
    <n v="0"/>
    <n v="0"/>
    <n v="1"/>
    <s v="-"/>
    <s v="Never Contacted"/>
    <n v="9"/>
    <x v="2"/>
    <b v="1"/>
    <b v="1"/>
    <x v="1"/>
  </r>
  <r>
    <s v="CUST100795"/>
    <d v="2020-10-04T00:00:00"/>
    <x v="2"/>
    <x v="6"/>
    <d v="2023-06-28T00:00:00"/>
    <d v="2024-06-04T00:00:00"/>
    <x v="0"/>
    <n v="1840"/>
    <n v="501"/>
    <n v="1.996007984031936E-3"/>
    <x v="0"/>
    <n v="1"/>
    <n v="53.09"/>
    <n v="53.09"/>
    <n v="39.67"/>
    <x v="3"/>
    <x v="7"/>
    <x v="2"/>
    <n v="54"/>
    <x v="0"/>
    <x v="2"/>
    <x v="1"/>
    <x v="4"/>
    <n v="0"/>
    <n v="0"/>
    <n v="0"/>
    <n v="0"/>
    <n v="0"/>
    <s v="-"/>
    <s v="Never Contacted"/>
    <n v="0"/>
    <x v="1"/>
    <b v="1"/>
    <b v="0"/>
    <x v="0"/>
  </r>
  <r>
    <s v="CUST101597"/>
    <d v="2020-07-03T00:00:00"/>
    <x v="2"/>
    <x v="8"/>
    <d v="2020-11-25T00:00:00"/>
    <d v="2021-05-05T00:00:00"/>
    <x v="4"/>
    <n v="1933"/>
    <n v="1627"/>
    <n v="6.1462814996926854E-4"/>
    <x v="0"/>
    <n v="2"/>
    <n v="2.2999999999999998"/>
    <n v="1.1499999999999999"/>
    <n v="0.72"/>
    <x v="2"/>
    <x v="6"/>
    <x v="2"/>
    <n v="33"/>
    <x v="0"/>
    <x v="5"/>
    <x v="4"/>
    <x v="7"/>
    <n v="0"/>
    <n v="0"/>
    <n v="0"/>
    <n v="0"/>
    <n v="2"/>
    <d v="2024-10-28T00:00:00"/>
    <s v="Contacted"/>
    <n v="0"/>
    <x v="0"/>
    <b v="1"/>
    <b v="0"/>
    <x v="0"/>
  </r>
  <r>
    <s v="CUST101819"/>
    <d v="2022-05-30T00:00:00"/>
    <x v="0"/>
    <x v="1"/>
    <d v="2023-12-06T00:00:00"/>
    <s v="-"/>
    <x v="3"/>
    <n v="1237"/>
    <s v=" - "/>
    <n v="0"/>
    <x v="0"/>
    <n v="0"/>
    <n v="0"/>
    <n v="0"/>
    <n v="0"/>
    <x v="1"/>
    <x v="7"/>
    <x v="2"/>
    <n v="16"/>
    <x v="1"/>
    <x v="6"/>
    <x v="4"/>
    <x v="3"/>
    <n v="0"/>
    <n v="0"/>
    <n v="0"/>
    <n v="0"/>
    <n v="0"/>
    <s v="-"/>
    <s v="Never Contacted"/>
    <n v="4"/>
    <x v="0"/>
    <b v="1"/>
    <b v="0"/>
    <x v="0"/>
  </r>
  <r>
    <s v="CUST101722"/>
    <d v="2021-07-21T00:00:00"/>
    <x v="1"/>
    <x v="8"/>
    <d v="2025-02-12T00:00:00"/>
    <d v="2025-07-04T00:00:00"/>
    <x v="2"/>
    <n v="1550"/>
    <n v="106"/>
    <n v="9.433962264150943E-3"/>
    <x v="0"/>
    <n v="2"/>
    <n v="31.43"/>
    <n v="15.72"/>
    <n v="26.81"/>
    <x v="4"/>
    <x v="5"/>
    <x v="1"/>
    <n v="32"/>
    <x v="0"/>
    <x v="0"/>
    <x v="3"/>
    <x v="7"/>
    <n v="0"/>
    <n v="0"/>
    <n v="0"/>
    <n v="0"/>
    <n v="1"/>
    <d v="2022-11-27T00:00:00"/>
    <s v="Contacted"/>
    <n v="8"/>
    <x v="0"/>
    <b v="1"/>
    <b v="0"/>
    <x v="0"/>
  </r>
  <r>
    <s v="CUST101183"/>
    <d v="2023-05-21T00:00:00"/>
    <x v="4"/>
    <x v="1"/>
    <d v="2023-11-08T00:00:00"/>
    <d v="2024-07-15T00:00:00"/>
    <x v="0"/>
    <n v="881"/>
    <n v="460"/>
    <n v="2.1739130434782609E-3"/>
    <x v="0"/>
    <n v="1"/>
    <n v="44.09"/>
    <n v="44.09"/>
    <n v="62.05"/>
    <x v="5"/>
    <x v="7"/>
    <x v="0"/>
    <n v="26"/>
    <x v="2"/>
    <x v="3"/>
    <x v="0"/>
    <x v="6"/>
    <n v="0"/>
    <n v="0"/>
    <n v="0"/>
    <n v="0"/>
    <n v="0"/>
    <d v="2025-06-05T00:00:00"/>
    <s v="Contacted"/>
    <n v="0"/>
    <x v="1"/>
    <b v="1"/>
    <b v="0"/>
    <x v="0"/>
  </r>
  <r>
    <s v="CUST101059"/>
    <d v="2021-01-12T00:00:00"/>
    <x v="1"/>
    <x v="3"/>
    <d v="2023-07-27T00:00:00"/>
    <d v="2024-12-17T00:00:00"/>
    <x v="0"/>
    <n v="1740"/>
    <n v="305"/>
    <n v="3.2786885245901639E-3"/>
    <x v="0"/>
    <n v="5"/>
    <n v="157.68"/>
    <n v="31.54"/>
    <n v="15.72"/>
    <x v="3"/>
    <x v="9"/>
    <x v="2"/>
    <n v="46"/>
    <x v="0"/>
    <x v="1"/>
    <x v="3"/>
    <x v="2"/>
    <n v="1"/>
    <n v="0"/>
    <n v="0"/>
    <n v="2"/>
    <n v="1"/>
    <d v="2021-07-02T00:00:00"/>
    <s v="Contacted"/>
    <n v="0"/>
    <x v="2"/>
    <b v="1"/>
    <b v="0"/>
    <x v="0"/>
  </r>
  <r>
    <s v="CUST100540"/>
    <d v="2023-03-26T00:00:00"/>
    <x v="4"/>
    <x v="11"/>
    <d v="2023-11-28T00:00:00"/>
    <d v="2025-05-11T00:00:00"/>
    <x v="2"/>
    <n v="937"/>
    <n v="160"/>
    <n v="6.2500000000000003E-3"/>
    <x v="0"/>
    <n v="5"/>
    <n v="401.84"/>
    <n v="80.37"/>
    <n v="76.66"/>
    <x v="0"/>
    <x v="6"/>
    <x v="1"/>
    <n v="37"/>
    <x v="0"/>
    <x v="4"/>
    <x v="0"/>
    <x v="2"/>
    <n v="0"/>
    <n v="0"/>
    <n v="1"/>
    <n v="1"/>
    <n v="2"/>
    <d v="2023-12-18T00:00:00"/>
    <s v="Contacted"/>
    <n v="0"/>
    <x v="0"/>
    <b v="1"/>
    <b v="1"/>
    <x v="0"/>
  </r>
  <r>
    <s v="CUST101678"/>
    <d v="2023-11-05T00:00:00"/>
    <x v="4"/>
    <x v="5"/>
    <d v="2024-10-31T00:00:00"/>
    <d v="2025-03-07T00:00:00"/>
    <x v="2"/>
    <n v="713"/>
    <n v="225"/>
    <n v="4.4444444444444444E-3"/>
    <x v="0"/>
    <n v="1"/>
    <n v="91.65"/>
    <n v="91.65"/>
    <n v="57.33"/>
    <x v="3"/>
    <x v="1"/>
    <x v="1"/>
    <n v="33"/>
    <x v="0"/>
    <x v="6"/>
    <x v="3"/>
    <x v="1"/>
    <n v="0"/>
    <n v="0"/>
    <n v="0"/>
    <n v="0"/>
    <n v="0"/>
    <s v="-"/>
    <s v="Never Contacted"/>
    <n v="0"/>
    <x v="0"/>
    <b v="0"/>
    <b v="0"/>
    <x v="0"/>
  </r>
  <r>
    <s v="CUST102406"/>
    <d v="2024-06-13T00:00:00"/>
    <x v="3"/>
    <x v="0"/>
    <d v="2025-10-04T00:00:00"/>
    <d v="2025-10-15T00:00:00"/>
    <x v="2"/>
    <n v="492"/>
    <n v="3"/>
    <n v="0.33333333333333331"/>
    <x v="0"/>
    <n v="3"/>
    <n v="221.82"/>
    <n v="73.94"/>
    <n v="0.5"/>
    <x v="3"/>
    <x v="7"/>
    <x v="0"/>
    <n v="35"/>
    <x v="0"/>
    <x v="4"/>
    <x v="4"/>
    <x v="0"/>
    <n v="0"/>
    <n v="0"/>
    <n v="0"/>
    <n v="0"/>
    <n v="2"/>
    <d v="2025-05-12T00:00:00"/>
    <s v="Contacted"/>
    <n v="0"/>
    <x v="1"/>
    <b v="1"/>
    <b v="0"/>
    <x v="1"/>
  </r>
  <r>
    <s v="CUST101757"/>
    <d v="2022-11-17T00:00:00"/>
    <x v="0"/>
    <x v="5"/>
    <d v="2024-01-04T00:00:00"/>
    <d v="2024-08-09T00:00:00"/>
    <x v="0"/>
    <n v="1066"/>
    <n v="435"/>
    <n v="2.2988505747126436E-3"/>
    <x v="0"/>
    <n v="3"/>
    <n v="121.02"/>
    <n v="40.340000000000003"/>
    <n v="54.11"/>
    <x v="2"/>
    <x v="6"/>
    <x v="1"/>
    <n v="35"/>
    <x v="0"/>
    <x v="1"/>
    <x v="4"/>
    <x v="0"/>
    <n v="0"/>
    <n v="1"/>
    <n v="1"/>
    <n v="0"/>
    <n v="0"/>
    <d v="2023-02-23T00:00:00"/>
    <s v="Contacted"/>
    <n v="6"/>
    <x v="1"/>
    <b v="0"/>
    <b v="0"/>
    <x v="0"/>
  </r>
  <r>
    <s v="CUST101923"/>
    <d v="2022-03-31T00:00:00"/>
    <x v="0"/>
    <x v="11"/>
    <d v="2025-07-10T00:00:00"/>
    <d v="2025-07-24T00:00:00"/>
    <x v="2"/>
    <n v="1297"/>
    <n v="86"/>
    <n v="1.1627906976744186E-2"/>
    <x v="0"/>
    <n v="7"/>
    <n v="539.91999999999996"/>
    <n v="77.13"/>
    <n v="145.35"/>
    <x v="0"/>
    <x v="9"/>
    <x v="2"/>
    <n v="28"/>
    <x v="2"/>
    <x v="3"/>
    <x v="1"/>
    <x v="6"/>
    <n v="0"/>
    <n v="0"/>
    <n v="0"/>
    <n v="2"/>
    <n v="1"/>
    <s v="-"/>
    <s v="Never Contacted"/>
    <n v="0"/>
    <x v="1"/>
    <b v="0"/>
    <b v="0"/>
    <x v="1"/>
  </r>
  <r>
    <s v="CUST100095"/>
    <d v="2024-01-13T00:00:00"/>
    <x v="3"/>
    <x v="3"/>
    <d v="2024-04-01T00:00:00"/>
    <d v="2024-11-30T00:00:00"/>
    <x v="0"/>
    <n v="644"/>
    <n v="322"/>
    <n v="3.105590062111801E-3"/>
    <x v="0"/>
    <n v="5"/>
    <n v="331.87"/>
    <n v="66.37"/>
    <n v="82.63"/>
    <x v="3"/>
    <x v="9"/>
    <x v="2"/>
    <n v="41"/>
    <x v="0"/>
    <x v="5"/>
    <x v="4"/>
    <x v="8"/>
    <n v="0"/>
    <n v="0"/>
    <n v="0"/>
    <n v="1"/>
    <n v="2"/>
    <s v="-"/>
    <s v="Never Contacted"/>
    <n v="0"/>
    <x v="1"/>
    <b v="1"/>
    <b v="0"/>
    <x v="0"/>
  </r>
  <r>
    <s v="CUST101020"/>
    <d v="2021-07-20T00:00:00"/>
    <x v="1"/>
    <x v="8"/>
    <d v="2022-09-02T00:00:00"/>
    <d v="2024-10-21T00:00:00"/>
    <x v="0"/>
    <n v="1551"/>
    <n v="362"/>
    <n v="2.7624309392265192E-3"/>
    <x v="0"/>
    <n v="4"/>
    <n v="147.13999999999999"/>
    <n v="36.78"/>
    <n v="6.26"/>
    <x v="2"/>
    <x v="4"/>
    <x v="0"/>
    <n v="42"/>
    <x v="0"/>
    <x v="1"/>
    <x v="1"/>
    <x v="4"/>
    <n v="0"/>
    <n v="0"/>
    <n v="0"/>
    <n v="0"/>
    <n v="2"/>
    <d v="2024-09-05T00:00:00"/>
    <s v="Contacted"/>
    <n v="10"/>
    <x v="2"/>
    <b v="1"/>
    <b v="0"/>
    <x v="0"/>
  </r>
  <r>
    <s v="CUST100563"/>
    <d v="2023-09-20T00:00:00"/>
    <x v="4"/>
    <x v="10"/>
    <d v="2024-10-02T00:00:00"/>
    <d v="2025-09-12T00:00:00"/>
    <x v="2"/>
    <n v="759"/>
    <n v="36"/>
    <n v="2.7777777777777776E-2"/>
    <x v="0"/>
    <n v="2"/>
    <n v="92.47"/>
    <n v="46.24"/>
    <n v="35.340000000000003"/>
    <x v="2"/>
    <x v="4"/>
    <x v="1"/>
    <n v="50"/>
    <x v="0"/>
    <x v="4"/>
    <x v="0"/>
    <x v="5"/>
    <n v="0"/>
    <n v="0"/>
    <n v="1"/>
    <n v="0"/>
    <n v="0"/>
    <d v="2025-04-19T00:00:00"/>
    <s v="Contacted"/>
    <n v="0"/>
    <x v="0"/>
    <b v="1"/>
    <b v="0"/>
    <x v="1"/>
  </r>
  <r>
    <s v="CUST100863"/>
    <d v="2023-03-25T00:00:00"/>
    <x v="4"/>
    <x v="11"/>
    <d v="2025-04-10T00:00:00"/>
    <d v="2025-07-13T00:00:00"/>
    <x v="2"/>
    <n v="938"/>
    <n v="97"/>
    <n v="1.0309278350515464E-2"/>
    <x v="0"/>
    <n v="2"/>
    <n v="257.51"/>
    <n v="128.76"/>
    <n v="0"/>
    <x v="0"/>
    <x v="5"/>
    <x v="1"/>
    <n v="21"/>
    <x v="2"/>
    <x v="6"/>
    <x v="0"/>
    <x v="7"/>
    <n v="0"/>
    <n v="0"/>
    <n v="0"/>
    <n v="0"/>
    <n v="0"/>
    <s v="-"/>
    <s v="Never Contacted"/>
    <n v="7"/>
    <x v="2"/>
    <b v="0"/>
    <b v="0"/>
    <x v="0"/>
  </r>
  <r>
    <s v="CUST101484"/>
    <d v="2021-12-08T00:00:00"/>
    <x v="1"/>
    <x v="7"/>
    <d v="2023-07-07T00:00:00"/>
    <d v="2024-02-08T00:00:00"/>
    <x v="0"/>
    <n v="1410"/>
    <n v="618"/>
    <n v="1.6181229773462784E-3"/>
    <x v="0"/>
    <n v="6"/>
    <n v="27.06"/>
    <n v="4.51"/>
    <n v="7.97"/>
    <x v="2"/>
    <x v="1"/>
    <x v="1"/>
    <n v="25"/>
    <x v="2"/>
    <x v="3"/>
    <x v="0"/>
    <x v="4"/>
    <n v="0"/>
    <n v="0"/>
    <n v="0"/>
    <n v="1"/>
    <n v="3"/>
    <d v="2022-10-12T00:00:00"/>
    <s v="Contacted"/>
    <n v="0"/>
    <x v="1"/>
    <b v="0"/>
    <b v="0"/>
    <x v="0"/>
  </r>
  <r>
    <s v="CUST101881"/>
    <d v="2024-10-01T00:00:00"/>
    <x v="3"/>
    <x v="6"/>
    <d v="2025-02-06T00:00:00"/>
    <d v="2025-08-29T00:00:00"/>
    <x v="2"/>
    <n v="382"/>
    <n v="50"/>
    <n v="0.02"/>
    <x v="0"/>
    <n v="3"/>
    <n v="83.64"/>
    <n v="27.88"/>
    <n v="64.209999999999994"/>
    <x v="0"/>
    <x v="1"/>
    <x v="0"/>
    <n v="16"/>
    <x v="1"/>
    <x v="1"/>
    <x v="3"/>
    <x v="4"/>
    <n v="0"/>
    <n v="0"/>
    <n v="0"/>
    <n v="0"/>
    <n v="1"/>
    <d v="2024-12-10T00:00:00"/>
    <s v="Contacted"/>
    <n v="0"/>
    <x v="1"/>
    <b v="1"/>
    <b v="0"/>
    <x v="1"/>
  </r>
  <r>
    <s v="CUST101038"/>
    <d v="2020-09-16T00:00:00"/>
    <x v="2"/>
    <x v="10"/>
    <d v="2022-03-22T00:00:00"/>
    <d v="2024-07-08T00:00:00"/>
    <x v="0"/>
    <n v="1858"/>
    <n v="467"/>
    <n v="2.1413276231263384E-3"/>
    <x v="0"/>
    <n v="2"/>
    <n v="89.42"/>
    <n v="44.71"/>
    <n v="39.479999999999997"/>
    <x v="2"/>
    <x v="3"/>
    <x v="0"/>
    <n v="39"/>
    <x v="0"/>
    <x v="1"/>
    <x v="2"/>
    <x v="6"/>
    <n v="1"/>
    <n v="0"/>
    <n v="0"/>
    <n v="0"/>
    <n v="0"/>
    <d v="2021-06-05T00:00:00"/>
    <s v="Contacted"/>
    <n v="7"/>
    <x v="2"/>
    <b v="1"/>
    <b v="1"/>
    <x v="0"/>
  </r>
  <r>
    <s v="CUST100206"/>
    <d v="2024-07-11T00:00:00"/>
    <x v="3"/>
    <x v="8"/>
    <d v="2025-04-06T00:00:00"/>
    <d v="2025-04-17T00:00:00"/>
    <x v="2"/>
    <n v="464"/>
    <n v="184"/>
    <n v="5.434782608695652E-3"/>
    <x v="0"/>
    <n v="2"/>
    <n v="144.72"/>
    <n v="72.36"/>
    <n v="28.82"/>
    <x v="3"/>
    <x v="3"/>
    <x v="0"/>
    <n v="37"/>
    <x v="0"/>
    <x v="6"/>
    <x v="0"/>
    <x v="6"/>
    <n v="0"/>
    <n v="0"/>
    <n v="0"/>
    <n v="0"/>
    <n v="1"/>
    <d v="2024-11-26T00:00:00"/>
    <s v="Contacted"/>
    <n v="10"/>
    <x v="1"/>
    <b v="1"/>
    <b v="1"/>
    <x v="0"/>
  </r>
  <r>
    <s v="CUST100392"/>
    <d v="2023-05-23T00:00:00"/>
    <x v="4"/>
    <x v="1"/>
    <d v="2025-06-21T00:00:00"/>
    <d v="2025-06-29T00:00:00"/>
    <x v="2"/>
    <n v="879"/>
    <n v="111"/>
    <n v="9.0090090090090089E-3"/>
    <x v="0"/>
    <n v="3"/>
    <n v="136.16"/>
    <n v="45.39"/>
    <n v="13.41"/>
    <x v="0"/>
    <x v="7"/>
    <x v="0"/>
    <n v="47"/>
    <x v="0"/>
    <x v="4"/>
    <x v="3"/>
    <x v="7"/>
    <n v="0"/>
    <n v="0"/>
    <n v="0"/>
    <n v="0"/>
    <n v="0"/>
    <d v="2024-04-04T00:00:00"/>
    <s v="Contacted"/>
    <n v="0"/>
    <x v="0"/>
    <b v="1"/>
    <b v="1"/>
    <x v="0"/>
  </r>
  <r>
    <s v="CUST100870"/>
    <d v="2023-04-27T00:00:00"/>
    <x v="4"/>
    <x v="9"/>
    <d v="2024-03-18T00:00:00"/>
    <d v="2025-05-10T00:00:00"/>
    <x v="2"/>
    <n v="905"/>
    <n v="161"/>
    <n v="6.2111801242236021E-3"/>
    <x v="0"/>
    <n v="6"/>
    <n v="375.63"/>
    <n v="62.61"/>
    <n v="92.33"/>
    <x v="5"/>
    <x v="5"/>
    <x v="2"/>
    <n v="36"/>
    <x v="0"/>
    <x v="2"/>
    <x v="2"/>
    <x v="5"/>
    <n v="0"/>
    <n v="0"/>
    <n v="0"/>
    <n v="0"/>
    <n v="3"/>
    <d v="2023-08-26T00:00:00"/>
    <s v="Contacted"/>
    <n v="0"/>
    <x v="0"/>
    <b v="0"/>
    <b v="0"/>
    <x v="0"/>
  </r>
  <r>
    <s v="CUST100397"/>
    <d v="2023-11-08T00:00:00"/>
    <x v="4"/>
    <x v="5"/>
    <d v="2025-03-18T00:00:00"/>
    <d v="2025-07-14T00:00:00"/>
    <x v="2"/>
    <n v="710"/>
    <n v="96"/>
    <n v="1.0416666666666666E-2"/>
    <x v="0"/>
    <n v="6"/>
    <n v="573.85"/>
    <n v="95.64"/>
    <n v="197.02"/>
    <x v="0"/>
    <x v="5"/>
    <x v="1"/>
    <n v="24"/>
    <x v="2"/>
    <x v="4"/>
    <x v="0"/>
    <x v="7"/>
    <n v="0"/>
    <n v="0"/>
    <n v="0"/>
    <n v="1"/>
    <n v="2"/>
    <s v="-"/>
    <s v="Never Contacted"/>
    <n v="0"/>
    <x v="0"/>
    <b v="1"/>
    <b v="0"/>
    <x v="0"/>
  </r>
  <r>
    <s v="CUST102400"/>
    <d v="2021-09-08T00:00:00"/>
    <x v="1"/>
    <x v="10"/>
    <d v="2022-05-01T00:00:00"/>
    <d v="2024-03-11T00:00:00"/>
    <x v="0"/>
    <n v="1501"/>
    <n v="586"/>
    <n v="1.7064846416382253E-3"/>
    <x v="0"/>
    <n v="4"/>
    <n v="155.07"/>
    <n v="38.770000000000003"/>
    <n v="39.76"/>
    <x v="5"/>
    <x v="5"/>
    <x v="1"/>
    <n v="23"/>
    <x v="2"/>
    <x v="1"/>
    <x v="4"/>
    <x v="5"/>
    <n v="1"/>
    <n v="0"/>
    <n v="0"/>
    <n v="1"/>
    <n v="2"/>
    <d v="2022-05-22T00:00:00"/>
    <s v="Contacted"/>
    <n v="0"/>
    <x v="1"/>
    <b v="1"/>
    <b v="1"/>
    <x v="0"/>
  </r>
  <r>
    <s v="CUST101028"/>
    <d v="2024-09-01T00:00:00"/>
    <x v="3"/>
    <x v="10"/>
    <d v="2025-04-11T00:00:00"/>
    <s v="-"/>
    <x v="3"/>
    <n v="412"/>
    <s v=" - "/>
    <n v="0"/>
    <x v="0"/>
    <n v="0"/>
    <n v="0"/>
    <n v="0"/>
    <n v="0"/>
    <x v="1"/>
    <x v="4"/>
    <x v="1"/>
    <n v="42"/>
    <x v="0"/>
    <x v="5"/>
    <x v="3"/>
    <x v="3"/>
    <n v="0"/>
    <n v="0"/>
    <n v="0"/>
    <n v="0"/>
    <n v="0"/>
    <d v="2024-12-13T00:00:00"/>
    <s v="Contacted"/>
    <n v="0"/>
    <x v="0"/>
    <b v="0"/>
    <b v="0"/>
    <x v="0"/>
  </r>
  <r>
    <s v="CUST101485"/>
    <d v="2023-04-18T00:00:00"/>
    <x v="4"/>
    <x v="9"/>
    <d v="2024-08-18T00:00:00"/>
    <d v="2025-08-18T00:00:00"/>
    <x v="2"/>
    <n v="914"/>
    <n v="61"/>
    <n v="1.6393442622950821E-2"/>
    <x v="0"/>
    <n v="3"/>
    <n v="212.03"/>
    <n v="70.680000000000007"/>
    <n v="28.69"/>
    <x v="2"/>
    <x v="0"/>
    <x v="1"/>
    <n v="42"/>
    <x v="0"/>
    <x v="1"/>
    <x v="3"/>
    <x v="2"/>
    <n v="2"/>
    <n v="0"/>
    <n v="0"/>
    <n v="0"/>
    <n v="2"/>
    <d v="2025-10-11T00:00:00"/>
    <s v="Contacted"/>
    <n v="0"/>
    <x v="0"/>
    <b v="1"/>
    <b v="0"/>
    <x v="1"/>
  </r>
  <r>
    <s v="CUST100960"/>
    <d v="2021-07-19T00:00:00"/>
    <x v="1"/>
    <x v="8"/>
    <d v="2023-10-01T00:00:00"/>
    <d v="2024-10-14T00:00:00"/>
    <x v="0"/>
    <n v="1552"/>
    <n v="369"/>
    <n v="2.7100271002710027E-3"/>
    <x v="0"/>
    <n v="2"/>
    <n v="146.06"/>
    <n v="73.03"/>
    <n v="123.71"/>
    <x v="4"/>
    <x v="7"/>
    <x v="1"/>
    <n v="19"/>
    <x v="1"/>
    <x v="0"/>
    <x v="3"/>
    <x v="8"/>
    <n v="0"/>
    <n v="1"/>
    <n v="0"/>
    <n v="0"/>
    <n v="0"/>
    <s v="-"/>
    <s v="Never Contacted"/>
    <n v="9"/>
    <x v="1"/>
    <b v="0"/>
    <b v="1"/>
    <x v="0"/>
  </r>
  <r>
    <s v="CUST101570"/>
    <d v="2021-07-12T00:00:00"/>
    <x v="1"/>
    <x v="8"/>
    <d v="2023-06-09T00:00:00"/>
    <d v="2024-02-15T00:00:00"/>
    <x v="0"/>
    <n v="1559"/>
    <n v="611"/>
    <n v="1.6366612111292963E-3"/>
    <x v="0"/>
    <n v="1"/>
    <n v="99.53"/>
    <n v="99.53"/>
    <n v="0.5"/>
    <x v="1"/>
    <x v="0"/>
    <x v="1"/>
    <n v="42"/>
    <x v="0"/>
    <x v="5"/>
    <x v="2"/>
    <x v="7"/>
    <n v="0"/>
    <n v="1"/>
    <n v="0"/>
    <n v="0"/>
    <n v="0"/>
    <d v="2022-05-01T00:00:00"/>
    <s v="Contacted"/>
    <n v="0"/>
    <x v="0"/>
    <b v="1"/>
    <b v="1"/>
    <x v="0"/>
  </r>
  <r>
    <s v="CUST101895"/>
    <d v="2023-02-22T00:00:00"/>
    <x v="4"/>
    <x v="4"/>
    <d v="2025-04-22T00:00:00"/>
    <d v="2025-07-25T00:00:00"/>
    <x v="2"/>
    <n v="969"/>
    <n v="85"/>
    <n v="1.1764705882352941E-2"/>
    <x v="0"/>
    <n v="2"/>
    <n v="112.29"/>
    <n v="56.15"/>
    <n v="28.31"/>
    <x v="3"/>
    <x v="4"/>
    <x v="0"/>
    <n v="37"/>
    <x v="0"/>
    <x v="5"/>
    <x v="1"/>
    <x v="2"/>
    <n v="0"/>
    <n v="0"/>
    <n v="0"/>
    <n v="0"/>
    <n v="1"/>
    <s v="-"/>
    <s v="Never Contacted"/>
    <n v="0"/>
    <x v="2"/>
    <b v="1"/>
    <b v="0"/>
    <x v="1"/>
  </r>
  <r>
    <s v="CUST102146"/>
    <d v="2023-03-16T00:00:00"/>
    <x v="4"/>
    <x v="11"/>
    <d v="2025-07-30T00:00:00"/>
    <d v="2025-07-31T00:00:00"/>
    <x v="2"/>
    <n v="947"/>
    <n v="79"/>
    <n v="1.2658227848101266E-2"/>
    <x v="0"/>
    <n v="3"/>
    <n v="154.22"/>
    <n v="51.41"/>
    <n v="96.14"/>
    <x v="1"/>
    <x v="7"/>
    <x v="2"/>
    <n v="19"/>
    <x v="1"/>
    <x v="2"/>
    <x v="0"/>
    <x v="4"/>
    <n v="0"/>
    <n v="1"/>
    <n v="0"/>
    <n v="0"/>
    <n v="1"/>
    <s v="-"/>
    <s v="Never Contacted"/>
    <n v="0"/>
    <x v="0"/>
    <b v="1"/>
    <b v="0"/>
    <x v="1"/>
  </r>
  <r>
    <s v="CUST100804"/>
    <d v="2022-07-20T00:00:00"/>
    <x v="0"/>
    <x v="8"/>
    <d v="2024-09-24T00:00:00"/>
    <d v="2025-05-03T00:00:00"/>
    <x v="2"/>
    <n v="1186"/>
    <n v="168"/>
    <n v="5.9523809523809521E-3"/>
    <x v="0"/>
    <n v="5"/>
    <n v="354.15"/>
    <n v="70.83"/>
    <n v="55.49"/>
    <x v="5"/>
    <x v="3"/>
    <x v="2"/>
    <n v="32"/>
    <x v="0"/>
    <x v="2"/>
    <x v="2"/>
    <x v="0"/>
    <n v="0"/>
    <n v="0"/>
    <n v="0"/>
    <n v="0"/>
    <n v="1"/>
    <d v="2023-10-27T00:00:00"/>
    <s v="Contacted"/>
    <n v="7"/>
    <x v="0"/>
    <b v="0"/>
    <b v="0"/>
    <x v="0"/>
  </r>
  <r>
    <s v="CUST101751"/>
    <d v="2024-03-07T00:00:00"/>
    <x v="3"/>
    <x v="11"/>
    <d v="2025-10-15T00:00:00"/>
    <d v="2025-10-15T00:00:00"/>
    <x v="2"/>
    <n v="590"/>
    <n v="3"/>
    <n v="0.33333333333333331"/>
    <x v="0"/>
    <n v="3"/>
    <n v="121.29"/>
    <n v="40.43"/>
    <n v="19.920000000000002"/>
    <x v="3"/>
    <x v="0"/>
    <x v="2"/>
    <n v="44"/>
    <x v="0"/>
    <x v="5"/>
    <x v="0"/>
    <x v="5"/>
    <n v="0"/>
    <n v="0"/>
    <n v="0"/>
    <n v="0"/>
    <n v="1"/>
    <d v="2024-03-26T00:00:00"/>
    <s v="Contacted"/>
    <n v="0"/>
    <x v="1"/>
    <b v="1"/>
    <b v="1"/>
    <x v="1"/>
  </r>
  <r>
    <s v="CUST100502"/>
    <d v="2020-02-18T00:00:00"/>
    <x v="2"/>
    <x v="4"/>
    <d v="2020-11-07T00:00:00"/>
    <d v="2023-05-16T00:00:00"/>
    <x v="1"/>
    <n v="2069"/>
    <n v="886"/>
    <n v="1.128668171557562E-3"/>
    <x v="0"/>
    <n v="4"/>
    <n v="228.69"/>
    <n v="57.17"/>
    <n v="130.21"/>
    <x v="0"/>
    <x v="1"/>
    <x v="1"/>
    <n v="43"/>
    <x v="0"/>
    <x v="5"/>
    <x v="0"/>
    <x v="7"/>
    <n v="0"/>
    <n v="0"/>
    <n v="0"/>
    <n v="0"/>
    <n v="3"/>
    <d v="2021-06-01T00:00:00"/>
    <s v="Contacted"/>
    <n v="0"/>
    <x v="1"/>
    <b v="0"/>
    <b v="1"/>
    <x v="0"/>
  </r>
  <r>
    <s v="CUST100779"/>
    <d v="2024-01-23T00:00:00"/>
    <x v="3"/>
    <x v="3"/>
    <d v="2025-01-20T00:00:00"/>
    <d v="2025-10-09T00:00:00"/>
    <x v="2"/>
    <n v="634"/>
    <n v="9"/>
    <n v="0.1111111111111111"/>
    <x v="0"/>
    <n v="1"/>
    <n v="110.14"/>
    <n v="110.14"/>
    <n v="181.16"/>
    <x v="3"/>
    <x v="2"/>
    <x v="0"/>
    <n v="32"/>
    <x v="0"/>
    <x v="3"/>
    <x v="3"/>
    <x v="3"/>
    <n v="0"/>
    <n v="0"/>
    <n v="0"/>
    <n v="1"/>
    <n v="1"/>
    <d v="2024-07-10T00:00:00"/>
    <s v="Contacted"/>
    <n v="0"/>
    <x v="0"/>
    <b v="1"/>
    <b v="0"/>
    <x v="1"/>
  </r>
  <r>
    <s v="CUST101863"/>
    <d v="2023-09-24T00:00:00"/>
    <x v="4"/>
    <x v="10"/>
    <d v="2024-10-06T00:00:00"/>
    <d v="2025-02-28T00:00:00"/>
    <x v="2"/>
    <n v="755"/>
    <n v="232"/>
    <n v="4.3103448275862068E-3"/>
    <x v="0"/>
    <n v="5"/>
    <n v="429.48"/>
    <n v="85.9"/>
    <n v="26.76"/>
    <x v="1"/>
    <x v="6"/>
    <x v="2"/>
    <n v="37"/>
    <x v="0"/>
    <x v="0"/>
    <x v="1"/>
    <x v="0"/>
    <n v="0"/>
    <n v="0"/>
    <n v="0"/>
    <n v="0"/>
    <n v="2"/>
    <d v="2025-01-17T00:00:00"/>
    <s v="Contacted"/>
    <n v="0"/>
    <x v="0"/>
    <b v="1"/>
    <b v="0"/>
    <x v="0"/>
  </r>
  <r>
    <s v="CUST100200"/>
    <d v="2023-03-15T00:00:00"/>
    <x v="4"/>
    <x v="11"/>
    <d v="2024-02-20T00:00:00"/>
    <s v="-"/>
    <x v="3"/>
    <n v="948"/>
    <s v=" - "/>
    <n v="0"/>
    <x v="0"/>
    <n v="0"/>
    <n v="0"/>
    <n v="0"/>
    <n v="0"/>
    <x v="0"/>
    <x v="4"/>
    <x v="1"/>
    <n v="34"/>
    <x v="0"/>
    <x v="3"/>
    <x v="2"/>
    <x v="5"/>
    <n v="0"/>
    <n v="0"/>
    <n v="0"/>
    <n v="0"/>
    <n v="0"/>
    <d v="2023-04-26T00:00:00"/>
    <s v="Contacted"/>
    <n v="0"/>
    <x v="2"/>
    <b v="1"/>
    <b v="0"/>
    <x v="0"/>
  </r>
  <r>
    <s v="CUST102182"/>
    <d v="2023-05-09T00:00:00"/>
    <x v="4"/>
    <x v="1"/>
    <d v="2023-11-16T00:00:00"/>
    <d v="2024-10-23T00:00:00"/>
    <x v="0"/>
    <n v="893"/>
    <n v="360"/>
    <n v="2.7777777777777779E-3"/>
    <x v="0"/>
    <n v="3"/>
    <n v="142.26"/>
    <n v="47.42"/>
    <n v="45.66"/>
    <x v="0"/>
    <x v="7"/>
    <x v="0"/>
    <n v="24"/>
    <x v="2"/>
    <x v="2"/>
    <x v="2"/>
    <x v="2"/>
    <n v="0"/>
    <n v="0"/>
    <n v="0"/>
    <n v="0"/>
    <n v="0"/>
    <d v="2024-10-23T00:00:00"/>
    <s v="Contacted"/>
    <n v="0"/>
    <x v="1"/>
    <b v="1"/>
    <b v="1"/>
    <x v="0"/>
  </r>
  <r>
    <s v="CUST102088"/>
    <d v="2024-05-01T00:00:00"/>
    <x v="3"/>
    <x v="1"/>
    <d v="2024-06-24T00:00:00"/>
    <d v="2025-02-02T00:00:00"/>
    <x v="2"/>
    <n v="535"/>
    <n v="258"/>
    <n v="3.875968992248062E-3"/>
    <x v="0"/>
    <n v="3"/>
    <n v="3.59"/>
    <n v="1.2"/>
    <n v="0.56999999999999995"/>
    <x v="3"/>
    <x v="4"/>
    <x v="2"/>
    <n v="31"/>
    <x v="0"/>
    <x v="0"/>
    <x v="1"/>
    <x v="3"/>
    <n v="0"/>
    <n v="0"/>
    <n v="0"/>
    <n v="0"/>
    <n v="1"/>
    <d v="2024-11-28T00:00:00"/>
    <s v="Contacted"/>
    <n v="0"/>
    <x v="0"/>
    <b v="1"/>
    <b v="0"/>
    <x v="0"/>
  </r>
  <r>
    <s v="CUST102278"/>
    <d v="2020-12-05T00:00:00"/>
    <x v="2"/>
    <x v="7"/>
    <d v="2024-09-08T00:00:00"/>
    <d v="2025-08-20T00:00:00"/>
    <x v="2"/>
    <n v="1778"/>
    <n v="59"/>
    <n v="1.6949152542372881E-2"/>
    <x v="0"/>
    <n v="5"/>
    <n v="512.64"/>
    <n v="102.53"/>
    <n v="126.39"/>
    <x v="5"/>
    <x v="6"/>
    <x v="2"/>
    <n v="39"/>
    <x v="0"/>
    <x v="6"/>
    <x v="0"/>
    <x v="3"/>
    <n v="1"/>
    <n v="0"/>
    <n v="0"/>
    <n v="0"/>
    <n v="1"/>
    <d v="2023-03-07T00:00:00"/>
    <s v="Contacted"/>
    <n v="5"/>
    <x v="1"/>
    <b v="0"/>
    <b v="0"/>
    <x v="1"/>
  </r>
  <r>
    <s v="CUST101796"/>
    <d v="2023-12-29T00:00:00"/>
    <x v="4"/>
    <x v="7"/>
    <d v="2024-08-03T00:00:00"/>
    <d v="2025-04-04T00:00:00"/>
    <x v="2"/>
    <n v="659"/>
    <n v="197"/>
    <n v="5.076142131979695E-3"/>
    <x v="0"/>
    <n v="6"/>
    <n v="180.54"/>
    <n v="30.09"/>
    <n v="52.36"/>
    <x v="0"/>
    <x v="6"/>
    <x v="1"/>
    <n v="26"/>
    <x v="2"/>
    <x v="0"/>
    <x v="0"/>
    <x v="4"/>
    <n v="0"/>
    <n v="1"/>
    <n v="0"/>
    <n v="0"/>
    <n v="1"/>
    <d v="2024-01-05T00:00:00"/>
    <s v="Contacted"/>
    <n v="0"/>
    <x v="0"/>
    <b v="1"/>
    <b v="0"/>
    <x v="0"/>
  </r>
  <r>
    <s v="CUST100378"/>
    <d v="2021-09-05T00:00:00"/>
    <x v="1"/>
    <x v="10"/>
    <d v="2021-09-18T00:00:00"/>
    <d v="2023-10-01T00:00:00"/>
    <x v="1"/>
    <n v="1504"/>
    <n v="748"/>
    <n v="1.3368983957219251E-3"/>
    <x v="0"/>
    <n v="5"/>
    <n v="447.79"/>
    <n v="89.56"/>
    <n v="133.71"/>
    <x v="1"/>
    <x v="2"/>
    <x v="2"/>
    <n v="37"/>
    <x v="0"/>
    <x v="4"/>
    <x v="0"/>
    <x v="4"/>
    <n v="0"/>
    <n v="0"/>
    <n v="0"/>
    <n v="1"/>
    <n v="1"/>
    <s v="-"/>
    <s v="Never Contacted"/>
    <n v="0"/>
    <x v="2"/>
    <b v="1"/>
    <b v="1"/>
    <x v="0"/>
  </r>
  <r>
    <s v="CUST102336"/>
    <d v="2020-06-20T00:00:00"/>
    <x v="2"/>
    <x v="0"/>
    <d v="2021-03-05T00:00:00"/>
    <d v="2023-02-04T00:00:00"/>
    <x v="1"/>
    <n v="1946"/>
    <n v="987"/>
    <n v="1.0131712259371835E-3"/>
    <x v="0"/>
    <n v="2"/>
    <n v="97.79"/>
    <n v="48.9"/>
    <n v="82.43"/>
    <x v="2"/>
    <x v="10"/>
    <x v="1"/>
    <n v="33"/>
    <x v="0"/>
    <x v="6"/>
    <x v="0"/>
    <x v="0"/>
    <n v="0"/>
    <n v="0"/>
    <n v="0"/>
    <n v="0"/>
    <n v="1"/>
    <d v="2025-04-10T00:00:00"/>
    <s v="Contacted"/>
    <n v="0"/>
    <x v="0"/>
    <b v="1"/>
    <b v="0"/>
    <x v="0"/>
  </r>
  <r>
    <s v="CUST101378"/>
    <d v="2020-11-26T00:00:00"/>
    <x v="2"/>
    <x v="5"/>
    <d v="2020-12-02T00:00:00"/>
    <d v="2023-06-25T00:00:00"/>
    <x v="1"/>
    <n v="1787"/>
    <n v="846"/>
    <n v="1.1820330969267139E-3"/>
    <x v="0"/>
    <n v="4"/>
    <n v="4.09"/>
    <n v="1.02"/>
    <n v="1.06"/>
    <x v="4"/>
    <x v="2"/>
    <x v="2"/>
    <n v="44"/>
    <x v="0"/>
    <x v="0"/>
    <x v="1"/>
    <x v="4"/>
    <n v="0"/>
    <n v="1"/>
    <n v="0"/>
    <n v="0"/>
    <n v="2"/>
    <d v="2025-02-11T00:00:00"/>
    <s v="Contacted"/>
    <n v="5"/>
    <x v="0"/>
    <b v="0"/>
    <b v="0"/>
    <x v="0"/>
  </r>
  <r>
    <s v="CUST101698"/>
    <d v="2020-04-13T00:00:00"/>
    <x v="2"/>
    <x v="9"/>
    <d v="2022-01-28T00:00:00"/>
    <d v="2024-01-01T00:00:00"/>
    <x v="0"/>
    <n v="2014"/>
    <n v="656"/>
    <n v="1.5243902439024391E-3"/>
    <x v="0"/>
    <n v="4"/>
    <n v="168.7"/>
    <n v="42.18"/>
    <n v="69.260000000000005"/>
    <x v="2"/>
    <x v="1"/>
    <x v="1"/>
    <n v="37"/>
    <x v="0"/>
    <x v="0"/>
    <x v="4"/>
    <x v="2"/>
    <n v="0"/>
    <n v="0"/>
    <n v="0"/>
    <n v="0"/>
    <n v="2"/>
    <d v="2020-09-21T00:00:00"/>
    <s v="Contacted"/>
    <n v="0"/>
    <x v="0"/>
    <b v="1"/>
    <b v="1"/>
    <x v="0"/>
  </r>
  <r>
    <s v="CUST100391"/>
    <d v="2021-07-31T00:00:00"/>
    <x v="1"/>
    <x v="8"/>
    <d v="2023-09-29T00:00:00"/>
    <d v="2024-07-15T00:00:00"/>
    <x v="0"/>
    <n v="1540"/>
    <n v="460"/>
    <n v="2.1739130434782609E-3"/>
    <x v="0"/>
    <n v="1"/>
    <n v="102.86"/>
    <n v="102.86"/>
    <n v="15.86"/>
    <x v="1"/>
    <x v="5"/>
    <x v="0"/>
    <n v="16"/>
    <x v="1"/>
    <x v="4"/>
    <x v="2"/>
    <x v="5"/>
    <n v="0"/>
    <n v="0"/>
    <n v="0"/>
    <n v="0"/>
    <n v="0"/>
    <d v="2023-11-19T00:00:00"/>
    <s v="Contacted"/>
    <n v="0"/>
    <x v="0"/>
    <b v="1"/>
    <b v="0"/>
    <x v="0"/>
  </r>
  <r>
    <s v="CUST101522"/>
    <d v="2024-09-01T00:00:00"/>
    <x v="3"/>
    <x v="10"/>
    <d v="2024-12-08T00:00:00"/>
    <d v="2024-12-27T00:00:00"/>
    <x v="0"/>
    <n v="412"/>
    <n v="295"/>
    <n v="3.3898305084745762E-3"/>
    <x v="0"/>
    <n v="2"/>
    <n v="133.25"/>
    <n v="66.63"/>
    <n v="55.06"/>
    <x v="5"/>
    <x v="0"/>
    <x v="2"/>
    <n v="21"/>
    <x v="2"/>
    <x v="3"/>
    <x v="1"/>
    <x v="5"/>
    <n v="1"/>
    <n v="0"/>
    <n v="0"/>
    <n v="0"/>
    <n v="1"/>
    <d v="2025-09-24T00:00:00"/>
    <s v="Contacted"/>
    <n v="0"/>
    <x v="2"/>
    <b v="1"/>
    <b v="0"/>
    <x v="0"/>
  </r>
  <r>
    <s v="CUST101162"/>
    <d v="2023-03-11T00:00:00"/>
    <x v="4"/>
    <x v="11"/>
    <s v="-"/>
    <s v="-"/>
    <x v="3"/>
    <n v="952"/>
    <s v=" - "/>
    <n v="0"/>
    <x v="1"/>
    <n v="0"/>
    <n v="0"/>
    <n v="0"/>
    <n v="0"/>
    <x v="3"/>
    <x v="6"/>
    <x v="0"/>
    <n v="26"/>
    <x v="2"/>
    <x v="1"/>
    <x v="3"/>
    <x v="6"/>
    <n v="0"/>
    <n v="0"/>
    <n v="0"/>
    <n v="0"/>
    <n v="0"/>
    <d v="2023-11-16T00:00:00"/>
    <s v="Contacted"/>
    <n v="0"/>
    <x v="1"/>
    <b v="1"/>
    <b v="0"/>
    <x v="0"/>
  </r>
  <r>
    <s v="CUST101495"/>
    <d v="2022-02-26T00:00:00"/>
    <x v="0"/>
    <x v="4"/>
    <d v="2024-02-22T00:00:00"/>
    <d v="2024-04-30T00:00:00"/>
    <x v="0"/>
    <n v="1330"/>
    <n v="536"/>
    <n v="1.8656716417910447E-3"/>
    <x v="0"/>
    <n v="6"/>
    <n v="317.23"/>
    <n v="52.87"/>
    <n v="55.43"/>
    <x v="5"/>
    <x v="5"/>
    <x v="2"/>
    <n v="16"/>
    <x v="1"/>
    <x v="3"/>
    <x v="0"/>
    <x v="0"/>
    <n v="0"/>
    <n v="0"/>
    <n v="0"/>
    <n v="1"/>
    <n v="2"/>
    <s v="-"/>
    <s v="Never Contacted"/>
    <n v="0"/>
    <x v="0"/>
    <b v="1"/>
    <b v="0"/>
    <x v="0"/>
  </r>
  <r>
    <s v="CUST102027"/>
    <d v="2023-08-04T00:00:00"/>
    <x v="4"/>
    <x v="2"/>
    <d v="2023-12-28T00:00:00"/>
    <d v="2024-04-30T00:00:00"/>
    <x v="0"/>
    <n v="806"/>
    <n v="536"/>
    <n v="1.8656716417910447E-3"/>
    <x v="0"/>
    <n v="4"/>
    <n v="91.04"/>
    <n v="22.76"/>
    <n v="10.33"/>
    <x v="2"/>
    <x v="5"/>
    <x v="2"/>
    <n v="21"/>
    <x v="2"/>
    <x v="0"/>
    <x v="0"/>
    <x v="6"/>
    <n v="0"/>
    <n v="0"/>
    <n v="0"/>
    <n v="1"/>
    <n v="0"/>
    <d v="2024-08-16T00:00:00"/>
    <s v="Contacted"/>
    <n v="0"/>
    <x v="1"/>
    <b v="0"/>
    <b v="1"/>
    <x v="0"/>
  </r>
  <r>
    <s v="CUST101152"/>
    <d v="2024-08-19T00:00:00"/>
    <x v="3"/>
    <x v="2"/>
    <d v="2025-06-19T00:00:00"/>
    <d v="2025-08-15T00:00:00"/>
    <x v="2"/>
    <n v="425"/>
    <n v="64"/>
    <n v="1.5625E-2"/>
    <x v="0"/>
    <n v="1"/>
    <n v="74.989999999999995"/>
    <n v="74.989999999999995"/>
    <n v="95.71"/>
    <x v="3"/>
    <x v="8"/>
    <x v="2"/>
    <n v="30"/>
    <x v="2"/>
    <x v="1"/>
    <x v="2"/>
    <x v="7"/>
    <n v="0"/>
    <n v="0"/>
    <n v="0"/>
    <n v="0"/>
    <n v="1"/>
    <d v="2024-12-04T00:00:00"/>
    <s v="Contacted"/>
    <n v="0"/>
    <x v="0"/>
    <b v="1"/>
    <b v="1"/>
    <x v="1"/>
  </r>
  <r>
    <s v="CUST101367"/>
    <d v="2023-09-21T00:00:00"/>
    <x v="4"/>
    <x v="10"/>
    <s v="-"/>
    <s v="-"/>
    <x v="3"/>
    <n v="758"/>
    <s v=" - "/>
    <n v="0"/>
    <x v="1"/>
    <n v="0"/>
    <n v="0"/>
    <n v="0"/>
    <n v="0"/>
    <x v="3"/>
    <x v="1"/>
    <x v="2"/>
    <n v="41"/>
    <x v="0"/>
    <x v="2"/>
    <x v="2"/>
    <x v="1"/>
    <n v="0"/>
    <n v="0"/>
    <n v="0"/>
    <n v="0"/>
    <n v="0"/>
    <d v="2025-03-21T00:00:00"/>
    <s v="Contacted"/>
    <n v="4"/>
    <x v="1"/>
    <b v="0"/>
    <b v="0"/>
    <x v="0"/>
  </r>
  <r>
    <s v="CUST100064"/>
    <d v="2022-05-14T00:00:00"/>
    <x v="0"/>
    <x v="1"/>
    <d v="2023-07-11T00:00:00"/>
    <d v="2024-02-07T00:00:00"/>
    <x v="0"/>
    <n v="1253"/>
    <n v="619"/>
    <n v="1.6155088852988692E-3"/>
    <x v="0"/>
    <n v="3"/>
    <n v="113.93"/>
    <n v="37.979999999999997"/>
    <n v="35.99"/>
    <x v="0"/>
    <x v="0"/>
    <x v="2"/>
    <n v="19"/>
    <x v="1"/>
    <x v="2"/>
    <x v="1"/>
    <x v="4"/>
    <n v="0"/>
    <n v="0"/>
    <n v="1"/>
    <n v="0"/>
    <n v="1"/>
    <d v="2025-04-01T00:00:00"/>
    <s v="Contacted"/>
    <n v="10"/>
    <x v="0"/>
    <b v="1"/>
    <b v="0"/>
    <x v="0"/>
  </r>
  <r>
    <s v="CUST102062"/>
    <d v="2023-07-20T00:00:00"/>
    <x v="4"/>
    <x v="8"/>
    <d v="2024-12-14T00:00:00"/>
    <d v="2025-07-28T00:00:00"/>
    <x v="2"/>
    <n v="821"/>
    <n v="82"/>
    <n v="1.2195121951219513E-2"/>
    <x v="0"/>
    <n v="3"/>
    <n v="3.63"/>
    <n v="1.21"/>
    <n v="1.25"/>
    <x v="1"/>
    <x v="7"/>
    <x v="1"/>
    <n v="35"/>
    <x v="0"/>
    <x v="3"/>
    <x v="1"/>
    <x v="6"/>
    <n v="0"/>
    <n v="0"/>
    <n v="0"/>
    <n v="0"/>
    <n v="1"/>
    <d v="2023-07-22T00:00:00"/>
    <s v="Contacted"/>
    <n v="0"/>
    <x v="1"/>
    <b v="1"/>
    <b v="0"/>
    <x v="1"/>
  </r>
  <r>
    <s v="CUST101180"/>
    <d v="2022-06-03T00:00:00"/>
    <x v="0"/>
    <x v="0"/>
    <d v="2024-10-09T00:00:00"/>
    <d v="2025-05-28T00:00:00"/>
    <x v="2"/>
    <n v="1233"/>
    <n v="143"/>
    <n v="6.993006993006993E-3"/>
    <x v="0"/>
    <n v="2"/>
    <n v="142.72"/>
    <n v="71.36"/>
    <n v="131.94999999999999"/>
    <x v="0"/>
    <x v="8"/>
    <x v="2"/>
    <n v="25"/>
    <x v="2"/>
    <x v="0"/>
    <x v="3"/>
    <x v="7"/>
    <n v="0"/>
    <n v="0"/>
    <n v="0"/>
    <n v="2"/>
    <n v="1"/>
    <d v="2025-09-15T00:00:00"/>
    <s v="Contacted"/>
    <n v="0"/>
    <x v="0"/>
    <b v="1"/>
    <b v="0"/>
    <x v="0"/>
  </r>
  <r>
    <s v="CUST100492"/>
    <d v="2021-02-12T00:00:00"/>
    <x v="1"/>
    <x v="4"/>
    <d v="2021-10-24T00:00:00"/>
    <d v="2023-10-12T00:00:00"/>
    <x v="1"/>
    <n v="1709"/>
    <n v="737"/>
    <n v="1.3568521031207597E-3"/>
    <x v="0"/>
    <n v="2"/>
    <n v="75.709999999999994"/>
    <n v="37.86"/>
    <n v="48.84"/>
    <x v="1"/>
    <x v="1"/>
    <x v="2"/>
    <n v="32"/>
    <x v="0"/>
    <x v="4"/>
    <x v="2"/>
    <x v="5"/>
    <n v="0"/>
    <n v="0"/>
    <n v="0"/>
    <n v="1"/>
    <n v="1"/>
    <d v="2024-10-22T00:00:00"/>
    <s v="Contacted"/>
    <n v="0"/>
    <x v="0"/>
    <b v="1"/>
    <b v="1"/>
    <x v="0"/>
  </r>
  <r>
    <s v="CUST100379"/>
    <d v="2023-09-20T00:00:00"/>
    <x v="4"/>
    <x v="10"/>
    <d v="2024-06-14T00:00:00"/>
    <d v="2025-06-17T00:00:00"/>
    <x v="2"/>
    <n v="759"/>
    <n v="123"/>
    <n v="8.130081300813009E-3"/>
    <x v="0"/>
    <n v="5"/>
    <n v="39"/>
    <n v="7.8"/>
    <n v="9.9499999999999993"/>
    <x v="4"/>
    <x v="7"/>
    <x v="2"/>
    <n v="25"/>
    <x v="2"/>
    <x v="5"/>
    <x v="2"/>
    <x v="0"/>
    <n v="0"/>
    <n v="0"/>
    <n v="0"/>
    <n v="1"/>
    <n v="3"/>
    <s v="-"/>
    <s v="Never Contacted"/>
    <n v="6"/>
    <x v="0"/>
    <b v="1"/>
    <b v="1"/>
    <x v="0"/>
  </r>
  <r>
    <s v="CUST102235"/>
    <d v="2022-11-07T00:00:00"/>
    <x v="0"/>
    <x v="5"/>
    <d v="2024-02-02T00:00:00"/>
    <d v="2024-06-10T00:00:00"/>
    <x v="0"/>
    <n v="1076"/>
    <n v="495"/>
    <n v="2.0202020202020202E-3"/>
    <x v="0"/>
    <n v="2"/>
    <n v="146.22"/>
    <n v="73.11"/>
    <n v="19.21"/>
    <x v="5"/>
    <x v="5"/>
    <x v="2"/>
    <n v="42"/>
    <x v="0"/>
    <x v="3"/>
    <x v="0"/>
    <x v="2"/>
    <n v="0"/>
    <n v="0"/>
    <n v="0"/>
    <n v="0"/>
    <n v="2"/>
    <d v="2023-06-27T00:00:00"/>
    <s v="Contacted"/>
    <n v="0"/>
    <x v="0"/>
    <b v="1"/>
    <b v="0"/>
    <x v="0"/>
  </r>
  <r>
    <s v="CUST100763"/>
    <d v="2023-01-23T00:00:00"/>
    <x v="4"/>
    <x v="3"/>
    <d v="2024-04-04T00:00:00"/>
    <d v="2025-08-18T00:00:00"/>
    <x v="2"/>
    <n v="999"/>
    <n v="61"/>
    <n v="1.6393442622950821E-2"/>
    <x v="0"/>
    <n v="1"/>
    <n v="47.73"/>
    <n v="47.73"/>
    <n v="73.94"/>
    <x v="4"/>
    <x v="6"/>
    <x v="2"/>
    <n v="42"/>
    <x v="0"/>
    <x v="3"/>
    <x v="0"/>
    <x v="4"/>
    <n v="0"/>
    <n v="0"/>
    <n v="0"/>
    <n v="0"/>
    <n v="0"/>
    <s v="-"/>
    <s v="Never Contacted"/>
    <n v="0"/>
    <x v="0"/>
    <b v="1"/>
    <b v="1"/>
    <x v="1"/>
  </r>
  <r>
    <s v="CUST102264"/>
    <d v="2024-11-29T00:00:00"/>
    <x v="3"/>
    <x v="5"/>
    <d v="2025-06-02T00:00:00"/>
    <d v="2025-07-08T00:00:00"/>
    <x v="2"/>
    <n v="323"/>
    <n v="102"/>
    <n v="9.8039215686274508E-3"/>
    <x v="0"/>
    <n v="2"/>
    <n v="102.47"/>
    <n v="51.24"/>
    <n v="69.88"/>
    <x v="1"/>
    <x v="7"/>
    <x v="0"/>
    <n v="20"/>
    <x v="2"/>
    <x v="5"/>
    <x v="0"/>
    <x v="3"/>
    <n v="0"/>
    <n v="0"/>
    <n v="0"/>
    <n v="0"/>
    <n v="1"/>
    <d v="2025-07-11T00:00:00"/>
    <s v="Contacted"/>
    <n v="0"/>
    <x v="0"/>
    <b v="1"/>
    <b v="0"/>
    <x v="0"/>
  </r>
  <r>
    <s v="CUST100791"/>
    <d v="2020-02-25T00:00:00"/>
    <x v="2"/>
    <x v="4"/>
    <d v="2023-05-02T00:00:00"/>
    <d v="2023-06-03T00:00:00"/>
    <x v="1"/>
    <n v="2062"/>
    <n v="868"/>
    <n v="1.152073732718894E-3"/>
    <x v="0"/>
    <n v="4"/>
    <n v="3.98"/>
    <n v="1"/>
    <n v="1.8"/>
    <x v="0"/>
    <x v="3"/>
    <x v="2"/>
    <n v="28"/>
    <x v="2"/>
    <x v="1"/>
    <x v="3"/>
    <x v="7"/>
    <n v="0"/>
    <n v="1"/>
    <n v="1"/>
    <n v="1"/>
    <n v="1"/>
    <d v="2024-08-24T00:00:00"/>
    <s v="Contacted"/>
    <n v="0"/>
    <x v="2"/>
    <b v="1"/>
    <b v="0"/>
    <x v="0"/>
  </r>
  <r>
    <s v="CUST101076"/>
    <d v="2024-07-19T00:00:00"/>
    <x v="3"/>
    <x v="8"/>
    <d v="2024-12-05T00:00:00"/>
    <d v="2025-07-15T00:00:00"/>
    <x v="2"/>
    <n v="456"/>
    <n v="95"/>
    <n v="1.0526315789473684E-2"/>
    <x v="0"/>
    <n v="3"/>
    <n v="147.13999999999999"/>
    <n v="49.05"/>
    <n v="107.01"/>
    <x v="5"/>
    <x v="9"/>
    <x v="2"/>
    <n v="17"/>
    <x v="1"/>
    <x v="4"/>
    <x v="1"/>
    <x v="2"/>
    <n v="0"/>
    <n v="0"/>
    <n v="0"/>
    <n v="0"/>
    <n v="0"/>
    <s v="-"/>
    <s v="Never Contacted"/>
    <n v="6"/>
    <x v="1"/>
    <b v="1"/>
    <b v="0"/>
    <x v="0"/>
  </r>
  <r>
    <s v="CUST100878"/>
    <d v="2021-09-09T00:00:00"/>
    <x v="1"/>
    <x v="10"/>
    <d v="2023-07-20T00:00:00"/>
    <d v="2025-06-21T00:00:00"/>
    <x v="2"/>
    <n v="1500"/>
    <n v="119"/>
    <n v="8.4033613445378148E-3"/>
    <x v="0"/>
    <n v="6"/>
    <n v="176.46"/>
    <n v="29.41"/>
    <n v="49.04"/>
    <x v="3"/>
    <x v="0"/>
    <x v="0"/>
    <n v="48"/>
    <x v="0"/>
    <x v="3"/>
    <x v="1"/>
    <x v="0"/>
    <n v="0"/>
    <n v="0"/>
    <n v="1"/>
    <n v="0"/>
    <n v="2"/>
    <d v="2022-09-17T00:00:00"/>
    <s v="Contacted"/>
    <n v="6"/>
    <x v="0"/>
    <b v="0"/>
    <b v="1"/>
    <x v="0"/>
  </r>
  <r>
    <s v="CUST100337"/>
    <d v="2022-03-21T00:00:00"/>
    <x v="0"/>
    <x v="11"/>
    <d v="2024-09-26T00:00:00"/>
    <d v="2025-07-22T00:00:00"/>
    <x v="2"/>
    <n v="1307"/>
    <n v="88"/>
    <n v="1.1363636363636364E-2"/>
    <x v="0"/>
    <n v="7"/>
    <n v="644.54999999999995"/>
    <n v="92.08"/>
    <n v="1.94"/>
    <x v="4"/>
    <x v="3"/>
    <x v="2"/>
    <n v="48"/>
    <x v="0"/>
    <x v="1"/>
    <x v="4"/>
    <x v="3"/>
    <n v="0"/>
    <n v="0"/>
    <n v="0"/>
    <n v="0"/>
    <n v="2"/>
    <d v="2024-12-30T00:00:00"/>
    <s v="Contacted"/>
    <n v="9"/>
    <x v="1"/>
    <b v="1"/>
    <b v="0"/>
    <x v="1"/>
  </r>
  <r>
    <s v="CUST102343"/>
    <d v="2024-08-28T00:00:00"/>
    <x v="3"/>
    <x v="2"/>
    <d v="2025-04-29T00:00:00"/>
    <d v="2025-09-02T00:00:00"/>
    <x v="2"/>
    <n v="416"/>
    <n v="46"/>
    <n v="2.1739130434782608E-2"/>
    <x v="0"/>
    <n v="5"/>
    <n v="306.19"/>
    <n v="61.24"/>
    <n v="42.19"/>
    <x v="2"/>
    <x v="9"/>
    <x v="2"/>
    <n v="25"/>
    <x v="2"/>
    <x v="5"/>
    <x v="4"/>
    <x v="6"/>
    <n v="0"/>
    <n v="1"/>
    <n v="0"/>
    <n v="0"/>
    <n v="5"/>
    <d v="2024-09-30T00:00:00"/>
    <s v="Contacted"/>
    <n v="0"/>
    <x v="0"/>
    <b v="1"/>
    <b v="0"/>
    <x v="1"/>
  </r>
  <r>
    <s v="CUST101016"/>
    <d v="2021-01-27T00:00:00"/>
    <x v="1"/>
    <x v="3"/>
    <d v="2023-09-02T00:00:00"/>
    <d v="2025-07-11T00:00:00"/>
    <x v="2"/>
    <n v="1725"/>
    <n v="99"/>
    <n v="1.0101010101010102E-2"/>
    <x v="0"/>
    <n v="3"/>
    <n v="3.13"/>
    <n v="1.04"/>
    <n v="1.33"/>
    <x v="3"/>
    <x v="1"/>
    <x v="0"/>
    <n v="27"/>
    <x v="2"/>
    <x v="4"/>
    <x v="4"/>
    <x v="1"/>
    <n v="0"/>
    <n v="0"/>
    <n v="0"/>
    <n v="0"/>
    <n v="1"/>
    <d v="2024-01-15T00:00:00"/>
    <s v="Contacted"/>
    <n v="1"/>
    <x v="0"/>
    <b v="1"/>
    <b v="1"/>
    <x v="0"/>
  </r>
  <r>
    <s v="CUST101275"/>
    <d v="2023-05-31T00:00:00"/>
    <x v="4"/>
    <x v="1"/>
    <d v="2025-05-20T00:00:00"/>
    <d v="2025-08-05T00:00:00"/>
    <x v="2"/>
    <n v="871"/>
    <n v="74"/>
    <n v="1.3513513513513514E-2"/>
    <x v="0"/>
    <n v="7"/>
    <n v="295.23"/>
    <n v="42.18"/>
    <n v="100.77"/>
    <x v="2"/>
    <x v="6"/>
    <x v="0"/>
    <n v="43"/>
    <x v="0"/>
    <x v="6"/>
    <x v="3"/>
    <x v="1"/>
    <n v="1"/>
    <n v="0"/>
    <n v="0"/>
    <n v="1"/>
    <n v="4"/>
    <s v="-"/>
    <s v="Never Contacted"/>
    <n v="0"/>
    <x v="2"/>
    <b v="1"/>
    <b v="1"/>
    <x v="1"/>
  </r>
  <r>
    <s v="CUST100455"/>
    <d v="2024-12-15T00:00:00"/>
    <x v="3"/>
    <x v="7"/>
    <d v="2025-03-28T00:00:00"/>
    <d v="2025-08-11T00:00:00"/>
    <x v="2"/>
    <n v="307"/>
    <n v="68"/>
    <n v="1.4705882352941176E-2"/>
    <x v="0"/>
    <n v="2"/>
    <n v="34.65"/>
    <n v="17.329999999999998"/>
    <n v="28.37"/>
    <x v="3"/>
    <x v="9"/>
    <x v="0"/>
    <n v="25"/>
    <x v="2"/>
    <x v="0"/>
    <x v="0"/>
    <x v="2"/>
    <n v="0"/>
    <n v="0"/>
    <n v="0"/>
    <n v="0"/>
    <n v="0"/>
    <d v="2025-01-18T00:00:00"/>
    <s v="Contacted"/>
    <n v="0"/>
    <x v="0"/>
    <b v="1"/>
    <b v="0"/>
    <x v="1"/>
  </r>
  <r>
    <s v="CUST100815"/>
    <d v="2024-09-05T00:00:00"/>
    <x v="3"/>
    <x v="10"/>
    <d v="2025-05-28T00:00:00"/>
    <d v="2025-08-06T00:00:00"/>
    <x v="2"/>
    <n v="408"/>
    <n v="73"/>
    <n v="1.3698630136986301E-2"/>
    <x v="0"/>
    <n v="4"/>
    <n v="187.53"/>
    <n v="46.88"/>
    <n v="56.26"/>
    <x v="3"/>
    <x v="5"/>
    <x v="2"/>
    <n v="25"/>
    <x v="2"/>
    <x v="4"/>
    <x v="1"/>
    <x v="7"/>
    <n v="0"/>
    <n v="1"/>
    <n v="0"/>
    <n v="2"/>
    <n v="1"/>
    <d v="2025-01-23T00:00:00"/>
    <s v="Contacted"/>
    <n v="0"/>
    <x v="1"/>
    <b v="1"/>
    <b v="0"/>
    <x v="1"/>
  </r>
  <r>
    <s v="CUST102317"/>
    <d v="2021-02-12T00:00:00"/>
    <x v="1"/>
    <x v="4"/>
    <d v="2025-08-22T00:00:00"/>
    <d v="2025-09-06T00:00:00"/>
    <x v="2"/>
    <n v="1709"/>
    <n v="42"/>
    <n v="2.3809523809523808E-2"/>
    <x v="0"/>
    <n v="1"/>
    <n v="96.19"/>
    <n v="96.19"/>
    <n v="121.38"/>
    <x v="5"/>
    <x v="0"/>
    <x v="2"/>
    <n v="22"/>
    <x v="2"/>
    <x v="6"/>
    <x v="0"/>
    <x v="5"/>
    <n v="0"/>
    <n v="0"/>
    <n v="0"/>
    <n v="1"/>
    <n v="0"/>
    <d v="2024-10-30T00:00:00"/>
    <s v="Contacted"/>
    <n v="3"/>
    <x v="2"/>
    <b v="1"/>
    <b v="1"/>
    <x v="1"/>
  </r>
  <r>
    <s v="CUST100995"/>
    <d v="2022-05-21T00:00:00"/>
    <x v="0"/>
    <x v="1"/>
    <d v="2023-12-07T00:00:00"/>
    <d v="2024-11-10T00:00:00"/>
    <x v="0"/>
    <n v="1246"/>
    <n v="342"/>
    <n v="2.9239766081871343E-3"/>
    <x v="0"/>
    <n v="6"/>
    <n v="605.09"/>
    <n v="100.85"/>
    <n v="44.45"/>
    <x v="2"/>
    <x v="3"/>
    <x v="2"/>
    <n v="33"/>
    <x v="0"/>
    <x v="5"/>
    <x v="2"/>
    <x v="8"/>
    <n v="1"/>
    <n v="0"/>
    <n v="0"/>
    <n v="0"/>
    <n v="2"/>
    <s v="-"/>
    <s v="Never Contacted"/>
    <n v="0"/>
    <x v="2"/>
    <b v="1"/>
    <b v="0"/>
    <x v="0"/>
  </r>
  <r>
    <s v="CUST101981"/>
    <d v="2022-03-20T00:00:00"/>
    <x v="0"/>
    <x v="11"/>
    <d v="2024-03-27T00:00:00"/>
    <d v="2025-06-26T00:00:00"/>
    <x v="2"/>
    <n v="1308"/>
    <n v="114"/>
    <n v="8.771929824561403E-3"/>
    <x v="0"/>
    <n v="1"/>
    <n v="147.13999999999999"/>
    <n v="147.13999999999999"/>
    <n v="33.75"/>
    <x v="1"/>
    <x v="3"/>
    <x v="2"/>
    <n v="22"/>
    <x v="2"/>
    <x v="0"/>
    <x v="4"/>
    <x v="3"/>
    <n v="0"/>
    <n v="0"/>
    <n v="0"/>
    <n v="0"/>
    <n v="0"/>
    <d v="2024-10-27T00:00:00"/>
    <s v="Contacted"/>
    <n v="0"/>
    <x v="2"/>
    <b v="1"/>
    <b v="1"/>
    <x v="0"/>
  </r>
  <r>
    <s v="CUST100201"/>
    <d v="2023-03-26T00:00:00"/>
    <x v="4"/>
    <x v="11"/>
    <d v="2023-08-29T00:00:00"/>
    <d v="2023-10-19T00:00:00"/>
    <x v="1"/>
    <n v="937"/>
    <n v="730"/>
    <n v="1.3698630136986301E-3"/>
    <x v="0"/>
    <n v="6"/>
    <n v="380.36"/>
    <n v="63.39"/>
    <n v="64.55"/>
    <x v="0"/>
    <x v="6"/>
    <x v="0"/>
    <n v="18"/>
    <x v="1"/>
    <x v="3"/>
    <x v="0"/>
    <x v="3"/>
    <n v="0"/>
    <n v="0"/>
    <n v="0"/>
    <n v="0"/>
    <n v="0"/>
    <s v="-"/>
    <s v="Never Contacted"/>
    <n v="0"/>
    <x v="0"/>
    <b v="1"/>
    <b v="0"/>
    <x v="0"/>
  </r>
  <r>
    <s v="CUST100161"/>
    <d v="2022-03-28T00:00:00"/>
    <x v="0"/>
    <x v="11"/>
    <d v="2024-11-29T00:00:00"/>
    <d v="2025-03-28T00:00:00"/>
    <x v="2"/>
    <n v="1300"/>
    <n v="204"/>
    <n v="4.9019607843137254E-3"/>
    <x v="0"/>
    <n v="2"/>
    <n v="159.26"/>
    <n v="79.63"/>
    <n v="0.5"/>
    <x v="1"/>
    <x v="0"/>
    <x v="1"/>
    <n v="33"/>
    <x v="0"/>
    <x v="6"/>
    <x v="4"/>
    <x v="0"/>
    <n v="0"/>
    <n v="1"/>
    <n v="0"/>
    <n v="0"/>
    <n v="0"/>
    <d v="2022-11-24T00:00:00"/>
    <s v="Contacted"/>
    <n v="0"/>
    <x v="0"/>
    <b v="1"/>
    <b v="0"/>
    <x v="0"/>
  </r>
  <r>
    <s v="CUST101579"/>
    <d v="2024-11-17T00:00:00"/>
    <x v="3"/>
    <x v="5"/>
    <d v="2024-11-20T00:00:00"/>
    <d v="2025-01-07T00:00:00"/>
    <x v="2"/>
    <n v="335"/>
    <n v="284"/>
    <n v="3.5211267605633804E-3"/>
    <x v="0"/>
    <n v="4"/>
    <n v="186.64"/>
    <n v="46.66"/>
    <n v="50.72"/>
    <x v="0"/>
    <x v="8"/>
    <x v="2"/>
    <n v="20"/>
    <x v="2"/>
    <x v="6"/>
    <x v="2"/>
    <x v="7"/>
    <n v="0"/>
    <n v="1"/>
    <n v="1"/>
    <n v="0"/>
    <n v="1"/>
    <d v="2025-09-05T00:00:00"/>
    <s v="Contacted"/>
    <n v="0"/>
    <x v="0"/>
    <b v="1"/>
    <b v="0"/>
    <x v="0"/>
  </r>
  <r>
    <s v="CUST100702"/>
    <d v="2023-07-29T00:00:00"/>
    <x v="4"/>
    <x v="8"/>
    <d v="2024-10-24T00:00:00"/>
    <d v="2024-11-05T00:00:00"/>
    <x v="0"/>
    <n v="812"/>
    <n v="347"/>
    <n v="2.881844380403458E-3"/>
    <x v="0"/>
    <n v="5"/>
    <n v="207.47"/>
    <n v="41.49"/>
    <n v="34.54"/>
    <x v="0"/>
    <x v="1"/>
    <x v="2"/>
    <n v="42"/>
    <x v="0"/>
    <x v="0"/>
    <x v="1"/>
    <x v="2"/>
    <n v="0"/>
    <n v="0"/>
    <n v="0"/>
    <n v="0"/>
    <n v="3"/>
    <d v="2024-11-19T00:00:00"/>
    <s v="Contacted"/>
    <n v="0"/>
    <x v="2"/>
    <b v="0"/>
    <b v="0"/>
    <x v="0"/>
  </r>
  <r>
    <s v="CUST101500"/>
    <d v="2022-02-20T00:00:00"/>
    <x v="0"/>
    <x v="4"/>
    <d v="2023-11-19T00:00:00"/>
    <d v="2025-05-17T00:00:00"/>
    <x v="2"/>
    <n v="1336"/>
    <n v="154"/>
    <n v="6.4935064935064939E-3"/>
    <x v="0"/>
    <n v="4"/>
    <n v="270.45"/>
    <n v="67.61"/>
    <n v="23.65"/>
    <x v="4"/>
    <x v="4"/>
    <x v="2"/>
    <n v="29"/>
    <x v="2"/>
    <x v="4"/>
    <x v="1"/>
    <x v="5"/>
    <n v="0"/>
    <n v="1"/>
    <n v="1"/>
    <n v="0"/>
    <n v="1"/>
    <d v="2024-04-18T00:00:00"/>
    <s v="Contacted"/>
    <n v="0"/>
    <x v="2"/>
    <b v="1"/>
    <b v="0"/>
    <x v="0"/>
  </r>
  <r>
    <s v="CUST101129"/>
    <d v="2023-12-18T00:00:00"/>
    <x v="4"/>
    <x v="7"/>
    <s v="-"/>
    <s v="-"/>
    <x v="3"/>
    <n v="670"/>
    <s v=" - "/>
    <n v="0"/>
    <x v="1"/>
    <n v="0"/>
    <n v="0"/>
    <n v="0"/>
    <n v="0"/>
    <x v="0"/>
    <x v="3"/>
    <x v="0"/>
    <n v="50"/>
    <x v="0"/>
    <x v="1"/>
    <x v="4"/>
    <x v="5"/>
    <n v="0"/>
    <n v="1"/>
    <n v="0"/>
    <n v="0"/>
    <n v="0"/>
    <d v="2025-09-18T00:00:00"/>
    <s v="Contacted"/>
    <n v="0"/>
    <x v="2"/>
    <b v="1"/>
    <b v="1"/>
    <x v="0"/>
  </r>
  <r>
    <s v="CUST101021"/>
    <d v="2024-01-23T00:00:00"/>
    <x v="3"/>
    <x v="3"/>
    <d v="2025-04-12T00:00:00"/>
    <d v="2025-10-10T00:00:00"/>
    <x v="2"/>
    <n v="634"/>
    <n v="8"/>
    <n v="0.125"/>
    <x v="0"/>
    <n v="2"/>
    <n v="65.849999999999994"/>
    <n v="32.93"/>
    <n v="53.51"/>
    <x v="4"/>
    <x v="3"/>
    <x v="1"/>
    <n v="56"/>
    <x v="0"/>
    <x v="5"/>
    <x v="4"/>
    <x v="2"/>
    <n v="0"/>
    <n v="0"/>
    <n v="0"/>
    <n v="0"/>
    <n v="1"/>
    <s v="-"/>
    <s v="Never Contacted"/>
    <n v="0"/>
    <x v="2"/>
    <b v="1"/>
    <b v="1"/>
    <x v="1"/>
  </r>
  <r>
    <s v="CUST101585"/>
    <d v="2020-10-15T00:00:00"/>
    <x v="2"/>
    <x v="6"/>
    <d v="2023-10-13T00:00:00"/>
    <d v="2025-08-05T00:00:00"/>
    <x v="2"/>
    <n v="1829"/>
    <n v="74"/>
    <n v="1.3513513513513514E-2"/>
    <x v="0"/>
    <n v="5"/>
    <n v="167.58"/>
    <n v="33.520000000000003"/>
    <n v="74.37"/>
    <x v="2"/>
    <x v="8"/>
    <x v="0"/>
    <n v="46"/>
    <x v="0"/>
    <x v="5"/>
    <x v="2"/>
    <x v="5"/>
    <n v="0"/>
    <n v="0"/>
    <n v="0"/>
    <n v="0"/>
    <n v="2"/>
    <d v="2020-11-03T00:00:00"/>
    <s v="Contacted"/>
    <n v="6"/>
    <x v="1"/>
    <b v="0"/>
    <b v="1"/>
    <x v="1"/>
  </r>
  <r>
    <s v="CUST101955"/>
    <d v="2021-07-11T00:00:00"/>
    <x v="1"/>
    <x v="8"/>
    <d v="2022-12-22T00:00:00"/>
    <d v="2025-04-18T00:00:00"/>
    <x v="2"/>
    <n v="1560"/>
    <n v="183"/>
    <n v="5.4644808743169399E-3"/>
    <x v="0"/>
    <n v="4"/>
    <n v="4.54"/>
    <n v="1.1399999999999999"/>
    <n v="0"/>
    <x v="0"/>
    <x v="0"/>
    <x v="1"/>
    <n v="43"/>
    <x v="0"/>
    <x v="2"/>
    <x v="2"/>
    <x v="4"/>
    <n v="0"/>
    <n v="1"/>
    <n v="1"/>
    <n v="2"/>
    <n v="1"/>
    <s v="-"/>
    <s v="Never Contacted"/>
    <n v="0"/>
    <x v="0"/>
    <b v="1"/>
    <b v="0"/>
    <x v="0"/>
  </r>
  <r>
    <s v="CUST102253"/>
    <d v="2020-07-26T00:00:00"/>
    <x v="2"/>
    <x v="8"/>
    <d v="2024-11-21T00:00:00"/>
    <d v="2025-08-09T00:00:00"/>
    <x v="2"/>
    <n v="1910"/>
    <n v="70"/>
    <n v="1.4285714285714285E-2"/>
    <x v="0"/>
    <n v="4"/>
    <n v="4.62"/>
    <n v="1.1599999999999999"/>
    <n v="0"/>
    <x v="4"/>
    <x v="1"/>
    <x v="2"/>
    <n v="20"/>
    <x v="2"/>
    <x v="4"/>
    <x v="3"/>
    <x v="4"/>
    <n v="0"/>
    <n v="0"/>
    <n v="0"/>
    <n v="0"/>
    <n v="0"/>
    <d v="2024-04-23T00:00:00"/>
    <s v="Contacted"/>
    <n v="0"/>
    <x v="1"/>
    <b v="0"/>
    <b v="0"/>
    <x v="1"/>
  </r>
  <r>
    <s v="CUST100034"/>
    <d v="2023-08-09T00:00:00"/>
    <x v="4"/>
    <x v="2"/>
    <d v="2025-03-22T00:00:00"/>
    <d v="2025-08-22T00:00:00"/>
    <x v="2"/>
    <n v="801"/>
    <n v="57"/>
    <n v="1.7543859649122806E-2"/>
    <x v="0"/>
    <n v="2"/>
    <n v="80.95"/>
    <n v="40.479999999999997"/>
    <n v="45.98"/>
    <x v="5"/>
    <x v="8"/>
    <x v="1"/>
    <n v="16"/>
    <x v="1"/>
    <x v="0"/>
    <x v="2"/>
    <x v="1"/>
    <n v="0"/>
    <n v="1"/>
    <n v="0"/>
    <n v="0"/>
    <n v="1"/>
    <d v="2025-04-05T00:00:00"/>
    <s v="Contacted"/>
    <n v="2"/>
    <x v="0"/>
    <b v="0"/>
    <b v="1"/>
    <x v="1"/>
  </r>
  <r>
    <s v="CUST100775"/>
    <d v="2023-10-01T00:00:00"/>
    <x v="4"/>
    <x v="6"/>
    <d v="2024-07-21T00:00:00"/>
    <d v="2025-03-13T00:00:00"/>
    <x v="2"/>
    <n v="748"/>
    <n v="219"/>
    <n v="4.5662100456621002E-3"/>
    <x v="0"/>
    <n v="2"/>
    <n v="146.69999999999999"/>
    <n v="73.349999999999994"/>
    <n v="98.12"/>
    <x v="4"/>
    <x v="9"/>
    <x v="2"/>
    <n v="16"/>
    <x v="1"/>
    <x v="3"/>
    <x v="2"/>
    <x v="5"/>
    <n v="0"/>
    <n v="1"/>
    <n v="0"/>
    <n v="0"/>
    <n v="1"/>
    <d v="2025-05-14T00:00:00"/>
    <s v="Contacted"/>
    <n v="6"/>
    <x v="1"/>
    <b v="0"/>
    <b v="1"/>
    <x v="0"/>
  </r>
  <r>
    <s v="CUST101478"/>
    <d v="2021-08-12T00:00:00"/>
    <x v="1"/>
    <x v="2"/>
    <d v="2024-08-27T00:00:00"/>
    <d v="2025-09-03T00:00:00"/>
    <x v="2"/>
    <n v="1528"/>
    <n v="45"/>
    <n v="2.2222222222222223E-2"/>
    <x v="0"/>
    <n v="4"/>
    <n v="293.91000000000003"/>
    <n v="73.48"/>
    <n v="121.94"/>
    <x v="1"/>
    <x v="7"/>
    <x v="0"/>
    <n v="39"/>
    <x v="0"/>
    <x v="1"/>
    <x v="0"/>
    <x v="2"/>
    <n v="0"/>
    <n v="0"/>
    <n v="0"/>
    <n v="0"/>
    <n v="1"/>
    <s v="-"/>
    <s v="Never Contacted"/>
    <n v="5"/>
    <x v="0"/>
    <b v="1"/>
    <b v="1"/>
    <x v="1"/>
  </r>
  <r>
    <s v="CUST101390"/>
    <d v="2024-11-18T00:00:00"/>
    <x v="3"/>
    <x v="5"/>
    <d v="2025-02-23T00:00:00"/>
    <d v="2025-04-29T00:00:00"/>
    <x v="2"/>
    <n v="334"/>
    <n v="172"/>
    <n v="5.8139534883720929E-3"/>
    <x v="0"/>
    <n v="4"/>
    <n v="183.25"/>
    <n v="45.81"/>
    <n v="28.39"/>
    <x v="1"/>
    <x v="1"/>
    <x v="0"/>
    <n v="38"/>
    <x v="0"/>
    <x v="2"/>
    <x v="4"/>
    <x v="0"/>
    <n v="0"/>
    <n v="0"/>
    <n v="0"/>
    <n v="1"/>
    <n v="2"/>
    <s v="-"/>
    <s v="Never Contacted"/>
    <n v="3"/>
    <x v="2"/>
    <b v="1"/>
    <b v="1"/>
    <x v="0"/>
  </r>
  <r>
    <s v="CUST102139"/>
    <d v="2023-04-03T00:00:00"/>
    <x v="4"/>
    <x v="9"/>
    <d v="2025-08-21T00:00:00"/>
    <d v="2025-09-13T00:00:00"/>
    <x v="2"/>
    <n v="929"/>
    <n v="35"/>
    <n v="2.8571428571428571E-2"/>
    <x v="0"/>
    <n v="5"/>
    <n v="152.38"/>
    <n v="30.48"/>
    <n v="36.42"/>
    <x v="2"/>
    <x v="7"/>
    <x v="0"/>
    <n v="23"/>
    <x v="2"/>
    <x v="1"/>
    <x v="1"/>
    <x v="0"/>
    <n v="0"/>
    <n v="0"/>
    <n v="0"/>
    <n v="0"/>
    <n v="0"/>
    <s v="-"/>
    <s v="Never Contacted"/>
    <n v="0"/>
    <x v="2"/>
    <b v="1"/>
    <b v="0"/>
    <x v="1"/>
  </r>
  <r>
    <s v="CUST101363"/>
    <d v="2023-12-15T00:00:00"/>
    <x v="4"/>
    <x v="7"/>
    <d v="2025-08-20T00:00:00"/>
    <d v="2025-08-28T00:00:00"/>
    <x v="2"/>
    <n v="673"/>
    <n v="51"/>
    <n v="1.9607843137254902E-2"/>
    <x v="0"/>
    <n v="4"/>
    <n v="147.13999999999999"/>
    <n v="36.78"/>
    <n v="113.43"/>
    <x v="4"/>
    <x v="4"/>
    <x v="2"/>
    <n v="37"/>
    <x v="0"/>
    <x v="2"/>
    <x v="4"/>
    <x v="4"/>
    <n v="0"/>
    <n v="0"/>
    <n v="0"/>
    <n v="0"/>
    <n v="2"/>
    <d v="2025-01-09T00:00:00"/>
    <s v="Contacted"/>
    <n v="7"/>
    <x v="0"/>
    <b v="0"/>
    <b v="1"/>
    <x v="1"/>
  </r>
  <r>
    <s v="CUST102041"/>
    <d v="2020-06-29T00:00:00"/>
    <x v="2"/>
    <x v="0"/>
    <d v="2023-12-27T00:00:00"/>
    <s v="-"/>
    <x v="3"/>
    <n v="1937"/>
    <s v=" - "/>
    <n v="0"/>
    <x v="0"/>
    <n v="0"/>
    <n v="0"/>
    <n v="0"/>
    <n v="0"/>
    <x v="4"/>
    <x v="9"/>
    <x v="1"/>
    <n v="0"/>
    <x v="3"/>
    <x v="2"/>
    <x v="1"/>
    <x v="0"/>
    <n v="1"/>
    <n v="0"/>
    <n v="0"/>
    <n v="0"/>
    <n v="0"/>
    <s v="-"/>
    <s v="Never Contacted"/>
    <n v="0"/>
    <x v="0"/>
    <b v="0"/>
    <b v="0"/>
    <x v="0"/>
  </r>
  <r>
    <s v="CUST100241"/>
    <d v="2021-05-26T00:00:00"/>
    <x v="1"/>
    <x v="1"/>
    <d v="2025-02-01T00:00:00"/>
    <d v="2025-09-12T00:00:00"/>
    <x v="2"/>
    <n v="1606"/>
    <n v="36"/>
    <n v="2.7777777777777776E-2"/>
    <x v="0"/>
    <n v="5"/>
    <n v="202.29"/>
    <n v="40.46"/>
    <n v="15.86"/>
    <x v="1"/>
    <x v="0"/>
    <x v="2"/>
    <n v="54"/>
    <x v="0"/>
    <x v="4"/>
    <x v="0"/>
    <x v="5"/>
    <n v="0"/>
    <n v="1"/>
    <n v="0"/>
    <n v="0"/>
    <n v="1"/>
    <d v="2024-06-29T00:00:00"/>
    <s v="Contacted"/>
    <n v="6"/>
    <x v="1"/>
    <b v="1"/>
    <b v="1"/>
    <x v="1"/>
  </r>
  <r>
    <s v="CUST102061"/>
    <d v="2022-11-11T00:00:00"/>
    <x v="0"/>
    <x v="5"/>
    <d v="2024-12-25T00:00:00"/>
    <d v="2025-04-25T00:00:00"/>
    <x v="2"/>
    <n v="1072"/>
    <n v="176"/>
    <n v="5.681818181818182E-3"/>
    <x v="0"/>
    <n v="4"/>
    <n v="243.19"/>
    <n v="60.8"/>
    <n v="40.11"/>
    <x v="0"/>
    <x v="8"/>
    <x v="1"/>
    <n v="25"/>
    <x v="2"/>
    <x v="2"/>
    <x v="0"/>
    <x v="5"/>
    <n v="0"/>
    <n v="0"/>
    <n v="0"/>
    <n v="0"/>
    <n v="2"/>
    <d v="2023-11-01T00:00:00"/>
    <s v="Contacted"/>
    <n v="10"/>
    <x v="0"/>
    <b v="1"/>
    <b v="1"/>
    <x v="0"/>
  </r>
  <r>
    <s v="CUST102363"/>
    <d v="2021-10-14T00:00:00"/>
    <x v="1"/>
    <x v="6"/>
    <d v="2024-11-29T00:00:00"/>
    <d v="2025-01-17T00:00:00"/>
    <x v="2"/>
    <n v="1465"/>
    <n v="274"/>
    <n v="3.6496350364963502E-3"/>
    <x v="0"/>
    <n v="2"/>
    <n v="105.76"/>
    <n v="52.88"/>
    <n v="52.8"/>
    <x v="1"/>
    <x v="0"/>
    <x v="2"/>
    <n v="36"/>
    <x v="0"/>
    <x v="5"/>
    <x v="2"/>
    <x v="5"/>
    <n v="0"/>
    <n v="0"/>
    <n v="0"/>
    <n v="0"/>
    <n v="1"/>
    <d v="2024-01-14T00:00:00"/>
    <s v="Contacted"/>
    <n v="0"/>
    <x v="0"/>
    <b v="1"/>
    <b v="1"/>
    <x v="0"/>
  </r>
  <r>
    <s v="CUST100600"/>
    <d v="2021-10-21T00:00:00"/>
    <x v="1"/>
    <x v="6"/>
    <d v="2024-06-20T00:00:00"/>
    <d v="2024-12-08T00:00:00"/>
    <x v="0"/>
    <n v="1458"/>
    <n v="314"/>
    <n v="3.1847133757961785E-3"/>
    <x v="0"/>
    <n v="2"/>
    <n v="111.77"/>
    <n v="55.89"/>
    <n v="41.57"/>
    <x v="1"/>
    <x v="9"/>
    <x v="2"/>
    <n v="44"/>
    <x v="0"/>
    <x v="0"/>
    <x v="1"/>
    <x v="0"/>
    <n v="0"/>
    <n v="0"/>
    <n v="0"/>
    <n v="0"/>
    <n v="0"/>
    <d v="2024-04-07T00:00:00"/>
    <s v="Contacted"/>
    <n v="7"/>
    <x v="0"/>
    <b v="0"/>
    <b v="0"/>
    <x v="0"/>
  </r>
  <r>
    <s v="CUST102435"/>
    <d v="2022-01-08T00:00:00"/>
    <x v="0"/>
    <x v="3"/>
    <d v="2023-09-06T00:00:00"/>
    <d v="2024-02-21T00:00:00"/>
    <x v="0"/>
    <n v="1379"/>
    <n v="605"/>
    <n v="1.652892561983471E-3"/>
    <x v="0"/>
    <n v="5"/>
    <n v="147.13999999999999"/>
    <n v="29.43"/>
    <n v="61.72"/>
    <x v="2"/>
    <x v="9"/>
    <x v="2"/>
    <n v="20"/>
    <x v="2"/>
    <x v="6"/>
    <x v="0"/>
    <x v="5"/>
    <n v="1"/>
    <n v="0"/>
    <n v="0"/>
    <n v="0"/>
    <n v="1"/>
    <s v="-"/>
    <s v="Never Contacted"/>
    <n v="0"/>
    <x v="0"/>
    <b v="1"/>
    <b v="0"/>
    <x v="0"/>
  </r>
  <r>
    <s v="CUST101297"/>
    <d v="2022-11-08T00:00:00"/>
    <x v="0"/>
    <x v="5"/>
    <d v="2023-08-05T00:00:00"/>
    <d v="2024-03-16T00:00:00"/>
    <x v="0"/>
    <n v="1075"/>
    <n v="581"/>
    <n v="1.7211703958691911E-3"/>
    <x v="0"/>
    <n v="6"/>
    <n v="269.29000000000002"/>
    <n v="44.88"/>
    <n v="40.69"/>
    <x v="4"/>
    <x v="0"/>
    <x v="1"/>
    <n v="35"/>
    <x v="0"/>
    <x v="3"/>
    <x v="3"/>
    <x v="3"/>
    <n v="0"/>
    <n v="0"/>
    <n v="1"/>
    <n v="0"/>
    <n v="1"/>
    <d v="2025-05-26T00:00:00"/>
    <s v="Contacted"/>
    <n v="3"/>
    <x v="1"/>
    <b v="1"/>
    <b v="0"/>
    <x v="0"/>
  </r>
  <r>
    <s v="CUST102214"/>
    <d v="2023-05-03T00:00:00"/>
    <x v="4"/>
    <x v="1"/>
    <d v="2025-04-26T00:00:00"/>
    <d v="2025-08-09T00:00:00"/>
    <x v="2"/>
    <n v="899"/>
    <n v="70"/>
    <n v="1.4285714285714285E-2"/>
    <x v="0"/>
    <n v="2"/>
    <n v="93.17"/>
    <n v="46.59"/>
    <n v="68"/>
    <x v="5"/>
    <x v="2"/>
    <x v="1"/>
    <n v="28"/>
    <x v="2"/>
    <x v="1"/>
    <x v="4"/>
    <x v="1"/>
    <n v="0"/>
    <n v="0"/>
    <n v="0"/>
    <n v="0"/>
    <n v="1"/>
    <d v="2023-12-24T00:00:00"/>
    <s v="Contacted"/>
    <n v="0"/>
    <x v="0"/>
    <b v="1"/>
    <b v="0"/>
    <x v="1"/>
  </r>
  <r>
    <s v="CUST102068"/>
    <d v="2021-12-16T00:00:00"/>
    <x v="1"/>
    <x v="7"/>
    <d v="2025-06-01T00:00:00"/>
    <d v="2025-08-15T00:00:00"/>
    <x v="2"/>
    <n v="1402"/>
    <n v="64"/>
    <n v="1.5625E-2"/>
    <x v="0"/>
    <n v="1"/>
    <n v="57.99"/>
    <n v="57.99"/>
    <n v="54.31"/>
    <x v="5"/>
    <x v="6"/>
    <x v="2"/>
    <n v="27"/>
    <x v="2"/>
    <x v="5"/>
    <x v="2"/>
    <x v="3"/>
    <n v="0"/>
    <n v="1"/>
    <n v="0"/>
    <n v="0"/>
    <n v="0"/>
    <s v="-"/>
    <s v="Never Contacted"/>
    <n v="0"/>
    <x v="0"/>
    <b v="1"/>
    <b v="1"/>
    <x v="1"/>
  </r>
  <r>
    <s v="CUST100646"/>
    <d v="2022-02-25T00:00:00"/>
    <x v="0"/>
    <x v="4"/>
    <d v="2025-05-16T00:00:00"/>
    <d v="2025-08-14T00:00:00"/>
    <x v="2"/>
    <n v="1331"/>
    <n v="65"/>
    <n v="1.5384615384615385E-2"/>
    <x v="0"/>
    <n v="3"/>
    <n v="165"/>
    <n v="55"/>
    <n v="10.42"/>
    <x v="1"/>
    <x v="8"/>
    <x v="0"/>
    <n v="24"/>
    <x v="2"/>
    <x v="0"/>
    <x v="0"/>
    <x v="3"/>
    <n v="0"/>
    <n v="0"/>
    <n v="0"/>
    <n v="0"/>
    <n v="1"/>
    <s v="-"/>
    <s v="Never Contacted"/>
    <n v="0"/>
    <x v="2"/>
    <b v="1"/>
    <b v="1"/>
    <x v="1"/>
  </r>
  <r>
    <s v="CUST101528"/>
    <d v="2024-06-30T00:00:00"/>
    <x v="3"/>
    <x v="0"/>
    <d v="2025-02-13T00:00:00"/>
    <d v="2025-07-06T00:00:00"/>
    <x v="2"/>
    <n v="475"/>
    <n v="104"/>
    <n v="9.6153846153846159E-3"/>
    <x v="0"/>
    <n v="6"/>
    <n v="252.17"/>
    <n v="42.03"/>
    <n v="52.05"/>
    <x v="0"/>
    <x v="1"/>
    <x v="1"/>
    <n v="32"/>
    <x v="0"/>
    <x v="5"/>
    <x v="1"/>
    <x v="0"/>
    <n v="0"/>
    <n v="0"/>
    <n v="0"/>
    <n v="0"/>
    <n v="2"/>
    <d v="2025-01-07T00:00:00"/>
    <s v="Contacted"/>
    <n v="0"/>
    <x v="2"/>
    <b v="1"/>
    <b v="0"/>
    <x v="0"/>
  </r>
  <r>
    <s v="CUST101267"/>
    <d v="2021-08-12T00:00:00"/>
    <x v="1"/>
    <x v="2"/>
    <d v="2024-10-19T00:00:00"/>
    <d v="2025-10-07T00:00:00"/>
    <x v="2"/>
    <n v="1528"/>
    <n v="11"/>
    <n v="9.0909090909090912E-2"/>
    <x v="0"/>
    <n v="6"/>
    <n v="553.98"/>
    <n v="92.33"/>
    <n v="192.82"/>
    <x v="3"/>
    <x v="8"/>
    <x v="2"/>
    <n v="45"/>
    <x v="0"/>
    <x v="4"/>
    <x v="4"/>
    <x v="1"/>
    <n v="0"/>
    <n v="0"/>
    <n v="1"/>
    <n v="0"/>
    <n v="1"/>
    <d v="2022-10-23T00:00:00"/>
    <s v="Contacted"/>
    <n v="2"/>
    <x v="0"/>
    <b v="1"/>
    <b v="1"/>
    <x v="1"/>
  </r>
  <r>
    <s v="CUST101899"/>
    <d v="2023-06-10T00:00:00"/>
    <x v="4"/>
    <x v="0"/>
    <d v="2024-05-17T00:00:00"/>
    <d v="2024-12-10T00:00:00"/>
    <x v="0"/>
    <n v="861"/>
    <n v="312"/>
    <n v="3.205128205128205E-3"/>
    <x v="0"/>
    <n v="4"/>
    <n v="357.76"/>
    <n v="89.44"/>
    <n v="0"/>
    <x v="3"/>
    <x v="9"/>
    <x v="1"/>
    <n v="30"/>
    <x v="2"/>
    <x v="1"/>
    <x v="3"/>
    <x v="2"/>
    <n v="0"/>
    <n v="1"/>
    <n v="0"/>
    <n v="0"/>
    <n v="1"/>
    <d v="2023-06-22T00:00:00"/>
    <s v="Contacted"/>
    <n v="0"/>
    <x v="1"/>
    <b v="0"/>
    <b v="1"/>
    <x v="0"/>
  </r>
  <r>
    <s v="CUST100562"/>
    <d v="2021-10-04T00:00:00"/>
    <x v="1"/>
    <x v="6"/>
    <d v="2022-05-12T00:00:00"/>
    <d v="2022-08-12T00:00:00"/>
    <x v="5"/>
    <n v="1475"/>
    <n v="1163"/>
    <n v="8.598452278589854E-4"/>
    <x v="0"/>
    <n v="3"/>
    <n v="309.12"/>
    <n v="103.04"/>
    <n v="57.18"/>
    <x v="2"/>
    <x v="4"/>
    <x v="1"/>
    <n v="21"/>
    <x v="2"/>
    <x v="2"/>
    <x v="1"/>
    <x v="0"/>
    <n v="0"/>
    <n v="1"/>
    <n v="0"/>
    <n v="0"/>
    <n v="1"/>
    <d v="2025-01-23T00:00:00"/>
    <s v="Contacted"/>
    <n v="8"/>
    <x v="0"/>
    <b v="1"/>
    <b v="1"/>
    <x v="0"/>
  </r>
  <r>
    <s v="CUST100189"/>
    <d v="2020-05-25T00:00:00"/>
    <x v="2"/>
    <x v="1"/>
    <d v="2024-04-08T00:00:00"/>
    <d v="2025-08-07T00:00:00"/>
    <x v="2"/>
    <n v="1972"/>
    <n v="72"/>
    <n v="1.3888888888888888E-2"/>
    <x v="0"/>
    <n v="2"/>
    <n v="106.1"/>
    <n v="53.05"/>
    <n v="25.31"/>
    <x v="2"/>
    <x v="5"/>
    <x v="2"/>
    <n v="17"/>
    <x v="1"/>
    <x v="2"/>
    <x v="3"/>
    <x v="5"/>
    <n v="0"/>
    <n v="0"/>
    <n v="0"/>
    <n v="1"/>
    <n v="0"/>
    <d v="2024-08-27T00:00:00"/>
    <s v="Contacted"/>
    <n v="0"/>
    <x v="1"/>
    <b v="1"/>
    <b v="0"/>
    <x v="1"/>
  </r>
  <r>
    <s v="CUST101806"/>
    <d v="2020-07-22T00:00:00"/>
    <x v="2"/>
    <x v="8"/>
    <s v="-"/>
    <s v="-"/>
    <x v="3"/>
    <n v="1914"/>
    <s v=" - "/>
    <n v="0"/>
    <x v="1"/>
    <n v="0"/>
    <n v="0"/>
    <n v="0"/>
    <n v="0"/>
    <x v="2"/>
    <x v="3"/>
    <x v="0"/>
    <n v="16"/>
    <x v="1"/>
    <x v="0"/>
    <x v="3"/>
    <x v="7"/>
    <n v="2"/>
    <n v="1"/>
    <n v="0"/>
    <n v="0"/>
    <n v="0"/>
    <d v="2022-09-05T00:00:00"/>
    <s v="Contacted"/>
    <n v="0"/>
    <x v="0"/>
    <b v="0"/>
    <b v="0"/>
    <x v="0"/>
  </r>
  <r>
    <s v="CUST100975"/>
    <d v="2023-08-15T00:00:00"/>
    <x v="4"/>
    <x v="2"/>
    <d v="2023-10-15T00:00:00"/>
    <d v="2024-12-03T00:00:00"/>
    <x v="0"/>
    <n v="795"/>
    <n v="319"/>
    <n v="3.134796238244514E-3"/>
    <x v="0"/>
    <n v="2"/>
    <n v="146.47999999999999"/>
    <n v="73.239999999999995"/>
    <n v="67.650000000000006"/>
    <x v="3"/>
    <x v="10"/>
    <x v="1"/>
    <n v="33"/>
    <x v="0"/>
    <x v="3"/>
    <x v="1"/>
    <x v="8"/>
    <n v="0"/>
    <n v="0"/>
    <n v="1"/>
    <n v="0"/>
    <n v="0"/>
    <d v="2024-04-28T00:00:00"/>
    <s v="Contacted"/>
    <n v="8"/>
    <x v="2"/>
    <b v="1"/>
    <b v="1"/>
    <x v="0"/>
  </r>
  <r>
    <s v="CUST102047"/>
    <d v="2023-04-21T00:00:00"/>
    <x v="4"/>
    <x v="9"/>
    <d v="2024-07-10T00:00:00"/>
    <d v="2025-02-26T00:00:00"/>
    <x v="2"/>
    <n v="911"/>
    <n v="234"/>
    <n v="4.2735042735042739E-3"/>
    <x v="0"/>
    <n v="6"/>
    <n v="393.4"/>
    <n v="65.569999999999993"/>
    <n v="0"/>
    <x v="1"/>
    <x v="0"/>
    <x v="2"/>
    <n v="16"/>
    <x v="1"/>
    <x v="0"/>
    <x v="0"/>
    <x v="1"/>
    <n v="0"/>
    <n v="1"/>
    <n v="0"/>
    <n v="1"/>
    <n v="1"/>
    <d v="2024-02-16T00:00:00"/>
    <s v="Contacted"/>
    <n v="5"/>
    <x v="2"/>
    <b v="1"/>
    <b v="0"/>
    <x v="0"/>
  </r>
  <r>
    <s v="CUST101082"/>
    <d v="2023-02-16T00:00:00"/>
    <x v="4"/>
    <x v="4"/>
    <s v="-"/>
    <s v="-"/>
    <x v="3"/>
    <n v="975"/>
    <s v=" - "/>
    <n v="0"/>
    <x v="1"/>
    <n v="0"/>
    <n v="0"/>
    <n v="0"/>
    <n v="0"/>
    <x v="4"/>
    <x v="9"/>
    <x v="2"/>
    <n v="23"/>
    <x v="2"/>
    <x v="2"/>
    <x v="2"/>
    <x v="0"/>
    <n v="0"/>
    <n v="0"/>
    <n v="0"/>
    <n v="0"/>
    <n v="0"/>
    <d v="2023-03-05T00:00:00"/>
    <s v="Contacted"/>
    <n v="5"/>
    <x v="0"/>
    <b v="1"/>
    <b v="1"/>
    <x v="0"/>
  </r>
  <r>
    <s v="CUST100474"/>
    <d v="2022-04-23T00:00:00"/>
    <x v="0"/>
    <x v="9"/>
    <d v="2024-07-21T00:00:00"/>
    <d v="2025-06-02T00:00:00"/>
    <x v="2"/>
    <n v="1274"/>
    <n v="138"/>
    <n v="7.246376811594203E-3"/>
    <x v="0"/>
    <n v="6"/>
    <n v="300.87"/>
    <n v="50.15"/>
    <n v="114.24"/>
    <x v="2"/>
    <x v="0"/>
    <x v="2"/>
    <n v="47"/>
    <x v="0"/>
    <x v="4"/>
    <x v="4"/>
    <x v="5"/>
    <n v="0"/>
    <n v="1"/>
    <n v="0"/>
    <n v="0"/>
    <n v="0"/>
    <d v="2023-03-26T00:00:00"/>
    <s v="Contacted"/>
    <n v="0"/>
    <x v="1"/>
    <b v="0"/>
    <b v="1"/>
    <x v="0"/>
  </r>
  <r>
    <s v="CUST100747"/>
    <d v="2024-04-16T00:00:00"/>
    <x v="3"/>
    <x v="9"/>
    <d v="2025-06-22T00:00:00"/>
    <d v="2025-09-18T00:00:00"/>
    <x v="2"/>
    <n v="550"/>
    <n v="30"/>
    <n v="3.3333333333333333E-2"/>
    <x v="0"/>
    <n v="7"/>
    <n v="62.2"/>
    <n v="8.89"/>
    <n v="9.59"/>
    <x v="3"/>
    <x v="6"/>
    <x v="2"/>
    <n v="41"/>
    <x v="0"/>
    <x v="3"/>
    <x v="2"/>
    <x v="6"/>
    <n v="0"/>
    <n v="1"/>
    <n v="1"/>
    <n v="2"/>
    <n v="4"/>
    <d v="2024-07-13T00:00:00"/>
    <s v="Contacted"/>
    <n v="0"/>
    <x v="0"/>
    <b v="1"/>
    <b v="1"/>
    <x v="1"/>
  </r>
  <r>
    <s v="CUST102300"/>
    <d v="2022-08-18T00:00:00"/>
    <x v="0"/>
    <x v="2"/>
    <d v="2025-04-22T00:00:00"/>
    <d v="2025-04-30T00:00:00"/>
    <x v="2"/>
    <n v="1157"/>
    <n v="171"/>
    <n v="5.8479532163742687E-3"/>
    <x v="0"/>
    <n v="2"/>
    <n v="133.38999999999999"/>
    <n v="66.7"/>
    <n v="57.69"/>
    <x v="5"/>
    <x v="9"/>
    <x v="0"/>
    <n v="20"/>
    <x v="2"/>
    <x v="3"/>
    <x v="0"/>
    <x v="2"/>
    <n v="1"/>
    <n v="0"/>
    <n v="0"/>
    <n v="0"/>
    <n v="0"/>
    <s v="-"/>
    <s v="Never Contacted"/>
    <n v="9"/>
    <x v="2"/>
    <b v="0"/>
    <b v="1"/>
    <x v="0"/>
  </r>
  <r>
    <s v="CUST100021"/>
    <d v="2022-04-01T00:00:00"/>
    <x v="0"/>
    <x v="9"/>
    <d v="2022-09-09T00:00:00"/>
    <d v="2024-08-18T00:00:00"/>
    <x v="0"/>
    <n v="1296"/>
    <n v="426"/>
    <n v="2.3474178403755869E-3"/>
    <x v="0"/>
    <n v="3"/>
    <n v="285.92"/>
    <n v="95.31"/>
    <n v="14.3"/>
    <x v="5"/>
    <x v="2"/>
    <x v="1"/>
    <n v="43"/>
    <x v="0"/>
    <x v="1"/>
    <x v="0"/>
    <x v="4"/>
    <n v="0"/>
    <n v="0"/>
    <n v="1"/>
    <n v="1"/>
    <n v="1"/>
    <s v="-"/>
    <s v="Never Contacted"/>
    <n v="3"/>
    <x v="2"/>
    <b v="1"/>
    <b v="0"/>
    <x v="0"/>
  </r>
  <r>
    <s v="CUST100459"/>
    <d v="2024-03-14T00:00:00"/>
    <x v="3"/>
    <x v="11"/>
    <d v="2025-09-27T00:00:00"/>
    <d v="2025-10-05T00:00:00"/>
    <x v="2"/>
    <n v="583"/>
    <n v="13"/>
    <n v="7.6923076923076927E-2"/>
    <x v="0"/>
    <n v="1"/>
    <n v="57.69"/>
    <n v="57.69"/>
    <n v="6.97"/>
    <x v="3"/>
    <x v="0"/>
    <x v="2"/>
    <n v="22"/>
    <x v="2"/>
    <x v="0"/>
    <x v="1"/>
    <x v="3"/>
    <n v="0"/>
    <n v="0"/>
    <n v="0"/>
    <n v="0"/>
    <n v="0"/>
    <d v="2024-12-25T00:00:00"/>
    <s v="Contacted"/>
    <n v="0"/>
    <x v="0"/>
    <b v="1"/>
    <b v="0"/>
    <x v="1"/>
  </r>
  <r>
    <s v="CUST101184"/>
    <d v="2021-05-27T00:00:00"/>
    <x v="1"/>
    <x v="1"/>
    <d v="2025-03-25T00:00:00"/>
    <d v="2025-04-02T00:00:00"/>
    <x v="2"/>
    <n v="1605"/>
    <n v="199"/>
    <n v="5.0251256281407036E-3"/>
    <x v="0"/>
    <n v="2"/>
    <n v="226.85"/>
    <n v="113.43"/>
    <n v="92.25"/>
    <x v="0"/>
    <x v="2"/>
    <x v="0"/>
    <n v="30"/>
    <x v="2"/>
    <x v="0"/>
    <x v="0"/>
    <x v="7"/>
    <n v="1"/>
    <n v="0"/>
    <n v="0"/>
    <n v="0"/>
    <n v="0"/>
    <s v="-"/>
    <s v="Never Contacted"/>
    <n v="0"/>
    <x v="2"/>
    <b v="0"/>
    <b v="1"/>
    <x v="0"/>
  </r>
  <r>
    <s v="CUST102324"/>
    <d v="2023-08-06T00:00:00"/>
    <x v="4"/>
    <x v="2"/>
    <d v="2025-06-17T00:00:00"/>
    <d v="2025-07-28T00:00:00"/>
    <x v="2"/>
    <n v="804"/>
    <n v="82"/>
    <n v="1.2195121951219513E-2"/>
    <x v="0"/>
    <n v="5"/>
    <n v="249.39"/>
    <n v="49.88"/>
    <n v="2.33"/>
    <x v="5"/>
    <x v="4"/>
    <x v="1"/>
    <n v="44"/>
    <x v="0"/>
    <x v="6"/>
    <x v="0"/>
    <x v="2"/>
    <n v="0"/>
    <n v="0"/>
    <n v="0"/>
    <n v="0"/>
    <n v="3"/>
    <d v="2025-04-12T00:00:00"/>
    <s v="Contacted"/>
    <n v="10"/>
    <x v="2"/>
    <b v="1"/>
    <b v="1"/>
    <x v="1"/>
  </r>
  <r>
    <s v="CUST100955"/>
    <d v="2021-07-26T00:00:00"/>
    <x v="1"/>
    <x v="8"/>
    <d v="2024-10-01T00:00:00"/>
    <d v="2024-11-22T00:00:00"/>
    <x v="0"/>
    <n v="1545"/>
    <n v="330"/>
    <n v="3.0303030303030303E-3"/>
    <x v="0"/>
    <n v="3"/>
    <n v="254.52"/>
    <n v="84.84"/>
    <n v="42.45"/>
    <x v="2"/>
    <x v="1"/>
    <x v="0"/>
    <n v="37"/>
    <x v="0"/>
    <x v="1"/>
    <x v="2"/>
    <x v="1"/>
    <n v="1"/>
    <n v="1"/>
    <n v="0"/>
    <n v="0"/>
    <n v="1"/>
    <d v="2024-06-18T00:00:00"/>
    <s v="Contacted"/>
    <n v="0"/>
    <x v="2"/>
    <b v="1"/>
    <b v="1"/>
    <x v="0"/>
  </r>
  <r>
    <s v="CUST101215"/>
    <d v="2022-08-20T00:00:00"/>
    <x v="0"/>
    <x v="2"/>
    <d v="2022-09-19T00:00:00"/>
    <d v="2025-05-17T00:00:00"/>
    <x v="2"/>
    <n v="1155"/>
    <n v="154"/>
    <n v="6.4935064935064939E-3"/>
    <x v="0"/>
    <n v="5"/>
    <n v="322.11"/>
    <n v="64.42"/>
    <n v="86.58"/>
    <x v="3"/>
    <x v="1"/>
    <x v="2"/>
    <n v="37"/>
    <x v="0"/>
    <x v="6"/>
    <x v="3"/>
    <x v="0"/>
    <n v="0"/>
    <n v="0"/>
    <n v="0"/>
    <n v="1"/>
    <n v="1"/>
    <d v="2024-06-11T00:00:00"/>
    <s v="Contacted"/>
    <n v="3"/>
    <x v="2"/>
    <b v="0"/>
    <b v="1"/>
    <x v="0"/>
  </r>
  <r>
    <s v="CUST102433"/>
    <d v="2020-06-24T00:00:00"/>
    <x v="2"/>
    <x v="0"/>
    <d v="2025-03-05T00:00:00"/>
    <d v="2025-06-14T00:00:00"/>
    <x v="2"/>
    <n v="1942"/>
    <n v="126"/>
    <n v="7.9365079365079361E-3"/>
    <x v="0"/>
    <n v="1"/>
    <n v="111.1"/>
    <n v="111.1"/>
    <n v="152.13"/>
    <x v="0"/>
    <x v="0"/>
    <x v="0"/>
    <n v="25"/>
    <x v="2"/>
    <x v="2"/>
    <x v="3"/>
    <x v="6"/>
    <n v="0"/>
    <n v="0"/>
    <n v="0"/>
    <n v="0"/>
    <n v="0"/>
    <d v="2022-11-28T00:00:00"/>
    <s v="Contacted"/>
    <n v="0"/>
    <x v="0"/>
    <b v="1"/>
    <b v="1"/>
    <x v="0"/>
  </r>
  <r>
    <s v="CUST101515"/>
    <d v="2023-11-05T00:00:00"/>
    <x v="4"/>
    <x v="5"/>
    <d v="2024-07-07T00:00:00"/>
    <d v="2025-05-04T00:00:00"/>
    <x v="2"/>
    <n v="713"/>
    <n v="167"/>
    <n v="5.9880239520958087E-3"/>
    <x v="0"/>
    <n v="3"/>
    <n v="94.63"/>
    <n v="31.54"/>
    <n v="42.87"/>
    <x v="2"/>
    <x v="5"/>
    <x v="2"/>
    <n v="31"/>
    <x v="0"/>
    <x v="4"/>
    <x v="3"/>
    <x v="7"/>
    <n v="1"/>
    <n v="0"/>
    <n v="0"/>
    <n v="0"/>
    <n v="1"/>
    <d v="2024-03-13T00:00:00"/>
    <s v="Contacted"/>
    <n v="6"/>
    <x v="0"/>
    <b v="1"/>
    <b v="0"/>
    <x v="0"/>
  </r>
  <r>
    <s v="CUST102391"/>
    <d v="2023-01-28T00:00:00"/>
    <x v="4"/>
    <x v="3"/>
    <d v="2024-11-04T00:00:00"/>
    <d v="2025-06-30T00:00:00"/>
    <x v="2"/>
    <n v="994"/>
    <n v="110"/>
    <n v="9.0909090909090905E-3"/>
    <x v="0"/>
    <n v="2"/>
    <n v="70.61"/>
    <n v="35.31"/>
    <n v="51.62"/>
    <x v="4"/>
    <x v="1"/>
    <x v="0"/>
    <n v="38"/>
    <x v="0"/>
    <x v="4"/>
    <x v="4"/>
    <x v="2"/>
    <n v="1"/>
    <n v="0"/>
    <n v="0"/>
    <n v="0"/>
    <n v="0"/>
    <d v="2024-03-16T00:00:00"/>
    <s v="Contacted"/>
    <n v="0"/>
    <x v="2"/>
    <b v="1"/>
    <b v="0"/>
    <x v="0"/>
  </r>
  <r>
    <s v="CUST100769"/>
    <d v="2021-07-12T00:00:00"/>
    <x v="1"/>
    <x v="8"/>
    <d v="2022-10-27T00:00:00"/>
    <d v="2024-12-12T00:00:00"/>
    <x v="0"/>
    <n v="1559"/>
    <n v="310"/>
    <n v="3.2258064516129032E-3"/>
    <x v="0"/>
    <n v="5"/>
    <n v="221.43"/>
    <n v="44.29"/>
    <n v="0"/>
    <x v="3"/>
    <x v="4"/>
    <x v="2"/>
    <n v="52"/>
    <x v="0"/>
    <x v="3"/>
    <x v="0"/>
    <x v="3"/>
    <n v="0"/>
    <n v="0"/>
    <n v="0"/>
    <n v="0"/>
    <n v="2"/>
    <d v="2023-07-18T00:00:00"/>
    <s v="Contacted"/>
    <n v="0"/>
    <x v="0"/>
    <b v="0"/>
    <b v="0"/>
    <x v="0"/>
  </r>
  <r>
    <s v="CUST101685"/>
    <d v="2021-07-19T00:00:00"/>
    <x v="1"/>
    <x v="8"/>
    <d v="2025-04-01T00:00:00"/>
    <d v="2025-08-11T00:00:00"/>
    <x v="2"/>
    <n v="1552"/>
    <n v="68"/>
    <n v="1.4705882352941176E-2"/>
    <x v="0"/>
    <n v="4"/>
    <n v="215.11"/>
    <n v="53.78"/>
    <n v="0"/>
    <x v="5"/>
    <x v="0"/>
    <x v="2"/>
    <n v="31"/>
    <x v="0"/>
    <x v="1"/>
    <x v="3"/>
    <x v="4"/>
    <n v="0"/>
    <n v="0"/>
    <n v="0"/>
    <n v="0"/>
    <n v="1"/>
    <d v="2022-12-30T00:00:00"/>
    <s v="Contacted"/>
    <n v="0"/>
    <x v="0"/>
    <b v="1"/>
    <b v="0"/>
    <x v="1"/>
  </r>
  <r>
    <s v="CUST101728"/>
    <d v="2021-05-08T00:00:00"/>
    <x v="1"/>
    <x v="1"/>
    <d v="2023-04-06T00:00:00"/>
    <d v="2024-04-12T00:00:00"/>
    <x v="0"/>
    <n v="1624"/>
    <n v="554"/>
    <n v="1.8050541516245488E-3"/>
    <x v="0"/>
    <n v="4"/>
    <n v="7.93"/>
    <n v="1.98"/>
    <n v="3.35"/>
    <x v="3"/>
    <x v="8"/>
    <x v="0"/>
    <n v="22"/>
    <x v="2"/>
    <x v="4"/>
    <x v="3"/>
    <x v="7"/>
    <n v="1"/>
    <n v="0"/>
    <n v="0"/>
    <n v="0"/>
    <n v="0"/>
    <s v="-"/>
    <s v="Never Contacted"/>
    <n v="0"/>
    <x v="1"/>
    <b v="1"/>
    <b v="0"/>
    <x v="0"/>
  </r>
  <r>
    <s v="CUST102135"/>
    <d v="2023-05-01T00:00:00"/>
    <x v="4"/>
    <x v="1"/>
    <d v="2025-04-18T00:00:00"/>
    <d v="2025-06-14T00:00:00"/>
    <x v="2"/>
    <n v="901"/>
    <n v="126"/>
    <n v="7.9365079365079361E-3"/>
    <x v="0"/>
    <n v="3"/>
    <n v="8.6199999999999992"/>
    <n v="2.87"/>
    <n v="0"/>
    <x v="4"/>
    <x v="6"/>
    <x v="2"/>
    <n v="27"/>
    <x v="2"/>
    <x v="5"/>
    <x v="2"/>
    <x v="1"/>
    <n v="0"/>
    <n v="0"/>
    <n v="1"/>
    <n v="1"/>
    <n v="0"/>
    <d v="2023-08-06T00:00:00"/>
    <s v="Contacted"/>
    <n v="5"/>
    <x v="1"/>
    <b v="1"/>
    <b v="0"/>
    <x v="0"/>
  </r>
  <r>
    <s v="CUST101482"/>
    <d v="2020-05-31T00:00:00"/>
    <x v="2"/>
    <x v="1"/>
    <d v="2021-08-26T00:00:00"/>
    <d v="2021-10-03T00:00:00"/>
    <x v="4"/>
    <n v="1966"/>
    <n v="1476"/>
    <n v="6.7750677506775068E-4"/>
    <x v="0"/>
    <n v="1"/>
    <n v="1.1000000000000001"/>
    <n v="1.1000000000000001"/>
    <n v="1.22"/>
    <x v="3"/>
    <x v="3"/>
    <x v="2"/>
    <n v="43"/>
    <x v="0"/>
    <x v="1"/>
    <x v="1"/>
    <x v="5"/>
    <n v="0"/>
    <n v="0"/>
    <n v="0"/>
    <n v="0"/>
    <n v="0"/>
    <d v="2023-11-02T00:00:00"/>
    <s v="Contacted"/>
    <n v="0"/>
    <x v="1"/>
    <b v="1"/>
    <b v="1"/>
    <x v="0"/>
  </r>
  <r>
    <s v="CUST100330"/>
    <d v="2021-06-18T00:00:00"/>
    <x v="1"/>
    <x v="0"/>
    <d v="2023-07-10T00:00:00"/>
    <d v="2024-12-15T00:00:00"/>
    <x v="0"/>
    <n v="1583"/>
    <n v="307"/>
    <n v="3.2573289902280132E-3"/>
    <x v="0"/>
    <n v="1"/>
    <n v="44.68"/>
    <n v="44.68"/>
    <n v="65.349999999999994"/>
    <x v="3"/>
    <x v="3"/>
    <x v="2"/>
    <n v="34"/>
    <x v="0"/>
    <x v="2"/>
    <x v="2"/>
    <x v="1"/>
    <n v="0"/>
    <n v="0"/>
    <n v="0"/>
    <n v="0"/>
    <n v="0"/>
    <d v="2023-11-24T00:00:00"/>
    <s v="Contacted"/>
    <n v="1"/>
    <x v="0"/>
    <b v="1"/>
    <b v="0"/>
    <x v="0"/>
  </r>
  <r>
    <s v="CUST101238"/>
    <d v="2021-05-31T00:00:00"/>
    <x v="1"/>
    <x v="1"/>
    <d v="2021-10-26T00:00:00"/>
    <s v="-"/>
    <x v="3"/>
    <n v="1601"/>
    <s v=" - "/>
    <n v="0"/>
    <x v="0"/>
    <n v="0"/>
    <n v="0"/>
    <n v="0"/>
    <n v="0"/>
    <x v="0"/>
    <x v="9"/>
    <x v="2"/>
    <n v="27"/>
    <x v="2"/>
    <x v="6"/>
    <x v="2"/>
    <x v="7"/>
    <n v="0"/>
    <n v="1"/>
    <n v="0"/>
    <n v="0"/>
    <n v="0"/>
    <d v="2025-01-05T00:00:00"/>
    <s v="Contacted"/>
    <n v="0"/>
    <x v="0"/>
    <b v="1"/>
    <b v="1"/>
    <x v="0"/>
  </r>
  <r>
    <s v="CUST100466"/>
    <d v="2020-12-28T00:00:00"/>
    <x v="2"/>
    <x v="7"/>
    <d v="2022-04-01T00:00:00"/>
    <d v="2022-10-26T00:00:00"/>
    <x v="5"/>
    <n v="1755"/>
    <n v="1088"/>
    <n v="9.1911764705882352E-4"/>
    <x v="0"/>
    <n v="4"/>
    <n v="254.22"/>
    <n v="63.56"/>
    <n v="56.45"/>
    <x v="0"/>
    <x v="1"/>
    <x v="2"/>
    <n v="22"/>
    <x v="2"/>
    <x v="1"/>
    <x v="3"/>
    <x v="5"/>
    <n v="0"/>
    <n v="1"/>
    <n v="0"/>
    <n v="0"/>
    <n v="1"/>
    <s v="-"/>
    <s v="Never Contacted"/>
    <n v="0"/>
    <x v="2"/>
    <b v="0"/>
    <b v="1"/>
    <x v="0"/>
  </r>
  <r>
    <s v="CUST102169"/>
    <d v="2022-06-18T00:00:00"/>
    <x v="0"/>
    <x v="0"/>
    <d v="2025-04-13T00:00:00"/>
    <d v="2025-09-29T00:00:00"/>
    <x v="2"/>
    <n v="1218"/>
    <n v="19"/>
    <n v="5.2631578947368418E-2"/>
    <x v="0"/>
    <n v="3"/>
    <n v="70.33"/>
    <n v="23.44"/>
    <n v="5.94"/>
    <x v="1"/>
    <x v="7"/>
    <x v="1"/>
    <n v="26"/>
    <x v="2"/>
    <x v="0"/>
    <x v="3"/>
    <x v="0"/>
    <n v="0"/>
    <n v="1"/>
    <n v="0"/>
    <n v="1"/>
    <n v="0"/>
    <d v="2023-04-19T00:00:00"/>
    <s v="Contacted"/>
    <n v="5"/>
    <x v="0"/>
    <b v="0"/>
    <b v="0"/>
    <x v="1"/>
  </r>
  <r>
    <s v="CUST101638"/>
    <d v="2020-03-17T00:00:00"/>
    <x v="2"/>
    <x v="11"/>
    <d v="2025-06-08T00:00:00"/>
    <d v="2025-08-02T00:00:00"/>
    <x v="2"/>
    <n v="2041"/>
    <n v="77"/>
    <n v="1.2987012987012988E-2"/>
    <x v="0"/>
    <n v="2"/>
    <n v="164.42"/>
    <n v="82.21"/>
    <n v="0.5"/>
    <x v="0"/>
    <x v="8"/>
    <x v="2"/>
    <n v="33"/>
    <x v="0"/>
    <x v="3"/>
    <x v="2"/>
    <x v="3"/>
    <n v="0"/>
    <n v="0"/>
    <n v="0"/>
    <n v="0"/>
    <n v="2"/>
    <d v="2025-06-21T00:00:00"/>
    <s v="Contacted"/>
    <n v="0"/>
    <x v="1"/>
    <b v="0"/>
    <b v="1"/>
    <x v="1"/>
  </r>
  <r>
    <s v="CUST101095"/>
    <d v="2021-08-31T00:00:00"/>
    <x v="1"/>
    <x v="2"/>
    <d v="2022-04-07T00:00:00"/>
    <d v="2024-04-05T00:00:00"/>
    <x v="0"/>
    <n v="1509"/>
    <n v="561"/>
    <n v="1.7825311942959001E-3"/>
    <x v="0"/>
    <n v="2"/>
    <n v="130.85"/>
    <n v="65.430000000000007"/>
    <n v="94.35"/>
    <x v="2"/>
    <x v="9"/>
    <x v="1"/>
    <n v="25"/>
    <x v="2"/>
    <x v="6"/>
    <x v="0"/>
    <x v="1"/>
    <n v="0"/>
    <n v="1"/>
    <n v="0"/>
    <n v="0"/>
    <n v="1"/>
    <d v="2022-07-29T00:00:00"/>
    <s v="Contacted"/>
    <n v="0"/>
    <x v="0"/>
    <b v="1"/>
    <b v="0"/>
    <x v="0"/>
  </r>
  <r>
    <s v="CUST101130"/>
    <d v="2021-08-02T00:00:00"/>
    <x v="1"/>
    <x v="2"/>
    <d v="2023-02-03T00:00:00"/>
    <d v="2024-07-09T00:00:00"/>
    <x v="0"/>
    <n v="1538"/>
    <n v="466"/>
    <n v="2.1459227467811159E-3"/>
    <x v="0"/>
    <n v="4"/>
    <n v="148.97"/>
    <n v="37.24"/>
    <n v="30.31"/>
    <x v="2"/>
    <x v="7"/>
    <x v="0"/>
    <n v="23"/>
    <x v="2"/>
    <x v="4"/>
    <x v="3"/>
    <x v="7"/>
    <n v="2"/>
    <n v="0"/>
    <n v="0"/>
    <n v="0"/>
    <n v="1"/>
    <d v="2024-01-03T00:00:00"/>
    <s v="Contacted"/>
    <n v="0"/>
    <x v="0"/>
    <b v="1"/>
    <b v="1"/>
    <x v="0"/>
  </r>
  <r>
    <s v="CUST101294"/>
    <d v="2022-10-17T00:00:00"/>
    <x v="0"/>
    <x v="6"/>
    <d v="2025-07-24T00:00:00"/>
    <d v="2025-10-09T00:00:00"/>
    <x v="2"/>
    <n v="1097"/>
    <n v="9"/>
    <n v="0.1111111111111111"/>
    <x v="0"/>
    <n v="3"/>
    <n v="289.18"/>
    <n v="96.39"/>
    <n v="105.02"/>
    <x v="2"/>
    <x v="6"/>
    <x v="1"/>
    <n v="28"/>
    <x v="2"/>
    <x v="0"/>
    <x v="0"/>
    <x v="3"/>
    <n v="0"/>
    <n v="0"/>
    <n v="0"/>
    <n v="0"/>
    <n v="0"/>
    <d v="2025-08-30T00:00:00"/>
    <s v="Contacted"/>
    <n v="0"/>
    <x v="2"/>
    <b v="1"/>
    <b v="1"/>
    <x v="1"/>
  </r>
  <r>
    <s v="CUST100860"/>
    <d v="2023-03-31T00:00:00"/>
    <x v="4"/>
    <x v="11"/>
    <d v="2023-12-02T00:00:00"/>
    <d v="2025-07-25T00:00:00"/>
    <x v="2"/>
    <n v="932"/>
    <n v="85"/>
    <n v="1.1764705882352941E-2"/>
    <x v="0"/>
    <n v="4"/>
    <n v="408.76"/>
    <n v="102.19"/>
    <n v="136.07"/>
    <x v="0"/>
    <x v="1"/>
    <x v="1"/>
    <n v="16"/>
    <x v="1"/>
    <x v="3"/>
    <x v="2"/>
    <x v="6"/>
    <n v="0"/>
    <n v="0"/>
    <n v="0"/>
    <n v="0"/>
    <n v="2"/>
    <d v="2023-04-01T00:00:00"/>
    <s v="Contacted"/>
    <n v="0"/>
    <x v="0"/>
    <b v="0"/>
    <b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B5C3944-AC24-4CD1-960B-D627BCBF09BD}" name="PivotTable1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5">
  <location ref="G98:I106" firstHeaderRow="1" firstDataRow="2" firstDataCol="1"/>
  <pivotFields count="3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5"/>
        <item x="3"/>
        <item x="2"/>
        <item x="1"/>
        <item x="0"/>
        <item x="4"/>
        <item t="default"/>
      </items>
    </pivotField>
    <pivotField showAll="0"/>
    <pivotField showAll="0"/>
    <pivotField showAll="0"/>
    <pivotField showAll="0"/>
    <pivotField axis="axisRow" showAll="0">
      <items count="8">
        <item x="3"/>
        <item x="6"/>
        <item x="1"/>
        <item x="0"/>
        <item x="5"/>
        <item x="4"/>
        <item x="2"/>
        <item t="default"/>
      </items>
    </pivotField>
    <pivotField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5">
        <item m="1" x="3"/>
        <item m="1" x="2"/>
        <item x="0"/>
        <item x="1"/>
        <item t="default"/>
      </items>
    </pivotField>
  </pivotFields>
  <rowFields count="1">
    <field x="20"/>
  </rowFields>
  <rowItems count="7">
    <i>
      <x/>
    </i>
    <i>
      <x v="1"/>
    </i>
    <i>
      <x v="2"/>
    </i>
    <i>
      <x v="3"/>
    </i>
    <i>
      <x v="4"/>
    </i>
    <i>
      <x v="5"/>
    </i>
    <i>
      <x v="6"/>
    </i>
  </rowItems>
  <colFields count="1">
    <field x="34"/>
  </colFields>
  <colItems count="2">
    <i>
      <x v="2"/>
    </i>
    <i>
      <x v="3"/>
    </i>
  </colItems>
  <dataFields count="1">
    <dataField name=" " fld="34" subtotal="count" baseField="0" baseItem="0"/>
  </dataFields>
  <formats count="1">
    <format dxfId="0">
      <pivotArea collapsedLevelsAreSubtotals="1" fieldPosition="0">
        <references count="1">
          <reference field="34" count="0"/>
        </references>
      </pivotArea>
    </format>
  </formats>
  <chartFormats count="2">
    <chartFormat chart="9" format="4" series="1">
      <pivotArea type="data" outline="0" fieldPosition="0">
        <references count="2">
          <reference field="4294967294" count="1" selected="0">
            <x v="0"/>
          </reference>
          <reference field="34" count="1" selected="0">
            <x v="2"/>
          </reference>
        </references>
      </pivotArea>
    </chartFormat>
    <chartFormat chart="9" format="5" series="1">
      <pivotArea type="data" outline="0" fieldPosition="0">
        <references count="2">
          <reference field="4294967294" count="1" selected="0">
            <x v="0"/>
          </reference>
          <reference field="3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6C4ADD7-C17C-401F-BB4C-BE327E809098}" name="PivotTable2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70:P75" firstHeaderRow="1" firstDataRow="2" firstDataCol="1"/>
  <pivotFields count="35">
    <pivotField showAll="0"/>
    <pivotField numFmtId="14"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7">
        <item x="5"/>
        <item x="3"/>
        <item x="2"/>
        <item x="1"/>
        <item x="0"/>
        <item x="4"/>
        <item t="default"/>
      </items>
    </pivotField>
    <pivotField showAll="0"/>
    <pivotField axis="axisRow" showAll="0">
      <items count="4">
        <item x="1"/>
        <item x="0"/>
        <item x="2"/>
        <item t="default"/>
      </items>
    </pivotField>
    <pivotField showAll="0"/>
    <pivotField showAll="0"/>
    <pivotField showAll="0"/>
    <pivotField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m="1" x="3"/>
        <item m="1" x="2"/>
        <item x="0"/>
        <item x="1"/>
        <item t="default"/>
      </items>
    </pivotField>
  </pivotFields>
  <rowFields count="1">
    <field x="17"/>
  </rowFields>
  <rowItems count="4">
    <i>
      <x/>
    </i>
    <i>
      <x v="1"/>
    </i>
    <i>
      <x v="2"/>
    </i>
    <i t="grand">
      <x/>
    </i>
  </rowItems>
  <colFields count="1">
    <field x="34"/>
  </colFields>
  <colItems count="3">
    <i>
      <x v="2"/>
    </i>
    <i>
      <x v="3"/>
    </i>
    <i t="grand">
      <x/>
    </i>
  </colItems>
  <dataFields count="1">
    <dataField name="Average of Lifetime_duration" fld="7" subtotal="average" baseField="17" baseItem="0" numFmtId="2"/>
  </dataFields>
  <formats count="2">
    <format dxfId="2">
      <pivotArea collapsedLevelsAreSubtotals="1" fieldPosition="0">
        <references count="1">
          <reference field="34" count="0"/>
        </references>
      </pivotArea>
    </format>
    <format dxfId="1">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E56ACBF-B3AA-4F13-B3D1-48C8C6D9989F}" name="PivotTable1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8">
  <location ref="G215:I228" firstHeaderRow="1" firstDataRow="2" firstDataCol="1"/>
  <pivotFields count="35">
    <pivotField showAll="0"/>
    <pivotField numFmtId="14" showAll="0"/>
    <pivotField showAll="0">
      <items count="6">
        <item x="2"/>
        <item x="1"/>
        <item x="0"/>
        <item x="4"/>
        <item x="3"/>
        <item t="default"/>
      </items>
    </pivotField>
    <pivotField axis="axisRow" showAll="0">
      <items count="13">
        <item x="3"/>
        <item x="4"/>
        <item x="11"/>
        <item x="9"/>
        <item x="1"/>
        <item x="0"/>
        <item x="8"/>
        <item x="2"/>
        <item x="10"/>
        <item x="6"/>
        <item x="5"/>
        <item x="7"/>
        <item t="default"/>
      </items>
    </pivotField>
    <pivotField showAll="0"/>
    <pivotField showAll="0"/>
    <pivotField showAll="0">
      <items count="8">
        <item x="3"/>
        <item x="6"/>
        <item x="4"/>
        <item x="5"/>
        <item x="1"/>
        <item x="0"/>
        <item x="2"/>
        <item t="default"/>
      </items>
    </pivotField>
    <pivotField showAll="0"/>
    <pivotField showAll="0"/>
    <pivotField showAll="0"/>
    <pivotField showAll="0"/>
    <pivotField showAll="0"/>
    <pivotField showAll="0"/>
    <pivotField showAll="0"/>
    <pivotField showAll="0"/>
    <pivotField showAll="0">
      <items count="7">
        <item x="5"/>
        <item x="3"/>
        <item x="2"/>
        <item x="1"/>
        <item x="0"/>
        <item x="4"/>
        <item t="default"/>
      </items>
    </pivotField>
    <pivotField showAll="0"/>
    <pivotField showAll="0"/>
    <pivotField showAll="0"/>
    <pivotField showAll="0"/>
    <pivotField showAll="0">
      <items count="8">
        <item x="3"/>
        <item x="6"/>
        <item x="1"/>
        <item x="0"/>
        <item x="5"/>
        <item x="4"/>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5">
        <item m="1" x="3"/>
        <item m="1" x="2"/>
        <item x="0"/>
        <item x="1"/>
        <item t="default"/>
      </items>
    </pivotField>
  </pivotFields>
  <rowFields count="1">
    <field x="3"/>
  </rowFields>
  <rowItems count="12">
    <i>
      <x/>
    </i>
    <i>
      <x v="1"/>
    </i>
    <i>
      <x v="2"/>
    </i>
    <i>
      <x v="3"/>
    </i>
    <i>
      <x v="4"/>
    </i>
    <i>
      <x v="5"/>
    </i>
    <i>
      <x v="6"/>
    </i>
    <i>
      <x v="7"/>
    </i>
    <i>
      <x v="8"/>
    </i>
    <i>
      <x v="9"/>
    </i>
    <i>
      <x v="10"/>
    </i>
    <i>
      <x v="11"/>
    </i>
  </rowItems>
  <colFields count="1">
    <field x="34"/>
  </colFields>
  <colItems count="2">
    <i>
      <x v="2"/>
    </i>
    <i>
      <x v="3"/>
    </i>
  </colItems>
  <dataFields count="1">
    <dataField name="Count of Churn_Flag" fld="34" subtotal="count" baseField="0" baseItem="0"/>
  </dataFields>
  <formats count="1">
    <format dxfId="3">
      <pivotArea collapsedLevelsAreSubtotals="1" fieldPosition="0">
        <references count="1">
          <reference field="34" count="0"/>
        </references>
      </pivotArea>
    </format>
  </formats>
  <chartFormats count="2">
    <chartFormat chart="14" format="4" series="1">
      <pivotArea type="data" outline="0" fieldPosition="0">
        <references count="2">
          <reference field="4294967294" count="1" selected="0">
            <x v="0"/>
          </reference>
          <reference field="34" count="1" selected="0">
            <x v="2"/>
          </reference>
        </references>
      </pivotArea>
    </chartFormat>
    <chartFormat chart="14" format="5" series="1">
      <pivotArea type="data" outline="0" fieldPosition="0">
        <references count="2">
          <reference field="4294967294" count="1" selected="0">
            <x v="0"/>
          </reference>
          <reference field="3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99D4031-B196-4B6D-8E84-8F8F636A4EF3}"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B71:C82" firstHeaderRow="1" firstDataRow="1" firstDataCol="1"/>
  <pivotFields count="35">
    <pivotField showAll="0"/>
    <pivotField numFmtId="14"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7">
        <item x="5"/>
        <item x="3"/>
        <item x="2"/>
        <item x="1"/>
        <item x="0"/>
        <item x="4"/>
        <item t="default"/>
      </items>
    </pivotField>
    <pivotField axis="axisRow" showAll="0">
      <items count="12">
        <item x="4"/>
        <item x="7"/>
        <item x="1"/>
        <item x="8"/>
        <item x="6"/>
        <item x="3"/>
        <item x="9"/>
        <item x="5"/>
        <item x="2"/>
        <item x="0"/>
        <item x="10"/>
        <item t="default"/>
      </items>
    </pivotField>
    <pivotField showAll="0"/>
    <pivotField showAll="0"/>
    <pivotField showAll="0">
      <items count="6">
        <item x="0"/>
        <item x="4"/>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11">
    <i>
      <x/>
    </i>
    <i>
      <x v="1"/>
    </i>
    <i>
      <x v="2"/>
    </i>
    <i>
      <x v="3"/>
    </i>
    <i>
      <x v="4"/>
    </i>
    <i>
      <x v="5"/>
    </i>
    <i>
      <x v="6"/>
    </i>
    <i>
      <x v="7"/>
    </i>
    <i>
      <x v="8"/>
    </i>
    <i>
      <x v="9"/>
    </i>
    <i>
      <x v="10"/>
    </i>
  </rowItems>
  <colItems count="1">
    <i/>
  </colItems>
  <dataFields count="1">
    <dataField name="Sum of Lifetime_duration" fld="7" baseField="0" baseItem="0" numFmtId="167"/>
  </dataFields>
  <formats count="1">
    <format dxfId="4">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F0450FEF-4364-4225-8C16-47D7C88FA5CB}" name="PivotTable2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M78:N81" firstHeaderRow="1" firstDataRow="1" firstDataCol="1"/>
  <pivotFields count="3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5"/>
        <item x="3"/>
        <item x="2"/>
        <item x="1"/>
        <item x="0"/>
        <item x="4"/>
        <item t="default"/>
      </items>
    </pivotField>
    <pivotField showAll="0"/>
    <pivotField showAll="0"/>
    <pivotField showAll="0"/>
    <pivotField showAll="0"/>
    <pivotField showAll="0"/>
    <pivotField showAll="0">
      <items count="6">
        <item x="3"/>
        <item x="2"/>
        <item x="1"/>
        <item x="4"/>
        <item x="0"/>
        <item t="default"/>
      </items>
    </pivotField>
    <pivotField showAll="0"/>
    <pivotField showAll="0"/>
    <pivotField showAll="0"/>
    <pivotField showAll="0"/>
    <pivotField showAll="0"/>
    <pivotField dataField="1" showAll="0"/>
    <pivotField showAll="0"/>
    <pivotField showAll="0"/>
    <pivotField showAll="0"/>
    <pivotField showAll="0"/>
    <pivotField showAll="0"/>
    <pivotField showAll="0"/>
    <pivotField axis="axisRow" showAll="0">
      <items count="5">
        <item m="1" x="3"/>
        <item m="1" x="2"/>
        <item x="0"/>
        <item x="1"/>
        <item t="default"/>
      </items>
    </pivotField>
  </pivotFields>
  <rowFields count="1">
    <field x="34"/>
  </rowFields>
  <rowItems count="3">
    <i>
      <x v="2"/>
    </i>
    <i>
      <x v="3"/>
    </i>
    <i t="grand">
      <x/>
    </i>
  </rowItems>
  <colItems count="1">
    <i/>
  </colItems>
  <dataFields count="1">
    <dataField name="Sum of promo_used_count" fld="27" baseField="0" baseItem="0"/>
  </dataFields>
  <formats count="1">
    <format dxfId="5">
      <pivotArea collapsedLevelsAreSubtotals="1" fieldPosition="0">
        <references count="1">
          <reference field="3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C3F0C34-8EE1-46A4-AF73-D97C558620EB}" name="PivotTable14"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6">
  <location ref="G109:I115" firstHeaderRow="1" firstDataRow="2" firstDataCol="1"/>
  <pivotFields count="3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5"/>
        <item x="3"/>
        <item x="2"/>
        <item x="1"/>
        <item x="0"/>
        <item x="4"/>
        <item t="default"/>
      </items>
    </pivotField>
    <pivotField showAll="0"/>
    <pivotField showAll="0"/>
    <pivotField showAll="0"/>
    <pivotField axis="axisRow" showAll="0">
      <items count="6">
        <item x="0"/>
        <item x="4"/>
        <item x="1"/>
        <item x="3"/>
        <item x="2"/>
        <item t="default"/>
      </items>
    </pivotField>
    <pivotField showAll="0">
      <items count="8">
        <item x="3"/>
        <item x="6"/>
        <item x="1"/>
        <item x="0"/>
        <item x="5"/>
        <item x="4"/>
        <item x="2"/>
        <item t="default"/>
      </items>
    </pivotField>
    <pivotField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5">
        <item m="1" x="3"/>
        <item m="1" x="2"/>
        <item x="0"/>
        <item x="1"/>
        <item t="default"/>
      </items>
    </pivotField>
  </pivotFields>
  <rowFields count="1">
    <field x="19"/>
  </rowFields>
  <rowItems count="5">
    <i>
      <x/>
    </i>
    <i>
      <x v="1"/>
    </i>
    <i>
      <x v="2"/>
    </i>
    <i>
      <x v="3"/>
    </i>
    <i>
      <x v="4"/>
    </i>
  </rowItems>
  <colFields count="1">
    <field x="34"/>
  </colFields>
  <colItems count="2">
    <i>
      <x v="2"/>
    </i>
    <i>
      <x v="3"/>
    </i>
  </colItems>
  <dataFields count="1">
    <dataField name="Count of Churn_Flag" fld="34" subtotal="count" showDataAs="percentOfTotal" baseField="19" baseItem="1" numFmtId="10"/>
  </dataFields>
  <formats count="2">
    <format dxfId="7">
      <pivotArea collapsedLevelsAreSubtotals="1" fieldPosition="0">
        <references count="1">
          <reference field="34" count="0"/>
        </references>
      </pivotArea>
    </format>
    <format dxfId="6">
      <pivotArea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CBF23390-03D3-472F-80BD-32238342ECE0}"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M50:P58" firstHeaderRow="1" firstDataRow="2" firstDataCol="1"/>
  <pivotFields count="35">
    <pivotField showAll="0"/>
    <pivotField numFmtId="14" showAll="0"/>
    <pivotField showAll="0">
      <items count="6">
        <item x="2"/>
        <item x="1"/>
        <item x="0"/>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7">
        <item x="5"/>
        <item x="3"/>
        <item x="2"/>
        <item x="1"/>
        <item x="0"/>
        <item x="4"/>
        <item t="default"/>
      </items>
    </pivotField>
    <pivotField showAll="0"/>
    <pivotField showAll="0"/>
    <pivotField showAll="0"/>
    <pivotField showAll="0"/>
    <pivotField showAll="0"/>
    <pivotField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5">
        <item m="1" x="3"/>
        <item m="1" x="2"/>
        <item x="0"/>
        <item x="1"/>
        <item t="default"/>
      </items>
    </pivotField>
  </pivotFields>
  <rowFields count="1">
    <field x="15"/>
  </rowFields>
  <rowItems count="7">
    <i>
      <x/>
    </i>
    <i>
      <x v="1"/>
    </i>
    <i>
      <x v="2"/>
    </i>
    <i>
      <x v="3"/>
    </i>
    <i>
      <x v="4"/>
    </i>
    <i>
      <x v="5"/>
    </i>
    <i t="grand">
      <x/>
    </i>
  </rowItems>
  <colFields count="1">
    <field x="34"/>
  </colFields>
  <colItems count="3">
    <i>
      <x v="2"/>
    </i>
    <i>
      <x v="3"/>
    </i>
    <i t="grand">
      <x/>
    </i>
  </colItems>
  <dataFields count="1">
    <dataField name="Count of Churn_Flag" fld="34" subtotal="count" baseField="0" baseItem="0"/>
  </dataFields>
  <formats count="1">
    <format dxfId="8">
      <pivotArea collapsedLevelsAreSubtotals="1" fieldPosition="0">
        <references count="1">
          <reference field="34" count="0"/>
        </references>
      </pivotArea>
    </format>
  </formats>
  <chartFormats count="4">
    <chartFormat chart="14" format="2" series="1">
      <pivotArea type="data" outline="0" fieldPosition="0">
        <references count="2">
          <reference field="4294967294" count="1" selected="0">
            <x v="0"/>
          </reference>
          <reference field="34" count="1" selected="0">
            <x v="2"/>
          </reference>
        </references>
      </pivotArea>
    </chartFormat>
    <chartFormat chart="14" format="3" series="1">
      <pivotArea type="data" outline="0" fieldPosition="0">
        <references count="2">
          <reference field="4294967294" count="1" selected="0">
            <x v="0"/>
          </reference>
          <reference field="34" count="1" selected="0">
            <x v="3"/>
          </reference>
        </references>
      </pivotArea>
    </chartFormat>
    <chartFormat chart="15" format="4" series="1">
      <pivotArea type="data" outline="0" fieldPosition="0">
        <references count="2">
          <reference field="4294967294" count="1" selected="0">
            <x v="0"/>
          </reference>
          <reference field="34" count="1" selected="0">
            <x v="2"/>
          </reference>
        </references>
      </pivotArea>
    </chartFormat>
    <chartFormat chart="15" format="5" series="1">
      <pivotArea type="data" outline="0" fieldPosition="0">
        <references count="2">
          <reference field="4294967294" count="1" selected="0">
            <x v="0"/>
          </reference>
          <reference field="3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EDD1C28-42AF-414D-B9CB-B22EC214C5E8}" name="PivotTable20"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21">
  <location ref="F34:H40" firstHeaderRow="1" firstDataRow="2" firstDataCol="1"/>
  <pivotFields count="35">
    <pivotField showAll="0"/>
    <pivotField numFmtId="14" showAll="0"/>
    <pivotField axis="axisRow" showAll="0">
      <items count="6">
        <item x="2"/>
        <item x="1"/>
        <item x="0"/>
        <item x="4"/>
        <item x="3"/>
        <item t="default"/>
      </items>
    </pivotField>
    <pivotField showAll="0"/>
    <pivotField showAll="0"/>
    <pivotField showAll="0"/>
    <pivotField showAll="0">
      <items count="8">
        <item x="3"/>
        <item x="6"/>
        <item x="4"/>
        <item x="5"/>
        <item x="1"/>
        <item x="0"/>
        <item x="2"/>
        <item t="default"/>
      </items>
    </pivotField>
    <pivotField showAll="0"/>
    <pivotField showAll="0"/>
    <pivotField showAll="0"/>
    <pivotField showAll="0"/>
    <pivotField showAll="0"/>
    <pivotField showAll="0"/>
    <pivotField showAll="0"/>
    <pivotField showAll="0"/>
    <pivotField showAll="0">
      <items count="7">
        <item x="5"/>
        <item x="3"/>
        <item x="2"/>
        <item x="1"/>
        <item x="0"/>
        <item x="4"/>
        <item t="default"/>
      </items>
    </pivotField>
    <pivotField showAll="0"/>
    <pivotField showAll="0"/>
    <pivotField showAll="0"/>
    <pivotField showAll="0"/>
    <pivotField showAll="0"/>
    <pivotField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5">
        <item m="1" x="3"/>
        <item m="1" x="2"/>
        <item x="0"/>
        <item x="1"/>
        <item t="default"/>
      </items>
    </pivotField>
  </pivotFields>
  <rowFields count="1">
    <field x="2"/>
  </rowFields>
  <rowItems count="5">
    <i>
      <x/>
    </i>
    <i>
      <x v="1"/>
    </i>
    <i>
      <x v="2"/>
    </i>
    <i>
      <x v="3"/>
    </i>
    <i>
      <x v="4"/>
    </i>
  </rowItems>
  <colFields count="1">
    <field x="34"/>
  </colFields>
  <colItems count="2">
    <i>
      <x v="2"/>
    </i>
    <i>
      <x v="3"/>
    </i>
  </colItems>
  <dataFields count="1">
    <dataField name="Count of Churn_Flag" fld="34" subtotal="count" baseField="0" baseItem="0"/>
  </dataFields>
  <formats count="1">
    <format dxfId="9">
      <pivotArea collapsedLevelsAreSubtotals="1" fieldPosition="0">
        <references count="1">
          <reference field="34" count="0"/>
        </references>
      </pivotArea>
    </format>
  </formats>
  <chartFormats count="2">
    <chartFormat chart="18" format="4" series="1">
      <pivotArea type="data" outline="0" fieldPosition="0">
        <references count="2">
          <reference field="4294967294" count="1" selected="0">
            <x v="0"/>
          </reference>
          <reference field="34" count="1" selected="0">
            <x v="2"/>
          </reference>
        </references>
      </pivotArea>
    </chartFormat>
    <chartFormat chart="18" format="5" series="1">
      <pivotArea type="data" outline="0" fieldPosition="0">
        <references count="2">
          <reference field="4294967294" count="1" selected="0">
            <x v="0"/>
          </reference>
          <reference field="3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9E94489-9F65-4623-A03E-185D5F7ED5F7}"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61:H64" firstHeaderRow="1" firstDataRow="1" firstDataCol="1"/>
  <pivotFields count="35">
    <pivotField showAll="0"/>
    <pivotField numFmtId="14"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items count="7">
        <item x="5"/>
        <item x="3"/>
        <item x="2"/>
        <item x="1"/>
        <item x="0"/>
        <item x="4"/>
        <item t="default"/>
      </items>
    </pivotField>
    <pivotField showAll="0"/>
    <pivotField showAll="0"/>
    <pivotField showAll="0"/>
    <pivotField showAll="0"/>
    <pivotField showAll="0"/>
    <pivotField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m="1" x="3"/>
        <item m="1" x="2"/>
        <item x="0"/>
        <item x="1"/>
        <item t="default"/>
      </items>
    </pivotField>
  </pivotFields>
  <rowFields count="1">
    <field x="34"/>
  </rowFields>
  <rowItems count="3">
    <i>
      <x v="2"/>
    </i>
    <i>
      <x v="3"/>
    </i>
    <i t="grand">
      <x/>
    </i>
  </rowItems>
  <colItems count="1">
    <i/>
  </colItems>
  <dataFields count="1">
    <dataField name="Average of Recency_Risk_Score" fld="9" subtotal="average" baseField="34" baseItem="2"/>
  </dataFields>
  <formats count="1">
    <format dxfId="10">
      <pivotArea collapsedLevelsAreSubtotals="1" fieldPosition="0">
        <references count="1">
          <reference field="34" count="0"/>
        </references>
      </pivotArea>
    </format>
  </formats>
  <chartFormats count="3">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34" count="1" selected="0">
            <x v="2"/>
          </reference>
        </references>
      </pivotArea>
    </chartFormat>
    <chartFormat chart="12" format="8">
      <pivotArea type="data" outline="0" fieldPosition="0">
        <references count="2">
          <reference field="4294967294" count="1" selected="0">
            <x v="0"/>
          </reference>
          <reference field="3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4F4F9A9-C0A7-4FCD-A476-CE4AE252A1D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8">
  <location ref="G54:H57" firstHeaderRow="1" firstDataRow="1" firstDataCol="1"/>
  <pivotFields count="35">
    <pivotField showAll="0"/>
    <pivotField numFmtId="14" showAll="0"/>
    <pivotField showAll="0"/>
    <pivotField showAll="0"/>
    <pivotField showAll="0"/>
    <pivotField showAll="0"/>
    <pivotField showAll="0"/>
    <pivotField dataField="1" showAll="0"/>
    <pivotField showAll="0"/>
    <pivotField showAll="0"/>
    <pivotField showAll="0"/>
    <pivotField showAll="0"/>
    <pivotField showAll="0"/>
    <pivotField showAll="0"/>
    <pivotField showAll="0"/>
    <pivotField showAll="0">
      <items count="7">
        <item x="5"/>
        <item x="3"/>
        <item x="2"/>
        <item x="1"/>
        <item x="0"/>
        <item x="4"/>
        <item t="default"/>
      </items>
    </pivotField>
    <pivotField showAll="0"/>
    <pivotField showAll="0"/>
    <pivotField showAll="0"/>
    <pivotField showAll="0"/>
    <pivotField showAll="0"/>
    <pivotField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m="1" x="3"/>
        <item m="1" x="2"/>
        <item x="0"/>
        <item x="1"/>
        <item t="default"/>
      </items>
    </pivotField>
  </pivotFields>
  <rowFields count="1">
    <field x="34"/>
  </rowFields>
  <rowItems count="3">
    <i>
      <x v="2"/>
    </i>
    <i>
      <x v="3"/>
    </i>
    <i t="grand">
      <x/>
    </i>
  </rowItems>
  <colItems count="1">
    <i/>
  </colItems>
  <dataFields count="1">
    <dataField name="Average of Lifetime_duration" fld="7" subtotal="average" baseField="34" baseItem="2"/>
  </dataFields>
  <formats count="1">
    <format dxfId="11">
      <pivotArea collapsedLevelsAreSubtotals="1" fieldPosition="0">
        <references count="1">
          <reference field="34" count="0"/>
        </references>
      </pivotArea>
    </format>
  </formats>
  <chartFormats count="9">
    <chartFormat chart="10" format="3" series="1">
      <pivotArea type="data" outline="0" fieldPosition="0">
        <references count="1">
          <reference field="4294967294" count="1" selected="0">
            <x v="0"/>
          </reference>
        </references>
      </pivotArea>
    </chartFormat>
    <chartFormat chart="10" format="4">
      <pivotArea type="data" outline="0" fieldPosition="0">
        <references count="2">
          <reference field="4294967294" count="1" selected="0">
            <x v="0"/>
          </reference>
          <reference field="34" count="1" selected="0">
            <x v="2"/>
          </reference>
        </references>
      </pivotArea>
    </chartFormat>
    <chartFormat chart="10" format="5">
      <pivotArea type="data" outline="0" fieldPosition="0">
        <references count="2">
          <reference field="4294967294" count="1" selected="0">
            <x v="0"/>
          </reference>
          <reference field="34" count="1" selected="0">
            <x v="3"/>
          </reference>
        </references>
      </pivotArea>
    </chartFormat>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34" count="1" selected="0">
            <x v="2"/>
          </reference>
        </references>
      </pivotArea>
    </chartFormat>
    <chartFormat chart="11" format="8">
      <pivotArea type="data" outline="0" fieldPosition="0">
        <references count="2">
          <reference field="4294967294" count="1" selected="0">
            <x v="0"/>
          </reference>
          <reference field="34" count="1" selected="0">
            <x v="3"/>
          </reference>
        </references>
      </pivotArea>
    </chartFormat>
    <chartFormat chart="12" format="6" series="1">
      <pivotArea type="data" outline="0" fieldPosition="0">
        <references count="1">
          <reference field="4294967294" count="1" selected="0">
            <x v="0"/>
          </reference>
        </references>
      </pivotArea>
    </chartFormat>
    <chartFormat chart="12" format="7">
      <pivotArea type="data" outline="0" fieldPosition="0">
        <references count="2">
          <reference field="4294967294" count="1" selected="0">
            <x v="0"/>
          </reference>
          <reference field="34" count="1" selected="0">
            <x v="2"/>
          </reference>
        </references>
      </pivotArea>
    </chartFormat>
    <chartFormat chart="12" format="8">
      <pivotArea type="data" outline="0" fieldPosition="0">
        <references count="2">
          <reference field="4294967294" count="1" selected="0">
            <x v="0"/>
          </reference>
          <reference field="3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C064793-85D3-4828-A256-BD9F583E00F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H18" firstHeaderRow="0" firstDataRow="1" firstDataCol="1"/>
  <pivotFields count="35">
    <pivotField dataField="1" showAll="0"/>
    <pivotField numFmtId="14" showAll="0"/>
    <pivotField showAll="0"/>
    <pivotField showAll="0"/>
    <pivotField showAll="0"/>
    <pivotField showAll="0"/>
    <pivotField axis="axisRow" showAll="0">
      <items count="8">
        <item x="3"/>
        <item x="6"/>
        <item x="4"/>
        <item x="5"/>
        <item x="1"/>
        <item x="0"/>
        <item x="2"/>
        <item t="default"/>
      </items>
    </pivotField>
    <pivotField showAll="0"/>
    <pivotField showAll="0"/>
    <pivotField showAll="0"/>
    <pivotField showAll="0"/>
    <pivotField showAll="0"/>
    <pivotField dataField="1" showAll="0"/>
    <pivotField dataField="1" showAll="0"/>
    <pivotField showAll="0"/>
    <pivotField showAll="0">
      <items count="7">
        <item x="5"/>
        <item x="3"/>
        <item x="2"/>
        <item x="1"/>
        <item x="0"/>
        <item x="4"/>
        <item t="default"/>
      </items>
    </pivotField>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s>
  <rowFields count="1">
    <field x="6"/>
  </rowFields>
  <rowItems count="8">
    <i>
      <x/>
    </i>
    <i>
      <x v="1"/>
    </i>
    <i>
      <x v="2"/>
    </i>
    <i>
      <x v="3"/>
    </i>
    <i>
      <x v="4"/>
    </i>
    <i>
      <x v="5"/>
    </i>
    <i>
      <x v="6"/>
    </i>
    <i t="grand">
      <x/>
    </i>
  </rowItems>
  <colFields count="1">
    <field x="-2"/>
  </colFields>
  <colItems count="7">
    <i>
      <x/>
    </i>
    <i i="1">
      <x v="1"/>
    </i>
    <i i="2">
      <x v="2"/>
    </i>
    <i i="3">
      <x v="3"/>
    </i>
    <i i="4">
      <x v="4"/>
    </i>
    <i i="5">
      <x v="5"/>
    </i>
    <i i="6">
      <x v="6"/>
    </i>
  </colItems>
  <dataFields count="7">
    <dataField name="Sum of cancelled_orders" fld="25" baseField="0" baseItem="0"/>
    <dataField name="Count of customer_id" fld="0" subtotal="count" baseField="0" baseItem="0"/>
    <dataField name="Sum of total_spent" fld="12" baseField="0" baseItem="0"/>
    <dataField name="Sum of returned_items" fld="26" baseField="0" baseItem="0"/>
    <dataField name="Sum of support_tickets" fld="23" baseField="0" baseItem="0"/>
    <dataField name="Average of avg_order_value" fld="13" subtotal="average" baseField="0" baseItem="1"/>
    <dataField name="Sum of complaints_count" fld="24" baseField="0" baseItem="0"/>
  </dataFields>
  <formats count="7">
    <format dxfId="18">
      <pivotArea collapsedLevelsAreSubtotals="1" fieldPosition="0">
        <references count="2">
          <reference field="4294967294" count="4" selected="0">
            <x v="3"/>
            <x v="4"/>
            <x v="5"/>
            <x v="6"/>
          </reference>
          <reference field="6" count="0"/>
        </references>
      </pivotArea>
    </format>
    <format dxfId="17">
      <pivotArea collapsedLevelsAreSubtotals="1" fieldPosition="0">
        <references count="2">
          <reference field="4294967294" count="1" selected="0">
            <x v="1"/>
          </reference>
          <reference field="6" count="0"/>
        </references>
      </pivotArea>
    </format>
    <format dxfId="16">
      <pivotArea collapsedLevelsAreSubtotals="1" fieldPosition="0">
        <references count="2">
          <reference field="4294967294" count="1" selected="0">
            <x v="2"/>
          </reference>
          <reference field="6" count="0"/>
        </references>
      </pivotArea>
    </format>
    <format dxfId="15">
      <pivotArea collapsedLevelsAreSubtotals="1" fieldPosition="0">
        <references count="2">
          <reference field="4294967294" count="6" selected="0">
            <x v="1"/>
            <x v="2"/>
            <x v="3"/>
            <x v="4"/>
            <x v="5"/>
            <x v="6"/>
          </reference>
          <reference field="6" count="1">
            <x v="6"/>
          </reference>
        </references>
      </pivotArea>
    </format>
    <format dxfId="14">
      <pivotArea field="6" grandRow="1" outline="0" collapsedLevelsAreSubtotals="1" axis="axisRow" fieldPosition="0">
        <references count="1">
          <reference field="4294967294" count="6" selected="0">
            <x v="1"/>
            <x v="2"/>
            <x v="3"/>
            <x v="4"/>
            <x v="5"/>
            <x v="6"/>
          </reference>
        </references>
      </pivotArea>
    </format>
    <format dxfId="13">
      <pivotArea collapsedLevelsAreSubtotals="1" fieldPosition="0">
        <references count="2">
          <reference field="4294967294" count="1" selected="0">
            <x v="2"/>
          </reference>
          <reference field="6" count="1">
            <x v="6"/>
          </reference>
        </references>
      </pivotArea>
    </format>
    <format dxfId="12">
      <pivotArea field="6" grandRow="1" outline="0" collapsedLevelsAreSubtotals="1" axis="axisRow"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FE8A81C-D41B-4B6E-B51C-57D7573D0DC3}" name="PivotTable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B52:C54" firstHeaderRow="1" firstDataRow="1" firstDataCol="1"/>
  <pivotFields count="35">
    <pivotField showAll="0"/>
    <pivotField numFmtId="14"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 showAll="0"/>
    <pivotField showAll="0"/>
    <pivotField showAll="0">
      <items count="7">
        <item x="5"/>
        <item x="3"/>
        <item x="2"/>
        <item x="1"/>
        <item x="0"/>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0"/>
  </rowFields>
  <rowItems count="2">
    <i>
      <x/>
    </i>
    <i>
      <x v="1"/>
    </i>
  </rowItems>
  <colItems count="1">
    <i/>
  </colItems>
  <dataFields count="1">
    <dataField name="Count of Purchase_status" fld="10" subtotal="count" baseField="0" baseItem="0"/>
  </dataFields>
  <chartFormats count="3">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0" count="1" selected="0">
            <x v="0"/>
          </reference>
        </references>
      </pivotArea>
    </chartFormat>
    <chartFormat chart="5" format="8">
      <pivotArea type="data" outline="0" fieldPosition="0">
        <references count="2">
          <reference field="4294967294" count="1" selected="0">
            <x v="0"/>
          </reference>
          <reference field="10"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21342193-2129-4238-9427-9B0020802F41}"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M61:P66" firstHeaderRow="1" firstDataRow="2" firstDataCol="1"/>
  <pivotFields count="3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5"/>
        <item x="3"/>
        <item x="2"/>
        <item x="1"/>
        <item x="0"/>
        <item x="4"/>
        <item t="default"/>
      </items>
    </pivotField>
    <pivotField showAll="0"/>
    <pivotField axis="axisRow" dataField="1" showAll="0">
      <items count="4">
        <item x="1"/>
        <item x="0"/>
        <item x="2"/>
        <item t="default"/>
      </items>
    </pivotField>
    <pivotField showAll="0"/>
    <pivotField showAll="0"/>
    <pivotField showAll="0"/>
    <pivotField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5">
        <item m="1" x="3"/>
        <item m="1" x="2"/>
        <item x="0"/>
        <item x="1"/>
        <item t="default"/>
      </items>
    </pivotField>
  </pivotFields>
  <rowFields count="1">
    <field x="17"/>
  </rowFields>
  <rowItems count="4">
    <i>
      <x/>
    </i>
    <i>
      <x v="1"/>
    </i>
    <i>
      <x v="2"/>
    </i>
    <i t="grand">
      <x/>
    </i>
  </rowItems>
  <colFields count="1">
    <field x="34"/>
  </colFields>
  <colItems count="3">
    <i>
      <x v="2"/>
    </i>
    <i>
      <x v="3"/>
    </i>
    <i t="grand">
      <x/>
    </i>
  </colItems>
  <dataFields count="1">
    <dataField name="Count of gender" fld="17" subtotal="count" baseField="17" baseItem="0" numFmtId="1"/>
  </dataFields>
  <formats count="2">
    <format dxfId="20">
      <pivotArea collapsedLevelsAreSubtotals="1" fieldPosition="0">
        <references count="1">
          <reference field="34" count="0"/>
        </references>
      </pivotArea>
    </format>
    <format dxfId="19">
      <pivotArea outline="0" fieldPosition="0">
        <references count="1">
          <reference field="4294967294" count="1">
            <x v="0"/>
          </reference>
        </references>
      </pivotArea>
    </format>
  </formats>
  <chartFormats count="2">
    <chartFormat chart="13" format="0" series="1">
      <pivotArea type="data" outline="0" fieldPosition="0">
        <references count="2">
          <reference field="4294967294" count="1" selected="0">
            <x v="0"/>
          </reference>
          <reference field="34" count="1" selected="0">
            <x v="2"/>
          </reference>
        </references>
      </pivotArea>
    </chartFormat>
    <chartFormat chart="13" format="1" series="1">
      <pivotArea type="data" outline="0" fieldPosition="0">
        <references count="2">
          <reference field="4294967294" count="1" selected="0">
            <x v="0"/>
          </reference>
          <reference field="3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B2F50291-4899-4C82-9D1D-F0DD2AA38013}"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76:H79" firstHeaderRow="1" firstDataRow="1" firstDataCol="1"/>
  <pivotFields count="3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5"/>
        <item x="3"/>
        <item x="2"/>
        <item x="1"/>
        <item x="0"/>
        <item x="4"/>
        <item t="default"/>
      </items>
    </pivotField>
    <pivotField showAll="0"/>
    <pivotField showAll="0"/>
    <pivotField showAll="0"/>
    <pivotField showAll="0"/>
    <pivotField showAll="0"/>
    <pivotField showAll="0">
      <items count="6">
        <item x="3"/>
        <item x="2"/>
        <item x="1"/>
        <item x="4"/>
        <item x="0"/>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axis="axisRow" showAll="0">
      <items count="5">
        <item m="1" x="3"/>
        <item m="1" x="2"/>
        <item x="0"/>
        <item x="1"/>
        <item t="default"/>
      </items>
    </pivotField>
  </pivotFields>
  <rowFields count="1">
    <field x="34"/>
  </rowFields>
  <rowItems count="3">
    <i>
      <x v="2"/>
    </i>
    <i>
      <x v="3"/>
    </i>
    <i t="grand">
      <x/>
    </i>
  </rowItems>
  <colItems count="1">
    <i/>
  </colItems>
  <dataFields count="1">
    <dataField name="Sum of complaints_count" fld="24" baseField="0" baseItem="0"/>
  </dataFields>
  <formats count="1">
    <format dxfId="21">
      <pivotArea collapsedLevelsAreSubtotals="1" fieldPosition="0">
        <references count="1">
          <reference field="34" count="0"/>
        </references>
      </pivotArea>
    </format>
  </formats>
  <chartFormats count="3">
    <chartFormat chart="11" format="6" series="1">
      <pivotArea type="data" outline="0" fieldPosition="0">
        <references count="1">
          <reference field="4294967294" count="1" selected="0">
            <x v="0"/>
          </reference>
        </references>
      </pivotArea>
    </chartFormat>
    <chartFormat chart="11" format="7">
      <pivotArea type="data" outline="0" fieldPosition="0">
        <references count="2">
          <reference field="4294967294" count="1" selected="0">
            <x v="0"/>
          </reference>
          <reference field="34" count="1" selected="0">
            <x v="2"/>
          </reference>
        </references>
      </pivotArea>
    </chartFormat>
    <chartFormat chart="11" format="8">
      <pivotArea type="data" outline="0" fieldPosition="0">
        <references count="2">
          <reference field="4294967294" count="1" selected="0">
            <x v="0"/>
          </reference>
          <reference field="3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FF180B1-3E55-4750-8B62-D6D00D17FD32}"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G69:H72" firstHeaderRow="1" firstDataRow="1" firstDataCol="1"/>
  <pivotFields count="35">
    <pivotField showAll="0"/>
    <pivotField numFmtId="14" showAll="0"/>
    <pivotField showAll="0">
      <items count="6">
        <item x="2"/>
        <item x="1"/>
        <item x="0"/>
        <item x="4"/>
        <item x="3"/>
        <item t="default"/>
      </items>
    </pivotField>
    <pivotField showAll="0"/>
    <pivotField showAll="0"/>
    <pivotField showAll="0"/>
    <pivotField showAll="0"/>
    <pivotField showAll="0"/>
    <pivotField showAll="0"/>
    <pivotField showAll="0"/>
    <pivotField showAll="0"/>
    <pivotField showAll="0"/>
    <pivotField showAll="0"/>
    <pivotField showAll="0"/>
    <pivotField dataField="1" showAll="0"/>
    <pivotField showAll="0">
      <items count="7">
        <item x="5"/>
        <item x="3"/>
        <item x="2"/>
        <item x="1"/>
        <item x="0"/>
        <item x="4"/>
        <item t="default"/>
      </items>
    </pivotField>
    <pivotField showAll="0"/>
    <pivotField showAll="0"/>
    <pivotField showAll="0"/>
    <pivotField showAll="0"/>
    <pivotField showAll="0"/>
    <pivotField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m="1" x="3"/>
        <item m="1" x="2"/>
        <item x="0"/>
        <item x="1"/>
        <item t="default"/>
      </items>
    </pivotField>
  </pivotFields>
  <rowFields count="1">
    <field x="34"/>
  </rowFields>
  <rowItems count="3">
    <i>
      <x v="2"/>
    </i>
    <i>
      <x v="3"/>
    </i>
    <i t="grand">
      <x/>
    </i>
  </rowItems>
  <colItems count="1">
    <i/>
  </colItems>
  <dataFields count="1">
    <dataField name="Average of last_order_value" fld="14" subtotal="average" baseField="34" baseItem="2"/>
  </dataFields>
  <formats count="1">
    <format dxfId="22">
      <pivotArea collapsedLevelsAreSubtotals="1" fieldPosition="0">
        <references count="1">
          <reference field="34" count="0"/>
        </references>
      </pivotArea>
    </format>
  </formats>
  <chartFormats count="3">
    <chartFormat chart="9" format="6" series="1">
      <pivotArea type="data" outline="0" fieldPosition="0">
        <references count="1">
          <reference field="4294967294" count="1" selected="0">
            <x v="0"/>
          </reference>
        </references>
      </pivotArea>
    </chartFormat>
    <chartFormat chart="9" format="7">
      <pivotArea type="data" outline="0" fieldPosition="0">
        <references count="2">
          <reference field="4294967294" count="1" selected="0">
            <x v="0"/>
          </reference>
          <reference field="34" count="1" selected="0">
            <x v="2"/>
          </reference>
        </references>
      </pivotArea>
    </chartFormat>
    <chartFormat chart="9" format="8">
      <pivotArea type="data" outline="0" fieldPosition="0">
        <references count="2">
          <reference field="4294967294" count="1" selected="0">
            <x v="0"/>
          </reference>
          <reference field="3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A2D00378-64A9-4C53-93B0-5B2F7942C85D}"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G48:H51" firstHeaderRow="1" firstDataRow="1" firstDataCol="1"/>
  <pivotFields count="35">
    <pivotField showAll="0"/>
    <pivotField numFmtId="14" showAll="0"/>
    <pivotField showAll="0">
      <items count="6">
        <item x="2"/>
        <item x="1"/>
        <item x="0"/>
        <item x="4"/>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5"/>
        <item x="3"/>
        <item x="2"/>
        <item x="1"/>
        <item x="0"/>
        <item x="4"/>
        <item t="default"/>
      </items>
    </pivotField>
    <pivotField showAll="0"/>
    <pivotField showAll="0"/>
    <pivotField showAll="0"/>
    <pivotField showAll="0"/>
    <pivotField showAll="0"/>
    <pivotField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5">
        <item m="1" x="3"/>
        <item m="1" x="2"/>
        <item x="0"/>
        <item x="1"/>
        <item t="default"/>
      </items>
    </pivotField>
  </pivotFields>
  <rowFields count="1">
    <field x="34"/>
  </rowFields>
  <rowItems count="3">
    <i>
      <x v="2"/>
    </i>
    <i>
      <x v="3"/>
    </i>
    <i t="grand">
      <x/>
    </i>
  </rowItems>
  <colItems count="1">
    <i/>
  </colItems>
  <dataFields count="1">
    <dataField name="Count of Churn_Flag" fld="34" subtotal="count" baseField="0" baseItem="0"/>
  </dataFields>
  <formats count="1">
    <format dxfId="23">
      <pivotArea collapsedLevelsAreSubtotals="1" fieldPosition="0">
        <references count="1">
          <reference field="3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D960F132-CE03-4208-BFC5-A6B76A2F207C}" name="PivotTable1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G130:I140" firstHeaderRow="1" firstDataRow="2" firstDataCol="1"/>
  <pivotFields count="3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5"/>
        <item x="3"/>
        <item x="2"/>
        <item x="1"/>
        <item x="0"/>
        <item x="4"/>
        <item t="default"/>
      </items>
    </pivotField>
    <pivotField showAll="0"/>
    <pivotField showAll="0"/>
    <pivotField showAll="0"/>
    <pivotField showAll="0"/>
    <pivotField showAll="0">
      <items count="8">
        <item x="3"/>
        <item x="6"/>
        <item x="1"/>
        <item x="0"/>
        <item x="5"/>
        <item x="4"/>
        <item x="2"/>
        <item t="default"/>
      </items>
    </pivotField>
    <pivotField showAll="0">
      <items count="6">
        <item x="3"/>
        <item x="2"/>
        <item x="1"/>
        <item x="4"/>
        <item x="0"/>
        <item t="default"/>
      </items>
    </pivotField>
    <pivotField axis="axisRow" showAll="0">
      <items count="10">
        <item x="6"/>
        <item x="2"/>
        <item x="4"/>
        <item x="3"/>
        <item x="0"/>
        <item x="1"/>
        <item x="7"/>
        <item x="8"/>
        <item x="5"/>
        <item t="default"/>
      </items>
    </pivotField>
    <pivotField showAll="0"/>
    <pivotField showAll="0"/>
    <pivotField showAll="0"/>
    <pivotField showAll="0"/>
    <pivotField showAll="0"/>
    <pivotField showAll="0"/>
    <pivotField showAll="0"/>
    <pivotField showAll="0"/>
    <pivotField showAll="0"/>
    <pivotField showAll="0"/>
    <pivotField showAll="0"/>
    <pivotField axis="axisCol" dataField="1" showAll="0">
      <items count="5">
        <item m="1" x="3"/>
        <item m="1" x="2"/>
        <item x="0"/>
        <item x="1"/>
        <item t="default"/>
      </items>
    </pivotField>
  </pivotFields>
  <rowFields count="1">
    <field x="22"/>
  </rowFields>
  <rowItems count="9">
    <i>
      <x/>
    </i>
    <i>
      <x v="1"/>
    </i>
    <i>
      <x v="2"/>
    </i>
    <i>
      <x v="3"/>
    </i>
    <i>
      <x v="4"/>
    </i>
    <i>
      <x v="5"/>
    </i>
    <i>
      <x v="6"/>
    </i>
    <i>
      <x v="7"/>
    </i>
    <i>
      <x v="8"/>
    </i>
  </rowItems>
  <colFields count="1">
    <field x="34"/>
  </colFields>
  <colItems count="2">
    <i>
      <x v="2"/>
    </i>
    <i>
      <x v="3"/>
    </i>
  </colItems>
  <dataFields count="1">
    <dataField name="Count of Churn_Flag" fld="34" subtotal="count" baseField="0" baseItem="0"/>
  </dataFields>
  <formats count="1">
    <format dxfId="24">
      <pivotArea collapsedLevelsAreSubtotals="1" fieldPosition="0">
        <references count="1">
          <reference field="34" count="0"/>
        </references>
      </pivotArea>
    </format>
  </formats>
  <chartFormats count="4">
    <chartFormat chart="6" format="0" series="1">
      <pivotArea type="data" outline="0" fieldPosition="0">
        <references count="2">
          <reference field="4294967294" count="1" selected="0">
            <x v="0"/>
          </reference>
          <reference field="34" count="1" selected="0">
            <x v="2"/>
          </reference>
        </references>
      </pivotArea>
    </chartFormat>
    <chartFormat chart="6" format="1" series="1">
      <pivotArea type="data" outline="0" fieldPosition="0">
        <references count="2">
          <reference field="4294967294" count="1" selected="0">
            <x v="0"/>
          </reference>
          <reference field="34" count="1" selected="0">
            <x v="3"/>
          </reference>
        </references>
      </pivotArea>
    </chartFormat>
    <chartFormat chart="9" format="4" series="1">
      <pivotArea type="data" outline="0" fieldPosition="0">
        <references count="2">
          <reference field="4294967294" count="1" selected="0">
            <x v="0"/>
          </reference>
          <reference field="34" count="1" selected="0">
            <x v="2"/>
          </reference>
        </references>
      </pivotArea>
    </chartFormat>
    <chartFormat chart="9" format="5" series="1">
      <pivotArea type="data" outline="0" fieldPosition="0">
        <references count="2">
          <reference field="4294967294" count="1" selected="0">
            <x v="0"/>
          </reference>
          <reference field="3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EEA7FFF7-511F-4C39-A9D9-3B1FAF7D8DC9}"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G83:H86" firstHeaderRow="1" firstDataRow="1" firstDataCol="1"/>
  <pivotFields count="3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5"/>
        <item x="3"/>
        <item x="2"/>
        <item x="1"/>
        <item x="0"/>
        <item x="4"/>
        <item t="default"/>
      </items>
    </pivotField>
    <pivotField showAll="0"/>
    <pivotField showAll="0"/>
    <pivotField showAll="0"/>
    <pivotField showAll="0"/>
    <pivotField showAll="0"/>
    <pivotField showAll="0">
      <items count="6">
        <item x="3"/>
        <item x="2"/>
        <item x="1"/>
        <item x="4"/>
        <item x="0"/>
        <item t="default"/>
      </items>
    </pivotField>
    <pivotField showAll="0"/>
    <pivotField showAll="0"/>
    <pivotField showAll="0"/>
    <pivotField showAll="0"/>
    <pivotField showAll="0"/>
    <pivotField showAll="0"/>
    <pivotField showAll="0"/>
    <pivotField showAll="0"/>
    <pivotField dataField="1" showAll="0"/>
    <pivotField showAll="0"/>
    <pivotField showAll="0"/>
    <pivotField showAll="0"/>
    <pivotField axis="axisRow" showAll="0">
      <items count="5">
        <item m="1" x="3"/>
        <item m="1" x="2"/>
        <item x="0"/>
        <item x="1"/>
        <item t="default"/>
      </items>
    </pivotField>
  </pivotFields>
  <rowFields count="1">
    <field x="34"/>
  </rowFields>
  <rowItems count="3">
    <i>
      <x v="2"/>
    </i>
    <i>
      <x v="3"/>
    </i>
    <i t="grand">
      <x/>
    </i>
  </rowItems>
  <colItems count="1">
    <i/>
  </colItems>
  <dataFields count="1">
    <dataField name="Sum of nps_score" fld="30" baseField="0" baseItem="0"/>
  </dataFields>
  <formats count="1">
    <format dxfId="25">
      <pivotArea collapsedLevelsAreSubtotals="1" fieldPosition="0">
        <references count="1">
          <reference field="34"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781B948-4645-4AF5-94E3-508BAA66F04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G4" firstHeaderRow="0" firstDataRow="1" firstDataCol="0"/>
  <pivotFields count="35">
    <pivotField dataField="1" showAll="0"/>
    <pivotField numFmtId="14"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items count="7">
        <item x="5"/>
        <item x="3"/>
        <item x="2"/>
        <item x="1"/>
        <item x="0"/>
        <item x="4"/>
        <item t="default"/>
      </items>
    </pivotField>
    <pivotField showAll="0"/>
    <pivotField showAll="0"/>
    <pivotField showAll="0"/>
    <pivotField showAll="0"/>
    <pivotField showAll="0">
      <items count="8">
        <item x="3"/>
        <item x="6"/>
        <item x="1"/>
        <item x="0"/>
        <item x="5"/>
        <item x="4"/>
        <item x="2"/>
        <item t="default"/>
      </items>
    </pivotField>
    <pivotField showAll="0">
      <items count="6">
        <item x="3"/>
        <item x="2"/>
        <item x="1"/>
        <item x="4"/>
        <item x="0"/>
        <item t="default"/>
      </items>
    </pivotField>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s>
  <rowItems count="1">
    <i/>
  </rowItems>
  <colFields count="1">
    <field x="-2"/>
  </colFields>
  <colItems count="7">
    <i>
      <x/>
    </i>
    <i i="1">
      <x v="1"/>
    </i>
    <i i="2">
      <x v="2"/>
    </i>
    <i i="3">
      <x v="3"/>
    </i>
    <i i="4">
      <x v="4"/>
    </i>
    <i i="5">
      <x v="5"/>
    </i>
    <i i="6">
      <x v="6"/>
    </i>
  </colItems>
  <dataFields count="7">
    <dataField name="Sum of cancelled_orders" fld="25" baseField="0" baseItem="0"/>
    <dataField name="Count of customer_id" fld="0" subtotal="count" baseField="0" baseItem="0" numFmtId="167"/>
    <dataField name="Sum of total_spent" fld="12" baseField="0" baseItem="0" numFmtId="166"/>
    <dataField name="Sum of returned_items" fld="26" baseField="0" baseItem="0" numFmtId="167"/>
    <dataField name="Sum of support_tickets" fld="23" baseField="0" baseItem="0" numFmtId="167"/>
    <dataField name="Average of avg_order_value" fld="13" subtotal="average" baseField="0" baseItem="1" numFmtId="168"/>
    <dataField name="Sum of complaints_count" fld="24" baseField="0" baseItem="0" numFmtId="167"/>
  </dataFields>
  <formats count="4">
    <format dxfId="29">
      <pivotArea outline="0" collapsedLevelsAreSubtotals="1" fieldPosition="0">
        <references count="1">
          <reference field="4294967294" count="5" selected="0">
            <x v="2"/>
            <x v="3"/>
            <x v="4"/>
            <x v="5"/>
            <x v="6"/>
          </reference>
        </references>
      </pivotArea>
    </format>
    <format dxfId="28">
      <pivotArea outline="0" collapsedLevelsAreSubtotals="1" fieldPosition="0">
        <references count="1">
          <reference field="4294967294" count="4" selected="0">
            <x v="3"/>
            <x v="4"/>
            <x v="5"/>
            <x v="6"/>
          </reference>
        </references>
      </pivotArea>
    </format>
    <format dxfId="27">
      <pivotArea outline="0" collapsedLevelsAreSubtotals="1" fieldPosition="0">
        <references count="1">
          <reference field="4294967294" count="1" selected="0">
            <x v="1"/>
          </reference>
        </references>
      </pivotArea>
    </format>
    <format dxfId="26">
      <pivotArea outline="0" collapsedLevelsAreSubtotals="1" fieldPosition="0">
        <references count="1">
          <reference field="4294967294" count="1" selected="0">
            <x v="5"/>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3E8FE30-2097-47B1-805D-38E9763453D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35:C41" firstHeaderRow="1" firstDataRow="1" firstDataCol="1"/>
  <pivotFields count="35">
    <pivotField dataField="1"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5"/>
        <item x="3"/>
        <item x="2"/>
        <item x="1"/>
        <item x="0"/>
        <item x="4"/>
        <item t="default"/>
      </items>
    </pivotField>
    <pivotField axis="axisRow" showAll="0" measureFilter="1">
      <items count="12">
        <item x="4"/>
        <item x="7"/>
        <item x="1"/>
        <item x="8"/>
        <item x="6"/>
        <item x="3"/>
        <item x="9"/>
        <item x="5"/>
        <item x="2"/>
        <item x="0"/>
        <item x="1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6"/>
  </rowFields>
  <rowItems count="6">
    <i>
      <x/>
    </i>
    <i>
      <x v="1"/>
    </i>
    <i>
      <x v="3"/>
    </i>
    <i>
      <x v="5"/>
    </i>
    <i>
      <x v="8"/>
    </i>
    <i t="grand">
      <x/>
    </i>
  </rowItems>
  <colItems count="1">
    <i/>
  </colItems>
  <dataFields count="1">
    <dataField name="Count of customer_id" fld="0" subtotal="count" baseField="0" baseItem="0"/>
  </dataFields>
  <chartFormats count="1">
    <chartFormat chart="11"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25928D5E-500C-4A28-BE23-A55F84C15E83}" name="PivotTable15"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6">
  <location ref="G119:I123" firstHeaderRow="1" firstDataRow="2" firstDataCol="1"/>
  <pivotFields count="3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5"/>
        <item x="3"/>
        <item x="2"/>
        <item x="1"/>
        <item x="0"/>
        <item x="4"/>
        <item t="default"/>
      </items>
    </pivotField>
    <pivotField showAll="0"/>
    <pivotField showAll="0"/>
    <pivotField showAll="0"/>
    <pivotField showAll="0"/>
    <pivotField showAll="0">
      <items count="8">
        <item x="3"/>
        <item x="6"/>
        <item x="1"/>
        <item x="0"/>
        <item x="5"/>
        <item x="4"/>
        <item x="2"/>
        <item t="default"/>
      </items>
    </pivotField>
    <pivotField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axis="axisCol" dataField="1" showAll="0">
      <items count="5">
        <item m="1" x="3"/>
        <item m="1" x="2"/>
        <item x="0"/>
        <item x="1"/>
        <item t="default"/>
      </items>
    </pivotField>
  </pivotFields>
  <rowFields count="1">
    <field x="31"/>
  </rowFields>
  <rowItems count="3">
    <i>
      <x/>
    </i>
    <i>
      <x v="1"/>
    </i>
    <i>
      <x v="2"/>
    </i>
  </rowItems>
  <colFields count="1">
    <field x="34"/>
  </colFields>
  <colItems count="2">
    <i>
      <x v="2"/>
    </i>
    <i>
      <x v="3"/>
    </i>
  </colItems>
  <dataFields count="1">
    <dataField name="Count of Churn_Flag" fld="34" subtotal="count" baseField="0" baseItem="0"/>
  </dataFields>
  <formats count="1">
    <format dxfId="30">
      <pivotArea collapsedLevelsAreSubtotals="1" fieldPosition="0">
        <references count="1">
          <reference field="34" count="0"/>
        </references>
      </pivotArea>
    </format>
  </formats>
  <chartFormats count="2">
    <chartFormat chart="9" format="4" series="1">
      <pivotArea type="data" outline="0" fieldPosition="0">
        <references count="2">
          <reference field="4294967294" count="1" selected="0">
            <x v="0"/>
          </reference>
          <reference field="34" count="1" selected="0">
            <x v="2"/>
          </reference>
        </references>
      </pivotArea>
    </chartFormat>
    <chartFormat chart="9" format="5" series="1">
      <pivotArea type="data" outline="0" fieldPosition="0">
        <references count="2">
          <reference field="4294967294" count="1" selected="0">
            <x v="0"/>
          </reference>
          <reference field="3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9906BBC2-4204-4A72-8197-40C25DFD3A08}" name="PivotTable6"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B61:D66" firstHeaderRow="0" firstDataRow="1" firstDataCol="1"/>
  <pivotFields count="35">
    <pivotField showAll="0"/>
    <pivotField numFmtId="14"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items count="7">
        <item x="5"/>
        <item x="3"/>
        <item x="2"/>
        <item x="1"/>
        <item x="0"/>
        <item x="4"/>
        <item t="default"/>
      </items>
    </pivotField>
    <pivotField showAll="0"/>
    <pivotField showAll="0"/>
    <pivotField showAll="0"/>
    <pivotField axis="axisRow" showAll="0">
      <items count="6">
        <item x="0"/>
        <item x="4"/>
        <item x="1"/>
        <item x="3"/>
        <item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9"/>
  </rowFields>
  <rowItems count="5">
    <i>
      <x/>
    </i>
    <i>
      <x v="1"/>
    </i>
    <i>
      <x v="2"/>
    </i>
    <i>
      <x v="3"/>
    </i>
    <i>
      <x v="4"/>
    </i>
  </rowItems>
  <colFields count="1">
    <field x="-2"/>
  </colFields>
  <colItems count="2">
    <i>
      <x/>
    </i>
    <i i="1">
      <x v="1"/>
    </i>
  </colItems>
  <dataFields count="2">
    <dataField name="Average Lifetime Duration" fld="7" subtotal="average" baseField="19" baseItem="2"/>
    <dataField name="Average Days Since Last Purchase" fld="8" subtotal="average" baseField="19" baseItem="0"/>
  </dataFields>
  <formats count="1">
    <format dxfId="31">
      <pivotArea outline="0" collapsedLevelsAreSubtotals="1" fieldPosition="0"/>
    </format>
  </formats>
  <chartFormats count="7">
    <chartFormat chart="7" format="4" series="1">
      <pivotArea type="data" outline="0" fieldPosition="0">
        <references count="1">
          <reference field="4294967294" count="1" selected="0">
            <x v="0"/>
          </reference>
        </references>
      </pivotArea>
    </chartFormat>
    <chartFormat chart="7" format="5" series="1">
      <pivotArea type="data" outline="0" fieldPosition="0">
        <references count="1">
          <reference field="4294967294" count="1" selected="0">
            <x v="1"/>
          </reference>
        </references>
      </pivotArea>
    </chartFormat>
    <chartFormat chart="7" format="6">
      <pivotArea type="data" outline="0" fieldPosition="0">
        <references count="2">
          <reference field="4294967294" count="1" selected="0">
            <x v="0"/>
          </reference>
          <reference field="19" count="1" selected="0">
            <x v="4"/>
          </reference>
        </references>
      </pivotArea>
    </chartFormat>
    <chartFormat chart="7" format="7">
      <pivotArea type="data" outline="0" fieldPosition="0">
        <references count="2">
          <reference field="4294967294" count="1" selected="0">
            <x v="0"/>
          </reference>
          <reference field="19" count="1" selected="0">
            <x v="3"/>
          </reference>
        </references>
      </pivotArea>
    </chartFormat>
    <chartFormat chart="7" format="8">
      <pivotArea type="data" outline="0" fieldPosition="0">
        <references count="2">
          <reference field="4294967294" count="1" selected="0">
            <x v="0"/>
          </reference>
          <reference field="19" count="1" selected="0">
            <x v="2"/>
          </reference>
        </references>
      </pivotArea>
    </chartFormat>
    <chartFormat chart="7" format="9">
      <pivotArea type="data" outline="0" fieldPosition="0">
        <references count="2">
          <reference field="4294967294" count="1" selected="0">
            <x v="0"/>
          </reference>
          <reference field="19" count="1" selected="0">
            <x v="1"/>
          </reference>
        </references>
      </pivotArea>
    </chartFormat>
    <chartFormat chart="7" format="10">
      <pivotArea type="data" outline="0" fieldPosition="0">
        <references count="2">
          <reference field="4294967294" count="1" selected="0">
            <x v="0"/>
          </reference>
          <reference field="19"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4DF96F40-A8FA-4352-AA69-9ABD993F6EB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G91:H94" firstHeaderRow="1" firstDataRow="1" firstDataCol="1"/>
  <pivotFields count="35">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items count="7">
        <item x="5"/>
        <item x="3"/>
        <item x="2"/>
        <item x="1"/>
        <item x="0"/>
        <item x="4"/>
        <item t="default"/>
      </items>
    </pivotField>
    <pivotField showAll="0"/>
    <pivotField showAll="0"/>
    <pivotField showAll="0"/>
    <pivotField showAll="0"/>
    <pivotField showAll="0"/>
    <pivotField showAll="0">
      <items count="6">
        <item x="3"/>
        <item x="2"/>
        <item x="1"/>
        <item x="4"/>
        <item x="0"/>
        <item t="default"/>
      </items>
    </pivotField>
    <pivotField showAll="0"/>
    <pivotField showAll="0"/>
    <pivotField showAll="0"/>
    <pivotField dataField="1" showAll="0"/>
    <pivotField showAll="0"/>
    <pivotField showAll="0"/>
    <pivotField showAll="0"/>
    <pivotField showAll="0"/>
    <pivotField showAll="0"/>
    <pivotField showAll="0"/>
    <pivotField showAll="0"/>
    <pivotField showAll="0"/>
    <pivotField axis="axisRow" showAll="0">
      <items count="5">
        <item m="1" x="3"/>
        <item m="1" x="2"/>
        <item x="0"/>
        <item x="1"/>
        <item t="default"/>
      </items>
    </pivotField>
  </pivotFields>
  <rowFields count="1">
    <field x="34"/>
  </rowFields>
  <rowItems count="3">
    <i>
      <x v="2"/>
    </i>
    <i>
      <x v="3"/>
    </i>
    <i t="grand">
      <x/>
    </i>
  </rowItems>
  <colItems count="1">
    <i/>
  </colItems>
  <dataFields count="1">
    <dataField name="Sum of cancelled_orders" fld="25" baseField="34" baseItem="2"/>
  </dataFields>
  <formats count="1">
    <format dxfId="32">
      <pivotArea collapsedLevelsAreSubtotals="1" fieldPosition="0">
        <references count="1">
          <reference field="34" count="0"/>
        </references>
      </pivotArea>
    </format>
  </formats>
  <chartFormats count="3">
    <chartFormat chart="11" format="5" series="1">
      <pivotArea type="data" outline="0" fieldPosition="0">
        <references count="1">
          <reference field="4294967294" count="1" selected="0">
            <x v="0"/>
          </reference>
        </references>
      </pivotArea>
    </chartFormat>
    <chartFormat chart="11" format="6">
      <pivotArea type="data" outline="0" fieldPosition="0">
        <references count="2">
          <reference field="4294967294" count="1" selected="0">
            <x v="0"/>
          </reference>
          <reference field="34" count="1" selected="0">
            <x v="2"/>
          </reference>
        </references>
      </pivotArea>
    </chartFormat>
    <chartFormat chart="11" format="7">
      <pivotArea type="data" outline="0" fieldPosition="0">
        <references count="2">
          <reference field="4294967294" count="1" selected="0">
            <x v="0"/>
          </reference>
          <reference field="3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985626F7-5AE4-4B62-AF62-8136487DF75A}"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G143:I209" firstHeaderRow="1" firstDataRow="2" firstDataCol="1"/>
  <pivotFields count="35">
    <pivotField showAll="0"/>
    <pivotField numFmtId="14" showAll="0"/>
    <pivotField axis="axisRow" showAll="0">
      <items count="6">
        <item x="2"/>
        <item x="1"/>
        <item x="0"/>
        <item x="4"/>
        <item x="3"/>
        <item t="default"/>
      </items>
    </pivotField>
    <pivotField axis="axisRow" showAll="0">
      <items count="13">
        <item x="3"/>
        <item x="4"/>
        <item x="11"/>
        <item x="9"/>
        <item x="1"/>
        <item x="0"/>
        <item x="8"/>
        <item x="2"/>
        <item x="10"/>
        <item x="6"/>
        <item x="5"/>
        <item x="7"/>
        <item t="default"/>
      </items>
    </pivotField>
    <pivotField showAll="0"/>
    <pivotField showAll="0"/>
    <pivotField showAll="0"/>
    <pivotField showAll="0"/>
    <pivotField showAll="0"/>
    <pivotField showAll="0"/>
    <pivotField showAll="0"/>
    <pivotField showAll="0"/>
    <pivotField showAll="0"/>
    <pivotField showAll="0"/>
    <pivotField showAll="0"/>
    <pivotField showAll="0">
      <items count="7">
        <item x="5"/>
        <item x="3"/>
        <item x="2"/>
        <item x="1"/>
        <item x="0"/>
        <item x="4"/>
        <item t="default"/>
      </items>
    </pivotField>
    <pivotField showAll="0"/>
    <pivotField showAll="0"/>
    <pivotField showAll="0"/>
    <pivotField showAll="0"/>
    <pivotField showAll="0">
      <items count="8">
        <item x="3"/>
        <item x="6"/>
        <item x="1"/>
        <item x="0"/>
        <item x="5"/>
        <item x="4"/>
        <item x="2"/>
        <item t="default"/>
      </items>
    </pivotField>
    <pivotField showAll="0">
      <items count="6">
        <item x="3"/>
        <item x="2"/>
        <item x="1"/>
        <item x="4"/>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axis="axisCol" dataField="1" showAll="0">
      <items count="5">
        <item m="1" x="3"/>
        <item m="1" x="2"/>
        <item x="0"/>
        <item x="1"/>
        <item t="default"/>
      </items>
    </pivotField>
  </pivotFields>
  <rowFields count="2">
    <field x="2"/>
    <field x="3"/>
  </rowFields>
  <rowItems count="65">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x v="4"/>
    </i>
    <i r="1">
      <x/>
    </i>
    <i r="1">
      <x v="1"/>
    </i>
    <i r="1">
      <x v="2"/>
    </i>
    <i r="1">
      <x v="3"/>
    </i>
    <i r="1">
      <x v="4"/>
    </i>
    <i r="1">
      <x v="5"/>
    </i>
    <i r="1">
      <x v="6"/>
    </i>
    <i r="1">
      <x v="7"/>
    </i>
    <i r="1">
      <x v="8"/>
    </i>
    <i r="1">
      <x v="9"/>
    </i>
    <i r="1">
      <x v="10"/>
    </i>
    <i r="1">
      <x v="11"/>
    </i>
  </rowItems>
  <colFields count="1">
    <field x="34"/>
  </colFields>
  <colItems count="2">
    <i>
      <x v="2"/>
    </i>
    <i>
      <x v="3"/>
    </i>
  </colItems>
  <dataFields count="1">
    <dataField name="Count of Churn_Flag" fld="34" subtotal="count" baseField="0" baseItem="0"/>
  </dataFields>
  <formats count="1">
    <format dxfId="33">
      <pivotArea collapsedLevelsAreSubtotals="1" fieldPosition="0">
        <references count="1">
          <reference field="34" count="0"/>
        </references>
      </pivotArea>
    </format>
  </formats>
  <chartFormats count="2">
    <chartFormat chart="6" format="0" series="1">
      <pivotArea type="data" outline="0" fieldPosition="0">
        <references count="2">
          <reference field="4294967294" count="1" selected="0">
            <x v="0"/>
          </reference>
          <reference field="34" count="1" selected="0">
            <x v="2"/>
          </reference>
        </references>
      </pivotArea>
    </chartFormat>
    <chartFormat chart="6" format="1" series="1">
      <pivotArea type="data" outline="0" fieldPosition="0">
        <references count="2">
          <reference field="4294967294" count="1" selected="0">
            <x v="0"/>
          </reference>
          <reference field="3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gnup_year" xr10:uid="{47408ADE-3EB1-4533-B6C1-590B1B5BB023}" sourceName="signup_year">
  <pivotTables>
    <pivotTable tabId="3" name="PivotTable18"/>
    <pivotTable tabId="3" name="PivotTable9"/>
  </pivotTables>
  <data>
    <tabular pivotCacheId="792328064">
      <items count="5">
        <i x="2" s="1"/>
        <i x="1" s="1"/>
        <i x="0" s="1"/>
        <i x="4"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1843383-DCDD-480A-A5A3-1DBAAA29A7E0}" sourceName="region">
  <pivotTables>
    <pivotTable tabId="3" name="PivotTable1"/>
    <pivotTable tabId="3" name="PivotTable2"/>
    <pivotTable tabId="3" name="PivotTable3"/>
    <pivotTable tabId="3" name="PivotTable4"/>
    <pivotTable tabId="3" name="PivotTable5"/>
    <pivotTable tabId="3" name="PivotTable6"/>
    <pivotTable tabId="3" name="PivotTable18"/>
  </pivotTables>
  <data>
    <tabular pivotCacheId="792328064">
      <items count="6">
        <i x="5" s="1"/>
        <i x="3" s="1"/>
        <i x="2" s="1"/>
        <i x="1"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97D25CF0-7F67-45F4-9521-0A88C5326E37}" sourceName="payment_method">
  <pivotTables>
    <pivotTable tabId="3" name="PivotTable19"/>
    <pivotTable tabId="3" name="PivotTable10"/>
    <pivotTable tabId="3" name="PivotTable11"/>
    <pivotTable tabId="3" name="PivotTable12"/>
    <pivotTable tabId="3" name="PivotTable13"/>
    <pivotTable tabId="3" name="PivotTable14"/>
    <pivotTable tabId="3" name="PivotTable15"/>
    <pivotTable tabId="3" name="PivotTable16"/>
    <pivotTable tabId="3" name="PivotTable17"/>
    <pivotTable tabId="3" name="PivotTable20"/>
    <pivotTable tabId="3" name="PivotTable7"/>
    <pivotTable tabId="3" name="PivotTable8"/>
    <pivotTable tabId="3" name="PivotTable9"/>
    <pivotTable tabId="3" name="PivotTable21"/>
    <pivotTable tabId="3" name="PivotTable22"/>
    <pivotTable tabId="3" name="PivotTable23"/>
    <pivotTable tabId="3" name="PivotTable24"/>
  </pivotTables>
  <data>
    <tabular pivotCacheId="792328064">
      <items count="5">
        <i x="3" s="1"/>
        <i x="2" s="1"/>
        <i x="1" s="1"/>
        <i x="4"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B2A10F33-0FD4-4167-8CD5-DC5D43D7B4B2}" sourceName="region">
  <pivotTables>
    <pivotTable tabId="3" name="PivotTable19"/>
    <pivotTable tabId="3" name="PivotTable10"/>
    <pivotTable tabId="3" name="PivotTable11"/>
    <pivotTable tabId="3" name="PivotTable12"/>
    <pivotTable tabId="3" name="PivotTable13"/>
    <pivotTable tabId="3" name="PivotTable14"/>
    <pivotTable tabId="3" name="PivotTable15"/>
    <pivotTable tabId="3" name="PivotTable20"/>
    <pivotTable tabId="3" name="PivotTable7"/>
    <pivotTable tabId="3" name="PivotTable8"/>
    <pivotTable tabId="3" name="PivotTable9"/>
    <pivotTable tabId="3" name="PivotTable16"/>
    <pivotTable tabId="3" name="PivotTable17"/>
    <pivotTable tabId="3" name="PivotTable21"/>
    <pivotTable tabId="3" name="PivotTable22"/>
    <pivotTable tabId="3" name="PivotTable23"/>
    <pivotTable tabId="3" name="PivotTable24"/>
  </pivotTables>
  <data>
    <tabular pivotCacheId="792328064">
      <items count="6">
        <i x="5" s="1"/>
        <i x="3" s="1"/>
        <i x="2" s="1"/>
        <i x="1" s="1"/>
        <i x="0"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93C2F19-1AF2-404F-8E9F-49B9AD9336AF}" cache="Slicer_region" caption="region" columnCount="6" showCaption="0" style="Slicer Style 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gnup_year" xr10:uid="{B69B4148-1416-40B2-9D63-847CDF9F05C5}" cache="Slicer_signup_year" caption="signup_year" columnCount="5" showCaption="0" style="Slicer Style 1" rowHeight="252000"/>
  <slicer name="region" xr10:uid="{09EE330F-0B65-41C2-936B-05E36E65E98A}" cache="Slicer_region" caption="region" columnCount="6" showCaption="0" style="Slicer Style 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_method" xr10:uid="{8CDB4E2C-9B94-4218-8D66-A7F5A23512C5}" cache="Slicer_payment_method" caption="payment_method" columnCount="6" showCaption="0" style="Slicer Style 1" rowHeight="257175"/>
  <slicer name="region 2" xr10:uid="{CF037831-F268-4E3E-9C93-639C9599A569}" cache="Slicer_region1" caption="region" columnCount="6" showCaption="0" style="Slicer Style 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6FA9BE2-7431-4CAE-A174-FC2348364695}" name="Table1" displayName="Table1" ref="A1:AI2501" totalsRowShown="0">
  <autoFilter ref="A1:AI2501" xr:uid="{16FA9BE2-7431-4CAE-A174-FC2348364695}"/>
  <tableColumns count="35">
    <tableColumn id="1" xr3:uid="{93D60490-5D60-4B9B-8B3D-D980803BD386}" name="customer_id"/>
    <tableColumn id="2" xr3:uid="{5542D0F1-9B31-4764-AFF6-4CACF49571C0}" name="signup_date" dataDxfId="46"/>
    <tableColumn id="3" xr3:uid="{F78334AE-5DE7-4B9B-9C1A-B105DB3D2DBE}" name="signup_year" dataDxfId="45">
      <calculatedColumnFormula>TEXT(Table1[[#This Row],[signup_date]],"yyyy")</calculatedColumnFormula>
    </tableColumn>
    <tableColumn id="31" xr3:uid="{C777560B-1986-4483-92DA-555229368FFD}" name="signup_month" dataDxfId="44">
      <calculatedColumnFormula>TEXT(Table1[[#This Row],[signup_date]],"mmm")</calculatedColumnFormula>
    </tableColumn>
    <tableColumn id="4" xr3:uid="{72BBF6D7-738C-49A0-A824-DEBA68D31DA0}" name="first_purchase_date" dataDxfId="43"/>
    <tableColumn id="5" xr3:uid="{343F785E-AD2D-4953-B7E3-F625101207F1}" name="last_purchase_date" dataDxfId="42"/>
    <tableColumn id="36" xr3:uid="{45E450FB-4832-4BFF-89D5-6E6C4AC51BDD}" name="last_purchase_year" dataDxfId="41">
      <calculatedColumnFormula>TEXT(Table1[[#This Row],[last_purchase_date]],"yyyy")</calculatedColumnFormula>
    </tableColumn>
    <tableColumn id="32" xr3:uid="{DD8FDDCE-BDED-4FD4-9388-C0AA7F3AF2BD}" name="Lifetime_duration" dataDxfId="40">
      <calculatedColumnFormula>IFERROR(TODAY()-Table1[[#This Row],[signup_date]]," - ")</calculatedColumnFormula>
    </tableColumn>
    <tableColumn id="33" xr3:uid="{B421CC55-29E1-4DFD-AA2B-8F7BD7E3B53F}" name="Days_Since_Last_Purchase" dataDxfId="39">
      <calculatedColumnFormula>IFERROR(TODAY()-Table1[[#This Row],[last_purchase_date]]," - ")</calculatedColumnFormula>
    </tableColumn>
    <tableColumn id="34" xr3:uid="{98BEEF5A-6B7D-400C-8DFF-1EA52512D44B}" name="Recency_Risk_Score" dataDxfId="38">
      <calculatedColumnFormula>IFERROR(1/Table1[[#This Row],[Days_Since_Last_Purchase]],0)</calculatedColumnFormula>
    </tableColumn>
    <tableColumn id="6" xr3:uid="{126C0B0F-B7C3-4B9B-AC63-12316AB49114}" name="Purchase_status" dataDxfId="37">
      <calculatedColumnFormula>IF(E2="-","Never Purchase","Has Purchased")</calculatedColumnFormula>
    </tableColumn>
    <tableColumn id="7" xr3:uid="{547CF665-BAF8-46AF-A73C-72B85E7D9101}" name="num_purchases"/>
    <tableColumn id="8" xr3:uid="{7E63103C-8619-4260-9ABE-754AAFFCBDB4}" name="total_spent"/>
    <tableColumn id="9" xr3:uid="{1F4FD344-8929-4D1A-A5FA-FB6BFAACCF70}" name="avg_order_value"/>
    <tableColumn id="10" xr3:uid="{D994F69E-37B9-4F08-9E1B-C41CFC904D59}" name="last_order_value"/>
    <tableColumn id="11" xr3:uid="{A494FA22-950A-4ECA-B54C-177C752DA583}" name="region"/>
    <tableColumn id="12" xr3:uid="{F2CDEA6C-1E01-47F2-AFA2-D08B36FD972A}" name="city"/>
    <tableColumn id="13" xr3:uid="{856C5510-C938-472C-9810-C6E228DCE4F9}" name="gender"/>
    <tableColumn id="14" xr3:uid="{9465FCA4-B026-47F8-8D9F-F39E05AAFC54}" name="age"/>
    <tableColumn id="15" xr3:uid="{10D2BA0E-DDC9-409E-B209-5A9A5EC475EE}" name="Age_group"/>
    <tableColumn id="16" xr3:uid="{93BB7EAB-D55B-409D-AE88-B337C965D677}" name="acquisition_channel"/>
    <tableColumn id="17" xr3:uid="{49FCBB84-24ED-4D35-BAA1-18F44CD6C5E3}" name="payment_method"/>
    <tableColumn id="18" xr3:uid="{B6D8A45A-8A0E-42D7-9EB0-E5968601E7B2}" name="favorite_category"/>
    <tableColumn id="19" xr3:uid="{A1030A8E-F212-43D1-8223-877E257387AC}" name="support_tickets"/>
    <tableColumn id="20" xr3:uid="{BBB64E23-237B-4E70-8001-8DB23EF2E5D2}" name="complaints_count"/>
    <tableColumn id="21" xr3:uid="{5AABC6CD-55CF-4DE3-B35F-9863419A4DFD}" name="cancelled_orders"/>
    <tableColumn id="22" xr3:uid="{2CBFC99E-1A6D-4CD9-BA22-884AEAEDFD9F}" name="returned_items"/>
    <tableColumn id="23" xr3:uid="{32AE2D29-F9AA-4441-90CC-5B502B4DE81A}" name="promo_used_count"/>
    <tableColumn id="24" xr3:uid="{7581B0F6-FCE1-40F2-BED6-7A7C0AD896B5}" name="last_contact_date" dataDxfId="36"/>
    <tableColumn id="25" xr3:uid="{00C90DC7-910C-4625-B808-F9DDCF0CBCDB}" name="contact_status" dataDxfId="35">
      <calculatedColumnFormula>IF(AC2="-","Never Contacted","Contacted")</calculatedColumnFormula>
    </tableColumn>
    <tableColumn id="26" xr3:uid="{555EA9E2-DA8C-45ED-9459-883A9AD24E97}" name="nps_score"/>
    <tableColumn id="27" xr3:uid="{80EAE51D-5D9C-41D2-8A18-4D1CD7E60B83}" name="subscription_status"/>
    <tableColumn id="28" xr3:uid="{E9D5D3E1-9DAF-480A-8051-234A8A20F490}" name="is_active"/>
    <tableColumn id="29" xr3:uid="{42B63E5F-9424-4D98-8B06-29E46277EBEA}" name="loyalty_member"/>
    <tableColumn id="30" xr3:uid="{41D872B6-E3B1-43B5-81FE-2227E0BB84FA}" name="Churn_Flag" dataDxfId="34">
      <calculatedColumnFormula>IF(OR(Table1[[#This Row],[is_active]]="FALSE",Table1[[#This Row],[Days_Since_Last_Purchase]]&gt;90),"Churned","Active")</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microsoft.com/office/2007/relationships/slicer" Target="../slicers/slicer1.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drawing" Target="../drawings/drawing1.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32261-8337-4604-9313-F75040502A64}">
  <dimension ref="A1:AD2501"/>
  <sheetViews>
    <sheetView topLeftCell="A2140" workbookViewId="0">
      <selection activeCell="B2" sqref="B2"/>
    </sheetView>
  </sheetViews>
  <sheetFormatPr defaultRowHeight="15" x14ac:dyDescent="0.25"/>
  <cols>
    <col min="1" max="1" width="11.85546875" bestFit="1" customWidth="1"/>
    <col min="2" max="2" width="11.7109375" bestFit="1" customWidth="1"/>
    <col min="3" max="3" width="8.85546875" bestFit="1" customWidth="1"/>
    <col min="4" max="4" width="17.7109375" bestFit="1" customWidth="1"/>
    <col min="5" max="5" width="18.5703125" bestFit="1" customWidth="1"/>
    <col min="6" max="6" width="18.28515625" bestFit="1" customWidth="1"/>
    <col min="7" max="7" width="18.42578125" bestFit="1" customWidth="1"/>
    <col min="8" max="8" width="15.28515625" bestFit="1" customWidth="1"/>
    <col min="9" max="9" width="10.7109375" bestFit="1" customWidth="1"/>
    <col min="10" max="10" width="15.28515625" bestFit="1" customWidth="1"/>
    <col min="11" max="11" width="15.5703125" bestFit="1" customWidth="1"/>
    <col min="12" max="12" width="12.42578125" bestFit="1" customWidth="1"/>
    <col min="13" max="13" width="12.7109375" bestFit="1" customWidth="1"/>
    <col min="14" max="14" width="7.42578125" bestFit="1" customWidth="1"/>
    <col min="15" max="15" width="4.140625" bestFit="1" customWidth="1"/>
    <col min="16" max="16" width="11.42578125" bestFit="1" customWidth="1"/>
    <col min="17" max="17" width="19.28515625" bestFit="1" customWidth="1"/>
    <col min="18" max="18" width="16.28515625" bestFit="1" customWidth="1"/>
    <col min="19" max="19" width="16" bestFit="1" customWidth="1"/>
    <col min="20" max="20" width="14.5703125" bestFit="1" customWidth="1"/>
    <col min="21" max="21" width="17" bestFit="1" customWidth="1"/>
    <col min="22" max="22" width="16.28515625" bestFit="1" customWidth="1"/>
    <col min="23" max="23" width="14.28515625" bestFit="1" customWidth="1"/>
    <col min="24" max="24" width="18.140625" bestFit="1" customWidth="1"/>
    <col min="25" max="25" width="16.5703125" bestFit="1" customWidth="1"/>
    <col min="26" max="26" width="17.7109375" bestFit="1" customWidth="1"/>
    <col min="27" max="27" width="10" bestFit="1" customWidth="1"/>
    <col min="28" max="28" width="18.7109375" bestFit="1" customWidth="1"/>
    <col min="29" max="29" width="8.5703125" bestFit="1" customWidth="1"/>
    <col min="30" max="30" width="15" bestFit="1" customWidth="1"/>
  </cols>
  <sheetData>
    <row r="1" spans="1:30"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row>
    <row r="2" spans="1:30" x14ac:dyDescent="0.25">
      <c r="A2" t="s">
        <v>30</v>
      </c>
      <c r="B2" s="1">
        <v>44713</v>
      </c>
      <c r="D2" s="1">
        <v>45003</v>
      </c>
      <c r="E2" s="1">
        <v>45003</v>
      </c>
      <c r="F2" s="1">
        <v>45634</v>
      </c>
      <c r="G2" s="1">
        <v>45634</v>
      </c>
      <c r="H2">
        <v>5</v>
      </c>
      <c r="I2">
        <v>260.69</v>
      </c>
      <c r="J2">
        <v>52.14</v>
      </c>
      <c r="K2">
        <v>29.33</v>
      </c>
      <c r="L2" t="s">
        <v>31</v>
      </c>
      <c r="M2" t="s">
        <v>32</v>
      </c>
      <c r="N2" t="s">
        <v>33</v>
      </c>
      <c r="O2">
        <v>31</v>
      </c>
      <c r="P2" t="s">
        <v>34</v>
      </c>
      <c r="Q2" t="s">
        <v>35</v>
      </c>
      <c r="R2" t="s">
        <v>35</v>
      </c>
      <c r="S2" t="s">
        <v>36</v>
      </c>
      <c r="T2">
        <v>0</v>
      </c>
      <c r="U2">
        <v>0</v>
      </c>
      <c r="V2">
        <v>0</v>
      </c>
      <c r="W2">
        <v>1</v>
      </c>
      <c r="X2">
        <v>1</v>
      </c>
      <c r="Y2">
        <v>0</v>
      </c>
      <c r="Z2" t="s">
        <v>37</v>
      </c>
      <c r="AA2">
        <v>0</v>
      </c>
      <c r="AB2" t="s">
        <v>38</v>
      </c>
      <c r="AC2" t="b">
        <v>0</v>
      </c>
      <c r="AD2" t="b">
        <v>1</v>
      </c>
    </row>
    <row r="3" spans="1:30" x14ac:dyDescent="0.25">
      <c r="A3" t="s">
        <v>39</v>
      </c>
      <c r="B3" s="1">
        <v>44322</v>
      </c>
      <c r="D3" s="1">
        <v>45392</v>
      </c>
      <c r="E3" s="1">
        <v>45392</v>
      </c>
      <c r="F3" s="1">
        <v>45458</v>
      </c>
      <c r="G3" s="1">
        <v>45458</v>
      </c>
      <c r="H3">
        <v>1</v>
      </c>
      <c r="I3">
        <v>1.1399999999999999</v>
      </c>
      <c r="J3">
        <v>1.1399999999999999</v>
      </c>
      <c r="K3">
        <v>1.2</v>
      </c>
      <c r="L3" t="s">
        <v>40</v>
      </c>
      <c r="M3" t="s">
        <v>41</v>
      </c>
      <c r="N3" t="s">
        <v>42</v>
      </c>
      <c r="O3">
        <v>36</v>
      </c>
      <c r="P3" t="s">
        <v>34</v>
      </c>
      <c r="Q3" t="s">
        <v>43</v>
      </c>
      <c r="R3" t="s">
        <v>44</v>
      </c>
      <c r="S3" t="s">
        <v>45</v>
      </c>
      <c r="T3">
        <v>0</v>
      </c>
      <c r="U3">
        <v>0</v>
      </c>
      <c r="V3">
        <v>0</v>
      </c>
      <c r="W3">
        <v>0</v>
      </c>
      <c r="X3">
        <v>0</v>
      </c>
      <c r="Y3" s="1">
        <v>45880</v>
      </c>
      <c r="Z3" s="1">
        <v>45880</v>
      </c>
      <c r="AA3">
        <v>0</v>
      </c>
      <c r="AB3" t="s">
        <v>38</v>
      </c>
      <c r="AC3" t="b">
        <v>1</v>
      </c>
      <c r="AD3" t="b">
        <v>1</v>
      </c>
    </row>
    <row r="4" spans="1:30" x14ac:dyDescent="0.25">
      <c r="A4" t="s">
        <v>46</v>
      </c>
      <c r="B4" s="1">
        <v>44064</v>
      </c>
      <c r="D4" s="1">
        <v>44689</v>
      </c>
      <c r="E4" s="1">
        <v>44689</v>
      </c>
      <c r="F4" s="1">
        <v>44962</v>
      </c>
      <c r="G4" s="1">
        <v>44962</v>
      </c>
      <c r="H4">
        <v>4</v>
      </c>
      <c r="I4">
        <v>286.64999999999998</v>
      </c>
      <c r="J4">
        <v>71.66</v>
      </c>
      <c r="K4">
        <v>28.1</v>
      </c>
      <c r="L4" t="s">
        <v>47</v>
      </c>
      <c r="M4" t="s">
        <v>41</v>
      </c>
      <c r="N4" t="s">
        <v>48</v>
      </c>
      <c r="O4">
        <v>16</v>
      </c>
      <c r="P4" t="s">
        <v>49</v>
      </c>
      <c r="Q4" t="s">
        <v>50</v>
      </c>
      <c r="R4" t="s">
        <v>35</v>
      </c>
      <c r="S4" t="s">
        <v>51</v>
      </c>
      <c r="T4">
        <v>0</v>
      </c>
      <c r="U4">
        <v>0</v>
      </c>
      <c r="V4">
        <v>0</v>
      </c>
      <c r="W4">
        <v>0</v>
      </c>
      <c r="X4">
        <v>0</v>
      </c>
      <c r="Y4">
        <v>0</v>
      </c>
      <c r="Z4" t="s">
        <v>37</v>
      </c>
      <c r="AA4">
        <v>0</v>
      </c>
      <c r="AB4" t="s">
        <v>52</v>
      </c>
      <c r="AC4" t="b">
        <v>0</v>
      </c>
      <c r="AD4" t="b">
        <v>0</v>
      </c>
    </row>
    <row r="5" spans="1:30" x14ac:dyDescent="0.25">
      <c r="A5" t="s">
        <v>53</v>
      </c>
      <c r="B5" s="1">
        <v>44740</v>
      </c>
      <c r="D5" s="1">
        <v>45135</v>
      </c>
      <c r="E5" s="1">
        <v>45135</v>
      </c>
      <c r="F5" s="1">
        <v>45510</v>
      </c>
      <c r="G5" s="1">
        <v>45510</v>
      </c>
      <c r="H5">
        <v>3</v>
      </c>
      <c r="I5">
        <v>162.51</v>
      </c>
      <c r="J5">
        <v>54.17</v>
      </c>
      <c r="K5">
        <v>33.25</v>
      </c>
      <c r="L5" t="s">
        <v>40</v>
      </c>
      <c r="M5" t="s">
        <v>54</v>
      </c>
      <c r="N5" t="s">
        <v>33</v>
      </c>
      <c r="O5">
        <v>38</v>
      </c>
      <c r="P5" t="s">
        <v>34</v>
      </c>
      <c r="Q5" t="s">
        <v>55</v>
      </c>
      <c r="R5" t="s">
        <v>56</v>
      </c>
      <c r="S5" t="s">
        <v>57</v>
      </c>
      <c r="T5">
        <v>0</v>
      </c>
      <c r="U5">
        <v>0</v>
      </c>
      <c r="V5">
        <v>0</v>
      </c>
      <c r="W5">
        <v>0</v>
      </c>
      <c r="X5">
        <v>1</v>
      </c>
      <c r="Y5" s="1">
        <v>45132</v>
      </c>
      <c r="Z5" s="1">
        <v>45132</v>
      </c>
      <c r="AA5">
        <v>0</v>
      </c>
      <c r="AB5" t="s">
        <v>38</v>
      </c>
      <c r="AC5" t="b">
        <v>0</v>
      </c>
      <c r="AD5" t="b">
        <v>0</v>
      </c>
    </row>
    <row r="6" spans="1:30" x14ac:dyDescent="0.25">
      <c r="A6" t="s">
        <v>58</v>
      </c>
      <c r="B6" s="1">
        <v>45307</v>
      </c>
      <c r="D6" s="1">
        <v>45349</v>
      </c>
      <c r="E6" s="1">
        <v>45349</v>
      </c>
      <c r="F6" s="1">
        <v>45879</v>
      </c>
      <c r="G6" s="1">
        <v>45879</v>
      </c>
      <c r="H6">
        <v>1</v>
      </c>
      <c r="I6">
        <v>95.69</v>
      </c>
      <c r="J6">
        <v>95.69</v>
      </c>
      <c r="K6">
        <v>9.36</v>
      </c>
      <c r="L6" t="s">
        <v>59</v>
      </c>
      <c r="M6" t="s">
        <v>60</v>
      </c>
      <c r="N6" t="s">
        <v>33</v>
      </c>
      <c r="O6">
        <v>45</v>
      </c>
      <c r="P6" t="s">
        <v>34</v>
      </c>
      <c r="Q6" t="s">
        <v>50</v>
      </c>
      <c r="R6" t="s">
        <v>44</v>
      </c>
      <c r="S6" t="s">
        <v>45</v>
      </c>
      <c r="T6">
        <v>1</v>
      </c>
      <c r="U6">
        <v>0</v>
      </c>
      <c r="V6">
        <v>0</v>
      </c>
      <c r="W6">
        <v>0</v>
      </c>
      <c r="X6">
        <v>0</v>
      </c>
      <c r="Y6">
        <v>0</v>
      </c>
      <c r="Z6" t="s">
        <v>37</v>
      </c>
      <c r="AA6">
        <v>1</v>
      </c>
      <c r="AB6" t="s">
        <v>38</v>
      </c>
      <c r="AC6" t="b">
        <v>1</v>
      </c>
      <c r="AD6" t="b">
        <v>0</v>
      </c>
    </row>
    <row r="7" spans="1:30" x14ac:dyDescent="0.25">
      <c r="A7" t="s">
        <v>61</v>
      </c>
      <c r="B7" s="1">
        <v>44972</v>
      </c>
      <c r="D7" s="1">
        <v>45593</v>
      </c>
      <c r="E7" s="1">
        <v>45593</v>
      </c>
      <c r="F7" s="1">
        <v>45882</v>
      </c>
      <c r="G7" s="1">
        <v>45882</v>
      </c>
      <c r="H7">
        <v>1</v>
      </c>
      <c r="I7">
        <v>37.44</v>
      </c>
      <c r="J7">
        <v>37.44</v>
      </c>
      <c r="K7">
        <v>82.77</v>
      </c>
      <c r="L7" t="s">
        <v>59</v>
      </c>
      <c r="M7" t="s">
        <v>62</v>
      </c>
      <c r="N7" t="s">
        <v>48</v>
      </c>
      <c r="O7">
        <v>44</v>
      </c>
      <c r="P7" t="s">
        <v>34</v>
      </c>
      <c r="Q7" t="s">
        <v>50</v>
      </c>
      <c r="R7" t="s">
        <v>63</v>
      </c>
      <c r="S7" t="s">
        <v>45</v>
      </c>
      <c r="T7">
        <v>0</v>
      </c>
      <c r="U7">
        <v>0</v>
      </c>
      <c r="V7">
        <v>0</v>
      </c>
      <c r="W7">
        <v>0</v>
      </c>
      <c r="X7">
        <v>0</v>
      </c>
      <c r="Y7">
        <v>0</v>
      </c>
      <c r="Z7" t="s">
        <v>37</v>
      </c>
      <c r="AA7">
        <v>5</v>
      </c>
      <c r="AB7" t="s">
        <v>38</v>
      </c>
      <c r="AC7" t="b">
        <v>0</v>
      </c>
      <c r="AD7" t="b">
        <v>0</v>
      </c>
    </row>
    <row r="8" spans="1:30" x14ac:dyDescent="0.25">
      <c r="A8" t="s">
        <v>64</v>
      </c>
      <c r="B8" s="1">
        <v>44790</v>
      </c>
      <c r="D8" s="1">
        <v>45752</v>
      </c>
      <c r="E8" s="1">
        <v>45752</v>
      </c>
      <c r="F8" s="1">
        <v>45938</v>
      </c>
      <c r="G8" s="1">
        <v>45938</v>
      </c>
      <c r="H8">
        <v>3</v>
      </c>
      <c r="I8">
        <v>139.15</v>
      </c>
      <c r="J8">
        <v>46.38</v>
      </c>
      <c r="K8">
        <v>22.66</v>
      </c>
      <c r="L8" t="s">
        <v>65</v>
      </c>
      <c r="M8" t="s">
        <v>41</v>
      </c>
      <c r="N8" t="s">
        <v>48</v>
      </c>
      <c r="O8">
        <v>43</v>
      </c>
      <c r="P8" t="s">
        <v>34</v>
      </c>
      <c r="Q8" t="s">
        <v>66</v>
      </c>
      <c r="R8" t="s">
        <v>67</v>
      </c>
      <c r="S8" t="s">
        <v>45</v>
      </c>
      <c r="T8">
        <v>0</v>
      </c>
      <c r="U8">
        <v>0</v>
      </c>
      <c r="V8">
        <v>0</v>
      </c>
      <c r="W8">
        <v>1</v>
      </c>
      <c r="X8">
        <v>0</v>
      </c>
      <c r="Y8">
        <v>0</v>
      </c>
      <c r="Z8" t="s">
        <v>37</v>
      </c>
      <c r="AA8">
        <v>0</v>
      </c>
      <c r="AB8" t="s">
        <v>52</v>
      </c>
      <c r="AC8" t="b">
        <v>1</v>
      </c>
      <c r="AD8" t="b">
        <v>0</v>
      </c>
    </row>
    <row r="9" spans="1:30" x14ac:dyDescent="0.25">
      <c r="A9" t="s">
        <v>68</v>
      </c>
      <c r="B9" s="1">
        <v>44690</v>
      </c>
      <c r="D9" s="1">
        <v>44852</v>
      </c>
      <c r="E9" s="1">
        <v>44852</v>
      </c>
      <c r="F9" s="1">
        <v>45477</v>
      </c>
      <c r="G9" s="1">
        <v>45477</v>
      </c>
      <c r="H9">
        <v>1</v>
      </c>
      <c r="I9">
        <v>67.92</v>
      </c>
      <c r="J9">
        <v>67.92</v>
      </c>
      <c r="K9">
        <v>26.25</v>
      </c>
      <c r="L9" t="s">
        <v>65</v>
      </c>
      <c r="M9" t="s">
        <v>69</v>
      </c>
      <c r="N9" t="s">
        <v>48</v>
      </c>
      <c r="O9">
        <v>26</v>
      </c>
      <c r="P9" t="s">
        <v>70</v>
      </c>
      <c r="Q9" t="s">
        <v>66</v>
      </c>
      <c r="R9" t="s">
        <v>63</v>
      </c>
      <c r="S9" t="s">
        <v>45</v>
      </c>
      <c r="T9">
        <v>1</v>
      </c>
      <c r="U9">
        <v>0</v>
      </c>
      <c r="V9">
        <v>0</v>
      </c>
      <c r="W9">
        <v>0</v>
      </c>
      <c r="X9">
        <v>0</v>
      </c>
      <c r="Y9">
        <v>0</v>
      </c>
      <c r="Z9" t="s">
        <v>37</v>
      </c>
      <c r="AA9">
        <v>0</v>
      </c>
      <c r="AB9" t="s">
        <v>38</v>
      </c>
      <c r="AC9" t="b">
        <v>0</v>
      </c>
      <c r="AD9" t="b">
        <v>0</v>
      </c>
    </row>
    <row r="10" spans="1:30" x14ac:dyDescent="0.25">
      <c r="A10" t="s">
        <v>71</v>
      </c>
      <c r="B10" s="1">
        <v>45511</v>
      </c>
      <c r="D10" s="1">
        <v>45645</v>
      </c>
      <c r="E10" s="1">
        <v>45645</v>
      </c>
      <c r="F10" s="1">
        <v>45737</v>
      </c>
      <c r="G10" s="1">
        <v>45737</v>
      </c>
      <c r="H10">
        <v>2</v>
      </c>
      <c r="I10">
        <v>99.39</v>
      </c>
      <c r="J10">
        <v>49.7</v>
      </c>
      <c r="K10">
        <v>110.85</v>
      </c>
      <c r="L10" t="s">
        <v>65</v>
      </c>
      <c r="M10" t="s">
        <v>69</v>
      </c>
      <c r="N10" t="s">
        <v>42</v>
      </c>
      <c r="O10">
        <v>18</v>
      </c>
      <c r="P10" t="s">
        <v>49</v>
      </c>
      <c r="Q10" t="s">
        <v>35</v>
      </c>
      <c r="R10" t="s">
        <v>44</v>
      </c>
      <c r="S10" t="s">
        <v>72</v>
      </c>
      <c r="T10">
        <v>0</v>
      </c>
      <c r="U10">
        <v>0</v>
      </c>
      <c r="V10">
        <v>0</v>
      </c>
      <c r="W10">
        <v>0</v>
      </c>
      <c r="X10">
        <v>1</v>
      </c>
      <c r="Y10">
        <v>0</v>
      </c>
      <c r="Z10" t="s">
        <v>37</v>
      </c>
      <c r="AA10">
        <v>1</v>
      </c>
      <c r="AB10" t="s">
        <v>73</v>
      </c>
      <c r="AC10" t="b">
        <v>0</v>
      </c>
      <c r="AD10" t="b">
        <v>0</v>
      </c>
    </row>
    <row r="11" spans="1:30" x14ac:dyDescent="0.25">
      <c r="A11" t="s">
        <v>74</v>
      </c>
      <c r="B11" s="1">
        <v>45255</v>
      </c>
      <c r="D11" s="1">
        <v>45906</v>
      </c>
      <c r="E11" s="1">
        <v>45906</v>
      </c>
      <c r="F11" s="1">
        <v>45941</v>
      </c>
      <c r="G11" s="1">
        <v>45941</v>
      </c>
      <c r="H11">
        <v>2</v>
      </c>
      <c r="I11">
        <v>85.35</v>
      </c>
      <c r="J11">
        <v>42.68</v>
      </c>
      <c r="K11">
        <v>40.590000000000003</v>
      </c>
      <c r="L11" t="s">
        <v>40</v>
      </c>
      <c r="M11" t="s">
        <v>60</v>
      </c>
      <c r="N11" t="s">
        <v>33</v>
      </c>
      <c r="O11">
        <v>44</v>
      </c>
      <c r="P11" t="s">
        <v>34</v>
      </c>
      <c r="Q11" t="s">
        <v>55</v>
      </c>
      <c r="R11" t="s">
        <v>56</v>
      </c>
      <c r="S11" t="s">
        <v>36</v>
      </c>
      <c r="T11">
        <v>1</v>
      </c>
      <c r="U11">
        <v>0</v>
      </c>
      <c r="V11">
        <v>0</v>
      </c>
      <c r="W11">
        <v>2</v>
      </c>
      <c r="X11">
        <v>0</v>
      </c>
      <c r="Y11">
        <v>0</v>
      </c>
      <c r="Z11" t="s">
        <v>37</v>
      </c>
      <c r="AA11">
        <v>0</v>
      </c>
      <c r="AB11" t="s">
        <v>73</v>
      </c>
      <c r="AC11" t="b">
        <v>0</v>
      </c>
      <c r="AD11" t="b">
        <v>0</v>
      </c>
    </row>
    <row r="12" spans="1:30" x14ac:dyDescent="0.25">
      <c r="A12" t="s">
        <v>75</v>
      </c>
      <c r="B12" s="1">
        <v>45339</v>
      </c>
      <c r="D12" s="1">
        <v>45480</v>
      </c>
      <c r="E12" s="1">
        <v>45480</v>
      </c>
      <c r="F12" s="1">
        <v>45540</v>
      </c>
      <c r="G12" s="1">
        <v>45540</v>
      </c>
      <c r="H12">
        <v>2</v>
      </c>
      <c r="I12">
        <v>43.93</v>
      </c>
      <c r="J12">
        <v>21.97</v>
      </c>
      <c r="K12">
        <v>10.65</v>
      </c>
      <c r="L12" t="s">
        <v>47</v>
      </c>
      <c r="M12" t="s">
        <v>76</v>
      </c>
      <c r="N12" t="s">
        <v>42</v>
      </c>
      <c r="O12">
        <v>35</v>
      </c>
      <c r="P12" t="s">
        <v>34</v>
      </c>
      <c r="Q12" t="s">
        <v>43</v>
      </c>
      <c r="R12" t="s">
        <v>35</v>
      </c>
      <c r="S12" t="s">
        <v>57</v>
      </c>
      <c r="T12">
        <v>0</v>
      </c>
      <c r="U12">
        <v>0</v>
      </c>
      <c r="V12">
        <v>0</v>
      </c>
      <c r="W12">
        <v>0</v>
      </c>
      <c r="X12">
        <v>0</v>
      </c>
      <c r="Y12" s="1">
        <v>45500</v>
      </c>
      <c r="Z12" s="1">
        <v>45500</v>
      </c>
      <c r="AA12">
        <v>0</v>
      </c>
      <c r="AB12" t="s">
        <v>52</v>
      </c>
      <c r="AC12" t="b">
        <v>1</v>
      </c>
      <c r="AD12" t="b">
        <v>1</v>
      </c>
    </row>
    <row r="13" spans="1:30" x14ac:dyDescent="0.25">
      <c r="A13" t="s">
        <v>77</v>
      </c>
      <c r="B13" s="1">
        <v>45595</v>
      </c>
      <c r="D13" s="1">
        <v>45684</v>
      </c>
      <c r="E13" s="1">
        <v>45684</v>
      </c>
      <c r="F13" s="1">
        <v>45817</v>
      </c>
      <c r="G13" s="1">
        <v>45817</v>
      </c>
      <c r="H13">
        <v>4</v>
      </c>
      <c r="I13">
        <v>276.5</v>
      </c>
      <c r="J13">
        <v>69.13</v>
      </c>
      <c r="K13">
        <v>65.67</v>
      </c>
      <c r="L13" t="s">
        <v>65</v>
      </c>
      <c r="M13" t="s">
        <v>69</v>
      </c>
      <c r="N13" t="s">
        <v>48</v>
      </c>
      <c r="O13">
        <v>28</v>
      </c>
      <c r="P13" t="s">
        <v>70</v>
      </c>
      <c r="Q13" t="s">
        <v>50</v>
      </c>
      <c r="R13" t="s">
        <v>56</v>
      </c>
      <c r="S13" t="s">
        <v>57</v>
      </c>
      <c r="T13">
        <v>0</v>
      </c>
      <c r="U13">
        <v>1</v>
      </c>
      <c r="V13">
        <v>0</v>
      </c>
      <c r="W13">
        <v>0</v>
      </c>
      <c r="X13">
        <v>1</v>
      </c>
      <c r="Y13" s="1">
        <v>45806</v>
      </c>
      <c r="Z13" s="1">
        <v>45806</v>
      </c>
      <c r="AA13">
        <v>3</v>
      </c>
      <c r="AB13" t="s">
        <v>38</v>
      </c>
      <c r="AC13" t="b">
        <v>1</v>
      </c>
      <c r="AD13" t="b">
        <v>1</v>
      </c>
    </row>
    <row r="14" spans="1:30" x14ac:dyDescent="0.25">
      <c r="A14" t="s">
        <v>78</v>
      </c>
      <c r="B14" s="1">
        <v>44723</v>
      </c>
      <c r="D14" s="1">
        <v>44779</v>
      </c>
      <c r="E14" s="1">
        <v>44779</v>
      </c>
      <c r="F14" s="1">
        <v>45310</v>
      </c>
      <c r="G14" s="1">
        <v>45310</v>
      </c>
      <c r="H14">
        <v>2</v>
      </c>
      <c r="I14">
        <v>71.02</v>
      </c>
      <c r="J14">
        <v>35.51</v>
      </c>
      <c r="K14">
        <v>27.81</v>
      </c>
      <c r="L14" t="s">
        <v>31</v>
      </c>
      <c r="M14" t="s">
        <v>69</v>
      </c>
      <c r="N14" t="s">
        <v>42</v>
      </c>
      <c r="O14">
        <v>31</v>
      </c>
      <c r="P14" t="s">
        <v>34</v>
      </c>
      <c r="Q14" t="s">
        <v>66</v>
      </c>
      <c r="R14" t="s">
        <v>67</v>
      </c>
      <c r="S14" t="s">
        <v>36</v>
      </c>
      <c r="T14">
        <v>0</v>
      </c>
      <c r="U14">
        <v>1</v>
      </c>
      <c r="V14">
        <v>0</v>
      </c>
      <c r="W14">
        <v>0</v>
      </c>
      <c r="X14">
        <v>0</v>
      </c>
      <c r="Y14" s="1">
        <v>44952</v>
      </c>
      <c r="Z14" s="1">
        <v>44952</v>
      </c>
      <c r="AA14">
        <v>0</v>
      </c>
      <c r="AB14" t="s">
        <v>38</v>
      </c>
      <c r="AC14" t="b">
        <v>1</v>
      </c>
      <c r="AD14" t="b">
        <v>0</v>
      </c>
    </row>
    <row r="15" spans="1:30" x14ac:dyDescent="0.25">
      <c r="A15" t="s">
        <v>79</v>
      </c>
      <c r="B15" s="1">
        <v>45270</v>
      </c>
      <c r="D15" s="1">
        <v>45474</v>
      </c>
      <c r="E15" s="1">
        <v>45474</v>
      </c>
      <c r="F15" s="1">
        <v>45854</v>
      </c>
      <c r="G15" s="1">
        <v>45854</v>
      </c>
      <c r="H15">
        <v>2</v>
      </c>
      <c r="I15">
        <v>58.21</v>
      </c>
      <c r="J15">
        <v>29.11</v>
      </c>
      <c r="K15">
        <v>33.56</v>
      </c>
      <c r="L15" t="s">
        <v>65</v>
      </c>
      <c r="M15" t="s">
        <v>62</v>
      </c>
      <c r="N15" t="s">
        <v>48</v>
      </c>
      <c r="O15">
        <v>0</v>
      </c>
      <c r="P15" t="s">
        <v>80</v>
      </c>
      <c r="Q15" t="s">
        <v>55</v>
      </c>
      <c r="R15" t="s">
        <v>35</v>
      </c>
      <c r="S15" t="s">
        <v>57</v>
      </c>
      <c r="T15">
        <v>0</v>
      </c>
      <c r="U15">
        <v>1</v>
      </c>
      <c r="V15">
        <v>0</v>
      </c>
      <c r="W15">
        <v>1</v>
      </c>
      <c r="X15">
        <v>1</v>
      </c>
      <c r="Y15">
        <v>0</v>
      </c>
      <c r="Z15" t="s">
        <v>37</v>
      </c>
      <c r="AA15">
        <v>0</v>
      </c>
      <c r="AB15" t="s">
        <v>38</v>
      </c>
      <c r="AC15" t="b">
        <v>1</v>
      </c>
      <c r="AD15" t="b">
        <v>0</v>
      </c>
    </row>
    <row r="16" spans="1:30" x14ac:dyDescent="0.25">
      <c r="A16" t="s">
        <v>81</v>
      </c>
      <c r="B16" s="1">
        <v>45568</v>
      </c>
      <c r="D16" s="1">
        <v>45582</v>
      </c>
      <c r="E16" s="1">
        <v>45582</v>
      </c>
      <c r="F16" s="1">
        <v>45815</v>
      </c>
      <c r="G16" s="1">
        <v>45815</v>
      </c>
      <c r="H16">
        <v>7</v>
      </c>
      <c r="I16">
        <v>234.27</v>
      </c>
      <c r="J16">
        <v>33.47</v>
      </c>
      <c r="K16">
        <v>0.5</v>
      </c>
      <c r="L16" t="s">
        <v>65</v>
      </c>
      <c r="M16" t="s">
        <v>69</v>
      </c>
      <c r="N16" t="s">
        <v>48</v>
      </c>
      <c r="O16">
        <v>44</v>
      </c>
      <c r="P16" t="s">
        <v>34</v>
      </c>
      <c r="Q16" t="s">
        <v>82</v>
      </c>
      <c r="R16" t="s">
        <v>67</v>
      </c>
      <c r="S16" t="s">
        <v>45</v>
      </c>
      <c r="T16">
        <v>0</v>
      </c>
      <c r="U16">
        <v>0</v>
      </c>
      <c r="V16">
        <v>0</v>
      </c>
      <c r="W16">
        <v>0</v>
      </c>
      <c r="X16">
        <v>2</v>
      </c>
      <c r="Y16" s="1">
        <v>45925</v>
      </c>
      <c r="Z16" s="1">
        <v>45925</v>
      </c>
      <c r="AA16">
        <v>4</v>
      </c>
      <c r="AB16" t="s">
        <v>73</v>
      </c>
      <c r="AC16" t="b">
        <v>1</v>
      </c>
      <c r="AD16" t="b">
        <v>0</v>
      </c>
    </row>
    <row r="17" spans="1:30" x14ac:dyDescent="0.25">
      <c r="A17" t="s">
        <v>83</v>
      </c>
      <c r="B17" s="1">
        <v>44384</v>
      </c>
      <c r="D17" s="1">
        <v>45465</v>
      </c>
      <c r="E17" s="1">
        <v>45465</v>
      </c>
      <c r="F17" s="1">
        <v>45811</v>
      </c>
      <c r="G17" s="1">
        <v>45811</v>
      </c>
      <c r="H17">
        <v>1</v>
      </c>
      <c r="I17">
        <v>76.53</v>
      </c>
      <c r="J17">
        <v>76.53</v>
      </c>
      <c r="K17">
        <v>97.48</v>
      </c>
      <c r="L17" t="s">
        <v>40</v>
      </c>
      <c r="M17" t="s">
        <v>60</v>
      </c>
      <c r="N17" t="s">
        <v>48</v>
      </c>
      <c r="O17">
        <v>42</v>
      </c>
      <c r="P17" t="s">
        <v>34</v>
      </c>
      <c r="Q17" t="s">
        <v>82</v>
      </c>
      <c r="R17" t="s">
        <v>56</v>
      </c>
      <c r="S17" t="s">
        <v>57</v>
      </c>
      <c r="T17">
        <v>1</v>
      </c>
      <c r="U17">
        <v>0</v>
      </c>
      <c r="V17">
        <v>0</v>
      </c>
      <c r="W17">
        <v>0</v>
      </c>
      <c r="X17">
        <v>1</v>
      </c>
      <c r="Y17" s="1">
        <v>45758</v>
      </c>
      <c r="Z17" s="1">
        <v>45758</v>
      </c>
      <c r="AA17">
        <v>3</v>
      </c>
      <c r="AB17" t="s">
        <v>38</v>
      </c>
      <c r="AC17" t="b">
        <v>1</v>
      </c>
      <c r="AD17" t="b">
        <v>0</v>
      </c>
    </row>
    <row r="18" spans="1:30" x14ac:dyDescent="0.25">
      <c r="A18" t="s">
        <v>84</v>
      </c>
      <c r="B18" s="1">
        <v>45386</v>
      </c>
      <c r="D18" s="1">
        <v>45930</v>
      </c>
      <c r="E18" s="1">
        <v>45930</v>
      </c>
      <c r="F18" s="1">
        <v>45930</v>
      </c>
      <c r="G18" s="1">
        <v>45930</v>
      </c>
      <c r="H18">
        <v>3</v>
      </c>
      <c r="I18">
        <v>2.35</v>
      </c>
      <c r="J18">
        <v>0.78</v>
      </c>
      <c r="K18">
        <v>0.82</v>
      </c>
      <c r="L18" t="s">
        <v>47</v>
      </c>
      <c r="M18" t="s">
        <v>60</v>
      </c>
      <c r="N18" t="s">
        <v>48</v>
      </c>
      <c r="O18">
        <v>45</v>
      </c>
      <c r="P18" t="s">
        <v>34</v>
      </c>
      <c r="Q18" t="s">
        <v>66</v>
      </c>
      <c r="R18" t="s">
        <v>56</v>
      </c>
      <c r="S18" t="s">
        <v>85</v>
      </c>
      <c r="T18">
        <v>0</v>
      </c>
      <c r="U18">
        <v>0</v>
      </c>
      <c r="V18">
        <v>0</v>
      </c>
      <c r="W18">
        <v>0</v>
      </c>
      <c r="X18">
        <v>0</v>
      </c>
      <c r="Y18" s="1">
        <v>45578</v>
      </c>
      <c r="Z18" s="1">
        <v>45578</v>
      </c>
      <c r="AA18">
        <v>0</v>
      </c>
      <c r="AB18" t="s">
        <v>73</v>
      </c>
      <c r="AC18" t="b">
        <v>1</v>
      </c>
      <c r="AD18" t="b">
        <v>0</v>
      </c>
    </row>
    <row r="19" spans="1:30" x14ac:dyDescent="0.25">
      <c r="A19" t="s">
        <v>86</v>
      </c>
      <c r="B19" s="1">
        <v>45208</v>
      </c>
      <c r="D19" s="1">
        <v>45700</v>
      </c>
      <c r="E19" s="1">
        <v>45700</v>
      </c>
      <c r="F19" s="1">
        <v>45767</v>
      </c>
      <c r="G19" s="1">
        <v>45767</v>
      </c>
      <c r="H19">
        <v>4</v>
      </c>
      <c r="I19">
        <v>153.91999999999999</v>
      </c>
      <c r="J19">
        <v>38.479999999999997</v>
      </c>
      <c r="K19">
        <v>42.54</v>
      </c>
      <c r="L19" t="s">
        <v>87</v>
      </c>
      <c r="M19" t="s">
        <v>88</v>
      </c>
      <c r="N19" t="s">
        <v>42</v>
      </c>
      <c r="O19">
        <v>36</v>
      </c>
      <c r="P19" t="s">
        <v>34</v>
      </c>
      <c r="Q19" t="s">
        <v>43</v>
      </c>
      <c r="R19" t="s">
        <v>35</v>
      </c>
      <c r="S19" t="s">
        <v>57</v>
      </c>
      <c r="T19">
        <v>1</v>
      </c>
      <c r="U19">
        <v>0</v>
      </c>
      <c r="V19">
        <v>0</v>
      </c>
      <c r="W19">
        <v>1</v>
      </c>
      <c r="X19">
        <v>1</v>
      </c>
      <c r="Y19" s="1">
        <v>45311</v>
      </c>
      <c r="Z19" s="1">
        <v>45311</v>
      </c>
      <c r="AA19">
        <v>0</v>
      </c>
      <c r="AB19" t="s">
        <v>52</v>
      </c>
      <c r="AC19" t="b">
        <v>1</v>
      </c>
      <c r="AD19" t="b">
        <v>0</v>
      </c>
    </row>
    <row r="20" spans="1:30" x14ac:dyDescent="0.25">
      <c r="A20" t="s">
        <v>89</v>
      </c>
      <c r="B20" s="1">
        <v>44831</v>
      </c>
      <c r="D20" s="1">
        <v>45672</v>
      </c>
      <c r="E20" s="1">
        <v>45672</v>
      </c>
      <c r="F20" s="1">
        <v>45826</v>
      </c>
      <c r="G20" s="1">
        <v>45826</v>
      </c>
      <c r="H20">
        <v>7</v>
      </c>
      <c r="I20">
        <v>728.01</v>
      </c>
      <c r="J20">
        <v>104</v>
      </c>
      <c r="K20">
        <v>128.05000000000001</v>
      </c>
      <c r="L20" t="s">
        <v>87</v>
      </c>
      <c r="M20" t="s">
        <v>62</v>
      </c>
      <c r="N20" t="s">
        <v>33</v>
      </c>
      <c r="O20">
        <v>25</v>
      </c>
      <c r="P20" t="s">
        <v>70</v>
      </c>
      <c r="Q20" t="s">
        <v>90</v>
      </c>
      <c r="R20" t="s">
        <v>63</v>
      </c>
      <c r="S20" t="s">
        <v>85</v>
      </c>
      <c r="T20">
        <v>0</v>
      </c>
      <c r="U20">
        <v>0</v>
      </c>
      <c r="V20">
        <v>0</v>
      </c>
      <c r="W20">
        <v>0</v>
      </c>
      <c r="X20">
        <v>1</v>
      </c>
      <c r="Y20" s="1">
        <v>45626</v>
      </c>
      <c r="Z20" s="1">
        <v>45626</v>
      </c>
      <c r="AA20">
        <v>2</v>
      </c>
      <c r="AB20" t="s">
        <v>52</v>
      </c>
      <c r="AC20" t="b">
        <v>1</v>
      </c>
      <c r="AD20" t="b">
        <v>0</v>
      </c>
    </row>
    <row r="21" spans="1:30" x14ac:dyDescent="0.25">
      <c r="A21" t="s">
        <v>91</v>
      </c>
      <c r="B21" s="1">
        <v>45079</v>
      </c>
      <c r="D21">
        <v>0</v>
      </c>
      <c r="E21" t="s">
        <v>92</v>
      </c>
      <c r="F21">
        <v>0</v>
      </c>
      <c r="G21" t="s">
        <v>92</v>
      </c>
      <c r="H21">
        <v>0</v>
      </c>
      <c r="I21">
        <v>0</v>
      </c>
      <c r="J21">
        <v>0</v>
      </c>
      <c r="K21">
        <v>0</v>
      </c>
      <c r="L21" t="s">
        <v>59</v>
      </c>
      <c r="M21" t="s">
        <v>69</v>
      </c>
      <c r="N21" t="s">
        <v>33</v>
      </c>
      <c r="O21">
        <v>36</v>
      </c>
      <c r="P21" t="s">
        <v>34</v>
      </c>
      <c r="Q21" t="s">
        <v>55</v>
      </c>
      <c r="R21" t="s">
        <v>67</v>
      </c>
      <c r="S21" t="s">
        <v>57</v>
      </c>
      <c r="T21">
        <v>0</v>
      </c>
      <c r="U21">
        <v>0</v>
      </c>
      <c r="V21">
        <v>0</v>
      </c>
      <c r="W21">
        <v>0</v>
      </c>
      <c r="X21">
        <v>0</v>
      </c>
      <c r="Y21" s="1">
        <v>45160</v>
      </c>
      <c r="Z21" s="1">
        <v>45160</v>
      </c>
      <c r="AA21">
        <v>0</v>
      </c>
      <c r="AB21" t="s">
        <v>73</v>
      </c>
      <c r="AC21" t="b">
        <v>0</v>
      </c>
      <c r="AD21" t="b">
        <v>0</v>
      </c>
    </row>
    <row r="22" spans="1:30" x14ac:dyDescent="0.25">
      <c r="A22" t="s">
        <v>93</v>
      </c>
      <c r="B22" s="1">
        <v>45152</v>
      </c>
      <c r="D22" s="1">
        <v>45387</v>
      </c>
      <c r="E22" s="1">
        <v>45387</v>
      </c>
      <c r="F22" s="1">
        <v>45444</v>
      </c>
      <c r="G22" s="1">
        <v>45444</v>
      </c>
      <c r="H22">
        <v>5</v>
      </c>
      <c r="I22">
        <v>362.9</v>
      </c>
      <c r="J22">
        <v>72.58</v>
      </c>
      <c r="K22">
        <v>158.72999999999999</v>
      </c>
      <c r="L22" t="s">
        <v>59</v>
      </c>
      <c r="M22" t="s">
        <v>60</v>
      </c>
      <c r="N22" t="s">
        <v>33</v>
      </c>
      <c r="O22">
        <v>19</v>
      </c>
      <c r="P22" t="s">
        <v>49</v>
      </c>
      <c r="Q22" t="s">
        <v>82</v>
      </c>
      <c r="R22" t="s">
        <v>56</v>
      </c>
      <c r="S22" t="s">
        <v>57</v>
      </c>
      <c r="T22">
        <v>0</v>
      </c>
      <c r="U22">
        <v>1</v>
      </c>
      <c r="V22">
        <v>0</v>
      </c>
      <c r="W22">
        <v>0</v>
      </c>
      <c r="X22">
        <v>0</v>
      </c>
      <c r="Y22" s="1">
        <v>45544</v>
      </c>
      <c r="Z22" s="1">
        <v>45544</v>
      </c>
      <c r="AA22">
        <v>0</v>
      </c>
      <c r="AB22" t="s">
        <v>38</v>
      </c>
      <c r="AC22" t="b">
        <v>0</v>
      </c>
      <c r="AD22" t="b">
        <v>1</v>
      </c>
    </row>
    <row r="23" spans="1:30" x14ac:dyDescent="0.25">
      <c r="A23" t="s">
        <v>94</v>
      </c>
      <c r="B23" s="1">
        <v>44937</v>
      </c>
      <c r="D23" s="1">
        <v>45282</v>
      </c>
      <c r="E23" s="1">
        <v>45282</v>
      </c>
      <c r="F23" s="1">
        <v>45484</v>
      </c>
      <c r="G23" s="1">
        <v>45484</v>
      </c>
      <c r="H23">
        <v>3</v>
      </c>
      <c r="I23">
        <v>148.15</v>
      </c>
      <c r="J23">
        <v>49.38</v>
      </c>
      <c r="K23">
        <v>29.2</v>
      </c>
      <c r="L23" t="s">
        <v>87</v>
      </c>
      <c r="M23" t="s">
        <v>95</v>
      </c>
      <c r="N23" t="s">
        <v>42</v>
      </c>
      <c r="O23">
        <v>36</v>
      </c>
      <c r="P23" t="s">
        <v>34</v>
      </c>
      <c r="Q23" t="s">
        <v>82</v>
      </c>
      <c r="R23" t="s">
        <v>56</v>
      </c>
      <c r="S23" t="s">
        <v>96</v>
      </c>
      <c r="T23">
        <v>1</v>
      </c>
      <c r="U23">
        <v>1</v>
      </c>
      <c r="V23">
        <v>0</v>
      </c>
      <c r="W23">
        <v>0</v>
      </c>
      <c r="X23">
        <v>1</v>
      </c>
      <c r="Y23" s="1">
        <v>45907</v>
      </c>
      <c r="Z23" s="1">
        <v>45907</v>
      </c>
      <c r="AA23">
        <v>7</v>
      </c>
      <c r="AB23" t="s">
        <v>38</v>
      </c>
      <c r="AC23" t="b">
        <v>1</v>
      </c>
      <c r="AD23" t="b">
        <v>1</v>
      </c>
    </row>
    <row r="24" spans="1:30" x14ac:dyDescent="0.25">
      <c r="A24" t="s">
        <v>97</v>
      </c>
      <c r="B24" s="1">
        <v>43978</v>
      </c>
      <c r="D24" s="1">
        <v>45295</v>
      </c>
      <c r="E24" s="1">
        <v>45295</v>
      </c>
      <c r="F24" s="1">
        <v>45801</v>
      </c>
      <c r="G24" s="1">
        <v>45801</v>
      </c>
      <c r="H24">
        <v>4</v>
      </c>
      <c r="I24">
        <v>105.61</v>
      </c>
      <c r="J24">
        <v>26.4</v>
      </c>
      <c r="K24">
        <v>5.77</v>
      </c>
      <c r="L24" t="s">
        <v>87</v>
      </c>
      <c r="M24" t="s">
        <v>69</v>
      </c>
      <c r="N24" t="s">
        <v>48</v>
      </c>
      <c r="O24">
        <v>39</v>
      </c>
      <c r="P24" t="s">
        <v>34</v>
      </c>
      <c r="Q24" t="s">
        <v>90</v>
      </c>
      <c r="R24" t="s">
        <v>44</v>
      </c>
      <c r="S24" t="s">
        <v>45</v>
      </c>
      <c r="T24">
        <v>1</v>
      </c>
      <c r="U24">
        <v>0</v>
      </c>
      <c r="V24">
        <v>1</v>
      </c>
      <c r="W24">
        <v>0</v>
      </c>
      <c r="X24">
        <v>1</v>
      </c>
      <c r="Y24">
        <v>0</v>
      </c>
      <c r="Z24" t="s">
        <v>37</v>
      </c>
      <c r="AA24">
        <v>8</v>
      </c>
      <c r="AB24" t="s">
        <v>52</v>
      </c>
      <c r="AC24" t="b">
        <v>1</v>
      </c>
      <c r="AD24" t="b">
        <v>0</v>
      </c>
    </row>
    <row r="25" spans="1:30" x14ac:dyDescent="0.25">
      <c r="A25" t="s">
        <v>98</v>
      </c>
      <c r="B25" s="1">
        <v>43969</v>
      </c>
      <c r="D25" s="1">
        <v>44949</v>
      </c>
      <c r="E25" s="1">
        <v>44949</v>
      </c>
      <c r="F25" s="1">
        <v>45063</v>
      </c>
      <c r="G25" s="1">
        <v>45063</v>
      </c>
      <c r="H25">
        <v>1</v>
      </c>
      <c r="I25">
        <v>54.22</v>
      </c>
      <c r="J25">
        <v>54.22</v>
      </c>
      <c r="K25">
        <v>5.62</v>
      </c>
      <c r="L25" t="s">
        <v>65</v>
      </c>
      <c r="M25" t="s">
        <v>32</v>
      </c>
      <c r="N25" t="s">
        <v>48</v>
      </c>
      <c r="O25">
        <v>20</v>
      </c>
      <c r="P25" t="s">
        <v>70</v>
      </c>
      <c r="Q25" t="s">
        <v>55</v>
      </c>
      <c r="R25" t="s">
        <v>44</v>
      </c>
      <c r="S25" t="s">
        <v>72</v>
      </c>
      <c r="T25">
        <v>0</v>
      </c>
      <c r="U25">
        <v>0</v>
      </c>
      <c r="V25">
        <v>0</v>
      </c>
      <c r="W25">
        <v>0</v>
      </c>
      <c r="X25">
        <v>0</v>
      </c>
      <c r="Y25" s="1">
        <v>44089</v>
      </c>
      <c r="Z25" s="1">
        <v>44089</v>
      </c>
      <c r="AA25">
        <v>0</v>
      </c>
      <c r="AB25" t="s">
        <v>38</v>
      </c>
      <c r="AC25" t="b">
        <v>0</v>
      </c>
      <c r="AD25" t="b">
        <v>0</v>
      </c>
    </row>
    <row r="26" spans="1:30" x14ac:dyDescent="0.25">
      <c r="A26" t="s">
        <v>99</v>
      </c>
      <c r="B26" s="1">
        <v>44935</v>
      </c>
      <c r="D26" s="1">
        <v>45625</v>
      </c>
      <c r="E26" s="1">
        <v>45625</v>
      </c>
      <c r="F26" s="1">
        <v>45859</v>
      </c>
      <c r="G26" s="1">
        <v>45859</v>
      </c>
      <c r="H26">
        <v>3</v>
      </c>
      <c r="I26">
        <v>114.46</v>
      </c>
      <c r="J26">
        <v>38.15</v>
      </c>
      <c r="K26">
        <v>0.5</v>
      </c>
      <c r="L26" t="s">
        <v>87</v>
      </c>
      <c r="M26" t="s">
        <v>95</v>
      </c>
      <c r="N26" t="s">
        <v>48</v>
      </c>
      <c r="O26">
        <v>28</v>
      </c>
      <c r="P26" t="s">
        <v>70</v>
      </c>
      <c r="Q26" t="s">
        <v>50</v>
      </c>
      <c r="R26" t="s">
        <v>35</v>
      </c>
      <c r="S26" t="s">
        <v>100</v>
      </c>
      <c r="T26">
        <v>0</v>
      </c>
      <c r="U26">
        <v>1</v>
      </c>
      <c r="V26">
        <v>1</v>
      </c>
      <c r="W26">
        <v>0</v>
      </c>
      <c r="X26">
        <v>2</v>
      </c>
      <c r="Y26" s="1">
        <v>45859</v>
      </c>
      <c r="Z26" s="1">
        <v>45859</v>
      </c>
      <c r="AA26">
        <v>0</v>
      </c>
      <c r="AB26" t="s">
        <v>52</v>
      </c>
      <c r="AC26" t="b">
        <v>1</v>
      </c>
      <c r="AD26" t="b">
        <v>0</v>
      </c>
    </row>
    <row r="27" spans="1:30" x14ac:dyDescent="0.25">
      <c r="A27" t="s">
        <v>101</v>
      </c>
      <c r="B27" s="1">
        <v>45185</v>
      </c>
      <c r="D27">
        <v>0</v>
      </c>
      <c r="E27" t="s">
        <v>92</v>
      </c>
      <c r="F27">
        <v>0</v>
      </c>
      <c r="G27" t="s">
        <v>92</v>
      </c>
      <c r="H27">
        <v>0</v>
      </c>
      <c r="I27">
        <v>0</v>
      </c>
      <c r="J27">
        <v>0</v>
      </c>
      <c r="K27">
        <v>0</v>
      </c>
      <c r="L27" t="s">
        <v>87</v>
      </c>
      <c r="M27" t="s">
        <v>60</v>
      </c>
      <c r="N27" t="s">
        <v>33</v>
      </c>
      <c r="O27">
        <v>45</v>
      </c>
      <c r="P27" t="s">
        <v>34</v>
      </c>
      <c r="Q27" t="s">
        <v>66</v>
      </c>
      <c r="R27" t="s">
        <v>35</v>
      </c>
      <c r="S27" t="s">
        <v>45</v>
      </c>
      <c r="T27">
        <v>1</v>
      </c>
      <c r="U27">
        <v>0</v>
      </c>
      <c r="V27">
        <v>0</v>
      </c>
      <c r="W27">
        <v>0</v>
      </c>
      <c r="X27">
        <v>0</v>
      </c>
      <c r="Y27" s="1">
        <v>45362</v>
      </c>
      <c r="Z27" s="1">
        <v>45362</v>
      </c>
      <c r="AA27">
        <v>1</v>
      </c>
      <c r="AB27" t="s">
        <v>73</v>
      </c>
      <c r="AC27" t="b">
        <v>1</v>
      </c>
      <c r="AD27" t="b">
        <v>1</v>
      </c>
    </row>
    <row r="28" spans="1:30" x14ac:dyDescent="0.25">
      <c r="A28" t="s">
        <v>102</v>
      </c>
      <c r="B28" s="1">
        <v>44377</v>
      </c>
      <c r="D28" s="1">
        <v>45319</v>
      </c>
      <c r="E28" s="1">
        <v>45319</v>
      </c>
      <c r="F28" s="1">
        <v>45704</v>
      </c>
      <c r="G28" s="1">
        <v>45704</v>
      </c>
      <c r="H28">
        <v>5</v>
      </c>
      <c r="I28">
        <v>703.46</v>
      </c>
      <c r="J28">
        <v>140.69</v>
      </c>
      <c r="K28">
        <v>154.43</v>
      </c>
      <c r="L28" t="s">
        <v>40</v>
      </c>
      <c r="M28" t="s">
        <v>54</v>
      </c>
      <c r="N28" t="s">
        <v>48</v>
      </c>
      <c r="O28">
        <v>18</v>
      </c>
      <c r="P28" t="s">
        <v>49</v>
      </c>
      <c r="Q28" t="s">
        <v>43</v>
      </c>
      <c r="R28" t="s">
        <v>56</v>
      </c>
      <c r="S28" t="s">
        <v>51</v>
      </c>
      <c r="T28">
        <v>0</v>
      </c>
      <c r="U28">
        <v>1</v>
      </c>
      <c r="V28">
        <v>0</v>
      </c>
      <c r="W28">
        <v>0</v>
      </c>
      <c r="X28">
        <v>1</v>
      </c>
      <c r="Y28">
        <v>0</v>
      </c>
      <c r="Z28" t="s">
        <v>37</v>
      </c>
      <c r="AA28">
        <v>0</v>
      </c>
      <c r="AB28" t="s">
        <v>52</v>
      </c>
      <c r="AC28" t="b">
        <v>1</v>
      </c>
      <c r="AD28" t="b">
        <v>1</v>
      </c>
    </row>
    <row r="29" spans="1:30" x14ac:dyDescent="0.25">
      <c r="A29" t="s">
        <v>103</v>
      </c>
      <c r="B29" s="1">
        <v>44450</v>
      </c>
      <c r="D29">
        <v>0</v>
      </c>
      <c r="E29" t="s">
        <v>92</v>
      </c>
      <c r="F29">
        <v>0</v>
      </c>
      <c r="G29" t="s">
        <v>92</v>
      </c>
      <c r="H29">
        <v>0</v>
      </c>
      <c r="I29">
        <v>0</v>
      </c>
      <c r="J29">
        <v>0</v>
      </c>
      <c r="K29">
        <v>0</v>
      </c>
      <c r="L29" t="s">
        <v>59</v>
      </c>
      <c r="M29" t="s">
        <v>104</v>
      </c>
      <c r="N29" t="s">
        <v>33</v>
      </c>
      <c r="O29">
        <v>39</v>
      </c>
      <c r="P29" t="s">
        <v>34</v>
      </c>
      <c r="Q29" t="s">
        <v>43</v>
      </c>
      <c r="R29" t="s">
        <v>63</v>
      </c>
      <c r="S29" t="s">
        <v>85</v>
      </c>
      <c r="T29">
        <v>0</v>
      </c>
      <c r="U29">
        <v>0</v>
      </c>
      <c r="V29">
        <v>0</v>
      </c>
      <c r="W29">
        <v>0</v>
      </c>
      <c r="X29">
        <v>0</v>
      </c>
      <c r="Y29" s="1">
        <v>45401</v>
      </c>
      <c r="Z29" s="1">
        <v>45401</v>
      </c>
      <c r="AA29">
        <v>0</v>
      </c>
      <c r="AB29" t="s">
        <v>38</v>
      </c>
      <c r="AC29" t="b">
        <v>1</v>
      </c>
      <c r="AD29" t="b">
        <v>1</v>
      </c>
    </row>
    <row r="30" spans="1:30" x14ac:dyDescent="0.25">
      <c r="A30" t="s">
        <v>105</v>
      </c>
      <c r="B30" s="1">
        <v>44378</v>
      </c>
      <c r="D30" s="1">
        <v>45904</v>
      </c>
      <c r="E30" s="1">
        <v>45904</v>
      </c>
      <c r="F30" s="1">
        <v>45907</v>
      </c>
      <c r="G30" s="1">
        <v>45907</v>
      </c>
      <c r="H30">
        <v>3</v>
      </c>
      <c r="I30">
        <v>179.9</v>
      </c>
      <c r="J30">
        <v>59.97</v>
      </c>
      <c r="K30">
        <v>47.44</v>
      </c>
      <c r="L30" t="s">
        <v>59</v>
      </c>
      <c r="M30" t="s">
        <v>80</v>
      </c>
      <c r="N30" t="s">
        <v>42</v>
      </c>
      <c r="O30">
        <v>33</v>
      </c>
      <c r="P30" t="s">
        <v>34</v>
      </c>
      <c r="Q30" t="s">
        <v>66</v>
      </c>
      <c r="R30" t="s">
        <v>63</v>
      </c>
      <c r="S30" t="s">
        <v>72</v>
      </c>
      <c r="T30">
        <v>0</v>
      </c>
      <c r="U30">
        <v>0</v>
      </c>
      <c r="V30">
        <v>0</v>
      </c>
      <c r="W30">
        <v>1</v>
      </c>
      <c r="X30">
        <v>0</v>
      </c>
      <c r="Y30" s="1">
        <v>45504</v>
      </c>
      <c r="Z30" s="1">
        <v>45504</v>
      </c>
      <c r="AA30">
        <v>5</v>
      </c>
      <c r="AB30" t="s">
        <v>73</v>
      </c>
      <c r="AC30" t="b">
        <v>0</v>
      </c>
      <c r="AD30" t="b">
        <v>1</v>
      </c>
    </row>
    <row r="31" spans="1:30" x14ac:dyDescent="0.25">
      <c r="A31" t="s">
        <v>106</v>
      </c>
      <c r="B31" s="1">
        <v>43973</v>
      </c>
      <c r="D31" s="1">
        <v>44218</v>
      </c>
      <c r="E31" s="1">
        <v>44218</v>
      </c>
      <c r="F31" s="1">
        <v>44476</v>
      </c>
      <c r="G31" s="1">
        <v>44476</v>
      </c>
      <c r="H31">
        <v>3</v>
      </c>
      <c r="I31">
        <v>223.33</v>
      </c>
      <c r="J31">
        <v>74.44</v>
      </c>
      <c r="K31">
        <v>73.67</v>
      </c>
      <c r="L31" t="s">
        <v>31</v>
      </c>
      <c r="M31" t="s">
        <v>62</v>
      </c>
      <c r="N31" t="s">
        <v>33</v>
      </c>
      <c r="O31">
        <v>24</v>
      </c>
      <c r="P31" t="s">
        <v>70</v>
      </c>
      <c r="Q31" t="s">
        <v>82</v>
      </c>
      <c r="R31" t="s">
        <v>63</v>
      </c>
      <c r="S31" t="s">
        <v>57</v>
      </c>
      <c r="T31">
        <v>1</v>
      </c>
      <c r="U31">
        <v>0</v>
      </c>
      <c r="V31">
        <v>0</v>
      </c>
      <c r="W31">
        <v>0</v>
      </c>
      <c r="X31">
        <v>0</v>
      </c>
      <c r="Y31" s="1">
        <v>45327</v>
      </c>
      <c r="Z31" s="1">
        <v>45327</v>
      </c>
      <c r="AA31">
        <v>0</v>
      </c>
      <c r="AB31" t="s">
        <v>52</v>
      </c>
      <c r="AC31" t="b">
        <v>1</v>
      </c>
      <c r="AD31" t="b">
        <v>0</v>
      </c>
    </row>
    <row r="32" spans="1:30" x14ac:dyDescent="0.25">
      <c r="A32" t="s">
        <v>107</v>
      </c>
      <c r="B32" s="1">
        <v>44016</v>
      </c>
      <c r="D32" s="1">
        <v>45827</v>
      </c>
      <c r="E32" s="1">
        <v>45827</v>
      </c>
      <c r="F32" s="1">
        <v>45835</v>
      </c>
      <c r="G32" s="1">
        <v>45835</v>
      </c>
      <c r="H32">
        <v>6</v>
      </c>
      <c r="I32">
        <v>431.44</v>
      </c>
      <c r="J32">
        <v>71.91</v>
      </c>
      <c r="K32">
        <v>70.510000000000005</v>
      </c>
      <c r="L32" t="s">
        <v>65</v>
      </c>
      <c r="M32" t="s">
        <v>95</v>
      </c>
      <c r="N32" t="s">
        <v>42</v>
      </c>
      <c r="O32">
        <v>41</v>
      </c>
      <c r="P32" t="s">
        <v>34</v>
      </c>
      <c r="Q32" t="s">
        <v>43</v>
      </c>
      <c r="R32" t="s">
        <v>63</v>
      </c>
      <c r="S32" t="s">
        <v>85</v>
      </c>
      <c r="T32">
        <v>0</v>
      </c>
      <c r="U32">
        <v>0</v>
      </c>
      <c r="V32">
        <v>0</v>
      </c>
      <c r="W32">
        <v>0</v>
      </c>
      <c r="X32">
        <v>3</v>
      </c>
      <c r="Y32">
        <v>0</v>
      </c>
      <c r="Z32" t="s">
        <v>37</v>
      </c>
      <c r="AA32">
        <v>1</v>
      </c>
      <c r="AB32" t="s">
        <v>38</v>
      </c>
      <c r="AC32" t="b">
        <v>1</v>
      </c>
      <c r="AD32" t="b">
        <v>1</v>
      </c>
    </row>
    <row r="33" spans="1:30" x14ac:dyDescent="0.25">
      <c r="A33" t="s">
        <v>108</v>
      </c>
      <c r="B33" s="1">
        <v>44825</v>
      </c>
      <c r="D33" s="1">
        <v>45349</v>
      </c>
      <c r="E33" s="1">
        <v>45349</v>
      </c>
      <c r="F33" s="1">
        <v>45399</v>
      </c>
      <c r="G33" s="1">
        <v>45399</v>
      </c>
      <c r="H33">
        <v>4</v>
      </c>
      <c r="I33">
        <v>149.84</v>
      </c>
      <c r="J33">
        <v>37.46</v>
      </c>
      <c r="K33">
        <v>93.22</v>
      </c>
      <c r="L33" t="s">
        <v>59</v>
      </c>
      <c r="M33" t="s">
        <v>54</v>
      </c>
      <c r="N33" t="s">
        <v>48</v>
      </c>
      <c r="O33">
        <v>51</v>
      </c>
      <c r="P33" t="s">
        <v>34</v>
      </c>
      <c r="Q33" t="s">
        <v>35</v>
      </c>
      <c r="R33" t="s">
        <v>67</v>
      </c>
      <c r="S33" t="s">
        <v>45</v>
      </c>
      <c r="T33">
        <v>0</v>
      </c>
      <c r="U33">
        <v>1</v>
      </c>
      <c r="V33">
        <v>1</v>
      </c>
      <c r="W33">
        <v>0</v>
      </c>
      <c r="X33">
        <v>1</v>
      </c>
      <c r="Y33" s="1">
        <v>45676</v>
      </c>
      <c r="Z33" s="1">
        <v>45676</v>
      </c>
      <c r="AA33">
        <v>0</v>
      </c>
      <c r="AB33" t="s">
        <v>52</v>
      </c>
      <c r="AC33" t="b">
        <v>1</v>
      </c>
      <c r="AD33" t="b">
        <v>0</v>
      </c>
    </row>
    <row r="34" spans="1:30" x14ac:dyDescent="0.25">
      <c r="A34" t="s">
        <v>109</v>
      </c>
      <c r="B34" s="1">
        <v>45652</v>
      </c>
      <c r="D34" s="1">
        <v>45767</v>
      </c>
      <c r="E34" s="1">
        <v>45767</v>
      </c>
      <c r="F34" s="1">
        <v>45799</v>
      </c>
      <c r="G34" s="1">
        <v>45799</v>
      </c>
      <c r="H34">
        <v>2</v>
      </c>
      <c r="I34">
        <v>70.41</v>
      </c>
      <c r="J34">
        <v>35.21</v>
      </c>
      <c r="K34">
        <v>59.5</v>
      </c>
      <c r="L34" t="s">
        <v>47</v>
      </c>
      <c r="M34" t="s">
        <v>88</v>
      </c>
      <c r="N34" t="s">
        <v>42</v>
      </c>
      <c r="O34">
        <v>33</v>
      </c>
      <c r="P34" t="s">
        <v>34</v>
      </c>
      <c r="Q34" t="s">
        <v>55</v>
      </c>
      <c r="R34" t="s">
        <v>35</v>
      </c>
      <c r="S34" t="s">
        <v>96</v>
      </c>
      <c r="T34">
        <v>1</v>
      </c>
      <c r="U34">
        <v>0</v>
      </c>
      <c r="V34">
        <v>0</v>
      </c>
      <c r="W34">
        <v>0</v>
      </c>
      <c r="X34">
        <v>1</v>
      </c>
      <c r="Y34">
        <v>0</v>
      </c>
      <c r="Z34" t="s">
        <v>37</v>
      </c>
      <c r="AA34">
        <v>4</v>
      </c>
      <c r="AB34" t="s">
        <v>38</v>
      </c>
      <c r="AC34" t="b">
        <v>1</v>
      </c>
      <c r="AD34" t="b">
        <v>1</v>
      </c>
    </row>
    <row r="35" spans="1:30" x14ac:dyDescent="0.25">
      <c r="A35" t="s">
        <v>110</v>
      </c>
      <c r="B35" s="1">
        <v>43873</v>
      </c>
      <c r="D35" s="1">
        <v>44859</v>
      </c>
      <c r="E35" s="1">
        <v>44859</v>
      </c>
      <c r="F35" s="1">
        <v>45377</v>
      </c>
      <c r="G35" s="1">
        <v>45377</v>
      </c>
      <c r="H35">
        <v>3</v>
      </c>
      <c r="I35">
        <v>126.72</v>
      </c>
      <c r="J35">
        <v>42.24</v>
      </c>
      <c r="K35">
        <v>25.7</v>
      </c>
      <c r="L35" t="s">
        <v>65</v>
      </c>
      <c r="M35" t="s">
        <v>69</v>
      </c>
      <c r="N35" t="s">
        <v>48</v>
      </c>
      <c r="O35">
        <v>22</v>
      </c>
      <c r="P35" t="s">
        <v>70</v>
      </c>
      <c r="Q35" t="s">
        <v>43</v>
      </c>
      <c r="R35" t="s">
        <v>63</v>
      </c>
      <c r="S35" t="s">
        <v>100</v>
      </c>
      <c r="T35">
        <v>0</v>
      </c>
      <c r="U35">
        <v>0</v>
      </c>
      <c r="V35">
        <v>0</v>
      </c>
      <c r="W35">
        <v>0</v>
      </c>
      <c r="X35">
        <v>1</v>
      </c>
      <c r="Y35" s="1">
        <v>45094</v>
      </c>
      <c r="Z35" s="1">
        <v>45094</v>
      </c>
      <c r="AA35">
        <v>0</v>
      </c>
      <c r="AB35" t="s">
        <v>38</v>
      </c>
      <c r="AC35" t="b">
        <v>1</v>
      </c>
      <c r="AD35" t="b">
        <v>0</v>
      </c>
    </row>
    <row r="36" spans="1:30" x14ac:dyDescent="0.25">
      <c r="A36" t="s">
        <v>111</v>
      </c>
      <c r="B36" s="1">
        <v>44008</v>
      </c>
      <c r="D36" s="1">
        <v>45236</v>
      </c>
      <c r="E36" s="1">
        <v>45236</v>
      </c>
      <c r="F36" s="1">
        <v>45891</v>
      </c>
      <c r="G36" s="1">
        <v>45891</v>
      </c>
      <c r="H36">
        <v>4</v>
      </c>
      <c r="I36">
        <v>147.49</v>
      </c>
      <c r="J36">
        <v>36.869999999999997</v>
      </c>
      <c r="K36">
        <v>38.65</v>
      </c>
      <c r="L36" t="s">
        <v>65</v>
      </c>
      <c r="M36" t="s">
        <v>104</v>
      </c>
      <c r="N36" t="s">
        <v>48</v>
      </c>
      <c r="O36">
        <v>38</v>
      </c>
      <c r="P36" t="s">
        <v>34</v>
      </c>
      <c r="Q36" t="s">
        <v>82</v>
      </c>
      <c r="R36" t="s">
        <v>63</v>
      </c>
      <c r="S36" t="s">
        <v>51</v>
      </c>
      <c r="T36">
        <v>0</v>
      </c>
      <c r="U36">
        <v>0</v>
      </c>
      <c r="V36">
        <v>0</v>
      </c>
      <c r="W36">
        <v>0</v>
      </c>
      <c r="X36">
        <v>3</v>
      </c>
      <c r="Y36" s="1">
        <v>45839</v>
      </c>
      <c r="Z36" s="1">
        <v>45839</v>
      </c>
      <c r="AA36">
        <v>0</v>
      </c>
      <c r="AB36" t="s">
        <v>73</v>
      </c>
      <c r="AC36" t="b">
        <v>1</v>
      </c>
      <c r="AD36" t="b">
        <v>1</v>
      </c>
    </row>
    <row r="37" spans="1:30" x14ac:dyDescent="0.25">
      <c r="A37" t="s">
        <v>112</v>
      </c>
      <c r="B37" s="1">
        <v>44793</v>
      </c>
      <c r="D37" s="1">
        <v>45420</v>
      </c>
      <c r="E37" s="1">
        <v>45420</v>
      </c>
      <c r="F37" s="1">
        <v>45670</v>
      </c>
      <c r="G37" s="1">
        <v>45670</v>
      </c>
      <c r="H37">
        <v>2</v>
      </c>
      <c r="I37">
        <v>136.82</v>
      </c>
      <c r="J37">
        <v>68.41</v>
      </c>
      <c r="K37">
        <v>50.07</v>
      </c>
      <c r="L37" t="s">
        <v>87</v>
      </c>
      <c r="M37" t="s">
        <v>41</v>
      </c>
      <c r="N37" t="s">
        <v>48</v>
      </c>
      <c r="O37">
        <v>38</v>
      </c>
      <c r="P37" t="s">
        <v>34</v>
      </c>
      <c r="Q37" t="s">
        <v>90</v>
      </c>
      <c r="R37" t="s">
        <v>56</v>
      </c>
      <c r="S37" t="s">
        <v>96</v>
      </c>
      <c r="T37">
        <v>0</v>
      </c>
      <c r="U37">
        <v>0</v>
      </c>
      <c r="V37">
        <v>0</v>
      </c>
      <c r="W37">
        <v>0</v>
      </c>
      <c r="X37">
        <v>1</v>
      </c>
      <c r="Y37" s="1">
        <v>44983</v>
      </c>
      <c r="Z37" s="1">
        <v>44983</v>
      </c>
      <c r="AA37">
        <v>0</v>
      </c>
      <c r="AB37" t="s">
        <v>73</v>
      </c>
      <c r="AC37" t="b">
        <v>1</v>
      </c>
      <c r="AD37" t="b">
        <v>1</v>
      </c>
    </row>
    <row r="38" spans="1:30" x14ac:dyDescent="0.25">
      <c r="A38" t="s">
        <v>113</v>
      </c>
      <c r="B38" s="1">
        <v>44298</v>
      </c>
      <c r="D38" s="1">
        <v>44888</v>
      </c>
      <c r="E38" s="1">
        <v>44888</v>
      </c>
      <c r="F38" s="1">
        <v>44980</v>
      </c>
      <c r="G38" s="1">
        <v>44980</v>
      </c>
      <c r="H38">
        <v>1</v>
      </c>
      <c r="I38">
        <v>29.65</v>
      </c>
      <c r="J38">
        <v>29.65</v>
      </c>
      <c r="K38">
        <v>47.32</v>
      </c>
      <c r="L38" t="s">
        <v>65</v>
      </c>
      <c r="M38" t="s">
        <v>88</v>
      </c>
      <c r="N38" t="s">
        <v>48</v>
      </c>
      <c r="O38">
        <v>26</v>
      </c>
      <c r="P38" t="s">
        <v>70</v>
      </c>
      <c r="Q38" t="s">
        <v>82</v>
      </c>
      <c r="R38" t="s">
        <v>63</v>
      </c>
      <c r="S38" t="s">
        <v>96</v>
      </c>
      <c r="T38">
        <v>1</v>
      </c>
      <c r="U38">
        <v>0</v>
      </c>
      <c r="V38">
        <v>0</v>
      </c>
      <c r="W38">
        <v>0</v>
      </c>
      <c r="X38">
        <v>1</v>
      </c>
      <c r="Y38" s="1">
        <v>44381</v>
      </c>
      <c r="Z38" s="1">
        <v>44381</v>
      </c>
      <c r="AA38">
        <v>7</v>
      </c>
      <c r="AB38" t="s">
        <v>38</v>
      </c>
      <c r="AC38" t="b">
        <v>1</v>
      </c>
      <c r="AD38" t="b">
        <v>0</v>
      </c>
    </row>
    <row r="39" spans="1:30" x14ac:dyDescent="0.25">
      <c r="A39" t="s">
        <v>114</v>
      </c>
      <c r="B39" s="1">
        <v>44621</v>
      </c>
      <c r="D39" s="1">
        <v>44998</v>
      </c>
      <c r="E39" s="1">
        <v>44998</v>
      </c>
      <c r="F39" s="1">
        <v>45859</v>
      </c>
      <c r="G39" s="1">
        <v>45859</v>
      </c>
      <c r="H39">
        <v>5</v>
      </c>
      <c r="I39">
        <v>275.57</v>
      </c>
      <c r="J39">
        <v>55.11</v>
      </c>
      <c r="K39">
        <v>34.869999999999997</v>
      </c>
      <c r="L39" t="s">
        <v>65</v>
      </c>
      <c r="M39" t="s">
        <v>95</v>
      </c>
      <c r="N39" t="s">
        <v>48</v>
      </c>
      <c r="O39">
        <v>23</v>
      </c>
      <c r="P39" t="s">
        <v>70</v>
      </c>
      <c r="Q39" t="s">
        <v>35</v>
      </c>
      <c r="R39" t="s">
        <v>63</v>
      </c>
      <c r="S39" t="s">
        <v>96</v>
      </c>
      <c r="T39">
        <v>0</v>
      </c>
      <c r="U39">
        <v>0</v>
      </c>
      <c r="V39">
        <v>0</v>
      </c>
      <c r="W39">
        <v>0</v>
      </c>
      <c r="X39">
        <v>1</v>
      </c>
      <c r="Y39" s="1">
        <v>45254</v>
      </c>
      <c r="Z39" s="1">
        <v>45254</v>
      </c>
      <c r="AA39">
        <v>0</v>
      </c>
      <c r="AB39" t="s">
        <v>38</v>
      </c>
      <c r="AC39" t="b">
        <v>1</v>
      </c>
      <c r="AD39" t="b">
        <v>1</v>
      </c>
    </row>
    <row r="40" spans="1:30" x14ac:dyDescent="0.25">
      <c r="A40" t="s">
        <v>115</v>
      </c>
      <c r="B40" s="1">
        <v>44423</v>
      </c>
      <c r="D40" s="1">
        <v>45253</v>
      </c>
      <c r="E40" s="1">
        <v>45253</v>
      </c>
      <c r="F40" s="1">
        <v>45599</v>
      </c>
      <c r="G40" s="1">
        <v>45599</v>
      </c>
      <c r="H40">
        <v>2</v>
      </c>
      <c r="I40">
        <v>39.42</v>
      </c>
      <c r="J40">
        <v>19.71</v>
      </c>
      <c r="K40">
        <v>11.39</v>
      </c>
      <c r="L40" t="s">
        <v>47</v>
      </c>
      <c r="M40" t="s">
        <v>104</v>
      </c>
      <c r="N40" t="s">
        <v>48</v>
      </c>
      <c r="O40">
        <v>25</v>
      </c>
      <c r="P40" t="s">
        <v>70</v>
      </c>
      <c r="Q40" t="s">
        <v>50</v>
      </c>
      <c r="R40" t="s">
        <v>67</v>
      </c>
      <c r="S40" t="s">
        <v>85</v>
      </c>
      <c r="T40">
        <v>0</v>
      </c>
      <c r="U40">
        <v>0</v>
      </c>
      <c r="V40">
        <v>1</v>
      </c>
      <c r="W40">
        <v>0</v>
      </c>
      <c r="X40">
        <v>1</v>
      </c>
      <c r="Y40" s="1">
        <v>44512</v>
      </c>
      <c r="Z40" s="1">
        <v>44512</v>
      </c>
      <c r="AA40">
        <v>0</v>
      </c>
      <c r="AB40" t="s">
        <v>38</v>
      </c>
      <c r="AC40" t="b">
        <v>0</v>
      </c>
      <c r="AD40" t="b">
        <v>0</v>
      </c>
    </row>
    <row r="41" spans="1:30" x14ac:dyDescent="0.25">
      <c r="A41" t="s">
        <v>116</v>
      </c>
      <c r="B41" s="1">
        <v>44851</v>
      </c>
      <c r="D41" s="1">
        <v>45714</v>
      </c>
      <c r="E41" s="1">
        <v>45714</v>
      </c>
      <c r="F41" s="1">
        <v>45944</v>
      </c>
      <c r="G41" s="1">
        <v>45944</v>
      </c>
      <c r="H41">
        <v>2</v>
      </c>
      <c r="I41">
        <v>294.27</v>
      </c>
      <c r="J41">
        <v>147.13999999999999</v>
      </c>
      <c r="K41">
        <v>33.299999999999997</v>
      </c>
      <c r="L41" t="s">
        <v>87</v>
      </c>
      <c r="M41" t="s">
        <v>60</v>
      </c>
      <c r="N41" t="s">
        <v>33</v>
      </c>
      <c r="O41">
        <v>47</v>
      </c>
      <c r="P41" t="s">
        <v>34</v>
      </c>
      <c r="Q41" t="s">
        <v>43</v>
      </c>
      <c r="R41" t="s">
        <v>35</v>
      </c>
      <c r="S41" t="s">
        <v>72</v>
      </c>
      <c r="T41">
        <v>0</v>
      </c>
      <c r="U41">
        <v>0</v>
      </c>
      <c r="V41">
        <v>0</v>
      </c>
      <c r="W41">
        <v>0</v>
      </c>
      <c r="X41">
        <v>1</v>
      </c>
      <c r="Y41" s="1">
        <v>44859</v>
      </c>
      <c r="Z41" s="1">
        <v>44859</v>
      </c>
      <c r="AA41">
        <v>0</v>
      </c>
      <c r="AB41" t="s">
        <v>73</v>
      </c>
      <c r="AC41" t="b">
        <v>1</v>
      </c>
      <c r="AD41" t="b">
        <v>0</v>
      </c>
    </row>
    <row r="42" spans="1:30" x14ac:dyDescent="0.25">
      <c r="A42" t="s">
        <v>117</v>
      </c>
      <c r="B42" s="1">
        <v>45249</v>
      </c>
      <c r="D42" s="1">
        <v>45785</v>
      </c>
      <c r="E42" s="1">
        <v>45785</v>
      </c>
      <c r="F42" s="1">
        <v>45801</v>
      </c>
      <c r="G42" s="1">
        <v>45801</v>
      </c>
      <c r="H42">
        <v>2</v>
      </c>
      <c r="I42">
        <v>206.16</v>
      </c>
      <c r="J42">
        <v>103.08</v>
      </c>
      <c r="K42">
        <v>83.61</v>
      </c>
      <c r="L42" t="s">
        <v>31</v>
      </c>
      <c r="M42" t="s">
        <v>32</v>
      </c>
      <c r="N42" t="s">
        <v>48</v>
      </c>
      <c r="O42">
        <v>28</v>
      </c>
      <c r="P42" t="s">
        <v>70</v>
      </c>
      <c r="Q42" t="s">
        <v>50</v>
      </c>
      <c r="R42" t="s">
        <v>67</v>
      </c>
      <c r="S42" t="s">
        <v>51</v>
      </c>
      <c r="T42">
        <v>0</v>
      </c>
      <c r="U42">
        <v>0</v>
      </c>
      <c r="V42">
        <v>0</v>
      </c>
      <c r="W42">
        <v>0</v>
      </c>
      <c r="X42">
        <v>0</v>
      </c>
      <c r="Y42" s="1">
        <v>45299</v>
      </c>
      <c r="Z42" s="1">
        <v>45299</v>
      </c>
      <c r="AA42">
        <v>3</v>
      </c>
      <c r="AB42" t="s">
        <v>38</v>
      </c>
      <c r="AC42" t="b">
        <v>1</v>
      </c>
      <c r="AD42" t="b">
        <v>0</v>
      </c>
    </row>
    <row r="43" spans="1:30" x14ac:dyDescent="0.25">
      <c r="A43" t="s">
        <v>118</v>
      </c>
      <c r="B43" s="1">
        <v>43890</v>
      </c>
      <c r="D43" s="1">
        <v>44740</v>
      </c>
      <c r="E43" s="1">
        <v>44740</v>
      </c>
      <c r="F43" s="1">
        <v>45032</v>
      </c>
      <c r="G43" s="1">
        <v>45032</v>
      </c>
      <c r="H43">
        <v>5</v>
      </c>
      <c r="I43">
        <v>207.51</v>
      </c>
      <c r="J43">
        <v>41.5</v>
      </c>
      <c r="K43">
        <v>23.25</v>
      </c>
      <c r="L43" t="s">
        <v>47</v>
      </c>
      <c r="M43" t="s">
        <v>95</v>
      </c>
      <c r="N43" t="s">
        <v>48</v>
      </c>
      <c r="O43">
        <v>36</v>
      </c>
      <c r="P43" t="s">
        <v>34</v>
      </c>
      <c r="Q43" t="s">
        <v>66</v>
      </c>
      <c r="R43" t="s">
        <v>35</v>
      </c>
      <c r="S43" t="s">
        <v>45</v>
      </c>
      <c r="T43">
        <v>0</v>
      </c>
      <c r="U43">
        <v>0</v>
      </c>
      <c r="V43">
        <v>0</v>
      </c>
      <c r="W43">
        <v>0</v>
      </c>
      <c r="X43">
        <v>1</v>
      </c>
      <c r="Y43" s="1">
        <v>44305</v>
      </c>
      <c r="Z43" s="1">
        <v>44305</v>
      </c>
      <c r="AA43">
        <v>0</v>
      </c>
      <c r="AB43" t="s">
        <v>73</v>
      </c>
      <c r="AC43" t="b">
        <v>1</v>
      </c>
      <c r="AD43" t="b">
        <v>0</v>
      </c>
    </row>
    <row r="44" spans="1:30" x14ac:dyDescent="0.25">
      <c r="A44" t="s">
        <v>119</v>
      </c>
      <c r="B44" s="1">
        <v>44529</v>
      </c>
      <c r="D44" s="1">
        <v>44879</v>
      </c>
      <c r="E44" s="1">
        <v>44879</v>
      </c>
      <c r="F44" s="1">
        <v>45212</v>
      </c>
      <c r="G44" s="1">
        <v>45212</v>
      </c>
      <c r="H44">
        <v>4</v>
      </c>
      <c r="I44">
        <v>189.03</v>
      </c>
      <c r="J44">
        <v>47.26</v>
      </c>
      <c r="K44">
        <v>12.89</v>
      </c>
      <c r="L44" t="s">
        <v>47</v>
      </c>
      <c r="M44" t="s">
        <v>62</v>
      </c>
      <c r="N44" t="s">
        <v>42</v>
      </c>
      <c r="O44">
        <v>16</v>
      </c>
      <c r="P44" t="s">
        <v>49</v>
      </c>
      <c r="Q44" t="s">
        <v>55</v>
      </c>
      <c r="R44" t="s">
        <v>67</v>
      </c>
      <c r="S44" t="s">
        <v>57</v>
      </c>
      <c r="T44">
        <v>0</v>
      </c>
      <c r="U44">
        <v>1</v>
      </c>
      <c r="V44">
        <v>0</v>
      </c>
      <c r="W44">
        <v>1</v>
      </c>
      <c r="X44">
        <v>0</v>
      </c>
      <c r="Y44" s="1">
        <v>44726</v>
      </c>
      <c r="Z44" s="1">
        <v>44726</v>
      </c>
      <c r="AA44">
        <v>0</v>
      </c>
      <c r="AB44" t="s">
        <v>73</v>
      </c>
      <c r="AC44" t="b">
        <v>1</v>
      </c>
      <c r="AD44" t="b">
        <v>1</v>
      </c>
    </row>
    <row r="45" spans="1:30" x14ac:dyDescent="0.25">
      <c r="A45" t="s">
        <v>120</v>
      </c>
      <c r="B45" s="1">
        <v>44099</v>
      </c>
      <c r="D45" s="1">
        <v>45112</v>
      </c>
      <c r="E45" s="1">
        <v>45112</v>
      </c>
      <c r="F45">
        <v>0</v>
      </c>
      <c r="G45" t="s">
        <v>92</v>
      </c>
      <c r="H45">
        <v>0</v>
      </c>
      <c r="I45">
        <v>0</v>
      </c>
      <c r="J45">
        <v>0</v>
      </c>
      <c r="K45">
        <v>0</v>
      </c>
      <c r="L45" t="s">
        <v>59</v>
      </c>
      <c r="M45" t="s">
        <v>95</v>
      </c>
      <c r="N45" t="s">
        <v>33</v>
      </c>
      <c r="O45">
        <v>21</v>
      </c>
      <c r="P45" t="s">
        <v>70</v>
      </c>
      <c r="Q45" t="s">
        <v>43</v>
      </c>
      <c r="R45" t="s">
        <v>56</v>
      </c>
      <c r="S45" t="s">
        <v>96</v>
      </c>
      <c r="T45">
        <v>1</v>
      </c>
      <c r="U45">
        <v>0</v>
      </c>
      <c r="V45">
        <v>0</v>
      </c>
      <c r="W45">
        <v>0</v>
      </c>
      <c r="X45">
        <v>0</v>
      </c>
      <c r="Y45" s="1">
        <v>44649</v>
      </c>
      <c r="Z45" s="1">
        <v>44649</v>
      </c>
      <c r="AA45">
        <v>2</v>
      </c>
      <c r="AB45" t="s">
        <v>38</v>
      </c>
      <c r="AC45" t="b">
        <v>1</v>
      </c>
      <c r="AD45" t="b">
        <v>0</v>
      </c>
    </row>
    <row r="46" spans="1:30" x14ac:dyDescent="0.25">
      <c r="A46" t="s">
        <v>121</v>
      </c>
      <c r="B46" s="1">
        <v>43890</v>
      </c>
      <c r="D46" s="1">
        <v>45166</v>
      </c>
      <c r="E46" s="1">
        <v>45166</v>
      </c>
      <c r="F46" s="1">
        <v>45336</v>
      </c>
      <c r="G46" s="1">
        <v>45336</v>
      </c>
      <c r="H46">
        <v>4</v>
      </c>
      <c r="I46">
        <v>184.51</v>
      </c>
      <c r="J46">
        <v>46.13</v>
      </c>
      <c r="K46">
        <v>75.77</v>
      </c>
      <c r="L46" t="s">
        <v>47</v>
      </c>
      <c r="M46" t="s">
        <v>76</v>
      </c>
      <c r="N46" t="s">
        <v>33</v>
      </c>
      <c r="O46">
        <v>36</v>
      </c>
      <c r="P46" t="s">
        <v>34</v>
      </c>
      <c r="Q46" t="s">
        <v>90</v>
      </c>
      <c r="R46" t="s">
        <v>63</v>
      </c>
      <c r="S46" t="s">
        <v>100</v>
      </c>
      <c r="T46">
        <v>1</v>
      </c>
      <c r="U46">
        <v>0</v>
      </c>
      <c r="V46">
        <v>0</v>
      </c>
      <c r="W46">
        <v>0</v>
      </c>
      <c r="X46">
        <v>1</v>
      </c>
      <c r="Y46" s="1">
        <v>44857</v>
      </c>
      <c r="Z46" s="1">
        <v>44857</v>
      </c>
      <c r="AA46">
        <v>0</v>
      </c>
      <c r="AB46" t="s">
        <v>73</v>
      </c>
      <c r="AC46" t="b">
        <v>1</v>
      </c>
      <c r="AD46" t="b">
        <v>1</v>
      </c>
    </row>
    <row r="47" spans="1:30" x14ac:dyDescent="0.25">
      <c r="A47" t="s">
        <v>122</v>
      </c>
      <c r="B47" s="1">
        <v>45207</v>
      </c>
      <c r="D47">
        <v>0</v>
      </c>
      <c r="E47" t="s">
        <v>92</v>
      </c>
      <c r="F47">
        <v>0</v>
      </c>
      <c r="G47" t="s">
        <v>92</v>
      </c>
      <c r="H47">
        <v>0</v>
      </c>
      <c r="I47">
        <v>0</v>
      </c>
      <c r="J47">
        <v>0</v>
      </c>
      <c r="K47">
        <v>0</v>
      </c>
      <c r="L47" t="s">
        <v>59</v>
      </c>
      <c r="M47" t="s">
        <v>54</v>
      </c>
      <c r="N47" t="s">
        <v>48</v>
      </c>
      <c r="O47">
        <v>40</v>
      </c>
      <c r="P47" t="s">
        <v>34</v>
      </c>
      <c r="Q47" t="s">
        <v>35</v>
      </c>
      <c r="R47" t="s">
        <v>63</v>
      </c>
      <c r="S47" t="s">
        <v>51</v>
      </c>
      <c r="T47">
        <v>1</v>
      </c>
      <c r="U47">
        <v>0</v>
      </c>
      <c r="V47">
        <v>0</v>
      </c>
      <c r="W47">
        <v>0</v>
      </c>
      <c r="X47">
        <v>0</v>
      </c>
      <c r="Y47" s="1">
        <v>45454</v>
      </c>
      <c r="Z47" s="1">
        <v>45454</v>
      </c>
      <c r="AA47">
        <v>0</v>
      </c>
      <c r="AB47" t="s">
        <v>73</v>
      </c>
      <c r="AC47" t="b">
        <v>1</v>
      </c>
      <c r="AD47" t="b">
        <v>0</v>
      </c>
    </row>
    <row r="48" spans="1:30" x14ac:dyDescent="0.25">
      <c r="A48" t="s">
        <v>123</v>
      </c>
      <c r="B48" s="1">
        <v>44871</v>
      </c>
      <c r="D48" s="1">
        <v>44904</v>
      </c>
      <c r="E48" s="1">
        <v>44904</v>
      </c>
      <c r="F48" s="1">
        <v>45096</v>
      </c>
      <c r="G48" s="1">
        <v>45096</v>
      </c>
      <c r="H48">
        <v>3</v>
      </c>
      <c r="I48">
        <v>175.42</v>
      </c>
      <c r="J48">
        <v>58.47</v>
      </c>
      <c r="K48">
        <v>6.05</v>
      </c>
      <c r="L48" t="s">
        <v>47</v>
      </c>
      <c r="M48" t="s">
        <v>76</v>
      </c>
      <c r="N48" t="s">
        <v>33</v>
      </c>
      <c r="O48">
        <v>22</v>
      </c>
      <c r="P48" t="s">
        <v>70</v>
      </c>
      <c r="Q48" t="s">
        <v>82</v>
      </c>
      <c r="R48" t="s">
        <v>35</v>
      </c>
      <c r="S48" t="s">
        <v>51</v>
      </c>
      <c r="T48">
        <v>0</v>
      </c>
      <c r="U48">
        <v>0</v>
      </c>
      <c r="V48">
        <v>0</v>
      </c>
      <c r="W48">
        <v>0</v>
      </c>
      <c r="X48">
        <v>0</v>
      </c>
      <c r="Y48" s="1">
        <v>44926</v>
      </c>
      <c r="Z48" s="1">
        <v>44926</v>
      </c>
      <c r="AA48">
        <v>3</v>
      </c>
      <c r="AB48" t="s">
        <v>73</v>
      </c>
      <c r="AC48" t="b">
        <v>1</v>
      </c>
      <c r="AD48" t="b">
        <v>1</v>
      </c>
    </row>
    <row r="49" spans="1:30" x14ac:dyDescent="0.25">
      <c r="A49" t="s">
        <v>124</v>
      </c>
      <c r="B49" s="1">
        <v>44006</v>
      </c>
      <c r="D49" s="1">
        <v>44608</v>
      </c>
      <c r="E49" s="1">
        <v>44608</v>
      </c>
      <c r="F49" s="1">
        <v>45535</v>
      </c>
      <c r="G49" s="1">
        <v>45535</v>
      </c>
      <c r="H49">
        <v>2</v>
      </c>
      <c r="I49">
        <v>22.91</v>
      </c>
      <c r="J49">
        <v>11.46</v>
      </c>
      <c r="K49">
        <v>8.69</v>
      </c>
      <c r="L49" t="s">
        <v>31</v>
      </c>
      <c r="M49" t="s">
        <v>41</v>
      </c>
      <c r="N49" t="s">
        <v>48</v>
      </c>
      <c r="O49">
        <v>39</v>
      </c>
      <c r="P49" t="s">
        <v>34</v>
      </c>
      <c r="Q49" t="s">
        <v>82</v>
      </c>
      <c r="R49" t="s">
        <v>44</v>
      </c>
      <c r="S49" t="s">
        <v>85</v>
      </c>
      <c r="T49">
        <v>0</v>
      </c>
      <c r="U49">
        <v>0</v>
      </c>
      <c r="V49">
        <v>0</v>
      </c>
      <c r="W49">
        <v>0</v>
      </c>
      <c r="X49">
        <v>0</v>
      </c>
      <c r="Y49">
        <v>0</v>
      </c>
      <c r="Z49" t="s">
        <v>37</v>
      </c>
      <c r="AA49">
        <v>4</v>
      </c>
      <c r="AB49" t="s">
        <v>52</v>
      </c>
      <c r="AC49" t="b">
        <v>1</v>
      </c>
      <c r="AD49" t="b">
        <v>0</v>
      </c>
    </row>
    <row r="50" spans="1:30" x14ac:dyDescent="0.25">
      <c r="A50" t="s">
        <v>125</v>
      </c>
      <c r="B50" s="1">
        <v>44981</v>
      </c>
      <c r="D50" s="1">
        <v>45390</v>
      </c>
      <c r="E50" s="1">
        <v>45390</v>
      </c>
      <c r="F50" s="1">
        <v>45751</v>
      </c>
      <c r="G50" s="1">
        <v>45751</v>
      </c>
      <c r="H50">
        <v>7</v>
      </c>
      <c r="I50">
        <v>1029.95</v>
      </c>
      <c r="J50">
        <v>147.13999999999999</v>
      </c>
      <c r="K50">
        <v>19.440000000000001</v>
      </c>
      <c r="L50" t="s">
        <v>59</v>
      </c>
      <c r="M50" t="s">
        <v>69</v>
      </c>
      <c r="N50" t="s">
        <v>48</v>
      </c>
      <c r="O50">
        <v>43</v>
      </c>
      <c r="P50" t="s">
        <v>34</v>
      </c>
      <c r="Q50" t="s">
        <v>50</v>
      </c>
      <c r="R50" t="s">
        <v>56</v>
      </c>
      <c r="S50" t="s">
        <v>57</v>
      </c>
      <c r="T50">
        <v>1</v>
      </c>
      <c r="U50">
        <v>1</v>
      </c>
      <c r="V50">
        <v>1</v>
      </c>
      <c r="W50">
        <v>0</v>
      </c>
      <c r="X50">
        <v>2</v>
      </c>
      <c r="Y50" s="1">
        <v>45194</v>
      </c>
      <c r="Z50" s="1">
        <v>45194</v>
      </c>
      <c r="AA50">
        <v>0</v>
      </c>
      <c r="AB50" t="s">
        <v>38</v>
      </c>
      <c r="AC50" t="b">
        <v>1</v>
      </c>
      <c r="AD50" t="b">
        <v>0</v>
      </c>
    </row>
    <row r="51" spans="1:30" x14ac:dyDescent="0.25">
      <c r="A51" t="s">
        <v>126</v>
      </c>
      <c r="B51" s="1">
        <v>44317</v>
      </c>
      <c r="D51" s="1">
        <v>45432</v>
      </c>
      <c r="E51" s="1">
        <v>45432</v>
      </c>
      <c r="F51" s="1">
        <v>45594</v>
      </c>
      <c r="G51" s="1">
        <v>45594</v>
      </c>
      <c r="H51">
        <v>7</v>
      </c>
      <c r="I51">
        <v>449.33</v>
      </c>
      <c r="J51">
        <v>64.19</v>
      </c>
      <c r="K51">
        <v>0</v>
      </c>
      <c r="L51" t="s">
        <v>40</v>
      </c>
      <c r="M51" t="s">
        <v>54</v>
      </c>
      <c r="N51" t="s">
        <v>42</v>
      </c>
      <c r="O51">
        <v>28</v>
      </c>
      <c r="P51" t="s">
        <v>70</v>
      </c>
      <c r="Q51" t="s">
        <v>43</v>
      </c>
      <c r="R51" t="s">
        <v>63</v>
      </c>
      <c r="S51" t="s">
        <v>85</v>
      </c>
      <c r="T51">
        <v>0</v>
      </c>
      <c r="U51">
        <v>0</v>
      </c>
      <c r="V51">
        <v>0</v>
      </c>
      <c r="W51">
        <v>0</v>
      </c>
      <c r="X51">
        <v>1</v>
      </c>
      <c r="Y51" s="1">
        <v>44345</v>
      </c>
      <c r="Z51" s="1">
        <v>44345</v>
      </c>
      <c r="AA51">
        <v>7</v>
      </c>
      <c r="AB51" t="s">
        <v>52</v>
      </c>
      <c r="AC51" t="b">
        <v>0</v>
      </c>
      <c r="AD51" t="b">
        <v>0</v>
      </c>
    </row>
    <row r="52" spans="1:30" x14ac:dyDescent="0.25">
      <c r="A52" t="s">
        <v>127</v>
      </c>
      <c r="B52" s="1">
        <v>44735</v>
      </c>
      <c r="D52" s="1">
        <v>45710</v>
      </c>
      <c r="E52" s="1">
        <v>45710</v>
      </c>
      <c r="F52" s="1">
        <v>45878</v>
      </c>
      <c r="G52" s="1">
        <v>45878</v>
      </c>
      <c r="H52">
        <v>4</v>
      </c>
      <c r="I52">
        <v>365.62</v>
      </c>
      <c r="J52">
        <v>91.41</v>
      </c>
      <c r="K52">
        <v>76.349999999999994</v>
      </c>
      <c r="L52" t="s">
        <v>59</v>
      </c>
      <c r="M52" t="s">
        <v>62</v>
      </c>
      <c r="N52" t="s">
        <v>48</v>
      </c>
      <c r="O52">
        <v>23</v>
      </c>
      <c r="P52" t="s">
        <v>70</v>
      </c>
      <c r="Q52" t="s">
        <v>55</v>
      </c>
      <c r="R52" t="s">
        <v>35</v>
      </c>
      <c r="S52" t="s">
        <v>36</v>
      </c>
      <c r="T52">
        <v>0</v>
      </c>
      <c r="U52">
        <v>0</v>
      </c>
      <c r="V52">
        <v>0</v>
      </c>
      <c r="W52">
        <v>0</v>
      </c>
      <c r="X52">
        <v>0</v>
      </c>
      <c r="Y52">
        <v>0</v>
      </c>
      <c r="Z52" t="s">
        <v>37</v>
      </c>
      <c r="AA52">
        <v>4</v>
      </c>
      <c r="AB52" t="s">
        <v>38</v>
      </c>
      <c r="AC52" t="b">
        <v>1</v>
      </c>
      <c r="AD52" t="b">
        <v>0</v>
      </c>
    </row>
    <row r="53" spans="1:30" x14ac:dyDescent="0.25">
      <c r="A53" t="s">
        <v>128</v>
      </c>
      <c r="B53" s="1">
        <v>45424</v>
      </c>
      <c r="D53" s="1">
        <v>45922</v>
      </c>
      <c r="E53" s="1">
        <v>45922</v>
      </c>
      <c r="F53" s="1">
        <v>45944</v>
      </c>
      <c r="G53" s="1">
        <v>45944</v>
      </c>
      <c r="H53">
        <v>3</v>
      </c>
      <c r="I53">
        <v>71.430000000000007</v>
      </c>
      <c r="J53">
        <v>23.81</v>
      </c>
      <c r="K53">
        <v>24.17</v>
      </c>
      <c r="L53" t="s">
        <v>47</v>
      </c>
      <c r="M53" t="s">
        <v>69</v>
      </c>
      <c r="N53" t="s">
        <v>48</v>
      </c>
      <c r="O53">
        <v>16</v>
      </c>
      <c r="P53" t="s">
        <v>49</v>
      </c>
      <c r="Q53" t="s">
        <v>50</v>
      </c>
      <c r="R53" t="s">
        <v>56</v>
      </c>
      <c r="S53" t="s">
        <v>51</v>
      </c>
      <c r="T53">
        <v>1</v>
      </c>
      <c r="U53">
        <v>1</v>
      </c>
      <c r="V53">
        <v>0</v>
      </c>
      <c r="W53">
        <v>0</v>
      </c>
      <c r="X53">
        <v>1</v>
      </c>
      <c r="Y53">
        <v>0</v>
      </c>
      <c r="Z53" t="s">
        <v>37</v>
      </c>
      <c r="AA53">
        <v>4</v>
      </c>
      <c r="AB53" t="s">
        <v>52</v>
      </c>
      <c r="AC53" t="b">
        <v>0</v>
      </c>
      <c r="AD53" t="b">
        <v>0</v>
      </c>
    </row>
    <row r="54" spans="1:30" x14ac:dyDescent="0.25">
      <c r="A54" t="s">
        <v>129</v>
      </c>
      <c r="B54" s="1">
        <v>44823</v>
      </c>
      <c r="D54" s="1">
        <v>45629</v>
      </c>
      <c r="E54" s="1">
        <v>45629</v>
      </c>
      <c r="F54" s="1">
        <v>45705</v>
      </c>
      <c r="G54" s="1">
        <v>45705</v>
      </c>
      <c r="H54">
        <v>5</v>
      </c>
      <c r="I54">
        <v>351.12</v>
      </c>
      <c r="J54">
        <v>70.22</v>
      </c>
      <c r="K54">
        <v>56.37</v>
      </c>
      <c r="L54" t="s">
        <v>87</v>
      </c>
      <c r="M54" t="s">
        <v>60</v>
      </c>
      <c r="N54" t="s">
        <v>42</v>
      </c>
      <c r="O54">
        <v>41</v>
      </c>
      <c r="P54" t="s">
        <v>34</v>
      </c>
      <c r="Q54" t="s">
        <v>50</v>
      </c>
      <c r="R54" t="s">
        <v>67</v>
      </c>
      <c r="S54" t="s">
        <v>72</v>
      </c>
      <c r="T54">
        <v>0</v>
      </c>
      <c r="U54">
        <v>0</v>
      </c>
      <c r="V54">
        <v>0</v>
      </c>
      <c r="W54">
        <v>0</v>
      </c>
      <c r="X54">
        <v>0</v>
      </c>
      <c r="Y54" s="1">
        <v>45836</v>
      </c>
      <c r="Z54" s="1">
        <v>45836</v>
      </c>
      <c r="AA54">
        <v>0</v>
      </c>
      <c r="AB54" t="s">
        <v>38</v>
      </c>
      <c r="AC54" t="b">
        <v>1</v>
      </c>
      <c r="AD54" t="b">
        <v>0</v>
      </c>
    </row>
    <row r="55" spans="1:30" x14ac:dyDescent="0.25">
      <c r="A55" t="s">
        <v>130</v>
      </c>
      <c r="B55" s="1">
        <v>45309</v>
      </c>
      <c r="D55" s="1">
        <v>45714</v>
      </c>
      <c r="E55" s="1">
        <v>45714</v>
      </c>
      <c r="F55" s="1">
        <v>45864</v>
      </c>
      <c r="G55" s="1">
        <v>45864</v>
      </c>
      <c r="H55">
        <v>3</v>
      </c>
      <c r="I55">
        <v>371.07</v>
      </c>
      <c r="J55">
        <v>123.69</v>
      </c>
      <c r="K55">
        <v>190.12</v>
      </c>
      <c r="L55" t="s">
        <v>40</v>
      </c>
      <c r="M55" t="s">
        <v>32</v>
      </c>
      <c r="N55" t="s">
        <v>48</v>
      </c>
      <c r="O55">
        <v>49</v>
      </c>
      <c r="P55" t="s">
        <v>34</v>
      </c>
      <c r="Q55" t="s">
        <v>82</v>
      </c>
      <c r="R55" t="s">
        <v>44</v>
      </c>
      <c r="S55" t="s">
        <v>85</v>
      </c>
      <c r="T55">
        <v>0</v>
      </c>
      <c r="U55">
        <v>1</v>
      </c>
      <c r="V55">
        <v>0</v>
      </c>
      <c r="W55">
        <v>0</v>
      </c>
      <c r="X55">
        <v>2</v>
      </c>
      <c r="Y55" s="1">
        <v>45884</v>
      </c>
      <c r="Z55" s="1">
        <v>45884</v>
      </c>
      <c r="AA55">
        <v>9</v>
      </c>
      <c r="AB55" t="s">
        <v>52</v>
      </c>
      <c r="AC55" t="b">
        <v>1</v>
      </c>
      <c r="AD55" t="b">
        <v>0</v>
      </c>
    </row>
    <row r="56" spans="1:30" x14ac:dyDescent="0.25">
      <c r="A56" t="s">
        <v>131</v>
      </c>
      <c r="B56" s="1">
        <v>43927</v>
      </c>
      <c r="D56" s="1">
        <v>45405</v>
      </c>
      <c r="E56" s="1">
        <v>45405</v>
      </c>
      <c r="F56" s="1">
        <v>45868</v>
      </c>
      <c r="G56" s="1">
        <v>45868</v>
      </c>
      <c r="H56">
        <v>2</v>
      </c>
      <c r="I56">
        <v>82.36</v>
      </c>
      <c r="J56">
        <v>41.18</v>
      </c>
      <c r="K56">
        <v>53.64</v>
      </c>
      <c r="L56" t="s">
        <v>87</v>
      </c>
      <c r="M56" t="s">
        <v>88</v>
      </c>
      <c r="N56" t="s">
        <v>48</v>
      </c>
      <c r="O56">
        <v>25</v>
      </c>
      <c r="P56" t="s">
        <v>70</v>
      </c>
      <c r="Q56" t="s">
        <v>35</v>
      </c>
      <c r="R56" t="s">
        <v>67</v>
      </c>
      <c r="S56" t="s">
        <v>45</v>
      </c>
      <c r="T56">
        <v>0</v>
      </c>
      <c r="U56">
        <v>0</v>
      </c>
      <c r="V56">
        <v>0</v>
      </c>
      <c r="W56">
        <v>0</v>
      </c>
      <c r="X56">
        <v>1</v>
      </c>
      <c r="Y56" s="1">
        <v>45443</v>
      </c>
      <c r="Z56" s="1">
        <v>45443</v>
      </c>
      <c r="AA56">
        <v>0</v>
      </c>
      <c r="AB56" t="s">
        <v>73</v>
      </c>
      <c r="AC56" t="b">
        <v>1</v>
      </c>
      <c r="AD56" t="b">
        <v>0</v>
      </c>
    </row>
    <row r="57" spans="1:30" x14ac:dyDescent="0.25">
      <c r="A57" t="s">
        <v>132</v>
      </c>
      <c r="B57" s="1">
        <v>45324</v>
      </c>
      <c r="D57" s="1">
        <v>45368</v>
      </c>
      <c r="E57" s="1">
        <v>45368</v>
      </c>
      <c r="F57" s="1">
        <v>45542</v>
      </c>
      <c r="G57" s="1">
        <v>45542</v>
      </c>
      <c r="H57">
        <v>3</v>
      </c>
      <c r="I57">
        <v>218.63</v>
      </c>
      <c r="J57">
        <v>72.88</v>
      </c>
      <c r="K57">
        <v>111.69</v>
      </c>
      <c r="L57" t="s">
        <v>31</v>
      </c>
      <c r="M57" t="s">
        <v>60</v>
      </c>
      <c r="N57" t="s">
        <v>48</v>
      </c>
      <c r="O57">
        <v>26</v>
      </c>
      <c r="P57" t="s">
        <v>70</v>
      </c>
      <c r="Q57" t="s">
        <v>50</v>
      </c>
      <c r="R57" t="s">
        <v>56</v>
      </c>
      <c r="S57" t="s">
        <v>36</v>
      </c>
      <c r="T57">
        <v>0</v>
      </c>
      <c r="U57">
        <v>0</v>
      </c>
      <c r="V57">
        <v>0</v>
      </c>
      <c r="W57">
        <v>0</v>
      </c>
      <c r="X57">
        <v>0</v>
      </c>
      <c r="Y57" s="1">
        <v>45780</v>
      </c>
      <c r="Z57" s="1">
        <v>45780</v>
      </c>
      <c r="AA57">
        <v>0</v>
      </c>
      <c r="AB57" t="s">
        <v>73</v>
      </c>
      <c r="AC57" t="b">
        <v>1</v>
      </c>
      <c r="AD57" t="b">
        <v>1</v>
      </c>
    </row>
    <row r="58" spans="1:30" x14ac:dyDescent="0.25">
      <c r="A58" t="s">
        <v>133</v>
      </c>
      <c r="B58" s="1">
        <v>45281</v>
      </c>
      <c r="D58" s="1">
        <v>45361</v>
      </c>
      <c r="E58" s="1">
        <v>45361</v>
      </c>
      <c r="F58" s="1">
        <v>45682</v>
      </c>
      <c r="G58" s="1">
        <v>45682</v>
      </c>
      <c r="H58">
        <v>3</v>
      </c>
      <c r="I58">
        <v>164.15</v>
      </c>
      <c r="J58">
        <v>54.72</v>
      </c>
      <c r="K58">
        <v>29.02</v>
      </c>
      <c r="L58" t="s">
        <v>65</v>
      </c>
      <c r="M58" t="s">
        <v>69</v>
      </c>
      <c r="N58" t="s">
        <v>33</v>
      </c>
      <c r="O58">
        <v>32</v>
      </c>
      <c r="P58" t="s">
        <v>34</v>
      </c>
      <c r="Q58" t="s">
        <v>82</v>
      </c>
      <c r="R58" t="s">
        <v>63</v>
      </c>
      <c r="S58" t="s">
        <v>72</v>
      </c>
      <c r="T58">
        <v>0</v>
      </c>
      <c r="U58">
        <v>0</v>
      </c>
      <c r="V58">
        <v>0</v>
      </c>
      <c r="W58">
        <v>0</v>
      </c>
      <c r="X58">
        <v>1</v>
      </c>
      <c r="Y58" s="1">
        <v>45534</v>
      </c>
      <c r="Z58" s="1">
        <v>45534</v>
      </c>
      <c r="AA58">
        <v>0</v>
      </c>
      <c r="AB58" t="s">
        <v>52</v>
      </c>
      <c r="AC58" t="b">
        <v>1</v>
      </c>
      <c r="AD58" t="b">
        <v>0</v>
      </c>
    </row>
    <row r="59" spans="1:30" x14ac:dyDescent="0.25">
      <c r="A59" t="s">
        <v>134</v>
      </c>
      <c r="B59" s="1">
        <v>44146</v>
      </c>
      <c r="D59" s="1">
        <v>44677</v>
      </c>
      <c r="E59" s="1">
        <v>44677</v>
      </c>
      <c r="F59" s="1">
        <v>44821</v>
      </c>
      <c r="G59" s="1">
        <v>44821</v>
      </c>
      <c r="H59">
        <v>2</v>
      </c>
      <c r="I59">
        <v>2.2999999999999998</v>
      </c>
      <c r="J59">
        <v>1.1499999999999999</v>
      </c>
      <c r="K59">
        <v>0.75</v>
      </c>
      <c r="L59" t="s">
        <v>40</v>
      </c>
      <c r="M59" t="s">
        <v>88</v>
      </c>
      <c r="N59" t="s">
        <v>33</v>
      </c>
      <c r="O59">
        <v>33</v>
      </c>
      <c r="P59" t="s">
        <v>34</v>
      </c>
      <c r="Q59" t="s">
        <v>90</v>
      </c>
      <c r="R59" t="s">
        <v>63</v>
      </c>
      <c r="S59" t="s">
        <v>72</v>
      </c>
      <c r="T59">
        <v>0</v>
      </c>
      <c r="U59">
        <v>1</v>
      </c>
      <c r="V59">
        <v>0</v>
      </c>
      <c r="W59">
        <v>0</v>
      </c>
      <c r="X59">
        <v>0</v>
      </c>
      <c r="Y59" s="1">
        <v>45679</v>
      </c>
      <c r="Z59" s="1">
        <v>45679</v>
      </c>
      <c r="AA59">
        <v>0</v>
      </c>
      <c r="AB59" t="s">
        <v>38</v>
      </c>
      <c r="AC59" t="b">
        <v>1</v>
      </c>
      <c r="AD59" t="b">
        <v>0</v>
      </c>
    </row>
    <row r="60" spans="1:30" x14ac:dyDescent="0.25">
      <c r="A60" t="s">
        <v>135</v>
      </c>
      <c r="B60" s="1">
        <v>43932</v>
      </c>
      <c r="D60" s="1">
        <v>44380</v>
      </c>
      <c r="E60" s="1">
        <v>44380</v>
      </c>
      <c r="F60" s="1">
        <v>45759</v>
      </c>
      <c r="G60" s="1">
        <v>45759</v>
      </c>
      <c r="H60">
        <v>5</v>
      </c>
      <c r="I60">
        <v>323.02</v>
      </c>
      <c r="J60">
        <v>64.599999999999994</v>
      </c>
      <c r="K60">
        <v>29.68</v>
      </c>
      <c r="L60" t="s">
        <v>87</v>
      </c>
      <c r="M60" t="s">
        <v>104</v>
      </c>
      <c r="N60" t="s">
        <v>48</v>
      </c>
      <c r="O60">
        <v>20</v>
      </c>
      <c r="P60" t="s">
        <v>70</v>
      </c>
      <c r="Q60" t="s">
        <v>43</v>
      </c>
      <c r="R60" t="s">
        <v>35</v>
      </c>
      <c r="S60" t="s">
        <v>100</v>
      </c>
      <c r="T60">
        <v>0</v>
      </c>
      <c r="U60">
        <v>0</v>
      </c>
      <c r="V60">
        <v>1</v>
      </c>
      <c r="W60">
        <v>0</v>
      </c>
      <c r="X60">
        <v>1</v>
      </c>
      <c r="Y60" s="1">
        <v>45770</v>
      </c>
      <c r="Z60" s="1">
        <v>45770</v>
      </c>
      <c r="AA60">
        <v>1</v>
      </c>
      <c r="AB60" t="s">
        <v>38</v>
      </c>
      <c r="AC60" t="b">
        <v>1</v>
      </c>
      <c r="AD60" t="b">
        <v>0</v>
      </c>
    </row>
    <row r="61" spans="1:30" x14ac:dyDescent="0.25">
      <c r="A61" t="s">
        <v>136</v>
      </c>
      <c r="B61" s="1">
        <v>44331</v>
      </c>
      <c r="D61" s="1">
        <v>44617</v>
      </c>
      <c r="E61" s="1">
        <v>44617</v>
      </c>
      <c r="F61" s="1">
        <v>45062</v>
      </c>
      <c r="G61" s="1">
        <v>45062</v>
      </c>
      <c r="H61">
        <v>3</v>
      </c>
      <c r="I61">
        <v>130.33000000000001</v>
      </c>
      <c r="J61">
        <v>43.44</v>
      </c>
      <c r="K61">
        <v>15.8</v>
      </c>
      <c r="L61" t="s">
        <v>65</v>
      </c>
      <c r="M61" t="s">
        <v>76</v>
      </c>
      <c r="N61" t="s">
        <v>42</v>
      </c>
      <c r="O61">
        <v>17</v>
      </c>
      <c r="P61" t="s">
        <v>49</v>
      </c>
      <c r="Q61" t="s">
        <v>82</v>
      </c>
      <c r="R61" t="s">
        <v>56</v>
      </c>
      <c r="S61" t="s">
        <v>57</v>
      </c>
      <c r="T61">
        <v>0</v>
      </c>
      <c r="U61">
        <v>0</v>
      </c>
      <c r="V61">
        <v>0</v>
      </c>
      <c r="W61">
        <v>0</v>
      </c>
      <c r="X61">
        <v>1</v>
      </c>
      <c r="Y61" s="1">
        <v>44691</v>
      </c>
      <c r="Z61" s="1">
        <v>44691</v>
      </c>
      <c r="AA61">
        <v>0</v>
      </c>
      <c r="AB61" t="s">
        <v>73</v>
      </c>
      <c r="AC61" t="b">
        <v>1</v>
      </c>
      <c r="AD61" t="b">
        <v>1</v>
      </c>
    </row>
    <row r="62" spans="1:30" x14ac:dyDescent="0.25">
      <c r="A62" t="s">
        <v>137</v>
      </c>
      <c r="B62" s="1">
        <v>43998</v>
      </c>
      <c r="D62" s="1">
        <v>45213</v>
      </c>
      <c r="E62" s="1">
        <v>45213</v>
      </c>
      <c r="F62" s="1">
        <v>45649</v>
      </c>
      <c r="G62" s="1">
        <v>45649</v>
      </c>
      <c r="H62">
        <v>3</v>
      </c>
      <c r="I62">
        <v>79.260000000000005</v>
      </c>
      <c r="J62">
        <v>26.42</v>
      </c>
      <c r="K62">
        <v>39.71</v>
      </c>
      <c r="L62" t="s">
        <v>87</v>
      </c>
      <c r="M62" t="s">
        <v>54</v>
      </c>
      <c r="N62" t="s">
        <v>42</v>
      </c>
      <c r="O62">
        <v>36</v>
      </c>
      <c r="P62" t="s">
        <v>34</v>
      </c>
      <c r="Q62" t="s">
        <v>35</v>
      </c>
      <c r="R62" t="s">
        <v>56</v>
      </c>
      <c r="S62" t="s">
        <v>96</v>
      </c>
      <c r="T62">
        <v>0</v>
      </c>
      <c r="U62">
        <v>0</v>
      </c>
      <c r="V62">
        <v>1</v>
      </c>
      <c r="W62">
        <v>0</v>
      </c>
      <c r="X62">
        <v>1</v>
      </c>
      <c r="Y62" s="1">
        <v>45695</v>
      </c>
      <c r="Z62" s="1">
        <v>45695</v>
      </c>
      <c r="AA62">
        <v>0</v>
      </c>
      <c r="AB62" t="s">
        <v>38</v>
      </c>
      <c r="AC62" t="b">
        <v>1</v>
      </c>
      <c r="AD62" t="b">
        <v>1</v>
      </c>
    </row>
    <row r="63" spans="1:30" x14ac:dyDescent="0.25">
      <c r="A63" t="s">
        <v>138</v>
      </c>
      <c r="B63" s="1">
        <v>44850</v>
      </c>
      <c r="D63" s="1">
        <v>45128</v>
      </c>
      <c r="E63" s="1">
        <v>45128</v>
      </c>
      <c r="F63" s="1">
        <v>45251</v>
      </c>
      <c r="G63" s="1">
        <v>45251</v>
      </c>
      <c r="H63">
        <v>2</v>
      </c>
      <c r="I63">
        <v>235.42</v>
      </c>
      <c r="J63">
        <v>117.71</v>
      </c>
      <c r="K63">
        <v>0.5</v>
      </c>
      <c r="L63" t="s">
        <v>87</v>
      </c>
      <c r="M63" t="s">
        <v>95</v>
      </c>
      <c r="N63" t="s">
        <v>48</v>
      </c>
      <c r="O63">
        <v>22</v>
      </c>
      <c r="P63" t="s">
        <v>70</v>
      </c>
      <c r="Q63" t="s">
        <v>55</v>
      </c>
      <c r="R63" t="s">
        <v>67</v>
      </c>
      <c r="S63" t="s">
        <v>100</v>
      </c>
      <c r="T63">
        <v>1</v>
      </c>
      <c r="U63">
        <v>1</v>
      </c>
      <c r="V63">
        <v>0</v>
      </c>
      <c r="W63">
        <v>0</v>
      </c>
      <c r="X63">
        <v>1</v>
      </c>
      <c r="Y63" s="1">
        <v>45403</v>
      </c>
      <c r="Z63" s="1">
        <v>45403</v>
      </c>
      <c r="AA63">
        <v>0</v>
      </c>
      <c r="AB63" t="s">
        <v>73</v>
      </c>
      <c r="AC63" t="b">
        <v>1</v>
      </c>
      <c r="AD63" t="b">
        <v>0</v>
      </c>
    </row>
    <row r="64" spans="1:30" x14ac:dyDescent="0.25">
      <c r="A64" t="s">
        <v>139</v>
      </c>
      <c r="B64" s="1">
        <v>44807</v>
      </c>
      <c r="D64" s="1">
        <v>45635</v>
      </c>
      <c r="E64" s="1">
        <v>45635</v>
      </c>
      <c r="F64" s="1">
        <v>45883</v>
      </c>
      <c r="G64" s="1">
        <v>45883</v>
      </c>
      <c r="H64">
        <v>5</v>
      </c>
      <c r="I64">
        <v>308.26</v>
      </c>
      <c r="J64">
        <v>61.65</v>
      </c>
      <c r="K64">
        <v>132.22999999999999</v>
      </c>
      <c r="L64" t="s">
        <v>47</v>
      </c>
      <c r="M64" t="s">
        <v>76</v>
      </c>
      <c r="N64" t="s">
        <v>42</v>
      </c>
      <c r="O64">
        <v>28</v>
      </c>
      <c r="P64" t="s">
        <v>70</v>
      </c>
      <c r="Q64" t="s">
        <v>35</v>
      </c>
      <c r="R64" t="s">
        <v>56</v>
      </c>
      <c r="S64" t="s">
        <v>51</v>
      </c>
      <c r="T64">
        <v>0</v>
      </c>
      <c r="U64">
        <v>1</v>
      </c>
      <c r="V64">
        <v>1</v>
      </c>
      <c r="W64">
        <v>1</v>
      </c>
      <c r="X64">
        <v>1</v>
      </c>
      <c r="Y64">
        <v>0</v>
      </c>
      <c r="Z64" t="s">
        <v>37</v>
      </c>
      <c r="AA64">
        <v>1</v>
      </c>
      <c r="AB64" t="s">
        <v>38</v>
      </c>
      <c r="AC64" t="b">
        <v>1</v>
      </c>
      <c r="AD64" t="b">
        <v>1</v>
      </c>
    </row>
    <row r="65" spans="1:30" x14ac:dyDescent="0.25">
      <c r="A65" t="s">
        <v>140</v>
      </c>
      <c r="B65" s="1">
        <v>44624</v>
      </c>
      <c r="D65" s="1">
        <v>44684</v>
      </c>
      <c r="E65" s="1">
        <v>44684</v>
      </c>
      <c r="F65" s="1">
        <v>45649</v>
      </c>
      <c r="G65" s="1">
        <v>45649</v>
      </c>
      <c r="H65">
        <v>1</v>
      </c>
      <c r="I65">
        <v>29.15</v>
      </c>
      <c r="J65">
        <v>29.15</v>
      </c>
      <c r="K65">
        <v>47.59</v>
      </c>
      <c r="L65" t="s">
        <v>65</v>
      </c>
      <c r="M65" t="s">
        <v>95</v>
      </c>
      <c r="N65" t="s">
        <v>48</v>
      </c>
      <c r="O65">
        <v>19</v>
      </c>
      <c r="P65" t="s">
        <v>49</v>
      </c>
      <c r="Q65" t="s">
        <v>35</v>
      </c>
      <c r="R65" t="s">
        <v>56</v>
      </c>
      <c r="S65" t="s">
        <v>45</v>
      </c>
      <c r="T65">
        <v>0</v>
      </c>
      <c r="U65">
        <v>0</v>
      </c>
      <c r="V65">
        <v>0</v>
      </c>
      <c r="W65">
        <v>0</v>
      </c>
      <c r="X65">
        <v>0</v>
      </c>
      <c r="Y65" s="1">
        <v>45285</v>
      </c>
      <c r="Z65" s="1">
        <v>45285</v>
      </c>
      <c r="AA65">
        <v>0</v>
      </c>
      <c r="AB65" t="s">
        <v>38</v>
      </c>
      <c r="AC65" t="b">
        <v>1</v>
      </c>
      <c r="AD65" t="b">
        <v>1</v>
      </c>
    </row>
    <row r="66" spans="1:30" x14ac:dyDescent="0.25">
      <c r="A66" t="s">
        <v>141</v>
      </c>
      <c r="B66" s="1">
        <v>44282</v>
      </c>
      <c r="D66" s="1">
        <v>44749</v>
      </c>
      <c r="E66" s="1">
        <v>44749</v>
      </c>
      <c r="F66" s="1">
        <v>45391</v>
      </c>
      <c r="G66" s="1">
        <v>45391</v>
      </c>
      <c r="H66">
        <v>5</v>
      </c>
      <c r="I66">
        <v>405.93</v>
      </c>
      <c r="J66">
        <v>81.19</v>
      </c>
      <c r="K66">
        <v>141.97</v>
      </c>
      <c r="L66" t="s">
        <v>65</v>
      </c>
      <c r="M66" t="s">
        <v>62</v>
      </c>
      <c r="N66" t="s">
        <v>48</v>
      </c>
      <c r="O66">
        <v>36</v>
      </c>
      <c r="P66" t="s">
        <v>34</v>
      </c>
      <c r="Q66" t="s">
        <v>35</v>
      </c>
      <c r="R66" t="s">
        <v>56</v>
      </c>
      <c r="S66" t="s">
        <v>45</v>
      </c>
      <c r="T66">
        <v>0</v>
      </c>
      <c r="U66">
        <v>0</v>
      </c>
      <c r="V66">
        <v>0</v>
      </c>
      <c r="W66">
        <v>0</v>
      </c>
      <c r="X66">
        <v>1</v>
      </c>
      <c r="Y66" s="1">
        <v>44658</v>
      </c>
      <c r="Z66" s="1">
        <v>44658</v>
      </c>
      <c r="AA66">
        <v>2</v>
      </c>
      <c r="AB66" t="s">
        <v>73</v>
      </c>
      <c r="AC66" t="b">
        <v>1</v>
      </c>
      <c r="AD66" t="b">
        <v>0</v>
      </c>
    </row>
    <row r="67" spans="1:30" x14ac:dyDescent="0.25">
      <c r="A67" t="s">
        <v>142</v>
      </c>
      <c r="B67" s="1">
        <v>44299</v>
      </c>
      <c r="D67" s="1">
        <v>45885</v>
      </c>
      <c r="E67" s="1">
        <v>45885</v>
      </c>
      <c r="F67" s="1">
        <v>45940</v>
      </c>
      <c r="G67" s="1">
        <v>45940</v>
      </c>
      <c r="H67">
        <v>5</v>
      </c>
      <c r="I67">
        <v>274.89999999999998</v>
      </c>
      <c r="J67">
        <v>54.98</v>
      </c>
      <c r="K67">
        <v>30.09</v>
      </c>
      <c r="L67" t="s">
        <v>40</v>
      </c>
      <c r="M67" t="s">
        <v>88</v>
      </c>
      <c r="N67" t="s">
        <v>42</v>
      </c>
      <c r="O67">
        <v>40</v>
      </c>
      <c r="P67" t="s">
        <v>34</v>
      </c>
      <c r="Q67" t="s">
        <v>55</v>
      </c>
      <c r="R67" t="s">
        <v>63</v>
      </c>
      <c r="S67" t="s">
        <v>57</v>
      </c>
      <c r="T67">
        <v>0</v>
      </c>
      <c r="U67">
        <v>0</v>
      </c>
      <c r="V67">
        <v>0</v>
      </c>
      <c r="W67">
        <v>0</v>
      </c>
      <c r="X67">
        <v>0</v>
      </c>
      <c r="Y67" s="1">
        <v>44454</v>
      </c>
      <c r="Z67" s="1">
        <v>44454</v>
      </c>
      <c r="AA67">
        <v>1</v>
      </c>
      <c r="AB67" t="s">
        <v>38</v>
      </c>
      <c r="AC67" t="b">
        <v>1</v>
      </c>
      <c r="AD67" t="b">
        <v>1</v>
      </c>
    </row>
    <row r="68" spans="1:30" x14ac:dyDescent="0.25">
      <c r="A68" t="s">
        <v>143</v>
      </c>
      <c r="B68" s="1">
        <v>44772</v>
      </c>
      <c r="D68" s="1">
        <v>45821</v>
      </c>
      <c r="E68" s="1">
        <v>45821</v>
      </c>
      <c r="F68" s="1">
        <v>45916</v>
      </c>
      <c r="G68" s="1">
        <v>45916</v>
      </c>
      <c r="H68">
        <v>4</v>
      </c>
      <c r="I68">
        <v>21.63</v>
      </c>
      <c r="J68">
        <v>5.41</v>
      </c>
      <c r="K68">
        <v>5.85</v>
      </c>
      <c r="L68" t="s">
        <v>40</v>
      </c>
      <c r="M68" t="s">
        <v>32</v>
      </c>
      <c r="N68" t="s">
        <v>42</v>
      </c>
      <c r="O68">
        <v>20</v>
      </c>
      <c r="P68" t="s">
        <v>70</v>
      </c>
      <c r="Q68" t="s">
        <v>43</v>
      </c>
      <c r="R68" t="s">
        <v>67</v>
      </c>
      <c r="S68" t="s">
        <v>45</v>
      </c>
      <c r="T68">
        <v>0</v>
      </c>
      <c r="U68">
        <v>1</v>
      </c>
      <c r="V68">
        <v>0</v>
      </c>
      <c r="W68">
        <v>0</v>
      </c>
      <c r="X68">
        <v>1</v>
      </c>
      <c r="Y68" s="1">
        <v>45850</v>
      </c>
      <c r="Z68" s="1">
        <v>45850</v>
      </c>
      <c r="AA68">
        <v>0</v>
      </c>
      <c r="AB68" t="s">
        <v>52</v>
      </c>
      <c r="AC68" t="b">
        <v>1</v>
      </c>
      <c r="AD68" t="b">
        <v>0</v>
      </c>
    </row>
    <row r="69" spans="1:30" x14ac:dyDescent="0.25">
      <c r="A69" t="s">
        <v>144</v>
      </c>
      <c r="B69" s="1">
        <v>44507</v>
      </c>
      <c r="D69" s="1">
        <v>44913</v>
      </c>
      <c r="E69" s="1">
        <v>44913</v>
      </c>
      <c r="F69" s="1">
        <v>45651</v>
      </c>
      <c r="G69" s="1">
        <v>45651</v>
      </c>
      <c r="H69">
        <v>1</v>
      </c>
      <c r="I69">
        <v>111.56</v>
      </c>
      <c r="J69">
        <v>111.56</v>
      </c>
      <c r="K69">
        <v>173.56</v>
      </c>
      <c r="L69" t="s">
        <v>87</v>
      </c>
      <c r="M69" t="s">
        <v>32</v>
      </c>
      <c r="N69" t="s">
        <v>48</v>
      </c>
      <c r="O69">
        <v>21</v>
      </c>
      <c r="P69" t="s">
        <v>70</v>
      </c>
      <c r="Q69" t="s">
        <v>82</v>
      </c>
      <c r="R69" t="s">
        <v>63</v>
      </c>
      <c r="S69" t="s">
        <v>57</v>
      </c>
      <c r="T69">
        <v>0</v>
      </c>
      <c r="U69">
        <v>0</v>
      </c>
      <c r="V69">
        <v>0</v>
      </c>
      <c r="W69">
        <v>0</v>
      </c>
      <c r="X69">
        <v>0</v>
      </c>
      <c r="Y69" s="1">
        <v>45704</v>
      </c>
      <c r="Z69" s="1">
        <v>45704</v>
      </c>
      <c r="AA69">
        <v>0</v>
      </c>
      <c r="AB69" t="s">
        <v>73</v>
      </c>
      <c r="AC69" t="b">
        <v>1</v>
      </c>
      <c r="AD69" t="b">
        <v>1</v>
      </c>
    </row>
    <row r="70" spans="1:30" x14ac:dyDescent="0.25">
      <c r="A70" t="s">
        <v>145</v>
      </c>
      <c r="B70" s="1">
        <v>44499</v>
      </c>
      <c r="D70" s="1">
        <v>45094</v>
      </c>
      <c r="E70" s="1">
        <v>45094</v>
      </c>
      <c r="F70" s="1">
        <v>45368</v>
      </c>
      <c r="G70" s="1">
        <v>45368</v>
      </c>
      <c r="H70">
        <v>2</v>
      </c>
      <c r="I70">
        <v>41.75</v>
      </c>
      <c r="J70">
        <v>20.88</v>
      </c>
      <c r="K70">
        <v>13.09</v>
      </c>
      <c r="L70" t="s">
        <v>40</v>
      </c>
      <c r="M70" t="s">
        <v>104</v>
      </c>
      <c r="N70" t="s">
        <v>48</v>
      </c>
      <c r="O70">
        <v>37</v>
      </c>
      <c r="P70" t="s">
        <v>34</v>
      </c>
      <c r="Q70" t="s">
        <v>90</v>
      </c>
      <c r="R70" t="s">
        <v>63</v>
      </c>
      <c r="S70" t="s">
        <v>72</v>
      </c>
      <c r="T70">
        <v>0</v>
      </c>
      <c r="U70">
        <v>0</v>
      </c>
      <c r="V70">
        <v>0</v>
      </c>
      <c r="W70">
        <v>0</v>
      </c>
      <c r="X70">
        <v>0</v>
      </c>
      <c r="Y70" s="1">
        <v>45404</v>
      </c>
      <c r="Z70" s="1">
        <v>45404</v>
      </c>
      <c r="AA70">
        <v>0</v>
      </c>
      <c r="AB70" t="s">
        <v>52</v>
      </c>
      <c r="AC70" t="b">
        <v>1</v>
      </c>
      <c r="AD70" t="b">
        <v>0</v>
      </c>
    </row>
    <row r="71" spans="1:30" x14ac:dyDescent="0.25">
      <c r="A71" t="s">
        <v>146</v>
      </c>
      <c r="B71" s="1">
        <v>45540</v>
      </c>
      <c r="D71" s="1">
        <v>45645</v>
      </c>
      <c r="E71" s="1">
        <v>45645</v>
      </c>
      <c r="F71" s="1">
        <v>45727</v>
      </c>
      <c r="G71" s="1">
        <v>45727</v>
      </c>
      <c r="H71">
        <v>3</v>
      </c>
      <c r="I71">
        <v>59.58</v>
      </c>
      <c r="J71">
        <v>19.86</v>
      </c>
      <c r="K71">
        <v>15.26</v>
      </c>
      <c r="L71" t="s">
        <v>87</v>
      </c>
      <c r="M71" t="s">
        <v>60</v>
      </c>
      <c r="N71" t="s">
        <v>48</v>
      </c>
      <c r="O71">
        <v>54</v>
      </c>
      <c r="P71" t="s">
        <v>34</v>
      </c>
      <c r="Q71" t="s">
        <v>35</v>
      </c>
      <c r="R71" t="s">
        <v>63</v>
      </c>
      <c r="S71" t="s">
        <v>45</v>
      </c>
      <c r="T71">
        <v>0</v>
      </c>
      <c r="U71">
        <v>0</v>
      </c>
      <c r="V71">
        <v>0</v>
      </c>
      <c r="W71">
        <v>0</v>
      </c>
      <c r="X71">
        <v>3</v>
      </c>
      <c r="Y71" s="1">
        <v>45876</v>
      </c>
      <c r="Z71" s="1">
        <v>45876</v>
      </c>
      <c r="AA71">
        <v>0</v>
      </c>
      <c r="AB71" t="s">
        <v>52</v>
      </c>
      <c r="AC71" t="b">
        <v>1</v>
      </c>
      <c r="AD71" t="b">
        <v>0</v>
      </c>
    </row>
    <row r="72" spans="1:30" x14ac:dyDescent="0.25">
      <c r="A72" t="s">
        <v>147</v>
      </c>
      <c r="B72" s="1">
        <v>44929</v>
      </c>
      <c r="D72" s="1">
        <v>45226</v>
      </c>
      <c r="E72" s="1">
        <v>45226</v>
      </c>
      <c r="F72" s="1">
        <v>45459</v>
      </c>
      <c r="G72" s="1">
        <v>45459</v>
      </c>
      <c r="H72">
        <v>4</v>
      </c>
      <c r="I72">
        <v>274.29000000000002</v>
      </c>
      <c r="J72">
        <v>68.569999999999993</v>
      </c>
      <c r="K72">
        <v>57.71</v>
      </c>
      <c r="L72" t="s">
        <v>87</v>
      </c>
      <c r="M72" t="s">
        <v>88</v>
      </c>
      <c r="N72" t="s">
        <v>42</v>
      </c>
      <c r="O72">
        <v>20</v>
      </c>
      <c r="P72" t="s">
        <v>70</v>
      </c>
      <c r="Q72" t="s">
        <v>50</v>
      </c>
      <c r="R72" t="s">
        <v>67</v>
      </c>
      <c r="S72" t="s">
        <v>100</v>
      </c>
      <c r="T72">
        <v>0</v>
      </c>
      <c r="U72">
        <v>1</v>
      </c>
      <c r="V72">
        <v>0</v>
      </c>
      <c r="W72">
        <v>0</v>
      </c>
      <c r="X72">
        <v>0</v>
      </c>
      <c r="Y72" s="1">
        <v>45288</v>
      </c>
      <c r="Z72" s="1">
        <v>45288</v>
      </c>
      <c r="AA72">
        <v>4</v>
      </c>
      <c r="AB72" t="s">
        <v>38</v>
      </c>
      <c r="AC72" t="b">
        <v>1</v>
      </c>
      <c r="AD72" t="b">
        <v>0</v>
      </c>
    </row>
    <row r="73" spans="1:30" x14ac:dyDescent="0.25">
      <c r="A73" t="s">
        <v>148</v>
      </c>
      <c r="B73" s="1">
        <v>44285</v>
      </c>
      <c r="D73" s="1">
        <v>45170</v>
      </c>
      <c r="E73" s="1">
        <v>45170</v>
      </c>
      <c r="F73" s="1">
        <v>45757</v>
      </c>
      <c r="G73" s="1">
        <v>45757</v>
      </c>
      <c r="H73">
        <v>1</v>
      </c>
      <c r="I73">
        <v>59.89</v>
      </c>
      <c r="J73">
        <v>59.89</v>
      </c>
      <c r="K73">
        <v>76.069999999999993</v>
      </c>
      <c r="L73" t="s">
        <v>59</v>
      </c>
      <c r="M73" t="s">
        <v>62</v>
      </c>
      <c r="N73" t="s">
        <v>33</v>
      </c>
      <c r="O73">
        <v>28</v>
      </c>
      <c r="P73" t="s">
        <v>70</v>
      </c>
      <c r="Q73" t="s">
        <v>35</v>
      </c>
      <c r="R73" t="s">
        <v>44</v>
      </c>
      <c r="S73" t="s">
        <v>72</v>
      </c>
      <c r="T73">
        <v>0</v>
      </c>
      <c r="U73">
        <v>0</v>
      </c>
      <c r="V73">
        <v>0</v>
      </c>
      <c r="W73">
        <v>0</v>
      </c>
      <c r="X73">
        <v>0</v>
      </c>
      <c r="Y73" s="1">
        <v>45662</v>
      </c>
      <c r="Z73" s="1">
        <v>45662</v>
      </c>
      <c r="AA73">
        <v>0</v>
      </c>
      <c r="AB73" t="s">
        <v>52</v>
      </c>
      <c r="AC73" t="b">
        <v>1</v>
      </c>
      <c r="AD73" t="b">
        <v>1</v>
      </c>
    </row>
    <row r="74" spans="1:30" x14ac:dyDescent="0.25">
      <c r="A74" t="s">
        <v>149</v>
      </c>
      <c r="B74" s="1">
        <v>44163</v>
      </c>
      <c r="D74" s="1">
        <v>44695</v>
      </c>
      <c r="E74" s="1">
        <v>44695</v>
      </c>
      <c r="F74" s="1">
        <v>44872</v>
      </c>
      <c r="G74" s="1">
        <v>44872</v>
      </c>
      <c r="H74">
        <v>1</v>
      </c>
      <c r="I74">
        <v>44.22</v>
      </c>
      <c r="J74">
        <v>44.22</v>
      </c>
      <c r="K74">
        <v>19.88</v>
      </c>
      <c r="L74" t="s">
        <v>31</v>
      </c>
      <c r="M74" t="s">
        <v>95</v>
      </c>
      <c r="N74" t="s">
        <v>48</v>
      </c>
      <c r="O74">
        <v>35</v>
      </c>
      <c r="P74" t="s">
        <v>34</v>
      </c>
      <c r="Q74" t="s">
        <v>55</v>
      </c>
      <c r="R74" t="s">
        <v>63</v>
      </c>
      <c r="S74" t="s">
        <v>100</v>
      </c>
      <c r="T74">
        <v>0</v>
      </c>
      <c r="U74">
        <v>0</v>
      </c>
      <c r="V74">
        <v>0</v>
      </c>
      <c r="W74">
        <v>0</v>
      </c>
      <c r="X74">
        <v>0</v>
      </c>
      <c r="Y74" s="1">
        <v>44645</v>
      </c>
      <c r="Z74" s="1">
        <v>44645</v>
      </c>
      <c r="AA74">
        <v>5</v>
      </c>
      <c r="AB74" t="s">
        <v>38</v>
      </c>
      <c r="AC74" t="b">
        <v>1</v>
      </c>
      <c r="AD74" t="b">
        <v>0</v>
      </c>
    </row>
    <row r="75" spans="1:30" x14ac:dyDescent="0.25">
      <c r="A75" t="s">
        <v>150</v>
      </c>
      <c r="B75" s="1">
        <v>44683</v>
      </c>
      <c r="D75" s="1">
        <v>44754</v>
      </c>
      <c r="E75" s="1">
        <v>44754</v>
      </c>
      <c r="F75" s="1">
        <v>44817</v>
      </c>
      <c r="G75" s="1">
        <v>44817</v>
      </c>
      <c r="H75">
        <v>3</v>
      </c>
      <c r="I75">
        <v>113.1</v>
      </c>
      <c r="J75">
        <v>37.700000000000003</v>
      </c>
      <c r="K75">
        <v>37.76</v>
      </c>
      <c r="L75" t="s">
        <v>40</v>
      </c>
      <c r="M75" t="s">
        <v>95</v>
      </c>
      <c r="N75" t="s">
        <v>33</v>
      </c>
      <c r="O75">
        <v>40</v>
      </c>
      <c r="P75" t="s">
        <v>34</v>
      </c>
      <c r="Q75" t="s">
        <v>55</v>
      </c>
      <c r="R75" t="s">
        <v>67</v>
      </c>
      <c r="S75" t="s">
        <v>57</v>
      </c>
      <c r="T75">
        <v>1</v>
      </c>
      <c r="U75">
        <v>0</v>
      </c>
      <c r="V75">
        <v>0</v>
      </c>
      <c r="W75">
        <v>0</v>
      </c>
      <c r="X75">
        <v>1</v>
      </c>
      <c r="Y75" s="1">
        <v>45199</v>
      </c>
      <c r="Z75" s="1">
        <v>45199</v>
      </c>
      <c r="AA75">
        <v>0</v>
      </c>
      <c r="AB75" t="s">
        <v>38</v>
      </c>
      <c r="AC75" t="b">
        <v>0</v>
      </c>
      <c r="AD75" t="b">
        <v>0</v>
      </c>
    </row>
    <row r="76" spans="1:30" x14ac:dyDescent="0.25">
      <c r="A76" t="s">
        <v>151</v>
      </c>
      <c r="B76" s="1">
        <v>44063</v>
      </c>
      <c r="D76" s="1">
        <v>44388</v>
      </c>
      <c r="E76" s="1">
        <v>44388</v>
      </c>
      <c r="F76" s="1">
        <v>44800</v>
      </c>
      <c r="G76" s="1">
        <v>44800</v>
      </c>
      <c r="H76">
        <v>2</v>
      </c>
      <c r="I76">
        <v>114.41</v>
      </c>
      <c r="J76">
        <v>57.21</v>
      </c>
      <c r="K76">
        <v>21.01</v>
      </c>
      <c r="L76" t="s">
        <v>65</v>
      </c>
      <c r="M76" t="s">
        <v>104</v>
      </c>
      <c r="N76" t="s">
        <v>42</v>
      </c>
      <c r="O76">
        <v>44</v>
      </c>
      <c r="P76" t="s">
        <v>34</v>
      </c>
      <c r="Q76" t="s">
        <v>90</v>
      </c>
      <c r="R76" t="s">
        <v>35</v>
      </c>
      <c r="S76" t="s">
        <v>36</v>
      </c>
      <c r="T76">
        <v>0</v>
      </c>
      <c r="U76">
        <v>0</v>
      </c>
      <c r="V76">
        <v>0</v>
      </c>
      <c r="W76">
        <v>0</v>
      </c>
      <c r="X76">
        <v>1</v>
      </c>
      <c r="Y76">
        <v>0</v>
      </c>
      <c r="Z76" t="s">
        <v>37</v>
      </c>
      <c r="AA76">
        <v>0</v>
      </c>
      <c r="AB76" t="s">
        <v>73</v>
      </c>
      <c r="AC76" t="b">
        <v>1</v>
      </c>
      <c r="AD76" t="b">
        <v>1</v>
      </c>
    </row>
    <row r="77" spans="1:30" x14ac:dyDescent="0.25">
      <c r="A77" t="s">
        <v>152</v>
      </c>
      <c r="B77" s="1">
        <v>45047</v>
      </c>
      <c r="D77" s="1">
        <v>45169</v>
      </c>
      <c r="E77" s="1">
        <v>45169</v>
      </c>
      <c r="F77" s="1">
        <v>45194</v>
      </c>
      <c r="G77" s="1">
        <v>45194</v>
      </c>
      <c r="H77">
        <v>1</v>
      </c>
      <c r="I77">
        <v>55.25</v>
      </c>
      <c r="J77">
        <v>55.25</v>
      </c>
      <c r="K77">
        <v>61.94</v>
      </c>
      <c r="L77" t="s">
        <v>40</v>
      </c>
      <c r="M77" t="s">
        <v>88</v>
      </c>
      <c r="N77" t="s">
        <v>48</v>
      </c>
      <c r="O77">
        <v>24</v>
      </c>
      <c r="P77" t="s">
        <v>70</v>
      </c>
      <c r="Q77" t="s">
        <v>50</v>
      </c>
      <c r="R77" t="s">
        <v>35</v>
      </c>
      <c r="S77" t="s">
        <v>96</v>
      </c>
      <c r="T77">
        <v>0</v>
      </c>
      <c r="U77">
        <v>1</v>
      </c>
      <c r="V77">
        <v>0</v>
      </c>
      <c r="W77">
        <v>0</v>
      </c>
      <c r="X77">
        <v>0</v>
      </c>
      <c r="Y77">
        <v>0</v>
      </c>
      <c r="Z77" t="s">
        <v>37</v>
      </c>
      <c r="AA77">
        <v>0</v>
      </c>
      <c r="AB77" t="s">
        <v>38</v>
      </c>
      <c r="AC77" t="b">
        <v>0</v>
      </c>
      <c r="AD77" t="b">
        <v>1</v>
      </c>
    </row>
    <row r="78" spans="1:30" x14ac:dyDescent="0.25">
      <c r="A78" t="s">
        <v>153</v>
      </c>
      <c r="B78" s="1">
        <v>44537</v>
      </c>
      <c r="D78" s="1">
        <v>44739</v>
      </c>
      <c r="E78" s="1">
        <v>44739</v>
      </c>
      <c r="F78" s="1">
        <v>44915</v>
      </c>
      <c r="G78" s="1">
        <v>44915</v>
      </c>
      <c r="H78">
        <v>1</v>
      </c>
      <c r="I78">
        <v>24.65</v>
      </c>
      <c r="J78">
        <v>24.65</v>
      </c>
      <c r="K78">
        <v>14.96</v>
      </c>
      <c r="L78" t="s">
        <v>40</v>
      </c>
      <c r="M78" t="s">
        <v>69</v>
      </c>
      <c r="N78" t="s">
        <v>33</v>
      </c>
      <c r="O78">
        <v>31</v>
      </c>
      <c r="P78" t="s">
        <v>34</v>
      </c>
      <c r="Q78" t="s">
        <v>66</v>
      </c>
      <c r="R78" t="s">
        <v>44</v>
      </c>
      <c r="S78" t="s">
        <v>72</v>
      </c>
      <c r="T78">
        <v>1</v>
      </c>
      <c r="U78">
        <v>0</v>
      </c>
      <c r="V78">
        <v>1</v>
      </c>
      <c r="W78">
        <v>1</v>
      </c>
      <c r="X78">
        <v>0</v>
      </c>
      <c r="Y78" s="1">
        <v>45487</v>
      </c>
      <c r="Z78" s="1">
        <v>45487</v>
      </c>
      <c r="AA78">
        <v>0</v>
      </c>
      <c r="AB78" t="s">
        <v>73</v>
      </c>
      <c r="AC78" t="b">
        <v>1</v>
      </c>
      <c r="AD78" t="b">
        <v>0</v>
      </c>
    </row>
    <row r="79" spans="1:30" x14ac:dyDescent="0.25">
      <c r="A79" t="s">
        <v>154</v>
      </c>
      <c r="B79" s="1">
        <v>44936</v>
      </c>
      <c r="D79" s="1">
        <v>45577</v>
      </c>
      <c r="E79" s="1">
        <v>45577</v>
      </c>
      <c r="F79" s="1">
        <v>45856</v>
      </c>
      <c r="G79" s="1">
        <v>45856</v>
      </c>
      <c r="H79">
        <v>5</v>
      </c>
      <c r="I79">
        <v>472.35</v>
      </c>
      <c r="J79">
        <v>94.47</v>
      </c>
      <c r="K79">
        <v>63.16</v>
      </c>
      <c r="L79" t="s">
        <v>47</v>
      </c>
      <c r="M79" t="s">
        <v>76</v>
      </c>
      <c r="N79" t="s">
        <v>48</v>
      </c>
      <c r="O79">
        <v>23</v>
      </c>
      <c r="P79" t="s">
        <v>70</v>
      </c>
      <c r="Q79" t="s">
        <v>50</v>
      </c>
      <c r="R79" t="s">
        <v>63</v>
      </c>
      <c r="S79" t="s">
        <v>85</v>
      </c>
      <c r="T79">
        <v>1</v>
      </c>
      <c r="U79">
        <v>0</v>
      </c>
      <c r="V79">
        <v>0</v>
      </c>
      <c r="W79">
        <v>0</v>
      </c>
      <c r="X79">
        <v>1</v>
      </c>
      <c r="Y79" s="1">
        <v>45203</v>
      </c>
      <c r="Z79" s="1">
        <v>45203</v>
      </c>
      <c r="AA79">
        <v>6</v>
      </c>
      <c r="AB79" t="s">
        <v>73</v>
      </c>
      <c r="AC79" t="b">
        <v>1</v>
      </c>
      <c r="AD79" t="b">
        <v>0</v>
      </c>
    </row>
    <row r="80" spans="1:30" x14ac:dyDescent="0.25">
      <c r="A80" t="s">
        <v>155</v>
      </c>
      <c r="B80" s="1">
        <v>44343</v>
      </c>
      <c r="D80" s="1">
        <v>45026</v>
      </c>
      <c r="E80" s="1">
        <v>45026</v>
      </c>
      <c r="F80" s="1">
        <v>45696</v>
      </c>
      <c r="G80" s="1">
        <v>45696</v>
      </c>
      <c r="H80">
        <v>1</v>
      </c>
      <c r="I80">
        <v>62.85</v>
      </c>
      <c r="J80">
        <v>62.85</v>
      </c>
      <c r="K80">
        <v>34.020000000000003</v>
      </c>
      <c r="L80" t="s">
        <v>47</v>
      </c>
      <c r="M80" t="s">
        <v>54</v>
      </c>
      <c r="N80" t="s">
        <v>42</v>
      </c>
      <c r="O80">
        <v>31</v>
      </c>
      <c r="P80" t="s">
        <v>34</v>
      </c>
      <c r="Q80" t="s">
        <v>66</v>
      </c>
      <c r="R80" t="s">
        <v>44</v>
      </c>
      <c r="S80" t="s">
        <v>100</v>
      </c>
      <c r="T80">
        <v>0</v>
      </c>
      <c r="U80">
        <v>0</v>
      </c>
      <c r="V80">
        <v>1</v>
      </c>
      <c r="W80">
        <v>0</v>
      </c>
      <c r="X80">
        <v>0</v>
      </c>
      <c r="Y80" s="1">
        <v>45717</v>
      </c>
      <c r="Z80" s="1">
        <v>45717</v>
      </c>
      <c r="AA80">
        <v>0</v>
      </c>
      <c r="AB80" t="s">
        <v>52</v>
      </c>
      <c r="AC80" t="b">
        <v>0</v>
      </c>
      <c r="AD80" t="b">
        <v>1</v>
      </c>
    </row>
    <row r="81" spans="1:30" x14ac:dyDescent="0.25">
      <c r="A81" t="s">
        <v>156</v>
      </c>
      <c r="B81" s="1">
        <v>44369</v>
      </c>
      <c r="D81" s="1">
        <v>45796</v>
      </c>
      <c r="E81" s="1">
        <v>45796</v>
      </c>
      <c r="F81" s="1">
        <v>45853</v>
      </c>
      <c r="G81" s="1">
        <v>45853</v>
      </c>
      <c r="H81">
        <v>2</v>
      </c>
      <c r="I81">
        <v>215.43</v>
      </c>
      <c r="J81">
        <v>107.72</v>
      </c>
      <c r="K81">
        <v>70.040000000000006</v>
      </c>
      <c r="L81" t="s">
        <v>47</v>
      </c>
      <c r="M81" t="s">
        <v>76</v>
      </c>
      <c r="N81" t="s">
        <v>48</v>
      </c>
      <c r="O81">
        <v>22</v>
      </c>
      <c r="P81" t="s">
        <v>70</v>
      </c>
      <c r="Q81" t="s">
        <v>55</v>
      </c>
      <c r="R81" t="s">
        <v>63</v>
      </c>
      <c r="S81" t="s">
        <v>96</v>
      </c>
      <c r="T81">
        <v>0</v>
      </c>
      <c r="U81">
        <v>0</v>
      </c>
      <c r="V81">
        <v>0</v>
      </c>
      <c r="W81">
        <v>0</v>
      </c>
      <c r="X81">
        <v>0</v>
      </c>
      <c r="Y81" s="1">
        <v>44483</v>
      </c>
      <c r="Z81" s="1">
        <v>44483</v>
      </c>
      <c r="AA81">
        <v>2</v>
      </c>
      <c r="AB81" t="s">
        <v>38</v>
      </c>
      <c r="AC81" t="b">
        <v>0</v>
      </c>
      <c r="AD81" t="b">
        <v>0</v>
      </c>
    </row>
    <row r="82" spans="1:30" x14ac:dyDescent="0.25">
      <c r="A82" t="s">
        <v>157</v>
      </c>
      <c r="B82" s="1">
        <v>45175</v>
      </c>
      <c r="D82" s="1">
        <v>45746</v>
      </c>
      <c r="E82" s="1">
        <v>45746</v>
      </c>
      <c r="F82" s="1">
        <v>45944</v>
      </c>
      <c r="G82" s="1">
        <v>45944</v>
      </c>
      <c r="H82">
        <v>5</v>
      </c>
      <c r="I82">
        <v>195.55</v>
      </c>
      <c r="J82">
        <v>39.11</v>
      </c>
      <c r="K82">
        <v>15.56</v>
      </c>
      <c r="L82" t="s">
        <v>59</v>
      </c>
      <c r="M82" t="s">
        <v>76</v>
      </c>
      <c r="N82" t="s">
        <v>42</v>
      </c>
      <c r="O82">
        <v>28</v>
      </c>
      <c r="P82" t="s">
        <v>70</v>
      </c>
      <c r="Q82" t="s">
        <v>50</v>
      </c>
      <c r="R82" t="s">
        <v>67</v>
      </c>
      <c r="S82" t="s">
        <v>85</v>
      </c>
      <c r="T82">
        <v>0</v>
      </c>
      <c r="U82">
        <v>0</v>
      </c>
      <c r="V82">
        <v>0</v>
      </c>
      <c r="W82">
        <v>0</v>
      </c>
      <c r="X82">
        <v>1</v>
      </c>
      <c r="Y82" s="1">
        <v>45425</v>
      </c>
      <c r="Z82" s="1">
        <v>45425</v>
      </c>
      <c r="AA82">
        <v>0</v>
      </c>
      <c r="AB82" t="s">
        <v>52</v>
      </c>
      <c r="AC82" t="b">
        <v>1</v>
      </c>
      <c r="AD82" t="b">
        <v>0</v>
      </c>
    </row>
    <row r="83" spans="1:30" x14ac:dyDescent="0.25">
      <c r="A83" t="s">
        <v>158</v>
      </c>
      <c r="B83" s="1">
        <v>45196</v>
      </c>
      <c r="D83" s="1">
        <v>45301</v>
      </c>
      <c r="E83" s="1">
        <v>45301</v>
      </c>
      <c r="F83" s="1">
        <v>45815</v>
      </c>
      <c r="G83" s="1">
        <v>45815</v>
      </c>
      <c r="H83">
        <v>5</v>
      </c>
      <c r="I83">
        <v>355.05</v>
      </c>
      <c r="J83">
        <v>71.010000000000005</v>
      </c>
      <c r="K83">
        <v>116.15</v>
      </c>
      <c r="L83" t="s">
        <v>31</v>
      </c>
      <c r="M83" t="s">
        <v>69</v>
      </c>
      <c r="N83" t="s">
        <v>48</v>
      </c>
      <c r="O83">
        <v>30</v>
      </c>
      <c r="P83" t="s">
        <v>70</v>
      </c>
      <c r="Q83" t="s">
        <v>55</v>
      </c>
      <c r="R83" t="s">
        <v>35</v>
      </c>
      <c r="S83" t="s">
        <v>96</v>
      </c>
      <c r="T83">
        <v>0</v>
      </c>
      <c r="U83">
        <v>0</v>
      </c>
      <c r="V83">
        <v>0</v>
      </c>
      <c r="W83">
        <v>1</v>
      </c>
      <c r="X83">
        <v>0</v>
      </c>
      <c r="Y83">
        <v>0</v>
      </c>
      <c r="Z83" t="s">
        <v>37</v>
      </c>
      <c r="AA83">
        <v>2</v>
      </c>
      <c r="AB83" t="s">
        <v>38</v>
      </c>
      <c r="AC83" t="b">
        <v>1</v>
      </c>
      <c r="AD83" t="b">
        <v>0</v>
      </c>
    </row>
    <row r="84" spans="1:30" x14ac:dyDescent="0.25">
      <c r="A84" t="s">
        <v>159</v>
      </c>
      <c r="B84" s="1">
        <v>44329</v>
      </c>
      <c r="D84" s="1">
        <v>45925</v>
      </c>
      <c r="E84" s="1">
        <v>45925</v>
      </c>
      <c r="F84" s="1">
        <v>45925</v>
      </c>
      <c r="G84" s="1">
        <v>45925</v>
      </c>
      <c r="H84">
        <v>3</v>
      </c>
      <c r="I84">
        <v>134.68</v>
      </c>
      <c r="J84">
        <v>44.89</v>
      </c>
      <c r="K84">
        <v>15.93</v>
      </c>
      <c r="L84" t="s">
        <v>31</v>
      </c>
      <c r="M84" t="s">
        <v>54</v>
      </c>
      <c r="N84" t="s">
        <v>33</v>
      </c>
      <c r="O84">
        <v>37</v>
      </c>
      <c r="P84" t="s">
        <v>34</v>
      </c>
      <c r="Q84" t="s">
        <v>35</v>
      </c>
      <c r="R84" t="s">
        <v>56</v>
      </c>
      <c r="S84" t="s">
        <v>100</v>
      </c>
      <c r="T84">
        <v>0</v>
      </c>
      <c r="U84">
        <v>0</v>
      </c>
      <c r="V84">
        <v>0</v>
      </c>
      <c r="W84">
        <v>1</v>
      </c>
      <c r="X84">
        <v>1</v>
      </c>
      <c r="Y84" s="1">
        <v>44353</v>
      </c>
      <c r="Z84" s="1">
        <v>44353</v>
      </c>
      <c r="AA84">
        <v>0</v>
      </c>
      <c r="AB84" t="s">
        <v>73</v>
      </c>
      <c r="AC84" t="b">
        <v>1</v>
      </c>
      <c r="AD84" t="b">
        <v>0</v>
      </c>
    </row>
    <row r="85" spans="1:30" x14ac:dyDescent="0.25">
      <c r="A85" t="s">
        <v>160</v>
      </c>
      <c r="B85" s="1">
        <v>45360</v>
      </c>
      <c r="D85" s="1">
        <v>45699</v>
      </c>
      <c r="E85" s="1">
        <v>45699</v>
      </c>
      <c r="F85" s="1">
        <v>45843</v>
      </c>
      <c r="G85" s="1">
        <v>45843</v>
      </c>
      <c r="H85">
        <v>5</v>
      </c>
      <c r="I85">
        <v>174.74</v>
      </c>
      <c r="J85">
        <v>34.950000000000003</v>
      </c>
      <c r="K85">
        <v>38.409999999999997</v>
      </c>
      <c r="L85" t="s">
        <v>31</v>
      </c>
      <c r="M85" t="s">
        <v>32</v>
      </c>
      <c r="N85" t="s">
        <v>33</v>
      </c>
      <c r="O85">
        <v>16</v>
      </c>
      <c r="P85" t="s">
        <v>49</v>
      </c>
      <c r="Q85" t="s">
        <v>82</v>
      </c>
      <c r="R85" t="s">
        <v>56</v>
      </c>
      <c r="S85" t="s">
        <v>45</v>
      </c>
      <c r="T85">
        <v>0</v>
      </c>
      <c r="U85">
        <v>1</v>
      </c>
      <c r="V85">
        <v>0</v>
      </c>
      <c r="W85">
        <v>0</v>
      </c>
      <c r="X85">
        <v>2</v>
      </c>
      <c r="Y85" s="1">
        <v>45436</v>
      </c>
      <c r="Z85" s="1">
        <v>45436</v>
      </c>
      <c r="AA85">
        <v>4</v>
      </c>
      <c r="AB85" t="s">
        <v>38</v>
      </c>
      <c r="AC85" t="b">
        <v>1</v>
      </c>
      <c r="AD85" t="b">
        <v>0</v>
      </c>
    </row>
    <row r="86" spans="1:30" x14ac:dyDescent="0.25">
      <c r="A86" t="s">
        <v>161</v>
      </c>
      <c r="B86" s="1">
        <v>44962</v>
      </c>
      <c r="D86" s="1">
        <v>45778</v>
      </c>
      <c r="E86" s="1">
        <v>45778</v>
      </c>
      <c r="F86" s="1">
        <v>45863</v>
      </c>
      <c r="G86" s="1">
        <v>45863</v>
      </c>
      <c r="H86">
        <v>2</v>
      </c>
      <c r="I86">
        <v>37.659999999999997</v>
      </c>
      <c r="J86">
        <v>18.829999999999998</v>
      </c>
      <c r="K86">
        <v>6.57</v>
      </c>
      <c r="L86" t="s">
        <v>47</v>
      </c>
      <c r="M86" t="s">
        <v>104</v>
      </c>
      <c r="N86" t="s">
        <v>48</v>
      </c>
      <c r="O86">
        <v>44</v>
      </c>
      <c r="P86" t="s">
        <v>34</v>
      </c>
      <c r="Q86" t="s">
        <v>55</v>
      </c>
      <c r="R86" t="s">
        <v>67</v>
      </c>
      <c r="S86" t="s">
        <v>45</v>
      </c>
      <c r="T86">
        <v>0</v>
      </c>
      <c r="U86">
        <v>0</v>
      </c>
      <c r="V86">
        <v>1</v>
      </c>
      <c r="W86">
        <v>0</v>
      </c>
      <c r="X86">
        <v>1</v>
      </c>
      <c r="Y86" s="1">
        <v>45554</v>
      </c>
      <c r="Z86" s="1">
        <v>45554</v>
      </c>
      <c r="AA86">
        <v>0</v>
      </c>
      <c r="AB86" t="s">
        <v>38</v>
      </c>
      <c r="AC86" t="b">
        <v>1</v>
      </c>
      <c r="AD86" t="b">
        <v>0</v>
      </c>
    </row>
    <row r="87" spans="1:30" x14ac:dyDescent="0.25">
      <c r="A87" t="s">
        <v>162</v>
      </c>
      <c r="B87" s="1">
        <v>44064</v>
      </c>
      <c r="D87" s="1">
        <v>44321</v>
      </c>
      <c r="E87" s="1">
        <v>44321</v>
      </c>
      <c r="F87" s="1">
        <v>45840</v>
      </c>
      <c r="G87" s="1">
        <v>45840</v>
      </c>
      <c r="H87">
        <v>2</v>
      </c>
      <c r="I87">
        <v>59.01</v>
      </c>
      <c r="J87">
        <v>29.51</v>
      </c>
      <c r="K87">
        <v>0.5</v>
      </c>
      <c r="L87" t="s">
        <v>31</v>
      </c>
      <c r="M87" t="s">
        <v>60</v>
      </c>
      <c r="N87" t="s">
        <v>33</v>
      </c>
      <c r="O87">
        <v>16</v>
      </c>
      <c r="P87" t="s">
        <v>49</v>
      </c>
      <c r="Q87" t="s">
        <v>82</v>
      </c>
      <c r="R87" t="s">
        <v>67</v>
      </c>
      <c r="S87" t="s">
        <v>100</v>
      </c>
      <c r="T87">
        <v>0</v>
      </c>
      <c r="U87">
        <v>1</v>
      </c>
      <c r="V87">
        <v>0</v>
      </c>
      <c r="W87">
        <v>0</v>
      </c>
      <c r="X87">
        <v>0</v>
      </c>
      <c r="Y87" s="1">
        <v>45836</v>
      </c>
      <c r="Z87" s="1">
        <v>45836</v>
      </c>
      <c r="AA87">
        <v>0</v>
      </c>
      <c r="AB87" t="s">
        <v>38</v>
      </c>
      <c r="AC87" t="b">
        <v>1</v>
      </c>
      <c r="AD87" t="b">
        <v>0</v>
      </c>
    </row>
    <row r="88" spans="1:30" x14ac:dyDescent="0.25">
      <c r="A88" t="s">
        <v>163</v>
      </c>
      <c r="B88" s="1">
        <v>44842</v>
      </c>
      <c r="D88" s="1">
        <v>45442</v>
      </c>
      <c r="E88" s="1">
        <v>45442</v>
      </c>
      <c r="F88" s="1">
        <v>45594</v>
      </c>
      <c r="G88" s="1">
        <v>45594</v>
      </c>
      <c r="H88">
        <v>1</v>
      </c>
      <c r="I88">
        <v>15.62</v>
      </c>
      <c r="J88">
        <v>15.62</v>
      </c>
      <c r="K88">
        <v>26.86</v>
      </c>
      <c r="L88" t="s">
        <v>31</v>
      </c>
      <c r="M88" t="s">
        <v>60</v>
      </c>
      <c r="N88" t="s">
        <v>48</v>
      </c>
      <c r="O88">
        <v>37</v>
      </c>
      <c r="P88" t="s">
        <v>34</v>
      </c>
      <c r="Q88" t="s">
        <v>90</v>
      </c>
      <c r="R88" t="s">
        <v>67</v>
      </c>
      <c r="S88" t="s">
        <v>85</v>
      </c>
      <c r="T88">
        <v>0</v>
      </c>
      <c r="U88">
        <v>0</v>
      </c>
      <c r="V88">
        <v>0</v>
      </c>
      <c r="W88">
        <v>0</v>
      </c>
      <c r="X88">
        <v>1</v>
      </c>
      <c r="Y88">
        <v>0</v>
      </c>
      <c r="Z88" t="s">
        <v>37</v>
      </c>
      <c r="AA88">
        <v>8</v>
      </c>
      <c r="AB88" t="s">
        <v>38</v>
      </c>
      <c r="AC88" t="b">
        <v>0</v>
      </c>
      <c r="AD88" t="b">
        <v>0</v>
      </c>
    </row>
    <row r="89" spans="1:30" x14ac:dyDescent="0.25">
      <c r="A89" t="s">
        <v>164</v>
      </c>
      <c r="B89" s="1">
        <v>43861</v>
      </c>
      <c r="D89" s="1">
        <v>45463</v>
      </c>
      <c r="E89" s="1">
        <v>45463</v>
      </c>
      <c r="F89" s="1">
        <v>45757</v>
      </c>
      <c r="G89" s="1">
        <v>45757</v>
      </c>
      <c r="H89">
        <v>3</v>
      </c>
      <c r="I89">
        <v>245.22</v>
      </c>
      <c r="J89">
        <v>81.739999999999995</v>
      </c>
      <c r="K89">
        <v>48.81</v>
      </c>
      <c r="L89" t="s">
        <v>87</v>
      </c>
      <c r="M89" t="s">
        <v>62</v>
      </c>
      <c r="N89" t="s">
        <v>42</v>
      </c>
      <c r="O89">
        <v>49</v>
      </c>
      <c r="P89" t="s">
        <v>34</v>
      </c>
      <c r="Q89" t="s">
        <v>50</v>
      </c>
      <c r="R89" t="s">
        <v>35</v>
      </c>
      <c r="S89" t="s">
        <v>85</v>
      </c>
      <c r="T89">
        <v>2</v>
      </c>
      <c r="U89">
        <v>0</v>
      </c>
      <c r="V89">
        <v>0</v>
      </c>
      <c r="W89">
        <v>1</v>
      </c>
      <c r="X89">
        <v>2</v>
      </c>
      <c r="Y89">
        <v>0</v>
      </c>
      <c r="Z89" t="s">
        <v>37</v>
      </c>
      <c r="AA89">
        <v>7</v>
      </c>
      <c r="AB89" t="s">
        <v>38</v>
      </c>
      <c r="AC89" t="b">
        <v>1</v>
      </c>
      <c r="AD89" t="b">
        <v>0</v>
      </c>
    </row>
    <row r="90" spans="1:30" x14ac:dyDescent="0.25">
      <c r="A90" t="s">
        <v>165</v>
      </c>
      <c r="B90" s="1">
        <v>44004</v>
      </c>
      <c r="D90">
        <v>0</v>
      </c>
      <c r="E90" t="s">
        <v>92</v>
      </c>
      <c r="F90">
        <v>0</v>
      </c>
      <c r="G90" t="s">
        <v>92</v>
      </c>
      <c r="H90">
        <v>0</v>
      </c>
      <c r="I90">
        <v>0</v>
      </c>
      <c r="J90">
        <v>0</v>
      </c>
      <c r="K90">
        <v>0</v>
      </c>
      <c r="L90" t="s">
        <v>40</v>
      </c>
      <c r="M90" t="s">
        <v>104</v>
      </c>
      <c r="N90" t="s">
        <v>48</v>
      </c>
      <c r="O90">
        <v>33</v>
      </c>
      <c r="P90" t="s">
        <v>34</v>
      </c>
      <c r="Q90" t="s">
        <v>43</v>
      </c>
      <c r="R90" t="s">
        <v>56</v>
      </c>
      <c r="S90" t="s">
        <v>72</v>
      </c>
      <c r="T90">
        <v>0</v>
      </c>
      <c r="U90">
        <v>0</v>
      </c>
      <c r="V90">
        <v>0</v>
      </c>
      <c r="W90">
        <v>0</v>
      </c>
      <c r="X90">
        <v>0</v>
      </c>
      <c r="Y90">
        <v>0</v>
      </c>
      <c r="Z90" t="s">
        <v>37</v>
      </c>
      <c r="AA90">
        <v>0</v>
      </c>
      <c r="AB90" t="s">
        <v>73</v>
      </c>
      <c r="AC90" t="b">
        <v>1</v>
      </c>
      <c r="AD90" t="b">
        <v>0</v>
      </c>
    </row>
    <row r="91" spans="1:30" x14ac:dyDescent="0.25">
      <c r="A91" t="s">
        <v>166</v>
      </c>
      <c r="B91" s="1">
        <v>45014</v>
      </c>
      <c r="D91" s="1">
        <v>45277</v>
      </c>
      <c r="E91" s="1">
        <v>45277</v>
      </c>
      <c r="F91" s="1">
        <v>45751</v>
      </c>
      <c r="G91" s="1">
        <v>45751</v>
      </c>
      <c r="H91">
        <v>4</v>
      </c>
      <c r="I91">
        <v>4.32</v>
      </c>
      <c r="J91">
        <v>1.08</v>
      </c>
      <c r="K91">
        <v>1.26</v>
      </c>
      <c r="L91" t="s">
        <v>31</v>
      </c>
      <c r="M91" t="s">
        <v>88</v>
      </c>
      <c r="N91" t="s">
        <v>33</v>
      </c>
      <c r="O91">
        <v>22</v>
      </c>
      <c r="P91" t="s">
        <v>70</v>
      </c>
      <c r="Q91" t="s">
        <v>55</v>
      </c>
      <c r="R91" t="s">
        <v>44</v>
      </c>
      <c r="S91" t="s">
        <v>36</v>
      </c>
      <c r="T91">
        <v>0</v>
      </c>
      <c r="U91">
        <v>0</v>
      </c>
      <c r="V91">
        <v>0</v>
      </c>
      <c r="W91">
        <v>0</v>
      </c>
      <c r="X91">
        <v>2</v>
      </c>
      <c r="Y91" s="1">
        <v>45680</v>
      </c>
      <c r="Z91" s="1">
        <v>45680</v>
      </c>
      <c r="AA91">
        <v>0</v>
      </c>
      <c r="AB91" t="s">
        <v>38</v>
      </c>
      <c r="AC91" t="b">
        <v>0</v>
      </c>
      <c r="AD91" t="b">
        <v>0</v>
      </c>
    </row>
    <row r="92" spans="1:30" x14ac:dyDescent="0.25">
      <c r="A92" t="s">
        <v>167</v>
      </c>
      <c r="B92" s="1">
        <v>45620</v>
      </c>
      <c r="D92" s="1">
        <v>45727</v>
      </c>
      <c r="E92" s="1">
        <v>45727</v>
      </c>
      <c r="F92" s="1">
        <v>45821</v>
      </c>
      <c r="G92" s="1">
        <v>45821</v>
      </c>
      <c r="H92">
        <v>3</v>
      </c>
      <c r="I92">
        <v>36.049999999999997</v>
      </c>
      <c r="J92">
        <v>12.02</v>
      </c>
      <c r="K92">
        <v>12.58</v>
      </c>
      <c r="L92" t="s">
        <v>87</v>
      </c>
      <c r="M92" t="s">
        <v>95</v>
      </c>
      <c r="N92" t="s">
        <v>48</v>
      </c>
      <c r="O92">
        <v>42</v>
      </c>
      <c r="P92" t="s">
        <v>34</v>
      </c>
      <c r="Q92" t="s">
        <v>90</v>
      </c>
      <c r="R92" t="s">
        <v>44</v>
      </c>
      <c r="S92" t="s">
        <v>36</v>
      </c>
      <c r="T92">
        <v>0</v>
      </c>
      <c r="U92">
        <v>0</v>
      </c>
      <c r="V92">
        <v>0</v>
      </c>
      <c r="W92">
        <v>0</v>
      </c>
      <c r="X92">
        <v>1</v>
      </c>
      <c r="Y92" s="1">
        <v>45851</v>
      </c>
      <c r="Z92" s="1">
        <v>45851</v>
      </c>
      <c r="AA92">
        <v>7</v>
      </c>
      <c r="AB92" t="s">
        <v>52</v>
      </c>
      <c r="AC92" t="b">
        <v>1</v>
      </c>
      <c r="AD92" t="b">
        <v>0</v>
      </c>
    </row>
    <row r="93" spans="1:30" x14ac:dyDescent="0.25">
      <c r="A93" t="s">
        <v>168</v>
      </c>
      <c r="B93" s="1">
        <v>45567</v>
      </c>
      <c r="D93" s="1">
        <v>45658</v>
      </c>
      <c r="E93" s="1">
        <v>45658</v>
      </c>
      <c r="F93" s="1">
        <v>45731</v>
      </c>
      <c r="G93" s="1">
        <v>45731</v>
      </c>
      <c r="H93">
        <v>1</v>
      </c>
      <c r="I93">
        <v>65.72</v>
      </c>
      <c r="J93">
        <v>65.72</v>
      </c>
      <c r="K93">
        <v>127.36</v>
      </c>
      <c r="L93" t="s">
        <v>40</v>
      </c>
      <c r="M93" t="s">
        <v>104</v>
      </c>
      <c r="N93" t="s">
        <v>48</v>
      </c>
      <c r="O93">
        <v>27</v>
      </c>
      <c r="P93" t="s">
        <v>70</v>
      </c>
      <c r="Q93" t="s">
        <v>43</v>
      </c>
      <c r="R93" t="s">
        <v>67</v>
      </c>
      <c r="S93" t="s">
        <v>96</v>
      </c>
      <c r="T93">
        <v>1</v>
      </c>
      <c r="U93">
        <v>0</v>
      </c>
      <c r="V93">
        <v>0</v>
      </c>
      <c r="W93">
        <v>0</v>
      </c>
      <c r="X93">
        <v>1</v>
      </c>
      <c r="Y93">
        <v>0</v>
      </c>
      <c r="Z93" t="s">
        <v>37</v>
      </c>
      <c r="AA93">
        <v>0</v>
      </c>
      <c r="AB93" t="s">
        <v>38</v>
      </c>
      <c r="AC93" t="b">
        <v>1</v>
      </c>
      <c r="AD93" t="b">
        <v>0</v>
      </c>
    </row>
    <row r="94" spans="1:30" x14ac:dyDescent="0.25">
      <c r="A94" t="s">
        <v>169</v>
      </c>
      <c r="B94" s="1">
        <v>44713</v>
      </c>
      <c r="D94" s="1">
        <v>44931</v>
      </c>
      <c r="E94" s="1">
        <v>44931</v>
      </c>
      <c r="F94" s="1">
        <v>45065</v>
      </c>
      <c r="G94" s="1">
        <v>45065</v>
      </c>
      <c r="H94">
        <v>1</v>
      </c>
      <c r="I94">
        <v>36.659999999999997</v>
      </c>
      <c r="J94">
        <v>36.659999999999997</v>
      </c>
      <c r="K94">
        <v>68.290000000000006</v>
      </c>
      <c r="L94" t="s">
        <v>59</v>
      </c>
      <c r="M94" t="s">
        <v>60</v>
      </c>
      <c r="N94" t="s">
        <v>48</v>
      </c>
      <c r="O94">
        <v>28</v>
      </c>
      <c r="P94" t="s">
        <v>70</v>
      </c>
      <c r="Q94" t="s">
        <v>50</v>
      </c>
      <c r="R94" t="s">
        <v>44</v>
      </c>
      <c r="S94" t="s">
        <v>100</v>
      </c>
      <c r="T94">
        <v>1</v>
      </c>
      <c r="U94">
        <v>0</v>
      </c>
      <c r="V94">
        <v>0</v>
      </c>
      <c r="W94">
        <v>0</v>
      </c>
      <c r="X94">
        <v>1</v>
      </c>
      <c r="Y94">
        <v>0</v>
      </c>
      <c r="Z94" t="s">
        <v>37</v>
      </c>
      <c r="AA94">
        <v>2</v>
      </c>
      <c r="AB94" t="s">
        <v>38</v>
      </c>
      <c r="AC94" t="b">
        <v>1</v>
      </c>
      <c r="AD94" t="b">
        <v>1</v>
      </c>
    </row>
    <row r="95" spans="1:30" x14ac:dyDescent="0.25">
      <c r="A95" t="s">
        <v>170</v>
      </c>
      <c r="B95" s="1">
        <v>44643</v>
      </c>
      <c r="D95" s="1">
        <v>45877</v>
      </c>
      <c r="E95" s="1">
        <v>45877</v>
      </c>
      <c r="F95" s="1">
        <v>45897</v>
      </c>
      <c r="G95" s="1">
        <v>45897</v>
      </c>
      <c r="H95">
        <v>5</v>
      </c>
      <c r="I95">
        <v>177.99</v>
      </c>
      <c r="J95">
        <v>35.6</v>
      </c>
      <c r="K95">
        <v>25.92</v>
      </c>
      <c r="L95" t="s">
        <v>31</v>
      </c>
      <c r="M95" t="s">
        <v>95</v>
      </c>
      <c r="N95" t="s">
        <v>33</v>
      </c>
      <c r="O95">
        <v>37</v>
      </c>
      <c r="P95" t="s">
        <v>34</v>
      </c>
      <c r="Q95" t="s">
        <v>55</v>
      </c>
      <c r="R95" t="s">
        <v>35</v>
      </c>
      <c r="S95" t="s">
        <v>57</v>
      </c>
      <c r="T95">
        <v>0</v>
      </c>
      <c r="U95">
        <v>0</v>
      </c>
      <c r="V95">
        <v>0</v>
      </c>
      <c r="W95">
        <v>0</v>
      </c>
      <c r="X95">
        <v>1</v>
      </c>
      <c r="Y95" s="1">
        <v>45032</v>
      </c>
      <c r="Z95" s="1">
        <v>45032</v>
      </c>
      <c r="AA95">
        <v>0</v>
      </c>
      <c r="AB95" t="s">
        <v>38</v>
      </c>
      <c r="AC95" t="b">
        <v>1</v>
      </c>
      <c r="AD95" t="b">
        <v>0</v>
      </c>
    </row>
    <row r="96" spans="1:30" x14ac:dyDescent="0.25">
      <c r="A96" t="s">
        <v>171</v>
      </c>
      <c r="B96" s="1">
        <v>45027</v>
      </c>
      <c r="D96" s="1">
        <v>45195</v>
      </c>
      <c r="E96" s="1">
        <v>45195</v>
      </c>
      <c r="F96" s="1">
        <v>45238</v>
      </c>
      <c r="G96" s="1">
        <v>45238</v>
      </c>
      <c r="H96">
        <v>2</v>
      </c>
      <c r="I96">
        <v>100.29</v>
      </c>
      <c r="J96">
        <v>50.15</v>
      </c>
      <c r="K96">
        <v>57.41</v>
      </c>
      <c r="L96" t="s">
        <v>87</v>
      </c>
      <c r="M96" t="s">
        <v>32</v>
      </c>
      <c r="N96" t="s">
        <v>48</v>
      </c>
      <c r="O96">
        <v>22</v>
      </c>
      <c r="P96" t="s">
        <v>70</v>
      </c>
      <c r="Q96" t="s">
        <v>35</v>
      </c>
      <c r="R96" t="s">
        <v>35</v>
      </c>
      <c r="S96" t="s">
        <v>57</v>
      </c>
      <c r="T96">
        <v>0</v>
      </c>
      <c r="U96">
        <v>0</v>
      </c>
      <c r="V96">
        <v>0</v>
      </c>
      <c r="W96">
        <v>0</v>
      </c>
      <c r="X96">
        <v>0</v>
      </c>
      <c r="Y96" s="1">
        <v>45838</v>
      </c>
      <c r="Z96" s="1">
        <v>45838</v>
      </c>
      <c r="AA96">
        <v>0</v>
      </c>
      <c r="AB96" t="s">
        <v>38</v>
      </c>
      <c r="AC96" t="b">
        <v>1</v>
      </c>
      <c r="AD96" t="b">
        <v>0</v>
      </c>
    </row>
    <row r="97" spans="1:30" x14ac:dyDescent="0.25">
      <c r="A97" t="s">
        <v>172</v>
      </c>
      <c r="B97" s="1">
        <v>44677</v>
      </c>
      <c r="D97" s="1">
        <v>45857</v>
      </c>
      <c r="E97" s="1">
        <v>45857</v>
      </c>
      <c r="F97" s="1">
        <v>45905</v>
      </c>
      <c r="G97" s="1">
        <v>45905</v>
      </c>
      <c r="H97">
        <v>2</v>
      </c>
      <c r="I97">
        <v>81.66</v>
      </c>
      <c r="J97">
        <v>40.83</v>
      </c>
      <c r="K97">
        <v>68.55</v>
      </c>
      <c r="L97" t="s">
        <v>87</v>
      </c>
      <c r="M97" t="s">
        <v>32</v>
      </c>
      <c r="N97" t="s">
        <v>33</v>
      </c>
      <c r="O97">
        <v>26</v>
      </c>
      <c r="P97" t="s">
        <v>70</v>
      </c>
      <c r="Q97" t="s">
        <v>50</v>
      </c>
      <c r="R97" t="s">
        <v>56</v>
      </c>
      <c r="S97" t="s">
        <v>36</v>
      </c>
      <c r="T97">
        <v>1</v>
      </c>
      <c r="U97">
        <v>1</v>
      </c>
      <c r="V97">
        <v>0</v>
      </c>
      <c r="W97">
        <v>0</v>
      </c>
      <c r="X97">
        <v>2</v>
      </c>
      <c r="Y97">
        <v>0</v>
      </c>
      <c r="Z97" t="s">
        <v>37</v>
      </c>
      <c r="AA97">
        <v>0</v>
      </c>
      <c r="AB97" t="s">
        <v>38</v>
      </c>
      <c r="AC97" t="b">
        <v>1</v>
      </c>
      <c r="AD97" t="b">
        <v>1</v>
      </c>
    </row>
    <row r="98" spans="1:30" x14ac:dyDescent="0.25">
      <c r="A98" t="s">
        <v>173</v>
      </c>
      <c r="B98" s="1">
        <v>45609</v>
      </c>
      <c r="D98" s="1">
        <v>45875</v>
      </c>
      <c r="E98" s="1">
        <v>45875</v>
      </c>
      <c r="F98" s="1">
        <v>45894</v>
      </c>
      <c r="G98" s="1">
        <v>45894</v>
      </c>
      <c r="H98">
        <v>4</v>
      </c>
      <c r="I98">
        <v>191.11</v>
      </c>
      <c r="J98">
        <v>47.78</v>
      </c>
      <c r="K98">
        <v>18.73</v>
      </c>
      <c r="L98" t="s">
        <v>87</v>
      </c>
      <c r="M98" t="s">
        <v>32</v>
      </c>
      <c r="N98" t="s">
        <v>48</v>
      </c>
      <c r="O98">
        <v>16</v>
      </c>
      <c r="P98" t="s">
        <v>49</v>
      </c>
      <c r="Q98" t="s">
        <v>43</v>
      </c>
      <c r="R98" t="s">
        <v>35</v>
      </c>
      <c r="S98" t="s">
        <v>72</v>
      </c>
      <c r="T98">
        <v>0</v>
      </c>
      <c r="U98">
        <v>0</v>
      </c>
      <c r="V98">
        <v>0</v>
      </c>
      <c r="W98">
        <v>0</v>
      </c>
      <c r="X98">
        <v>2</v>
      </c>
      <c r="Y98">
        <v>0</v>
      </c>
      <c r="Z98" t="s">
        <v>37</v>
      </c>
      <c r="AA98">
        <v>0</v>
      </c>
      <c r="AB98" t="s">
        <v>38</v>
      </c>
      <c r="AC98" t="b">
        <v>1</v>
      </c>
      <c r="AD98" t="b">
        <v>1</v>
      </c>
    </row>
    <row r="99" spans="1:30" x14ac:dyDescent="0.25">
      <c r="A99" t="s">
        <v>174</v>
      </c>
      <c r="B99" s="1">
        <v>44564</v>
      </c>
      <c r="D99" s="1">
        <v>44889</v>
      </c>
      <c r="E99" s="1">
        <v>44889</v>
      </c>
      <c r="F99">
        <v>0</v>
      </c>
      <c r="G99" t="s">
        <v>92</v>
      </c>
      <c r="H99">
        <v>0</v>
      </c>
      <c r="I99">
        <v>0</v>
      </c>
      <c r="J99">
        <v>0</v>
      </c>
      <c r="K99">
        <v>0</v>
      </c>
      <c r="L99" t="s">
        <v>31</v>
      </c>
      <c r="M99" t="s">
        <v>76</v>
      </c>
      <c r="N99" t="s">
        <v>42</v>
      </c>
      <c r="O99">
        <v>30</v>
      </c>
      <c r="P99" t="s">
        <v>70</v>
      </c>
      <c r="Q99" t="s">
        <v>55</v>
      </c>
      <c r="R99" t="s">
        <v>63</v>
      </c>
      <c r="S99" t="s">
        <v>100</v>
      </c>
      <c r="T99">
        <v>0</v>
      </c>
      <c r="U99">
        <v>0</v>
      </c>
      <c r="V99">
        <v>0</v>
      </c>
      <c r="W99">
        <v>0</v>
      </c>
      <c r="X99">
        <v>0</v>
      </c>
      <c r="Y99" s="1">
        <v>45627</v>
      </c>
      <c r="Z99" s="1">
        <v>45627</v>
      </c>
      <c r="AA99">
        <v>0</v>
      </c>
      <c r="AB99" t="s">
        <v>38</v>
      </c>
      <c r="AC99" t="b">
        <v>1</v>
      </c>
      <c r="AD99" t="b">
        <v>1</v>
      </c>
    </row>
    <row r="100" spans="1:30" x14ac:dyDescent="0.25">
      <c r="A100" t="s">
        <v>175</v>
      </c>
      <c r="B100" s="1">
        <v>44274</v>
      </c>
      <c r="D100" s="1">
        <v>44679</v>
      </c>
      <c r="E100" s="1">
        <v>44679</v>
      </c>
      <c r="F100" s="1">
        <v>45453</v>
      </c>
      <c r="G100" s="1">
        <v>45453</v>
      </c>
      <c r="H100">
        <v>3</v>
      </c>
      <c r="I100">
        <v>126.42</v>
      </c>
      <c r="J100">
        <v>42.14</v>
      </c>
      <c r="K100">
        <v>48.89</v>
      </c>
      <c r="L100" t="s">
        <v>31</v>
      </c>
      <c r="M100" t="s">
        <v>41</v>
      </c>
      <c r="N100" t="s">
        <v>48</v>
      </c>
      <c r="O100">
        <v>35</v>
      </c>
      <c r="P100" t="s">
        <v>34</v>
      </c>
      <c r="Q100" t="s">
        <v>43</v>
      </c>
      <c r="R100" t="s">
        <v>44</v>
      </c>
      <c r="S100" t="s">
        <v>36</v>
      </c>
      <c r="T100">
        <v>0</v>
      </c>
      <c r="U100">
        <v>0</v>
      </c>
      <c r="V100">
        <v>0</v>
      </c>
      <c r="W100">
        <v>0</v>
      </c>
      <c r="X100">
        <v>3</v>
      </c>
      <c r="Y100" s="1">
        <v>44978</v>
      </c>
      <c r="Z100" s="1">
        <v>44978</v>
      </c>
      <c r="AA100">
        <v>0</v>
      </c>
      <c r="AB100" t="s">
        <v>52</v>
      </c>
      <c r="AC100" t="b">
        <v>1</v>
      </c>
      <c r="AD100" t="b">
        <v>0</v>
      </c>
    </row>
    <row r="101" spans="1:30" x14ac:dyDescent="0.25">
      <c r="A101" t="s">
        <v>176</v>
      </c>
      <c r="B101" s="1">
        <v>44291</v>
      </c>
      <c r="D101" s="1">
        <v>44991</v>
      </c>
      <c r="E101" s="1">
        <v>44991</v>
      </c>
      <c r="F101" s="1">
        <v>45068</v>
      </c>
      <c r="G101" s="1">
        <v>45068</v>
      </c>
      <c r="H101">
        <v>5</v>
      </c>
      <c r="I101">
        <v>175.61</v>
      </c>
      <c r="J101">
        <v>35.119999999999997</v>
      </c>
      <c r="K101">
        <v>64.53</v>
      </c>
      <c r="L101" t="s">
        <v>40</v>
      </c>
      <c r="M101" t="s">
        <v>104</v>
      </c>
      <c r="N101" t="s">
        <v>42</v>
      </c>
      <c r="O101">
        <v>20</v>
      </c>
      <c r="P101" t="s">
        <v>70</v>
      </c>
      <c r="Q101" t="s">
        <v>66</v>
      </c>
      <c r="R101" t="s">
        <v>56</v>
      </c>
      <c r="S101" t="s">
        <v>96</v>
      </c>
      <c r="T101">
        <v>0</v>
      </c>
      <c r="U101">
        <v>0</v>
      </c>
      <c r="V101">
        <v>0</v>
      </c>
      <c r="W101">
        <v>1</v>
      </c>
      <c r="X101">
        <v>1</v>
      </c>
      <c r="Y101" s="1">
        <v>44771</v>
      </c>
      <c r="Z101" s="1">
        <v>44771</v>
      </c>
      <c r="AA101">
        <v>4</v>
      </c>
      <c r="AB101" t="s">
        <v>73</v>
      </c>
      <c r="AC101" t="b">
        <v>1</v>
      </c>
      <c r="AD101" t="b">
        <v>1</v>
      </c>
    </row>
    <row r="102" spans="1:30" x14ac:dyDescent="0.25">
      <c r="A102" t="s">
        <v>177</v>
      </c>
      <c r="B102" s="1">
        <v>44750</v>
      </c>
      <c r="D102" s="1">
        <v>44778</v>
      </c>
      <c r="E102" s="1">
        <v>44778</v>
      </c>
      <c r="F102" s="1">
        <v>45477</v>
      </c>
      <c r="G102" s="1">
        <v>45477</v>
      </c>
      <c r="H102">
        <v>3</v>
      </c>
      <c r="I102">
        <v>226.35</v>
      </c>
      <c r="J102">
        <v>75.45</v>
      </c>
      <c r="K102">
        <v>6.15</v>
      </c>
      <c r="L102" t="s">
        <v>31</v>
      </c>
      <c r="M102" t="s">
        <v>104</v>
      </c>
      <c r="N102" t="s">
        <v>33</v>
      </c>
      <c r="O102">
        <v>34</v>
      </c>
      <c r="P102" t="s">
        <v>34</v>
      </c>
      <c r="Q102" t="s">
        <v>55</v>
      </c>
      <c r="R102" t="s">
        <v>63</v>
      </c>
      <c r="S102" t="s">
        <v>100</v>
      </c>
      <c r="T102">
        <v>0</v>
      </c>
      <c r="U102">
        <v>1</v>
      </c>
      <c r="V102">
        <v>0</v>
      </c>
      <c r="W102">
        <v>1</v>
      </c>
      <c r="X102">
        <v>1</v>
      </c>
      <c r="Y102" s="1">
        <v>45134</v>
      </c>
      <c r="Z102" s="1">
        <v>45134</v>
      </c>
      <c r="AA102">
        <v>0</v>
      </c>
      <c r="AB102" t="s">
        <v>52</v>
      </c>
      <c r="AC102" t="b">
        <v>1</v>
      </c>
      <c r="AD102" t="b">
        <v>1</v>
      </c>
    </row>
    <row r="103" spans="1:30" x14ac:dyDescent="0.25">
      <c r="A103" t="s">
        <v>178</v>
      </c>
      <c r="B103" s="1">
        <v>45297</v>
      </c>
      <c r="D103" s="1">
        <v>45659</v>
      </c>
      <c r="E103" s="1">
        <v>45659</v>
      </c>
      <c r="F103" s="1">
        <v>45881</v>
      </c>
      <c r="G103" s="1">
        <v>45881</v>
      </c>
      <c r="H103">
        <v>3</v>
      </c>
      <c r="I103">
        <v>3.19</v>
      </c>
      <c r="J103">
        <v>1.06</v>
      </c>
      <c r="K103">
        <v>1.36</v>
      </c>
      <c r="L103" t="s">
        <v>87</v>
      </c>
      <c r="M103" t="s">
        <v>62</v>
      </c>
      <c r="N103" t="s">
        <v>48</v>
      </c>
      <c r="O103">
        <v>26</v>
      </c>
      <c r="P103" t="s">
        <v>70</v>
      </c>
      <c r="Q103" t="s">
        <v>35</v>
      </c>
      <c r="R103" t="s">
        <v>67</v>
      </c>
      <c r="S103" t="s">
        <v>72</v>
      </c>
      <c r="T103">
        <v>0</v>
      </c>
      <c r="U103">
        <v>0</v>
      </c>
      <c r="V103">
        <v>0</v>
      </c>
      <c r="W103">
        <v>1</v>
      </c>
      <c r="X103">
        <v>1</v>
      </c>
      <c r="Y103" s="1">
        <v>45771</v>
      </c>
      <c r="Z103" s="1">
        <v>45771</v>
      </c>
      <c r="AA103">
        <v>0</v>
      </c>
      <c r="AB103" t="s">
        <v>52</v>
      </c>
      <c r="AC103" t="b">
        <v>0</v>
      </c>
      <c r="AD103" t="b">
        <v>1</v>
      </c>
    </row>
    <row r="104" spans="1:30" x14ac:dyDescent="0.25">
      <c r="A104" t="s">
        <v>179</v>
      </c>
      <c r="B104" s="1">
        <v>44465</v>
      </c>
      <c r="D104" s="1">
        <v>44998</v>
      </c>
      <c r="E104" s="1">
        <v>44998</v>
      </c>
      <c r="F104" s="1">
        <v>45622</v>
      </c>
      <c r="G104" s="1">
        <v>45622</v>
      </c>
      <c r="H104">
        <v>5</v>
      </c>
      <c r="I104">
        <v>156.29</v>
      </c>
      <c r="J104">
        <v>31.26</v>
      </c>
      <c r="K104">
        <v>32.64</v>
      </c>
      <c r="L104" t="s">
        <v>31</v>
      </c>
      <c r="M104" t="s">
        <v>62</v>
      </c>
      <c r="N104" t="s">
        <v>48</v>
      </c>
      <c r="O104">
        <v>16</v>
      </c>
      <c r="P104" t="s">
        <v>49</v>
      </c>
      <c r="Q104" t="s">
        <v>82</v>
      </c>
      <c r="R104" t="s">
        <v>44</v>
      </c>
      <c r="S104" t="s">
        <v>36</v>
      </c>
      <c r="T104">
        <v>0</v>
      </c>
      <c r="U104">
        <v>0</v>
      </c>
      <c r="V104">
        <v>0</v>
      </c>
      <c r="W104">
        <v>0</v>
      </c>
      <c r="X104">
        <v>2</v>
      </c>
      <c r="Y104">
        <v>0</v>
      </c>
      <c r="Z104" t="s">
        <v>37</v>
      </c>
      <c r="AA104">
        <v>7</v>
      </c>
      <c r="AB104" t="s">
        <v>52</v>
      </c>
      <c r="AC104" t="b">
        <v>0</v>
      </c>
      <c r="AD104" t="b">
        <v>0</v>
      </c>
    </row>
    <row r="105" spans="1:30" x14ac:dyDescent="0.25">
      <c r="A105" t="s">
        <v>180</v>
      </c>
      <c r="B105" s="1">
        <v>44496</v>
      </c>
      <c r="D105" s="1">
        <v>44867</v>
      </c>
      <c r="E105" s="1">
        <v>44867</v>
      </c>
      <c r="F105" s="1">
        <v>45715</v>
      </c>
      <c r="G105" s="1">
        <v>45715</v>
      </c>
      <c r="H105">
        <v>3</v>
      </c>
      <c r="I105">
        <v>138.63</v>
      </c>
      <c r="J105">
        <v>46.21</v>
      </c>
      <c r="K105">
        <v>108.78</v>
      </c>
      <c r="L105" t="s">
        <v>59</v>
      </c>
      <c r="M105" t="s">
        <v>80</v>
      </c>
      <c r="N105" t="s">
        <v>33</v>
      </c>
      <c r="O105">
        <v>42</v>
      </c>
      <c r="P105" t="s">
        <v>34</v>
      </c>
      <c r="Q105" t="s">
        <v>90</v>
      </c>
      <c r="R105" t="s">
        <v>35</v>
      </c>
      <c r="S105" t="s">
        <v>35</v>
      </c>
      <c r="T105">
        <v>0</v>
      </c>
      <c r="U105">
        <v>0</v>
      </c>
      <c r="V105">
        <v>0</v>
      </c>
      <c r="W105">
        <v>1</v>
      </c>
      <c r="X105">
        <v>0</v>
      </c>
      <c r="Y105" s="1">
        <v>45375</v>
      </c>
      <c r="Z105" s="1">
        <v>45375</v>
      </c>
      <c r="AA105">
        <v>0</v>
      </c>
      <c r="AB105" t="s">
        <v>38</v>
      </c>
      <c r="AC105" t="b">
        <v>1</v>
      </c>
      <c r="AD105" t="b">
        <v>1</v>
      </c>
    </row>
    <row r="106" spans="1:30" x14ac:dyDescent="0.25">
      <c r="A106" t="s">
        <v>181</v>
      </c>
      <c r="B106" s="1">
        <v>45282</v>
      </c>
      <c r="D106" s="1">
        <v>45292</v>
      </c>
      <c r="E106" s="1">
        <v>45292</v>
      </c>
      <c r="F106" s="1">
        <v>45524</v>
      </c>
      <c r="G106" s="1">
        <v>45524</v>
      </c>
      <c r="H106">
        <v>2</v>
      </c>
      <c r="I106">
        <v>43.33</v>
      </c>
      <c r="J106">
        <v>21.67</v>
      </c>
      <c r="K106">
        <v>28.72</v>
      </c>
      <c r="L106" t="s">
        <v>31</v>
      </c>
      <c r="M106" t="s">
        <v>88</v>
      </c>
      <c r="N106" t="s">
        <v>48</v>
      </c>
      <c r="O106">
        <v>31</v>
      </c>
      <c r="P106" t="s">
        <v>34</v>
      </c>
      <c r="Q106" t="s">
        <v>90</v>
      </c>
      <c r="R106" t="s">
        <v>67</v>
      </c>
      <c r="S106" t="s">
        <v>72</v>
      </c>
      <c r="T106">
        <v>1</v>
      </c>
      <c r="U106">
        <v>0</v>
      </c>
      <c r="V106">
        <v>0</v>
      </c>
      <c r="W106">
        <v>0</v>
      </c>
      <c r="X106">
        <v>1</v>
      </c>
      <c r="Y106">
        <v>0</v>
      </c>
      <c r="Z106" t="s">
        <v>37</v>
      </c>
      <c r="AA106">
        <v>0</v>
      </c>
      <c r="AB106" t="s">
        <v>73</v>
      </c>
      <c r="AC106" t="b">
        <v>1</v>
      </c>
      <c r="AD106" t="b">
        <v>1</v>
      </c>
    </row>
    <row r="107" spans="1:30" x14ac:dyDescent="0.25">
      <c r="A107" t="s">
        <v>182</v>
      </c>
      <c r="B107" s="1">
        <v>44045</v>
      </c>
      <c r="D107" s="1">
        <v>44352</v>
      </c>
      <c r="E107" s="1">
        <v>44352</v>
      </c>
      <c r="F107" s="1">
        <v>45434</v>
      </c>
      <c r="G107" s="1">
        <v>45434</v>
      </c>
      <c r="H107">
        <v>3</v>
      </c>
      <c r="I107">
        <v>112.31</v>
      </c>
      <c r="J107">
        <v>37.44</v>
      </c>
      <c r="K107">
        <v>60.89</v>
      </c>
      <c r="L107" t="s">
        <v>59</v>
      </c>
      <c r="M107" t="s">
        <v>32</v>
      </c>
      <c r="N107" t="s">
        <v>48</v>
      </c>
      <c r="O107">
        <v>16</v>
      </c>
      <c r="P107" t="s">
        <v>49</v>
      </c>
      <c r="Q107" t="s">
        <v>82</v>
      </c>
      <c r="R107" t="s">
        <v>63</v>
      </c>
      <c r="S107" t="s">
        <v>36</v>
      </c>
      <c r="T107">
        <v>0</v>
      </c>
      <c r="U107">
        <v>0</v>
      </c>
      <c r="V107">
        <v>0</v>
      </c>
      <c r="W107">
        <v>0</v>
      </c>
      <c r="X107">
        <v>1</v>
      </c>
      <c r="Y107" s="1">
        <v>44106</v>
      </c>
      <c r="Z107" s="1">
        <v>44106</v>
      </c>
      <c r="AA107">
        <v>0</v>
      </c>
      <c r="AB107" t="s">
        <v>38</v>
      </c>
      <c r="AC107" t="b">
        <v>1</v>
      </c>
      <c r="AD107" t="b">
        <v>0</v>
      </c>
    </row>
    <row r="108" spans="1:30" x14ac:dyDescent="0.25">
      <c r="A108" t="s">
        <v>183</v>
      </c>
      <c r="B108" s="1">
        <v>44163</v>
      </c>
      <c r="D108" s="1">
        <v>45726</v>
      </c>
      <c r="E108" s="1">
        <v>45726</v>
      </c>
      <c r="F108" s="1">
        <v>45938</v>
      </c>
      <c r="G108" s="1">
        <v>45938</v>
      </c>
      <c r="H108">
        <v>2</v>
      </c>
      <c r="I108">
        <v>111.48</v>
      </c>
      <c r="J108">
        <v>55.74</v>
      </c>
      <c r="K108">
        <v>34.270000000000003</v>
      </c>
      <c r="L108" t="s">
        <v>65</v>
      </c>
      <c r="M108" t="s">
        <v>54</v>
      </c>
      <c r="N108" t="s">
        <v>48</v>
      </c>
      <c r="O108">
        <v>37</v>
      </c>
      <c r="P108" t="s">
        <v>34</v>
      </c>
      <c r="Q108" t="s">
        <v>35</v>
      </c>
      <c r="R108" t="s">
        <v>56</v>
      </c>
      <c r="S108" t="s">
        <v>85</v>
      </c>
      <c r="T108">
        <v>0</v>
      </c>
      <c r="U108">
        <v>2</v>
      </c>
      <c r="V108">
        <v>0</v>
      </c>
      <c r="W108">
        <v>0</v>
      </c>
      <c r="X108">
        <v>0</v>
      </c>
      <c r="Y108" s="1">
        <v>44182</v>
      </c>
      <c r="Z108" s="1">
        <v>44182</v>
      </c>
      <c r="AA108">
        <v>1</v>
      </c>
      <c r="AB108" t="s">
        <v>52</v>
      </c>
      <c r="AC108" t="b">
        <v>1</v>
      </c>
      <c r="AD108" t="b">
        <v>1</v>
      </c>
    </row>
    <row r="109" spans="1:30" x14ac:dyDescent="0.25">
      <c r="A109" t="s">
        <v>184</v>
      </c>
      <c r="B109" s="1">
        <v>45190</v>
      </c>
      <c r="D109" s="1">
        <v>45776</v>
      </c>
      <c r="E109" s="1">
        <v>45776</v>
      </c>
      <c r="F109" s="1">
        <v>45814</v>
      </c>
      <c r="G109" s="1">
        <v>45814</v>
      </c>
      <c r="H109">
        <v>1</v>
      </c>
      <c r="I109">
        <v>20.420000000000002</v>
      </c>
      <c r="J109">
        <v>20.420000000000002</v>
      </c>
      <c r="K109">
        <v>17.18</v>
      </c>
      <c r="L109" t="s">
        <v>65</v>
      </c>
      <c r="M109" t="s">
        <v>41</v>
      </c>
      <c r="N109" t="s">
        <v>48</v>
      </c>
      <c r="O109">
        <v>56</v>
      </c>
      <c r="P109" t="s">
        <v>34</v>
      </c>
      <c r="Q109" t="s">
        <v>50</v>
      </c>
      <c r="R109" t="s">
        <v>63</v>
      </c>
      <c r="S109" t="s">
        <v>85</v>
      </c>
      <c r="T109">
        <v>0</v>
      </c>
      <c r="U109">
        <v>0</v>
      </c>
      <c r="V109">
        <v>0</v>
      </c>
      <c r="W109">
        <v>0</v>
      </c>
      <c r="X109">
        <v>0</v>
      </c>
      <c r="Y109" s="1">
        <v>45621</v>
      </c>
      <c r="Z109" s="1">
        <v>45621</v>
      </c>
      <c r="AA109">
        <v>0</v>
      </c>
      <c r="AB109" t="s">
        <v>52</v>
      </c>
      <c r="AC109" t="b">
        <v>1</v>
      </c>
      <c r="AD109" t="b">
        <v>1</v>
      </c>
    </row>
    <row r="110" spans="1:30" x14ac:dyDescent="0.25">
      <c r="A110" t="s">
        <v>185</v>
      </c>
      <c r="B110" s="1">
        <v>44680</v>
      </c>
      <c r="D110" s="1">
        <v>44735</v>
      </c>
      <c r="E110" s="1">
        <v>44735</v>
      </c>
      <c r="F110" s="1">
        <v>45561</v>
      </c>
      <c r="G110" s="1">
        <v>45561</v>
      </c>
      <c r="H110">
        <v>2</v>
      </c>
      <c r="I110">
        <v>140.27000000000001</v>
      </c>
      <c r="J110">
        <v>70.14</v>
      </c>
      <c r="K110">
        <v>21.33</v>
      </c>
      <c r="L110" t="s">
        <v>40</v>
      </c>
      <c r="M110" t="s">
        <v>88</v>
      </c>
      <c r="N110" t="s">
        <v>48</v>
      </c>
      <c r="O110">
        <v>21</v>
      </c>
      <c r="P110" t="s">
        <v>70</v>
      </c>
      <c r="Q110" t="s">
        <v>90</v>
      </c>
      <c r="R110" t="s">
        <v>56</v>
      </c>
      <c r="S110" t="s">
        <v>35</v>
      </c>
      <c r="T110">
        <v>0</v>
      </c>
      <c r="U110">
        <v>0</v>
      </c>
      <c r="V110">
        <v>1</v>
      </c>
      <c r="W110">
        <v>1</v>
      </c>
      <c r="X110">
        <v>1</v>
      </c>
      <c r="Y110" s="1">
        <v>45191</v>
      </c>
      <c r="Z110" s="1">
        <v>45191</v>
      </c>
      <c r="AA110">
        <v>0</v>
      </c>
      <c r="AB110" t="s">
        <v>73</v>
      </c>
      <c r="AC110" t="b">
        <v>1</v>
      </c>
      <c r="AD110" t="b">
        <v>1</v>
      </c>
    </row>
    <row r="111" spans="1:30" x14ac:dyDescent="0.25">
      <c r="A111" t="s">
        <v>186</v>
      </c>
      <c r="B111" s="1">
        <v>44735</v>
      </c>
      <c r="D111" s="1">
        <v>45808</v>
      </c>
      <c r="E111" s="1">
        <v>45808</v>
      </c>
      <c r="F111" s="1">
        <v>45858</v>
      </c>
      <c r="G111" s="1">
        <v>45858</v>
      </c>
      <c r="H111">
        <v>4</v>
      </c>
      <c r="I111">
        <v>470.63</v>
      </c>
      <c r="J111">
        <v>117.66</v>
      </c>
      <c r="K111">
        <v>27.37</v>
      </c>
      <c r="L111" t="s">
        <v>47</v>
      </c>
      <c r="M111" t="s">
        <v>95</v>
      </c>
      <c r="N111" t="s">
        <v>48</v>
      </c>
      <c r="O111">
        <v>24</v>
      </c>
      <c r="P111" t="s">
        <v>70</v>
      </c>
      <c r="Q111" t="s">
        <v>50</v>
      </c>
      <c r="R111" t="s">
        <v>56</v>
      </c>
      <c r="S111" t="s">
        <v>45</v>
      </c>
      <c r="T111">
        <v>0</v>
      </c>
      <c r="U111">
        <v>0</v>
      </c>
      <c r="V111">
        <v>1</v>
      </c>
      <c r="W111">
        <v>0</v>
      </c>
      <c r="X111">
        <v>2</v>
      </c>
      <c r="Y111" s="1">
        <v>45674</v>
      </c>
      <c r="Z111" s="1">
        <v>45674</v>
      </c>
      <c r="AA111">
        <v>0</v>
      </c>
      <c r="AB111" t="s">
        <v>38</v>
      </c>
      <c r="AC111" t="b">
        <v>1</v>
      </c>
      <c r="AD111" t="b">
        <v>0</v>
      </c>
    </row>
    <row r="112" spans="1:30" x14ac:dyDescent="0.25">
      <c r="A112" t="s">
        <v>187</v>
      </c>
      <c r="B112" s="1">
        <v>45603</v>
      </c>
      <c r="D112" s="1">
        <v>45729</v>
      </c>
      <c r="E112" s="1">
        <v>45729</v>
      </c>
      <c r="F112" s="1">
        <v>45874</v>
      </c>
      <c r="G112" s="1">
        <v>45874</v>
      </c>
      <c r="H112">
        <v>3</v>
      </c>
      <c r="I112">
        <v>315.76</v>
      </c>
      <c r="J112">
        <v>105.25</v>
      </c>
      <c r="K112">
        <v>0</v>
      </c>
      <c r="L112" t="s">
        <v>87</v>
      </c>
      <c r="M112" t="s">
        <v>95</v>
      </c>
      <c r="N112" t="s">
        <v>42</v>
      </c>
      <c r="O112">
        <v>37</v>
      </c>
      <c r="P112" t="s">
        <v>34</v>
      </c>
      <c r="Q112" t="s">
        <v>43</v>
      </c>
      <c r="R112" t="s">
        <v>44</v>
      </c>
      <c r="S112" t="s">
        <v>45</v>
      </c>
      <c r="T112">
        <v>0</v>
      </c>
      <c r="U112">
        <v>0</v>
      </c>
      <c r="V112">
        <v>0</v>
      </c>
      <c r="W112">
        <v>1</v>
      </c>
      <c r="X112">
        <v>2</v>
      </c>
      <c r="Y112">
        <v>0</v>
      </c>
      <c r="Z112" t="s">
        <v>37</v>
      </c>
      <c r="AA112">
        <v>6</v>
      </c>
      <c r="AB112" t="s">
        <v>38</v>
      </c>
      <c r="AC112" t="b">
        <v>1</v>
      </c>
      <c r="AD112" t="b">
        <v>0</v>
      </c>
    </row>
    <row r="113" spans="1:30" x14ac:dyDescent="0.25">
      <c r="A113" t="s">
        <v>188</v>
      </c>
      <c r="B113" s="1">
        <v>44389</v>
      </c>
      <c r="D113" s="1">
        <v>45186</v>
      </c>
      <c r="E113" s="1">
        <v>45186</v>
      </c>
      <c r="F113" s="1">
        <v>45831</v>
      </c>
      <c r="G113" s="1">
        <v>45831</v>
      </c>
      <c r="H113">
        <v>4</v>
      </c>
      <c r="I113">
        <v>540.08000000000004</v>
      </c>
      <c r="J113">
        <v>135.02000000000001</v>
      </c>
      <c r="K113">
        <v>119.77</v>
      </c>
      <c r="L113" t="s">
        <v>65</v>
      </c>
      <c r="M113" t="s">
        <v>95</v>
      </c>
      <c r="N113" t="s">
        <v>48</v>
      </c>
      <c r="O113">
        <v>25</v>
      </c>
      <c r="P113" t="s">
        <v>70</v>
      </c>
      <c r="Q113" t="s">
        <v>43</v>
      </c>
      <c r="R113" t="s">
        <v>35</v>
      </c>
      <c r="S113" t="s">
        <v>100</v>
      </c>
      <c r="T113">
        <v>0</v>
      </c>
      <c r="U113">
        <v>0</v>
      </c>
      <c r="V113">
        <v>0</v>
      </c>
      <c r="W113">
        <v>0</v>
      </c>
      <c r="X113">
        <v>1</v>
      </c>
      <c r="Y113" s="1">
        <v>45930</v>
      </c>
      <c r="Z113" s="1">
        <v>45930</v>
      </c>
      <c r="AA113">
        <v>3</v>
      </c>
      <c r="AB113" t="s">
        <v>73</v>
      </c>
      <c r="AC113" t="b">
        <v>1</v>
      </c>
      <c r="AD113" t="b">
        <v>0</v>
      </c>
    </row>
    <row r="114" spans="1:30" x14ac:dyDescent="0.25">
      <c r="A114" t="s">
        <v>189</v>
      </c>
      <c r="B114" s="1">
        <v>44736</v>
      </c>
      <c r="D114" s="1">
        <v>44851</v>
      </c>
      <c r="E114" s="1">
        <v>44851</v>
      </c>
      <c r="F114" s="1">
        <v>45619</v>
      </c>
      <c r="G114" s="1">
        <v>45619</v>
      </c>
      <c r="H114">
        <v>2</v>
      </c>
      <c r="I114">
        <v>96.27</v>
      </c>
      <c r="J114">
        <v>48.14</v>
      </c>
      <c r="K114">
        <v>75.09</v>
      </c>
      <c r="L114" t="s">
        <v>65</v>
      </c>
      <c r="M114" t="s">
        <v>41</v>
      </c>
      <c r="N114" t="s">
        <v>33</v>
      </c>
      <c r="O114">
        <v>47</v>
      </c>
      <c r="P114" t="s">
        <v>34</v>
      </c>
      <c r="Q114" t="s">
        <v>66</v>
      </c>
      <c r="R114" t="s">
        <v>67</v>
      </c>
      <c r="S114" t="s">
        <v>96</v>
      </c>
      <c r="T114">
        <v>0</v>
      </c>
      <c r="U114">
        <v>0</v>
      </c>
      <c r="V114">
        <v>0</v>
      </c>
      <c r="W114">
        <v>0</v>
      </c>
      <c r="X114">
        <v>1</v>
      </c>
      <c r="Y114" s="1">
        <v>44988</v>
      </c>
      <c r="Z114" s="1">
        <v>44988</v>
      </c>
      <c r="AA114">
        <v>0</v>
      </c>
      <c r="AB114" t="s">
        <v>38</v>
      </c>
      <c r="AC114" t="b">
        <v>0</v>
      </c>
      <c r="AD114" t="b">
        <v>0</v>
      </c>
    </row>
    <row r="115" spans="1:30" x14ac:dyDescent="0.25">
      <c r="A115" t="s">
        <v>190</v>
      </c>
      <c r="B115" s="1">
        <v>45461</v>
      </c>
      <c r="D115" s="1">
        <v>45944</v>
      </c>
      <c r="E115" s="1">
        <v>45944</v>
      </c>
      <c r="F115">
        <v>0</v>
      </c>
      <c r="G115" t="s">
        <v>92</v>
      </c>
      <c r="H115">
        <v>0</v>
      </c>
      <c r="I115">
        <v>0</v>
      </c>
      <c r="J115">
        <v>0</v>
      </c>
      <c r="K115">
        <v>0</v>
      </c>
      <c r="L115" t="s">
        <v>40</v>
      </c>
      <c r="M115" t="s">
        <v>62</v>
      </c>
      <c r="N115" t="s">
        <v>48</v>
      </c>
      <c r="O115">
        <v>32</v>
      </c>
      <c r="P115" t="s">
        <v>34</v>
      </c>
      <c r="Q115" t="s">
        <v>35</v>
      </c>
      <c r="R115" t="s">
        <v>56</v>
      </c>
      <c r="S115" t="s">
        <v>100</v>
      </c>
      <c r="T115">
        <v>0</v>
      </c>
      <c r="U115">
        <v>0</v>
      </c>
      <c r="V115">
        <v>0</v>
      </c>
      <c r="W115">
        <v>0</v>
      </c>
      <c r="X115">
        <v>0</v>
      </c>
      <c r="Y115">
        <v>0</v>
      </c>
      <c r="Z115" t="s">
        <v>37</v>
      </c>
      <c r="AA115">
        <v>9</v>
      </c>
      <c r="AB115" t="s">
        <v>38</v>
      </c>
      <c r="AC115" t="b">
        <v>1</v>
      </c>
      <c r="AD115" t="b">
        <v>0</v>
      </c>
    </row>
    <row r="116" spans="1:30" x14ac:dyDescent="0.25">
      <c r="A116" t="s">
        <v>191</v>
      </c>
      <c r="B116" s="1">
        <v>45389</v>
      </c>
      <c r="D116" s="1">
        <v>45777</v>
      </c>
      <c r="E116" s="1">
        <v>45777</v>
      </c>
      <c r="F116" s="1">
        <v>45816</v>
      </c>
      <c r="G116" s="1">
        <v>45816</v>
      </c>
      <c r="H116">
        <v>3</v>
      </c>
      <c r="I116">
        <v>35.590000000000003</v>
      </c>
      <c r="J116">
        <v>11.86</v>
      </c>
      <c r="K116">
        <v>3.94</v>
      </c>
      <c r="L116" t="s">
        <v>59</v>
      </c>
      <c r="M116" t="s">
        <v>54</v>
      </c>
      <c r="N116" t="s">
        <v>33</v>
      </c>
      <c r="O116">
        <v>39</v>
      </c>
      <c r="P116" t="s">
        <v>34</v>
      </c>
      <c r="Q116" t="s">
        <v>43</v>
      </c>
      <c r="R116" t="s">
        <v>63</v>
      </c>
      <c r="S116" t="s">
        <v>57</v>
      </c>
      <c r="T116">
        <v>0</v>
      </c>
      <c r="U116">
        <v>0</v>
      </c>
      <c r="V116">
        <v>0</v>
      </c>
      <c r="W116">
        <v>0</v>
      </c>
      <c r="X116">
        <v>0</v>
      </c>
      <c r="Y116" s="1">
        <v>45415</v>
      </c>
      <c r="Z116" s="1">
        <v>45415</v>
      </c>
      <c r="AA116">
        <v>5</v>
      </c>
      <c r="AB116" t="s">
        <v>73</v>
      </c>
      <c r="AC116" t="b">
        <v>1</v>
      </c>
      <c r="AD116" t="b">
        <v>1</v>
      </c>
    </row>
    <row r="117" spans="1:30" x14ac:dyDescent="0.25">
      <c r="A117" t="s">
        <v>192</v>
      </c>
      <c r="B117" s="1">
        <v>45433</v>
      </c>
      <c r="D117">
        <v>0</v>
      </c>
      <c r="E117" t="s">
        <v>92</v>
      </c>
      <c r="F117">
        <v>0</v>
      </c>
      <c r="G117" t="s">
        <v>92</v>
      </c>
      <c r="H117">
        <v>0</v>
      </c>
      <c r="I117">
        <v>0</v>
      </c>
      <c r="J117">
        <v>0</v>
      </c>
      <c r="K117">
        <v>0</v>
      </c>
      <c r="L117" t="s">
        <v>65</v>
      </c>
      <c r="M117" t="s">
        <v>88</v>
      </c>
      <c r="N117" t="s">
        <v>48</v>
      </c>
      <c r="O117">
        <v>51</v>
      </c>
      <c r="P117" t="s">
        <v>34</v>
      </c>
      <c r="Q117" t="s">
        <v>90</v>
      </c>
      <c r="R117" t="s">
        <v>63</v>
      </c>
      <c r="S117" t="s">
        <v>85</v>
      </c>
      <c r="T117">
        <v>1</v>
      </c>
      <c r="U117">
        <v>0</v>
      </c>
      <c r="V117">
        <v>0</v>
      </c>
      <c r="W117">
        <v>0</v>
      </c>
      <c r="X117">
        <v>0</v>
      </c>
      <c r="Y117" s="1">
        <v>45871</v>
      </c>
      <c r="Z117" s="1">
        <v>45871</v>
      </c>
      <c r="AA117">
        <v>0</v>
      </c>
      <c r="AB117" t="s">
        <v>52</v>
      </c>
      <c r="AC117" t="b">
        <v>0</v>
      </c>
      <c r="AD117" t="b">
        <v>0</v>
      </c>
    </row>
    <row r="118" spans="1:30" x14ac:dyDescent="0.25">
      <c r="A118" t="s">
        <v>193</v>
      </c>
      <c r="B118" s="1">
        <v>44066</v>
      </c>
      <c r="D118" s="1">
        <v>45687</v>
      </c>
      <c r="E118" s="1">
        <v>45687</v>
      </c>
      <c r="F118" s="1">
        <v>45845</v>
      </c>
      <c r="G118" s="1">
        <v>45845</v>
      </c>
      <c r="H118">
        <v>3</v>
      </c>
      <c r="I118">
        <v>56.62</v>
      </c>
      <c r="J118">
        <v>18.87</v>
      </c>
      <c r="K118">
        <v>20.84</v>
      </c>
      <c r="L118" t="s">
        <v>31</v>
      </c>
      <c r="M118" t="s">
        <v>88</v>
      </c>
      <c r="N118" t="s">
        <v>33</v>
      </c>
      <c r="O118">
        <v>21</v>
      </c>
      <c r="P118" t="s">
        <v>70</v>
      </c>
      <c r="Q118" t="s">
        <v>50</v>
      </c>
      <c r="R118" t="s">
        <v>56</v>
      </c>
      <c r="S118" t="s">
        <v>100</v>
      </c>
      <c r="T118">
        <v>0</v>
      </c>
      <c r="U118">
        <v>0</v>
      </c>
      <c r="V118">
        <v>0</v>
      </c>
      <c r="W118">
        <v>0</v>
      </c>
      <c r="X118">
        <v>2</v>
      </c>
      <c r="Y118" s="1">
        <v>45125</v>
      </c>
      <c r="Z118" s="1">
        <v>45125</v>
      </c>
      <c r="AA118">
        <v>3</v>
      </c>
      <c r="AB118" t="s">
        <v>38</v>
      </c>
      <c r="AC118" t="b">
        <v>1</v>
      </c>
      <c r="AD118" t="b">
        <v>0</v>
      </c>
    </row>
    <row r="119" spans="1:30" x14ac:dyDescent="0.25">
      <c r="A119" t="s">
        <v>194</v>
      </c>
      <c r="B119" s="1">
        <v>44591</v>
      </c>
      <c r="D119" s="1">
        <v>45178</v>
      </c>
      <c r="E119" s="1">
        <v>45178</v>
      </c>
      <c r="F119" s="1">
        <v>45217</v>
      </c>
      <c r="G119" s="1">
        <v>45217</v>
      </c>
      <c r="H119">
        <v>5</v>
      </c>
      <c r="I119">
        <v>216.14</v>
      </c>
      <c r="J119">
        <v>43.23</v>
      </c>
      <c r="K119">
        <v>17.89</v>
      </c>
      <c r="L119" t="s">
        <v>59</v>
      </c>
      <c r="M119" t="s">
        <v>32</v>
      </c>
      <c r="N119" t="s">
        <v>48</v>
      </c>
      <c r="O119">
        <v>43</v>
      </c>
      <c r="P119" t="s">
        <v>34</v>
      </c>
      <c r="Q119" t="s">
        <v>66</v>
      </c>
      <c r="R119" t="s">
        <v>63</v>
      </c>
      <c r="S119" t="s">
        <v>57</v>
      </c>
      <c r="T119">
        <v>0</v>
      </c>
      <c r="U119">
        <v>0</v>
      </c>
      <c r="V119">
        <v>0</v>
      </c>
      <c r="W119">
        <v>0</v>
      </c>
      <c r="X119">
        <v>0</v>
      </c>
      <c r="Y119" s="1">
        <v>44800</v>
      </c>
      <c r="Z119" s="1">
        <v>44800</v>
      </c>
      <c r="AA119">
        <v>10</v>
      </c>
      <c r="AB119" t="s">
        <v>73</v>
      </c>
      <c r="AC119" t="b">
        <v>1</v>
      </c>
      <c r="AD119" t="b">
        <v>0</v>
      </c>
    </row>
    <row r="120" spans="1:30" x14ac:dyDescent="0.25">
      <c r="A120" t="s">
        <v>195</v>
      </c>
      <c r="B120" s="1">
        <v>44143</v>
      </c>
      <c r="D120" s="1">
        <v>45343</v>
      </c>
      <c r="E120" s="1">
        <v>45343</v>
      </c>
      <c r="F120" s="1">
        <v>45777</v>
      </c>
      <c r="G120" s="1">
        <v>45777</v>
      </c>
      <c r="H120">
        <v>3</v>
      </c>
      <c r="I120">
        <v>192.89</v>
      </c>
      <c r="J120">
        <v>64.3</v>
      </c>
      <c r="K120">
        <v>29.74</v>
      </c>
      <c r="L120" t="s">
        <v>31</v>
      </c>
      <c r="M120" t="s">
        <v>62</v>
      </c>
      <c r="N120" t="s">
        <v>33</v>
      </c>
      <c r="O120">
        <v>30</v>
      </c>
      <c r="P120" t="s">
        <v>70</v>
      </c>
      <c r="Q120" t="s">
        <v>82</v>
      </c>
      <c r="R120" t="s">
        <v>44</v>
      </c>
      <c r="S120" t="s">
        <v>96</v>
      </c>
      <c r="T120">
        <v>0</v>
      </c>
      <c r="U120">
        <v>0</v>
      </c>
      <c r="V120">
        <v>0</v>
      </c>
      <c r="W120">
        <v>0</v>
      </c>
      <c r="X120">
        <v>1</v>
      </c>
      <c r="Y120" s="1">
        <v>45114</v>
      </c>
      <c r="Z120" s="1">
        <v>45114</v>
      </c>
      <c r="AA120">
        <v>0</v>
      </c>
      <c r="AB120" t="s">
        <v>52</v>
      </c>
      <c r="AC120" t="b">
        <v>0</v>
      </c>
      <c r="AD120" t="b">
        <v>0</v>
      </c>
    </row>
    <row r="121" spans="1:30" x14ac:dyDescent="0.25">
      <c r="A121" t="s">
        <v>196</v>
      </c>
      <c r="B121" s="1">
        <v>44043</v>
      </c>
      <c r="D121" s="1">
        <v>45846</v>
      </c>
      <c r="E121" s="1">
        <v>45846</v>
      </c>
      <c r="F121" s="1">
        <v>45863</v>
      </c>
      <c r="G121" s="1">
        <v>45863</v>
      </c>
      <c r="H121">
        <v>3</v>
      </c>
      <c r="I121">
        <v>55.41</v>
      </c>
      <c r="J121">
        <v>18.47</v>
      </c>
      <c r="K121">
        <v>22.87</v>
      </c>
      <c r="L121" t="s">
        <v>65</v>
      </c>
      <c r="M121" t="s">
        <v>41</v>
      </c>
      <c r="N121" t="s">
        <v>48</v>
      </c>
      <c r="O121">
        <v>26</v>
      </c>
      <c r="P121" t="s">
        <v>70</v>
      </c>
      <c r="Q121" t="s">
        <v>50</v>
      </c>
      <c r="R121" t="s">
        <v>67</v>
      </c>
      <c r="S121" t="s">
        <v>45</v>
      </c>
      <c r="T121">
        <v>0</v>
      </c>
      <c r="U121">
        <v>0</v>
      </c>
      <c r="V121">
        <v>0</v>
      </c>
      <c r="W121">
        <v>1</v>
      </c>
      <c r="X121">
        <v>0</v>
      </c>
      <c r="Y121" s="1">
        <v>45027</v>
      </c>
      <c r="Z121" s="1">
        <v>45027</v>
      </c>
      <c r="AA121">
        <v>0</v>
      </c>
      <c r="AB121" t="s">
        <v>38</v>
      </c>
      <c r="AC121" t="b">
        <v>1</v>
      </c>
      <c r="AD121" t="b">
        <v>0</v>
      </c>
    </row>
    <row r="122" spans="1:30" x14ac:dyDescent="0.25">
      <c r="A122" t="s">
        <v>197</v>
      </c>
      <c r="B122" s="1">
        <v>45302</v>
      </c>
      <c r="D122" s="1">
        <v>45593</v>
      </c>
      <c r="E122" s="1">
        <v>45593</v>
      </c>
      <c r="F122" s="1">
        <v>45769</v>
      </c>
      <c r="G122" s="1">
        <v>45769</v>
      </c>
      <c r="H122">
        <v>2</v>
      </c>
      <c r="I122">
        <v>134.91999999999999</v>
      </c>
      <c r="J122">
        <v>67.459999999999994</v>
      </c>
      <c r="K122">
        <v>51.04</v>
      </c>
      <c r="L122" t="s">
        <v>65</v>
      </c>
      <c r="M122" t="s">
        <v>69</v>
      </c>
      <c r="N122" t="s">
        <v>33</v>
      </c>
      <c r="O122">
        <v>16</v>
      </c>
      <c r="P122" t="s">
        <v>49</v>
      </c>
      <c r="Q122" t="s">
        <v>90</v>
      </c>
      <c r="R122" t="s">
        <v>67</v>
      </c>
      <c r="S122" t="s">
        <v>51</v>
      </c>
      <c r="T122">
        <v>1</v>
      </c>
      <c r="U122">
        <v>0</v>
      </c>
      <c r="V122">
        <v>0</v>
      </c>
      <c r="W122">
        <v>0</v>
      </c>
      <c r="X122">
        <v>1</v>
      </c>
      <c r="Y122" s="1">
        <v>45736</v>
      </c>
      <c r="Z122" s="1">
        <v>45736</v>
      </c>
      <c r="AA122">
        <v>6</v>
      </c>
      <c r="AB122" t="s">
        <v>73</v>
      </c>
      <c r="AC122" t="b">
        <v>1</v>
      </c>
      <c r="AD122" t="b">
        <v>1</v>
      </c>
    </row>
    <row r="123" spans="1:30" x14ac:dyDescent="0.25">
      <c r="A123" t="s">
        <v>198</v>
      </c>
      <c r="B123" s="1">
        <v>44029</v>
      </c>
      <c r="D123" s="1">
        <v>44902</v>
      </c>
      <c r="E123" s="1">
        <v>44902</v>
      </c>
      <c r="F123" s="1">
        <v>45541</v>
      </c>
      <c r="G123" s="1">
        <v>45541</v>
      </c>
      <c r="H123">
        <v>3</v>
      </c>
      <c r="I123">
        <v>151.71</v>
      </c>
      <c r="J123">
        <v>50.57</v>
      </c>
      <c r="K123">
        <v>23.41</v>
      </c>
      <c r="L123" t="s">
        <v>31</v>
      </c>
      <c r="M123" t="s">
        <v>32</v>
      </c>
      <c r="N123" t="s">
        <v>48</v>
      </c>
      <c r="O123">
        <v>31</v>
      </c>
      <c r="P123" t="s">
        <v>34</v>
      </c>
      <c r="Q123" t="s">
        <v>66</v>
      </c>
      <c r="R123" t="s">
        <v>67</v>
      </c>
      <c r="S123" t="s">
        <v>51</v>
      </c>
      <c r="T123">
        <v>0</v>
      </c>
      <c r="U123">
        <v>1</v>
      </c>
      <c r="V123">
        <v>0</v>
      </c>
      <c r="W123">
        <v>1</v>
      </c>
      <c r="X123">
        <v>1</v>
      </c>
      <c r="Y123" s="1">
        <v>45869</v>
      </c>
      <c r="Z123" s="1">
        <v>45869</v>
      </c>
      <c r="AA123">
        <v>0</v>
      </c>
      <c r="AB123" t="s">
        <v>73</v>
      </c>
      <c r="AC123" t="b">
        <v>0</v>
      </c>
      <c r="AD123" t="b">
        <v>1</v>
      </c>
    </row>
    <row r="124" spans="1:30" x14ac:dyDescent="0.25">
      <c r="A124" t="s">
        <v>199</v>
      </c>
      <c r="B124" s="1">
        <v>44596</v>
      </c>
      <c r="D124" s="1">
        <v>45536</v>
      </c>
      <c r="E124" s="1">
        <v>45536</v>
      </c>
      <c r="F124">
        <v>0</v>
      </c>
      <c r="G124" t="s">
        <v>92</v>
      </c>
      <c r="H124">
        <v>0</v>
      </c>
      <c r="I124">
        <v>0</v>
      </c>
      <c r="J124">
        <v>0</v>
      </c>
      <c r="K124">
        <v>0</v>
      </c>
      <c r="L124" t="s">
        <v>47</v>
      </c>
      <c r="M124" t="s">
        <v>32</v>
      </c>
      <c r="N124" t="s">
        <v>48</v>
      </c>
      <c r="O124">
        <v>16</v>
      </c>
      <c r="P124" t="s">
        <v>49</v>
      </c>
      <c r="Q124" t="s">
        <v>55</v>
      </c>
      <c r="R124" t="s">
        <v>35</v>
      </c>
      <c r="S124" t="s">
        <v>36</v>
      </c>
      <c r="T124">
        <v>0</v>
      </c>
      <c r="U124">
        <v>0</v>
      </c>
      <c r="V124">
        <v>0</v>
      </c>
      <c r="W124">
        <v>0</v>
      </c>
      <c r="X124">
        <v>0</v>
      </c>
      <c r="Y124" s="1">
        <v>45812</v>
      </c>
      <c r="Z124" s="1">
        <v>45812</v>
      </c>
      <c r="AA124">
        <v>4</v>
      </c>
      <c r="AB124" t="s">
        <v>38</v>
      </c>
      <c r="AC124" t="b">
        <v>0</v>
      </c>
      <c r="AD124" t="b">
        <v>1</v>
      </c>
    </row>
    <row r="125" spans="1:30" x14ac:dyDescent="0.25">
      <c r="A125" t="s">
        <v>200</v>
      </c>
      <c r="B125" s="1">
        <v>44124</v>
      </c>
      <c r="D125" s="1">
        <v>44397</v>
      </c>
      <c r="E125" s="1">
        <v>44397</v>
      </c>
      <c r="F125" s="1">
        <v>44549</v>
      </c>
      <c r="G125" s="1">
        <v>44549</v>
      </c>
      <c r="H125">
        <v>2</v>
      </c>
      <c r="I125">
        <v>160.80000000000001</v>
      </c>
      <c r="J125">
        <v>80.400000000000006</v>
      </c>
      <c r="K125">
        <v>59.4</v>
      </c>
      <c r="L125" t="s">
        <v>59</v>
      </c>
      <c r="M125" t="s">
        <v>95</v>
      </c>
      <c r="N125" t="s">
        <v>33</v>
      </c>
      <c r="O125">
        <v>32</v>
      </c>
      <c r="P125" t="s">
        <v>34</v>
      </c>
      <c r="Q125" t="s">
        <v>35</v>
      </c>
      <c r="R125" t="s">
        <v>67</v>
      </c>
      <c r="S125" t="s">
        <v>72</v>
      </c>
      <c r="T125">
        <v>0</v>
      </c>
      <c r="U125">
        <v>0</v>
      </c>
      <c r="V125">
        <v>0</v>
      </c>
      <c r="W125">
        <v>0</v>
      </c>
      <c r="X125">
        <v>0</v>
      </c>
      <c r="Y125" s="1">
        <v>44941</v>
      </c>
      <c r="Z125" s="1">
        <v>44941</v>
      </c>
      <c r="AA125">
        <v>0</v>
      </c>
      <c r="AB125" t="s">
        <v>38</v>
      </c>
      <c r="AC125" t="b">
        <v>1</v>
      </c>
      <c r="AD125" t="b">
        <v>0</v>
      </c>
    </row>
    <row r="126" spans="1:30" x14ac:dyDescent="0.25">
      <c r="A126" t="s">
        <v>201</v>
      </c>
      <c r="B126" s="1">
        <v>43911</v>
      </c>
      <c r="D126" s="1">
        <v>45614</v>
      </c>
      <c r="E126" s="1">
        <v>45614</v>
      </c>
      <c r="F126" s="1">
        <v>45648</v>
      </c>
      <c r="G126" s="1">
        <v>45648</v>
      </c>
      <c r="H126">
        <v>4</v>
      </c>
      <c r="I126">
        <v>45.38</v>
      </c>
      <c r="J126">
        <v>11.35</v>
      </c>
      <c r="K126">
        <v>16.11</v>
      </c>
      <c r="L126" t="s">
        <v>59</v>
      </c>
      <c r="M126" t="s">
        <v>76</v>
      </c>
      <c r="N126" t="s">
        <v>33</v>
      </c>
      <c r="O126">
        <v>29</v>
      </c>
      <c r="P126" t="s">
        <v>70</v>
      </c>
      <c r="Q126" t="s">
        <v>90</v>
      </c>
      <c r="R126" t="s">
        <v>63</v>
      </c>
      <c r="S126" t="s">
        <v>35</v>
      </c>
      <c r="T126">
        <v>0</v>
      </c>
      <c r="U126">
        <v>0</v>
      </c>
      <c r="V126">
        <v>0</v>
      </c>
      <c r="W126">
        <v>0</v>
      </c>
      <c r="X126">
        <v>2</v>
      </c>
      <c r="Y126" s="1">
        <v>44248</v>
      </c>
      <c r="Z126" s="1">
        <v>44248</v>
      </c>
      <c r="AA126">
        <v>0</v>
      </c>
      <c r="AB126" t="s">
        <v>38</v>
      </c>
      <c r="AC126" t="b">
        <v>0</v>
      </c>
      <c r="AD126" t="b">
        <v>1</v>
      </c>
    </row>
    <row r="127" spans="1:30" x14ac:dyDescent="0.25">
      <c r="A127" t="s">
        <v>202</v>
      </c>
      <c r="B127" s="1">
        <v>44663</v>
      </c>
      <c r="D127" s="1">
        <v>45039</v>
      </c>
      <c r="E127" s="1">
        <v>45039</v>
      </c>
      <c r="F127" s="1">
        <v>45042</v>
      </c>
      <c r="G127" s="1">
        <v>45042</v>
      </c>
      <c r="H127">
        <v>7</v>
      </c>
      <c r="I127">
        <v>337.15</v>
      </c>
      <c r="J127">
        <v>48.16</v>
      </c>
      <c r="K127">
        <v>50.55</v>
      </c>
      <c r="L127" t="s">
        <v>59</v>
      </c>
      <c r="M127" t="s">
        <v>41</v>
      </c>
      <c r="N127" t="s">
        <v>42</v>
      </c>
      <c r="O127">
        <v>38</v>
      </c>
      <c r="P127" t="s">
        <v>34</v>
      </c>
      <c r="Q127" t="s">
        <v>35</v>
      </c>
      <c r="R127" t="s">
        <v>63</v>
      </c>
      <c r="S127" t="s">
        <v>57</v>
      </c>
      <c r="T127">
        <v>0</v>
      </c>
      <c r="U127">
        <v>1</v>
      </c>
      <c r="V127">
        <v>0</v>
      </c>
      <c r="W127">
        <v>1</v>
      </c>
      <c r="X127">
        <v>2</v>
      </c>
      <c r="Y127" s="1">
        <v>45793</v>
      </c>
      <c r="Z127" s="1">
        <v>45793</v>
      </c>
      <c r="AA127">
        <v>0</v>
      </c>
      <c r="AB127" t="s">
        <v>73</v>
      </c>
      <c r="AC127" t="b">
        <v>1</v>
      </c>
      <c r="AD127" t="b">
        <v>0</v>
      </c>
    </row>
    <row r="128" spans="1:30" x14ac:dyDescent="0.25">
      <c r="A128" t="s">
        <v>203</v>
      </c>
      <c r="B128" s="1">
        <v>45365</v>
      </c>
      <c r="D128" s="1">
        <v>45934</v>
      </c>
      <c r="E128" s="1">
        <v>45934</v>
      </c>
      <c r="F128" s="1">
        <v>45943</v>
      </c>
      <c r="G128" s="1">
        <v>45943</v>
      </c>
      <c r="H128">
        <v>5</v>
      </c>
      <c r="I128">
        <v>162.52000000000001</v>
      </c>
      <c r="J128">
        <v>32.5</v>
      </c>
      <c r="K128">
        <v>25.42</v>
      </c>
      <c r="L128" t="s">
        <v>87</v>
      </c>
      <c r="M128" t="s">
        <v>32</v>
      </c>
      <c r="N128" t="s">
        <v>48</v>
      </c>
      <c r="O128">
        <v>45</v>
      </c>
      <c r="P128" t="s">
        <v>34</v>
      </c>
      <c r="Q128" t="s">
        <v>55</v>
      </c>
      <c r="R128" t="s">
        <v>67</v>
      </c>
      <c r="S128" t="s">
        <v>85</v>
      </c>
      <c r="T128">
        <v>0</v>
      </c>
      <c r="U128">
        <v>0</v>
      </c>
      <c r="V128">
        <v>0</v>
      </c>
      <c r="W128">
        <v>0</v>
      </c>
      <c r="X128">
        <v>2</v>
      </c>
      <c r="Y128" s="1">
        <v>45932</v>
      </c>
      <c r="Z128" s="1">
        <v>45932</v>
      </c>
      <c r="AA128">
        <v>0</v>
      </c>
      <c r="AB128" t="s">
        <v>52</v>
      </c>
      <c r="AC128" t="b">
        <v>1</v>
      </c>
      <c r="AD128" t="b">
        <v>0</v>
      </c>
    </row>
    <row r="129" spans="1:30" x14ac:dyDescent="0.25">
      <c r="A129" t="s">
        <v>204</v>
      </c>
      <c r="B129" s="1">
        <v>45447</v>
      </c>
      <c r="D129" s="1">
        <v>45796</v>
      </c>
      <c r="E129" s="1">
        <v>45796</v>
      </c>
      <c r="F129" s="1">
        <v>45892</v>
      </c>
      <c r="G129" s="1">
        <v>45892</v>
      </c>
      <c r="H129">
        <v>3</v>
      </c>
      <c r="I129">
        <v>112.88</v>
      </c>
      <c r="J129">
        <v>37.630000000000003</v>
      </c>
      <c r="K129">
        <v>63.48</v>
      </c>
      <c r="L129" t="s">
        <v>87</v>
      </c>
      <c r="M129" t="s">
        <v>69</v>
      </c>
      <c r="N129" t="s">
        <v>42</v>
      </c>
      <c r="O129">
        <v>29</v>
      </c>
      <c r="P129" t="s">
        <v>70</v>
      </c>
      <c r="Q129" t="s">
        <v>35</v>
      </c>
      <c r="R129" t="s">
        <v>63</v>
      </c>
      <c r="S129" t="s">
        <v>51</v>
      </c>
      <c r="T129">
        <v>0</v>
      </c>
      <c r="U129">
        <v>0</v>
      </c>
      <c r="V129">
        <v>0</v>
      </c>
      <c r="W129">
        <v>0</v>
      </c>
      <c r="X129">
        <v>2</v>
      </c>
      <c r="Y129" s="1">
        <v>45851</v>
      </c>
      <c r="Z129" s="1">
        <v>45851</v>
      </c>
      <c r="AA129">
        <v>0</v>
      </c>
      <c r="AB129" t="s">
        <v>38</v>
      </c>
      <c r="AC129" t="b">
        <v>1</v>
      </c>
      <c r="AD129" t="b">
        <v>0</v>
      </c>
    </row>
    <row r="130" spans="1:30" x14ac:dyDescent="0.25">
      <c r="A130" t="s">
        <v>205</v>
      </c>
      <c r="B130" s="1">
        <v>45033</v>
      </c>
      <c r="D130" s="1">
        <v>45836</v>
      </c>
      <c r="E130" s="1">
        <v>45836</v>
      </c>
      <c r="F130" s="1">
        <v>45890</v>
      </c>
      <c r="G130" s="1">
        <v>45890</v>
      </c>
      <c r="H130">
        <v>2</v>
      </c>
      <c r="I130">
        <v>181.8</v>
      </c>
      <c r="J130">
        <v>90.9</v>
      </c>
      <c r="K130">
        <v>121.56</v>
      </c>
      <c r="L130" t="s">
        <v>87</v>
      </c>
      <c r="M130" t="s">
        <v>76</v>
      </c>
      <c r="N130" t="s">
        <v>42</v>
      </c>
      <c r="O130">
        <v>31</v>
      </c>
      <c r="P130" t="s">
        <v>34</v>
      </c>
      <c r="Q130" t="s">
        <v>50</v>
      </c>
      <c r="R130" t="s">
        <v>63</v>
      </c>
      <c r="S130" t="s">
        <v>45</v>
      </c>
      <c r="T130">
        <v>1</v>
      </c>
      <c r="U130">
        <v>0</v>
      </c>
      <c r="V130">
        <v>0</v>
      </c>
      <c r="W130">
        <v>0</v>
      </c>
      <c r="X130">
        <v>1</v>
      </c>
      <c r="Y130" s="1">
        <v>45318</v>
      </c>
      <c r="Z130" s="1">
        <v>45318</v>
      </c>
      <c r="AA130">
        <v>1</v>
      </c>
      <c r="AB130" t="s">
        <v>38</v>
      </c>
      <c r="AC130" t="b">
        <v>0</v>
      </c>
      <c r="AD130" t="b">
        <v>1</v>
      </c>
    </row>
    <row r="131" spans="1:30" x14ac:dyDescent="0.25">
      <c r="A131" t="s">
        <v>206</v>
      </c>
      <c r="B131" s="1">
        <v>44938</v>
      </c>
      <c r="D131" s="1">
        <v>45221</v>
      </c>
      <c r="E131" s="1">
        <v>45221</v>
      </c>
      <c r="F131" s="1">
        <v>45284</v>
      </c>
      <c r="G131" s="1">
        <v>45284</v>
      </c>
      <c r="H131">
        <v>2</v>
      </c>
      <c r="I131">
        <v>87.11</v>
      </c>
      <c r="J131">
        <v>43.56</v>
      </c>
      <c r="K131">
        <v>50.34</v>
      </c>
      <c r="L131" t="s">
        <v>40</v>
      </c>
      <c r="M131" t="s">
        <v>69</v>
      </c>
      <c r="N131" t="s">
        <v>48</v>
      </c>
      <c r="O131">
        <v>48</v>
      </c>
      <c r="P131" t="s">
        <v>34</v>
      </c>
      <c r="Q131" t="s">
        <v>50</v>
      </c>
      <c r="R131" t="s">
        <v>67</v>
      </c>
      <c r="S131" t="s">
        <v>100</v>
      </c>
      <c r="T131">
        <v>1</v>
      </c>
      <c r="U131">
        <v>0</v>
      </c>
      <c r="V131">
        <v>0</v>
      </c>
      <c r="W131">
        <v>0</v>
      </c>
      <c r="X131">
        <v>0</v>
      </c>
      <c r="Y131" s="1">
        <v>45120</v>
      </c>
      <c r="Z131" s="1">
        <v>45120</v>
      </c>
      <c r="AA131">
        <v>1</v>
      </c>
      <c r="AB131" t="s">
        <v>73</v>
      </c>
      <c r="AC131" t="b">
        <v>0</v>
      </c>
      <c r="AD131" t="b">
        <v>1</v>
      </c>
    </row>
    <row r="132" spans="1:30" x14ac:dyDescent="0.25">
      <c r="A132" t="s">
        <v>207</v>
      </c>
      <c r="B132" s="1">
        <v>45166</v>
      </c>
      <c r="D132" s="1">
        <v>45838</v>
      </c>
      <c r="E132" s="1">
        <v>45838</v>
      </c>
      <c r="F132" s="1">
        <v>45935</v>
      </c>
      <c r="G132" s="1">
        <v>45935</v>
      </c>
      <c r="H132">
        <v>4</v>
      </c>
      <c r="I132">
        <v>124.31</v>
      </c>
      <c r="J132">
        <v>31.08</v>
      </c>
      <c r="K132">
        <v>63.81</v>
      </c>
      <c r="L132" t="s">
        <v>47</v>
      </c>
      <c r="M132" t="s">
        <v>95</v>
      </c>
      <c r="N132" t="s">
        <v>48</v>
      </c>
      <c r="O132">
        <v>38</v>
      </c>
      <c r="P132" t="s">
        <v>34</v>
      </c>
      <c r="Q132" t="s">
        <v>55</v>
      </c>
      <c r="R132" t="s">
        <v>56</v>
      </c>
      <c r="S132" t="s">
        <v>36</v>
      </c>
      <c r="T132">
        <v>0</v>
      </c>
      <c r="U132">
        <v>0</v>
      </c>
      <c r="V132">
        <v>1</v>
      </c>
      <c r="W132">
        <v>0</v>
      </c>
      <c r="X132">
        <v>2</v>
      </c>
      <c r="Y132" s="1">
        <v>45449</v>
      </c>
      <c r="Z132" s="1">
        <v>45449</v>
      </c>
      <c r="AA132">
        <v>10</v>
      </c>
      <c r="AB132" t="s">
        <v>52</v>
      </c>
      <c r="AC132" t="b">
        <v>1</v>
      </c>
      <c r="AD132" t="b">
        <v>1</v>
      </c>
    </row>
    <row r="133" spans="1:30" x14ac:dyDescent="0.25">
      <c r="A133" t="s">
        <v>208</v>
      </c>
      <c r="B133" s="1">
        <v>45181</v>
      </c>
      <c r="D133" s="1">
        <v>45340</v>
      </c>
      <c r="E133" s="1">
        <v>45340</v>
      </c>
      <c r="F133" s="1">
        <v>45452</v>
      </c>
      <c r="G133" s="1">
        <v>45452</v>
      </c>
      <c r="H133">
        <v>3</v>
      </c>
      <c r="I133">
        <v>80.91</v>
      </c>
      <c r="J133">
        <v>26.97</v>
      </c>
      <c r="K133">
        <v>9.42</v>
      </c>
      <c r="L133" t="s">
        <v>40</v>
      </c>
      <c r="M133" t="s">
        <v>60</v>
      </c>
      <c r="N133" t="s">
        <v>33</v>
      </c>
      <c r="O133">
        <v>21</v>
      </c>
      <c r="P133" t="s">
        <v>70</v>
      </c>
      <c r="Q133" t="s">
        <v>50</v>
      </c>
      <c r="R133" t="s">
        <v>44</v>
      </c>
      <c r="S133" t="s">
        <v>57</v>
      </c>
      <c r="T133">
        <v>0</v>
      </c>
      <c r="U133">
        <v>0</v>
      </c>
      <c r="V133">
        <v>0</v>
      </c>
      <c r="W133">
        <v>0</v>
      </c>
      <c r="X133">
        <v>2</v>
      </c>
      <c r="Y133" s="1">
        <v>45619</v>
      </c>
      <c r="Z133" s="1">
        <v>45619</v>
      </c>
      <c r="AA133">
        <v>0</v>
      </c>
      <c r="AB133" t="s">
        <v>73</v>
      </c>
      <c r="AC133" t="b">
        <v>1</v>
      </c>
      <c r="AD133" t="b">
        <v>0</v>
      </c>
    </row>
    <row r="134" spans="1:30" x14ac:dyDescent="0.25">
      <c r="A134" t="s">
        <v>209</v>
      </c>
      <c r="B134" s="1">
        <v>43988</v>
      </c>
      <c r="D134" s="1">
        <v>44874</v>
      </c>
      <c r="E134" s="1">
        <v>44874</v>
      </c>
      <c r="F134" s="1">
        <v>45849</v>
      </c>
      <c r="G134" s="1">
        <v>45849</v>
      </c>
      <c r="H134">
        <v>1</v>
      </c>
      <c r="I134">
        <v>52.89</v>
      </c>
      <c r="J134">
        <v>52.89</v>
      </c>
      <c r="K134">
        <v>68.97</v>
      </c>
      <c r="L134" t="s">
        <v>87</v>
      </c>
      <c r="M134" t="s">
        <v>60</v>
      </c>
      <c r="N134" t="s">
        <v>42</v>
      </c>
      <c r="O134">
        <v>25</v>
      </c>
      <c r="P134" t="s">
        <v>70</v>
      </c>
      <c r="Q134" t="s">
        <v>43</v>
      </c>
      <c r="R134" t="s">
        <v>44</v>
      </c>
      <c r="S134" t="s">
        <v>85</v>
      </c>
      <c r="T134">
        <v>0</v>
      </c>
      <c r="U134">
        <v>0</v>
      </c>
      <c r="V134">
        <v>0</v>
      </c>
      <c r="W134">
        <v>0</v>
      </c>
      <c r="X134">
        <v>1</v>
      </c>
      <c r="Y134" s="1">
        <v>45000</v>
      </c>
      <c r="Z134" s="1">
        <v>45000</v>
      </c>
      <c r="AA134">
        <v>10</v>
      </c>
      <c r="AB134" t="s">
        <v>52</v>
      </c>
      <c r="AC134" t="b">
        <v>1</v>
      </c>
      <c r="AD134" t="b">
        <v>0</v>
      </c>
    </row>
    <row r="135" spans="1:30" x14ac:dyDescent="0.25">
      <c r="A135" t="s">
        <v>210</v>
      </c>
      <c r="B135" s="1">
        <v>45348</v>
      </c>
      <c r="D135" s="1">
        <v>45682</v>
      </c>
      <c r="E135" s="1">
        <v>45682</v>
      </c>
      <c r="F135" s="1">
        <v>45734</v>
      </c>
      <c r="G135" s="1">
        <v>45734</v>
      </c>
      <c r="H135">
        <v>3</v>
      </c>
      <c r="I135">
        <v>116.33</v>
      </c>
      <c r="J135">
        <v>38.78</v>
      </c>
      <c r="K135">
        <v>20.8</v>
      </c>
      <c r="L135" t="s">
        <v>59</v>
      </c>
      <c r="M135" t="s">
        <v>62</v>
      </c>
      <c r="N135" t="s">
        <v>33</v>
      </c>
      <c r="O135">
        <v>39</v>
      </c>
      <c r="P135" t="s">
        <v>34</v>
      </c>
      <c r="Q135" t="s">
        <v>43</v>
      </c>
      <c r="R135" t="s">
        <v>63</v>
      </c>
      <c r="S135" t="s">
        <v>45</v>
      </c>
      <c r="T135">
        <v>0</v>
      </c>
      <c r="U135">
        <v>0</v>
      </c>
      <c r="V135">
        <v>0</v>
      </c>
      <c r="W135">
        <v>0</v>
      </c>
      <c r="X135">
        <v>0</v>
      </c>
      <c r="Y135" s="1">
        <v>45374</v>
      </c>
      <c r="Z135" s="1">
        <v>45374</v>
      </c>
      <c r="AA135">
        <v>1</v>
      </c>
      <c r="AB135" t="s">
        <v>73</v>
      </c>
      <c r="AC135" t="b">
        <v>1</v>
      </c>
      <c r="AD135" t="b">
        <v>0</v>
      </c>
    </row>
    <row r="136" spans="1:30" x14ac:dyDescent="0.25">
      <c r="A136" t="s">
        <v>211</v>
      </c>
      <c r="B136" s="1">
        <v>45343</v>
      </c>
      <c r="D136" s="1">
        <v>45583</v>
      </c>
      <c r="E136" s="1">
        <v>45583</v>
      </c>
      <c r="F136" s="1">
        <v>45658</v>
      </c>
      <c r="G136" s="1">
        <v>45658</v>
      </c>
      <c r="H136">
        <v>1</v>
      </c>
      <c r="I136">
        <v>54.39</v>
      </c>
      <c r="J136">
        <v>54.39</v>
      </c>
      <c r="K136">
        <v>46.48</v>
      </c>
      <c r="L136" t="s">
        <v>31</v>
      </c>
      <c r="M136" t="s">
        <v>69</v>
      </c>
      <c r="N136" t="s">
        <v>48</v>
      </c>
      <c r="O136">
        <v>44</v>
      </c>
      <c r="P136" t="s">
        <v>34</v>
      </c>
      <c r="Q136" t="s">
        <v>66</v>
      </c>
      <c r="R136" t="s">
        <v>44</v>
      </c>
      <c r="S136" t="s">
        <v>100</v>
      </c>
      <c r="T136">
        <v>1</v>
      </c>
      <c r="U136">
        <v>1</v>
      </c>
      <c r="V136">
        <v>0</v>
      </c>
      <c r="W136">
        <v>0</v>
      </c>
      <c r="X136">
        <v>1</v>
      </c>
      <c r="Y136">
        <v>0</v>
      </c>
      <c r="Z136" t="s">
        <v>37</v>
      </c>
      <c r="AA136">
        <v>0</v>
      </c>
      <c r="AB136" t="s">
        <v>38</v>
      </c>
      <c r="AC136" t="b">
        <v>1</v>
      </c>
      <c r="AD136" t="b">
        <v>0</v>
      </c>
    </row>
    <row r="137" spans="1:30" x14ac:dyDescent="0.25">
      <c r="A137" t="s">
        <v>212</v>
      </c>
      <c r="B137" s="1">
        <v>45276</v>
      </c>
      <c r="D137" s="1">
        <v>45402</v>
      </c>
      <c r="E137" s="1">
        <v>45402</v>
      </c>
      <c r="F137" s="1">
        <v>45541</v>
      </c>
      <c r="G137" s="1">
        <v>45541</v>
      </c>
      <c r="H137">
        <v>3</v>
      </c>
      <c r="I137">
        <v>259.77</v>
      </c>
      <c r="J137">
        <v>86.59</v>
      </c>
      <c r="K137">
        <v>92.04</v>
      </c>
      <c r="L137" t="s">
        <v>40</v>
      </c>
      <c r="M137" t="s">
        <v>104</v>
      </c>
      <c r="N137" t="s">
        <v>42</v>
      </c>
      <c r="O137">
        <v>48</v>
      </c>
      <c r="P137" t="s">
        <v>34</v>
      </c>
      <c r="Q137" t="s">
        <v>35</v>
      </c>
      <c r="R137" t="s">
        <v>44</v>
      </c>
      <c r="S137" t="s">
        <v>36</v>
      </c>
      <c r="T137">
        <v>0</v>
      </c>
      <c r="U137">
        <v>0</v>
      </c>
      <c r="V137">
        <v>0</v>
      </c>
      <c r="W137">
        <v>0</v>
      </c>
      <c r="X137">
        <v>2</v>
      </c>
      <c r="Y137" s="1">
        <v>45662</v>
      </c>
      <c r="Z137" s="1">
        <v>45662</v>
      </c>
      <c r="AA137">
        <v>6</v>
      </c>
      <c r="AB137" t="s">
        <v>38</v>
      </c>
      <c r="AC137" t="b">
        <v>1</v>
      </c>
      <c r="AD137" t="b">
        <v>1</v>
      </c>
    </row>
    <row r="138" spans="1:30" x14ac:dyDescent="0.25">
      <c r="A138" t="s">
        <v>213</v>
      </c>
      <c r="B138" s="1">
        <v>44727</v>
      </c>
      <c r="D138" s="1">
        <v>45554</v>
      </c>
      <c r="E138" s="1">
        <v>45554</v>
      </c>
      <c r="F138" s="1">
        <v>45849</v>
      </c>
      <c r="G138" s="1">
        <v>45849</v>
      </c>
      <c r="H138">
        <v>1</v>
      </c>
      <c r="I138">
        <v>18.399999999999999</v>
      </c>
      <c r="J138">
        <v>18.399999999999999</v>
      </c>
      <c r="K138">
        <v>25.02</v>
      </c>
      <c r="L138" t="s">
        <v>31</v>
      </c>
      <c r="M138" t="s">
        <v>95</v>
      </c>
      <c r="N138" t="s">
        <v>48</v>
      </c>
      <c r="O138">
        <v>33</v>
      </c>
      <c r="P138" t="s">
        <v>34</v>
      </c>
      <c r="Q138" t="s">
        <v>35</v>
      </c>
      <c r="R138" t="s">
        <v>35</v>
      </c>
      <c r="S138" t="s">
        <v>85</v>
      </c>
      <c r="T138">
        <v>0</v>
      </c>
      <c r="U138">
        <v>0</v>
      </c>
      <c r="V138">
        <v>0</v>
      </c>
      <c r="W138">
        <v>0</v>
      </c>
      <c r="X138">
        <v>0</v>
      </c>
      <c r="Y138">
        <v>0</v>
      </c>
      <c r="Z138" t="s">
        <v>37</v>
      </c>
      <c r="AA138">
        <v>6</v>
      </c>
      <c r="AB138" t="s">
        <v>38</v>
      </c>
      <c r="AC138" t="b">
        <v>1</v>
      </c>
      <c r="AD138" t="b">
        <v>0</v>
      </c>
    </row>
    <row r="139" spans="1:30" x14ac:dyDescent="0.25">
      <c r="A139" t="s">
        <v>214</v>
      </c>
      <c r="B139" s="1">
        <v>44022</v>
      </c>
      <c r="D139" s="1">
        <v>45421</v>
      </c>
      <c r="E139" s="1">
        <v>45421</v>
      </c>
      <c r="F139" s="1">
        <v>45521</v>
      </c>
      <c r="G139" s="1">
        <v>45521</v>
      </c>
      <c r="H139">
        <v>2</v>
      </c>
      <c r="I139">
        <v>1.91</v>
      </c>
      <c r="J139">
        <v>0.96</v>
      </c>
      <c r="K139">
        <v>1.92</v>
      </c>
      <c r="L139" t="s">
        <v>40</v>
      </c>
      <c r="M139" t="s">
        <v>62</v>
      </c>
      <c r="N139" t="s">
        <v>42</v>
      </c>
      <c r="O139">
        <v>37</v>
      </c>
      <c r="P139" t="s">
        <v>34</v>
      </c>
      <c r="Q139" t="s">
        <v>90</v>
      </c>
      <c r="R139" t="s">
        <v>67</v>
      </c>
      <c r="S139" t="s">
        <v>57</v>
      </c>
      <c r="T139">
        <v>1</v>
      </c>
      <c r="U139">
        <v>0</v>
      </c>
      <c r="V139">
        <v>0</v>
      </c>
      <c r="W139">
        <v>0</v>
      </c>
      <c r="X139">
        <v>1</v>
      </c>
      <c r="Y139" s="1">
        <v>45052</v>
      </c>
      <c r="Z139" s="1">
        <v>45052</v>
      </c>
      <c r="AA139">
        <v>9</v>
      </c>
      <c r="AB139" t="s">
        <v>38</v>
      </c>
      <c r="AC139" t="b">
        <v>1</v>
      </c>
      <c r="AD139" t="b">
        <v>0</v>
      </c>
    </row>
    <row r="140" spans="1:30" x14ac:dyDescent="0.25">
      <c r="A140" t="s">
        <v>215</v>
      </c>
      <c r="B140" s="1">
        <v>43874</v>
      </c>
      <c r="D140" s="1">
        <v>43922</v>
      </c>
      <c r="E140" s="1">
        <v>43922</v>
      </c>
      <c r="F140">
        <v>0</v>
      </c>
      <c r="G140" t="s">
        <v>92</v>
      </c>
      <c r="H140">
        <v>0</v>
      </c>
      <c r="I140">
        <v>0</v>
      </c>
      <c r="J140">
        <v>0</v>
      </c>
      <c r="K140">
        <v>0</v>
      </c>
      <c r="L140" t="s">
        <v>47</v>
      </c>
      <c r="M140" t="s">
        <v>62</v>
      </c>
      <c r="N140" t="s">
        <v>48</v>
      </c>
      <c r="O140">
        <v>60</v>
      </c>
      <c r="P140" t="s">
        <v>216</v>
      </c>
      <c r="Q140" t="s">
        <v>35</v>
      </c>
      <c r="R140" t="s">
        <v>67</v>
      </c>
      <c r="S140" t="s">
        <v>72</v>
      </c>
      <c r="T140">
        <v>0</v>
      </c>
      <c r="U140">
        <v>1</v>
      </c>
      <c r="V140">
        <v>0</v>
      </c>
      <c r="W140">
        <v>0</v>
      </c>
      <c r="X140">
        <v>0</v>
      </c>
      <c r="Y140" s="1">
        <v>45279</v>
      </c>
      <c r="Z140" s="1">
        <v>45279</v>
      </c>
      <c r="AA140">
        <v>0</v>
      </c>
      <c r="AB140" t="s">
        <v>38</v>
      </c>
      <c r="AC140" t="b">
        <v>0</v>
      </c>
      <c r="AD140" t="b">
        <v>1</v>
      </c>
    </row>
    <row r="141" spans="1:30" x14ac:dyDescent="0.25">
      <c r="A141" t="s">
        <v>217</v>
      </c>
      <c r="B141" s="1">
        <v>44614</v>
      </c>
      <c r="D141" s="1">
        <v>45472</v>
      </c>
      <c r="E141" s="1">
        <v>45472</v>
      </c>
      <c r="F141" s="1">
        <v>45718</v>
      </c>
      <c r="G141" s="1">
        <v>45718</v>
      </c>
      <c r="H141">
        <v>1</v>
      </c>
      <c r="I141">
        <v>73.099999999999994</v>
      </c>
      <c r="J141">
        <v>73.099999999999994</v>
      </c>
      <c r="K141">
        <v>119.96</v>
      </c>
      <c r="L141" t="s">
        <v>59</v>
      </c>
      <c r="M141" t="s">
        <v>60</v>
      </c>
      <c r="N141" t="s">
        <v>48</v>
      </c>
      <c r="O141">
        <v>27</v>
      </c>
      <c r="P141" t="s">
        <v>70</v>
      </c>
      <c r="Q141" t="s">
        <v>43</v>
      </c>
      <c r="R141" t="s">
        <v>63</v>
      </c>
      <c r="S141" t="s">
        <v>57</v>
      </c>
      <c r="T141">
        <v>0</v>
      </c>
      <c r="U141">
        <v>0</v>
      </c>
      <c r="V141">
        <v>0</v>
      </c>
      <c r="W141">
        <v>0</v>
      </c>
      <c r="X141">
        <v>1</v>
      </c>
      <c r="Y141" s="1">
        <v>45762</v>
      </c>
      <c r="Z141" s="1">
        <v>45762</v>
      </c>
      <c r="AA141">
        <v>9</v>
      </c>
      <c r="AB141" t="s">
        <v>73</v>
      </c>
      <c r="AC141" t="b">
        <v>1</v>
      </c>
      <c r="AD141" t="b">
        <v>0</v>
      </c>
    </row>
    <row r="142" spans="1:30" x14ac:dyDescent="0.25">
      <c r="A142" t="s">
        <v>218</v>
      </c>
      <c r="B142" s="1">
        <v>44249</v>
      </c>
      <c r="D142" s="1">
        <v>44854</v>
      </c>
      <c r="E142" s="1">
        <v>44854</v>
      </c>
      <c r="F142" s="1">
        <v>45266</v>
      </c>
      <c r="G142" s="1">
        <v>45266</v>
      </c>
      <c r="H142">
        <v>6</v>
      </c>
      <c r="I142">
        <v>323.70999999999998</v>
      </c>
      <c r="J142">
        <v>53.95</v>
      </c>
      <c r="K142">
        <v>113.01</v>
      </c>
      <c r="L142" t="s">
        <v>31</v>
      </c>
      <c r="M142" t="s">
        <v>88</v>
      </c>
      <c r="N142" t="s">
        <v>48</v>
      </c>
      <c r="O142">
        <v>33</v>
      </c>
      <c r="P142" t="s">
        <v>34</v>
      </c>
      <c r="Q142" t="s">
        <v>66</v>
      </c>
      <c r="R142" t="s">
        <v>35</v>
      </c>
      <c r="S142" t="s">
        <v>45</v>
      </c>
      <c r="T142">
        <v>0</v>
      </c>
      <c r="U142">
        <v>0</v>
      </c>
      <c r="V142">
        <v>1</v>
      </c>
      <c r="W142">
        <v>2</v>
      </c>
      <c r="X142">
        <v>1</v>
      </c>
      <c r="Y142" s="1">
        <v>45639</v>
      </c>
      <c r="Z142" s="1">
        <v>45639</v>
      </c>
      <c r="AA142">
        <v>0</v>
      </c>
      <c r="AB142" t="s">
        <v>38</v>
      </c>
      <c r="AC142" t="b">
        <v>1</v>
      </c>
      <c r="AD142" t="b">
        <v>0</v>
      </c>
    </row>
    <row r="143" spans="1:30" x14ac:dyDescent="0.25">
      <c r="A143" t="s">
        <v>219</v>
      </c>
      <c r="B143" s="1">
        <v>44339</v>
      </c>
      <c r="D143" s="1">
        <v>44464</v>
      </c>
      <c r="E143" s="1">
        <v>44464</v>
      </c>
      <c r="F143" s="1">
        <v>44501</v>
      </c>
      <c r="G143" s="1">
        <v>44501</v>
      </c>
      <c r="H143">
        <v>4</v>
      </c>
      <c r="I143">
        <v>249.09</v>
      </c>
      <c r="J143">
        <v>62.27</v>
      </c>
      <c r="K143">
        <v>55.27</v>
      </c>
      <c r="L143" t="s">
        <v>59</v>
      </c>
      <c r="M143" t="s">
        <v>60</v>
      </c>
      <c r="N143" t="s">
        <v>42</v>
      </c>
      <c r="O143">
        <v>42</v>
      </c>
      <c r="P143" t="s">
        <v>34</v>
      </c>
      <c r="Q143" t="s">
        <v>90</v>
      </c>
      <c r="R143" t="s">
        <v>56</v>
      </c>
      <c r="S143" t="s">
        <v>100</v>
      </c>
      <c r="T143">
        <v>0</v>
      </c>
      <c r="U143">
        <v>0</v>
      </c>
      <c r="V143">
        <v>0</v>
      </c>
      <c r="W143">
        <v>0</v>
      </c>
      <c r="X143">
        <v>0</v>
      </c>
      <c r="Y143" s="1">
        <v>45444</v>
      </c>
      <c r="Z143" s="1">
        <v>45444</v>
      </c>
      <c r="AA143">
        <v>0</v>
      </c>
      <c r="AB143" t="s">
        <v>73</v>
      </c>
      <c r="AC143" t="b">
        <v>1</v>
      </c>
      <c r="AD143" t="b">
        <v>0</v>
      </c>
    </row>
    <row r="144" spans="1:30" x14ac:dyDescent="0.25">
      <c r="A144" t="s">
        <v>220</v>
      </c>
      <c r="B144" s="1">
        <v>43984</v>
      </c>
      <c r="D144" s="1">
        <v>45426</v>
      </c>
      <c r="E144" s="1">
        <v>45426</v>
      </c>
      <c r="F144">
        <v>0</v>
      </c>
      <c r="G144" t="s">
        <v>92</v>
      </c>
      <c r="H144">
        <v>0</v>
      </c>
      <c r="I144">
        <v>0</v>
      </c>
      <c r="J144">
        <v>0</v>
      </c>
      <c r="K144">
        <v>0</v>
      </c>
      <c r="L144" t="s">
        <v>40</v>
      </c>
      <c r="M144" t="s">
        <v>69</v>
      </c>
      <c r="N144" t="s">
        <v>42</v>
      </c>
      <c r="O144">
        <v>39</v>
      </c>
      <c r="P144" t="s">
        <v>34</v>
      </c>
      <c r="Q144" t="s">
        <v>55</v>
      </c>
      <c r="R144" t="s">
        <v>35</v>
      </c>
      <c r="S144" t="s">
        <v>51</v>
      </c>
      <c r="T144">
        <v>1</v>
      </c>
      <c r="U144">
        <v>0</v>
      </c>
      <c r="V144">
        <v>0</v>
      </c>
      <c r="W144">
        <v>0</v>
      </c>
      <c r="X144">
        <v>0</v>
      </c>
      <c r="Y144" s="1">
        <v>44617</v>
      </c>
      <c r="Z144" s="1">
        <v>44617</v>
      </c>
      <c r="AA144">
        <v>0</v>
      </c>
      <c r="AB144" t="s">
        <v>73</v>
      </c>
      <c r="AC144" t="b">
        <v>1</v>
      </c>
      <c r="AD144" t="b">
        <v>0</v>
      </c>
    </row>
    <row r="145" spans="1:30" x14ac:dyDescent="0.25">
      <c r="A145" t="s">
        <v>221</v>
      </c>
      <c r="B145" s="1">
        <v>45419</v>
      </c>
      <c r="D145" s="1">
        <v>45858</v>
      </c>
      <c r="E145" s="1">
        <v>45858</v>
      </c>
      <c r="F145" s="1">
        <v>45859</v>
      </c>
      <c r="G145" s="1">
        <v>45859</v>
      </c>
      <c r="H145">
        <v>9</v>
      </c>
      <c r="I145">
        <v>632.4</v>
      </c>
      <c r="J145">
        <v>70.27</v>
      </c>
      <c r="K145">
        <v>15.41</v>
      </c>
      <c r="L145" t="s">
        <v>47</v>
      </c>
      <c r="M145" t="s">
        <v>41</v>
      </c>
      <c r="N145" t="s">
        <v>33</v>
      </c>
      <c r="O145">
        <v>33</v>
      </c>
      <c r="P145" t="s">
        <v>34</v>
      </c>
      <c r="Q145" t="s">
        <v>43</v>
      </c>
      <c r="R145" t="s">
        <v>67</v>
      </c>
      <c r="S145" t="s">
        <v>96</v>
      </c>
      <c r="T145">
        <v>0</v>
      </c>
      <c r="U145">
        <v>0</v>
      </c>
      <c r="V145">
        <v>0</v>
      </c>
      <c r="W145">
        <v>3</v>
      </c>
      <c r="X145">
        <v>3</v>
      </c>
      <c r="Y145" s="1">
        <v>45463</v>
      </c>
      <c r="Z145" s="1">
        <v>45463</v>
      </c>
      <c r="AA145">
        <v>0</v>
      </c>
      <c r="AB145" t="s">
        <v>52</v>
      </c>
      <c r="AC145" t="b">
        <v>1</v>
      </c>
      <c r="AD145" t="b">
        <v>0</v>
      </c>
    </row>
    <row r="146" spans="1:30" x14ac:dyDescent="0.25">
      <c r="A146" t="s">
        <v>222</v>
      </c>
      <c r="B146" s="1">
        <v>43942</v>
      </c>
      <c r="D146" s="1">
        <v>45102</v>
      </c>
      <c r="E146" s="1">
        <v>45102</v>
      </c>
      <c r="F146" s="1">
        <v>45157</v>
      </c>
      <c r="G146" s="1">
        <v>45157</v>
      </c>
      <c r="H146">
        <v>3</v>
      </c>
      <c r="I146">
        <v>378.11</v>
      </c>
      <c r="J146">
        <v>126.04</v>
      </c>
      <c r="K146">
        <v>0.5</v>
      </c>
      <c r="L146" t="s">
        <v>59</v>
      </c>
      <c r="M146" t="s">
        <v>60</v>
      </c>
      <c r="N146" t="s">
        <v>48</v>
      </c>
      <c r="O146">
        <v>33</v>
      </c>
      <c r="P146" t="s">
        <v>34</v>
      </c>
      <c r="Q146" t="s">
        <v>55</v>
      </c>
      <c r="R146" t="s">
        <v>63</v>
      </c>
      <c r="S146" t="s">
        <v>85</v>
      </c>
      <c r="T146">
        <v>0</v>
      </c>
      <c r="U146">
        <v>0</v>
      </c>
      <c r="V146">
        <v>0</v>
      </c>
      <c r="W146">
        <v>0</v>
      </c>
      <c r="X146">
        <v>2</v>
      </c>
      <c r="Y146" s="1">
        <v>44887</v>
      </c>
      <c r="Z146" s="1">
        <v>44887</v>
      </c>
      <c r="AA146">
        <v>0</v>
      </c>
      <c r="AB146" t="s">
        <v>38</v>
      </c>
      <c r="AC146" t="b">
        <v>1</v>
      </c>
      <c r="AD146" t="b">
        <v>0</v>
      </c>
    </row>
    <row r="147" spans="1:30" x14ac:dyDescent="0.25">
      <c r="A147" t="s">
        <v>223</v>
      </c>
      <c r="B147" s="1">
        <v>45419</v>
      </c>
      <c r="D147" s="1">
        <v>45562</v>
      </c>
      <c r="E147" s="1">
        <v>45562</v>
      </c>
      <c r="F147">
        <v>0</v>
      </c>
      <c r="G147" t="s">
        <v>92</v>
      </c>
      <c r="H147">
        <v>0</v>
      </c>
      <c r="I147">
        <v>0</v>
      </c>
      <c r="J147">
        <v>0</v>
      </c>
      <c r="K147">
        <v>0</v>
      </c>
      <c r="L147" t="s">
        <v>47</v>
      </c>
      <c r="M147" t="s">
        <v>95</v>
      </c>
      <c r="N147" t="s">
        <v>48</v>
      </c>
      <c r="O147">
        <v>17</v>
      </c>
      <c r="P147" t="s">
        <v>49</v>
      </c>
      <c r="Q147" t="s">
        <v>35</v>
      </c>
      <c r="R147" t="s">
        <v>63</v>
      </c>
      <c r="S147" t="s">
        <v>96</v>
      </c>
      <c r="T147">
        <v>0</v>
      </c>
      <c r="U147">
        <v>0</v>
      </c>
      <c r="V147">
        <v>0</v>
      </c>
      <c r="W147">
        <v>0</v>
      </c>
      <c r="X147">
        <v>0</v>
      </c>
      <c r="Y147" s="1">
        <v>45475</v>
      </c>
      <c r="Z147" s="1">
        <v>45475</v>
      </c>
      <c r="AA147">
        <v>0</v>
      </c>
      <c r="AB147" t="s">
        <v>38</v>
      </c>
      <c r="AC147" t="b">
        <v>1</v>
      </c>
      <c r="AD147" t="b">
        <v>0</v>
      </c>
    </row>
    <row r="148" spans="1:30" x14ac:dyDescent="0.25">
      <c r="A148" t="s">
        <v>224</v>
      </c>
      <c r="B148" s="1">
        <v>44309</v>
      </c>
      <c r="D148" s="1">
        <v>44360</v>
      </c>
      <c r="E148" s="1">
        <v>44360</v>
      </c>
      <c r="F148" s="1">
        <v>45739</v>
      </c>
      <c r="G148" s="1">
        <v>45739</v>
      </c>
      <c r="H148">
        <v>1</v>
      </c>
      <c r="I148">
        <v>62.51</v>
      </c>
      <c r="J148">
        <v>62.51</v>
      </c>
      <c r="K148">
        <v>85.82</v>
      </c>
      <c r="L148" t="s">
        <v>65</v>
      </c>
      <c r="M148" t="s">
        <v>60</v>
      </c>
      <c r="N148" t="s">
        <v>42</v>
      </c>
      <c r="O148">
        <v>32</v>
      </c>
      <c r="P148" t="s">
        <v>34</v>
      </c>
      <c r="Q148" t="s">
        <v>50</v>
      </c>
      <c r="R148" t="s">
        <v>56</v>
      </c>
      <c r="S148" t="s">
        <v>45</v>
      </c>
      <c r="T148">
        <v>0</v>
      </c>
      <c r="U148">
        <v>0</v>
      </c>
      <c r="V148">
        <v>0</v>
      </c>
      <c r="W148">
        <v>0</v>
      </c>
      <c r="X148">
        <v>0</v>
      </c>
      <c r="Y148" s="1">
        <v>44799</v>
      </c>
      <c r="Z148" s="1">
        <v>44799</v>
      </c>
      <c r="AA148">
        <v>6</v>
      </c>
      <c r="AB148" t="s">
        <v>38</v>
      </c>
      <c r="AC148" t="b">
        <v>1</v>
      </c>
      <c r="AD148" t="b">
        <v>0</v>
      </c>
    </row>
    <row r="149" spans="1:30" x14ac:dyDescent="0.25">
      <c r="A149" t="s">
        <v>225</v>
      </c>
      <c r="B149" s="1">
        <v>45180</v>
      </c>
      <c r="D149" s="1">
        <v>45758</v>
      </c>
      <c r="E149" s="1">
        <v>45758</v>
      </c>
      <c r="F149" s="1">
        <v>45798</v>
      </c>
      <c r="G149" s="1">
        <v>45798</v>
      </c>
      <c r="H149">
        <v>1</v>
      </c>
      <c r="I149">
        <v>80.14</v>
      </c>
      <c r="J149">
        <v>80.14</v>
      </c>
      <c r="K149">
        <v>62.74</v>
      </c>
      <c r="L149" t="s">
        <v>87</v>
      </c>
      <c r="M149" t="s">
        <v>54</v>
      </c>
      <c r="N149" t="s">
        <v>33</v>
      </c>
      <c r="O149">
        <v>27</v>
      </c>
      <c r="P149" t="s">
        <v>70</v>
      </c>
      <c r="Q149" t="s">
        <v>55</v>
      </c>
      <c r="R149" t="s">
        <v>67</v>
      </c>
      <c r="S149" t="s">
        <v>57</v>
      </c>
      <c r="T149">
        <v>1</v>
      </c>
      <c r="U149">
        <v>0</v>
      </c>
      <c r="V149">
        <v>0</v>
      </c>
      <c r="W149">
        <v>0</v>
      </c>
      <c r="X149">
        <v>0</v>
      </c>
      <c r="Y149" s="1">
        <v>45603</v>
      </c>
      <c r="Z149" s="1">
        <v>45603</v>
      </c>
      <c r="AA149">
        <v>4</v>
      </c>
      <c r="AB149" t="s">
        <v>38</v>
      </c>
      <c r="AC149" t="b">
        <v>1</v>
      </c>
      <c r="AD149" t="b">
        <v>1</v>
      </c>
    </row>
    <row r="150" spans="1:30" x14ac:dyDescent="0.25">
      <c r="A150" t="s">
        <v>226</v>
      </c>
      <c r="B150" s="1">
        <v>44004</v>
      </c>
      <c r="D150" s="1">
        <v>45173</v>
      </c>
      <c r="E150" s="1">
        <v>45173</v>
      </c>
      <c r="F150" s="1">
        <v>45440</v>
      </c>
      <c r="G150" s="1">
        <v>45440</v>
      </c>
      <c r="H150">
        <v>4</v>
      </c>
      <c r="I150">
        <v>110.69</v>
      </c>
      <c r="J150">
        <v>27.67</v>
      </c>
      <c r="K150">
        <v>10.23</v>
      </c>
      <c r="L150" t="s">
        <v>47</v>
      </c>
      <c r="M150" t="s">
        <v>60</v>
      </c>
      <c r="N150" t="s">
        <v>48</v>
      </c>
      <c r="O150">
        <v>37</v>
      </c>
      <c r="P150" t="s">
        <v>34</v>
      </c>
      <c r="Q150" t="s">
        <v>50</v>
      </c>
      <c r="R150" t="s">
        <v>63</v>
      </c>
      <c r="S150" t="s">
        <v>96</v>
      </c>
      <c r="T150">
        <v>0</v>
      </c>
      <c r="U150">
        <v>0</v>
      </c>
      <c r="V150">
        <v>0</v>
      </c>
      <c r="W150">
        <v>0</v>
      </c>
      <c r="X150">
        <v>2</v>
      </c>
      <c r="Y150" s="1">
        <v>44898</v>
      </c>
      <c r="Z150" s="1">
        <v>44898</v>
      </c>
      <c r="AA150">
        <v>0</v>
      </c>
      <c r="AB150" t="s">
        <v>73</v>
      </c>
      <c r="AC150" t="b">
        <v>1</v>
      </c>
      <c r="AD150" t="b">
        <v>0</v>
      </c>
    </row>
    <row r="151" spans="1:30" x14ac:dyDescent="0.25">
      <c r="A151" t="s">
        <v>227</v>
      </c>
      <c r="B151" s="1">
        <v>44489</v>
      </c>
      <c r="D151" s="1">
        <v>45531</v>
      </c>
      <c r="E151" s="1">
        <v>45531</v>
      </c>
      <c r="F151" s="1">
        <v>45831</v>
      </c>
      <c r="G151" s="1">
        <v>45831</v>
      </c>
      <c r="H151">
        <v>2</v>
      </c>
      <c r="I151">
        <v>30.9</v>
      </c>
      <c r="J151">
        <v>15.45</v>
      </c>
      <c r="K151">
        <v>28.41</v>
      </c>
      <c r="L151" t="s">
        <v>40</v>
      </c>
      <c r="M151" t="s">
        <v>80</v>
      </c>
      <c r="N151" t="s">
        <v>42</v>
      </c>
      <c r="O151">
        <v>32</v>
      </c>
      <c r="P151" t="s">
        <v>34</v>
      </c>
      <c r="Q151" t="s">
        <v>43</v>
      </c>
      <c r="R151" t="s">
        <v>35</v>
      </c>
      <c r="S151" t="s">
        <v>96</v>
      </c>
      <c r="T151">
        <v>0</v>
      </c>
      <c r="U151">
        <v>0</v>
      </c>
      <c r="V151">
        <v>0</v>
      </c>
      <c r="W151">
        <v>0</v>
      </c>
      <c r="X151">
        <v>0</v>
      </c>
      <c r="Y151" s="1">
        <v>44829</v>
      </c>
      <c r="Z151" s="1">
        <v>44829</v>
      </c>
      <c r="AA151">
        <v>0</v>
      </c>
      <c r="AB151" t="s">
        <v>38</v>
      </c>
      <c r="AC151" t="b">
        <v>1</v>
      </c>
      <c r="AD151" t="b">
        <v>1</v>
      </c>
    </row>
    <row r="152" spans="1:30" x14ac:dyDescent="0.25">
      <c r="A152" t="s">
        <v>228</v>
      </c>
      <c r="B152" s="1">
        <v>45469</v>
      </c>
      <c r="D152" s="1">
        <v>45857</v>
      </c>
      <c r="E152" s="1">
        <v>45857</v>
      </c>
      <c r="F152" s="1">
        <v>45929</v>
      </c>
      <c r="G152" s="1">
        <v>45929</v>
      </c>
      <c r="H152">
        <v>6</v>
      </c>
      <c r="I152">
        <v>165.15</v>
      </c>
      <c r="J152">
        <v>27.53</v>
      </c>
      <c r="K152">
        <v>13.29</v>
      </c>
      <c r="L152" t="s">
        <v>31</v>
      </c>
      <c r="M152" t="s">
        <v>76</v>
      </c>
      <c r="N152" t="s">
        <v>33</v>
      </c>
      <c r="O152">
        <v>39</v>
      </c>
      <c r="P152" t="s">
        <v>34</v>
      </c>
      <c r="Q152" t="s">
        <v>43</v>
      </c>
      <c r="R152" t="s">
        <v>67</v>
      </c>
      <c r="S152" t="s">
        <v>72</v>
      </c>
      <c r="T152">
        <v>0</v>
      </c>
      <c r="U152">
        <v>0</v>
      </c>
      <c r="V152">
        <v>1</v>
      </c>
      <c r="W152">
        <v>1</v>
      </c>
      <c r="X152">
        <v>3</v>
      </c>
      <c r="Y152" s="1">
        <v>45532</v>
      </c>
      <c r="Z152" s="1">
        <v>45532</v>
      </c>
      <c r="AA152">
        <v>0</v>
      </c>
      <c r="AB152" t="s">
        <v>38</v>
      </c>
      <c r="AC152" t="b">
        <v>1</v>
      </c>
      <c r="AD152" t="b">
        <v>0</v>
      </c>
    </row>
    <row r="153" spans="1:30" x14ac:dyDescent="0.25">
      <c r="A153" t="s">
        <v>229</v>
      </c>
      <c r="B153" s="1">
        <v>44124</v>
      </c>
      <c r="D153" s="1">
        <v>44187</v>
      </c>
      <c r="E153" s="1">
        <v>44187</v>
      </c>
      <c r="F153" s="1">
        <v>44509</v>
      </c>
      <c r="G153" s="1">
        <v>44509</v>
      </c>
      <c r="H153">
        <v>6</v>
      </c>
      <c r="I153">
        <v>145.36000000000001</v>
      </c>
      <c r="J153">
        <v>24.23</v>
      </c>
      <c r="K153">
        <v>18.37</v>
      </c>
      <c r="L153" t="s">
        <v>59</v>
      </c>
      <c r="M153" t="s">
        <v>60</v>
      </c>
      <c r="N153" t="s">
        <v>42</v>
      </c>
      <c r="O153">
        <v>23</v>
      </c>
      <c r="P153" t="s">
        <v>70</v>
      </c>
      <c r="Q153" t="s">
        <v>55</v>
      </c>
      <c r="R153" t="s">
        <v>67</v>
      </c>
      <c r="S153" t="s">
        <v>96</v>
      </c>
      <c r="T153">
        <v>0</v>
      </c>
      <c r="U153">
        <v>1</v>
      </c>
      <c r="V153">
        <v>1</v>
      </c>
      <c r="W153">
        <v>0</v>
      </c>
      <c r="X153">
        <v>2</v>
      </c>
      <c r="Y153" s="1">
        <v>44310</v>
      </c>
      <c r="Z153" s="1">
        <v>44310</v>
      </c>
      <c r="AA153">
        <v>0</v>
      </c>
      <c r="AB153" t="s">
        <v>38</v>
      </c>
      <c r="AC153" t="b">
        <v>1</v>
      </c>
      <c r="AD153" t="b">
        <v>0</v>
      </c>
    </row>
    <row r="154" spans="1:30" x14ac:dyDescent="0.25">
      <c r="A154" t="s">
        <v>230</v>
      </c>
      <c r="B154" s="1">
        <v>45204</v>
      </c>
      <c r="D154" s="1">
        <v>45467</v>
      </c>
      <c r="E154" s="1">
        <v>45467</v>
      </c>
      <c r="F154" s="1">
        <v>45475</v>
      </c>
      <c r="G154" s="1">
        <v>45475</v>
      </c>
      <c r="H154">
        <v>1</v>
      </c>
      <c r="I154">
        <v>44.74</v>
      </c>
      <c r="J154">
        <v>44.74</v>
      </c>
      <c r="K154">
        <v>46.7</v>
      </c>
      <c r="L154" t="s">
        <v>65</v>
      </c>
      <c r="M154" t="s">
        <v>60</v>
      </c>
      <c r="N154" t="s">
        <v>33</v>
      </c>
      <c r="O154">
        <v>32</v>
      </c>
      <c r="P154" t="s">
        <v>34</v>
      </c>
      <c r="Q154" t="s">
        <v>55</v>
      </c>
      <c r="R154" t="s">
        <v>67</v>
      </c>
      <c r="S154" t="s">
        <v>100</v>
      </c>
      <c r="T154">
        <v>0</v>
      </c>
      <c r="U154">
        <v>1</v>
      </c>
      <c r="V154">
        <v>0</v>
      </c>
      <c r="W154">
        <v>0</v>
      </c>
      <c r="X154">
        <v>0</v>
      </c>
      <c r="Y154" s="1">
        <v>45319</v>
      </c>
      <c r="Z154" s="1">
        <v>45319</v>
      </c>
      <c r="AA154">
        <v>0</v>
      </c>
      <c r="AB154" t="s">
        <v>73</v>
      </c>
      <c r="AC154" t="b">
        <v>1</v>
      </c>
      <c r="AD154" t="b">
        <v>0</v>
      </c>
    </row>
    <row r="155" spans="1:30" x14ac:dyDescent="0.25">
      <c r="A155" t="s">
        <v>231</v>
      </c>
      <c r="B155" s="1">
        <v>45528</v>
      </c>
      <c r="D155" s="1">
        <v>45830</v>
      </c>
      <c r="E155" s="1">
        <v>45830</v>
      </c>
      <c r="F155" s="1">
        <v>45854</v>
      </c>
      <c r="G155" s="1">
        <v>45854</v>
      </c>
      <c r="H155">
        <v>1</v>
      </c>
      <c r="I155">
        <v>25.58</v>
      </c>
      <c r="J155">
        <v>25.58</v>
      </c>
      <c r="K155">
        <v>43.77</v>
      </c>
      <c r="L155" t="s">
        <v>47</v>
      </c>
      <c r="M155" t="s">
        <v>41</v>
      </c>
      <c r="N155" t="s">
        <v>48</v>
      </c>
      <c r="O155">
        <v>25</v>
      </c>
      <c r="P155" t="s">
        <v>70</v>
      </c>
      <c r="Q155" t="s">
        <v>90</v>
      </c>
      <c r="R155" t="s">
        <v>56</v>
      </c>
      <c r="S155" t="s">
        <v>57</v>
      </c>
      <c r="T155">
        <v>0</v>
      </c>
      <c r="U155">
        <v>0</v>
      </c>
      <c r="V155">
        <v>0</v>
      </c>
      <c r="W155">
        <v>0</v>
      </c>
      <c r="X155">
        <v>0</v>
      </c>
      <c r="Y155" s="1">
        <v>45819</v>
      </c>
      <c r="Z155" s="1">
        <v>45819</v>
      </c>
      <c r="AA155">
        <v>0</v>
      </c>
      <c r="AB155" t="s">
        <v>73</v>
      </c>
      <c r="AC155" t="b">
        <v>0</v>
      </c>
      <c r="AD155" t="b">
        <v>1</v>
      </c>
    </row>
    <row r="156" spans="1:30" x14ac:dyDescent="0.25">
      <c r="A156" t="s">
        <v>232</v>
      </c>
      <c r="B156" s="1">
        <v>44918</v>
      </c>
      <c r="D156" s="1">
        <v>45172</v>
      </c>
      <c r="E156" s="1">
        <v>45172</v>
      </c>
      <c r="F156" s="1">
        <v>45706</v>
      </c>
      <c r="G156" s="1">
        <v>45706</v>
      </c>
      <c r="H156">
        <v>5</v>
      </c>
      <c r="I156">
        <v>116.92</v>
      </c>
      <c r="J156">
        <v>23.38</v>
      </c>
      <c r="K156">
        <v>0</v>
      </c>
      <c r="L156" t="s">
        <v>31</v>
      </c>
      <c r="M156" t="s">
        <v>60</v>
      </c>
      <c r="N156" t="s">
        <v>48</v>
      </c>
      <c r="O156">
        <v>47</v>
      </c>
      <c r="P156" t="s">
        <v>34</v>
      </c>
      <c r="Q156" t="s">
        <v>90</v>
      </c>
      <c r="R156" t="s">
        <v>67</v>
      </c>
      <c r="S156" t="s">
        <v>85</v>
      </c>
      <c r="T156">
        <v>1</v>
      </c>
      <c r="U156">
        <v>1</v>
      </c>
      <c r="V156">
        <v>0</v>
      </c>
      <c r="W156">
        <v>0</v>
      </c>
      <c r="X156">
        <v>1</v>
      </c>
      <c r="Y156">
        <v>0</v>
      </c>
      <c r="Z156" t="s">
        <v>37</v>
      </c>
      <c r="AA156">
        <v>0</v>
      </c>
      <c r="AB156" t="s">
        <v>38</v>
      </c>
      <c r="AC156" t="b">
        <v>1</v>
      </c>
      <c r="AD156" t="b">
        <v>0</v>
      </c>
    </row>
    <row r="157" spans="1:30" x14ac:dyDescent="0.25">
      <c r="A157" t="s">
        <v>233</v>
      </c>
      <c r="B157" s="1">
        <v>44537</v>
      </c>
      <c r="D157" s="1">
        <v>44785</v>
      </c>
      <c r="E157" s="1">
        <v>44785</v>
      </c>
      <c r="F157" s="1">
        <v>44830</v>
      </c>
      <c r="G157" s="1">
        <v>44830</v>
      </c>
      <c r="H157">
        <v>5</v>
      </c>
      <c r="I157">
        <v>218.01</v>
      </c>
      <c r="J157">
        <v>43.6</v>
      </c>
      <c r="K157">
        <v>7.31</v>
      </c>
      <c r="L157" t="s">
        <v>59</v>
      </c>
      <c r="M157" t="s">
        <v>60</v>
      </c>
      <c r="N157" t="s">
        <v>48</v>
      </c>
      <c r="O157">
        <v>29</v>
      </c>
      <c r="P157" t="s">
        <v>70</v>
      </c>
      <c r="Q157" t="s">
        <v>50</v>
      </c>
      <c r="R157" t="s">
        <v>35</v>
      </c>
      <c r="S157" t="s">
        <v>36</v>
      </c>
      <c r="T157">
        <v>0</v>
      </c>
      <c r="U157">
        <v>0</v>
      </c>
      <c r="V157">
        <v>0</v>
      </c>
      <c r="W157">
        <v>1</v>
      </c>
      <c r="X157">
        <v>0</v>
      </c>
      <c r="Y157">
        <v>0</v>
      </c>
      <c r="Z157" t="s">
        <v>37</v>
      </c>
      <c r="AA157">
        <v>0</v>
      </c>
      <c r="AB157" t="s">
        <v>73</v>
      </c>
      <c r="AC157" t="b">
        <v>1</v>
      </c>
      <c r="AD157" t="b">
        <v>0</v>
      </c>
    </row>
    <row r="158" spans="1:30" x14ac:dyDescent="0.25">
      <c r="A158" t="s">
        <v>234</v>
      </c>
      <c r="B158" s="1">
        <v>44134</v>
      </c>
      <c r="D158" s="1">
        <v>45352</v>
      </c>
      <c r="E158" s="1">
        <v>45352</v>
      </c>
      <c r="F158" s="1">
        <v>45689</v>
      </c>
      <c r="G158" s="1">
        <v>45689</v>
      </c>
      <c r="H158">
        <v>3</v>
      </c>
      <c r="I158">
        <v>143.41</v>
      </c>
      <c r="J158">
        <v>47.8</v>
      </c>
      <c r="K158">
        <v>35.659999999999997</v>
      </c>
      <c r="L158" t="s">
        <v>87</v>
      </c>
      <c r="M158" t="s">
        <v>69</v>
      </c>
      <c r="N158" t="s">
        <v>48</v>
      </c>
      <c r="O158">
        <v>41</v>
      </c>
      <c r="P158" t="s">
        <v>34</v>
      </c>
      <c r="Q158" t="s">
        <v>55</v>
      </c>
      <c r="R158" t="s">
        <v>63</v>
      </c>
      <c r="S158" t="s">
        <v>45</v>
      </c>
      <c r="T158">
        <v>1</v>
      </c>
      <c r="U158">
        <v>1</v>
      </c>
      <c r="V158">
        <v>0</v>
      </c>
      <c r="W158">
        <v>1</v>
      </c>
      <c r="X158">
        <v>0</v>
      </c>
      <c r="Y158">
        <v>0</v>
      </c>
      <c r="Z158" t="s">
        <v>37</v>
      </c>
      <c r="AA158">
        <v>0</v>
      </c>
      <c r="AB158" t="s">
        <v>38</v>
      </c>
      <c r="AC158" t="b">
        <v>1</v>
      </c>
      <c r="AD158" t="b">
        <v>0</v>
      </c>
    </row>
    <row r="159" spans="1:30" x14ac:dyDescent="0.25">
      <c r="A159" t="s">
        <v>235</v>
      </c>
      <c r="B159" s="1">
        <v>45450</v>
      </c>
      <c r="D159" s="1">
        <v>45626</v>
      </c>
      <c r="E159" s="1">
        <v>45626</v>
      </c>
      <c r="F159" s="1">
        <v>45636</v>
      </c>
      <c r="G159" s="1">
        <v>45636</v>
      </c>
      <c r="H159">
        <v>5</v>
      </c>
      <c r="I159">
        <v>303.89</v>
      </c>
      <c r="J159">
        <v>60.78</v>
      </c>
      <c r="K159">
        <v>28.12</v>
      </c>
      <c r="L159" t="s">
        <v>87</v>
      </c>
      <c r="M159" t="s">
        <v>104</v>
      </c>
      <c r="N159" t="s">
        <v>42</v>
      </c>
      <c r="O159">
        <v>31</v>
      </c>
      <c r="P159" t="s">
        <v>34</v>
      </c>
      <c r="Q159" t="s">
        <v>50</v>
      </c>
      <c r="R159" t="s">
        <v>44</v>
      </c>
      <c r="S159" t="s">
        <v>72</v>
      </c>
      <c r="T159">
        <v>1</v>
      </c>
      <c r="U159">
        <v>0</v>
      </c>
      <c r="V159">
        <v>0</v>
      </c>
      <c r="W159">
        <v>0</v>
      </c>
      <c r="X159">
        <v>3</v>
      </c>
      <c r="Y159" s="1">
        <v>45704</v>
      </c>
      <c r="Z159" s="1">
        <v>45704</v>
      </c>
      <c r="AA159">
        <v>5</v>
      </c>
      <c r="AB159" t="s">
        <v>52</v>
      </c>
      <c r="AC159" t="b">
        <v>0</v>
      </c>
      <c r="AD159" t="b">
        <v>1</v>
      </c>
    </row>
    <row r="160" spans="1:30" x14ac:dyDescent="0.25">
      <c r="A160" t="s">
        <v>236</v>
      </c>
      <c r="B160" s="1">
        <v>44370</v>
      </c>
      <c r="D160">
        <v>0</v>
      </c>
      <c r="E160" t="s">
        <v>92</v>
      </c>
      <c r="F160">
        <v>0</v>
      </c>
      <c r="G160" t="s">
        <v>92</v>
      </c>
      <c r="H160">
        <v>0</v>
      </c>
      <c r="I160">
        <v>0</v>
      </c>
      <c r="J160">
        <v>0</v>
      </c>
      <c r="K160">
        <v>0</v>
      </c>
      <c r="L160" t="s">
        <v>65</v>
      </c>
      <c r="M160" t="s">
        <v>88</v>
      </c>
      <c r="N160" t="s">
        <v>42</v>
      </c>
      <c r="O160">
        <v>19</v>
      </c>
      <c r="P160" t="s">
        <v>49</v>
      </c>
      <c r="Q160" t="s">
        <v>50</v>
      </c>
      <c r="R160" t="s">
        <v>35</v>
      </c>
      <c r="S160" t="s">
        <v>45</v>
      </c>
      <c r="T160">
        <v>0</v>
      </c>
      <c r="U160">
        <v>0</v>
      </c>
      <c r="V160">
        <v>0</v>
      </c>
      <c r="W160">
        <v>0</v>
      </c>
      <c r="X160">
        <v>0</v>
      </c>
      <c r="Y160">
        <v>0</v>
      </c>
      <c r="Z160" t="s">
        <v>37</v>
      </c>
      <c r="AA160">
        <v>0</v>
      </c>
      <c r="AB160" t="s">
        <v>73</v>
      </c>
      <c r="AC160" t="b">
        <v>1</v>
      </c>
      <c r="AD160" t="b">
        <v>0</v>
      </c>
    </row>
    <row r="161" spans="1:30" x14ac:dyDescent="0.25">
      <c r="A161" t="s">
        <v>237</v>
      </c>
      <c r="B161" s="1">
        <v>44272</v>
      </c>
      <c r="D161" s="1">
        <v>44545</v>
      </c>
      <c r="E161" s="1">
        <v>44545</v>
      </c>
      <c r="F161" s="1">
        <v>44944</v>
      </c>
      <c r="G161" s="1">
        <v>44944</v>
      </c>
      <c r="H161">
        <v>5</v>
      </c>
      <c r="I161">
        <v>262.98</v>
      </c>
      <c r="J161">
        <v>52.6</v>
      </c>
      <c r="K161">
        <v>63.91</v>
      </c>
      <c r="L161" t="s">
        <v>65</v>
      </c>
      <c r="M161" t="s">
        <v>88</v>
      </c>
      <c r="N161" t="s">
        <v>48</v>
      </c>
      <c r="O161">
        <v>30</v>
      </c>
      <c r="P161" t="s">
        <v>70</v>
      </c>
      <c r="Q161" t="s">
        <v>55</v>
      </c>
      <c r="R161" t="s">
        <v>63</v>
      </c>
      <c r="S161" t="s">
        <v>96</v>
      </c>
      <c r="T161">
        <v>0</v>
      </c>
      <c r="U161">
        <v>0</v>
      </c>
      <c r="V161">
        <v>0</v>
      </c>
      <c r="W161">
        <v>0</v>
      </c>
      <c r="X161">
        <v>2</v>
      </c>
      <c r="Y161" s="1">
        <v>44333</v>
      </c>
      <c r="Z161" s="1">
        <v>44333</v>
      </c>
      <c r="AA161">
        <v>0</v>
      </c>
      <c r="AB161" t="s">
        <v>38</v>
      </c>
      <c r="AC161" t="b">
        <v>1</v>
      </c>
      <c r="AD161" t="b">
        <v>1</v>
      </c>
    </row>
    <row r="162" spans="1:30" x14ac:dyDescent="0.25">
      <c r="A162" t="s">
        <v>238</v>
      </c>
      <c r="B162" s="1">
        <v>45492</v>
      </c>
      <c r="D162" s="1">
        <v>45911</v>
      </c>
      <c r="E162" s="1">
        <v>45911</v>
      </c>
      <c r="F162" s="1">
        <v>45933</v>
      </c>
      <c r="G162" s="1">
        <v>45933</v>
      </c>
      <c r="H162">
        <v>4</v>
      </c>
      <c r="I162">
        <v>201.67</v>
      </c>
      <c r="J162">
        <v>50.42</v>
      </c>
      <c r="K162">
        <v>19.11</v>
      </c>
      <c r="L162" t="s">
        <v>65</v>
      </c>
      <c r="M162" t="s">
        <v>54</v>
      </c>
      <c r="N162" t="s">
        <v>48</v>
      </c>
      <c r="O162">
        <v>39</v>
      </c>
      <c r="P162" t="s">
        <v>34</v>
      </c>
      <c r="Q162" t="s">
        <v>50</v>
      </c>
      <c r="R162" t="s">
        <v>67</v>
      </c>
      <c r="S162" t="s">
        <v>72</v>
      </c>
      <c r="T162">
        <v>0</v>
      </c>
      <c r="U162">
        <v>0</v>
      </c>
      <c r="V162">
        <v>0</v>
      </c>
      <c r="W162">
        <v>1</v>
      </c>
      <c r="X162">
        <v>2</v>
      </c>
      <c r="Y162">
        <v>0</v>
      </c>
      <c r="Z162" t="s">
        <v>37</v>
      </c>
      <c r="AA162">
        <v>0</v>
      </c>
      <c r="AB162" t="s">
        <v>38</v>
      </c>
      <c r="AC162" t="b">
        <v>1</v>
      </c>
      <c r="AD162" t="b">
        <v>0</v>
      </c>
    </row>
    <row r="163" spans="1:30" x14ac:dyDescent="0.25">
      <c r="A163" t="s">
        <v>239</v>
      </c>
      <c r="B163" s="1">
        <v>43973</v>
      </c>
      <c r="D163" s="1">
        <v>45161</v>
      </c>
      <c r="E163" s="1">
        <v>45161</v>
      </c>
      <c r="F163" s="1">
        <v>45284</v>
      </c>
      <c r="G163" s="1">
        <v>45284</v>
      </c>
      <c r="H163">
        <v>6</v>
      </c>
      <c r="I163">
        <v>359.86</v>
      </c>
      <c r="J163">
        <v>59.98</v>
      </c>
      <c r="K163">
        <v>76.819999999999993</v>
      </c>
      <c r="L163" t="s">
        <v>47</v>
      </c>
      <c r="M163" t="s">
        <v>32</v>
      </c>
      <c r="N163" t="s">
        <v>48</v>
      </c>
      <c r="O163">
        <v>39</v>
      </c>
      <c r="P163" t="s">
        <v>34</v>
      </c>
      <c r="Q163" t="s">
        <v>66</v>
      </c>
      <c r="R163" t="s">
        <v>63</v>
      </c>
      <c r="S163" t="s">
        <v>72</v>
      </c>
      <c r="T163">
        <v>0</v>
      </c>
      <c r="U163">
        <v>0</v>
      </c>
      <c r="V163">
        <v>0</v>
      </c>
      <c r="W163">
        <v>0</v>
      </c>
      <c r="X163">
        <v>2</v>
      </c>
      <c r="Y163" s="1">
        <v>45795</v>
      </c>
      <c r="Z163" s="1">
        <v>45795</v>
      </c>
      <c r="AA163">
        <v>0</v>
      </c>
      <c r="AB163" t="s">
        <v>38</v>
      </c>
      <c r="AC163" t="b">
        <v>1</v>
      </c>
      <c r="AD163" t="b">
        <v>0</v>
      </c>
    </row>
    <row r="164" spans="1:30" x14ac:dyDescent="0.25">
      <c r="A164" t="s">
        <v>240</v>
      </c>
      <c r="B164" s="1">
        <v>44178</v>
      </c>
      <c r="D164" s="1">
        <v>45266</v>
      </c>
      <c r="E164" s="1">
        <v>45266</v>
      </c>
      <c r="F164" s="1">
        <v>45671</v>
      </c>
      <c r="G164" s="1">
        <v>45671</v>
      </c>
      <c r="H164">
        <v>2</v>
      </c>
      <c r="I164">
        <v>103.55</v>
      </c>
      <c r="J164">
        <v>51.78</v>
      </c>
      <c r="K164">
        <v>46.86</v>
      </c>
      <c r="L164" t="s">
        <v>31</v>
      </c>
      <c r="M164" t="s">
        <v>104</v>
      </c>
      <c r="N164" t="s">
        <v>48</v>
      </c>
      <c r="O164">
        <v>25</v>
      </c>
      <c r="P164" t="s">
        <v>70</v>
      </c>
      <c r="Q164" t="s">
        <v>50</v>
      </c>
      <c r="R164" t="s">
        <v>67</v>
      </c>
      <c r="S164" t="s">
        <v>85</v>
      </c>
      <c r="T164">
        <v>1</v>
      </c>
      <c r="U164">
        <v>0</v>
      </c>
      <c r="V164">
        <v>1</v>
      </c>
      <c r="W164">
        <v>0</v>
      </c>
      <c r="X164">
        <v>0</v>
      </c>
      <c r="Y164" s="1">
        <v>45589</v>
      </c>
      <c r="Z164" s="1">
        <v>45589</v>
      </c>
      <c r="AA164">
        <v>8</v>
      </c>
      <c r="AB164" t="s">
        <v>38</v>
      </c>
      <c r="AC164" t="b">
        <v>1</v>
      </c>
      <c r="AD164" t="b">
        <v>1</v>
      </c>
    </row>
    <row r="165" spans="1:30" x14ac:dyDescent="0.25">
      <c r="A165" t="s">
        <v>241</v>
      </c>
      <c r="B165" s="1">
        <v>43912</v>
      </c>
      <c r="D165" s="1">
        <v>43922</v>
      </c>
      <c r="E165" s="1">
        <v>43922</v>
      </c>
      <c r="F165" s="1">
        <v>44638</v>
      </c>
      <c r="G165" s="1">
        <v>44638</v>
      </c>
      <c r="H165">
        <v>3</v>
      </c>
      <c r="I165">
        <v>301</v>
      </c>
      <c r="J165">
        <v>100.33</v>
      </c>
      <c r="K165">
        <v>40.29</v>
      </c>
      <c r="L165" t="s">
        <v>47</v>
      </c>
      <c r="M165" t="s">
        <v>95</v>
      </c>
      <c r="N165" t="s">
        <v>48</v>
      </c>
      <c r="O165">
        <v>25</v>
      </c>
      <c r="P165" t="s">
        <v>70</v>
      </c>
      <c r="Q165" t="s">
        <v>55</v>
      </c>
      <c r="R165" t="s">
        <v>56</v>
      </c>
      <c r="S165" t="s">
        <v>36</v>
      </c>
      <c r="T165">
        <v>0</v>
      </c>
      <c r="U165">
        <v>0</v>
      </c>
      <c r="V165">
        <v>0</v>
      </c>
      <c r="W165">
        <v>0</v>
      </c>
      <c r="X165">
        <v>2</v>
      </c>
      <c r="Y165" s="1">
        <v>45782</v>
      </c>
      <c r="Z165" s="1">
        <v>45782</v>
      </c>
      <c r="AA165">
        <v>0</v>
      </c>
      <c r="AB165" t="s">
        <v>73</v>
      </c>
      <c r="AC165" t="b">
        <v>1</v>
      </c>
      <c r="AD165" t="b">
        <v>1</v>
      </c>
    </row>
    <row r="166" spans="1:30" x14ac:dyDescent="0.25">
      <c r="A166" t="s">
        <v>242</v>
      </c>
      <c r="B166" s="1">
        <v>44695</v>
      </c>
      <c r="D166" s="1">
        <v>45361</v>
      </c>
      <c r="E166" s="1">
        <v>45361</v>
      </c>
      <c r="F166" s="1">
        <v>45929</v>
      </c>
      <c r="G166" s="1">
        <v>45929</v>
      </c>
      <c r="H166">
        <v>4</v>
      </c>
      <c r="I166">
        <v>263.81</v>
      </c>
      <c r="J166">
        <v>65.95</v>
      </c>
      <c r="K166">
        <v>116.71</v>
      </c>
      <c r="L166" t="s">
        <v>47</v>
      </c>
      <c r="M166" t="s">
        <v>41</v>
      </c>
      <c r="N166" t="s">
        <v>42</v>
      </c>
      <c r="O166">
        <v>22</v>
      </c>
      <c r="P166" t="s">
        <v>70</v>
      </c>
      <c r="Q166" t="s">
        <v>35</v>
      </c>
      <c r="R166" t="s">
        <v>35</v>
      </c>
      <c r="S166" t="s">
        <v>57</v>
      </c>
      <c r="T166">
        <v>1</v>
      </c>
      <c r="U166">
        <v>0</v>
      </c>
      <c r="V166">
        <v>0</v>
      </c>
      <c r="W166">
        <v>0</v>
      </c>
      <c r="X166">
        <v>0</v>
      </c>
      <c r="Y166" s="1">
        <v>44820</v>
      </c>
      <c r="Z166" s="1">
        <v>44820</v>
      </c>
      <c r="AA166">
        <v>0</v>
      </c>
      <c r="AB166" t="s">
        <v>73</v>
      </c>
      <c r="AC166" t="b">
        <v>1</v>
      </c>
      <c r="AD166" t="b">
        <v>1</v>
      </c>
    </row>
    <row r="167" spans="1:30" x14ac:dyDescent="0.25">
      <c r="A167" t="s">
        <v>243</v>
      </c>
      <c r="B167" s="1">
        <v>45424</v>
      </c>
      <c r="D167">
        <v>0</v>
      </c>
      <c r="E167" t="s">
        <v>92</v>
      </c>
      <c r="F167">
        <v>0</v>
      </c>
      <c r="G167" t="s">
        <v>92</v>
      </c>
      <c r="H167">
        <v>0</v>
      </c>
      <c r="I167">
        <v>0</v>
      </c>
      <c r="J167">
        <v>0</v>
      </c>
      <c r="K167">
        <v>0</v>
      </c>
      <c r="L167" t="s">
        <v>65</v>
      </c>
      <c r="M167" t="s">
        <v>69</v>
      </c>
      <c r="N167" t="s">
        <v>48</v>
      </c>
      <c r="O167">
        <v>35</v>
      </c>
      <c r="P167" t="s">
        <v>34</v>
      </c>
      <c r="Q167" t="s">
        <v>82</v>
      </c>
      <c r="R167" t="s">
        <v>56</v>
      </c>
      <c r="S167" t="s">
        <v>72</v>
      </c>
      <c r="T167">
        <v>0</v>
      </c>
      <c r="U167">
        <v>0</v>
      </c>
      <c r="V167">
        <v>0</v>
      </c>
      <c r="W167">
        <v>0</v>
      </c>
      <c r="X167">
        <v>0</v>
      </c>
      <c r="Y167" s="1">
        <v>45553</v>
      </c>
      <c r="Z167" s="1">
        <v>45553</v>
      </c>
      <c r="AA167">
        <v>0</v>
      </c>
      <c r="AB167" t="s">
        <v>73</v>
      </c>
      <c r="AC167" t="b">
        <v>1</v>
      </c>
      <c r="AD167" t="b">
        <v>0</v>
      </c>
    </row>
    <row r="168" spans="1:30" x14ac:dyDescent="0.25">
      <c r="A168" t="s">
        <v>244</v>
      </c>
      <c r="B168" s="1">
        <v>45115</v>
      </c>
      <c r="D168" s="1">
        <v>45696</v>
      </c>
      <c r="E168" s="1">
        <v>45696</v>
      </c>
      <c r="F168" s="1">
        <v>45797</v>
      </c>
      <c r="G168" s="1">
        <v>45797</v>
      </c>
      <c r="H168">
        <v>4</v>
      </c>
      <c r="I168">
        <v>105.96</v>
      </c>
      <c r="J168">
        <v>26.49</v>
      </c>
      <c r="K168">
        <v>25.86</v>
      </c>
      <c r="L168" t="s">
        <v>40</v>
      </c>
      <c r="M168" t="s">
        <v>69</v>
      </c>
      <c r="N168" t="s">
        <v>48</v>
      </c>
      <c r="O168">
        <v>21</v>
      </c>
      <c r="P168" t="s">
        <v>70</v>
      </c>
      <c r="Q168" t="s">
        <v>35</v>
      </c>
      <c r="R168" t="s">
        <v>35</v>
      </c>
      <c r="S168" t="s">
        <v>96</v>
      </c>
      <c r="T168">
        <v>0</v>
      </c>
      <c r="U168">
        <v>0</v>
      </c>
      <c r="V168">
        <v>0</v>
      </c>
      <c r="W168">
        <v>0</v>
      </c>
      <c r="X168">
        <v>2</v>
      </c>
      <c r="Y168" s="1">
        <v>45131</v>
      </c>
      <c r="Z168" s="1">
        <v>45131</v>
      </c>
      <c r="AA168">
        <v>2</v>
      </c>
      <c r="AB168" t="s">
        <v>38</v>
      </c>
      <c r="AC168" t="b">
        <v>1</v>
      </c>
      <c r="AD168" t="b">
        <v>1</v>
      </c>
    </row>
    <row r="169" spans="1:30" x14ac:dyDescent="0.25">
      <c r="A169" t="s">
        <v>245</v>
      </c>
      <c r="B169" s="1">
        <v>43916</v>
      </c>
      <c r="D169" s="1">
        <v>44408</v>
      </c>
      <c r="E169" s="1">
        <v>44408</v>
      </c>
      <c r="F169" s="1">
        <v>45312</v>
      </c>
      <c r="G169" s="1">
        <v>45312</v>
      </c>
      <c r="H169">
        <v>4</v>
      </c>
      <c r="I169">
        <v>69.27</v>
      </c>
      <c r="J169">
        <v>17.32</v>
      </c>
      <c r="K169">
        <v>14.17</v>
      </c>
      <c r="L169" t="s">
        <v>40</v>
      </c>
      <c r="M169" t="s">
        <v>54</v>
      </c>
      <c r="N169" t="s">
        <v>48</v>
      </c>
      <c r="O169">
        <v>24</v>
      </c>
      <c r="P169" t="s">
        <v>70</v>
      </c>
      <c r="Q169" t="s">
        <v>90</v>
      </c>
      <c r="R169" t="s">
        <v>63</v>
      </c>
      <c r="S169" t="s">
        <v>100</v>
      </c>
      <c r="T169">
        <v>0</v>
      </c>
      <c r="U169">
        <v>0</v>
      </c>
      <c r="V169">
        <v>0</v>
      </c>
      <c r="W169">
        <v>0</v>
      </c>
      <c r="X169">
        <v>1</v>
      </c>
      <c r="Y169">
        <v>0</v>
      </c>
      <c r="Z169" t="s">
        <v>37</v>
      </c>
      <c r="AA169">
        <v>0</v>
      </c>
      <c r="AB169" t="s">
        <v>52</v>
      </c>
      <c r="AC169" t="b">
        <v>0</v>
      </c>
      <c r="AD169" t="b">
        <v>0</v>
      </c>
    </row>
    <row r="170" spans="1:30" x14ac:dyDescent="0.25">
      <c r="A170" t="s">
        <v>246</v>
      </c>
      <c r="B170" s="1">
        <v>45358</v>
      </c>
      <c r="D170" s="1">
        <v>45716</v>
      </c>
      <c r="E170" s="1">
        <v>45716</v>
      </c>
      <c r="F170" s="1">
        <v>45774</v>
      </c>
      <c r="G170" s="1">
        <v>45774</v>
      </c>
      <c r="H170">
        <v>7</v>
      </c>
      <c r="I170">
        <v>7.62</v>
      </c>
      <c r="J170">
        <v>1.0900000000000001</v>
      </c>
      <c r="K170">
        <v>0.97</v>
      </c>
      <c r="L170" t="s">
        <v>65</v>
      </c>
      <c r="M170" t="s">
        <v>60</v>
      </c>
      <c r="N170" t="s">
        <v>48</v>
      </c>
      <c r="O170">
        <v>23</v>
      </c>
      <c r="P170" t="s">
        <v>70</v>
      </c>
      <c r="Q170" t="s">
        <v>55</v>
      </c>
      <c r="R170" t="s">
        <v>35</v>
      </c>
      <c r="S170" t="s">
        <v>72</v>
      </c>
      <c r="T170">
        <v>0</v>
      </c>
      <c r="U170">
        <v>0</v>
      </c>
      <c r="V170">
        <v>0</v>
      </c>
      <c r="W170">
        <v>1</v>
      </c>
      <c r="X170">
        <v>4</v>
      </c>
      <c r="Y170">
        <v>0</v>
      </c>
      <c r="Z170" t="s">
        <v>37</v>
      </c>
      <c r="AA170">
        <v>10</v>
      </c>
      <c r="AB170" t="s">
        <v>73</v>
      </c>
      <c r="AC170" t="b">
        <v>1</v>
      </c>
      <c r="AD170" t="b">
        <v>0</v>
      </c>
    </row>
    <row r="171" spans="1:30" x14ac:dyDescent="0.25">
      <c r="A171" t="s">
        <v>247</v>
      </c>
      <c r="B171" s="1">
        <v>44741</v>
      </c>
      <c r="D171" s="1">
        <v>45128</v>
      </c>
      <c r="E171" s="1">
        <v>45128</v>
      </c>
      <c r="F171" s="1">
        <v>45546</v>
      </c>
      <c r="G171" s="1">
        <v>45546</v>
      </c>
      <c r="H171">
        <v>1</v>
      </c>
      <c r="I171">
        <v>42.86</v>
      </c>
      <c r="J171">
        <v>42.86</v>
      </c>
      <c r="K171">
        <v>50.43</v>
      </c>
      <c r="L171" t="s">
        <v>31</v>
      </c>
      <c r="M171" t="s">
        <v>76</v>
      </c>
      <c r="N171" t="s">
        <v>48</v>
      </c>
      <c r="O171">
        <v>26</v>
      </c>
      <c r="P171" t="s">
        <v>70</v>
      </c>
      <c r="Q171" t="s">
        <v>82</v>
      </c>
      <c r="R171" t="s">
        <v>56</v>
      </c>
      <c r="S171" t="s">
        <v>36</v>
      </c>
      <c r="T171">
        <v>0</v>
      </c>
      <c r="U171">
        <v>0</v>
      </c>
      <c r="V171">
        <v>0</v>
      </c>
      <c r="W171">
        <v>0</v>
      </c>
      <c r="X171">
        <v>1</v>
      </c>
      <c r="Y171">
        <v>0</v>
      </c>
      <c r="Z171" t="s">
        <v>37</v>
      </c>
      <c r="AA171">
        <v>2</v>
      </c>
      <c r="AB171" t="s">
        <v>38</v>
      </c>
      <c r="AC171" t="b">
        <v>1</v>
      </c>
      <c r="AD171" t="b">
        <v>1</v>
      </c>
    </row>
    <row r="172" spans="1:30" x14ac:dyDescent="0.25">
      <c r="A172" t="s">
        <v>248</v>
      </c>
      <c r="B172" s="1">
        <v>44776</v>
      </c>
      <c r="D172" s="1">
        <v>45734</v>
      </c>
      <c r="E172" s="1">
        <v>45734</v>
      </c>
      <c r="F172">
        <v>0</v>
      </c>
      <c r="G172" t="s">
        <v>92</v>
      </c>
      <c r="H172">
        <v>0</v>
      </c>
      <c r="I172">
        <v>0</v>
      </c>
      <c r="J172">
        <v>0</v>
      </c>
      <c r="K172">
        <v>0</v>
      </c>
      <c r="L172" t="s">
        <v>47</v>
      </c>
      <c r="M172" t="s">
        <v>80</v>
      </c>
      <c r="N172" t="s">
        <v>48</v>
      </c>
      <c r="O172">
        <v>28</v>
      </c>
      <c r="P172" t="s">
        <v>70</v>
      </c>
      <c r="Q172" t="s">
        <v>50</v>
      </c>
      <c r="R172" t="s">
        <v>44</v>
      </c>
      <c r="S172" t="s">
        <v>72</v>
      </c>
      <c r="T172">
        <v>0</v>
      </c>
      <c r="U172">
        <v>0</v>
      </c>
      <c r="V172">
        <v>0</v>
      </c>
      <c r="W172">
        <v>0</v>
      </c>
      <c r="X172">
        <v>0</v>
      </c>
      <c r="Y172" s="1">
        <v>45410</v>
      </c>
      <c r="Z172" s="1">
        <v>45410</v>
      </c>
      <c r="AA172">
        <v>0</v>
      </c>
      <c r="AB172" t="s">
        <v>73</v>
      </c>
      <c r="AC172" t="b">
        <v>0</v>
      </c>
      <c r="AD172" t="b">
        <v>0</v>
      </c>
    </row>
    <row r="173" spans="1:30" x14ac:dyDescent="0.25">
      <c r="A173" t="s">
        <v>249</v>
      </c>
      <c r="B173" s="1">
        <v>44800</v>
      </c>
      <c r="D173" s="1">
        <v>45882</v>
      </c>
      <c r="E173" s="1">
        <v>45882</v>
      </c>
      <c r="F173" s="1">
        <v>45937</v>
      </c>
      <c r="G173" s="1">
        <v>45937</v>
      </c>
      <c r="H173">
        <v>1</v>
      </c>
      <c r="I173">
        <v>74.930000000000007</v>
      </c>
      <c r="J173">
        <v>74.930000000000007</v>
      </c>
      <c r="K173">
        <v>14.34</v>
      </c>
      <c r="L173" t="s">
        <v>65</v>
      </c>
      <c r="M173" t="s">
        <v>60</v>
      </c>
      <c r="N173" t="s">
        <v>48</v>
      </c>
      <c r="O173">
        <v>33</v>
      </c>
      <c r="P173" t="s">
        <v>34</v>
      </c>
      <c r="Q173" t="s">
        <v>50</v>
      </c>
      <c r="R173" t="s">
        <v>56</v>
      </c>
      <c r="S173" t="s">
        <v>85</v>
      </c>
      <c r="T173">
        <v>0</v>
      </c>
      <c r="U173">
        <v>1</v>
      </c>
      <c r="V173">
        <v>0</v>
      </c>
      <c r="W173">
        <v>0</v>
      </c>
      <c r="X173">
        <v>0</v>
      </c>
      <c r="Y173" s="1">
        <v>45598</v>
      </c>
      <c r="Z173" s="1">
        <v>45598</v>
      </c>
      <c r="AA173">
        <v>0</v>
      </c>
      <c r="AB173" t="s">
        <v>52</v>
      </c>
      <c r="AC173" t="b">
        <v>1</v>
      </c>
      <c r="AD173" t="b">
        <v>1</v>
      </c>
    </row>
    <row r="174" spans="1:30" x14ac:dyDescent="0.25">
      <c r="A174" t="s">
        <v>250</v>
      </c>
      <c r="B174" s="1">
        <v>44607</v>
      </c>
      <c r="D174" s="1">
        <v>45758</v>
      </c>
      <c r="E174" s="1">
        <v>45758</v>
      </c>
      <c r="F174" s="1">
        <v>45883</v>
      </c>
      <c r="G174" s="1">
        <v>45883</v>
      </c>
      <c r="H174">
        <v>4</v>
      </c>
      <c r="I174">
        <v>233.45</v>
      </c>
      <c r="J174">
        <v>58.36</v>
      </c>
      <c r="K174">
        <v>64.08</v>
      </c>
      <c r="L174" t="s">
        <v>65</v>
      </c>
      <c r="M174" t="s">
        <v>104</v>
      </c>
      <c r="N174" t="s">
        <v>48</v>
      </c>
      <c r="O174">
        <v>37</v>
      </c>
      <c r="P174" t="s">
        <v>34</v>
      </c>
      <c r="Q174" t="s">
        <v>82</v>
      </c>
      <c r="R174" t="s">
        <v>67</v>
      </c>
      <c r="S174" t="s">
        <v>45</v>
      </c>
      <c r="T174">
        <v>0</v>
      </c>
      <c r="U174">
        <v>0</v>
      </c>
      <c r="V174">
        <v>0</v>
      </c>
      <c r="W174">
        <v>0</v>
      </c>
      <c r="X174">
        <v>1</v>
      </c>
      <c r="Y174" s="1">
        <v>45478</v>
      </c>
      <c r="Z174" s="1">
        <v>45478</v>
      </c>
      <c r="AA174">
        <v>6</v>
      </c>
      <c r="AB174" t="s">
        <v>73</v>
      </c>
      <c r="AC174" t="b">
        <v>1</v>
      </c>
      <c r="AD174" t="b">
        <v>1</v>
      </c>
    </row>
    <row r="175" spans="1:30" x14ac:dyDescent="0.25">
      <c r="A175" t="s">
        <v>251</v>
      </c>
      <c r="B175" s="1">
        <v>44959</v>
      </c>
      <c r="D175" s="1">
        <v>45872</v>
      </c>
      <c r="E175" s="1">
        <v>45872</v>
      </c>
      <c r="F175" s="1">
        <v>45904</v>
      </c>
      <c r="G175" s="1">
        <v>45904</v>
      </c>
      <c r="H175">
        <v>3</v>
      </c>
      <c r="I175">
        <v>215.35</v>
      </c>
      <c r="J175">
        <v>71.78</v>
      </c>
      <c r="K175">
        <v>82.65</v>
      </c>
      <c r="L175" t="s">
        <v>40</v>
      </c>
      <c r="M175" t="s">
        <v>88</v>
      </c>
      <c r="N175" t="s">
        <v>42</v>
      </c>
      <c r="O175">
        <v>16</v>
      </c>
      <c r="P175" t="s">
        <v>49</v>
      </c>
      <c r="Q175" t="s">
        <v>50</v>
      </c>
      <c r="R175" t="s">
        <v>56</v>
      </c>
      <c r="S175" t="s">
        <v>57</v>
      </c>
      <c r="T175">
        <v>0</v>
      </c>
      <c r="U175">
        <v>0</v>
      </c>
      <c r="V175">
        <v>1</v>
      </c>
      <c r="W175">
        <v>0</v>
      </c>
      <c r="X175">
        <v>1</v>
      </c>
      <c r="Y175">
        <v>0</v>
      </c>
      <c r="Z175" t="s">
        <v>37</v>
      </c>
      <c r="AA175">
        <v>0</v>
      </c>
      <c r="AB175" t="s">
        <v>38</v>
      </c>
      <c r="AC175" t="b">
        <v>1</v>
      </c>
      <c r="AD175" t="b">
        <v>0</v>
      </c>
    </row>
    <row r="176" spans="1:30" x14ac:dyDescent="0.25">
      <c r="A176" t="s">
        <v>252</v>
      </c>
      <c r="B176" s="1">
        <v>45454</v>
      </c>
      <c r="D176" s="1">
        <v>45681</v>
      </c>
      <c r="E176" s="1">
        <v>45681</v>
      </c>
      <c r="F176" s="1">
        <v>45880</v>
      </c>
      <c r="G176" s="1">
        <v>45880</v>
      </c>
      <c r="H176">
        <v>2</v>
      </c>
      <c r="I176">
        <v>139.81</v>
      </c>
      <c r="J176">
        <v>69.91</v>
      </c>
      <c r="K176">
        <v>79.599999999999994</v>
      </c>
      <c r="L176" t="s">
        <v>31</v>
      </c>
      <c r="M176" t="s">
        <v>88</v>
      </c>
      <c r="N176" t="s">
        <v>48</v>
      </c>
      <c r="O176">
        <v>36</v>
      </c>
      <c r="P176" t="s">
        <v>34</v>
      </c>
      <c r="Q176" t="s">
        <v>90</v>
      </c>
      <c r="R176" t="s">
        <v>56</v>
      </c>
      <c r="S176" t="s">
        <v>45</v>
      </c>
      <c r="T176">
        <v>0</v>
      </c>
      <c r="U176">
        <v>0</v>
      </c>
      <c r="V176">
        <v>0</v>
      </c>
      <c r="W176">
        <v>0</v>
      </c>
      <c r="X176">
        <v>2</v>
      </c>
      <c r="Y176" s="1">
        <v>45496</v>
      </c>
      <c r="Z176" s="1">
        <v>45496</v>
      </c>
      <c r="AA176">
        <v>0</v>
      </c>
      <c r="AB176" t="s">
        <v>38</v>
      </c>
      <c r="AC176" t="b">
        <v>1</v>
      </c>
      <c r="AD176" t="b">
        <v>1</v>
      </c>
    </row>
    <row r="177" spans="1:30" x14ac:dyDescent="0.25">
      <c r="A177" t="s">
        <v>253</v>
      </c>
      <c r="B177" s="1">
        <v>45188</v>
      </c>
      <c r="D177" s="1">
        <v>45588</v>
      </c>
      <c r="E177" s="1">
        <v>45588</v>
      </c>
      <c r="F177" s="1">
        <v>45839</v>
      </c>
      <c r="G177" s="1">
        <v>45839</v>
      </c>
      <c r="H177">
        <v>2</v>
      </c>
      <c r="I177">
        <v>136.86000000000001</v>
      </c>
      <c r="J177">
        <v>68.430000000000007</v>
      </c>
      <c r="K177">
        <v>11.98</v>
      </c>
      <c r="L177" t="s">
        <v>87</v>
      </c>
      <c r="M177" t="s">
        <v>62</v>
      </c>
      <c r="N177" t="s">
        <v>42</v>
      </c>
      <c r="O177">
        <v>45</v>
      </c>
      <c r="P177" t="s">
        <v>34</v>
      </c>
      <c r="Q177" t="s">
        <v>35</v>
      </c>
      <c r="R177" t="s">
        <v>63</v>
      </c>
      <c r="S177" t="s">
        <v>45</v>
      </c>
      <c r="T177">
        <v>1</v>
      </c>
      <c r="U177">
        <v>0</v>
      </c>
      <c r="V177">
        <v>0</v>
      </c>
      <c r="W177">
        <v>0</v>
      </c>
      <c r="X177">
        <v>0</v>
      </c>
      <c r="Y177" s="1">
        <v>45454</v>
      </c>
      <c r="Z177" s="1">
        <v>45454</v>
      </c>
      <c r="AA177">
        <v>0</v>
      </c>
      <c r="AB177" t="s">
        <v>38</v>
      </c>
      <c r="AC177" t="b">
        <v>0</v>
      </c>
      <c r="AD177" t="b">
        <v>0</v>
      </c>
    </row>
    <row r="178" spans="1:30" x14ac:dyDescent="0.25">
      <c r="A178" t="s">
        <v>254</v>
      </c>
      <c r="B178" s="1">
        <v>44065</v>
      </c>
      <c r="D178" s="1">
        <v>44559</v>
      </c>
      <c r="E178" s="1">
        <v>44559</v>
      </c>
      <c r="F178" s="1">
        <v>45697</v>
      </c>
      <c r="G178" s="1">
        <v>45697</v>
      </c>
      <c r="H178">
        <v>6</v>
      </c>
      <c r="I178">
        <v>909.04</v>
      </c>
      <c r="J178">
        <v>151.51</v>
      </c>
      <c r="K178">
        <v>65.22</v>
      </c>
      <c r="L178" t="s">
        <v>87</v>
      </c>
      <c r="M178" t="s">
        <v>95</v>
      </c>
      <c r="N178" t="s">
        <v>42</v>
      </c>
      <c r="O178">
        <v>24</v>
      </c>
      <c r="P178" t="s">
        <v>70</v>
      </c>
      <c r="Q178" t="s">
        <v>66</v>
      </c>
      <c r="R178" t="s">
        <v>56</v>
      </c>
      <c r="S178" t="s">
        <v>100</v>
      </c>
      <c r="T178">
        <v>0</v>
      </c>
      <c r="U178">
        <v>0</v>
      </c>
      <c r="V178">
        <v>1</v>
      </c>
      <c r="W178">
        <v>0</v>
      </c>
      <c r="X178">
        <v>3</v>
      </c>
      <c r="Y178" s="1">
        <v>44761</v>
      </c>
      <c r="Z178" s="1">
        <v>44761</v>
      </c>
      <c r="AA178">
        <v>0</v>
      </c>
      <c r="AB178" t="s">
        <v>38</v>
      </c>
      <c r="AC178" t="b">
        <v>1</v>
      </c>
      <c r="AD178" t="b">
        <v>1</v>
      </c>
    </row>
    <row r="179" spans="1:30" x14ac:dyDescent="0.25">
      <c r="A179" t="s">
        <v>255</v>
      </c>
      <c r="B179" s="1">
        <v>44157</v>
      </c>
      <c r="D179" s="1">
        <v>44173</v>
      </c>
      <c r="E179" s="1">
        <v>44173</v>
      </c>
      <c r="F179" s="1">
        <v>44489</v>
      </c>
      <c r="G179" s="1">
        <v>44489</v>
      </c>
      <c r="H179">
        <v>4</v>
      </c>
      <c r="I179">
        <v>93.75</v>
      </c>
      <c r="J179">
        <v>23.44</v>
      </c>
      <c r="K179">
        <v>47.16</v>
      </c>
      <c r="L179" t="s">
        <v>31</v>
      </c>
      <c r="M179" t="s">
        <v>80</v>
      </c>
      <c r="N179" t="s">
        <v>48</v>
      </c>
      <c r="O179">
        <v>27</v>
      </c>
      <c r="P179" t="s">
        <v>70</v>
      </c>
      <c r="Q179" t="s">
        <v>50</v>
      </c>
      <c r="R179" t="s">
        <v>67</v>
      </c>
      <c r="S179" t="s">
        <v>72</v>
      </c>
      <c r="T179">
        <v>0</v>
      </c>
      <c r="U179">
        <v>0</v>
      </c>
      <c r="V179">
        <v>0</v>
      </c>
      <c r="W179">
        <v>0</v>
      </c>
      <c r="X179">
        <v>2</v>
      </c>
      <c r="Y179" s="1">
        <v>45116</v>
      </c>
      <c r="Z179" s="1">
        <v>45116</v>
      </c>
      <c r="AA179">
        <v>7</v>
      </c>
      <c r="AB179" t="s">
        <v>38</v>
      </c>
      <c r="AC179" t="b">
        <v>1</v>
      </c>
      <c r="AD179" t="b">
        <v>1</v>
      </c>
    </row>
    <row r="180" spans="1:30" x14ac:dyDescent="0.25">
      <c r="A180" t="s">
        <v>256</v>
      </c>
      <c r="B180" s="1">
        <v>44200</v>
      </c>
      <c r="D180" s="1">
        <v>44450</v>
      </c>
      <c r="E180" s="1">
        <v>44450</v>
      </c>
      <c r="F180" s="1">
        <v>45375</v>
      </c>
      <c r="G180" s="1">
        <v>45375</v>
      </c>
      <c r="H180">
        <v>2</v>
      </c>
      <c r="I180">
        <v>109.79</v>
      </c>
      <c r="J180">
        <v>54.9</v>
      </c>
      <c r="K180">
        <v>131.6</v>
      </c>
      <c r="L180" t="s">
        <v>65</v>
      </c>
      <c r="M180" t="s">
        <v>104</v>
      </c>
      <c r="N180" t="s">
        <v>42</v>
      </c>
      <c r="O180">
        <v>39</v>
      </c>
      <c r="P180" t="s">
        <v>34</v>
      </c>
      <c r="Q180" t="s">
        <v>35</v>
      </c>
      <c r="R180" t="s">
        <v>35</v>
      </c>
      <c r="S180" t="s">
        <v>85</v>
      </c>
      <c r="T180">
        <v>0</v>
      </c>
      <c r="U180">
        <v>0</v>
      </c>
      <c r="V180">
        <v>0</v>
      </c>
      <c r="W180">
        <v>1</v>
      </c>
      <c r="X180">
        <v>0</v>
      </c>
      <c r="Y180" s="1">
        <v>44216</v>
      </c>
      <c r="Z180" s="1">
        <v>44216</v>
      </c>
      <c r="AA180">
        <v>9</v>
      </c>
      <c r="AB180" t="s">
        <v>52</v>
      </c>
      <c r="AC180" t="b">
        <v>0</v>
      </c>
      <c r="AD180" t="b">
        <v>0</v>
      </c>
    </row>
    <row r="181" spans="1:30" x14ac:dyDescent="0.25">
      <c r="A181" t="s">
        <v>257</v>
      </c>
      <c r="B181" s="1">
        <v>45507</v>
      </c>
      <c r="D181" s="1">
        <v>45592</v>
      </c>
      <c r="E181" s="1">
        <v>45592</v>
      </c>
      <c r="F181" s="1">
        <v>45883</v>
      </c>
      <c r="G181" s="1">
        <v>45883</v>
      </c>
      <c r="H181">
        <v>3</v>
      </c>
      <c r="I181">
        <v>266.19</v>
      </c>
      <c r="J181">
        <v>88.73</v>
      </c>
      <c r="K181">
        <v>77.52</v>
      </c>
      <c r="L181" t="s">
        <v>40</v>
      </c>
      <c r="M181" t="s">
        <v>88</v>
      </c>
      <c r="N181" t="s">
        <v>48</v>
      </c>
      <c r="O181">
        <v>32</v>
      </c>
      <c r="P181" t="s">
        <v>34</v>
      </c>
      <c r="Q181" t="s">
        <v>82</v>
      </c>
      <c r="R181" t="s">
        <v>35</v>
      </c>
      <c r="S181" t="s">
        <v>100</v>
      </c>
      <c r="T181">
        <v>0</v>
      </c>
      <c r="U181">
        <v>0</v>
      </c>
      <c r="V181">
        <v>0</v>
      </c>
      <c r="W181">
        <v>0</v>
      </c>
      <c r="X181">
        <v>0</v>
      </c>
      <c r="Y181" s="1">
        <v>45629</v>
      </c>
      <c r="Z181" s="1">
        <v>45629</v>
      </c>
      <c r="AA181">
        <v>0</v>
      </c>
      <c r="AB181" t="s">
        <v>73</v>
      </c>
      <c r="AC181" t="b">
        <v>1</v>
      </c>
      <c r="AD181" t="b">
        <v>1</v>
      </c>
    </row>
    <row r="182" spans="1:30" x14ac:dyDescent="0.25">
      <c r="A182" t="s">
        <v>258</v>
      </c>
      <c r="B182" s="1">
        <v>44566</v>
      </c>
      <c r="D182" s="1">
        <v>44746</v>
      </c>
      <c r="E182" s="1">
        <v>44746</v>
      </c>
      <c r="F182" s="1">
        <v>45148</v>
      </c>
      <c r="G182" s="1">
        <v>45148</v>
      </c>
      <c r="H182">
        <v>2</v>
      </c>
      <c r="I182">
        <v>84.76</v>
      </c>
      <c r="J182">
        <v>42.38</v>
      </c>
      <c r="K182">
        <v>38.520000000000003</v>
      </c>
      <c r="L182" t="s">
        <v>65</v>
      </c>
      <c r="M182" t="s">
        <v>95</v>
      </c>
      <c r="N182" t="s">
        <v>42</v>
      </c>
      <c r="O182">
        <v>38</v>
      </c>
      <c r="P182" t="s">
        <v>34</v>
      </c>
      <c r="Q182" t="s">
        <v>35</v>
      </c>
      <c r="R182" t="s">
        <v>63</v>
      </c>
      <c r="S182" t="s">
        <v>85</v>
      </c>
      <c r="T182">
        <v>0</v>
      </c>
      <c r="U182">
        <v>0</v>
      </c>
      <c r="V182">
        <v>0</v>
      </c>
      <c r="W182">
        <v>0</v>
      </c>
      <c r="X182">
        <v>0</v>
      </c>
      <c r="Y182">
        <v>0</v>
      </c>
      <c r="Z182" t="s">
        <v>37</v>
      </c>
      <c r="AA182">
        <v>0</v>
      </c>
      <c r="AB182" t="s">
        <v>52</v>
      </c>
      <c r="AC182" t="b">
        <v>1</v>
      </c>
      <c r="AD182" t="b">
        <v>1</v>
      </c>
    </row>
    <row r="183" spans="1:30" x14ac:dyDescent="0.25">
      <c r="A183" t="s">
        <v>259</v>
      </c>
      <c r="B183" s="1">
        <v>45202</v>
      </c>
      <c r="D183" s="1">
        <v>45504</v>
      </c>
      <c r="E183" s="1">
        <v>45504</v>
      </c>
      <c r="F183">
        <v>0</v>
      </c>
      <c r="G183" t="s">
        <v>92</v>
      </c>
      <c r="H183">
        <v>0</v>
      </c>
      <c r="I183">
        <v>0</v>
      </c>
      <c r="J183">
        <v>0</v>
      </c>
      <c r="K183">
        <v>0</v>
      </c>
      <c r="L183" t="s">
        <v>59</v>
      </c>
      <c r="M183" t="s">
        <v>95</v>
      </c>
      <c r="N183" t="s">
        <v>42</v>
      </c>
      <c r="O183">
        <v>16</v>
      </c>
      <c r="P183" t="s">
        <v>49</v>
      </c>
      <c r="Q183" t="s">
        <v>90</v>
      </c>
      <c r="R183" t="s">
        <v>44</v>
      </c>
      <c r="S183" t="s">
        <v>36</v>
      </c>
      <c r="T183">
        <v>0</v>
      </c>
      <c r="U183">
        <v>0</v>
      </c>
      <c r="V183">
        <v>0</v>
      </c>
      <c r="W183">
        <v>0</v>
      </c>
      <c r="X183">
        <v>0</v>
      </c>
      <c r="Y183" s="1">
        <v>45784</v>
      </c>
      <c r="Z183" s="1">
        <v>45784</v>
      </c>
      <c r="AA183">
        <v>5</v>
      </c>
      <c r="AB183" t="s">
        <v>52</v>
      </c>
      <c r="AC183" t="b">
        <v>1</v>
      </c>
      <c r="AD183" t="b">
        <v>0</v>
      </c>
    </row>
    <row r="184" spans="1:30" x14ac:dyDescent="0.25">
      <c r="A184" t="s">
        <v>260</v>
      </c>
      <c r="B184" s="1">
        <v>45336</v>
      </c>
      <c r="D184" s="1">
        <v>45431</v>
      </c>
      <c r="E184" s="1">
        <v>45431</v>
      </c>
      <c r="F184" s="1">
        <v>45668</v>
      </c>
      <c r="G184" s="1">
        <v>45668</v>
      </c>
      <c r="H184">
        <v>1</v>
      </c>
      <c r="I184">
        <v>36.659999999999997</v>
      </c>
      <c r="J184">
        <v>36.659999999999997</v>
      </c>
      <c r="K184">
        <v>3.45</v>
      </c>
      <c r="L184" t="s">
        <v>40</v>
      </c>
      <c r="M184" t="s">
        <v>41</v>
      </c>
      <c r="N184" t="s">
        <v>48</v>
      </c>
      <c r="O184">
        <v>32</v>
      </c>
      <c r="P184" t="s">
        <v>34</v>
      </c>
      <c r="Q184" t="s">
        <v>50</v>
      </c>
      <c r="R184" t="s">
        <v>63</v>
      </c>
      <c r="S184" t="s">
        <v>57</v>
      </c>
      <c r="T184">
        <v>0</v>
      </c>
      <c r="U184">
        <v>0</v>
      </c>
      <c r="V184">
        <v>0</v>
      </c>
      <c r="W184">
        <v>0</v>
      </c>
      <c r="X184">
        <v>1</v>
      </c>
      <c r="Y184" s="1">
        <v>45777</v>
      </c>
      <c r="Z184" s="1">
        <v>45777</v>
      </c>
      <c r="AA184">
        <v>0</v>
      </c>
      <c r="AB184" t="s">
        <v>38</v>
      </c>
      <c r="AC184" t="b">
        <v>1</v>
      </c>
      <c r="AD184" t="b">
        <v>1</v>
      </c>
    </row>
    <row r="185" spans="1:30" x14ac:dyDescent="0.25">
      <c r="A185" t="s">
        <v>261</v>
      </c>
      <c r="B185" s="1">
        <v>44238</v>
      </c>
      <c r="D185" s="1">
        <v>44712</v>
      </c>
      <c r="E185" s="1">
        <v>44712</v>
      </c>
      <c r="F185" s="1">
        <v>44719</v>
      </c>
      <c r="G185" s="1">
        <v>44719</v>
      </c>
      <c r="H185">
        <v>4</v>
      </c>
      <c r="I185">
        <v>291.13</v>
      </c>
      <c r="J185">
        <v>72.78</v>
      </c>
      <c r="K185">
        <v>52.7</v>
      </c>
      <c r="L185" t="s">
        <v>65</v>
      </c>
      <c r="M185" t="s">
        <v>54</v>
      </c>
      <c r="N185" t="s">
        <v>33</v>
      </c>
      <c r="O185">
        <v>36</v>
      </c>
      <c r="P185" t="s">
        <v>34</v>
      </c>
      <c r="Q185" t="s">
        <v>50</v>
      </c>
      <c r="R185" t="s">
        <v>44</v>
      </c>
      <c r="S185" t="s">
        <v>100</v>
      </c>
      <c r="T185">
        <v>0</v>
      </c>
      <c r="U185">
        <v>0</v>
      </c>
      <c r="V185">
        <v>0</v>
      </c>
      <c r="W185">
        <v>0</v>
      </c>
      <c r="X185">
        <v>1</v>
      </c>
      <c r="Y185" s="1">
        <v>45514</v>
      </c>
      <c r="Z185" s="1">
        <v>45514</v>
      </c>
      <c r="AA185">
        <v>0</v>
      </c>
      <c r="AB185" t="s">
        <v>73</v>
      </c>
      <c r="AC185" t="b">
        <v>1</v>
      </c>
      <c r="AD185" t="b">
        <v>1</v>
      </c>
    </row>
    <row r="186" spans="1:30" x14ac:dyDescent="0.25">
      <c r="A186" t="s">
        <v>262</v>
      </c>
      <c r="B186" s="1">
        <v>44401</v>
      </c>
      <c r="D186" s="1">
        <v>45331</v>
      </c>
      <c r="E186" s="1">
        <v>45331</v>
      </c>
      <c r="F186" s="1">
        <v>45836</v>
      </c>
      <c r="G186" s="1">
        <v>45836</v>
      </c>
      <c r="H186">
        <v>4</v>
      </c>
      <c r="I186">
        <v>380.18</v>
      </c>
      <c r="J186">
        <v>95.05</v>
      </c>
      <c r="K186">
        <v>94.4</v>
      </c>
      <c r="L186" t="s">
        <v>40</v>
      </c>
      <c r="M186" t="s">
        <v>62</v>
      </c>
      <c r="N186" t="s">
        <v>33</v>
      </c>
      <c r="O186">
        <v>22</v>
      </c>
      <c r="P186" t="s">
        <v>70</v>
      </c>
      <c r="Q186" t="s">
        <v>35</v>
      </c>
      <c r="R186" t="s">
        <v>56</v>
      </c>
      <c r="S186" t="s">
        <v>100</v>
      </c>
      <c r="T186">
        <v>0</v>
      </c>
      <c r="U186">
        <v>0</v>
      </c>
      <c r="V186">
        <v>1</v>
      </c>
      <c r="W186">
        <v>0</v>
      </c>
      <c r="X186">
        <v>2</v>
      </c>
      <c r="Y186">
        <v>0</v>
      </c>
      <c r="Z186" t="s">
        <v>37</v>
      </c>
      <c r="AA186">
        <v>6</v>
      </c>
      <c r="AB186" t="s">
        <v>73</v>
      </c>
      <c r="AC186" t="b">
        <v>1</v>
      </c>
      <c r="AD186" t="b">
        <v>1</v>
      </c>
    </row>
    <row r="187" spans="1:30" x14ac:dyDescent="0.25">
      <c r="A187" t="s">
        <v>263</v>
      </c>
      <c r="B187" s="1">
        <v>44918</v>
      </c>
      <c r="D187" s="1">
        <v>45144</v>
      </c>
      <c r="E187" s="1">
        <v>45144</v>
      </c>
      <c r="F187" s="1">
        <v>45217</v>
      </c>
      <c r="G187" s="1">
        <v>45217</v>
      </c>
      <c r="H187">
        <v>3</v>
      </c>
      <c r="I187">
        <v>96.69</v>
      </c>
      <c r="J187">
        <v>32.229999999999997</v>
      </c>
      <c r="K187">
        <v>81.37</v>
      </c>
      <c r="L187" t="s">
        <v>87</v>
      </c>
      <c r="M187" t="s">
        <v>69</v>
      </c>
      <c r="N187" t="s">
        <v>48</v>
      </c>
      <c r="O187">
        <v>25</v>
      </c>
      <c r="P187" t="s">
        <v>70</v>
      </c>
      <c r="Q187" t="s">
        <v>35</v>
      </c>
      <c r="R187" t="s">
        <v>67</v>
      </c>
      <c r="S187" t="s">
        <v>100</v>
      </c>
      <c r="T187">
        <v>0</v>
      </c>
      <c r="U187">
        <v>0</v>
      </c>
      <c r="V187">
        <v>0</v>
      </c>
      <c r="W187">
        <v>0</v>
      </c>
      <c r="X187">
        <v>2</v>
      </c>
      <c r="Y187" s="1">
        <v>45148</v>
      </c>
      <c r="Z187" s="1">
        <v>45148</v>
      </c>
      <c r="AA187">
        <v>8</v>
      </c>
      <c r="AB187" t="s">
        <v>38</v>
      </c>
      <c r="AC187" t="b">
        <v>1</v>
      </c>
      <c r="AD187" t="b">
        <v>0</v>
      </c>
    </row>
    <row r="188" spans="1:30" x14ac:dyDescent="0.25">
      <c r="A188" t="s">
        <v>264</v>
      </c>
      <c r="B188" s="1">
        <v>44710</v>
      </c>
      <c r="D188" s="1">
        <v>45430</v>
      </c>
      <c r="E188" s="1">
        <v>45430</v>
      </c>
      <c r="F188" s="1">
        <v>45537</v>
      </c>
      <c r="G188" s="1">
        <v>45537</v>
      </c>
      <c r="H188">
        <v>4</v>
      </c>
      <c r="I188">
        <v>285.66000000000003</v>
      </c>
      <c r="J188">
        <v>71.42</v>
      </c>
      <c r="K188">
        <v>44.04</v>
      </c>
      <c r="L188" t="s">
        <v>87</v>
      </c>
      <c r="M188" t="s">
        <v>62</v>
      </c>
      <c r="N188" t="s">
        <v>48</v>
      </c>
      <c r="O188">
        <v>17</v>
      </c>
      <c r="P188" t="s">
        <v>49</v>
      </c>
      <c r="Q188" t="s">
        <v>50</v>
      </c>
      <c r="R188" t="s">
        <v>44</v>
      </c>
      <c r="S188" t="s">
        <v>45</v>
      </c>
      <c r="T188">
        <v>1</v>
      </c>
      <c r="U188">
        <v>0</v>
      </c>
      <c r="V188">
        <v>0</v>
      </c>
      <c r="W188">
        <v>2</v>
      </c>
      <c r="X188">
        <v>3</v>
      </c>
      <c r="Y188" s="1">
        <v>45449</v>
      </c>
      <c r="Z188" s="1">
        <v>45449</v>
      </c>
      <c r="AA188">
        <v>3</v>
      </c>
      <c r="AB188" t="s">
        <v>73</v>
      </c>
      <c r="AC188" t="b">
        <v>1</v>
      </c>
      <c r="AD188" t="b">
        <v>1</v>
      </c>
    </row>
    <row r="189" spans="1:30" x14ac:dyDescent="0.25">
      <c r="A189" t="s">
        <v>265</v>
      </c>
      <c r="B189" s="1">
        <v>44229</v>
      </c>
      <c r="D189" s="1">
        <v>44294</v>
      </c>
      <c r="E189" s="1">
        <v>44294</v>
      </c>
      <c r="F189" s="1">
        <v>45326</v>
      </c>
      <c r="G189" s="1">
        <v>45326</v>
      </c>
      <c r="H189">
        <v>3</v>
      </c>
      <c r="I189">
        <v>197.15</v>
      </c>
      <c r="J189">
        <v>65.72</v>
      </c>
      <c r="K189">
        <v>0.5</v>
      </c>
      <c r="L189" t="s">
        <v>47</v>
      </c>
      <c r="M189" t="s">
        <v>54</v>
      </c>
      <c r="N189" t="s">
        <v>48</v>
      </c>
      <c r="O189">
        <v>24</v>
      </c>
      <c r="P189" t="s">
        <v>70</v>
      </c>
      <c r="Q189" t="s">
        <v>90</v>
      </c>
      <c r="R189" t="s">
        <v>44</v>
      </c>
      <c r="S189" t="s">
        <v>100</v>
      </c>
      <c r="T189">
        <v>0</v>
      </c>
      <c r="U189">
        <v>0</v>
      </c>
      <c r="V189">
        <v>0</v>
      </c>
      <c r="W189">
        <v>0</v>
      </c>
      <c r="X189">
        <v>2</v>
      </c>
      <c r="Y189" s="1">
        <v>45827</v>
      </c>
      <c r="Z189" s="1">
        <v>45827</v>
      </c>
      <c r="AA189">
        <v>0</v>
      </c>
      <c r="AB189" t="s">
        <v>73</v>
      </c>
      <c r="AC189" t="b">
        <v>1</v>
      </c>
      <c r="AD189" t="b">
        <v>0</v>
      </c>
    </row>
    <row r="190" spans="1:30" x14ac:dyDescent="0.25">
      <c r="A190" t="s">
        <v>266</v>
      </c>
      <c r="B190" s="1">
        <v>44339</v>
      </c>
      <c r="D190" s="1">
        <v>45083</v>
      </c>
      <c r="E190" s="1">
        <v>45083</v>
      </c>
      <c r="F190" s="1">
        <v>45444</v>
      </c>
      <c r="G190" s="1">
        <v>45444</v>
      </c>
      <c r="H190">
        <v>6</v>
      </c>
      <c r="I190">
        <v>75.31</v>
      </c>
      <c r="J190">
        <v>12.55</v>
      </c>
      <c r="K190">
        <v>20.010000000000002</v>
      </c>
      <c r="L190" t="s">
        <v>59</v>
      </c>
      <c r="M190" t="s">
        <v>54</v>
      </c>
      <c r="N190" t="s">
        <v>48</v>
      </c>
      <c r="O190">
        <v>25</v>
      </c>
      <c r="P190" t="s">
        <v>70</v>
      </c>
      <c r="Q190" t="s">
        <v>66</v>
      </c>
      <c r="R190" t="s">
        <v>67</v>
      </c>
      <c r="S190" t="s">
        <v>57</v>
      </c>
      <c r="T190">
        <v>0</v>
      </c>
      <c r="U190">
        <v>0</v>
      </c>
      <c r="V190">
        <v>0</v>
      </c>
      <c r="W190">
        <v>0</v>
      </c>
      <c r="X190">
        <v>1</v>
      </c>
      <c r="Y190" s="1">
        <v>45503</v>
      </c>
      <c r="Z190" s="1">
        <v>45503</v>
      </c>
      <c r="AA190">
        <v>0</v>
      </c>
      <c r="AB190" t="s">
        <v>52</v>
      </c>
      <c r="AC190" t="b">
        <v>1</v>
      </c>
      <c r="AD190" t="b">
        <v>0</v>
      </c>
    </row>
    <row r="191" spans="1:30" x14ac:dyDescent="0.25">
      <c r="A191" t="s">
        <v>267</v>
      </c>
      <c r="B191" s="1">
        <v>44199</v>
      </c>
      <c r="D191" s="1">
        <v>44475</v>
      </c>
      <c r="E191" s="1">
        <v>44475</v>
      </c>
      <c r="F191">
        <v>0</v>
      </c>
      <c r="G191" t="s">
        <v>92</v>
      </c>
      <c r="H191">
        <v>0</v>
      </c>
      <c r="I191">
        <v>0</v>
      </c>
      <c r="J191">
        <v>0</v>
      </c>
      <c r="K191">
        <v>0</v>
      </c>
      <c r="L191" t="s">
        <v>59</v>
      </c>
      <c r="M191" t="s">
        <v>95</v>
      </c>
      <c r="N191" t="s">
        <v>48</v>
      </c>
      <c r="O191">
        <v>22</v>
      </c>
      <c r="P191" t="s">
        <v>70</v>
      </c>
      <c r="Q191" t="s">
        <v>50</v>
      </c>
      <c r="R191" t="s">
        <v>67</v>
      </c>
      <c r="S191" t="s">
        <v>85</v>
      </c>
      <c r="T191">
        <v>1</v>
      </c>
      <c r="U191">
        <v>0</v>
      </c>
      <c r="V191">
        <v>0</v>
      </c>
      <c r="W191">
        <v>0</v>
      </c>
      <c r="X191">
        <v>0</v>
      </c>
      <c r="Y191" s="1">
        <v>45293</v>
      </c>
      <c r="Z191" s="1">
        <v>45293</v>
      </c>
      <c r="AA191">
        <v>0</v>
      </c>
      <c r="AB191" t="s">
        <v>38</v>
      </c>
      <c r="AC191" t="b">
        <v>1</v>
      </c>
      <c r="AD191" t="b">
        <v>0</v>
      </c>
    </row>
    <row r="192" spans="1:30" x14ac:dyDescent="0.25">
      <c r="A192" t="s">
        <v>268</v>
      </c>
      <c r="B192" s="1">
        <v>44911</v>
      </c>
      <c r="D192" s="1">
        <v>45345</v>
      </c>
      <c r="E192" s="1">
        <v>45345</v>
      </c>
      <c r="F192" s="1">
        <v>45615</v>
      </c>
      <c r="G192" s="1">
        <v>45615</v>
      </c>
      <c r="H192">
        <v>3</v>
      </c>
      <c r="I192">
        <v>441.41</v>
      </c>
      <c r="J192">
        <v>147.13999999999999</v>
      </c>
      <c r="K192">
        <v>0.5</v>
      </c>
      <c r="L192" t="s">
        <v>31</v>
      </c>
      <c r="M192" t="s">
        <v>88</v>
      </c>
      <c r="N192" t="s">
        <v>33</v>
      </c>
      <c r="O192">
        <v>33</v>
      </c>
      <c r="P192" t="s">
        <v>34</v>
      </c>
      <c r="Q192" t="s">
        <v>55</v>
      </c>
      <c r="R192" t="s">
        <v>44</v>
      </c>
      <c r="S192" t="s">
        <v>57</v>
      </c>
      <c r="T192">
        <v>0</v>
      </c>
      <c r="U192">
        <v>0</v>
      </c>
      <c r="V192">
        <v>1</v>
      </c>
      <c r="W192">
        <v>0</v>
      </c>
      <c r="X192">
        <v>2</v>
      </c>
      <c r="Y192" s="1">
        <v>45467</v>
      </c>
      <c r="Z192" s="1">
        <v>45467</v>
      </c>
      <c r="AA192">
        <v>8</v>
      </c>
      <c r="AB192" t="s">
        <v>73</v>
      </c>
      <c r="AC192" t="b">
        <v>1</v>
      </c>
      <c r="AD192" t="b">
        <v>0</v>
      </c>
    </row>
    <row r="193" spans="1:30" x14ac:dyDescent="0.25">
      <c r="A193" t="s">
        <v>269</v>
      </c>
      <c r="B193" s="1">
        <v>45352</v>
      </c>
      <c r="D193" s="1">
        <v>45909</v>
      </c>
      <c r="E193" s="1">
        <v>45909</v>
      </c>
      <c r="F193" s="1">
        <v>45921</v>
      </c>
      <c r="G193" s="1">
        <v>45921</v>
      </c>
      <c r="H193">
        <v>3</v>
      </c>
      <c r="I193">
        <v>3.37</v>
      </c>
      <c r="J193">
        <v>1.1200000000000001</v>
      </c>
      <c r="K193">
        <v>1.07</v>
      </c>
      <c r="L193" t="s">
        <v>31</v>
      </c>
      <c r="M193" t="s">
        <v>62</v>
      </c>
      <c r="N193" t="s">
        <v>33</v>
      </c>
      <c r="O193">
        <v>34</v>
      </c>
      <c r="P193" t="s">
        <v>34</v>
      </c>
      <c r="Q193" t="s">
        <v>90</v>
      </c>
      <c r="R193" t="s">
        <v>67</v>
      </c>
      <c r="S193" t="s">
        <v>57</v>
      </c>
      <c r="T193">
        <v>1</v>
      </c>
      <c r="U193">
        <v>0</v>
      </c>
      <c r="V193">
        <v>0</v>
      </c>
      <c r="W193">
        <v>0</v>
      </c>
      <c r="X193">
        <v>0</v>
      </c>
      <c r="Y193" s="1">
        <v>45774</v>
      </c>
      <c r="Z193" s="1">
        <v>45774</v>
      </c>
      <c r="AA193">
        <v>0</v>
      </c>
      <c r="AB193" t="s">
        <v>38</v>
      </c>
      <c r="AC193" t="b">
        <v>1</v>
      </c>
      <c r="AD193" t="b">
        <v>1</v>
      </c>
    </row>
    <row r="194" spans="1:30" x14ac:dyDescent="0.25">
      <c r="A194" t="s">
        <v>270</v>
      </c>
      <c r="B194" s="1">
        <v>45469</v>
      </c>
      <c r="D194" s="1">
        <v>45942</v>
      </c>
      <c r="E194" s="1">
        <v>45942</v>
      </c>
      <c r="F194" s="1">
        <v>45945</v>
      </c>
      <c r="G194" s="1">
        <v>45945</v>
      </c>
      <c r="H194">
        <v>1</v>
      </c>
      <c r="I194">
        <v>61.04</v>
      </c>
      <c r="J194">
        <v>61.04</v>
      </c>
      <c r="K194">
        <v>25.74</v>
      </c>
      <c r="L194" t="s">
        <v>87</v>
      </c>
      <c r="M194" t="s">
        <v>60</v>
      </c>
      <c r="N194" t="s">
        <v>48</v>
      </c>
      <c r="O194">
        <v>45</v>
      </c>
      <c r="P194" t="s">
        <v>34</v>
      </c>
      <c r="Q194" t="s">
        <v>90</v>
      </c>
      <c r="R194" t="s">
        <v>35</v>
      </c>
      <c r="S194" t="s">
        <v>100</v>
      </c>
      <c r="T194">
        <v>0</v>
      </c>
      <c r="U194">
        <v>0</v>
      </c>
      <c r="V194">
        <v>0</v>
      </c>
      <c r="W194">
        <v>0</v>
      </c>
      <c r="X194">
        <v>0</v>
      </c>
      <c r="Y194" s="1">
        <v>45587</v>
      </c>
      <c r="Z194" s="1">
        <v>45587</v>
      </c>
      <c r="AA194">
        <v>0</v>
      </c>
      <c r="AB194" t="s">
        <v>52</v>
      </c>
      <c r="AC194" t="b">
        <v>1</v>
      </c>
      <c r="AD194" t="b">
        <v>1</v>
      </c>
    </row>
    <row r="195" spans="1:30" x14ac:dyDescent="0.25">
      <c r="A195" t="s">
        <v>271</v>
      </c>
      <c r="B195" s="1">
        <v>44776</v>
      </c>
      <c r="D195" s="1">
        <v>45655</v>
      </c>
      <c r="E195" s="1">
        <v>45655</v>
      </c>
      <c r="F195" s="1">
        <v>45670</v>
      </c>
      <c r="G195" s="1">
        <v>45670</v>
      </c>
      <c r="H195">
        <v>1</v>
      </c>
      <c r="I195">
        <v>96.75</v>
      </c>
      <c r="J195">
        <v>96.75</v>
      </c>
      <c r="K195">
        <v>0.5</v>
      </c>
      <c r="L195" t="s">
        <v>59</v>
      </c>
      <c r="M195" t="s">
        <v>69</v>
      </c>
      <c r="N195" t="s">
        <v>48</v>
      </c>
      <c r="O195">
        <v>24</v>
      </c>
      <c r="P195" t="s">
        <v>70</v>
      </c>
      <c r="Q195" t="s">
        <v>50</v>
      </c>
      <c r="R195" t="s">
        <v>44</v>
      </c>
      <c r="S195" t="s">
        <v>45</v>
      </c>
      <c r="T195">
        <v>0</v>
      </c>
      <c r="U195">
        <v>1</v>
      </c>
      <c r="V195">
        <v>0</v>
      </c>
      <c r="W195">
        <v>0</v>
      </c>
      <c r="X195">
        <v>0</v>
      </c>
      <c r="Y195" s="1">
        <v>45833</v>
      </c>
      <c r="Z195" s="1">
        <v>45833</v>
      </c>
      <c r="AA195">
        <v>0</v>
      </c>
      <c r="AB195" t="s">
        <v>38</v>
      </c>
      <c r="AC195" t="b">
        <v>1</v>
      </c>
      <c r="AD195" t="b">
        <v>0</v>
      </c>
    </row>
    <row r="196" spans="1:30" x14ac:dyDescent="0.25">
      <c r="A196" t="s">
        <v>272</v>
      </c>
      <c r="B196" s="1">
        <v>44160</v>
      </c>
      <c r="D196" s="1">
        <v>44991</v>
      </c>
      <c r="E196" s="1">
        <v>44991</v>
      </c>
      <c r="F196" s="1">
        <v>45392</v>
      </c>
      <c r="G196" s="1">
        <v>45392</v>
      </c>
      <c r="H196">
        <v>4</v>
      </c>
      <c r="I196">
        <v>256.36</v>
      </c>
      <c r="J196">
        <v>64.09</v>
      </c>
      <c r="K196">
        <v>125.32</v>
      </c>
      <c r="L196" t="s">
        <v>87</v>
      </c>
      <c r="M196" t="s">
        <v>32</v>
      </c>
      <c r="N196" t="s">
        <v>33</v>
      </c>
      <c r="O196">
        <v>32</v>
      </c>
      <c r="P196" t="s">
        <v>34</v>
      </c>
      <c r="Q196" t="s">
        <v>90</v>
      </c>
      <c r="R196" t="s">
        <v>63</v>
      </c>
      <c r="S196" t="s">
        <v>100</v>
      </c>
      <c r="T196">
        <v>1</v>
      </c>
      <c r="U196">
        <v>0</v>
      </c>
      <c r="V196">
        <v>0</v>
      </c>
      <c r="W196">
        <v>0</v>
      </c>
      <c r="X196">
        <v>1</v>
      </c>
      <c r="Y196" s="1">
        <v>45022</v>
      </c>
      <c r="Z196" s="1">
        <v>45022</v>
      </c>
      <c r="AA196">
        <v>0</v>
      </c>
      <c r="AB196" t="s">
        <v>52</v>
      </c>
      <c r="AC196" t="b">
        <v>1</v>
      </c>
      <c r="AD196" t="b">
        <v>0</v>
      </c>
    </row>
    <row r="197" spans="1:30" x14ac:dyDescent="0.25">
      <c r="A197" t="s">
        <v>273</v>
      </c>
      <c r="B197" s="1">
        <v>45018</v>
      </c>
      <c r="D197" s="1">
        <v>45819</v>
      </c>
      <c r="E197" s="1">
        <v>45819</v>
      </c>
      <c r="F197" s="1">
        <v>45917</v>
      </c>
      <c r="G197" s="1">
        <v>45917</v>
      </c>
      <c r="H197">
        <v>3</v>
      </c>
      <c r="I197">
        <v>173.46</v>
      </c>
      <c r="J197">
        <v>57.82</v>
      </c>
      <c r="K197">
        <v>36.86</v>
      </c>
      <c r="L197" t="s">
        <v>87</v>
      </c>
      <c r="M197" t="s">
        <v>62</v>
      </c>
      <c r="N197" t="s">
        <v>48</v>
      </c>
      <c r="O197">
        <v>37</v>
      </c>
      <c r="P197" t="s">
        <v>34</v>
      </c>
      <c r="Q197" t="s">
        <v>55</v>
      </c>
      <c r="R197" t="s">
        <v>44</v>
      </c>
      <c r="S197" t="s">
        <v>45</v>
      </c>
      <c r="T197">
        <v>0</v>
      </c>
      <c r="U197">
        <v>0</v>
      </c>
      <c r="V197">
        <v>0</v>
      </c>
      <c r="W197">
        <v>0</v>
      </c>
      <c r="X197">
        <v>1</v>
      </c>
      <c r="Y197" s="1">
        <v>45228</v>
      </c>
      <c r="Z197" s="1">
        <v>45228</v>
      </c>
      <c r="AA197">
        <v>3</v>
      </c>
      <c r="AB197" t="s">
        <v>38</v>
      </c>
      <c r="AC197" t="b">
        <v>0</v>
      </c>
      <c r="AD197" t="b">
        <v>1</v>
      </c>
    </row>
    <row r="198" spans="1:30" x14ac:dyDescent="0.25">
      <c r="A198" t="s">
        <v>274</v>
      </c>
      <c r="B198" s="1">
        <v>45127</v>
      </c>
      <c r="D198" s="1">
        <v>45589</v>
      </c>
      <c r="E198" s="1">
        <v>45589</v>
      </c>
      <c r="F198" s="1">
        <v>45934</v>
      </c>
      <c r="G198" s="1">
        <v>45934</v>
      </c>
      <c r="H198">
        <v>3</v>
      </c>
      <c r="I198">
        <v>104.76</v>
      </c>
      <c r="J198">
        <v>34.92</v>
      </c>
      <c r="K198">
        <v>20.12</v>
      </c>
      <c r="L198" t="s">
        <v>87</v>
      </c>
      <c r="M198" t="s">
        <v>80</v>
      </c>
      <c r="N198" t="s">
        <v>48</v>
      </c>
      <c r="O198">
        <v>23</v>
      </c>
      <c r="P198" t="s">
        <v>70</v>
      </c>
      <c r="Q198" t="s">
        <v>50</v>
      </c>
      <c r="R198" t="s">
        <v>67</v>
      </c>
      <c r="S198" t="s">
        <v>72</v>
      </c>
      <c r="T198">
        <v>0</v>
      </c>
      <c r="U198">
        <v>0</v>
      </c>
      <c r="V198">
        <v>0</v>
      </c>
      <c r="W198">
        <v>0</v>
      </c>
      <c r="X198">
        <v>0</v>
      </c>
      <c r="Y198" s="1">
        <v>45629</v>
      </c>
      <c r="Z198" s="1">
        <v>45629</v>
      </c>
      <c r="AA198">
        <v>6</v>
      </c>
      <c r="AB198" t="s">
        <v>73</v>
      </c>
      <c r="AC198" t="b">
        <v>0</v>
      </c>
      <c r="AD198" t="b">
        <v>0</v>
      </c>
    </row>
    <row r="199" spans="1:30" x14ac:dyDescent="0.25">
      <c r="A199" t="s">
        <v>275</v>
      </c>
      <c r="B199" s="1">
        <v>44067</v>
      </c>
      <c r="D199" s="1">
        <v>44632</v>
      </c>
      <c r="E199" s="1">
        <v>44632</v>
      </c>
      <c r="F199" s="1">
        <v>45265</v>
      </c>
      <c r="G199" s="1">
        <v>45265</v>
      </c>
      <c r="H199">
        <v>4</v>
      </c>
      <c r="I199">
        <v>227.45</v>
      </c>
      <c r="J199">
        <v>56.86</v>
      </c>
      <c r="K199">
        <v>49.75</v>
      </c>
      <c r="L199" t="s">
        <v>40</v>
      </c>
      <c r="M199" t="s">
        <v>54</v>
      </c>
      <c r="N199" t="s">
        <v>48</v>
      </c>
      <c r="O199">
        <v>41</v>
      </c>
      <c r="P199" t="s">
        <v>34</v>
      </c>
      <c r="Q199" t="s">
        <v>43</v>
      </c>
      <c r="R199" t="s">
        <v>67</v>
      </c>
      <c r="S199" t="s">
        <v>85</v>
      </c>
      <c r="T199">
        <v>0</v>
      </c>
      <c r="U199">
        <v>0</v>
      </c>
      <c r="V199">
        <v>1</v>
      </c>
      <c r="W199">
        <v>1</v>
      </c>
      <c r="X199">
        <v>2</v>
      </c>
      <c r="Y199" s="1">
        <v>44084</v>
      </c>
      <c r="Z199" s="1">
        <v>44084</v>
      </c>
      <c r="AA199">
        <v>0</v>
      </c>
      <c r="AB199" t="s">
        <v>73</v>
      </c>
      <c r="AC199" t="b">
        <v>0</v>
      </c>
      <c r="AD199" t="b">
        <v>0</v>
      </c>
    </row>
    <row r="200" spans="1:30" x14ac:dyDescent="0.25">
      <c r="A200" t="s">
        <v>276</v>
      </c>
      <c r="B200" s="1">
        <v>45218</v>
      </c>
      <c r="D200" s="1">
        <v>45342</v>
      </c>
      <c r="E200" s="1">
        <v>45342</v>
      </c>
      <c r="F200" s="1">
        <v>45512</v>
      </c>
      <c r="G200" s="1">
        <v>45512</v>
      </c>
      <c r="H200">
        <v>4</v>
      </c>
      <c r="I200">
        <v>278.5</v>
      </c>
      <c r="J200">
        <v>69.63</v>
      </c>
      <c r="K200">
        <v>106.2</v>
      </c>
      <c r="L200" t="s">
        <v>59</v>
      </c>
      <c r="M200" t="s">
        <v>88</v>
      </c>
      <c r="N200" t="s">
        <v>42</v>
      </c>
      <c r="O200">
        <v>50</v>
      </c>
      <c r="P200" t="s">
        <v>34</v>
      </c>
      <c r="Q200" t="s">
        <v>50</v>
      </c>
      <c r="R200" t="s">
        <v>56</v>
      </c>
      <c r="S200" t="s">
        <v>72</v>
      </c>
      <c r="T200">
        <v>0</v>
      </c>
      <c r="U200">
        <v>0</v>
      </c>
      <c r="V200">
        <v>0</v>
      </c>
      <c r="W200">
        <v>0</v>
      </c>
      <c r="X200">
        <v>1</v>
      </c>
      <c r="Y200">
        <v>0</v>
      </c>
      <c r="Z200" t="s">
        <v>37</v>
      </c>
      <c r="AA200">
        <v>6</v>
      </c>
      <c r="AB200" t="s">
        <v>38</v>
      </c>
      <c r="AC200" t="b">
        <v>1</v>
      </c>
      <c r="AD200" t="b">
        <v>0</v>
      </c>
    </row>
    <row r="201" spans="1:30" x14ac:dyDescent="0.25">
      <c r="A201" t="s">
        <v>277</v>
      </c>
      <c r="B201" s="1">
        <v>44528</v>
      </c>
      <c r="D201" s="1">
        <v>45301</v>
      </c>
      <c r="E201" s="1">
        <v>45301</v>
      </c>
      <c r="F201" s="1">
        <v>45820</v>
      </c>
      <c r="G201" s="1">
        <v>45820</v>
      </c>
      <c r="H201">
        <v>2</v>
      </c>
      <c r="I201">
        <v>2.08</v>
      </c>
      <c r="J201">
        <v>1.04</v>
      </c>
      <c r="K201">
        <v>1.5</v>
      </c>
      <c r="L201" t="s">
        <v>31</v>
      </c>
      <c r="M201" t="s">
        <v>104</v>
      </c>
      <c r="N201" t="s">
        <v>42</v>
      </c>
      <c r="O201">
        <v>18</v>
      </c>
      <c r="P201" t="s">
        <v>49</v>
      </c>
      <c r="Q201" t="s">
        <v>35</v>
      </c>
      <c r="R201" t="s">
        <v>67</v>
      </c>
      <c r="S201" t="s">
        <v>96</v>
      </c>
      <c r="T201">
        <v>0</v>
      </c>
      <c r="U201">
        <v>1</v>
      </c>
      <c r="V201">
        <v>0</v>
      </c>
      <c r="W201">
        <v>0</v>
      </c>
      <c r="X201">
        <v>2</v>
      </c>
      <c r="Y201" s="1">
        <v>45827</v>
      </c>
      <c r="Z201" s="1">
        <v>45827</v>
      </c>
      <c r="AA201">
        <v>2</v>
      </c>
      <c r="AB201" t="s">
        <v>52</v>
      </c>
      <c r="AC201" t="b">
        <v>0</v>
      </c>
      <c r="AD201" t="b">
        <v>1</v>
      </c>
    </row>
    <row r="202" spans="1:30" x14ac:dyDescent="0.25">
      <c r="A202" t="s">
        <v>278</v>
      </c>
      <c r="B202" s="1">
        <v>45212</v>
      </c>
      <c r="D202">
        <v>0</v>
      </c>
      <c r="E202" t="s">
        <v>92</v>
      </c>
      <c r="F202">
        <v>0</v>
      </c>
      <c r="G202" t="s">
        <v>92</v>
      </c>
      <c r="H202">
        <v>0</v>
      </c>
      <c r="I202">
        <v>0</v>
      </c>
      <c r="J202">
        <v>0</v>
      </c>
      <c r="K202">
        <v>0</v>
      </c>
      <c r="L202" t="s">
        <v>40</v>
      </c>
      <c r="M202" t="s">
        <v>62</v>
      </c>
      <c r="N202" t="s">
        <v>48</v>
      </c>
      <c r="O202">
        <v>38</v>
      </c>
      <c r="P202" t="s">
        <v>34</v>
      </c>
      <c r="Q202" t="s">
        <v>82</v>
      </c>
      <c r="R202" t="s">
        <v>44</v>
      </c>
      <c r="S202" t="s">
        <v>36</v>
      </c>
      <c r="T202">
        <v>0</v>
      </c>
      <c r="U202">
        <v>0</v>
      </c>
      <c r="V202">
        <v>0</v>
      </c>
      <c r="W202">
        <v>0</v>
      </c>
      <c r="X202">
        <v>0</v>
      </c>
      <c r="Y202" s="1">
        <v>45756</v>
      </c>
      <c r="Z202" s="1">
        <v>45756</v>
      </c>
      <c r="AA202">
        <v>2</v>
      </c>
      <c r="AB202" t="s">
        <v>73</v>
      </c>
      <c r="AC202" t="b">
        <v>1</v>
      </c>
      <c r="AD202" t="b">
        <v>0</v>
      </c>
    </row>
    <row r="203" spans="1:30" x14ac:dyDescent="0.25">
      <c r="A203" t="s">
        <v>279</v>
      </c>
      <c r="B203" s="1">
        <v>43933</v>
      </c>
      <c r="D203" s="1">
        <v>43959</v>
      </c>
      <c r="E203" s="1">
        <v>43959</v>
      </c>
      <c r="F203" s="1">
        <v>45339</v>
      </c>
      <c r="G203" s="1">
        <v>45339</v>
      </c>
      <c r="H203">
        <v>4</v>
      </c>
      <c r="I203">
        <v>256.83</v>
      </c>
      <c r="J203">
        <v>64.209999999999994</v>
      </c>
      <c r="K203">
        <v>106.31</v>
      </c>
      <c r="L203" t="s">
        <v>47</v>
      </c>
      <c r="M203" t="s">
        <v>54</v>
      </c>
      <c r="N203" t="s">
        <v>42</v>
      </c>
      <c r="O203">
        <v>35</v>
      </c>
      <c r="P203" t="s">
        <v>34</v>
      </c>
      <c r="Q203" t="s">
        <v>50</v>
      </c>
      <c r="R203" t="s">
        <v>67</v>
      </c>
      <c r="S203" t="s">
        <v>36</v>
      </c>
      <c r="T203">
        <v>1</v>
      </c>
      <c r="U203">
        <v>0</v>
      </c>
      <c r="V203">
        <v>0</v>
      </c>
      <c r="W203">
        <v>0</v>
      </c>
      <c r="X203">
        <v>1</v>
      </c>
      <c r="Y203" s="1">
        <v>45935</v>
      </c>
      <c r="Z203" s="1">
        <v>45935</v>
      </c>
      <c r="AA203">
        <v>0</v>
      </c>
      <c r="AB203" t="s">
        <v>73</v>
      </c>
      <c r="AC203" t="b">
        <v>1</v>
      </c>
      <c r="AD203" t="b">
        <v>0</v>
      </c>
    </row>
    <row r="204" spans="1:30" x14ac:dyDescent="0.25">
      <c r="A204" t="s">
        <v>280</v>
      </c>
      <c r="B204" s="1">
        <v>44965</v>
      </c>
      <c r="D204" s="1">
        <v>45186</v>
      </c>
      <c r="E204" s="1">
        <v>45186</v>
      </c>
      <c r="F204" s="1">
        <v>45862</v>
      </c>
      <c r="G204" s="1">
        <v>45862</v>
      </c>
      <c r="H204">
        <v>2</v>
      </c>
      <c r="I204">
        <v>81.17</v>
      </c>
      <c r="J204">
        <v>40.590000000000003</v>
      </c>
      <c r="K204">
        <v>0.5</v>
      </c>
      <c r="L204" t="s">
        <v>40</v>
      </c>
      <c r="M204" t="s">
        <v>95</v>
      </c>
      <c r="N204" t="s">
        <v>48</v>
      </c>
      <c r="O204">
        <v>37</v>
      </c>
      <c r="P204" t="s">
        <v>34</v>
      </c>
      <c r="Q204" t="s">
        <v>43</v>
      </c>
      <c r="R204" t="s">
        <v>56</v>
      </c>
      <c r="S204" t="s">
        <v>57</v>
      </c>
      <c r="T204">
        <v>0</v>
      </c>
      <c r="U204">
        <v>1</v>
      </c>
      <c r="V204">
        <v>0</v>
      </c>
      <c r="W204">
        <v>0</v>
      </c>
      <c r="X204">
        <v>1</v>
      </c>
      <c r="Y204" s="1">
        <v>45814</v>
      </c>
      <c r="Z204" s="1">
        <v>45814</v>
      </c>
      <c r="AA204">
        <v>5</v>
      </c>
      <c r="AB204" t="s">
        <v>38</v>
      </c>
      <c r="AC204" t="b">
        <v>1</v>
      </c>
      <c r="AD204" t="b">
        <v>0</v>
      </c>
    </row>
    <row r="205" spans="1:30" x14ac:dyDescent="0.25">
      <c r="A205" t="s">
        <v>281</v>
      </c>
      <c r="B205" s="1">
        <v>44348</v>
      </c>
      <c r="D205" s="1">
        <v>45822</v>
      </c>
      <c r="E205" s="1">
        <v>45822</v>
      </c>
      <c r="F205" s="1">
        <v>45925</v>
      </c>
      <c r="G205" s="1">
        <v>45925</v>
      </c>
      <c r="H205">
        <v>4</v>
      </c>
      <c r="I205">
        <v>133.12</v>
      </c>
      <c r="J205">
        <v>33.28</v>
      </c>
      <c r="K205">
        <v>51.63</v>
      </c>
      <c r="L205" t="s">
        <v>59</v>
      </c>
      <c r="M205" t="s">
        <v>60</v>
      </c>
      <c r="N205" t="s">
        <v>48</v>
      </c>
      <c r="O205">
        <v>18</v>
      </c>
      <c r="P205" t="s">
        <v>49</v>
      </c>
      <c r="Q205" t="s">
        <v>66</v>
      </c>
      <c r="R205" t="s">
        <v>67</v>
      </c>
      <c r="S205" t="s">
        <v>57</v>
      </c>
      <c r="T205">
        <v>0</v>
      </c>
      <c r="U205">
        <v>0</v>
      </c>
      <c r="V205">
        <v>1</v>
      </c>
      <c r="W205">
        <v>0</v>
      </c>
      <c r="X205">
        <v>1</v>
      </c>
      <c r="Y205">
        <v>0</v>
      </c>
      <c r="Z205" t="s">
        <v>37</v>
      </c>
      <c r="AA205">
        <v>9</v>
      </c>
      <c r="AB205" t="s">
        <v>38</v>
      </c>
      <c r="AC205" t="b">
        <v>1</v>
      </c>
      <c r="AD205" t="b">
        <v>1</v>
      </c>
    </row>
    <row r="206" spans="1:30" x14ac:dyDescent="0.25">
      <c r="A206" t="s">
        <v>282</v>
      </c>
      <c r="B206" s="1">
        <v>44166</v>
      </c>
      <c r="D206" s="1">
        <v>45649</v>
      </c>
      <c r="E206" s="1">
        <v>45649</v>
      </c>
      <c r="F206" s="1">
        <v>45765</v>
      </c>
      <c r="G206" s="1">
        <v>45765</v>
      </c>
      <c r="H206">
        <v>5</v>
      </c>
      <c r="I206">
        <v>442.58</v>
      </c>
      <c r="J206">
        <v>88.52</v>
      </c>
      <c r="K206">
        <v>140.80000000000001</v>
      </c>
      <c r="L206" t="s">
        <v>31</v>
      </c>
      <c r="M206" t="s">
        <v>80</v>
      </c>
      <c r="N206" t="s">
        <v>42</v>
      </c>
      <c r="O206">
        <v>42</v>
      </c>
      <c r="P206" t="s">
        <v>34</v>
      </c>
      <c r="Q206" t="s">
        <v>43</v>
      </c>
      <c r="R206" t="s">
        <v>44</v>
      </c>
      <c r="S206" t="s">
        <v>45</v>
      </c>
      <c r="T206">
        <v>0</v>
      </c>
      <c r="U206">
        <v>0</v>
      </c>
      <c r="V206">
        <v>1</v>
      </c>
      <c r="W206">
        <v>0</v>
      </c>
      <c r="X206">
        <v>3</v>
      </c>
      <c r="Y206" s="1">
        <v>44749</v>
      </c>
      <c r="Z206" s="1">
        <v>44749</v>
      </c>
      <c r="AA206">
        <v>5</v>
      </c>
      <c r="AB206" t="s">
        <v>38</v>
      </c>
      <c r="AC206" t="b">
        <v>1</v>
      </c>
      <c r="AD206" t="b">
        <v>1</v>
      </c>
    </row>
    <row r="207" spans="1:30" x14ac:dyDescent="0.25">
      <c r="A207" t="s">
        <v>283</v>
      </c>
      <c r="B207" s="1">
        <v>45188</v>
      </c>
      <c r="D207" s="1">
        <v>45228</v>
      </c>
      <c r="E207" s="1">
        <v>45228</v>
      </c>
      <c r="F207" s="1">
        <v>45719</v>
      </c>
      <c r="G207" s="1">
        <v>45719</v>
      </c>
      <c r="H207">
        <v>2</v>
      </c>
      <c r="I207">
        <v>2.37</v>
      </c>
      <c r="J207">
        <v>1.19</v>
      </c>
      <c r="K207">
        <v>0.5</v>
      </c>
      <c r="L207" t="s">
        <v>31</v>
      </c>
      <c r="M207" t="s">
        <v>32</v>
      </c>
      <c r="N207" t="s">
        <v>48</v>
      </c>
      <c r="O207">
        <v>20</v>
      </c>
      <c r="P207" t="s">
        <v>70</v>
      </c>
      <c r="Q207" t="s">
        <v>55</v>
      </c>
      <c r="R207" t="s">
        <v>35</v>
      </c>
      <c r="S207" t="s">
        <v>51</v>
      </c>
      <c r="T207">
        <v>0</v>
      </c>
      <c r="U207">
        <v>0</v>
      </c>
      <c r="V207">
        <v>0</v>
      </c>
      <c r="W207">
        <v>0</v>
      </c>
      <c r="X207">
        <v>0</v>
      </c>
      <c r="Y207" s="1">
        <v>45749</v>
      </c>
      <c r="Z207" s="1">
        <v>45749</v>
      </c>
      <c r="AA207">
        <v>0</v>
      </c>
      <c r="AB207" t="s">
        <v>38</v>
      </c>
      <c r="AC207" t="b">
        <v>0</v>
      </c>
      <c r="AD207" t="b">
        <v>0</v>
      </c>
    </row>
    <row r="208" spans="1:30" x14ac:dyDescent="0.25">
      <c r="A208" t="s">
        <v>284</v>
      </c>
      <c r="B208" s="1">
        <v>45130</v>
      </c>
      <c r="D208" s="1">
        <v>45872</v>
      </c>
      <c r="E208" s="1">
        <v>45872</v>
      </c>
      <c r="F208" s="1">
        <v>45931</v>
      </c>
      <c r="G208" s="1">
        <v>45931</v>
      </c>
      <c r="H208">
        <v>1</v>
      </c>
      <c r="I208">
        <v>87.78</v>
      </c>
      <c r="J208">
        <v>87.78</v>
      </c>
      <c r="K208">
        <v>58.66</v>
      </c>
      <c r="L208" t="s">
        <v>65</v>
      </c>
      <c r="M208" t="s">
        <v>62</v>
      </c>
      <c r="N208" t="s">
        <v>42</v>
      </c>
      <c r="O208">
        <v>40</v>
      </c>
      <c r="P208" t="s">
        <v>34</v>
      </c>
      <c r="Q208" t="s">
        <v>35</v>
      </c>
      <c r="R208" t="s">
        <v>44</v>
      </c>
      <c r="S208" t="s">
        <v>100</v>
      </c>
      <c r="T208">
        <v>0</v>
      </c>
      <c r="U208">
        <v>0</v>
      </c>
      <c r="V208">
        <v>0</v>
      </c>
      <c r="W208">
        <v>0</v>
      </c>
      <c r="X208">
        <v>0</v>
      </c>
      <c r="Y208" s="1">
        <v>45336</v>
      </c>
      <c r="Z208" s="1">
        <v>45336</v>
      </c>
      <c r="AA208">
        <v>0</v>
      </c>
      <c r="AB208" t="s">
        <v>38</v>
      </c>
      <c r="AC208" t="b">
        <v>1</v>
      </c>
      <c r="AD208" t="b">
        <v>0</v>
      </c>
    </row>
    <row r="209" spans="1:30" x14ac:dyDescent="0.25">
      <c r="A209" t="s">
        <v>285</v>
      </c>
      <c r="B209" s="1">
        <v>44453</v>
      </c>
      <c r="D209" s="1">
        <v>44849</v>
      </c>
      <c r="E209" s="1">
        <v>44849</v>
      </c>
      <c r="F209" s="1">
        <v>45881</v>
      </c>
      <c r="G209" s="1">
        <v>45881</v>
      </c>
      <c r="H209">
        <v>5</v>
      </c>
      <c r="I209">
        <v>309.45999999999998</v>
      </c>
      <c r="J209">
        <v>61.89</v>
      </c>
      <c r="K209">
        <v>91.47</v>
      </c>
      <c r="L209" t="s">
        <v>31</v>
      </c>
      <c r="M209" t="s">
        <v>76</v>
      </c>
      <c r="N209" t="s">
        <v>48</v>
      </c>
      <c r="O209">
        <v>34</v>
      </c>
      <c r="P209" t="s">
        <v>34</v>
      </c>
      <c r="Q209" t="s">
        <v>50</v>
      </c>
      <c r="R209" t="s">
        <v>35</v>
      </c>
      <c r="S209" t="s">
        <v>36</v>
      </c>
      <c r="T209">
        <v>0</v>
      </c>
      <c r="U209">
        <v>0</v>
      </c>
      <c r="V209">
        <v>0</v>
      </c>
      <c r="W209">
        <v>0</v>
      </c>
      <c r="X209">
        <v>2</v>
      </c>
      <c r="Y209" s="1">
        <v>45052</v>
      </c>
      <c r="Z209" s="1">
        <v>45052</v>
      </c>
      <c r="AA209">
        <v>8</v>
      </c>
      <c r="AB209" t="s">
        <v>38</v>
      </c>
      <c r="AC209" t="b">
        <v>1</v>
      </c>
      <c r="AD209" t="b">
        <v>0</v>
      </c>
    </row>
    <row r="210" spans="1:30" x14ac:dyDescent="0.25">
      <c r="A210" t="s">
        <v>286</v>
      </c>
      <c r="B210" s="1">
        <v>45396</v>
      </c>
      <c r="D210" s="1">
        <v>45592</v>
      </c>
      <c r="E210" s="1">
        <v>45592</v>
      </c>
      <c r="F210" s="1">
        <v>45816</v>
      </c>
      <c r="G210" s="1">
        <v>45816</v>
      </c>
      <c r="H210">
        <v>2</v>
      </c>
      <c r="I210">
        <v>53.88</v>
      </c>
      <c r="J210">
        <v>26.94</v>
      </c>
      <c r="K210">
        <v>21.11</v>
      </c>
      <c r="L210" t="s">
        <v>59</v>
      </c>
      <c r="M210" t="s">
        <v>62</v>
      </c>
      <c r="N210" t="s">
        <v>42</v>
      </c>
      <c r="O210">
        <v>31</v>
      </c>
      <c r="P210" t="s">
        <v>34</v>
      </c>
      <c r="Q210" t="s">
        <v>82</v>
      </c>
      <c r="R210" t="s">
        <v>35</v>
      </c>
      <c r="S210" t="s">
        <v>96</v>
      </c>
      <c r="T210">
        <v>0</v>
      </c>
      <c r="U210">
        <v>0</v>
      </c>
      <c r="V210">
        <v>0</v>
      </c>
      <c r="W210">
        <v>0</v>
      </c>
      <c r="X210">
        <v>0</v>
      </c>
      <c r="Y210" s="1">
        <v>45415</v>
      </c>
      <c r="Z210" s="1">
        <v>45415</v>
      </c>
      <c r="AA210">
        <v>8</v>
      </c>
      <c r="AB210" t="s">
        <v>38</v>
      </c>
      <c r="AC210" t="b">
        <v>1</v>
      </c>
      <c r="AD210" t="b">
        <v>0</v>
      </c>
    </row>
    <row r="211" spans="1:30" x14ac:dyDescent="0.25">
      <c r="A211" t="s">
        <v>287</v>
      </c>
      <c r="B211" s="1">
        <v>44078</v>
      </c>
      <c r="D211" s="1">
        <v>45722</v>
      </c>
      <c r="E211" s="1">
        <v>45722</v>
      </c>
      <c r="F211" s="1">
        <v>45853</v>
      </c>
      <c r="G211" s="1">
        <v>45853</v>
      </c>
      <c r="H211">
        <v>3</v>
      </c>
      <c r="I211">
        <v>204.36</v>
      </c>
      <c r="J211">
        <v>68.12</v>
      </c>
      <c r="K211">
        <v>51.71</v>
      </c>
      <c r="L211" t="s">
        <v>87</v>
      </c>
      <c r="M211" t="s">
        <v>88</v>
      </c>
      <c r="N211" t="s">
        <v>42</v>
      </c>
      <c r="O211">
        <v>30</v>
      </c>
      <c r="P211" t="s">
        <v>70</v>
      </c>
      <c r="Q211" t="s">
        <v>43</v>
      </c>
      <c r="R211" t="s">
        <v>44</v>
      </c>
      <c r="S211" t="s">
        <v>57</v>
      </c>
      <c r="T211">
        <v>1</v>
      </c>
      <c r="U211">
        <v>0</v>
      </c>
      <c r="V211">
        <v>0</v>
      </c>
      <c r="W211">
        <v>0</v>
      </c>
      <c r="X211">
        <v>2</v>
      </c>
      <c r="Y211" s="1">
        <v>45629</v>
      </c>
      <c r="Z211" s="1">
        <v>45629</v>
      </c>
      <c r="AA211">
        <v>0</v>
      </c>
      <c r="AB211" t="s">
        <v>38</v>
      </c>
      <c r="AC211" t="b">
        <v>0</v>
      </c>
      <c r="AD211" t="b">
        <v>0</v>
      </c>
    </row>
    <row r="212" spans="1:30" x14ac:dyDescent="0.25">
      <c r="A212" t="s">
        <v>288</v>
      </c>
      <c r="B212" s="1">
        <v>44523</v>
      </c>
      <c r="D212" s="1">
        <v>45285</v>
      </c>
      <c r="E212" s="1">
        <v>45285</v>
      </c>
      <c r="F212" s="1">
        <v>45421</v>
      </c>
      <c r="G212" s="1">
        <v>45421</v>
      </c>
      <c r="H212">
        <v>1</v>
      </c>
      <c r="I212">
        <v>1.1100000000000001</v>
      </c>
      <c r="J212">
        <v>1.1100000000000001</v>
      </c>
      <c r="K212">
        <v>0</v>
      </c>
      <c r="L212" t="s">
        <v>87</v>
      </c>
      <c r="M212" t="s">
        <v>76</v>
      </c>
      <c r="N212" t="s">
        <v>33</v>
      </c>
      <c r="O212">
        <v>22</v>
      </c>
      <c r="P212" t="s">
        <v>70</v>
      </c>
      <c r="Q212" t="s">
        <v>35</v>
      </c>
      <c r="R212" t="s">
        <v>35</v>
      </c>
      <c r="S212" t="s">
        <v>57</v>
      </c>
      <c r="T212">
        <v>0</v>
      </c>
      <c r="U212">
        <v>0</v>
      </c>
      <c r="V212">
        <v>0</v>
      </c>
      <c r="W212">
        <v>0</v>
      </c>
      <c r="X212">
        <v>0</v>
      </c>
      <c r="Y212" s="1">
        <v>44843</v>
      </c>
      <c r="Z212" s="1">
        <v>44843</v>
      </c>
      <c r="AA212">
        <v>5</v>
      </c>
      <c r="AB212" t="s">
        <v>38</v>
      </c>
      <c r="AC212" t="b">
        <v>0</v>
      </c>
      <c r="AD212" t="b">
        <v>0</v>
      </c>
    </row>
    <row r="213" spans="1:30" x14ac:dyDescent="0.25">
      <c r="A213" t="s">
        <v>289</v>
      </c>
      <c r="B213" s="1">
        <v>44401</v>
      </c>
      <c r="D213" s="1">
        <v>44528</v>
      </c>
      <c r="E213" s="1">
        <v>44528</v>
      </c>
      <c r="F213" s="1">
        <v>45284</v>
      </c>
      <c r="G213" s="1">
        <v>45284</v>
      </c>
      <c r="H213">
        <v>2</v>
      </c>
      <c r="I213">
        <v>82.85</v>
      </c>
      <c r="J213">
        <v>41.43</v>
      </c>
      <c r="K213">
        <v>0</v>
      </c>
      <c r="L213" t="s">
        <v>65</v>
      </c>
      <c r="M213" t="s">
        <v>104</v>
      </c>
      <c r="N213" t="s">
        <v>42</v>
      </c>
      <c r="O213">
        <v>16</v>
      </c>
      <c r="P213" t="s">
        <v>49</v>
      </c>
      <c r="Q213" t="s">
        <v>66</v>
      </c>
      <c r="R213" t="s">
        <v>63</v>
      </c>
      <c r="S213" t="s">
        <v>100</v>
      </c>
      <c r="T213">
        <v>0</v>
      </c>
      <c r="U213">
        <v>0</v>
      </c>
      <c r="V213">
        <v>0</v>
      </c>
      <c r="W213">
        <v>0</v>
      </c>
      <c r="X213">
        <v>1</v>
      </c>
      <c r="Y213">
        <v>0</v>
      </c>
      <c r="Z213" t="s">
        <v>37</v>
      </c>
      <c r="AA213">
        <v>6</v>
      </c>
      <c r="AB213" t="s">
        <v>52</v>
      </c>
      <c r="AC213" t="b">
        <v>0</v>
      </c>
      <c r="AD213" t="b">
        <v>0</v>
      </c>
    </row>
    <row r="214" spans="1:30" x14ac:dyDescent="0.25">
      <c r="A214" t="s">
        <v>290</v>
      </c>
      <c r="B214" s="1">
        <v>44999</v>
      </c>
      <c r="D214" s="1">
        <v>45353</v>
      </c>
      <c r="E214" s="1">
        <v>45353</v>
      </c>
      <c r="F214" s="1">
        <v>45355</v>
      </c>
      <c r="G214" s="1">
        <v>45355</v>
      </c>
      <c r="H214">
        <v>1</v>
      </c>
      <c r="I214">
        <v>6.41</v>
      </c>
      <c r="J214">
        <v>6.41</v>
      </c>
      <c r="K214">
        <v>5.52</v>
      </c>
      <c r="L214" t="s">
        <v>59</v>
      </c>
      <c r="M214" t="s">
        <v>60</v>
      </c>
      <c r="N214" t="s">
        <v>48</v>
      </c>
      <c r="O214">
        <v>27</v>
      </c>
      <c r="P214" t="s">
        <v>70</v>
      </c>
      <c r="Q214" t="s">
        <v>50</v>
      </c>
      <c r="R214" t="s">
        <v>56</v>
      </c>
      <c r="S214" t="s">
        <v>72</v>
      </c>
      <c r="T214">
        <v>0</v>
      </c>
      <c r="U214">
        <v>0</v>
      </c>
      <c r="V214">
        <v>0</v>
      </c>
      <c r="W214">
        <v>0</v>
      </c>
      <c r="X214">
        <v>1</v>
      </c>
      <c r="Y214" s="1">
        <v>45266</v>
      </c>
      <c r="Z214" s="1">
        <v>45266</v>
      </c>
      <c r="AA214">
        <v>0</v>
      </c>
      <c r="AB214" t="s">
        <v>52</v>
      </c>
      <c r="AC214" t="b">
        <v>1</v>
      </c>
      <c r="AD214" t="b">
        <v>0</v>
      </c>
    </row>
    <row r="215" spans="1:30" x14ac:dyDescent="0.25">
      <c r="A215" t="s">
        <v>291</v>
      </c>
      <c r="B215" s="1">
        <v>45360</v>
      </c>
      <c r="D215" s="1">
        <v>45656</v>
      </c>
      <c r="E215" s="1">
        <v>45656</v>
      </c>
      <c r="F215" s="1">
        <v>45795</v>
      </c>
      <c r="G215" s="1">
        <v>45795</v>
      </c>
      <c r="H215">
        <v>1</v>
      </c>
      <c r="I215">
        <v>35.340000000000003</v>
      </c>
      <c r="J215">
        <v>35.340000000000003</v>
      </c>
      <c r="K215">
        <v>17.28</v>
      </c>
      <c r="L215" t="s">
        <v>59</v>
      </c>
      <c r="M215" t="s">
        <v>104</v>
      </c>
      <c r="N215" t="s">
        <v>33</v>
      </c>
      <c r="O215">
        <v>30</v>
      </c>
      <c r="P215" t="s">
        <v>70</v>
      </c>
      <c r="Q215" t="s">
        <v>82</v>
      </c>
      <c r="R215" t="s">
        <v>44</v>
      </c>
      <c r="S215" t="s">
        <v>100</v>
      </c>
      <c r="T215">
        <v>1</v>
      </c>
      <c r="U215">
        <v>0</v>
      </c>
      <c r="V215">
        <v>0</v>
      </c>
      <c r="W215">
        <v>0</v>
      </c>
      <c r="X215">
        <v>0</v>
      </c>
      <c r="Y215">
        <v>0</v>
      </c>
      <c r="Z215" t="s">
        <v>37</v>
      </c>
      <c r="AA215">
        <v>10</v>
      </c>
      <c r="AB215" t="s">
        <v>38</v>
      </c>
      <c r="AC215" t="b">
        <v>0</v>
      </c>
      <c r="AD215" t="b">
        <v>1</v>
      </c>
    </row>
    <row r="216" spans="1:30" x14ac:dyDescent="0.25">
      <c r="A216" t="s">
        <v>292</v>
      </c>
      <c r="B216" s="1">
        <v>45147</v>
      </c>
      <c r="D216" s="1">
        <v>45372</v>
      </c>
      <c r="E216" s="1">
        <v>45372</v>
      </c>
      <c r="F216" s="1">
        <v>45818</v>
      </c>
      <c r="G216" s="1">
        <v>45818</v>
      </c>
      <c r="H216">
        <v>4</v>
      </c>
      <c r="I216">
        <v>228.95</v>
      </c>
      <c r="J216">
        <v>57.24</v>
      </c>
      <c r="K216">
        <v>56.17</v>
      </c>
      <c r="L216" t="s">
        <v>31</v>
      </c>
      <c r="M216" t="s">
        <v>60</v>
      </c>
      <c r="N216" t="s">
        <v>33</v>
      </c>
      <c r="O216">
        <v>35</v>
      </c>
      <c r="P216" t="s">
        <v>34</v>
      </c>
      <c r="Q216" t="s">
        <v>55</v>
      </c>
      <c r="R216" t="s">
        <v>35</v>
      </c>
      <c r="S216" t="s">
        <v>100</v>
      </c>
      <c r="T216">
        <v>0</v>
      </c>
      <c r="U216">
        <v>0</v>
      </c>
      <c r="V216">
        <v>0</v>
      </c>
      <c r="W216">
        <v>0</v>
      </c>
      <c r="X216">
        <v>2</v>
      </c>
      <c r="Y216">
        <v>0</v>
      </c>
      <c r="Z216" t="s">
        <v>37</v>
      </c>
      <c r="AA216">
        <v>0</v>
      </c>
      <c r="AB216" t="s">
        <v>73</v>
      </c>
      <c r="AC216" t="b">
        <v>0</v>
      </c>
      <c r="AD216" t="b">
        <v>0</v>
      </c>
    </row>
    <row r="217" spans="1:30" x14ac:dyDescent="0.25">
      <c r="A217" t="s">
        <v>293</v>
      </c>
      <c r="B217" s="1">
        <v>44041</v>
      </c>
      <c r="D217" s="1">
        <v>44979</v>
      </c>
      <c r="E217" s="1">
        <v>44979</v>
      </c>
      <c r="F217" s="1">
        <v>45048</v>
      </c>
      <c r="G217" s="1">
        <v>45048</v>
      </c>
      <c r="H217">
        <v>5</v>
      </c>
      <c r="I217">
        <v>193.11</v>
      </c>
      <c r="J217">
        <v>38.619999999999997</v>
      </c>
      <c r="K217">
        <v>37.799999999999997</v>
      </c>
      <c r="L217" t="s">
        <v>47</v>
      </c>
      <c r="M217" t="s">
        <v>88</v>
      </c>
      <c r="N217" t="s">
        <v>33</v>
      </c>
      <c r="O217">
        <v>16</v>
      </c>
      <c r="P217" t="s">
        <v>49</v>
      </c>
      <c r="Q217" t="s">
        <v>35</v>
      </c>
      <c r="R217" t="s">
        <v>44</v>
      </c>
      <c r="S217" t="s">
        <v>57</v>
      </c>
      <c r="T217">
        <v>0</v>
      </c>
      <c r="U217">
        <v>0</v>
      </c>
      <c r="V217">
        <v>0</v>
      </c>
      <c r="W217">
        <v>0</v>
      </c>
      <c r="X217">
        <v>1</v>
      </c>
      <c r="Y217" s="1">
        <v>44312</v>
      </c>
      <c r="Z217" s="1">
        <v>44312</v>
      </c>
      <c r="AA217">
        <v>0</v>
      </c>
      <c r="AB217" t="s">
        <v>52</v>
      </c>
      <c r="AC217" t="b">
        <v>1</v>
      </c>
      <c r="AD217" t="b">
        <v>0</v>
      </c>
    </row>
    <row r="218" spans="1:30" x14ac:dyDescent="0.25">
      <c r="A218" t="s">
        <v>294</v>
      </c>
      <c r="B218" s="1">
        <v>45270</v>
      </c>
      <c r="D218" s="1">
        <v>45596</v>
      </c>
      <c r="E218" s="1">
        <v>45596</v>
      </c>
      <c r="F218" s="1">
        <v>45701</v>
      </c>
      <c r="G218" s="1">
        <v>45701</v>
      </c>
      <c r="H218">
        <v>2</v>
      </c>
      <c r="I218">
        <v>99.94</v>
      </c>
      <c r="J218">
        <v>49.97</v>
      </c>
      <c r="K218">
        <v>13.8</v>
      </c>
      <c r="L218" t="s">
        <v>31</v>
      </c>
      <c r="M218" t="s">
        <v>69</v>
      </c>
      <c r="N218" t="s">
        <v>48</v>
      </c>
      <c r="O218">
        <v>31</v>
      </c>
      <c r="P218" t="s">
        <v>34</v>
      </c>
      <c r="Q218" t="s">
        <v>43</v>
      </c>
      <c r="R218" t="s">
        <v>35</v>
      </c>
      <c r="S218" t="s">
        <v>57</v>
      </c>
      <c r="T218">
        <v>0</v>
      </c>
      <c r="U218">
        <v>0</v>
      </c>
      <c r="V218">
        <v>0</v>
      </c>
      <c r="W218">
        <v>0</v>
      </c>
      <c r="X218">
        <v>0</v>
      </c>
      <c r="Y218" s="1">
        <v>45740</v>
      </c>
      <c r="Z218" s="1">
        <v>45740</v>
      </c>
      <c r="AA218">
        <v>0</v>
      </c>
      <c r="AB218" t="s">
        <v>52</v>
      </c>
      <c r="AC218" t="b">
        <v>1</v>
      </c>
      <c r="AD218" t="b">
        <v>0</v>
      </c>
    </row>
    <row r="219" spans="1:30" x14ac:dyDescent="0.25">
      <c r="A219" t="s">
        <v>295</v>
      </c>
      <c r="B219" s="1">
        <v>45307</v>
      </c>
      <c r="D219" s="1">
        <v>45603</v>
      </c>
      <c r="E219" s="1">
        <v>45603</v>
      </c>
      <c r="F219" s="1">
        <v>45783</v>
      </c>
      <c r="G219" s="1">
        <v>45783</v>
      </c>
      <c r="H219">
        <v>1</v>
      </c>
      <c r="I219">
        <v>78.88</v>
      </c>
      <c r="J219">
        <v>78.88</v>
      </c>
      <c r="K219">
        <v>28.5</v>
      </c>
      <c r="L219" t="s">
        <v>59</v>
      </c>
      <c r="M219" t="s">
        <v>69</v>
      </c>
      <c r="N219" t="s">
        <v>48</v>
      </c>
      <c r="O219">
        <v>40</v>
      </c>
      <c r="P219" t="s">
        <v>34</v>
      </c>
      <c r="Q219" t="s">
        <v>66</v>
      </c>
      <c r="R219" t="s">
        <v>67</v>
      </c>
      <c r="S219" t="s">
        <v>51</v>
      </c>
      <c r="T219">
        <v>0</v>
      </c>
      <c r="U219">
        <v>0</v>
      </c>
      <c r="V219">
        <v>0</v>
      </c>
      <c r="W219">
        <v>1</v>
      </c>
      <c r="X219">
        <v>1</v>
      </c>
      <c r="Y219">
        <v>0</v>
      </c>
      <c r="Z219" t="s">
        <v>37</v>
      </c>
      <c r="AA219">
        <v>10</v>
      </c>
      <c r="AB219" t="s">
        <v>38</v>
      </c>
      <c r="AC219" t="b">
        <v>0</v>
      </c>
      <c r="AD219" t="b">
        <v>0</v>
      </c>
    </row>
    <row r="220" spans="1:30" x14ac:dyDescent="0.25">
      <c r="A220" t="s">
        <v>296</v>
      </c>
      <c r="B220" s="1">
        <v>45017</v>
      </c>
      <c r="D220" s="1">
        <v>45129</v>
      </c>
      <c r="E220" s="1">
        <v>45129</v>
      </c>
      <c r="F220" s="1">
        <v>45838</v>
      </c>
      <c r="G220" s="1">
        <v>45838</v>
      </c>
      <c r="H220">
        <v>3</v>
      </c>
      <c r="I220">
        <v>108.34</v>
      </c>
      <c r="J220">
        <v>36.11</v>
      </c>
      <c r="K220">
        <v>26.6</v>
      </c>
      <c r="L220" t="s">
        <v>65</v>
      </c>
      <c r="M220" t="s">
        <v>69</v>
      </c>
      <c r="N220" t="s">
        <v>33</v>
      </c>
      <c r="O220">
        <v>43</v>
      </c>
      <c r="P220" t="s">
        <v>34</v>
      </c>
      <c r="Q220" t="s">
        <v>43</v>
      </c>
      <c r="R220" t="s">
        <v>56</v>
      </c>
      <c r="S220" t="s">
        <v>100</v>
      </c>
      <c r="T220">
        <v>0</v>
      </c>
      <c r="U220">
        <v>0</v>
      </c>
      <c r="V220">
        <v>1</v>
      </c>
      <c r="W220">
        <v>0</v>
      </c>
      <c r="X220">
        <v>2</v>
      </c>
      <c r="Y220" s="1">
        <v>45596</v>
      </c>
      <c r="Z220" s="1">
        <v>45596</v>
      </c>
      <c r="AA220">
        <v>0</v>
      </c>
      <c r="AB220" t="s">
        <v>73</v>
      </c>
      <c r="AC220" t="b">
        <v>0</v>
      </c>
      <c r="AD220" t="b">
        <v>0</v>
      </c>
    </row>
    <row r="221" spans="1:30" x14ac:dyDescent="0.25">
      <c r="A221" t="s">
        <v>297</v>
      </c>
      <c r="B221" s="1">
        <v>45627</v>
      </c>
      <c r="D221" s="1">
        <v>45775</v>
      </c>
      <c r="E221" s="1">
        <v>45775</v>
      </c>
      <c r="F221" s="1">
        <v>45934</v>
      </c>
      <c r="G221" s="1">
        <v>45934</v>
      </c>
      <c r="H221">
        <v>2</v>
      </c>
      <c r="I221">
        <v>120.41</v>
      </c>
      <c r="J221">
        <v>60.21</v>
      </c>
      <c r="K221">
        <v>59.52</v>
      </c>
      <c r="L221" t="s">
        <v>59</v>
      </c>
      <c r="M221" t="s">
        <v>88</v>
      </c>
      <c r="N221" t="s">
        <v>42</v>
      </c>
      <c r="O221">
        <v>34</v>
      </c>
      <c r="P221" t="s">
        <v>34</v>
      </c>
      <c r="Q221" t="s">
        <v>82</v>
      </c>
      <c r="R221" t="s">
        <v>56</v>
      </c>
      <c r="S221" t="s">
        <v>85</v>
      </c>
      <c r="T221">
        <v>0</v>
      </c>
      <c r="U221">
        <v>0</v>
      </c>
      <c r="V221">
        <v>0</v>
      </c>
      <c r="W221">
        <v>0</v>
      </c>
      <c r="X221">
        <v>0</v>
      </c>
      <c r="Y221" s="1">
        <v>45930</v>
      </c>
      <c r="Z221" s="1">
        <v>45930</v>
      </c>
      <c r="AA221">
        <v>0</v>
      </c>
      <c r="AB221" t="s">
        <v>38</v>
      </c>
      <c r="AC221" t="b">
        <v>1</v>
      </c>
      <c r="AD221" t="b">
        <v>1</v>
      </c>
    </row>
    <row r="222" spans="1:30" x14ac:dyDescent="0.25">
      <c r="A222" t="s">
        <v>298</v>
      </c>
      <c r="B222" s="1">
        <v>45448</v>
      </c>
      <c r="D222" s="1">
        <v>45701</v>
      </c>
      <c r="E222" s="1">
        <v>45701</v>
      </c>
      <c r="F222" s="1">
        <v>45817</v>
      </c>
      <c r="G222" s="1">
        <v>45817</v>
      </c>
      <c r="H222">
        <v>7</v>
      </c>
      <c r="I222">
        <v>376.39</v>
      </c>
      <c r="J222">
        <v>53.77</v>
      </c>
      <c r="K222">
        <v>0.5</v>
      </c>
      <c r="L222" t="s">
        <v>31</v>
      </c>
      <c r="M222" t="s">
        <v>62</v>
      </c>
      <c r="N222" t="s">
        <v>33</v>
      </c>
      <c r="O222">
        <v>33</v>
      </c>
      <c r="P222" t="s">
        <v>34</v>
      </c>
      <c r="Q222" t="s">
        <v>43</v>
      </c>
      <c r="R222" t="s">
        <v>67</v>
      </c>
      <c r="S222" t="s">
        <v>100</v>
      </c>
      <c r="T222">
        <v>0</v>
      </c>
      <c r="U222">
        <v>0</v>
      </c>
      <c r="V222">
        <v>2</v>
      </c>
      <c r="W222">
        <v>0</v>
      </c>
      <c r="X222">
        <v>3</v>
      </c>
      <c r="Y222" s="1">
        <v>45554</v>
      </c>
      <c r="Z222" s="1">
        <v>45554</v>
      </c>
      <c r="AA222">
        <v>0</v>
      </c>
      <c r="AB222" t="s">
        <v>38</v>
      </c>
      <c r="AC222" t="b">
        <v>1</v>
      </c>
      <c r="AD222" t="b">
        <v>0</v>
      </c>
    </row>
    <row r="223" spans="1:30" x14ac:dyDescent="0.25">
      <c r="A223" t="s">
        <v>299</v>
      </c>
      <c r="B223" s="1">
        <v>44524</v>
      </c>
      <c r="D223" s="1">
        <v>45538</v>
      </c>
      <c r="E223" s="1">
        <v>45538</v>
      </c>
      <c r="F223" s="1">
        <v>45611</v>
      </c>
      <c r="G223" s="1">
        <v>45611</v>
      </c>
      <c r="H223">
        <v>5</v>
      </c>
      <c r="I223">
        <v>521.44000000000005</v>
      </c>
      <c r="J223">
        <v>104.29</v>
      </c>
      <c r="K223">
        <v>195.12</v>
      </c>
      <c r="L223" t="s">
        <v>59</v>
      </c>
      <c r="M223" t="s">
        <v>104</v>
      </c>
      <c r="N223" t="s">
        <v>48</v>
      </c>
      <c r="O223">
        <v>31</v>
      </c>
      <c r="P223" t="s">
        <v>34</v>
      </c>
      <c r="Q223" t="s">
        <v>90</v>
      </c>
      <c r="R223" t="s">
        <v>56</v>
      </c>
      <c r="S223" t="s">
        <v>36</v>
      </c>
      <c r="T223">
        <v>1</v>
      </c>
      <c r="U223">
        <v>0</v>
      </c>
      <c r="V223">
        <v>1</v>
      </c>
      <c r="W223">
        <v>1</v>
      </c>
      <c r="X223">
        <v>2</v>
      </c>
      <c r="Y223" s="1">
        <v>44943</v>
      </c>
      <c r="Z223" s="1">
        <v>44943</v>
      </c>
      <c r="AA223">
        <v>5</v>
      </c>
      <c r="AB223" t="s">
        <v>73</v>
      </c>
      <c r="AC223" t="b">
        <v>1</v>
      </c>
      <c r="AD223" t="b">
        <v>1</v>
      </c>
    </row>
    <row r="224" spans="1:30" x14ac:dyDescent="0.25">
      <c r="A224" t="s">
        <v>300</v>
      </c>
      <c r="B224" s="1">
        <v>45355</v>
      </c>
      <c r="D224" s="1">
        <v>45684</v>
      </c>
      <c r="E224" s="1">
        <v>45684</v>
      </c>
      <c r="F224" s="1">
        <v>45912</v>
      </c>
      <c r="G224" s="1">
        <v>45912</v>
      </c>
      <c r="H224">
        <v>8</v>
      </c>
      <c r="I224">
        <v>216.24</v>
      </c>
      <c r="J224">
        <v>27.03</v>
      </c>
      <c r="K224">
        <v>35.770000000000003</v>
      </c>
      <c r="L224" t="s">
        <v>87</v>
      </c>
      <c r="M224" t="s">
        <v>104</v>
      </c>
      <c r="N224" t="s">
        <v>33</v>
      </c>
      <c r="O224">
        <v>26</v>
      </c>
      <c r="P224" t="s">
        <v>70</v>
      </c>
      <c r="Q224" t="s">
        <v>35</v>
      </c>
      <c r="R224" t="s">
        <v>63</v>
      </c>
      <c r="S224" t="s">
        <v>100</v>
      </c>
      <c r="T224">
        <v>0</v>
      </c>
      <c r="U224">
        <v>0</v>
      </c>
      <c r="V224">
        <v>1</v>
      </c>
      <c r="W224">
        <v>0</v>
      </c>
      <c r="X224">
        <v>0</v>
      </c>
      <c r="Y224" s="1">
        <v>45545</v>
      </c>
      <c r="Z224" s="1">
        <v>45545</v>
      </c>
      <c r="AA224">
        <v>0</v>
      </c>
      <c r="AB224" t="s">
        <v>38</v>
      </c>
      <c r="AC224" t="b">
        <v>0</v>
      </c>
      <c r="AD224" t="b">
        <v>0</v>
      </c>
    </row>
    <row r="225" spans="1:30" x14ac:dyDescent="0.25">
      <c r="A225" t="s">
        <v>301</v>
      </c>
      <c r="B225" s="1">
        <v>44517</v>
      </c>
      <c r="D225" s="1">
        <v>45453</v>
      </c>
      <c r="E225" s="1">
        <v>45453</v>
      </c>
      <c r="F225">
        <v>0</v>
      </c>
      <c r="G225" t="s">
        <v>92</v>
      </c>
      <c r="H225">
        <v>0</v>
      </c>
      <c r="I225">
        <v>0</v>
      </c>
      <c r="J225">
        <v>0</v>
      </c>
      <c r="K225">
        <v>0</v>
      </c>
      <c r="L225" t="s">
        <v>40</v>
      </c>
      <c r="M225" t="s">
        <v>62</v>
      </c>
      <c r="N225" t="s">
        <v>48</v>
      </c>
      <c r="O225">
        <v>49</v>
      </c>
      <c r="P225" t="s">
        <v>34</v>
      </c>
      <c r="Q225" t="s">
        <v>35</v>
      </c>
      <c r="R225" t="s">
        <v>67</v>
      </c>
      <c r="S225" t="s">
        <v>36</v>
      </c>
      <c r="T225">
        <v>0</v>
      </c>
      <c r="U225">
        <v>0</v>
      </c>
      <c r="V225">
        <v>0</v>
      </c>
      <c r="W225">
        <v>0</v>
      </c>
      <c r="X225">
        <v>0</v>
      </c>
      <c r="Y225">
        <v>0</v>
      </c>
      <c r="Z225" t="s">
        <v>37</v>
      </c>
      <c r="AA225">
        <v>0</v>
      </c>
      <c r="AB225" t="s">
        <v>52</v>
      </c>
      <c r="AC225" t="b">
        <v>1</v>
      </c>
      <c r="AD225" t="b">
        <v>0</v>
      </c>
    </row>
    <row r="226" spans="1:30" x14ac:dyDescent="0.25">
      <c r="A226" t="s">
        <v>302</v>
      </c>
      <c r="B226" s="1">
        <v>43989</v>
      </c>
      <c r="D226" s="1">
        <v>45537</v>
      </c>
      <c r="E226" s="1">
        <v>45537</v>
      </c>
      <c r="F226" s="1">
        <v>45721</v>
      </c>
      <c r="G226" s="1">
        <v>45721</v>
      </c>
      <c r="H226">
        <v>2</v>
      </c>
      <c r="I226">
        <v>87.78</v>
      </c>
      <c r="J226">
        <v>43.89</v>
      </c>
      <c r="K226">
        <v>42.46</v>
      </c>
      <c r="L226" t="s">
        <v>47</v>
      </c>
      <c r="M226" t="s">
        <v>69</v>
      </c>
      <c r="N226" t="s">
        <v>42</v>
      </c>
      <c r="O226">
        <v>37</v>
      </c>
      <c r="P226" t="s">
        <v>34</v>
      </c>
      <c r="Q226" t="s">
        <v>82</v>
      </c>
      <c r="R226" t="s">
        <v>44</v>
      </c>
      <c r="S226" t="s">
        <v>36</v>
      </c>
      <c r="T226">
        <v>0</v>
      </c>
      <c r="U226">
        <v>1</v>
      </c>
      <c r="V226">
        <v>0</v>
      </c>
      <c r="W226">
        <v>0</v>
      </c>
      <c r="X226">
        <v>0</v>
      </c>
      <c r="Y226">
        <v>0</v>
      </c>
      <c r="Z226" t="s">
        <v>37</v>
      </c>
      <c r="AA226">
        <v>0</v>
      </c>
      <c r="AB226" t="s">
        <v>38</v>
      </c>
      <c r="AC226" t="b">
        <v>1</v>
      </c>
      <c r="AD226" t="b">
        <v>0</v>
      </c>
    </row>
    <row r="227" spans="1:30" x14ac:dyDescent="0.25">
      <c r="A227" t="s">
        <v>303</v>
      </c>
      <c r="B227" s="1">
        <v>44548</v>
      </c>
      <c r="D227" s="1">
        <v>45086</v>
      </c>
      <c r="E227" s="1">
        <v>45086</v>
      </c>
      <c r="F227">
        <v>0</v>
      </c>
      <c r="G227" t="s">
        <v>92</v>
      </c>
      <c r="H227">
        <v>0</v>
      </c>
      <c r="I227">
        <v>0</v>
      </c>
      <c r="J227">
        <v>0</v>
      </c>
      <c r="K227">
        <v>0</v>
      </c>
      <c r="L227" t="s">
        <v>87</v>
      </c>
      <c r="M227" t="s">
        <v>41</v>
      </c>
      <c r="N227" t="s">
        <v>42</v>
      </c>
      <c r="O227">
        <v>24</v>
      </c>
      <c r="P227" t="s">
        <v>70</v>
      </c>
      <c r="Q227" t="s">
        <v>66</v>
      </c>
      <c r="R227" t="s">
        <v>35</v>
      </c>
      <c r="S227" t="s">
        <v>51</v>
      </c>
      <c r="T227">
        <v>0</v>
      </c>
      <c r="U227">
        <v>0</v>
      </c>
      <c r="V227">
        <v>0</v>
      </c>
      <c r="W227">
        <v>0</v>
      </c>
      <c r="X227">
        <v>0</v>
      </c>
      <c r="Y227" s="1">
        <v>45923</v>
      </c>
      <c r="Z227" s="1">
        <v>45923</v>
      </c>
      <c r="AA227">
        <v>0</v>
      </c>
      <c r="AB227" t="s">
        <v>38</v>
      </c>
      <c r="AC227" t="b">
        <v>1</v>
      </c>
      <c r="AD227" t="b">
        <v>1</v>
      </c>
    </row>
    <row r="228" spans="1:30" x14ac:dyDescent="0.25">
      <c r="A228" t="s">
        <v>304</v>
      </c>
      <c r="B228" s="1">
        <v>44393</v>
      </c>
      <c r="D228" s="1">
        <v>45885</v>
      </c>
      <c r="E228" s="1">
        <v>45885</v>
      </c>
      <c r="F228" s="1">
        <v>45922</v>
      </c>
      <c r="G228" s="1">
        <v>45922</v>
      </c>
      <c r="H228">
        <v>1</v>
      </c>
      <c r="I228">
        <v>54.33</v>
      </c>
      <c r="J228">
        <v>54.33</v>
      </c>
      <c r="K228">
        <v>0.5</v>
      </c>
      <c r="L228" t="s">
        <v>40</v>
      </c>
      <c r="M228" t="s">
        <v>41</v>
      </c>
      <c r="N228" t="s">
        <v>42</v>
      </c>
      <c r="O228">
        <v>40</v>
      </c>
      <c r="P228" t="s">
        <v>34</v>
      </c>
      <c r="Q228" t="s">
        <v>55</v>
      </c>
      <c r="R228" t="s">
        <v>67</v>
      </c>
      <c r="S228" t="s">
        <v>51</v>
      </c>
      <c r="T228">
        <v>0</v>
      </c>
      <c r="U228">
        <v>0</v>
      </c>
      <c r="V228">
        <v>0</v>
      </c>
      <c r="W228">
        <v>0</v>
      </c>
      <c r="X228">
        <v>0</v>
      </c>
      <c r="Y228" s="1">
        <v>45118</v>
      </c>
      <c r="Z228" s="1">
        <v>45118</v>
      </c>
      <c r="AA228">
        <v>0</v>
      </c>
      <c r="AB228" t="s">
        <v>73</v>
      </c>
      <c r="AC228" t="b">
        <v>1</v>
      </c>
      <c r="AD228" t="b">
        <v>0</v>
      </c>
    </row>
    <row r="229" spans="1:30" x14ac:dyDescent="0.25">
      <c r="A229" t="s">
        <v>305</v>
      </c>
      <c r="B229" s="1">
        <v>45079</v>
      </c>
      <c r="D229">
        <v>0</v>
      </c>
      <c r="E229" t="s">
        <v>92</v>
      </c>
      <c r="F229">
        <v>0</v>
      </c>
      <c r="G229" t="s">
        <v>92</v>
      </c>
      <c r="H229">
        <v>0</v>
      </c>
      <c r="I229">
        <v>0</v>
      </c>
      <c r="J229">
        <v>0</v>
      </c>
      <c r="K229">
        <v>0</v>
      </c>
      <c r="L229" t="s">
        <v>40</v>
      </c>
      <c r="M229" t="s">
        <v>88</v>
      </c>
      <c r="N229" t="s">
        <v>48</v>
      </c>
      <c r="O229">
        <v>31</v>
      </c>
      <c r="P229" t="s">
        <v>34</v>
      </c>
      <c r="Q229" t="s">
        <v>50</v>
      </c>
      <c r="R229" t="s">
        <v>67</v>
      </c>
      <c r="S229" t="s">
        <v>72</v>
      </c>
      <c r="T229">
        <v>0</v>
      </c>
      <c r="U229">
        <v>0</v>
      </c>
      <c r="V229">
        <v>0</v>
      </c>
      <c r="W229">
        <v>0</v>
      </c>
      <c r="X229">
        <v>0</v>
      </c>
      <c r="Y229" s="1">
        <v>45459</v>
      </c>
      <c r="Z229" s="1">
        <v>45459</v>
      </c>
      <c r="AA229">
        <v>0</v>
      </c>
      <c r="AB229" t="s">
        <v>52</v>
      </c>
      <c r="AC229" t="b">
        <v>1</v>
      </c>
      <c r="AD229" t="b">
        <v>0</v>
      </c>
    </row>
    <row r="230" spans="1:30" x14ac:dyDescent="0.25">
      <c r="A230" t="s">
        <v>306</v>
      </c>
      <c r="B230" s="1">
        <v>44588</v>
      </c>
      <c r="D230">
        <v>0</v>
      </c>
      <c r="E230" t="s">
        <v>92</v>
      </c>
      <c r="F230">
        <v>0</v>
      </c>
      <c r="G230" t="s">
        <v>92</v>
      </c>
      <c r="H230">
        <v>0</v>
      </c>
      <c r="I230">
        <v>0</v>
      </c>
      <c r="J230">
        <v>0</v>
      </c>
      <c r="K230">
        <v>0</v>
      </c>
      <c r="L230" t="s">
        <v>59</v>
      </c>
      <c r="M230" t="s">
        <v>88</v>
      </c>
      <c r="N230" t="s">
        <v>48</v>
      </c>
      <c r="O230">
        <v>36</v>
      </c>
      <c r="P230" t="s">
        <v>34</v>
      </c>
      <c r="Q230" t="s">
        <v>66</v>
      </c>
      <c r="R230" t="s">
        <v>44</v>
      </c>
      <c r="S230" t="s">
        <v>72</v>
      </c>
      <c r="T230">
        <v>0</v>
      </c>
      <c r="U230">
        <v>0</v>
      </c>
      <c r="V230">
        <v>0</v>
      </c>
      <c r="W230">
        <v>0</v>
      </c>
      <c r="X230">
        <v>0</v>
      </c>
      <c r="Y230" s="1">
        <v>45585</v>
      </c>
      <c r="Z230" s="1">
        <v>45585</v>
      </c>
      <c r="AA230">
        <v>7</v>
      </c>
      <c r="AB230" t="s">
        <v>38</v>
      </c>
      <c r="AC230" t="b">
        <v>1</v>
      </c>
      <c r="AD230" t="b">
        <v>0</v>
      </c>
    </row>
    <row r="231" spans="1:30" x14ac:dyDescent="0.25">
      <c r="A231" t="s">
        <v>307</v>
      </c>
      <c r="B231" s="1">
        <v>45589</v>
      </c>
      <c r="D231" s="1">
        <v>45703</v>
      </c>
      <c r="E231" s="1">
        <v>45703</v>
      </c>
      <c r="F231" s="1">
        <v>45766</v>
      </c>
      <c r="G231" s="1">
        <v>45766</v>
      </c>
      <c r="H231">
        <v>3</v>
      </c>
      <c r="I231">
        <v>94.48</v>
      </c>
      <c r="J231">
        <v>31.49</v>
      </c>
      <c r="K231">
        <v>21.98</v>
      </c>
      <c r="L231" t="s">
        <v>47</v>
      </c>
      <c r="M231" t="s">
        <v>41</v>
      </c>
      <c r="N231" t="s">
        <v>42</v>
      </c>
      <c r="O231">
        <v>61</v>
      </c>
      <c r="P231" t="s">
        <v>216</v>
      </c>
      <c r="Q231" t="s">
        <v>35</v>
      </c>
      <c r="R231" t="s">
        <v>35</v>
      </c>
      <c r="S231" t="s">
        <v>85</v>
      </c>
      <c r="T231">
        <v>0</v>
      </c>
      <c r="U231">
        <v>0</v>
      </c>
      <c r="V231">
        <v>0</v>
      </c>
      <c r="W231">
        <v>0</v>
      </c>
      <c r="X231">
        <v>1</v>
      </c>
      <c r="Y231" s="1">
        <v>45700</v>
      </c>
      <c r="Z231" s="1">
        <v>45700</v>
      </c>
      <c r="AA231">
        <v>0</v>
      </c>
      <c r="AB231" t="s">
        <v>52</v>
      </c>
      <c r="AC231" t="b">
        <v>1</v>
      </c>
      <c r="AD231" t="b">
        <v>0</v>
      </c>
    </row>
    <row r="232" spans="1:30" x14ac:dyDescent="0.25">
      <c r="A232" t="s">
        <v>308</v>
      </c>
      <c r="B232" s="1">
        <v>44659</v>
      </c>
      <c r="D232" s="1">
        <v>44945</v>
      </c>
      <c r="E232" s="1">
        <v>44945</v>
      </c>
      <c r="F232" s="1">
        <v>45035</v>
      </c>
      <c r="G232" s="1">
        <v>45035</v>
      </c>
      <c r="H232">
        <v>5</v>
      </c>
      <c r="I232">
        <v>4.8</v>
      </c>
      <c r="J232">
        <v>0.96</v>
      </c>
      <c r="K232">
        <v>0.57999999999999996</v>
      </c>
      <c r="L232" t="s">
        <v>59</v>
      </c>
      <c r="M232" t="s">
        <v>104</v>
      </c>
      <c r="N232" t="s">
        <v>48</v>
      </c>
      <c r="O232">
        <v>29</v>
      </c>
      <c r="P232" t="s">
        <v>70</v>
      </c>
      <c r="Q232" t="s">
        <v>90</v>
      </c>
      <c r="R232" t="s">
        <v>35</v>
      </c>
      <c r="S232" t="s">
        <v>100</v>
      </c>
      <c r="T232">
        <v>0</v>
      </c>
      <c r="U232">
        <v>0</v>
      </c>
      <c r="V232">
        <v>0</v>
      </c>
      <c r="W232">
        <v>1</v>
      </c>
      <c r="X232">
        <v>1</v>
      </c>
      <c r="Y232" s="1">
        <v>45862</v>
      </c>
      <c r="Z232" s="1">
        <v>45862</v>
      </c>
      <c r="AA232">
        <v>3</v>
      </c>
      <c r="AB232" t="s">
        <v>38</v>
      </c>
      <c r="AC232" t="b">
        <v>1</v>
      </c>
      <c r="AD232" t="b">
        <v>1</v>
      </c>
    </row>
    <row r="233" spans="1:30" x14ac:dyDescent="0.25">
      <c r="A233" t="s">
        <v>309</v>
      </c>
      <c r="B233" s="1">
        <v>45364</v>
      </c>
      <c r="D233">
        <v>0</v>
      </c>
      <c r="E233" t="s">
        <v>92</v>
      </c>
      <c r="F233">
        <v>0</v>
      </c>
      <c r="G233" t="s">
        <v>92</v>
      </c>
      <c r="H233">
        <v>0</v>
      </c>
      <c r="I233">
        <v>0</v>
      </c>
      <c r="J233">
        <v>0</v>
      </c>
      <c r="K233">
        <v>0</v>
      </c>
      <c r="L233" t="s">
        <v>40</v>
      </c>
      <c r="M233" t="s">
        <v>41</v>
      </c>
      <c r="N233" t="s">
        <v>48</v>
      </c>
      <c r="O233">
        <v>27</v>
      </c>
      <c r="P233" t="s">
        <v>70</v>
      </c>
      <c r="Q233" t="s">
        <v>90</v>
      </c>
      <c r="R233" t="s">
        <v>56</v>
      </c>
      <c r="S233" t="s">
        <v>72</v>
      </c>
      <c r="T233">
        <v>0</v>
      </c>
      <c r="U233">
        <v>0</v>
      </c>
      <c r="V233">
        <v>0</v>
      </c>
      <c r="W233">
        <v>0</v>
      </c>
      <c r="X233">
        <v>0</v>
      </c>
      <c r="Y233" s="1">
        <v>45813</v>
      </c>
      <c r="Z233" s="1">
        <v>45813</v>
      </c>
      <c r="AA233">
        <v>0</v>
      </c>
      <c r="AB233" t="s">
        <v>73</v>
      </c>
      <c r="AC233" t="b">
        <v>1</v>
      </c>
      <c r="AD233" t="b">
        <v>0</v>
      </c>
    </row>
    <row r="234" spans="1:30" x14ac:dyDescent="0.25">
      <c r="A234" t="s">
        <v>310</v>
      </c>
      <c r="B234" s="1">
        <v>45197</v>
      </c>
      <c r="D234" s="1">
        <v>45562</v>
      </c>
      <c r="E234" s="1">
        <v>45562</v>
      </c>
      <c r="F234" s="1">
        <v>45805</v>
      </c>
      <c r="G234" s="1">
        <v>45805</v>
      </c>
      <c r="H234">
        <v>7</v>
      </c>
      <c r="I234">
        <v>396.74</v>
      </c>
      <c r="J234">
        <v>56.68</v>
      </c>
      <c r="K234">
        <v>69.08</v>
      </c>
      <c r="L234" t="s">
        <v>31</v>
      </c>
      <c r="M234" t="s">
        <v>54</v>
      </c>
      <c r="N234" t="s">
        <v>48</v>
      </c>
      <c r="O234">
        <v>20</v>
      </c>
      <c r="P234" t="s">
        <v>70</v>
      </c>
      <c r="Q234" t="s">
        <v>43</v>
      </c>
      <c r="R234" t="s">
        <v>56</v>
      </c>
      <c r="S234" t="s">
        <v>100</v>
      </c>
      <c r="T234">
        <v>0</v>
      </c>
      <c r="U234">
        <v>1</v>
      </c>
      <c r="V234">
        <v>0</v>
      </c>
      <c r="W234">
        <v>0</v>
      </c>
      <c r="X234">
        <v>2</v>
      </c>
      <c r="Y234">
        <v>0</v>
      </c>
      <c r="Z234" t="s">
        <v>37</v>
      </c>
      <c r="AA234">
        <v>5</v>
      </c>
      <c r="AB234" t="s">
        <v>38</v>
      </c>
      <c r="AC234" t="b">
        <v>0</v>
      </c>
      <c r="AD234" t="b">
        <v>0</v>
      </c>
    </row>
    <row r="235" spans="1:30" x14ac:dyDescent="0.25">
      <c r="A235" t="s">
        <v>311</v>
      </c>
      <c r="B235" s="1">
        <v>45601</v>
      </c>
      <c r="D235" s="1">
        <v>45789</v>
      </c>
      <c r="E235" s="1">
        <v>45789</v>
      </c>
      <c r="F235" s="1">
        <v>45926</v>
      </c>
      <c r="G235" s="1">
        <v>45926</v>
      </c>
      <c r="H235">
        <v>2</v>
      </c>
      <c r="I235">
        <v>2.0299999999999998</v>
      </c>
      <c r="J235">
        <v>1.02</v>
      </c>
      <c r="K235">
        <v>1.44</v>
      </c>
      <c r="L235" t="s">
        <v>47</v>
      </c>
      <c r="M235" t="s">
        <v>104</v>
      </c>
      <c r="N235" t="s">
        <v>33</v>
      </c>
      <c r="O235">
        <v>45</v>
      </c>
      <c r="P235" t="s">
        <v>34</v>
      </c>
      <c r="Q235" t="s">
        <v>82</v>
      </c>
      <c r="R235" t="s">
        <v>44</v>
      </c>
      <c r="S235" t="s">
        <v>45</v>
      </c>
      <c r="T235">
        <v>0</v>
      </c>
      <c r="U235">
        <v>0</v>
      </c>
      <c r="V235">
        <v>1</v>
      </c>
      <c r="W235">
        <v>0</v>
      </c>
      <c r="X235">
        <v>0</v>
      </c>
      <c r="Y235" s="1">
        <v>45914</v>
      </c>
      <c r="Z235" s="1">
        <v>45914</v>
      </c>
      <c r="AA235">
        <v>6</v>
      </c>
      <c r="AB235" t="s">
        <v>52</v>
      </c>
      <c r="AC235" t="b">
        <v>1</v>
      </c>
      <c r="AD235" t="b">
        <v>1</v>
      </c>
    </row>
    <row r="236" spans="1:30" x14ac:dyDescent="0.25">
      <c r="A236" t="s">
        <v>312</v>
      </c>
      <c r="B236" s="1">
        <v>44332</v>
      </c>
      <c r="D236" s="1">
        <v>45932</v>
      </c>
      <c r="E236" s="1">
        <v>45932</v>
      </c>
      <c r="F236" s="1">
        <v>45932</v>
      </c>
      <c r="G236" s="1">
        <v>45932</v>
      </c>
      <c r="H236">
        <v>3</v>
      </c>
      <c r="I236">
        <v>114.82</v>
      </c>
      <c r="J236">
        <v>38.270000000000003</v>
      </c>
      <c r="K236">
        <v>18.98</v>
      </c>
      <c r="L236" t="s">
        <v>65</v>
      </c>
      <c r="M236" t="s">
        <v>54</v>
      </c>
      <c r="N236" t="s">
        <v>48</v>
      </c>
      <c r="O236">
        <v>22</v>
      </c>
      <c r="P236" t="s">
        <v>70</v>
      </c>
      <c r="Q236" t="s">
        <v>35</v>
      </c>
      <c r="R236" t="s">
        <v>44</v>
      </c>
      <c r="S236" t="s">
        <v>57</v>
      </c>
      <c r="T236">
        <v>0</v>
      </c>
      <c r="U236">
        <v>0</v>
      </c>
      <c r="V236">
        <v>0</v>
      </c>
      <c r="W236">
        <v>1</v>
      </c>
      <c r="X236">
        <v>1</v>
      </c>
      <c r="Y236" s="1">
        <v>44772</v>
      </c>
      <c r="Z236" s="1">
        <v>44772</v>
      </c>
      <c r="AA236">
        <v>0</v>
      </c>
      <c r="AB236" t="s">
        <v>52</v>
      </c>
      <c r="AC236" t="b">
        <v>1</v>
      </c>
      <c r="AD236" t="b">
        <v>0</v>
      </c>
    </row>
    <row r="237" spans="1:30" x14ac:dyDescent="0.25">
      <c r="A237" t="s">
        <v>313</v>
      </c>
      <c r="B237" s="1">
        <v>45163</v>
      </c>
      <c r="D237" s="1">
        <v>45211</v>
      </c>
      <c r="E237" s="1">
        <v>45211</v>
      </c>
      <c r="F237">
        <v>0</v>
      </c>
      <c r="G237" t="s">
        <v>92</v>
      </c>
      <c r="H237">
        <v>0</v>
      </c>
      <c r="I237">
        <v>0</v>
      </c>
      <c r="J237">
        <v>0</v>
      </c>
      <c r="K237">
        <v>0</v>
      </c>
      <c r="L237" t="s">
        <v>87</v>
      </c>
      <c r="M237" t="s">
        <v>69</v>
      </c>
      <c r="N237" t="s">
        <v>33</v>
      </c>
      <c r="O237">
        <v>52</v>
      </c>
      <c r="P237" t="s">
        <v>34</v>
      </c>
      <c r="Q237" t="s">
        <v>90</v>
      </c>
      <c r="R237" t="s">
        <v>56</v>
      </c>
      <c r="S237" t="s">
        <v>85</v>
      </c>
      <c r="T237">
        <v>0</v>
      </c>
      <c r="U237">
        <v>0</v>
      </c>
      <c r="V237">
        <v>0</v>
      </c>
      <c r="W237">
        <v>0</v>
      </c>
      <c r="X237">
        <v>0</v>
      </c>
      <c r="Y237">
        <v>0</v>
      </c>
      <c r="Z237" t="s">
        <v>37</v>
      </c>
      <c r="AA237">
        <v>0</v>
      </c>
      <c r="AB237" t="s">
        <v>38</v>
      </c>
      <c r="AC237" t="b">
        <v>0</v>
      </c>
      <c r="AD237" t="b">
        <v>1</v>
      </c>
    </row>
    <row r="238" spans="1:30" x14ac:dyDescent="0.25">
      <c r="A238" t="s">
        <v>314</v>
      </c>
      <c r="B238" s="1">
        <v>44171</v>
      </c>
      <c r="D238" s="1">
        <v>45389</v>
      </c>
      <c r="E238" s="1">
        <v>45389</v>
      </c>
      <c r="F238" s="1">
        <v>45614</v>
      </c>
      <c r="G238" s="1">
        <v>45614</v>
      </c>
      <c r="H238">
        <v>2</v>
      </c>
      <c r="I238">
        <v>243.95</v>
      </c>
      <c r="J238">
        <v>121.98</v>
      </c>
      <c r="K238">
        <v>175.12</v>
      </c>
      <c r="L238" t="s">
        <v>40</v>
      </c>
      <c r="M238" t="s">
        <v>60</v>
      </c>
      <c r="N238" t="s">
        <v>42</v>
      </c>
      <c r="O238">
        <v>38</v>
      </c>
      <c r="P238" t="s">
        <v>34</v>
      </c>
      <c r="Q238" t="s">
        <v>90</v>
      </c>
      <c r="R238" t="s">
        <v>35</v>
      </c>
      <c r="S238" t="s">
        <v>51</v>
      </c>
      <c r="T238">
        <v>0</v>
      </c>
      <c r="U238">
        <v>0</v>
      </c>
      <c r="V238">
        <v>0</v>
      </c>
      <c r="W238">
        <v>0</v>
      </c>
      <c r="X238">
        <v>0</v>
      </c>
      <c r="Y238" s="1">
        <v>45795</v>
      </c>
      <c r="Z238" s="1">
        <v>45795</v>
      </c>
      <c r="AA238">
        <v>0</v>
      </c>
      <c r="AB238" t="s">
        <v>38</v>
      </c>
      <c r="AC238" t="b">
        <v>1</v>
      </c>
      <c r="AD238" t="b">
        <v>0</v>
      </c>
    </row>
    <row r="239" spans="1:30" x14ac:dyDescent="0.25">
      <c r="A239" t="s">
        <v>315</v>
      </c>
      <c r="B239" s="1">
        <v>45431</v>
      </c>
      <c r="D239" s="1">
        <v>45923</v>
      </c>
      <c r="E239" s="1">
        <v>45923</v>
      </c>
      <c r="F239" s="1">
        <v>45943</v>
      </c>
      <c r="G239" s="1">
        <v>45943</v>
      </c>
      <c r="H239">
        <v>2</v>
      </c>
      <c r="I239">
        <v>162.36000000000001</v>
      </c>
      <c r="J239">
        <v>81.180000000000007</v>
      </c>
      <c r="K239">
        <v>0</v>
      </c>
      <c r="L239" t="s">
        <v>65</v>
      </c>
      <c r="M239" t="s">
        <v>54</v>
      </c>
      <c r="N239" t="s">
        <v>48</v>
      </c>
      <c r="O239">
        <v>51</v>
      </c>
      <c r="P239" t="s">
        <v>34</v>
      </c>
      <c r="Q239" t="s">
        <v>50</v>
      </c>
      <c r="R239" t="s">
        <v>63</v>
      </c>
      <c r="S239" t="s">
        <v>72</v>
      </c>
      <c r="T239">
        <v>1</v>
      </c>
      <c r="U239">
        <v>0</v>
      </c>
      <c r="V239">
        <v>0</v>
      </c>
      <c r="W239">
        <v>1</v>
      </c>
      <c r="X239">
        <v>0</v>
      </c>
      <c r="Y239">
        <v>0</v>
      </c>
      <c r="Z239" t="s">
        <v>37</v>
      </c>
      <c r="AA239">
        <v>4</v>
      </c>
      <c r="AB239" t="s">
        <v>73</v>
      </c>
      <c r="AC239" t="b">
        <v>1</v>
      </c>
      <c r="AD239" t="b">
        <v>0</v>
      </c>
    </row>
    <row r="240" spans="1:30" x14ac:dyDescent="0.25">
      <c r="A240" t="s">
        <v>316</v>
      </c>
      <c r="B240" s="1">
        <v>44924</v>
      </c>
      <c r="D240" s="1">
        <v>45940</v>
      </c>
      <c r="E240" s="1">
        <v>45940</v>
      </c>
      <c r="F240" s="1">
        <v>45942</v>
      </c>
      <c r="G240" s="1">
        <v>45942</v>
      </c>
      <c r="H240">
        <v>2</v>
      </c>
      <c r="I240">
        <v>63.71</v>
      </c>
      <c r="J240">
        <v>31.86</v>
      </c>
      <c r="K240">
        <v>53.63</v>
      </c>
      <c r="L240" t="s">
        <v>87</v>
      </c>
      <c r="M240" t="s">
        <v>104</v>
      </c>
      <c r="N240" t="s">
        <v>33</v>
      </c>
      <c r="O240">
        <v>39</v>
      </c>
      <c r="P240" t="s">
        <v>34</v>
      </c>
      <c r="Q240" t="s">
        <v>50</v>
      </c>
      <c r="R240" t="s">
        <v>67</v>
      </c>
      <c r="S240" t="s">
        <v>100</v>
      </c>
      <c r="T240">
        <v>0</v>
      </c>
      <c r="U240">
        <v>0</v>
      </c>
      <c r="V240">
        <v>1</v>
      </c>
      <c r="W240">
        <v>0</v>
      </c>
      <c r="X240">
        <v>0</v>
      </c>
      <c r="Y240">
        <v>0</v>
      </c>
      <c r="Z240" t="s">
        <v>37</v>
      </c>
      <c r="AA240">
        <v>9</v>
      </c>
      <c r="AB240" t="s">
        <v>73</v>
      </c>
      <c r="AC240" t="b">
        <v>1</v>
      </c>
      <c r="AD240" t="b">
        <v>0</v>
      </c>
    </row>
    <row r="241" spans="1:30" x14ac:dyDescent="0.25">
      <c r="A241" t="s">
        <v>317</v>
      </c>
      <c r="B241" s="1">
        <v>45618</v>
      </c>
      <c r="D241" s="1">
        <v>45782</v>
      </c>
      <c r="E241" s="1">
        <v>45782</v>
      </c>
      <c r="F241" s="1">
        <v>45797</v>
      </c>
      <c r="G241" s="1">
        <v>45797</v>
      </c>
      <c r="H241">
        <v>6</v>
      </c>
      <c r="I241">
        <v>51.79</v>
      </c>
      <c r="J241">
        <v>8.6300000000000008</v>
      </c>
      <c r="K241">
        <v>8.24</v>
      </c>
      <c r="L241" t="s">
        <v>31</v>
      </c>
      <c r="M241" t="s">
        <v>60</v>
      </c>
      <c r="N241" t="s">
        <v>48</v>
      </c>
      <c r="O241">
        <v>24</v>
      </c>
      <c r="P241" t="s">
        <v>70</v>
      </c>
      <c r="Q241" t="s">
        <v>50</v>
      </c>
      <c r="R241" t="s">
        <v>63</v>
      </c>
      <c r="S241" t="s">
        <v>100</v>
      </c>
      <c r="T241">
        <v>0</v>
      </c>
      <c r="U241">
        <v>0</v>
      </c>
      <c r="V241">
        <v>1</v>
      </c>
      <c r="W241">
        <v>0</v>
      </c>
      <c r="X241">
        <v>2</v>
      </c>
      <c r="Y241" s="1">
        <v>45843</v>
      </c>
      <c r="Z241" s="1">
        <v>45843</v>
      </c>
      <c r="AA241">
        <v>1</v>
      </c>
      <c r="AB241" t="s">
        <v>73</v>
      </c>
      <c r="AC241" t="b">
        <v>1</v>
      </c>
      <c r="AD241" t="b">
        <v>0</v>
      </c>
    </row>
    <row r="242" spans="1:30" x14ac:dyDescent="0.25">
      <c r="A242" t="s">
        <v>318</v>
      </c>
      <c r="B242" s="1">
        <v>44501</v>
      </c>
      <c r="D242" s="1">
        <v>45054</v>
      </c>
      <c r="E242" s="1">
        <v>45054</v>
      </c>
      <c r="F242">
        <v>0</v>
      </c>
      <c r="G242" t="s">
        <v>92</v>
      </c>
      <c r="H242">
        <v>0</v>
      </c>
      <c r="I242">
        <v>0</v>
      </c>
      <c r="J242">
        <v>0</v>
      </c>
      <c r="K242">
        <v>0</v>
      </c>
      <c r="L242" t="s">
        <v>47</v>
      </c>
      <c r="M242" t="s">
        <v>62</v>
      </c>
      <c r="N242" t="s">
        <v>48</v>
      </c>
      <c r="O242">
        <v>30</v>
      </c>
      <c r="P242" t="s">
        <v>70</v>
      </c>
      <c r="Q242" t="s">
        <v>66</v>
      </c>
      <c r="R242" t="s">
        <v>44</v>
      </c>
      <c r="S242" t="s">
        <v>57</v>
      </c>
      <c r="T242">
        <v>0</v>
      </c>
      <c r="U242">
        <v>0</v>
      </c>
      <c r="V242">
        <v>0</v>
      </c>
      <c r="W242">
        <v>0</v>
      </c>
      <c r="X242">
        <v>0</v>
      </c>
      <c r="Y242" s="1">
        <v>45230</v>
      </c>
      <c r="Z242" s="1">
        <v>45230</v>
      </c>
      <c r="AA242">
        <v>5</v>
      </c>
      <c r="AB242" t="s">
        <v>73</v>
      </c>
      <c r="AC242" t="b">
        <v>0</v>
      </c>
      <c r="AD242" t="b">
        <v>1</v>
      </c>
    </row>
    <row r="243" spans="1:30" x14ac:dyDescent="0.25">
      <c r="A243" t="s">
        <v>319</v>
      </c>
      <c r="B243" s="1">
        <v>44760</v>
      </c>
      <c r="D243" s="1">
        <v>45694</v>
      </c>
      <c r="E243" s="1">
        <v>45694</v>
      </c>
      <c r="F243">
        <v>0</v>
      </c>
      <c r="G243" t="s">
        <v>92</v>
      </c>
      <c r="H243">
        <v>0</v>
      </c>
      <c r="I243">
        <v>0</v>
      </c>
      <c r="J243">
        <v>0</v>
      </c>
      <c r="K243">
        <v>0</v>
      </c>
      <c r="L243" t="s">
        <v>40</v>
      </c>
      <c r="M243" t="s">
        <v>69</v>
      </c>
      <c r="N243" t="s">
        <v>48</v>
      </c>
      <c r="O243">
        <v>28</v>
      </c>
      <c r="P243" t="s">
        <v>70</v>
      </c>
      <c r="Q243" t="s">
        <v>43</v>
      </c>
      <c r="R243" t="s">
        <v>67</v>
      </c>
      <c r="S243" t="s">
        <v>57</v>
      </c>
      <c r="T243">
        <v>1</v>
      </c>
      <c r="U243">
        <v>0</v>
      </c>
      <c r="V243">
        <v>0</v>
      </c>
      <c r="W243">
        <v>0</v>
      </c>
      <c r="X243">
        <v>0</v>
      </c>
      <c r="Y243" s="1">
        <v>45494</v>
      </c>
      <c r="Z243" s="1">
        <v>45494</v>
      </c>
      <c r="AA243">
        <v>0</v>
      </c>
      <c r="AB243" t="s">
        <v>52</v>
      </c>
      <c r="AC243" t="b">
        <v>1</v>
      </c>
      <c r="AD243" t="b">
        <v>0</v>
      </c>
    </row>
    <row r="244" spans="1:30" x14ac:dyDescent="0.25">
      <c r="A244" t="s">
        <v>320</v>
      </c>
      <c r="B244" s="1">
        <v>45513</v>
      </c>
      <c r="D244">
        <v>0</v>
      </c>
      <c r="E244" t="s">
        <v>92</v>
      </c>
      <c r="F244">
        <v>0</v>
      </c>
      <c r="G244" t="s">
        <v>92</v>
      </c>
      <c r="H244">
        <v>0</v>
      </c>
      <c r="I244">
        <v>0</v>
      </c>
      <c r="J244">
        <v>0</v>
      </c>
      <c r="K244">
        <v>0</v>
      </c>
      <c r="L244" t="s">
        <v>65</v>
      </c>
      <c r="M244" t="s">
        <v>32</v>
      </c>
      <c r="N244" t="s">
        <v>48</v>
      </c>
      <c r="O244">
        <v>18</v>
      </c>
      <c r="P244" t="s">
        <v>49</v>
      </c>
      <c r="Q244" t="s">
        <v>35</v>
      </c>
      <c r="R244" t="s">
        <v>67</v>
      </c>
      <c r="S244" t="s">
        <v>100</v>
      </c>
      <c r="T244">
        <v>1</v>
      </c>
      <c r="U244">
        <v>1</v>
      </c>
      <c r="V244">
        <v>0</v>
      </c>
      <c r="W244">
        <v>0</v>
      </c>
      <c r="X244">
        <v>0</v>
      </c>
      <c r="Y244" s="1">
        <v>45916</v>
      </c>
      <c r="Z244" s="1">
        <v>45916</v>
      </c>
      <c r="AA244">
        <v>0</v>
      </c>
      <c r="AB244" t="s">
        <v>38</v>
      </c>
      <c r="AC244" t="b">
        <v>0</v>
      </c>
      <c r="AD244" t="b">
        <v>1</v>
      </c>
    </row>
    <row r="245" spans="1:30" x14ac:dyDescent="0.25">
      <c r="A245" t="s">
        <v>321</v>
      </c>
      <c r="B245" s="1">
        <v>45052</v>
      </c>
      <c r="D245" s="1">
        <v>45370</v>
      </c>
      <c r="E245" s="1">
        <v>45370</v>
      </c>
      <c r="F245" s="1">
        <v>45877</v>
      </c>
      <c r="G245" s="1">
        <v>45877</v>
      </c>
      <c r="H245">
        <v>3</v>
      </c>
      <c r="I245">
        <v>161.36000000000001</v>
      </c>
      <c r="J245">
        <v>53.79</v>
      </c>
      <c r="K245">
        <v>58.29</v>
      </c>
      <c r="L245" t="s">
        <v>87</v>
      </c>
      <c r="M245" t="s">
        <v>88</v>
      </c>
      <c r="N245" t="s">
        <v>48</v>
      </c>
      <c r="O245">
        <v>36</v>
      </c>
      <c r="P245" t="s">
        <v>34</v>
      </c>
      <c r="Q245" t="s">
        <v>66</v>
      </c>
      <c r="R245" t="s">
        <v>56</v>
      </c>
      <c r="S245" t="s">
        <v>51</v>
      </c>
      <c r="T245">
        <v>1</v>
      </c>
      <c r="U245">
        <v>0</v>
      </c>
      <c r="V245">
        <v>0</v>
      </c>
      <c r="W245">
        <v>0</v>
      </c>
      <c r="X245">
        <v>1</v>
      </c>
      <c r="Y245" s="1">
        <v>45876</v>
      </c>
      <c r="Z245" s="1">
        <v>45876</v>
      </c>
      <c r="AA245">
        <v>0</v>
      </c>
      <c r="AB245" t="s">
        <v>38</v>
      </c>
      <c r="AC245" t="b">
        <v>1</v>
      </c>
      <c r="AD245" t="b">
        <v>1</v>
      </c>
    </row>
    <row r="246" spans="1:30" x14ac:dyDescent="0.25">
      <c r="A246" t="s">
        <v>322</v>
      </c>
      <c r="B246" s="1">
        <v>45578</v>
      </c>
      <c r="D246" s="1">
        <v>45789</v>
      </c>
      <c r="E246" s="1">
        <v>45789</v>
      </c>
      <c r="F246" s="1">
        <v>45881</v>
      </c>
      <c r="G246" s="1">
        <v>45881</v>
      </c>
      <c r="H246">
        <v>1</v>
      </c>
      <c r="I246">
        <v>15.93</v>
      </c>
      <c r="J246">
        <v>15.93</v>
      </c>
      <c r="K246">
        <v>10.53</v>
      </c>
      <c r="L246" t="s">
        <v>31</v>
      </c>
      <c r="M246" t="s">
        <v>60</v>
      </c>
      <c r="N246" t="s">
        <v>33</v>
      </c>
      <c r="O246">
        <v>26</v>
      </c>
      <c r="P246" t="s">
        <v>70</v>
      </c>
      <c r="Q246" t="s">
        <v>66</v>
      </c>
      <c r="R246" t="s">
        <v>67</v>
      </c>
      <c r="S246" t="s">
        <v>57</v>
      </c>
      <c r="T246">
        <v>0</v>
      </c>
      <c r="U246">
        <v>0</v>
      </c>
      <c r="V246">
        <v>0</v>
      </c>
      <c r="W246">
        <v>0</v>
      </c>
      <c r="X246">
        <v>0</v>
      </c>
      <c r="Y246">
        <v>0</v>
      </c>
      <c r="Z246" t="s">
        <v>37</v>
      </c>
      <c r="AA246">
        <v>5</v>
      </c>
      <c r="AB246" t="s">
        <v>38</v>
      </c>
      <c r="AC246" t="b">
        <v>0</v>
      </c>
      <c r="AD246" t="b">
        <v>0</v>
      </c>
    </row>
    <row r="247" spans="1:30" x14ac:dyDescent="0.25">
      <c r="A247" t="s">
        <v>323</v>
      </c>
      <c r="B247" s="1">
        <v>44607</v>
      </c>
      <c r="D247" s="1">
        <v>45133</v>
      </c>
      <c r="E247" s="1">
        <v>45133</v>
      </c>
      <c r="F247" s="1">
        <v>45558</v>
      </c>
      <c r="G247" s="1">
        <v>45558</v>
      </c>
      <c r="H247">
        <v>2</v>
      </c>
      <c r="I247">
        <v>122.57</v>
      </c>
      <c r="J247">
        <v>61.29</v>
      </c>
      <c r="K247">
        <v>93.89</v>
      </c>
      <c r="L247" t="s">
        <v>40</v>
      </c>
      <c r="M247" t="s">
        <v>69</v>
      </c>
      <c r="N247" t="s">
        <v>33</v>
      </c>
      <c r="O247">
        <v>39</v>
      </c>
      <c r="P247" t="s">
        <v>34</v>
      </c>
      <c r="Q247" t="s">
        <v>90</v>
      </c>
      <c r="R247" t="s">
        <v>63</v>
      </c>
      <c r="S247" t="s">
        <v>45</v>
      </c>
      <c r="T247">
        <v>0</v>
      </c>
      <c r="U247">
        <v>2</v>
      </c>
      <c r="V247">
        <v>0</v>
      </c>
      <c r="W247">
        <v>0</v>
      </c>
      <c r="X247">
        <v>0</v>
      </c>
      <c r="Y247">
        <v>0</v>
      </c>
      <c r="Z247" t="s">
        <v>37</v>
      </c>
      <c r="AA247">
        <v>0</v>
      </c>
      <c r="AB247" t="s">
        <v>38</v>
      </c>
      <c r="AC247" t="b">
        <v>1</v>
      </c>
      <c r="AD247" t="b">
        <v>1</v>
      </c>
    </row>
    <row r="248" spans="1:30" x14ac:dyDescent="0.25">
      <c r="A248" t="s">
        <v>324</v>
      </c>
      <c r="B248" s="1">
        <v>44220</v>
      </c>
      <c r="D248" s="1">
        <v>44625</v>
      </c>
      <c r="E248" s="1">
        <v>44625</v>
      </c>
      <c r="F248" s="1">
        <v>45717</v>
      </c>
      <c r="G248" s="1">
        <v>45717</v>
      </c>
      <c r="H248">
        <v>3</v>
      </c>
      <c r="I248">
        <v>247.04</v>
      </c>
      <c r="J248">
        <v>82.35</v>
      </c>
      <c r="K248">
        <v>60.11</v>
      </c>
      <c r="L248" t="s">
        <v>47</v>
      </c>
      <c r="M248" t="s">
        <v>95</v>
      </c>
      <c r="N248" t="s">
        <v>33</v>
      </c>
      <c r="O248">
        <v>45</v>
      </c>
      <c r="P248" t="s">
        <v>34</v>
      </c>
      <c r="Q248" t="s">
        <v>90</v>
      </c>
      <c r="R248" t="s">
        <v>56</v>
      </c>
      <c r="S248" t="s">
        <v>36</v>
      </c>
      <c r="T248">
        <v>0</v>
      </c>
      <c r="U248">
        <v>0</v>
      </c>
      <c r="V248">
        <v>0</v>
      </c>
      <c r="W248">
        <v>0</v>
      </c>
      <c r="X248">
        <v>1</v>
      </c>
      <c r="Y248" s="1">
        <v>45621</v>
      </c>
      <c r="Z248" s="1">
        <v>45621</v>
      </c>
      <c r="AA248">
        <v>7</v>
      </c>
      <c r="AB248" t="s">
        <v>38</v>
      </c>
      <c r="AC248" t="b">
        <v>1</v>
      </c>
      <c r="AD248" t="b">
        <v>1</v>
      </c>
    </row>
    <row r="249" spans="1:30" x14ac:dyDescent="0.25">
      <c r="A249" t="s">
        <v>325</v>
      </c>
      <c r="B249" s="1">
        <v>45602</v>
      </c>
      <c r="D249" s="1">
        <v>45868</v>
      </c>
      <c r="E249" s="1">
        <v>45868</v>
      </c>
      <c r="F249" s="1">
        <v>45943</v>
      </c>
      <c r="G249" s="1">
        <v>45943</v>
      </c>
      <c r="H249">
        <v>2</v>
      </c>
      <c r="I249">
        <v>80.959999999999994</v>
      </c>
      <c r="J249">
        <v>40.479999999999997</v>
      </c>
      <c r="K249">
        <v>26.37</v>
      </c>
      <c r="L249" t="s">
        <v>87</v>
      </c>
      <c r="M249" t="s">
        <v>95</v>
      </c>
      <c r="N249" t="s">
        <v>48</v>
      </c>
      <c r="O249">
        <v>45</v>
      </c>
      <c r="P249" t="s">
        <v>34</v>
      </c>
      <c r="Q249" t="s">
        <v>66</v>
      </c>
      <c r="R249" t="s">
        <v>35</v>
      </c>
      <c r="S249" t="s">
        <v>100</v>
      </c>
      <c r="T249">
        <v>0</v>
      </c>
      <c r="U249">
        <v>0</v>
      </c>
      <c r="V249">
        <v>0</v>
      </c>
      <c r="W249">
        <v>0</v>
      </c>
      <c r="X249">
        <v>1</v>
      </c>
      <c r="Y249" s="1">
        <v>45890</v>
      </c>
      <c r="Z249" s="1">
        <v>45890</v>
      </c>
      <c r="AA249">
        <v>5</v>
      </c>
      <c r="AB249" t="s">
        <v>73</v>
      </c>
      <c r="AC249" t="b">
        <v>1</v>
      </c>
      <c r="AD249" t="b">
        <v>0</v>
      </c>
    </row>
    <row r="250" spans="1:30" x14ac:dyDescent="0.25">
      <c r="A250" t="s">
        <v>326</v>
      </c>
      <c r="B250" s="1">
        <v>45080</v>
      </c>
      <c r="D250" s="1">
        <v>45452</v>
      </c>
      <c r="E250" s="1">
        <v>45452</v>
      </c>
      <c r="F250" s="1">
        <v>45702</v>
      </c>
      <c r="G250" s="1">
        <v>45702</v>
      </c>
      <c r="H250">
        <v>1</v>
      </c>
      <c r="I250">
        <v>49.63</v>
      </c>
      <c r="J250">
        <v>49.63</v>
      </c>
      <c r="K250">
        <v>72.05</v>
      </c>
      <c r="L250" t="s">
        <v>31</v>
      </c>
      <c r="M250" t="s">
        <v>32</v>
      </c>
      <c r="N250" t="s">
        <v>33</v>
      </c>
      <c r="O250">
        <v>35</v>
      </c>
      <c r="P250" t="s">
        <v>34</v>
      </c>
      <c r="Q250" t="s">
        <v>43</v>
      </c>
      <c r="R250" t="s">
        <v>56</v>
      </c>
      <c r="S250" t="s">
        <v>72</v>
      </c>
      <c r="T250">
        <v>0</v>
      </c>
      <c r="U250">
        <v>0</v>
      </c>
      <c r="V250">
        <v>0</v>
      </c>
      <c r="W250">
        <v>0</v>
      </c>
      <c r="X250">
        <v>0</v>
      </c>
      <c r="Y250">
        <v>0</v>
      </c>
      <c r="Z250" t="s">
        <v>37</v>
      </c>
      <c r="AA250">
        <v>0</v>
      </c>
      <c r="AB250" t="s">
        <v>38</v>
      </c>
      <c r="AC250" t="b">
        <v>0</v>
      </c>
      <c r="AD250" t="b">
        <v>1</v>
      </c>
    </row>
    <row r="251" spans="1:30" x14ac:dyDescent="0.25">
      <c r="A251" t="s">
        <v>327</v>
      </c>
      <c r="B251" s="1">
        <v>44508</v>
      </c>
      <c r="D251" s="1">
        <v>45243</v>
      </c>
      <c r="E251" s="1">
        <v>45243</v>
      </c>
      <c r="F251" s="1">
        <v>45373</v>
      </c>
      <c r="G251" s="1">
        <v>45373</v>
      </c>
      <c r="H251">
        <v>1</v>
      </c>
      <c r="I251">
        <v>70.67</v>
      </c>
      <c r="J251">
        <v>70.67</v>
      </c>
      <c r="K251">
        <v>18.7</v>
      </c>
      <c r="L251" t="s">
        <v>47</v>
      </c>
      <c r="M251" t="s">
        <v>54</v>
      </c>
      <c r="N251" t="s">
        <v>42</v>
      </c>
      <c r="O251">
        <v>0</v>
      </c>
      <c r="P251" t="s">
        <v>80</v>
      </c>
      <c r="Q251" t="s">
        <v>55</v>
      </c>
      <c r="R251" t="s">
        <v>44</v>
      </c>
      <c r="S251" t="s">
        <v>57</v>
      </c>
      <c r="T251">
        <v>0</v>
      </c>
      <c r="U251">
        <v>0</v>
      </c>
      <c r="V251">
        <v>0</v>
      </c>
      <c r="W251">
        <v>0</v>
      </c>
      <c r="X251">
        <v>1</v>
      </c>
      <c r="Y251" s="1">
        <v>44604</v>
      </c>
      <c r="Z251" s="1">
        <v>44604</v>
      </c>
      <c r="AA251">
        <v>0</v>
      </c>
      <c r="AB251" t="s">
        <v>38</v>
      </c>
      <c r="AC251" t="b">
        <v>1</v>
      </c>
      <c r="AD251" t="b">
        <v>1</v>
      </c>
    </row>
    <row r="252" spans="1:30" x14ac:dyDescent="0.25">
      <c r="A252" t="s">
        <v>328</v>
      </c>
      <c r="B252" s="1">
        <v>43954</v>
      </c>
      <c r="D252" s="1">
        <v>45135</v>
      </c>
      <c r="E252" s="1">
        <v>45135</v>
      </c>
      <c r="F252" s="1">
        <v>45183</v>
      </c>
      <c r="G252" s="1">
        <v>45183</v>
      </c>
      <c r="H252">
        <v>1</v>
      </c>
      <c r="I252">
        <v>39.71</v>
      </c>
      <c r="J252">
        <v>39.71</v>
      </c>
      <c r="K252">
        <v>22</v>
      </c>
      <c r="L252" t="s">
        <v>47</v>
      </c>
      <c r="M252" t="s">
        <v>41</v>
      </c>
      <c r="N252" t="s">
        <v>42</v>
      </c>
      <c r="O252">
        <v>43</v>
      </c>
      <c r="P252" t="s">
        <v>34</v>
      </c>
      <c r="Q252" t="s">
        <v>50</v>
      </c>
      <c r="R252" t="s">
        <v>35</v>
      </c>
      <c r="S252" t="s">
        <v>96</v>
      </c>
      <c r="T252">
        <v>0</v>
      </c>
      <c r="U252">
        <v>0</v>
      </c>
      <c r="V252">
        <v>0</v>
      </c>
      <c r="W252">
        <v>0</v>
      </c>
      <c r="X252">
        <v>0</v>
      </c>
      <c r="Y252" s="1">
        <v>45299</v>
      </c>
      <c r="Z252" s="1">
        <v>45299</v>
      </c>
      <c r="AA252">
        <v>0</v>
      </c>
      <c r="AB252" t="s">
        <v>38</v>
      </c>
      <c r="AC252" t="b">
        <v>0</v>
      </c>
      <c r="AD252" t="b">
        <v>0</v>
      </c>
    </row>
    <row r="253" spans="1:30" x14ac:dyDescent="0.25">
      <c r="A253" t="s">
        <v>329</v>
      </c>
      <c r="B253" s="1">
        <v>45230</v>
      </c>
      <c r="D253" s="1">
        <v>45763</v>
      </c>
      <c r="E253" s="1">
        <v>45763</v>
      </c>
      <c r="F253" s="1">
        <v>45932</v>
      </c>
      <c r="G253" s="1">
        <v>45932</v>
      </c>
      <c r="H253">
        <v>3</v>
      </c>
      <c r="I253">
        <v>210.3</v>
      </c>
      <c r="J253">
        <v>70.099999999999994</v>
      </c>
      <c r="K253">
        <v>150.97999999999999</v>
      </c>
      <c r="L253" t="s">
        <v>87</v>
      </c>
      <c r="M253" t="s">
        <v>88</v>
      </c>
      <c r="N253" t="s">
        <v>42</v>
      </c>
      <c r="O253">
        <v>51</v>
      </c>
      <c r="P253" t="s">
        <v>34</v>
      </c>
      <c r="Q253" t="s">
        <v>35</v>
      </c>
      <c r="R253" t="s">
        <v>44</v>
      </c>
      <c r="S253" t="s">
        <v>72</v>
      </c>
      <c r="T253">
        <v>2</v>
      </c>
      <c r="U253">
        <v>0</v>
      </c>
      <c r="V253">
        <v>0</v>
      </c>
      <c r="W253">
        <v>0</v>
      </c>
      <c r="X253">
        <v>1</v>
      </c>
      <c r="Y253">
        <v>0</v>
      </c>
      <c r="Z253" t="s">
        <v>37</v>
      </c>
      <c r="AA253">
        <v>0</v>
      </c>
      <c r="AB253" t="s">
        <v>38</v>
      </c>
      <c r="AC253" t="b">
        <v>1</v>
      </c>
      <c r="AD253" t="b">
        <v>0</v>
      </c>
    </row>
    <row r="254" spans="1:30" x14ac:dyDescent="0.25">
      <c r="A254" t="s">
        <v>330</v>
      </c>
      <c r="B254" s="1">
        <v>44266</v>
      </c>
      <c r="D254" s="1">
        <v>45604</v>
      </c>
      <c r="E254" s="1">
        <v>45604</v>
      </c>
      <c r="F254" s="1">
        <v>45677</v>
      </c>
      <c r="G254" s="1">
        <v>45677</v>
      </c>
      <c r="H254">
        <v>3</v>
      </c>
      <c r="I254">
        <v>2.83</v>
      </c>
      <c r="J254">
        <v>0.94</v>
      </c>
      <c r="K254">
        <v>0.5</v>
      </c>
      <c r="L254" t="s">
        <v>40</v>
      </c>
      <c r="M254" t="s">
        <v>32</v>
      </c>
      <c r="N254" t="s">
        <v>42</v>
      </c>
      <c r="O254">
        <v>23</v>
      </c>
      <c r="P254" t="s">
        <v>70</v>
      </c>
      <c r="Q254" t="s">
        <v>43</v>
      </c>
      <c r="R254" t="s">
        <v>63</v>
      </c>
      <c r="S254" t="s">
        <v>96</v>
      </c>
      <c r="T254">
        <v>0</v>
      </c>
      <c r="U254">
        <v>0</v>
      </c>
      <c r="V254">
        <v>0</v>
      </c>
      <c r="W254">
        <v>0</v>
      </c>
      <c r="X254">
        <v>0</v>
      </c>
      <c r="Y254" s="1">
        <v>45472</v>
      </c>
      <c r="Z254" s="1">
        <v>45472</v>
      </c>
      <c r="AA254">
        <v>0</v>
      </c>
      <c r="AB254" t="s">
        <v>38</v>
      </c>
      <c r="AC254" t="b">
        <v>1</v>
      </c>
      <c r="AD254" t="b">
        <v>1</v>
      </c>
    </row>
    <row r="255" spans="1:30" x14ac:dyDescent="0.25">
      <c r="A255" t="s">
        <v>331</v>
      </c>
      <c r="B255" s="1">
        <v>44674</v>
      </c>
      <c r="D255" s="1">
        <v>45439</v>
      </c>
      <c r="E255" s="1">
        <v>45439</v>
      </c>
      <c r="F255" s="1">
        <v>45549</v>
      </c>
      <c r="G255" s="1">
        <v>45549</v>
      </c>
      <c r="H255">
        <v>4</v>
      </c>
      <c r="I255">
        <v>588.54</v>
      </c>
      <c r="J255">
        <v>147.13999999999999</v>
      </c>
      <c r="K255">
        <v>74.25</v>
      </c>
      <c r="L255" t="s">
        <v>87</v>
      </c>
      <c r="M255" t="s">
        <v>76</v>
      </c>
      <c r="N255" t="s">
        <v>48</v>
      </c>
      <c r="O255">
        <v>17</v>
      </c>
      <c r="P255" t="s">
        <v>49</v>
      </c>
      <c r="Q255" t="s">
        <v>82</v>
      </c>
      <c r="R255" t="s">
        <v>56</v>
      </c>
      <c r="S255" t="s">
        <v>72</v>
      </c>
      <c r="T255">
        <v>0</v>
      </c>
      <c r="U255">
        <v>0</v>
      </c>
      <c r="V255">
        <v>0</v>
      </c>
      <c r="W255">
        <v>0</v>
      </c>
      <c r="X255">
        <v>2</v>
      </c>
      <c r="Y255">
        <v>0</v>
      </c>
      <c r="Z255" t="s">
        <v>37</v>
      </c>
      <c r="AA255">
        <v>9</v>
      </c>
      <c r="AB255" t="s">
        <v>38</v>
      </c>
      <c r="AC255" t="b">
        <v>0</v>
      </c>
      <c r="AD255" t="b">
        <v>0</v>
      </c>
    </row>
    <row r="256" spans="1:30" x14ac:dyDescent="0.25">
      <c r="A256" t="s">
        <v>332</v>
      </c>
      <c r="B256" s="1">
        <v>44689</v>
      </c>
      <c r="D256" s="1">
        <v>45228</v>
      </c>
      <c r="E256" s="1">
        <v>45228</v>
      </c>
      <c r="F256" s="1">
        <v>45855</v>
      </c>
      <c r="G256" s="1">
        <v>45855</v>
      </c>
      <c r="H256">
        <v>2</v>
      </c>
      <c r="I256">
        <v>32.130000000000003</v>
      </c>
      <c r="J256">
        <v>16.07</v>
      </c>
      <c r="K256">
        <v>21.65</v>
      </c>
      <c r="L256" t="s">
        <v>47</v>
      </c>
      <c r="M256" t="s">
        <v>54</v>
      </c>
      <c r="N256" t="s">
        <v>33</v>
      </c>
      <c r="O256">
        <v>35</v>
      </c>
      <c r="P256" t="s">
        <v>34</v>
      </c>
      <c r="Q256" t="s">
        <v>35</v>
      </c>
      <c r="R256" t="s">
        <v>56</v>
      </c>
      <c r="S256" t="s">
        <v>51</v>
      </c>
      <c r="T256">
        <v>1</v>
      </c>
      <c r="U256">
        <v>0</v>
      </c>
      <c r="V256">
        <v>0</v>
      </c>
      <c r="W256">
        <v>0</v>
      </c>
      <c r="X256">
        <v>0</v>
      </c>
      <c r="Y256" s="1">
        <v>45590</v>
      </c>
      <c r="Z256" s="1">
        <v>45590</v>
      </c>
      <c r="AA256">
        <v>0</v>
      </c>
      <c r="AB256" t="s">
        <v>73</v>
      </c>
      <c r="AC256" t="b">
        <v>1</v>
      </c>
      <c r="AD256" t="b">
        <v>1</v>
      </c>
    </row>
    <row r="257" spans="1:30" x14ac:dyDescent="0.25">
      <c r="A257" t="s">
        <v>333</v>
      </c>
      <c r="B257" s="1">
        <v>45090</v>
      </c>
      <c r="D257">
        <v>0</v>
      </c>
      <c r="E257" t="s">
        <v>92</v>
      </c>
      <c r="F257">
        <v>0</v>
      </c>
      <c r="G257" t="s">
        <v>92</v>
      </c>
      <c r="H257">
        <v>0</v>
      </c>
      <c r="I257">
        <v>0</v>
      </c>
      <c r="J257">
        <v>0</v>
      </c>
      <c r="K257">
        <v>0</v>
      </c>
      <c r="L257" t="s">
        <v>59</v>
      </c>
      <c r="M257" t="s">
        <v>95</v>
      </c>
      <c r="N257" t="s">
        <v>42</v>
      </c>
      <c r="O257">
        <v>49</v>
      </c>
      <c r="P257" t="s">
        <v>34</v>
      </c>
      <c r="Q257" t="s">
        <v>55</v>
      </c>
      <c r="R257" t="s">
        <v>63</v>
      </c>
      <c r="S257" t="s">
        <v>45</v>
      </c>
      <c r="T257">
        <v>0</v>
      </c>
      <c r="U257">
        <v>1</v>
      </c>
      <c r="V257">
        <v>0</v>
      </c>
      <c r="W257">
        <v>0</v>
      </c>
      <c r="X257">
        <v>0</v>
      </c>
      <c r="Y257" s="1">
        <v>45152</v>
      </c>
      <c r="Z257" s="1">
        <v>45152</v>
      </c>
      <c r="AA257">
        <v>0</v>
      </c>
      <c r="AB257" t="s">
        <v>38</v>
      </c>
      <c r="AC257" t="b">
        <v>0</v>
      </c>
      <c r="AD257" t="b">
        <v>0</v>
      </c>
    </row>
    <row r="258" spans="1:30" x14ac:dyDescent="0.25">
      <c r="A258" t="s">
        <v>334</v>
      </c>
      <c r="B258" s="1">
        <v>45211</v>
      </c>
      <c r="D258" s="1">
        <v>45906</v>
      </c>
      <c r="E258" s="1">
        <v>45906</v>
      </c>
      <c r="F258" s="1">
        <v>45906</v>
      </c>
      <c r="G258" s="1">
        <v>45906</v>
      </c>
      <c r="H258">
        <v>4</v>
      </c>
      <c r="I258">
        <v>588.54</v>
      </c>
      <c r="J258">
        <v>147.13999999999999</v>
      </c>
      <c r="K258">
        <v>125.44</v>
      </c>
      <c r="L258" t="s">
        <v>59</v>
      </c>
      <c r="M258" t="s">
        <v>95</v>
      </c>
      <c r="N258" t="s">
        <v>48</v>
      </c>
      <c r="O258">
        <v>42</v>
      </c>
      <c r="P258" t="s">
        <v>34</v>
      </c>
      <c r="Q258" t="s">
        <v>90</v>
      </c>
      <c r="R258" t="s">
        <v>35</v>
      </c>
      <c r="S258" t="s">
        <v>72</v>
      </c>
      <c r="T258">
        <v>1</v>
      </c>
      <c r="U258">
        <v>0</v>
      </c>
      <c r="V258">
        <v>0</v>
      </c>
      <c r="W258">
        <v>0</v>
      </c>
      <c r="X258">
        <v>0</v>
      </c>
      <c r="Y258" s="1">
        <v>45915</v>
      </c>
      <c r="Z258" s="1">
        <v>45915</v>
      </c>
      <c r="AA258">
        <v>0</v>
      </c>
      <c r="AB258" t="s">
        <v>38</v>
      </c>
      <c r="AC258" t="b">
        <v>1</v>
      </c>
      <c r="AD258" t="b">
        <v>0</v>
      </c>
    </row>
    <row r="259" spans="1:30" x14ac:dyDescent="0.25">
      <c r="A259" t="s">
        <v>335</v>
      </c>
      <c r="B259" s="1">
        <v>44510</v>
      </c>
      <c r="D259" s="1">
        <v>45672</v>
      </c>
      <c r="E259" s="1">
        <v>45672</v>
      </c>
      <c r="F259" s="1">
        <v>45886</v>
      </c>
      <c r="G259" s="1">
        <v>45886</v>
      </c>
      <c r="H259">
        <v>2</v>
      </c>
      <c r="I259">
        <v>79.150000000000006</v>
      </c>
      <c r="J259">
        <v>39.58</v>
      </c>
      <c r="K259">
        <v>36.54</v>
      </c>
      <c r="L259" t="s">
        <v>65</v>
      </c>
      <c r="M259" t="s">
        <v>54</v>
      </c>
      <c r="N259" t="s">
        <v>48</v>
      </c>
      <c r="O259">
        <v>41</v>
      </c>
      <c r="P259" t="s">
        <v>34</v>
      </c>
      <c r="Q259" t="s">
        <v>90</v>
      </c>
      <c r="R259" t="s">
        <v>67</v>
      </c>
      <c r="S259" t="s">
        <v>72</v>
      </c>
      <c r="T259">
        <v>0</v>
      </c>
      <c r="U259">
        <v>0</v>
      </c>
      <c r="V259">
        <v>0</v>
      </c>
      <c r="W259">
        <v>1</v>
      </c>
      <c r="X259">
        <v>1</v>
      </c>
      <c r="Y259" s="1">
        <v>45365</v>
      </c>
      <c r="Z259" s="1">
        <v>45365</v>
      </c>
      <c r="AA259">
        <v>2</v>
      </c>
      <c r="AB259" t="s">
        <v>73</v>
      </c>
      <c r="AC259" t="b">
        <v>1</v>
      </c>
      <c r="AD259" t="b">
        <v>0</v>
      </c>
    </row>
    <row r="260" spans="1:30" x14ac:dyDescent="0.25">
      <c r="A260" t="s">
        <v>336</v>
      </c>
      <c r="B260" s="1">
        <v>44870</v>
      </c>
      <c r="D260" s="1">
        <v>45412</v>
      </c>
      <c r="E260" s="1">
        <v>45412</v>
      </c>
      <c r="F260" s="1">
        <v>45505</v>
      </c>
      <c r="G260" s="1">
        <v>45505</v>
      </c>
      <c r="H260">
        <v>3</v>
      </c>
      <c r="I260">
        <v>95.49</v>
      </c>
      <c r="J260">
        <v>31.83</v>
      </c>
      <c r="K260">
        <v>15.39</v>
      </c>
      <c r="L260" t="s">
        <v>31</v>
      </c>
      <c r="M260" t="s">
        <v>76</v>
      </c>
      <c r="N260" t="s">
        <v>33</v>
      </c>
      <c r="O260">
        <v>36</v>
      </c>
      <c r="P260" t="s">
        <v>34</v>
      </c>
      <c r="Q260" t="s">
        <v>43</v>
      </c>
      <c r="R260" t="s">
        <v>35</v>
      </c>
      <c r="S260" t="s">
        <v>57</v>
      </c>
      <c r="T260">
        <v>0</v>
      </c>
      <c r="U260">
        <v>0</v>
      </c>
      <c r="V260">
        <v>1</v>
      </c>
      <c r="W260">
        <v>0</v>
      </c>
      <c r="X260">
        <v>1</v>
      </c>
      <c r="Y260" s="1">
        <v>45409</v>
      </c>
      <c r="Z260" s="1">
        <v>45409</v>
      </c>
      <c r="AA260">
        <v>0</v>
      </c>
      <c r="AB260" t="s">
        <v>52</v>
      </c>
      <c r="AC260" t="b">
        <v>1</v>
      </c>
      <c r="AD260" t="b">
        <v>1</v>
      </c>
    </row>
    <row r="261" spans="1:30" x14ac:dyDescent="0.25">
      <c r="A261" t="s">
        <v>337</v>
      </c>
      <c r="B261" s="1">
        <v>44811</v>
      </c>
      <c r="D261" s="1">
        <v>45393</v>
      </c>
      <c r="E261" s="1">
        <v>45393</v>
      </c>
      <c r="F261" s="1">
        <v>45892</v>
      </c>
      <c r="G261" s="1">
        <v>45892</v>
      </c>
      <c r="H261">
        <v>3</v>
      </c>
      <c r="I261">
        <v>215.52</v>
      </c>
      <c r="J261">
        <v>71.84</v>
      </c>
      <c r="K261">
        <v>107.35</v>
      </c>
      <c r="L261" t="s">
        <v>47</v>
      </c>
      <c r="M261" t="s">
        <v>69</v>
      </c>
      <c r="N261" t="s">
        <v>48</v>
      </c>
      <c r="O261">
        <v>16</v>
      </c>
      <c r="P261" t="s">
        <v>49</v>
      </c>
      <c r="Q261" t="s">
        <v>82</v>
      </c>
      <c r="R261" t="s">
        <v>63</v>
      </c>
      <c r="S261" t="s">
        <v>85</v>
      </c>
      <c r="T261">
        <v>0</v>
      </c>
      <c r="U261">
        <v>0</v>
      </c>
      <c r="V261">
        <v>0</v>
      </c>
      <c r="W261">
        <v>0</v>
      </c>
      <c r="X261">
        <v>0</v>
      </c>
      <c r="Y261" s="1">
        <v>45501</v>
      </c>
      <c r="Z261" s="1">
        <v>45501</v>
      </c>
      <c r="AA261">
        <v>0</v>
      </c>
      <c r="AB261" t="s">
        <v>52</v>
      </c>
      <c r="AC261" t="b">
        <v>1</v>
      </c>
      <c r="AD261" t="b">
        <v>0</v>
      </c>
    </row>
    <row r="262" spans="1:30" x14ac:dyDescent="0.25">
      <c r="A262" t="s">
        <v>338</v>
      </c>
      <c r="B262" s="1">
        <v>44822</v>
      </c>
      <c r="D262" s="1">
        <v>45251</v>
      </c>
      <c r="E262" s="1">
        <v>45251</v>
      </c>
      <c r="F262" s="1">
        <v>45577</v>
      </c>
      <c r="G262" s="1">
        <v>45577</v>
      </c>
      <c r="H262">
        <v>2</v>
      </c>
      <c r="I262">
        <v>82.84</v>
      </c>
      <c r="J262">
        <v>41.42</v>
      </c>
      <c r="K262">
        <v>22.56</v>
      </c>
      <c r="L262" t="s">
        <v>47</v>
      </c>
      <c r="M262" t="s">
        <v>41</v>
      </c>
      <c r="N262" t="s">
        <v>42</v>
      </c>
      <c r="O262">
        <v>24</v>
      </c>
      <c r="P262" t="s">
        <v>70</v>
      </c>
      <c r="Q262" t="s">
        <v>66</v>
      </c>
      <c r="R262" t="s">
        <v>56</v>
      </c>
      <c r="S262" t="s">
        <v>100</v>
      </c>
      <c r="T262">
        <v>1</v>
      </c>
      <c r="U262">
        <v>0</v>
      </c>
      <c r="V262">
        <v>0</v>
      </c>
      <c r="W262">
        <v>0</v>
      </c>
      <c r="X262">
        <v>0</v>
      </c>
      <c r="Y262">
        <v>0</v>
      </c>
      <c r="Z262" t="s">
        <v>37</v>
      </c>
      <c r="AA262">
        <v>0</v>
      </c>
      <c r="AB262" t="s">
        <v>38</v>
      </c>
      <c r="AC262" t="b">
        <v>1</v>
      </c>
      <c r="AD262" t="b">
        <v>0</v>
      </c>
    </row>
    <row r="263" spans="1:30" x14ac:dyDescent="0.25">
      <c r="A263" t="s">
        <v>339</v>
      </c>
      <c r="B263" s="1">
        <v>45351</v>
      </c>
      <c r="D263" s="1">
        <v>45363</v>
      </c>
      <c r="E263" s="1">
        <v>45363</v>
      </c>
      <c r="F263" s="1">
        <v>45846</v>
      </c>
      <c r="G263" s="1">
        <v>45846</v>
      </c>
      <c r="H263">
        <v>5</v>
      </c>
      <c r="I263">
        <v>128.81</v>
      </c>
      <c r="J263">
        <v>25.76</v>
      </c>
      <c r="K263">
        <v>5.87</v>
      </c>
      <c r="L263" t="s">
        <v>40</v>
      </c>
      <c r="M263" t="s">
        <v>60</v>
      </c>
      <c r="N263" t="s">
        <v>42</v>
      </c>
      <c r="O263">
        <v>32</v>
      </c>
      <c r="P263" t="s">
        <v>34</v>
      </c>
      <c r="Q263" t="s">
        <v>82</v>
      </c>
      <c r="R263" t="s">
        <v>63</v>
      </c>
      <c r="S263" t="s">
        <v>72</v>
      </c>
      <c r="T263">
        <v>0</v>
      </c>
      <c r="U263">
        <v>0</v>
      </c>
      <c r="V263">
        <v>1</v>
      </c>
      <c r="W263">
        <v>1</v>
      </c>
      <c r="X263">
        <v>1</v>
      </c>
      <c r="Y263">
        <v>0</v>
      </c>
      <c r="Z263" t="s">
        <v>37</v>
      </c>
      <c r="AA263">
        <v>0</v>
      </c>
      <c r="AB263" t="s">
        <v>38</v>
      </c>
      <c r="AC263" t="b">
        <v>0</v>
      </c>
      <c r="AD263" t="b">
        <v>0</v>
      </c>
    </row>
    <row r="264" spans="1:30" x14ac:dyDescent="0.25">
      <c r="A264" t="s">
        <v>340</v>
      </c>
      <c r="B264" s="1">
        <v>43998</v>
      </c>
      <c r="D264" s="1">
        <v>45816</v>
      </c>
      <c r="E264" s="1">
        <v>45816</v>
      </c>
      <c r="F264" s="1">
        <v>45821</v>
      </c>
      <c r="G264" s="1">
        <v>45821</v>
      </c>
      <c r="H264">
        <v>6</v>
      </c>
      <c r="I264">
        <v>118.28</v>
      </c>
      <c r="J264">
        <v>19.71</v>
      </c>
      <c r="K264">
        <v>13.17</v>
      </c>
      <c r="L264" t="s">
        <v>40</v>
      </c>
      <c r="M264" t="s">
        <v>54</v>
      </c>
      <c r="N264" t="s">
        <v>48</v>
      </c>
      <c r="O264">
        <v>51</v>
      </c>
      <c r="P264" t="s">
        <v>34</v>
      </c>
      <c r="Q264" t="s">
        <v>66</v>
      </c>
      <c r="R264" t="s">
        <v>35</v>
      </c>
      <c r="S264" t="s">
        <v>96</v>
      </c>
      <c r="T264">
        <v>0</v>
      </c>
      <c r="U264">
        <v>0</v>
      </c>
      <c r="V264">
        <v>0</v>
      </c>
      <c r="W264">
        <v>0</v>
      </c>
      <c r="X264">
        <v>1</v>
      </c>
      <c r="Y264" s="1">
        <v>44303</v>
      </c>
      <c r="Z264" s="1">
        <v>44303</v>
      </c>
      <c r="AA264">
        <v>2</v>
      </c>
      <c r="AB264" t="s">
        <v>52</v>
      </c>
      <c r="AC264" t="b">
        <v>1</v>
      </c>
      <c r="AD264" t="b">
        <v>0</v>
      </c>
    </row>
    <row r="265" spans="1:30" x14ac:dyDescent="0.25">
      <c r="A265" t="s">
        <v>341</v>
      </c>
      <c r="B265" s="1">
        <v>43845</v>
      </c>
      <c r="D265" s="1">
        <v>44172</v>
      </c>
      <c r="E265" s="1">
        <v>44172</v>
      </c>
      <c r="F265" s="1">
        <v>44603</v>
      </c>
      <c r="G265" s="1">
        <v>44603</v>
      </c>
      <c r="H265">
        <v>6</v>
      </c>
      <c r="I265">
        <v>289.85000000000002</v>
      </c>
      <c r="J265">
        <v>48.31</v>
      </c>
      <c r="K265">
        <v>34.479999999999997</v>
      </c>
      <c r="L265" t="s">
        <v>65</v>
      </c>
      <c r="M265" t="s">
        <v>88</v>
      </c>
      <c r="N265" t="s">
        <v>33</v>
      </c>
      <c r="O265">
        <v>36</v>
      </c>
      <c r="P265" t="s">
        <v>34</v>
      </c>
      <c r="Q265" t="s">
        <v>55</v>
      </c>
      <c r="R265" t="s">
        <v>67</v>
      </c>
      <c r="S265" t="s">
        <v>96</v>
      </c>
      <c r="T265">
        <v>0</v>
      </c>
      <c r="U265">
        <v>0</v>
      </c>
      <c r="V265">
        <v>0</v>
      </c>
      <c r="W265">
        <v>2</v>
      </c>
      <c r="X265">
        <v>1</v>
      </c>
      <c r="Y265">
        <v>0</v>
      </c>
      <c r="Z265" t="s">
        <v>37</v>
      </c>
      <c r="AA265">
        <v>1</v>
      </c>
      <c r="AB265" t="s">
        <v>38</v>
      </c>
      <c r="AC265" t="b">
        <v>1</v>
      </c>
      <c r="AD265" t="b">
        <v>1</v>
      </c>
    </row>
    <row r="266" spans="1:30" x14ac:dyDescent="0.25">
      <c r="A266" t="s">
        <v>342</v>
      </c>
      <c r="B266" s="1">
        <v>45145</v>
      </c>
      <c r="D266" s="1">
        <v>45173</v>
      </c>
      <c r="E266" s="1">
        <v>45173</v>
      </c>
      <c r="F266" s="1">
        <v>45916</v>
      </c>
      <c r="G266" s="1">
        <v>45916</v>
      </c>
      <c r="H266">
        <v>3</v>
      </c>
      <c r="I266">
        <v>223.69</v>
      </c>
      <c r="J266">
        <v>74.56</v>
      </c>
      <c r="K266">
        <v>121.01</v>
      </c>
      <c r="L266" t="s">
        <v>87</v>
      </c>
      <c r="M266" t="s">
        <v>32</v>
      </c>
      <c r="N266" t="s">
        <v>42</v>
      </c>
      <c r="O266">
        <v>23</v>
      </c>
      <c r="P266" t="s">
        <v>70</v>
      </c>
      <c r="Q266" t="s">
        <v>50</v>
      </c>
      <c r="R266" t="s">
        <v>44</v>
      </c>
      <c r="S266" t="s">
        <v>100</v>
      </c>
      <c r="T266">
        <v>0</v>
      </c>
      <c r="U266">
        <v>0</v>
      </c>
      <c r="V266">
        <v>0</v>
      </c>
      <c r="W266">
        <v>0</v>
      </c>
      <c r="X266">
        <v>1</v>
      </c>
      <c r="Y266">
        <v>0</v>
      </c>
      <c r="Z266" t="s">
        <v>37</v>
      </c>
      <c r="AA266">
        <v>0</v>
      </c>
      <c r="AB266" t="s">
        <v>73</v>
      </c>
      <c r="AC266" t="b">
        <v>0</v>
      </c>
      <c r="AD266" t="b">
        <v>0</v>
      </c>
    </row>
    <row r="267" spans="1:30" x14ac:dyDescent="0.25">
      <c r="A267" t="s">
        <v>343</v>
      </c>
      <c r="B267" s="1">
        <v>44033</v>
      </c>
      <c r="D267" s="1">
        <v>44483</v>
      </c>
      <c r="E267" s="1">
        <v>44483</v>
      </c>
      <c r="F267" s="1">
        <v>45236</v>
      </c>
      <c r="G267" s="1">
        <v>45236</v>
      </c>
      <c r="H267">
        <v>6</v>
      </c>
      <c r="I267">
        <v>276.89</v>
      </c>
      <c r="J267">
        <v>46.15</v>
      </c>
      <c r="K267">
        <v>57.36</v>
      </c>
      <c r="L267" t="s">
        <v>40</v>
      </c>
      <c r="M267" t="s">
        <v>62</v>
      </c>
      <c r="N267" t="s">
        <v>33</v>
      </c>
      <c r="O267">
        <v>31</v>
      </c>
      <c r="P267" t="s">
        <v>34</v>
      </c>
      <c r="Q267" t="s">
        <v>35</v>
      </c>
      <c r="R267" t="s">
        <v>35</v>
      </c>
      <c r="S267" t="s">
        <v>100</v>
      </c>
      <c r="T267">
        <v>0</v>
      </c>
      <c r="U267">
        <v>0</v>
      </c>
      <c r="V267">
        <v>0</v>
      </c>
      <c r="W267">
        <v>0</v>
      </c>
      <c r="X267">
        <v>4</v>
      </c>
      <c r="Y267" s="1">
        <v>44940</v>
      </c>
      <c r="Z267" s="1">
        <v>44940</v>
      </c>
      <c r="AA267">
        <v>0</v>
      </c>
      <c r="AB267" t="s">
        <v>38</v>
      </c>
      <c r="AC267" t="b">
        <v>1</v>
      </c>
      <c r="AD267" t="b">
        <v>1</v>
      </c>
    </row>
    <row r="268" spans="1:30" x14ac:dyDescent="0.25">
      <c r="A268" t="s">
        <v>344</v>
      </c>
      <c r="B268" s="1">
        <v>44330</v>
      </c>
      <c r="D268" s="1">
        <v>44756</v>
      </c>
      <c r="E268" s="1">
        <v>44756</v>
      </c>
      <c r="F268" s="1">
        <v>44833</v>
      </c>
      <c r="G268" s="1">
        <v>44833</v>
      </c>
      <c r="H268">
        <v>5</v>
      </c>
      <c r="I268">
        <v>8</v>
      </c>
      <c r="J268">
        <v>1.6</v>
      </c>
      <c r="K268">
        <v>1.52</v>
      </c>
      <c r="L268" t="s">
        <v>87</v>
      </c>
      <c r="M268" t="s">
        <v>88</v>
      </c>
      <c r="N268" t="s">
        <v>48</v>
      </c>
      <c r="O268">
        <v>29</v>
      </c>
      <c r="P268" t="s">
        <v>70</v>
      </c>
      <c r="Q268" t="s">
        <v>43</v>
      </c>
      <c r="R268" t="s">
        <v>56</v>
      </c>
      <c r="S268" t="s">
        <v>51</v>
      </c>
      <c r="T268">
        <v>0</v>
      </c>
      <c r="U268">
        <v>0</v>
      </c>
      <c r="V268">
        <v>0</v>
      </c>
      <c r="W268">
        <v>1</v>
      </c>
      <c r="X268">
        <v>1</v>
      </c>
      <c r="Y268">
        <v>0</v>
      </c>
      <c r="Z268" t="s">
        <v>37</v>
      </c>
      <c r="AA268">
        <v>0</v>
      </c>
      <c r="AB268" t="s">
        <v>52</v>
      </c>
      <c r="AC268" t="b">
        <v>1</v>
      </c>
      <c r="AD268" t="b">
        <v>0</v>
      </c>
    </row>
    <row r="269" spans="1:30" x14ac:dyDescent="0.25">
      <c r="A269" t="s">
        <v>345</v>
      </c>
      <c r="B269" s="1">
        <v>44380</v>
      </c>
      <c r="D269" s="1">
        <v>44927</v>
      </c>
      <c r="E269" s="1">
        <v>44927</v>
      </c>
      <c r="F269" s="1">
        <v>44971</v>
      </c>
      <c r="G269" s="1">
        <v>44971</v>
      </c>
      <c r="H269">
        <v>5</v>
      </c>
      <c r="I269">
        <v>52.42</v>
      </c>
      <c r="J269">
        <v>10.48</v>
      </c>
      <c r="K269">
        <v>12.89</v>
      </c>
      <c r="L269" t="s">
        <v>59</v>
      </c>
      <c r="M269" t="s">
        <v>104</v>
      </c>
      <c r="N269" t="s">
        <v>48</v>
      </c>
      <c r="O269">
        <v>51</v>
      </c>
      <c r="P269" t="s">
        <v>34</v>
      </c>
      <c r="Q269" t="s">
        <v>50</v>
      </c>
      <c r="R269" t="s">
        <v>44</v>
      </c>
      <c r="S269" t="s">
        <v>96</v>
      </c>
      <c r="T269">
        <v>0</v>
      </c>
      <c r="U269">
        <v>0</v>
      </c>
      <c r="V269">
        <v>0</v>
      </c>
      <c r="W269">
        <v>0</v>
      </c>
      <c r="X269">
        <v>1</v>
      </c>
      <c r="Y269" s="1">
        <v>45510</v>
      </c>
      <c r="Z269" s="1">
        <v>45510</v>
      </c>
      <c r="AA269">
        <v>2</v>
      </c>
      <c r="AB269" t="s">
        <v>38</v>
      </c>
      <c r="AC269" t="b">
        <v>1</v>
      </c>
      <c r="AD269" t="b">
        <v>0</v>
      </c>
    </row>
    <row r="270" spans="1:30" x14ac:dyDescent="0.25">
      <c r="A270" t="s">
        <v>346</v>
      </c>
      <c r="B270" s="1">
        <v>45388</v>
      </c>
      <c r="D270" s="1">
        <v>45876</v>
      </c>
      <c r="E270" s="1">
        <v>45876</v>
      </c>
      <c r="F270" s="1">
        <v>45914</v>
      </c>
      <c r="G270" s="1">
        <v>45914</v>
      </c>
      <c r="H270">
        <v>7</v>
      </c>
      <c r="I270">
        <v>353.8</v>
      </c>
      <c r="J270">
        <v>50.54</v>
      </c>
      <c r="K270">
        <v>76.98</v>
      </c>
      <c r="L270" t="s">
        <v>31</v>
      </c>
      <c r="M270" t="s">
        <v>88</v>
      </c>
      <c r="N270" t="s">
        <v>33</v>
      </c>
      <c r="O270">
        <v>16</v>
      </c>
      <c r="P270" t="s">
        <v>49</v>
      </c>
      <c r="Q270" t="s">
        <v>66</v>
      </c>
      <c r="R270" t="s">
        <v>63</v>
      </c>
      <c r="S270" t="s">
        <v>100</v>
      </c>
      <c r="T270">
        <v>0</v>
      </c>
      <c r="U270">
        <v>0</v>
      </c>
      <c r="V270">
        <v>0</v>
      </c>
      <c r="W270">
        <v>0</v>
      </c>
      <c r="X270">
        <v>2</v>
      </c>
      <c r="Y270" s="1">
        <v>45944</v>
      </c>
      <c r="Z270" s="1">
        <v>45944</v>
      </c>
      <c r="AA270">
        <v>6</v>
      </c>
      <c r="AB270" t="s">
        <v>38</v>
      </c>
      <c r="AC270" t="b">
        <v>1</v>
      </c>
      <c r="AD270" t="b">
        <v>1</v>
      </c>
    </row>
    <row r="271" spans="1:30" x14ac:dyDescent="0.25">
      <c r="A271" t="s">
        <v>347</v>
      </c>
      <c r="B271" s="1">
        <v>45054</v>
      </c>
      <c r="D271" s="1">
        <v>45503</v>
      </c>
      <c r="E271" s="1">
        <v>45503</v>
      </c>
      <c r="F271" s="1">
        <v>45833</v>
      </c>
      <c r="G271" s="1">
        <v>45833</v>
      </c>
      <c r="H271">
        <v>3</v>
      </c>
      <c r="I271">
        <v>2.8</v>
      </c>
      <c r="J271">
        <v>0.93</v>
      </c>
      <c r="K271">
        <v>0</v>
      </c>
      <c r="L271" t="s">
        <v>59</v>
      </c>
      <c r="M271" t="s">
        <v>32</v>
      </c>
      <c r="N271" t="s">
        <v>42</v>
      </c>
      <c r="O271">
        <v>22</v>
      </c>
      <c r="P271" t="s">
        <v>70</v>
      </c>
      <c r="Q271" t="s">
        <v>35</v>
      </c>
      <c r="R271" t="s">
        <v>56</v>
      </c>
      <c r="S271" t="s">
        <v>72</v>
      </c>
      <c r="T271">
        <v>0</v>
      </c>
      <c r="U271">
        <v>1</v>
      </c>
      <c r="V271">
        <v>0</v>
      </c>
      <c r="W271">
        <v>0</v>
      </c>
      <c r="X271">
        <v>0</v>
      </c>
      <c r="Y271" s="1">
        <v>45665</v>
      </c>
      <c r="Z271" s="1">
        <v>45665</v>
      </c>
      <c r="AA271">
        <v>0</v>
      </c>
      <c r="AB271" t="s">
        <v>73</v>
      </c>
      <c r="AC271" t="b">
        <v>1</v>
      </c>
      <c r="AD271" t="b">
        <v>1</v>
      </c>
    </row>
    <row r="272" spans="1:30" x14ac:dyDescent="0.25">
      <c r="A272" t="s">
        <v>348</v>
      </c>
      <c r="B272" s="1">
        <v>45399</v>
      </c>
      <c r="D272" s="1">
        <v>45622</v>
      </c>
      <c r="E272" s="1">
        <v>45622</v>
      </c>
      <c r="F272" s="1">
        <v>45938</v>
      </c>
      <c r="G272" s="1">
        <v>45938</v>
      </c>
      <c r="H272">
        <v>2</v>
      </c>
      <c r="I272">
        <v>61.19</v>
      </c>
      <c r="J272">
        <v>30.6</v>
      </c>
      <c r="K272">
        <v>10.67</v>
      </c>
      <c r="L272" t="s">
        <v>40</v>
      </c>
      <c r="M272" t="s">
        <v>62</v>
      </c>
      <c r="N272" t="s">
        <v>48</v>
      </c>
      <c r="O272">
        <v>40</v>
      </c>
      <c r="P272" t="s">
        <v>34</v>
      </c>
      <c r="Q272" t="s">
        <v>35</v>
      </c>
      <c r="R272" t="s">
        <v>67</v>
      </c>
      <c r="S272" t="s">
        <v>51</v>
      </c>
      <c r="T272">
        <v>0</v>
      </c>
      <c r="U272">
        <v>0</v>
      </c>
      <c r="V272">
        <v>0</v>
      </c>
      <c r="W272">
        <v>0</v>
      </c>
      <c r="X272">
        <v>0</v>
      </c>
      <c r="Y272">
        <v>0</v>
      </c>
      <c r="Z272" t="s">
        <v>37</v>
      </c>
      <c r="AA272">
        <v>9</v>
      </c>
      <c r="AB272" t="s">
        <v>73</v>
      </c>
      <c r="AC272" t="b">
        <v>1</v>
      </c>
      <c r="AD272" t="b">
        <v>0</v>
      </c>
    </row>
    <row r="273" spans="1:30" x14ac:dyDescent="0.25">
      <c r="A273" t="s">
        <v>349</v>
      </c>
      <c r="B273" s="1">
        <v>45271</v>
      </c>
      <c r="D273" s="1">
        <v>45888</v>
      </c>
      <c r="E273" s="1">
        <v>45888</v>
      </c>
      <c r="F273" s="1">
        <v>45924</v>
      </c>
      <c r="G273" s="1">
        <v>45924</v>
      </c>
      <c r="H273">
        <v>3</v>
      </c>
      <c r="I273">
        <v>265.83</v>
      </c>
      <c r="J273">
        <v>88.61</v>
      </c>
      <c r="K273">
        <v>142.65</v>
      </c>
      <c r="L273" t="s">
        <v>59</v>
      </c>
      <c r="M273" t="s">
        <v>41</v>
      </c>
      <c r="N273" t="s">
        <v>42</v>
      </c>
      <c r="O273">
        <v>28</v>
      </c>
      <c r="P273" t="s">
        <v>70</v>
      </c>
      <c r="Q273" t="s">
        <v>55</v>
      </c>
      <c r="R273" t="s">
        <v>35</v>
      </c>
      <c r="S273" t="s">
        <v>85</v>
      </c>
      <c r="T273">
        <v>0</v>
      </c>
      <c r="U273">
        <v>0</v>
      </c>
      <c r="V273">
        <v>0</v>
      </c>
      <c r="W273">
        <v>0</v>
      </c>
      <c r="X273">
        <v>0</v>
      </c>
      <c r="Y273" s="1">
        <v>45294</v>
      </c>
      <c r="Z273" s="1">
        <v>45294</v>
      </c>
      <c r="AA273">
        <v>10</v>
      </c>
      <c r="AB273" t="s">
        <v>52</v>
      </c>
      <c r="AC273" t="b">
        <v>0</v>
      </c>
      <c r="AD273" t="b">
        <v>1</v>
      </c>
    </row>
    <row r="274" spans="1:30" x14ac:dyDescent="0.25">
      <c r="A274" t="s">
        <v>350</v>
      </c>
      <c r="B274" s="1">
        <v>45619</v>
      </c>
      <c r="D274" s="1">
        <v>45886</v>
      </c>
      <c r="E274" s="1">
        <v>45886</v>
      </c>
      <c r="F274" s="1">
        <v>45890</v>
      </c>
      <c r="G274" s="1">
        <v>45890</v>
      </c>
      <c r="H274">
        <v>2</v>
      </c>
      <c r="I274">
        <v>30.63</v>
      </c>
      <c r="J274">
        <v>15.32</v>
      </c>
      <c r="K274">
        <v>25.21</v>
      </c>
      <c r="L274" t="s">
        <v>40</v>
      </c>
      <c r="M274" t="s">
        <v>41</v>
      </c>
      <c r="N274" t="s">
        <v>48</v>
      </c>
      <c r="O274">
        <v>20</v>
      </c>
      <c r="P274" t="s">
        <v>70</v>
      </c>
      <c r="Q274" t="s">
        <v>82</v>
      </c>
      <c r="R274" t="s">
        <v>56</v>
      </c>
      <c r="S274" t="s">
        <v>36</v>
      </c>
      <c r="T274">
        <v>0</v>
      </c>
      <c r="U274">
        <v>0</v>
      </c>
      <c r="V274">
        <v>0</v>
      </c>
      <c r="W274">
        <v>0</v>
      </c>
      <c r="X274">
        <v>1</v>
      </c>
      <c r="Y274">
        <v>0</v>
      </c>
      <c r="Z274" t="s">
        <v>37</v>
      </c>
      <c r="AA274">
        <v>10</v>
      </c>
      <c r="AB274" t="s">
        <v>73</v>
      </c>
      <c r="AC274" t="b">
        <v>1</v>
      </c>
      <c r="AD274" t="b">
        <v>1</v>
      </c>
    </row>
    <row r="275" spans="1:30" x14ac:dyDescent="0.25">
      <c r="A275" t="s">
        <v>351</v>
      </c>
      <c r="B275" s="1">
        <v>45072</v>
      </c>
      <c r="D275" s="1">
        <v>45423</v>
      </c>
      <c r="E275" s="1">
        <v>45423</v>
      </c>
      <c r="F275" s="1">
        <v>45855</v>
      </c>
      <c r="G275" s="1">
        <v>45855</v>
      </c>
      <c r="H275">
        <v>5</v>
      </c>
      <c r="I275">
        <v>255.27</v>
      </c>
      <c r="J275">
        <v>51.05</v>
      </c>
      <c r="K275">
        <v>84.17</v>
      </c>
      <c r="L275" t="s">
        <v>31</v>
      </c>
      <c r="M275" t="s">
        <v>60</v>
      </c>
      <c r="N275" t="s">
        <v>42</v>
      </c>
      <c r="O275">
        <v>45</v>
      </c>
      <c r="P275" t="s">
        <v>34</v>
      </c>
      <c r="Q275" t="s">
        <v>66</v>
      </c>
      <c r="R275" t="s">
        <v>44</v>
      </c>
      <c r="S275" t="s">
        <v>72</v>
      </c>
      <c r="T275">
        <v>0</v>
      </c>
      <c r="U275">
        <v>2</v>
      </c>
      <c r="V275">
        <v>0</v>
      </c>
      <c r="W275">
        <v>0</v>
      </c>
      <c r="X275">
        <v>1</v>
      </c>
      <c r="Y275" s="1">
        <v>45201</v>
      </c>
      <c r="Z275" s="1">
        <v>45201</v>
      </c>
      <c r="AA275">
        <v>0</v>
      </c>
      <c r="AB275" t="s">
        <v>52</v>
      </c>
      <c r="AC275" t="b">
        <v>0</v>
      </c>
      <c r="AD275" t="b">
        <v>0</v>
      </c>
    </row>
    <row r="276" spans="1:30" x14ac:dyDescent="0.25">
      <c r="A276" t="s">
        <v>352</v>
      </c>
      <c r="B276" s="1">
        <v>44943</v>
      </c>
      <c r="D276" s="1">
        <v>45448</v>
      </c>
      <c r="E276" s="1">
        <v>45448</v>
      </c>
      <c r="F276" s="1">
        <v>45943</v>
      </c>
      <c r="G276" s="1">
        <v>45943</v>
      </c>
      <c r="H276">
        <v>3</v>
      </c>
      <c r="I276">
        <v>322.33</v>
      </c>
      <c r="J276">
        <v>107.44</v>
      </c>
      <c r="K276">
        <v>209.1</v>
      </c>
      <c r="L276" t="s">
        <v>59</v>
      </c>
      <c r="M276" t="s">
        <v>76</v>
      </c>
      <c r="N276" t="s">
        <v>48</v>
      </c>
      <c r="O276">
        <v>17</v>
      </c>
      <c r="P276" t="s">
        <v>49</v>
      </c>
      <c r="Q276" t="s">
        <v>90</v>
      </c>
      <c r="R276" t="s">
        <v>35</v>
      </c>
      <c r="S276" t="s">
        <v>100</v>
      </c>
      <c r="T276">
        <v>2</v>
      </c>
      <c r="U276">
        <v>0</v>
      </c>
      <c r="V276">
        <v>1</v>
      </c>
      <c r="W276">
        <v>0</v>
      </c>
      <c r="X276">
        <v>0</v>
      </c>
      <c r="Y276" s="1">
        <v>45525</v>
      </c>
      <c r="Z276" s="1">
        <v>45525</v>
      </c>
      <c r="AA276">
        <v>0</v>
      </c>
      <c r="AB276" t="s">
        <v>73</v>
      </c>
      <c r="AC276" t="b">
        <v>1</v>
      </c>
      <c r="AD276" t="b">
        <v>0</v>
      </c>
    </row>
    <row r="277" spans="1:30" x14ac:dyDescent="0.25">
      <c r="A277" t="s">
        <v>353</v>
      </c>
      <c r="B277" s="1">
        <v>44314</v>
      </c>
      <c r="D277" s="1">
        <v>44801</v>
      </c>
      <c r="E277" s="1">
        <v>44801</v>
      </c>
      <c r="F277" s="1">
        <v>45443</v>
      </c>
      <c r="G277" s="1">
        <v>45443</v>
      </c>
      <c r="H277">
        <v>4</v>
      </c>
      <c r="I277">
        <v>188.33</v>
      </c>
      <c r="J277">
        <v>47.08</v>
      </c>
      <c r="K277">
        <v>36.229999999999997</v>
      </c>
      <c r="L277" t="s">
        <v>47</v>
      </c>
      <c r="M277" t="s">
        <v>104</v>
      </c>
      <c r="N277" t="s">
        <v>48</v>
      </c>
      <c r="O277">
        <v>33</v>
      </c>
      <c r="P277" t="s">
        <v>34</v>
      </c>
      <c r="Q277" t="s">
        <v>82</v>
      </c>
      <c r="R277" t="s">
        <v>35</v>
      </c>
      <c r="S277" t="s">
        <v>45</v>
      </c>
      <c r="T277">
        <v>1</v>
      </c>
      <c r="U277">
        <v>0</v>
      </c>
      <c r="V277">
        <v>0</v>
      </c>
      <c r="W277">
        <v>0</v>
      </c>
      <c r="X277">
        <v>2</v>
      </c>
      <c r="Y277">
        <v>0</v>
      </c>
      <c r="Z277" t="s">
        <v>37</v>
      </c>
      <c r="AA277">
        <v>3</v>
      </c>
      <c r="AB277" t="s">
        <v>52</v>
      </c>
      <c r="AC277" t="b">
        <v>0</v>
      </c>
      <c r="AD277" t="b">
        <v>0</v>
      </c>
    </row>
    <row r="278" spans="1:30" x14ac:dyDescent="0.25">
      <c r="A278" t="s">
        <v>354</v>
      </c>
      <c r="B278" s="1">
        <v>45259</v>
      </c>
      <c r="D278" s="1">
        <v>45727</v>
      </c>
      <c r="E278" s="1">
        <v>45727</v>
      </c>
      <c r="F278" s="1">
        <v>45801</v>
      </c>
      <c r="G278" s="1">
        <v>45801</v>
      </c>
      <c r="H278">
        <v>1</v>
      </c>
      <c r="I278">
        <v>7.31</v>
      </c>
      <c r="J278">
        <v>7.31</v>
      </c>
      <c r="K278">
        <v>7.44</v>
      </c>
      <c r="L278" t="s">
        <v>40</v>
      </c>
      <c r="M278" t="s">
        <v>60</v>
      </c>
      <c r="N278" t="s">
        <v>42</v>
      </c>
      <c r="O278">
        <v>46</v>
      </c>
      <c r="P278" t="s">
        <v>34</v>
      </c>
      <c r="Q278" t="s">
        <v>66</v>
      </c>
      <c r="R278" t="s">
        <v>67</v>
      </c>
      <c r="S278" t="s">
        <v>36</v>
      </c>
      <c r="T278">
        <v>0</v>
      </c>
      <c r="U278">
        <v>0</v>
      </c>
      <c r="V278">
        <v>1</v>
      </c>
      <c r="W278">
        <v>1</v>
      </c>
      <c r="X278">
        <v>0</v>
      </c>
      <c r="Y278" s="1">
        <v>45932</v>
      </c>
      <c r="Z278" s="1">
        <v>45932</v>
      </c>
      <c r="AA278">
        <v>0</v>
      </c>
      <c r="AB278" t="s">
        <v>38</v>
      </c>
      <c r="AC278" t="b">
        <v>1</v>
      </c>
      <c r="AD278" t="b">
        <v>0</v>
      </c>
    </row>
    <row r="279" spans="1:30" x14ac:dyDescent="0.25">
      <c r="A279" t="s">
        <v>355</v>
      </c>
      <c r="B279" s="1">
        <v>44335</v>
      </c>
      <c r="D279" s="1">
        <v>45660</v>
      </c>
      <c r="E279" s="1">
        <v>45660</v>
      </c>
      <c r="F279">
        <v>0</v>
      </c>
      <c r="G279" t="s">
        <v>92</v>
      </c>
      <c r="H279">
        <v>0</v>
      </c>
      <c r="I279">
        <v>0</v>
      </c>
      <c r="J279">
        <v>0</v>
      </c>
      <c r="K279">
        <v>0</v>
      </c>
      <c r="L279" t="s">
        <v>65</v>
      </c>
      <c r="M279" t="s">
        <v>76</v>
      </c>
      <c r="N279" t="s">
        <v>48</v>
      </c>
      <c r="O279">
        <v>27</v>
      </c>
      <c r="P279" t="s">
        <v>70</v>
      </c>
      <c r="Q279" t="s">
        <v>43</v>
      </c>
      <c r="R279" t="s">
        <v>44</v>
      </c>
      <c r="S279" t="s">
        <v>57</v>
      </c>
      <c r="T279">
        <v>1</v>
      </c>
      <c r="U279">
        <v>0</v>
      </c>
      <c r="V279">
        <v>0</v>
      </c>
      <c r="W279">
        <v>0</v>
      </c>
      <c r="X279">
        <v>0</v>
      </c>
      <c r="Y279" s="1">
        <v>45213</v>
      </c>
      <c r="Z279" s="1">
        <v>45213</v>
      </c>
      <c r="AA279">
        <v>2</v>
      </c>
      <c r="AB279" t="s">
        <v>38</v>
      </c>
      <c r="AC279" t="b">
        <v>1</v>
      </c>
      <c r="AD279" t="b">
        <v>1</v>
      </c>
    </row>
    <row r="280" spans="1:30" x14ac:dyDescent="0.25">
      <c r="A280" t="s">
        <v>356</v>
      </c>
      <c r="B280" s="1">
        <v>45402</v>
      </c>
      <c r="D280" s="1">
        <v>45433</v>
      </c>
      <c r="E280" s="1">
        <v>45433</v>
      </c>
      <c r="F280" s="1">
        <v>45473</v>
      </c>
      <c r="G280" s="1">
        <v>45473</v>
      </c>
      <c r="H280">
        <v>3</v>
      </c>
      <c r="I280">
        <v>120.83</v>
      </c>
      <c r="J280">
        <v>40.28</v>
      </c>
      <c r="K280">
        <v>0</v>
      </c>
      <c r="L280" t="s">
        <v>31</v>
      </c>
      <c r="M280" t="s">
        <v>60</v>
      </c>
      <c r="N280" t="s">
        <v>48</v>
      </c>
      <c r="O280">
        <v>34</v>
      </c>
      <c r="P280" t="s">
        <v>34</v>
      </c>
      <c r="Q280" t="s">
        <v>82</v>
      </c>
      <c r="R280" t="s">
        <v>56</v>
      </c>
      <c r="S280" t="s">
        <v>100</v>
      </c>
      <c r="T280">
        <v>0</v>
      </c>
      <c r="U280">
        <v>0</v>
      </c>
      <c r="V280">
        <v>0</v>
      </c>
      <c r="W280">
        <v>0</v>
      </c>
      <c r="X280">
        <v>2</v>
      </c>
      <c r="Y280" s="1">
        <v>45584</v>
      </c>
      <c r="Z280" s="1">
        <v>45584</v>
      </c>
      <c r="AA280">
        <v>5</v>
      </c>
      <c r="AB280" t="s">
        <v>52</v>
      </c>
      <c r="AC280" t="b">
        <v>1</v>
      </c>
      <c r="AD280" t="b">
        <v>0</v>
      </c>
    </row>
    <row r="281" spans="1:30" x14ac:dyDescent="0.25">
      <c r="A281" t="s">
        <v>357</v>
      </c>
      <c r="B281" s="1">
        <v>45584</v>
      </c>
      <c r="D281" s="1">
        <v>45760</v>
      </c>
      <c r="E281" s="1">
        <v>45760</v>
      </c>
      <c r="F281" s="1">
        <v>45773</v>
      </c>
      <c r="G281" s="1">
        <v>45773</v>
      </c>
      <c r="H281">
        <v>1</v>
      </c>
      <c r="I281">
        <v>121.77</v>
      </c>
      <c r="J281">
        <v>121.77</v>
      </c>
      <c r="K281">
        <v>23.02</v>
      </c>
      <c r="L281" t="s">
        <v>65</v>
      </c>
      <c r="M281" t="s">
        <v>95</v>
      </c>
      <c r="N281" t="s">
        <v>48</v>
      </c>
      <c r="O281">
        <v>16</v>
      </c>
      <c r="P281" t="s">
        <v>49</v>
      </c>
      <c r="Q281" t="s">
        <v>55</v>
      </c>
      <c r="R281" t="s">
        <v>67</v>
      </c>
      <c r="S281" t="s">
        <v>45</v>
      </c>
      <c r="T281">
        <v>0</v>
      </c>
      <c r="U281">
        <v>0</v>
      </c>
      <c r="V281">
        <v>0</v>
      </c>
      <c r="W281">
        <v>0</v>
      </c>
      <c r="X281">
        <v>1</v>
      </c>
      <c r="Y281" s="1">
        <v>45856</v>
      </c>
      <c r="Z281" s="1">
        <v>45856</v>
      </c>
      <c r="AA281">
        <v>0</v>
      </c>
      <c r="AB281" t="s">
        <v>38</v>
      </c>
      <c r="AC281" t="b">
        <v>0</v>
      </c>
      <c r="AD281" t="b">
        <v>0</v>
      </c>
    </row>
    <row r="282" spans="1:30" x14ac:dyDescent="0.25">
      <c r="A282" t="s">
        <v>358</v>
      </c>
      <c r="B282" s="1">
        <v>43912</v>
      </c>
      <c r="D282" s="1">
        <v>45237</v>
      </c>
      <c r="E282" s="1">
        <v>45237</v>
      </c>
      <c r="F282" s="1">
        <v>45706</v>
      </c>
      <c r="G282" s="1">
        <v>45706</v>
      </c>
      <c r="H282">
        <v>2</v>
      </c>
      <c r="I282">
        <v>153.08000000000001</v>
      </c>
      <c r="J282">
        <v>76.540000000000006</v>
      </c>
      <c r="K282">
        <v>61.21</v>
      </c>
      <c r="L282" t="s">
        <v>47</v>
      </c>
      <c r="M282" t="s">
        <v>104</v>
      </c>
      <c r="N282" t="s">
        <v>33</v>
      </c>
      <c r="O282">
        <v>31</v>
      </c>
      <c r="P282" t="s">
        <v>34</v>
      </c>
      <c r="Q282" t="s">
        <v>35</v>
      </c>
      <c r="R282" t="s">
        <v>63</v>
      </c>
      <c r="S282" t="s">
        <v>45</v>
      </c>
      <c r="T282">
        <v>0</v>
      </c>
      <c r="U282">
        <v>0</v>
      </c>
      <c r="V282">
        <v>0</v>
      </c>
      <c r="W282">
        <v>0</v>
      </c>
      <c r="X282">
        <v>0</v>
      </c>
      <c r="Y282" s="1">
        <v>44436</v>
      </c>
      <c r="Z282" s="1">
        <v>44436</v>
      </c>
      <c r="AA282">
        <v>0</v>
      </c>
      <c r="AB282" t="s">
        <v>38</v>
      </c>
      <c r="AC282" t="b">
        <v>1</v>
      </c>
      <c r="AD282" t="b">
        <v>0</v>
      </c>
    </row>
    <row r="283" spans="1:30" x14ac:dyDescent="0.25">
      <c r="A283" t="s">
        <v>359</v>
      </c>
      <c r="B283" s="1">
        <v>44471</v>
      </c>
      <c r="D283" s="1">
        <v>45707</v>
      </c>
      <c r="E283" s="1">
        <v>45707</v>
      </c>
      <c r="F283" s="1">
        <v>45710</v>
      </c>
      <c r="G283" s="1">
        <v>45710</v>
      </c>
      <c r="H283">
        <v>1</v>
      </c>
      <c r="I283">
        <v>33.06</v>
      </c>
      <c r="J283">
        <v>33.06</v>
      </c>
      <c r="K283">
        <v>32.74</v>
      </c>
      <c r="L283" t="s">
        <v>65</v>
      </c>
      <c r="M283" t="s">
        <v>62</v>
      </c>
      <c r="N283" t="s">
        <v>48</v>
      </c>
      <c r="O283">
        <v>43</v>
      </c>
      <c r="P283" t="s">
        <v>34</v>
      </c>
      <c r="Q283" t="s">
        <v>35</v>
      </c>
      <c r="R283" t="s">
        <v>63</v>
      </c>
      <c r="S283" t="s">
        <v>85</v>
      </c>
      <c r="T283">
        <v>0</v>
      </c>
      <c r="U283">
        <v>0</v>
      </c>
      <c r="V283">
        <v>0</v>
      </c>
      <c r="W283">
        <v>0</v>
      </c>
      <c r="X283">
        <v>0</v>
      </c>
      <c r="Y283" s="1">
        <v>44508</v>
      </c>
      <c r="Z283" s="1">
        <v>44508</v>
      </c>
      <c r="AA283">
        <v>0</v>
      </c>
      <c r="AB283" t="s">
        <v>38</v>
      </c>
      <c r="AC283" t="b">
        <v>1</v>
      </c>
      <c r="AD283" t="b">
        <v>0</v>
      </c>
    </row>
    <row r="284" spans="1:30" x14ac:dyDescent="0.25">
      <c r="A284" t="s">
        <v>360</v>
      </c>
      <c r="B284" s="1">
        <v>44802</v>
      </c>
      <c r="D284" s="1">
        <v>45342</v>
      </c>
      <c r="E284" s="1">
        <v>45342</v>
      </c>
      <c r="F284" s="1">
        <v>45684</v>
      </c>
      <c r="G284" s="1">
        <v>45684</v>
      </c>
      <c r="H284">
        <v>2</v>
      </c>
      <c r="I284">
        <v>315.05</v>
      </c>
      <c r="J284">
        <v>157.53</v>
      </c>
      <c r="K284">
        <v>0.5</v>
      </c>
      <c r="L284" t="s">
        <v>47</v>
      </c>
      <c r="M284" t="s">
        <v>54</v>
      </c>
      <c r="N284" t="s">
        <v>48</v>
      </c>
      <c r="O284">
        <v>51</v>
      </c>
      <c r="P284" t="s">
        <v>34</v>
      </c>
      <c r="Q284" t="s">
        <v>66</v>
      </c>
      <c r="R284" t="s">
        <v>56</v>
      </c>
      <c r="S284" t="s">
        <v>57</v>
      </c>
      <c r="T284">
        <v>0</v>
      </c>
      <c r="U284">
        <v>0</v>
      </c>
      <c r="V284">
        <v>0</v>
      </c>
      <c r="W284">
        <v>0</v>
      </c>
      <c r="X284">
        <v>0</v>
      </c>
      <c r="Y284" s="1">
        <v>45290</v>
      </c>
      <c r="Z284" s="1">
        <v>45290</v>
      </c>
      <c r="AA284">
        <v>0</v>
      </c>
      <c r="AB284" t="s">
        <v>38</v>
      </c>
      <c r="AC284" t="b">
        <v>1</v>
      </c>
      <c r="AD284" t="b">
        <v>0</v>
      </c>
    </row>
    <row r="285" spans="1:30" x14ac:dyDescent="0.25">
      <c r="A285" t="s">
        <v>361</v>
      </c>
      <c r="B285" s="1">
        <v>44551</v>
      </c>
      <c r="D285" s="1">
        <v>44668</v>
      </c>
      <c r="E285" s="1">
        <v>44668</v>
      </c>
      <c r="F285">
        <v>0</v>
      </c>
      <c r="G285" t="s">
        <v>92</v>
      </c>
      <c r="H285">
        <v>0</v>
      </c>
      <c r="I285">
        <v>0</v>
      </c>
      <c r="J285">
        <v>0</v>
      </c>
      <c r="K285">
        <v>0</v>
      </c>
      <c r="L285" t="s">
        <v>65</v>
      </c>
      <c r="M285" t="s">
        <v>60</v>
      </c>
      <c r="N285" t="s">
        <v>42</v>
      </c>
      <c r="O285">
        <v>50</v>
      </c>
      <c r="P285" t="s">
        <v>34</v>
      </c>
      <c r="Q285" t="s">
        <v>43</v>
      </c>
      <c r="R285" t="s">
        <v>63</v>
      </c>
      <c r="S285" t="s">
        <v>96</v>
      </c>
      <c r="T285">
        <v>0</v>
      </c>
      <c r="U285">
        <v>0</v>
      </c>
      <c r="V285">
        <v>0</v>
      </c>
      <c r="W285">
        <v>0</v>
      </c>
      <c r="X285">
        <v>0</v>
      </c>
      <c r="Y285" s="1">
        <v>45010</v>
      </c>
      <c r="Z285" s="1">
        <v>45010</v>
      </c>
      <c r="AA285">
        <v>0</v>
      </c>
      <c r="AB285" t="s">
        <v>38</v>
      </c>
      <c r="AC285" t="b">
        <v>1</v>
      </c>
      <c r="AD285" t="b">
        <v>0</v>
      </c>
    </row>
    <row r="286" spans="1:30" x14ac:dyDescent="0.25">
      <c r="A286" t="s">
        <v>362</v>
      </c>
      <c r="B286" s="1">
        <v>44607</v>
      </c>
      <c r="D286">
        <v>0</v>
      </c>
      <c r="E286" t="s">
        <v>92</v>
      </c>
      <c r="F286">
        <v>0</v>
      </c>
      <c r="G286" t="s">
        <v>92</v>
      </c>
      <c r="H286">
        <v>0</v>
      </c>
      <c r="I286">
        <v>0</v>
      </c>
      <c r="J286">
        <v>0</v>
      </c>
      <c r="K286">
        <v>0</v>
      </c>
      <c r="L286" t="s">
        <v>31</v>
      </c>
      <c r="M286" t="s">
        <v>69</v>
      </c>
      <c r="N286" t="s">
        <v>33</v>
      </c>
      <c r="O286">
        <v>29</v>
      </c>
      <c r="P286" t="s">
        <v>70</v>
      </c>
      <c r="Q286" t="s">
        <v>66</v>
      </c>
      <c r="R286" t="s">
        <v>67</v>
      </c>
      <c r="S286" t="s">
        <v>100</v>
      </c>
      <c r="T286">
        <v>1</v>
      </c>
      <c r="U286">
        <v>0</v>
      </c>
      <c r="V286">
        <v>0</v>
      </c>
      <c r="W286">
        <v>0</v>
      </c>
      <c r="X286">
        <v>0</v>
      </c>
      <c r="Y286" s="1">
        <v>45586</v>
      </c>
      <c r="Z286" s="1">
        <v>45586</v>
      </c>
      <c r="AA286">
        <v>7</v>
      </c>
      <c r="AB286" t="s">
        <v>52</v>
      </c>
      <c r="AC286" t="b">
        <v>0</v>
      </c>
      <c r="AD286" t="b">
        <v>1</v>
      </c>
    </row>
    <row r="287" spans="1:30" x14ac:dyDescent="0.25">
      <c r="A287" t="s">
        <v>363</v>
      </c>
      <c r="B287" s="1">
        <v>45148</v>
      </c>
      <c r="D287" s="1">
        <v>45386</v>
      </c>
      <c r="E287" s="1">
        <v>45386</v>
      </c>
      <c r="F287" s="1">
        <v>45587</v>
      </c>
      <c r="G287" s="1">
        <v>45587</v>
      </c>
      <c r="H287">
        <v>7</v>
      </c>
      <c r="I287">
        <v>557.37</v>
      </c>
      <c r="J287">
        <v>79.62</v>
      </c>
      <c r="K287">
        <v>166.84</v>
      </c>
      <c r="L287" t="s">
        <v>31</v>
      </c>
      <c r="M287" t="s">
        <v>76</v>
      </c>
      <c r="N287" t="s">
        <v>42</v>
      </c>
      <c r="O287">
        <v>46</v>
      </c>
      <c r="P287" t="s">
        <v>34</v>
      </c>
      <c r="Q287" t="s">
        <v>55</v>
      </c>
      <c r="R287" t="s">
        <v>44</v>
      </c>
      <c r="S287" t="s">
        <v>72</v>
      </c>
      <c r="T287">
        <v>1</v>
      </c>
      <c r="U287">
        <v>0</v>
      </c>
      <c r="V287">
        <v>0</v>
      </c>
      <c r="W287">
        <v>0</v>
      </c>
      <c r="X287">
        <v>2</v>
      </c>
      <c r="Y287">
        <v>0</v>
      </c>
      <c r="Z287" t="s">
        <v>37</v>
      </c>
      <c r="AA287">
        <v>8</v>
      </c>
      <c r="AB287" t="s">
        <v>38</v>
      </c>
      <c r="AC287" t="b">
        <v>1</v>
      </c>
      <c r="AD287" t="b">
        <v>0</v>
      </c>
    </row>
    <row r="288" spans="1:30" x14ac:dyDescent="0.25">
      <c r="A288" t="s">
        <v>364</v>
      </c>
      <c r="B288" s="1">
        <v>44266</v>
      </c>
      <c r="D288" s="1">
        <v>45460</v>
      </c>
      <c r="E288" s="1">
        <v>45460</v>
      </c>
      <c r="F288" s="1">
        <v>45710</v>
      </c>
      <c r="G288" s="1">
        <v>45710</v>
      </c>
      <c r="H288">
        <v>1</v>
      </c>
      <c r="I288">
        <v>57.71</v>
      </c>
      <c r="J288">
        <v>57.71</v>
      </c>
      <c r="K288">
        <v>51.13</v>
      </c>
      <c r="L288" t="s">
        <v>87</v>
      </c>
      <c r="M288" t="s">
        <v>88</v>
      </c>
      <c r="N288" t="s">
        <v>48</v>
      </c>
      <c r="O288">
        <v>27</v>
      </c>
      <c r="P288" t="s">
        <v>70</v>
      </c>
      <c r="Q288" t="s">
        <v>82</v>
      </c>
      <c r="R288" t="s">
        <v>63</v>
      </c>
      <c r="S288" t="s">
        <v>100</v>
      </c>
      <c r="T288">
        <v>1</v>
      </c>
      <c r="U288">
        <v>0</v>
      </c>
      <c r="V288">
        <v>0</v>
      </c>
      <c r="W288">
        <v>0</v>
      </c>
      <c r="X288">
        <v>0</v>
      </c>
      <c r="Y288" s="1">
        <v>45643</v>
      </c>
      <c r="Z288" s="1">
        <v>45643</v>
      </c>
      <c r="AA288">
        <v>0</v>
      </c>
      <c r="AB288" t="s">
        <v>38</v>
      </c>
      <c r="AC288" t="b">
        <v>1</v>
      </c>
      <c r="AD288" t="b">
        <v>1</v>
      </c>
    </row>
    <row r="289" spans="1:30" x14ac:dyDescent="0.25">
      <c r="A289" t="s">
        <v>365</v>
      </c>
      <c r="B289" s="1">
        <v>44390</v>
      </c>
      <c r="D289" s="1">
        <v>44836</v>
      </c>
      <c r="E289" s="1">
        <v>44836</v>
      </c>
      <c r="F289" s="1">
        <v>45041</v>
      </c>
      <c r="G289" s="1">
        <v>45041</v>
      </c>
      <c r="H289">
        <v>4</v>
      </c>
      <c r="I289">
        <v>298.38</v>
      </c>
      <c r="J289">
        <v>74.599999999999994</v>
      </c>
      <c r="K289">
        <v>133.72</v>
      </c>
      <c r="L289" t="s">
        <v>47</v>
      </c>
      <c r="M289" t="s">
        <v>69</v>
      </c>
      <c r="N289" t="s">
        <v>42</v>
      </c>
      <c r="O289">
        <v>31</v>
      </c>
      <c r="P289" t="s">
        <v>34</v>
      </c>
      <c r="Q289" t="s">
        <v>43</v>
      </c>
      <c r="R289" t="s">
        <v>44</v>
      </c>
      <c r="S289" t="s">
        <v>51</v>
      </c>
      <c r="T289">
        <v>0</v>
      </c>
      <c r="U289">
        <v>0</v>
      </c>
      <c r="V289">
        <v>0</v>
      </c>
      <c r="W289">
        <v>0</v>
      </c>
      <c r="X289">
        <v>0</v>
      </c>
      <c r="Y289" s="1">
        <v>45655</v>
      </c>
      <c r="Z289" s="1">
        <v>45655</v>
      </c>
      <c r="AA289">
        <v>3</v>
      </c>
      <c r="AB289" t="s">
        <v>52</v>
      </c>
      <c r="AC289" t="b">
        <v>1</v>
      </c>
      <c r="AD289" t="b">
        <v>0</v>
      </c>
    </row>
    <row r="290" spans="1:30" x14ac:dyDescent="0.25">
      <c r="A290" t="s">
        <v>366</v>
      </c>
      <c r="B290" s="1">
        <v>44502</v>
      </c>
      <c r="D290" s="1">
        <v>44705</v>
      </c>
      <c r="E290" s="1">
        <v>44705</v>
      </c>
      <c r="F290" s="1">
        <v>45274</v>
      </c>
      <c r="G290" s="1">
        <v>45274</v>
      </c>
      <c r="H290">
        <v>3</v>
      </c>
      <c r="I290">
        <v>3.08</v>
      </c>
      <c r="J290">
        <v>1.03</v>
      </c>
      <c r="K290">
        <v>1.61</v>
      </c>
      <c r="L290" t="s">
        <v>59</v>
      </c>
      <c r="M290" t="s">
        <v>95</v>
      </c>
      <c r="N290" t="s">
        <v>48</v>
      </c>
      <c r="O290">
        <v>24</v>
      </c>
      <c r="P290" t="s">
        <v>70</v>
      </c>
      <c r="Q290" t="s">
        <v>43</v>
      </c>
      <c r="R290" t="s">
        <v>67</v>
      </c>
      <c r="S290" t="s">
        <v>45</v>
      </c>
      <c r="T290">
        <v>0</v>
      </c>
      <c r="U290">
        <v>0</v>
      </c>
      <c r="V290">
        <v>0</v>
      </c>
      <c r="W290">
        <v>0</v>
      </c>
      <c r="X290">
        <v>1</v>
      </c>
      <c r="Y290" s="1">
        <v>45083</v>
      </c>
      <c r="Z290" s="1">
        <v>45083</v>
      </c>
      <c r="AA290">
        <v>0</v>
      </c>
      <c r="AB290" t="s">
        <v>38</v>
      </c>
      <c r="AC290" t="b">
        <v>1</v>
      </c>
      <c r="AD290" t="b">
        <v>0</v>
      </c>
    </row>
    <row r="291" spans="1:30" x14ac:dyDescent="0.25">
      <c r="A291" t="s">
        <v>367</v>
      </c>
      <c r="B291" s="1">
        <v>44463</v>
      </c>
      <c r="D291">
        <v>0</v>
      </c>
      <c r="E291" t="s">
        <v>92</v>
      </c>
      <c r="F291">
        <v>0</v>
      </c>
      <c r="G291" t="s">
        <v>92</v>
      </c>
      <c r="H291">
        <v>0</v>
      </c>
      <c r="I291">
        <v>0</v>
      </c>
      <c r="J291">
        <v>0</v>
      </c>
      <c r="K291">
        <v>0</v>
      </c>
      <c r="L291" t="s">
        <v>65</v>
      </c>
      <c r="M291" t="s">
        <v>104</v>
      </c>
      <c r="N291" t="s">
        <v>48</v>
      </c>
      <c r="O291">
        <v>34</v>
      </c>
      <c r="P291" t="s">
        <v>34</v>
      </c>
      <c r="Q291" t="s">
        <v>43</v>
      </c>
      <c r="R291" t="s">
        <v>67</v>
      </c>
      <c r="S291" t="s">
        <v>85</v>
      </c>
      <c r="T291">
        <v>0</v>
      </c>
      <c r="U291">
        <v>0</v>
      </c>
      <c r="V291">
        <v>0</v>
      </c>
      <c r="W291">
        <v>0</v>
      </c>
      <c r="X291">
        <v>0</v>
      </c>
      <c r="Y291" s="1">
        <v>44601</v>
      </c>
      <c r="Z291" s="1">
        <v>44601</v>
      </c>
      <c r="AA291">
        <v>0</v>
      </c>
      <c r="AB291" t="s">
        <v>73</v>
      </c>
      <c r="AC291" t="b">
        <v>0</v>
      </c>
      <c r="AD291" t="b">
        <v>0</v>
      </c>
    </row>
    <row r="292" spans="1:30" x14ac:dyDescent="0.25">
      <c r="A292" t="s">
        <v>368</v>
      </c>
      <c r="B292" s="1">
        <v>45595</v>
      </c>
      <c r="D292" s="1">
        <v>45924</v>
      </c>
      <c r="E292" s="1">
        <v>45924</v>
      </c>
      <c r="F292" s="1">
        <v>45925</v>
      </c>
      <c r="G292" s="1">
        <v>45925</v>
      </c>
      <c r="H292">
        <v>2</v>
      </c>
      <c r="I292">
        <v>24.97</v>
      </c>
      <c r="J292">
        <v>12.49</v>
      </c>
      <c r="K292">
        <v>6.51</v>
      </c>
      <c r="L292" t="s">
        <v>47</v>
      </c>
      <c r="M292" t="s">
        <v>62</v>
      </c>
      <c r="N292" t="s">
        <v>48</v>
      </c>
      <c r="O292">
        <v>38</v>
      </c>
      <c r="P292" t="s">
        <v>34</v>
      </c>
      <c r="Q292" t="s">
        <v>50</v>
      </c>
      <c r="R292" t="s">
        <v>56</v>
      </c>
      <c r="S292" t="s">
        <v>96</v>
      </c>
      <c r="T292">
        <v>0</v>
      </c>
      <c r="U292">
        <v>0</v>
      </c>
      <c r="V292">
        <v>0</v>
      </c>
      <c r="W292">
        <v>0</v>
      </c>
      <c r="X292">
        <v>0</v>
      </c>
      <c r="Y292" s="1">
        <v>45819</v>
      </c>
      <c r="Z292" s="1">
        <v>45819</v>
      </c>
      <c r="AA292">
        <v>0</v>
      </c>
      <c r="AB292" t="s">
        <v>38</v>
      </c>
      <c r="AC292" t="b">
        <v>1</v>
      </c>
      <c r="AD292" t="b">
        <v>1</v>
      </c>
    </row>
    <row r="293" spans="1:30" x14ac:dyDescent="0.25">
      <c r="A293" t="s">
        <v>369</v>
      </c>
      <c r="B293" s="1">
        <v>44552</v>
      </c>
      <c r="D293" s="1">
        <v>44750</v>
      </c>
      <c r="E293" s="1">
        <v>44750</v>
      </c>
      <c r="F293" s="1">
        <v>44837</v>
      </c>
      <c r="G293" s="1">
        <v>44837</v>
      </c>
      <c r="H293">
        <v>5</v>
      </c>
      <c r="I293">
        <v>274.27999999999997</v>
      </c>
      <c r="J293">
        <v>54.86</v>
      </c>
      <c r="K293">
        <v>89.84</v>
      </c>
      <c r="L293" t="s">
        <v>59</v>
      </c>
      <c r="M293" t="s">
        <v>69</v>
      </c>
      <c r="N293" t="s">
        <v>48</v>
      </c>
      <c r="O293">
        <v>38</v>
      </c>
      <c r="P293" t="s">
        <v>34</v>
      </c>
      <c r="Q293" t="s">
        <v>43</v>
      </c>
      <c r="R293" t="s">
        <v>67</v>
      </c>
      <c r="S293" t="s">
        <v>51</v>
      </c>
      <c r="T293">
        <v>0</v>
      </c>
      <c r="U293">
        <v>0</v>
      </c>
      <c r="V293">
        <v>1</v>
      </c>
      <c r="W293">
        <v>2</v>
      </c>
      <c r="X293">
        <v>2</v>
      </c>
      <c r="Y293" s="1">
        <v>44899</v>
      </c>
      <c r="Z293" s="1">
        <v>44899</v>
      </c>
      <c r="AA293">
        <v>0</v>
      </c>
      <c r="AB293" t="s">
        <v>38</v>
      </c>
      <c r="AC293" t="b">
        <v>1</v>
      </c>
      <c r="AD293" t="b">
        <v>1</v>
      </c>
    </row>
    <row r="294" spans="1:30" x14ac:dyDescent="0.25">
      <c r="A294" t="s">
        <v>370</v>
      </c>
      <c r="B294" s="1">
        <v>44686</v>
      </c>
      <c r="D294" s="1">
        <v>44738</v>
      </c>
      <c r="E294" s="1">
        <v>44738</v>
      </c>
      <c r="F294" s="1">
        <v>45681</v>
      </c>
      <c r="G294" s="1">
        <v>45681</v>
      </c>
      <c r="H294">
        <v>3</v>
      </c>
      <c r="I294">
        <v>210.11</v>
      </c>
      <c r="J294">
        <v>70.040000000000006</v>
      </c>
      <c r="K294">
        <v>65.95</v>
      </c>
      <c r="L294" t="s">
        <v>40</v>
      </c>
      <c r="M294" t="s">
        <v>41</v>
      </c>
      <c r="N294" t="s">
        <v>42</v>
      </c>
      <c r="O294">
        <v>22</v>
      </c>
      <c r="P294" t="s">
        <v>70</v>
      </c>
      <c r="Q294" t="s">
        <v>35</v>
      </c>
      <c r="R294" t="s">
        <v>63</v>
      </c>
      <c r="S294" t="s">
        <v>100</v>
      </c>
      <c r="T294">
        <v>0</v>
      </c>
      <c r="U294">
        <v>0</v>
      </c>
      <c r="V294">
        <v>0</v>
      </c>
      <c r="W294">
        <v>1</v>
      </c>
      <c r="X294">
        <v>1</v>
      </c>
      <c r="Y294" s="1">
        <v>45288</v>
      </c>
      <c r="Z294" s="1">
        <v>45288</v>
      </c>
      <c r="AA294">
        <v>6</v>
      </c>
      <c r="AB294" t="s">
        <v>38</v>
      </c>
      <c r="AC294" t="b">
        <v>1</v>
      </c>
      <c r="AD294" t="b">
        <v>1</v>
      </c>
    </row>
    <row r="295" spans="1:30" x14ac:dyDescent="0.25">
      <c r="A295" t="s">
        <v>371</v>
      </c>
      <c r="B295" s="1">
        <v>43859</v>
      </c>
      <c r="D295" s="1">
        <v>45352</v>
      </c>
      <c r="E295" s="1">
        <v>45352</v>
      </c>
      <c r="F295" s="1">
        <v>45794</v>
      </c>
      <c r="G295" s="1">
        <v>45794</v>
      </c>
      <c r="H295">
        <v>3</v>
      </c>
      <c r="I295">
        <v>96.77</v>
      </c>
      <c r="J295">
        <v>32.26</v>
      </c>
      <c r="K295">
        <v>32.03</v>
      </c>
      <c r="L295" t="s">
        <v>65</v>
      </c>
      <c r="M295" t="s">
        <v>104</v>
      </c>
      <c r="N295" t="s">
        <v>33</v>
      </c>
      <c r="O295">
        <v>27</v>
      </c>
      <c r="P295" t="s">
        <v>70</v>
      </c>
      <c r="Q295" t="s">
        <v>82</v>
      </c>
      <c r="R295" t="s">
        <v>44</v>
      </c>
      <c r="S295" t="s">
        <v>45</v>
      </c>
      <c r="T295">
        <v>0</v>
      </c>
      <c r="U295">
        <v>0</v>
      </c>
      <c r="V295">
        <v>1</v>
      </c>
      <c r="W295">
        <v>0</v>
      </c>
      <c r="X295">
        <v>2</v>
      </c>
      <c r="Y295" s="1">
        <v>44083</v>
      </c>
      <c r="Z295" s="1">
        <v>44083</v>
      </c>
      <c r="AA295">
        <v>0</v>
      </c>
      <c r="AB295" t="s">
        <v>38</v>
      </c>
      <c r="AC295" t="b">
        <v>1</v>
      </c>
      <c r="AD295" t="b">
        <v>0</v>
      </c>
    </row>
    <row r="296" spans="1:30" x14ac:dyDescent="0.25">
      <c r="A296" t="s">
        <v>372</v>
      </c>
      <c r="B296" s="1">
        <v>44041</v>
      </c>
      <c r="D296" s="1">
        <v>44733</v>
      </c>
      <c r="E296" s="1">
        <v>44733</v>
      </c>
      <c r="F296" s="1">
        <v>44777</v>
      </c>
      <c r="G296" s="1">
        <v>44777</v>
      </c>
      <c r="H296">
        <v>5</v>
      </c>
      <c r="I296">
        <v>215.51</v>
      </c>
      <c r="J296">
        <v>43.1</v>
      </c>
      <c r="K296">
        <v>45.57</v>
      </c>
      <c r="L296" t="s">
        <v>65</v>
      </c>
      <c r="M296" t="s">
        <v>95</v>
      </c>
      <c r="N296" t="s">
        <v>42</v>
      </c>
      <c r="O296">
        <v>22</v>
      </c>
      <c r="P296" t="s">
        <v>70</v>
      </c>
      <c r="Q296" t="s">
        <v>43</v>
      </c>
      <c r="R296" t="s">
        <v>35</v>
      </c>
      <c r="S296" t="s">
        <v>57</v>
      </c>
      <c r="T296">
        <v>0</v>
      </c>
      <c r="U296">
        <v>0</v>
      </c>
      <c r="V296">
        <v>1</v>
      </c>
      <c r="W296">
        <v>0</v>
      </c>
      <c r="X296">
        <v>2</v>
      </c>
      <c r="Y296" s="1">
        <v>45687</v>
      </c>
      <c r="Z296" s="1">
        <v>45687</v>
      </c>
      <c r="AA296">
        <v>0</v>
      </c>
      <c r="AB296" t="s">
        <v>38</v>
      </c>
      <c r="AC296" t="b">
        <v>1</v>
      </c>
      <c r="AD296" t="b">
        <v>1</v>
      </c>
    </row>
    <row r="297" spans="1:30" x14ac:dyDescent="0.25">
      <c r="A297" t="s">
        <v>373</v>
      </c>
      <c r="B297" s="1">
        <v>45497</v>
      </c>
      <c r="D297" s="1">
        <v>45780</v>
      </c>
      <c r="E297" s="1">
        <v>45780</v>
      </c>
      <c r="F297" s="1">
        <v>45902</v>
      </c>
      <c r="G297" s="1">
        <v>45902</v>
      </c>
      <c r="H297">
        <v>1</v>
      </c>
      <c r="I297">
        <v>41.62</v>
      </c>
      <c r="J297">
        <v>41.62</v>
      </c>
      <c r="K297">
        <v>59.35</v>
      </c>
      <c r="L297" t="s">
        <v>31</v>
      </c>
      <c r="M297" t="s">
        <v>104</v>
      </c>
      <c r="N297" t="s">
        <v>48</v>
      </c>
      <c r="O297">
        <v>25</v>
      </c>
      <c r="P297" t="s">
        <v>70</v>
      </c>
      <c r="Q297" t="s">
        <v>43</v>
      </c>
      <c r="R297" t="s">
        <v>56</v>
      </c>
      <c r="S297" t="s">
        <v>36</v>
      </c>
      <c r="T297">
        <v>0</v>
      </c>
      <c r="U297">
        <v>1</v>
      </c>
      <c r="V297">
        <v>0</v>
      </c>
      <c r="W297">
        <v>0</v>
      </c>
      <c r="X297">
        <v>0</v>
      </c>
      <c r="Y297" s="1">
        <v>45719</v>
      </c>
      <c r="Z297" s="1">
        <v>45719</v>
      </c>
      <c r="AA297">
        <v>0</v>
      </c>
      <c r="AB297" t="s">
        <v>38</v>
      </c>
      <c r="AC297" t="b">
        <v>1</v>
      </c>
      <c r="AD297" t="b">
        <v>0</v>
      </c>
    </row>
    <row r="298" spans="1:30" x14ac:dyDescent="0.25">
      <c r="A298" t="s">
        <v>374</v>
      </c>
      <c r="B298" s="1">
        <v>44156</v>
      </c>
      <c r="D298" s="1">
        <v>44157</v>
      </c>
      <c r="E298" s="1">
        <v>44157</v>
      </c>
      <c r="F298" s="1">
        <v>45053</v>
      </c>
      <c r="G298" s="1">
        <v>45053</v>
      </c>
      <c r="H298">
        <v>3</v>
      </c>
      <c r="I298">
        <v>105.63</v>
      </c>
      <c r="J298">
        <v>35.21</v>
      </c>
      <c r="K298">
        <v>28.13</v>
      </c>
      <c r="L298" t="s">
        <v>65</v>
      </c>
      <c r="M298" t="s">
        <v>95</v>
      </c>
      <c r="N298" t="s">
        <v>42</v>
      </c>
      <c r="O298">
        <v>39</v>
      </c>
      <c r="P298" t="s">
        <v>34</v>
      </c>
      <c r="Q298" t="s">
        <v>55</v>
      </c>
      <c r="R298" t="s">
        <v>56</v>
      </c>
      <c r="S298" t="s">
        <v>51</v>
      </c>
      <c r="T298">
        <v>0</v>
      </c>
      <c r="U298">
        <v>0</v>
      </c>
      <c r="V298">
        <v>0</v>
      </c>
      <c r="W298">
        <v>1</v>
      </c>
      <c r="X298">
        <v>2</v>
      </c>
      <c r="Y298" s="1">
        <v>44823</v>
      </c>
      <c r="Z298" s="1">
        <v>44823</v>
      </c>
      <c r="AA298">
        <v>0</v>
      </c>
      <c r="AB298" t="s">
        <v>52</v>
      </c>
      <c r="AC298" t="b">
        <v>1</v>
      </c>
      <c r="AD298" t="b">
        <v>0</v>
      </c>
    </row>
    <row r="299" spans="1:30" x14ac:dyDescent="0.25">
      <c r="A299" t="s">
        <v>375</v>
      </c>
      <c r="B299" s="1">
        <v>44526</v>
      </c>
      <c r="D299" s="1">
        <v>45059</v>
      </c>
      <c r="E299" s="1">
        <v>45059</v>
      </c>
      <c r="F299" s="1">
        <v>45696</v>
      </c>
      <c r="G299" s="1">
        <v>45696</v>
      </c>
      <c r="H299">
        <v>7</v>
      </c>
      <c r="I299">
        <v>41.33</v>
      </c>
      <c r="J299">
        <v>5.9</v>
      </c>
      <c r="K299">
        <v>5.78</v>
      </c>
      <c r="L299" t="s">
        <v>59</v>
      </c>
      <c r="M299" t="s">
        <v>62</v>
      </c>
      <c r="N299" t="s">
        <v>48</v>
      </c>
      <c r="O299">
        <v>28</v>
      </c>
      <c r="P299" t="s">
        <v>70</v>
      </c>
      <c r="Q299" t="s">
        <v>35</v>
      </c>
      <c r="R299" t="s">
        <v>63</v>
      </c>
      <c r="S299" t="s">
        <v>51</v>
      </c>
      <c r="T299">
        <v>0</v>
      </c>
      <c r="U299">
        <v>0</v>
      </c>
      <c r="V299">
        <v>0</v>
      </c>
      <c r="W299">
        <v>0</v>
      </c>
      <c r="X299">
        <v>2</v>
      </c>
      <c r="Y299" s="1">
        <v>45837</v>
      </c>
      <c r="Z299" s="1">
        <v>45837</v>
      </c>
      <c r="AA299">
        <v>9</v>
      </c>
      <c r="AB299" t="s">
        <v>38</v>
      </c>
      <c r="AC299" t="b">
        <v>1</v>
      </c>
      <c r="AD299" t="b">
        <v>1</v>
      </c>
    </row>
    <row r="300" spans="1:30" x14ac:dyDescent="0.25">
      <c r="A300" t="s">
        <v>376</v>
      </c>
      <c r="B300" s="1">
        <v>44188</v>
      </c>
      <c r="D300" s="1">
        <v>44542</v>
      </c>
      <c r="E300" s="1">
        <v>44542</v>
      </c>
      <c r="F300" s="1">
        <v>45735</v>
      </c>
      <c r="G300" s="1">
        <v>45735</v>
      </c>
      <c r="H300">
        <v>2</v>
      </c>
      <c r="I300">
        <v>145.85</v>
      </c>
      <c r="J300">
        <v>72.930000000000007</v>
      </c>
      <c r="K300">
        <v>88.9</v>
      </c>
      <c r="L300" t="s">
        <v>87</v>
      </c>
      <c r="M300" t="s">
        <v>76</v>
      </c>
      <c r="N300" t="s">
        <v>42</v>
      </c>
      <c r="O300">
        <v>38</v>
      </c>
      <c r="P300" t="s">
        <v>34</v>
      </c>
      <c r="Q300" t="s">
        <v>90</v>
      </c>
      <c r="R300" t="s">
        <v>35</v>
      </c>
      <c r="S300" t="s">
        <v>96</v>
      </c>
      <c r="T300">
        <v>0</v>
      </c>
      <c r="U300">
        <v>0</v>
      </c>
      <c r="V300">
        <v>0</v>
      </c>
      <c r="W300">
        <v>0</v>
      </c>
      <c r="X300">
        <v>2</v>
      </c>
      <c r="Y300" s="1">
        <v>44267</v>
      </c>
      <c r="Z300" s="1">
        <v>44267</v>
      </c>
      <c r="AA300">
        <v>0</v>
      </c>
      <c r="AB300" t="s">
        <v>73</v>
      </c>
      <c r="AC300" t="b">
        <v>1</v>
      </c>
      <c r="AD300" t="b">
        <v>0</v>
      </c>
    </row>
    <row r="301" spans="1:30" x14ac:dyDescent="0.25">
      <c r="A301" t="s">
        <v>377</v>
      </c>
      <c r="B301" s="1">
        <v>43971</v>
      </c>
      <c r="D301" s="1">
        <v>43979</v>
      </c>
      <c r="E301" s="1">
        <v>43979</v>
      </c>
      <c r="F301" s="1">
        <v>44215</v>
      </c>
      <c r="G301" s="1">
        <v>44215</v>
      </c>
      <c r="H301">
        <v>8</v>
      </c>
      <c r="I301">
        <v>569.08000000000004</v>
      </c>
      <c r="J301">
        <v>71.14</v>
      </c>
      <c r="K301">
        <v>58.37</v>
      </c>
      <c r="L301" t="s">
        <v>31</v>
      </c>
      <c r="M301" t="s">
        <v>32</v>
      </c>
      <c r="N301" t="s">
        <v>33</v>
      </c>
      <c r="O301">
        <v>24</v>
      </c>
      <c r="P301" t="s">
        <v>70</v>
      </c>
      <c r="Q301" t="s">
        <v>43</v>
      </c>
      <c r="R301" t="s">
        <v>67</v>
      </c>
      <c r="S301" t="s">
        <v>57</v>
      </c>
      <c r="T301">
        <v>0</v>
      </c>
      <c r="U301">
        <v>0</v>
      </c>
      <c r="V301">
        <v>1</v>
      </c>
      <c r="W301">
        <v>2</v>
      </c>
      <c r="X301">
        <v>1</v>
      </c>
      <c r="Y301">
        <v>0</v>
      </c>
      <c r="Z301" t="s">
        <v>37</v>
      </c>
      <c r="AA301">
        <v>0</v>
      </c>
      <c r="AB301" t="s">
        <v>38</v>
      </c>
      <c r="AC301" t="b">
        <v>1</v>
      </c>
      <c r="AD301" t="b">
        <v>0</v>
      </c>
    </row>
    <row r="302" spans="1:30" x14ac:dyDescent="0.25">
      <c r="A302" t="s">
        <v>378</v>
      </c>
      <c r="B302" s="1">
        <v>45442</v>
      </c>
      <c r="D302" s="1">
        <v>45937</v>
      </c>
      <c r="E302" s="1">
        <v>45937</v>
      </c>
      <c r="F302" s="1">
        <v>45938</v>
      </c>
      <c r="G302" s="1">
        <v>45938</v>
      </c>
      <c r="H302">
        <v>3</v>
      </c>
      <c r="I302">
        <v>170.26</v>
      </c>
      <c r="J302">
        <v>56.75</v>
      </c>
      <c r="K302">
        <v>12.72</v>
      </c>
      <c r="L302" t="s">
        <v>31</v>
      </c>
      <c r="M302" t="s">
        <v>32</v>
      </c>
      <c r="N302" t="s">
        <v>42</v>
      </c>
      <c r="O302">
        <v>28</v>
      </c>
      <c r="P302" t="s">
        <v>70</v>
      </c>
      <c r="Q302" t="s">
        <v>55</v>
      </c>
      <c r="R302" t="s">
        <v>44</v>
      </c>
      <c r="S302" t="s">
        <v>36</v>
      </c>
      <c r="T302">
        <v>0</v>
      </c>
      <c r="U302">
        <v>1</v>
      </c>
      <c r="V302">
        <v>0</v>
      </c>
      <c r="W302">
        <v>0</v>
      </c>
      <c r="X302">
        <v>1</v>
      </c>
      <c r="Y302">
        <v>0</v>
      </c>
      <c r="Z302" t="s">
        <v>37</v>
      </c>
      <c r="AA302">
        <v>0</v>
      </c>
      <c r="AB302" t="s">
        <v>73</v>
      </c>
      <c r="AC302" t="b">
        <v>0</v>
      </c>
      <c r="AD302" t="b">
        <v>1</v>
      </c>
    </row>
    <row r="303" spans="1:30" x14ac:dyDescent="0.25">
      <c r="A303" t="s">
        <v>379</v>
      </c>
      <c r="B303" s="1">
        <v>44629</v>
      </c>
      <c r="D303" s="1">
        <v>44982</v>
      </c>
      <c r="E303" s="1">
        <v>44982</v>
      </c>
      <c r="F303" s="1">
        <v>45379</v>
      </c>
      <c r="G303" s="1">
        <v>45379</v>
      </c>
      <c r="H303">
        <v>2</v>
      </c>
      <c r="I303">
        <v>149.65</v>
      </c>
      <c r="J303">
        <v>74.83</v>
      </c>
      <c r="K303">
        <v>5.0999999999999996</v>
      </c>
      <c r="L303" t="s">
        <v>65</v>
      </c>
      <c r="M303" t="s">
        <v>69</v>
      </c>
      <c r="N303" t="s">
        <v>48</v>
      </c>
      <c r="O303">
        <v>27</v>
      </c>
      <c r="P303" t="s">
        <v>70</v>
      </c>
      <c r="Q303" t="s">
        <v>43</v>
      </c>
      <c r="R303" t="s">
        <v>67</v>
      </c>
      <c r="S303" t="s">
        <v>51</v>
      </c>
      <c r="T303">
        <v>0</v>
      </c>
      <c r="U303">
        <v>1</v>
      </c>
      <c r="V303">
        <v>0</v>
      </c>
      <c r="W303">
        <v>0</v>
      </c>
      <c r="X303">
        <v>0</v>
      </c>
      <c r="Y303" s="1">
        <v>44768</v>
      </c>
      <c r="Z303" s="1">
        <v>44768</v>
      </c>
      <c r="AA303">
        <v>0</v>
      </c>
      <c r="AB303" t="s">
        <v>38</v>
      </c>
      <c r="AC303" t="b">
        <v>1</v>
      </c>
      <c r="AD303" t="b">
        <v>1</v>
      </c>
    </row>
    <row r="304" spans="1:30" x14ac:dyDescent="0.25">
      <c r="A304" t="s">
        <v>380</v>
      </c>
      <c r="B304" s="1">
        <v>44442</v>
      </c>
      <c r="D304" s="1">
        <v>44495</v>
      </c>
      <c r="E304" s="1">
        <v>44495</v>
      </c>
      <c r="F304" s="1">
        <v>45340</v>
      </c>
      <c r="G304" s="1">
        <v>45340</v>
      </c>
      <c r="H304">
        <v>3</v>
      </c>
      <c r="I304">
        <v>125.32</v>
      </c>
      <c r="J304">
        <v>41.77</v>
      </c>
      <c r="K304">
        <v>20.46</v>
      </c>
      <c r="L304" t="s">
        <v>31</v>
      </c>
      <c r="M304" t="s">
        <v>62</v>
      </c>
      <c r="N304" t="s">
        <v>48</v>
      </c>
      <c r="O304">
        <v>32</v>
      </c>
      <c r="P304" t="s">
        <v>34</v>
      </c>
      <c r="Q304" t="s">
        <v>90</v>
      </c>
      <c r="R304" t="s">
        <v>63</v>
      </c>
      <c r="S304" t="s">
        <v>100</v>
      </c>
      <c r="T304">
        <v>0</v>
      </c>
      <c r="U304">
        <v>0</v>
      </c>
      <c r="V304">
        <v>0</v>
      </c>
      <c r="W304">
        <v>0</v>
      </c>
      <c r="X304">
        <v>1</v>
      </c>
      <c r="Y304" s="1">
        <v>45167</v>
      </c>
      <c r="Z304" s="1">
        <v>45167</v>
      </c>
      <c r="AA304">
        <v>10</v>
      </c>
      <c r="AB304" t="s">
        <v>38</v>
      </c>
      <c r="AC304" t="b">
        <v>1</v>
      </c>
      <c r="AD304" t="b">
        <v>0</v>
      </c>
    </row>
    <row r="305" spans="1:30" x14ac:dyDescent="0.25">
      <c r="A305" t="s">
        <v>381</v>
      </c>
      <c r="B305" s="1">
        <v>44267</v>
      </c>
      <c r="D305" s="1">
        <v>45795</v>
      </c>
      <c r="E305" s="1">
        <v>45795</v>
      </c>
      <c r="F305" s="1">
        <v>45835</v>
      </c>
      <c r="G305" s="1">
        <v>45835</v>
      </c>
      <c r="H305">
        <v>3</v>
      </c>
      <c r="I305">
        <v>157.61000000000001</v>
      </c>
      <c r="J305">
        <v>52.54</v>
      </c>
      <c r="K305">
        <v>86.51</v>
      </c>
      <c r="L305" t="s">
        <v>47</v>
      </c>
      <c r="M305" t="s">
        <v>32</v>
      </c>
      <c r="N305" t="s">
        <v>33</v>
      </c>
      <c r="O305">
        <v>25</v>
      </c>
      <c r="P305" t="s">
        <v>70</v>
      </c>
      <c r="Q305" t="s">
        <v>66</v>
      </c>
      <c r="R305" t="s">
        <v>56</v>
      </c>
      <c r="S305" t="s">
        <v>85</v>
      </c>
      <c r="T305">
        <v>0</v>
      </c>
      <c r="U305">
        <v>1</v>
      </c>
      <c r="V305">
        <v>0</v>
      </c>
      <c r="W305">
        <v>0</v>
      </c>
      <c r="X305">
        <v>0</v>
      </c>
      <c r="Y305">
        <v>0</v>
      </c>
      <c r="Z305" t="s">
        <v>37</v>
      </c>
      <c r="AA305">
        <v>0</v>
      </c>
      <c r="AB305" t="s">
        <v>52</v>
      </c>
      <c r="AC305" t="b">
        <v>1</v>
      </c>
      <c r="AD305" t="b">
        <v>0</v>
      </c>
    </row>
    <row r="306" spans="1:30" x14ac:dyDescent="0.25">
      <c r="A306" t="s">
        <v>382</v>
      </c>
      <c r="B306" s="1">
        <v>44220</v>
      </c>
      <c r="D306" s="1">
        <v>45304</v>
      </c>
      <c r="E306" s="1">
        <v>45304</v>
      </c>
      <c r="F306">
        <v>0</v>
      </c>
      <c r="G306" t="s">
        <v>92</v>
      </c>
      <c r="H306">
        <v>0</v>
      </c>
      <c r="I306">
        <v>0</v>
      </c>
      <c r="J306">
        <v>0</v>
      </c>
      <c r="K306">
        <v>0</v>
      </c>
      <c r="L306" t="s">
        <v>87</v>
      </c>
      <c r="M306" t="s">
        <v>88</v>
      </c>
      <c r="N306" t="s">
        <v>33</v>
      </c>
      <c r="O306">
        <v>28</v>
      </c>
      <c r="P306" t="s">
        <v>70</v>
      </c>
      <c r="Q306" t="s">
        <v>90</v>
      </c>
      <c r="R306" t="s">
        <v>44</v>
      </c>
      <c r="S306" t="s">
        <v>96</v>
      </c>
      <c r="T306">
        <v>0</v>
      </c>
      <c r="U306">
        <v>0</v>
      </c>
      <c r="V306">
        <v>0</v>
      </c>
      <c r="W306">
        <v>0</v>
      </c>
      <c r="X306">
        <v>0</v>
      </c>
      <c r="Y306" s="1">
        <v>45246</v>
      </c>
      <c r="Z306" s="1">
        <v>45246</v>
      </c>
      <c r="AA306">
        <v>0</v>
      </c>
      <c r="AB306" t="s">
        <v>38</v>
      </c>
      <c r="AC306" t="b">
        <v>1</v>
      </c>
      <c r="AD306" t="b">
        <v>0</v>
      </c>
    </row>
    <row r="307" spans="1:30" x14ac:dyDescent="0.25">
      <c r="A307" t="s">
        <v>383</v>
      </c>
      <c r="B307" s="1">
        <v>44752</v>
      </c>
      <c r="D307" s="1">
        <v>45288</v>
      </c>
      <c r="E307" s="1">
        <v>45288</v>
      </c>
      <c r="F307" s="1">
        <v>45915</v>
      </c>
      <c r="G307" s="1">
        <v>45915</v>
      </c>
      <c r="H307">
        <v>3</v>
      </c>
      <c r="I307">
        <v>68.58</v>
      </c>
      <c r="J307">
        <v>22.86</v>
      </c>
      <c r="K307">
        <v>47.32</v>
      </c>
      <c r="L307" t="s">
        <v>40</v>
      </c>
      <c r="M307" t="s">
        <v>32</v>
      </c>
      <c r="N307" t="s">
        <v>33</v>
      </c>
      <c r="O307">
        <v>33</v>
      </c>
      <c r="P307" t="s">
        <v>34</v>
      </c>
      <c r="Q307" t="s">
        <v>66</v>
      </c>
      <c r="R307" t="s">
        <v>35</v>
      </c>
      <c r="S307" t="s">
        <v>36</v>
      </c>
      <c r="T307">
        <v>0</v>
      </c>
      <c r="U307">
        <v>0</v>
      </c>
      <c r="V307">
        <v>0</v>
      </c>
      <c r="W307">
        <v>0</v>
      </c>
      <c r="X307">
        <v>1</v>
      </c>
      <c r="Y307" s="1">
        <v>44800</v>
      </c>
      <c r="Z307" s="1">
        <v>44800</v>
      </c>
      <c r="AA307">
        <v>0</v>
      </c>
      <c r="AB307" t="s">
        <v>38</v>
      </c>
      <c r="AC307" t="b">
        <v>1</v>
      </c>
      <c r="AD307" t="b">
        <v>0</v>
      </c>
    </row>
    <row r="308" spans="1:30" x14ac:dyDescent="0.25">
      <c r="A308" t="s">
        <v>384</v>
      </c>
      <c r="B308" s="1">
        <v>44718</v>
      </c>
      <c r="D308" s="1">
        <v>45933</v>
      </c>
      <c r="E308" s="1">
        <v>45933</v>
      </c>
      <c r="F308" s="1">
        <v>45940</v>
      </c>
      <c r="G308" s="1">
        <v>45940</v>
      </c>
      <c r="H308">
        <v>4</v>
      </c>
      <c r="I308">
        <v>101.92</v>
      </c>
      <c r="J308">
        <v>25.48</v>
      </c>
      <c r="K308">
        <v>26.09</v>
      </c>
      <c r="L308" t="s">
        <v>87</v>
      </c>
      <c r="M308" t="s">
        <v>76</v>
      </c>
      <c r="N308" t="s">
        <v>48</v>
      </c>
      <c r="O308">
        <v>28</v>
      </c>
      <c r="P308" t="s">
        <v>70</v>
      </c>
      <c r="Q308" t="s">
        <v>90</v>
      </c>
      <c r="R308" t="s">
        <v>67</v>
      </c>
      <c r="S308" t="s">
        <v>100</v>
      </c>
      <c r="T308">
        <v>0</v>
      </c>
      <c r="U308">
        <v>1</v>
      </c>
      <c r="V308">
        <v>0</v>
      </c>
      <c r="W308">
        <v>1</v>
      </c>
      <c r="X308">
        <v>1</v>
      </c>
      <c r="Y308">
        <v>0</v>
      </c>
      <c r="Z308" t="s">
        <v>37</v>
      </c>
      <c r="AA308">
        <v>7</v>
      </c>
      <c r="AB308" t="s">
        <v>38</v>
      </c>
      <c r="AC308" t="b">
        <v>0</v>
      </c>
      <c r="AD308" t="b">
        <v>0</v>
      </c>
    </row>
    <row r="309" spans="1:30" x14ac:dyDescent="0.25">
      <c r="A309" t="s">
        <v>385</v>
      </c>
      <c r="B309" s="1">
        <v>45464</v>
      </c>
      <c r="D309" s="1">
        <v>45518</v>
      </c>
      <c r="E309" s="1">
        <v>45518</v>
      </c>
      <c r="F309" s="1">
        <v>45525</v>
      </c>
      <c r="G309" s="1">
        <v>45525</v>
      </c>
      <c r="H309">
        <v>3</v>
      </c>
      <c r="I309">
        <v>151.76</v>
      </c>
      <c r="J309">
        <v>50.59</v>
      </c>
      <c r="K309">
        <v>68.73</v>
      </c>
      <c r="L309" t="s">
        <v>65</v>
      </c>
      <c r="M309" t="s">
        <v>95</v>
      </c>
      <c r="N309" t="s">
        <v>33</v>
      </c>
      <c r="O309">
        <v>28</v>
      </c>
      <c r="P309" t="s">
        <v>70</v>
      </c>
      <c r="Q309" t="s">
        <v>90</v>
      </c>
      <c r="R309" t="s">
        <v>63</v>
      </c>
      <c r="S309" t="s">
        <v>57</v>
      </c>
      <c r="T309">
        <v>0</v>
      </c>
      <c r="U309">
        <v>1</v>
      </c>
      <c r="V309">
        <v>0</v>
      </c>
      <c r="W309">
        <v>0</v>
      </c>
      <c r="X309">
        <v>1</v>
      </c>
      <c r="Y309">
        <v>0</v>
      </c>
      <c r="Z309" t="s">
        <v>37</v>
      </c>
      <c r="AA309">
        <v>0</v>
      </c>
      <c r="AB309" t="s">
        <v>52</v>
      </c>
      <c r="AC309" t="b">
        <v>0</v>
      </c>
      <c r="AD309" t="b">
        <v>0</v>
      </c>
    </row>
    <row r="310" spans="1:30" x14ac:dyDescent="0.25">
      <c r="A310" t="s">
        <v>386</v>
      </c>
      <c r="B310" s="1">
        <v>44135</v>
      </c>
      <c r="D310" s="1">
        <v>45762</v>
      </c>
      <c r="E310" s="1">
        <v>45762</v>
      </c>
      <c r="F310" s="1">
        <v>45787</v>
      </c>
      <c r="G310" s="1">
        <v>45787</v>
      </c>
      <c r="H310">
        <v>1</v>
      </c>
      <c r="I310">
        <v>0.98</v>
      </c>
      <c r="J310">
        <v>0.98</v>
      </c>
      <c r="K310">
        <v>0.66</v>
      </c>
      <c r="L310" t="s">
        <v>47</v>
      </c>
      <c r="M310" t="s">
        <v>62</v>
      </c>
      <c r="N310" t="s">
        <v>48</v>
      </c>
      <c r="O310">
        <v>42</v>
      </c>
      <c r="P310" t="s">
        <v>34</v>
      </c>
      <c r="Q310" t="s">
        <v>90</v>
      </c>
      <c r="R310" t="s">
        <v>35</v>
      </c>
      <c r="S310" t="s">
        <v>45</v>
      </c>
      <c r="T310">
        <v>1</v>
      </c>
      <c r="U310">
        <v>1</v>
      </c>
      <c r="V310">
        <v>0</v>
      </c>
      <c r="W310">
        <v>1</v>
      </c>
      <c r="X310">
        <v>0</v>
      </c>
      <c r="Y310" s="1">
        <v>45145</v>
      </c>
      <c r="Z310" s="1">
        <v>45145</v>
      </c>
      <c r="AA310">
        <v>0</v>
      </c>
      <c r="AB310" t="s">
        <v>38</v>
      </c>
      <c r="AC310" t="b">
        <v>1</v>
      </c>
      <c r="AD310" t="b">
        <v>0</v>
      </c>
    </row>
    <row r="311" spans="1:30" x14ac:dyDescent="0.25">
      <c r="A311" t="s">
        <v>387</v>
      </c>
      <c r="B311" s="1">
        <v>43899</v>
      </c>
      <c r="D311" s="1">
        <v>44925</v>
      </c>
      <c r="E311" s="1">
        <v>44925</v>
      </c>
      <c r="F311" s="1">
        <v>45324</v>
      </c>
      <c r="G311" s="1">
        <v>45324</v>
      </c>
      <c r="H311">
        <v>4</v>
      </c>
      <c r="I311">
        <v>94.35</v>
      </c>
      <c r="J311">
        <v>23.59</v>
      </c>
      <c r="K311">
        <v>40.880000000000003</v>
      </c>
      <c r="L311" t="s">
        <v>65</v>
      </c>
      <c r="M311" t="s">
        <v>76</v>
      </c>
      <c r="N311" t="s">
        <v>33</v>
      </c>
      <c r="O311">
        <v>16</v>
      </c>
      <c r="P311" t="s">
        <v>49</v>
      </c>
      <c r="Q311" t="s">
        <v>82</v>
      </c>
      <c r="R311" t="s">
        <v>63</v>
      </c>
      <c r="S311" t="s">
        <v>36</v>
      </c>
      <c r="T311">
        <v>0</v>
      </c>
      <c r="U311">
        <v>0</v>
      </c>
      <c r="V311">
        <v>0</v>
      </c>
      <c r="W311">
        <v>1</v>
      </c>
      <c r="X311">
        <v>1</v>
      </c>
      <c r="Y311" s="1">
        <v>44424</v>
      </c>
      <c r="Z311" s="1">
        <v>44424</v>
      </c>
      <c r="AA311">
        <v>7</v>
      </c>
      <c r="AB311" t="s">
        <v>52</v>
      </c>
      <c r="AC311" t="b">
        <v>1</v>
      </c>
      <c r="AD311" t="b">
        <v>0</v>
      </c>
    </row>
    <row r="312" spans="1:30" x14ac:dyDescent="0.25">
      <c r="A312" t="s">
        <v>388</v>
      </c>
      <c r="B312" s="1">
        <v>44580</v>
      </c>
      <c r="D312" s="1">
        <v>45068</v>
      </c>
      <c r="E312" s="1">
        <v>45068</v>
      </c>
      <c r="F312" s="1">
        <v>45434</v>
      </c>
      <c r="G312" s="1">
        <v>45434</v>
      </c>
      <c r="H312">
        <v>4</v>
      </c>
      <c r="I312">
        <v>151.72</v>
      </c>
      <c r="J312">
        <v>37.93</v>
      </c>
      <c r="K312">
        <v>43.02</v>
      </c>
      <c r="L312" t="s">
        <v>31</v>
      </c>
      <c r="M312" t="s">
        <v>95</v>
      </c>
      <c r="N312" t="s">
        <v>33</v>
      </c>
      <c r="O312">
        <v>36</v>
      </c>
      <c r="P312" t="s">
        <v>34</v>
      </c>
      <c r="Q312" t="s">
        <v>66</v>
      </c>
      <c r="R312" t="s">
        <v>63</v>
      </c>
      <c r="S312" t="s">
        <v>100</v>
      </c>
      <c r="T312">
        <v>0</v>
      </c>
      <c r="U312">
        <v>0</v>
      </c>
      <c r="V312">
        <v>0</v>
      </c>
      <c r="W312">
        <v>0</v>
      </c>
      <c r="X312">
        <v>0</v>
      </c>
      <c r="Y312">
        <v>0</v>
      </c>
      <c r="Z312" t="s">
        <v>37</v>
      </c>
      <c r="AA312">
        <v>0</v>
      </c>
      <c r="AB312" t="s">
        <v>73</v>
      </c>
      <c r="AC312" t="b">
        <v>1</v>
      </c>
      <c r="AD312" t="b">
        <v>1</v>
      </c>
    </row>
    <row r="313" spans="1:30" x14ac:dyDescent="0.25">
      <c r="A313" t="s">
        <v>389</v>
      </c>
      <c r="B313" s="1">
        <v>44993</v>
      </c>
      <c r="D313" s="1">
        <v>45556</v>
      </c>
      <c r="E313" s="1">
        <v>45556</v>
      </c>
      <c r="F313" s="1">
        <v>45796</v>
      </c>
      <c r="G313" s="1">
        <v>45796</v>
      </c>
      <c r="H313">
        <v>3</v>
      </c>
      <c r="I313">
        <v>27.95</v>
      </c>
      <c r="J313">
        <v>9.32</v>
      </c>
      <c r="K313">
        <v>11.29</v>
      </c>
      <c r="L313" t="s">
        <v>47</v>
      </c>
      <c r="M313" t="s">
        <v>76</v>
      </c>
      <c r="N313" t="s">
        <v>42</v>
      </c>
      <c r="O313">
        <v>36</v>
      </c>
      <c r="P313" t="s">
        <v>34</v>
      </c>
      <c r="Q313" t="s">
        <v>90</v>
      </c>
      <c r="R313" t="s">
        <v>67</v>
      </c>
      <c r="S313" t="s">
        <v>51</v>
      </c>
      <c r="T313">
        <v>0</v>
      </c>
      <c r="U313">
        <v>0</v>
      </c>
      <c r="V313">
        <v>0</v>
      </c>
      <c r="W313">
        <v>0</v>
      </c>
      <c r="X313">
        <v>1</v>
      </c>
      <c r="Y313" s="1">
        <v>45867</v>
      </c>
      <c r="Z313" s="1">
        <v>45867</v>
      </c>
      <c r="AA313">
        <v>0</v>
      </c>
      <c r="AB313" t="s">
        <v>73</v>
      </c>
      <c r="AC313" t="b">
        <v>1</v>
      </c>
      <c r="AD313" t="b">
        <v>0</v>
      </c>
    </row>
    <row r="314" spans="1:30" x14ac:dyDescent="0.25">
      <c r="A314" t="s">
        <v>390</v>
      </c>
      <c r="B314" s="1">
        <v>44052</v>
      </c>
      <c r="D314" s="1">
        <v>44881</v>
      </c>
      <c r="E314" s="1">
        <v>44881</v>
      </c>
      <c r="F314" s="1">
        <v>45048</v>
      </c>
      <c r="G314" s="1">
        <v>45048</v>
      </c>
      <c r="H314">
        <v>1</v>
      </c>
      <c r="I314">
        <v>78.010000000000005</v>
      </c>
      <c r="J314">
        <v>78.010000000000005</v>
      </c>
      <c r="K314">
        <v>140.03</v>
      </c>
      <c r="L314" t="s">
        <v>47</v>
      </c>
      <c r="M314" t="s">
        <v>32</v>
      </c>
      <c r="N314" t="s">
        <v>42</v>
      </c>
      <c r="O314">
        <v>20</v>
      </c>
      <c r="P314" t="s">
        <v>70</v>
      </c>
      <c r="Q314" t="s">
        <v>66</v>
      </c>
      <c r="R314" t="s">
        <v>63</v>
      </c>
      <c r="S314" t="s">
        <v>57</v>
      </c>
      <c r="T314">
        <v>0</v>
      </c>
      <c r="U314">
        <v>0</v>
      </c>
      <c r="V314">
        <v>0</v>
      </c>
      <c r="W314">
        <v>0</v>
      </c>
      <c r="X314">
        <v>1</v>
      </c>
      <c r="Y314" s="1">
        <v>44929</v>
      </c>
      <c r="Z314" s="1">
        <v>44929</v>
      </c>
      <c r="AA314">
        <v>0</v>
      </c>
      <c r="AB314" t="s">
        <v>52</v>
      </c>
      <c r="AC314" t="b">
        <v>1</v>
      </c>
      <c r="AD314" t="b">
        <v>1</v>
      </c>
    </row>
    <row r="315" spans="1:30" x14ac:dyDescent="0.25">
      <c r="A315" t="s">
        <v>391</v>
      </c>
      <c r="B315" s="1">
        <v>45518</v>
      </c>
      <c r="D315" s="1">
        <v>45734</v>
      </c>
      <c r="E315" s="1">
        <v>45734</v>
      </c>
      <c r="F315" s="1">
        <v>45848</v>
      </c>
      <c r="G315" s="1">
        <v>45848</v>
      </c>
      <c r="H315">
        <v>6</v>
      </c>
      <c r="I315">
        <v>379.11</v>
      </c>
      <c r="J315">
        <v>63.19</v>
      </c>
      <c r="K315">
        <v>93.09</v>
      </c>
      <c r="L315" t="s">
        <v>87</v>
      </c>
      <c r="M315" t="s">
        <v>41</v>
      </c>
      <c r="N315" t="s">
        <v>48</v>
      </c>
      <c r="O315">
        <v>28</v>
      </c>
      <c r="P315" t="s">
        <v>70</v>
      </c>
      <c r="Q315" t="s">
        <v>55</v>
      </c>
      <c r="R315" t="s">
        <v>63</v>
      </c>
      <c r="S315" t="s">
        <v>100</v>
      </c>
      <c r="T315">
        <v>0</v>
      </c>
      <c r="U315">
        <v>0</v>
      </c>
      <c r="V315">
        <v>0</v>
      </c>
      <c r="W315">
        <v>0</v>
      </c>
      <c r="X315">
        <v>1</v>
      </c>
      <c r="Y315" s="1">
        <v>45635</v>
      </c>
      <c r="Z315" s="1">
        <v>45635</v>
      </c>
      <c r="AA315">
        <v>0</v>
      </c>
      <c r="AB315" t="s">
        <v>38</v>
      </c>
      <c r="AC315" t="b">
        <v>0</v>
      </c>
      <c r="AD315" t="b">
        <v>0</v>
      </c>
    </row>
    <row r="316" spans="1:30" x14ac:dyDescent="0.25">
      <c r="A316" t="s">
        <v>392</v>
      </c>
      <c r="B316" s="1">
        <v>45243</v>
      </c>
      <c r="D316" s="1">
        <v>45324</v>
      </c>
      <c r="E316" s="1">
        <v>45324</v>
      </c>
      <c r="F316" s="1">
        <v>45798</v>
      </c>
      <c r="G316" s="1">
        <v>45798</v>
      </c>
      <c r="H316">
        <v>2</v>
      </c>
      <c r="I316">
        <v>220.28</v>
      </c>
      <c r="J316">
        <v>110.14</v>
      </c>
      <c r="K316">
        <v>41.55</v>
      </c>
      <c r="L316" t="s">
        <v>40</v>
      </c>
      <c r="M316" t="s">
        <v>54</v>
      </c>
      <c r="N316" t="s">
        <v>42</v>
      </c>
      <c r="O316">
        <v>27</v>
      </c>
      <c r="P316" t="s">
        <v>70</v>
      </c>
      <c r="Q316" t="s">
        <v>90</v>
      </c>
      <c r="R316" t="s">
        <v>67</v>
      </c>
      <c r="S316" t="s">
        <v>36</v>
      </c>
      <c r="T316">
        <v>0</v>
      </c>
      <c r="U316">
        <v>0</v>
      </c>
      <c r="V316">
        <v>1</v>
      </c>
      <c r="W316">
        <v>0</v>
      </c>
      <c r="X316">
        <v>1</v>
      </c>
      <c r="Y316" s="1">
        <v>45466</v>
      </c>
      <c r="Z316" s="1">
        <v>45466</v>
      </c>
      <c r="AA316">
        <v>8</v>
      </c>
      <c r="AB316" t="s">
        <v>38</v>
      </c>
      <c r="AC316" t="b">
        <v>1</v>
      </c>
      <c r="AD316" t="b">
        <v>0</v>
      </c>
    </row>
    <row r="317" spans="1:30" x14ac:dyDescent="0.25">
      <c r="A317" t="s">
        <v>393</v>
      </c>
      <c r="B317" s="1">
        <v>45638</v>
      </c>
      <c r="D317" s="1">
        <v>45685</v>
      </c>
      <c r="E317" s="1">
        <v>45685</v>
      </c>
      <c r="F317" s="1">
        <v>45889</v>
      </c>
      <c r="G317" s="1">
        <v>45889</v>
      </c>
      <c r="H317">
        <v>1</v>
      </c>
      <c r="I317">
        <v>84.09</v>
      </c>
      <c r="J317">
        <v>84.09</v>
      </c>
      <c r="K317">
        <v>39.090000000000003</v>
      </c>
      <c r="L317" t="s">
        <v>87</v>
      </c>
      <c r="M317" t="s">
        <v>104</v>
      </c>
      <c r="N317" t="s">
        <v>42</v>
      </c>
      <c r="O317">
        <v>37</v>
      </c>
      <c r="P317" t="s">
        <v>34</v>
      </c>
      <c r="Q317" t="s">
        <v>43</v>
      </c>
      <c r="R317" t="s">
        <v>67</v>
      </c>
      <c r="S317" t="s">
        <v>72</v>
      </c>
      <c r="T317">
        <v>1</v>
      </c>
      <c r="U317">
        <v>2</v>
      </c>
      <c r="V317">
        <v>0</v>
      </c>
      <c r="W317">
        <v>0</v>
      </c>
      <c r="X317">
        <v>0</v>
      </c>
      <c r="Y317" s="1">
        <v>45791</v>
      </c>
      <c r="Z317" s="1">
        <v>45791</v>
      </c>
      <c r="AA317">
        <v>0</v>
      </c>
      <c r="AB317" t="s">
        <v>38</v>
      </c>
      <c r="AC317" t="b">
        <v>1</v>
      </c>
      <c r="AD317" t="b">
        <v>1</v>
      </c>
    </row>
    <row r="318" spans="1:30" x14ac:dyDescent="0.25">
      <c r="A318" t="s">
        <v>394</v>
      </c>
      <c r="B318" s="1">
        <v>45595</v>
      </c>
      <c r="D318" s="1">
        <v>45863</v>
      </c>
      <c r="E318" s="1">
        <v>45863</v>
      </c>
      <c r="F318" s="1">
        <v>45902</v>
      </c>
      <c r="G318" s="1">
        <v>45902</v>
      </c>
      <c r="H318">
        <v>6</v>
      </c>
      <c r="I318">
        <v>449.5</v>
      </c>
      <c r="J318">
        <v>74.92</v>
      </c>
      <c r="K318">
        <v>135.51</v>
      </c>
      <c r="L318" t="s">
        <v>47</v>
      </c>
      <c r="M318" t="s">
        <v>62</v>
      </c>
      <c r="N318" t="s">
        <v>33</v>
      </c>
      <c r="O318">
        <v>35</v>
      </c>
      <c r="P318" t="s">
        <v>34</v>
      </c>
      <c r="Q318" t="s">
        <v>90</v>
      </c>
      <c r="R318" t="s">
        <v>67</v>
      </c>
      <c r="S318" t="s">
        <v>51</v>
      </c>
      <c r="T318">
        <v>0</v>
      </c>
      <c r="U318">
        <v>0</v>
      </c>
      <c r="V318">
        <v>0</v>
      </c>
      <c r="W318">
        <v>0</v>
      </c>
      <c r="X318">
        <v>1</v>
      </c>
      <c r="Y318" s="1">
        <v>45862</v>
      </c>
      <c r="Z318" s="1">
        <v>45862</v>
      </c>
      <c r="AA318">
        <v>0</v>
      </c>
      <c r="AB318" t="s">
        <v>52</v>
      </c>
      <c r="AC318" t="b">
        <v>1</v>
      </c>
      <c r="AD318" t="b">
        <v>0</v>
      </c>
    </row>
    <row r="319" spans="1:30" x14ac:dyDescent="0.25">
      <c r="A319" t="s">
        <v>395</v>
      </c>
      <c r="B319" s="1">
        <v>44400</v>
      </c>
      <c r="D319" s="1">
        <v>44540</v>
      </c>
      <c r="E319" s="1">
        <v>44540</v>
      </c>
      <c r="F319" s="1">
        <v>44733</v>
      </c>
      <c r="G319" s="1">
        <v>44733</v>
      </c>
      <c r="H319">
        <v>5</v>
      </c>
      <c r="I319">
        <v>302.88</v>
      </c>
      <c r="J319">
        <v>60.58</v>
      </c>
      <c r="K319">
        <v>76.45</v>
      </c>
      <c r="L319" t="s">
        <v>65</v>
      </c>
      <c r="M319" t="s">
        <v>60</v>
      </c>
      <c r="N319" t="s">
        <v>42</v>
      </c>
      <c r="O319">
        <v>16</v>
      </c>
      <c r="P319" t="s">
        <v>49</v>
      </c>
      <c r="Q319" t="s">
        <v>82</v>
      </c>
      <c r="R319" t="s">
        <v>67</v>
      </c>
      <c r="S319" t="s">
        <v>57</v>
      </c>
      <c r="T319">
        <v>0</v>
      </c>
      <c r="U319">
        <v>0</v>
      </c>
      <c r="V319">
        <v>0</v>
      </c>
      <c r="W319">
        <v>2</v>
      </c>
      <c r="X319">
        <v>0</v>
      </c>
      <c r="Y319" s="1">
        <v>44941</v>
      </c>
      <c r="Z319" s="1">
        <v>44941</v>
      </c>
      <c r="AA319">
        <v>0</v>
      </c>
      <c r="AB319" t="s">
        <v>73</v>
      </c>
      <c r="AC319" t="b">
        <v>1</v>
      </c>
      <c r="AD319" t="b">
        <v>0</v>
      </c>
    </row>
    <row r="320" spans="1:30" x14ac:dyDescent="0.25">
      <c r="A320" t="s">
        <v>396</v>
      </c>
      <c r="B320" s="1">
        <v>44637</v>
      </c>
      <c r="D320" s="1">
        <v>44699</v>
      </c>
      <c r="E320" s="1">
        <v>44699</v>
      </c>
      <c r="F320">
        <v>0</v>
      </c>
      <c r="G320" t="s">
        <v>92</v>
      </c>
      <c r="H320">
        <v>0</v>
      </c>
      <c r="I320">
        <v>0</v>
      </c>
      <c r="J320">
        <v>0</v>
      </c>
      <c r="K320">
        <v>0</v>
      </c>
      <c r="L320" t="s">
        <v>40</v>
      </c>
      <c r="M320" t="s">
        <v>69</v>
      </c>
      <c r="N320" t="s">
        <v>48</v>
      </c>
      <c r="O320">
        <v>45</v>
      </c>
      <c r="P320" t="s">
        <v>34</v>
      </c>
      <c r="Q320" t="s">
        <v>50</v>
      </c>
      <c r="R320" t="s">
        <v>56</v>
      </c>
      <c r="S320" t="s">
        <v>100</v>
      </c>
      <c r="T320">
        <v>0</v>
      </c>
      <c r="U320">
        <v>0</v>
      </c>
      <c r="V320">
        <v>0</v>
      </c>
      <c r="W320">
        <v>0</v>
      </c>
      <c r="X320">
        <v>0</v>
      </c>
      <c r="Y320" s="1">
        <v>45118</v>
      </c>
      <c r="Z320" s="1">
        <v>45118</v>
      </c>
      <c r="AA320">
        <v>0</v>
      </c>
      <c r="AB320" t="s">
        <v>73</v>
      </c>
      <c r="AC320" t="b">
        <v>1</v>
      </c>
      <c r="AD320" t="b">
        <v>1</v>
      </c>
    </row>
    <row r="321" spans="1:30" x14ac:dyDescent="0.25">
      <c r="A321" t="s">
        <v>397</v>
      </c>
      <c r="B321" s="1">
        <v>44397</v>
      </c>
      <c r="D321" s="1">
        <v>45917</v>
      </c>
      <c r="E321" s="1">
        <v>45917</v>
      </c>
      <c r="F321" s="1">
        <v>45928</v>
      </c>
      <c r="G321" s="1">
        <v>45928</v>
      </c>
      <c r="H321">
        <v>3</v>
      </c>
      <c r="I321">
        <v>124.32</v>
      </c>
      <c r="J321">
        <v>41.44</v>
      </c>
      <c r="K321">
        <v>44.25</v>
      </c>
      <c r="L321" t="s">
        <v>47</v>
      </c>
      <c r="M321" t="s">
        <v>76</v>
      </c>
      <c r="N321" t="s">
        <v>42</v>
      </c>
      <c r="O321">
        <v>43</v>
      </c>
      <c r="P321" t="s">
        <v>34</v>
      </c>
      <c r="Q321" t="s">
        <v>50</v>
      </c>
      <c r="R321" t="s">
        <v>67</v>
      </c>
      <c r="S321" t="s">
        <v>57</v>
      </c>
      <c r="T321">
        <v>0</v>
      </c>
      <c r="U321">
        <v>1</v>
      </c>
      <c r="V321">
        <v>0</v>
      </c>
      <c r="W321">
        <v>0</v>
      </c>
      <c r="X321">
        <v>0</v>
      </c>
      <c r="Y321">
        <v>0</v>
      </c>
      <c r="Z321" t="s">
        <v>37</v>
      </c>
      <c r="AA321">
        <v>0</v>
      </c>
      <c r="AB321" t="s">
        <v>52</v>
      </c>
      <c r="AC321" t="b">
        <v>1</v>
      </c>
      <c r="AD321" t="b">
        <v>0</v>
      </c>
    </row>
    <row r="322" spans="1:30" x14ac:dyDescent="0.25">
      <c r="A322" t="s">
        <v>398</v>
      </c>
      <c r="B322" s="1">
        <v>44132</v>
      </c>
      <c r="D322" s="1">
        <v>44161</v>
      </c>
      <c r="E322" s="1">
        <v>44161</v>
      </c>
      <c r="F322" s="1">
        <v>45530</v>
      </c>
      <c r="G322" s="1">
        <v>45530</v>
      </c>
      <c r="H322">
        <v>4</v>
      </c>
      <c r="I322">
        <v>108.3</v>
      </c>
      <c r="J322">
        <v>27.08</v>
      </c>
      <c r="K322">
        <v>65.19</v>
      </c>
      <c r="L322" t="s">
        <v>31</v>
      </c>
      <c r="M322" t="s">
        <v>76</v>
      </c>
      <c r="N322" t="s">
        <v>33</v>
      </c>
      <c r="O322">
        <v>25</v>
      </c>
      <c r="P322" t="s">
        <v>70</v>
      </c>
      <c r="Q322" t="s">
        <v>82</v>
      </c>
      <c r="R322" t="s">
        <v>56</v>
      </c>
      <c r="S322" t="s">
        <v>85</v>
      </c>
      <c r="T322">
        <v>0</v>
      </c>
      <c r="U322">
        <v>0</v>
      </c>
      <c r="V322">
        <v>0</v>
      </c>
      <c r="W322">
        <v>0</v>
      </c>
      <c r="X322">
        <v>2</v>
      </c>
      <c r="Y322" s="1">
        <v>45072</v>
      </c>
      <c r="Z322" s="1">
        <v>45072</v>
      </c>
      <c r="AA322">
        <v>0</v>
      </c>
      <c r="AB322" t="s">
        <v>38</v>
      </c>
      <c r="AC322" t="b">
        <v>1</v>
      </c>
      <c r="AD322" t="b">
        <v>0</v>
      </c>
    </row>
    <row r="323" spans="1:30" x14ac:dyDescent="0.25">
      <c r="A323" t="s">
        <v>399</v>
      </c>
      <c r="B323" s="1">
        <v>44641</v>
      </c>
      <c r="D323" s="1">
        <v>45013</v>
      </c>
      <c r="E323" s="1">
        <v>45013</v>
      </c>
      <c r="F323" s="1">
        <v>45281</v>
      </c>
      <c r="G323" s="1">
        <v>45281</v>
      </c>
      <c r="H323">
        <v>3</v>
      </c>
      <c r="I323">
        <v>198.36</v>
      </c>
      <c r="J323">
        <v>66.12</v>
      </c>
      <c r="K323">
        <v>67.45</v>
      </c>
      <c r="L323" t="s">
        <v>87</v>
      </c>
      <c r="M323" t="s">
        <v>88</v>
      </c>
      <c r="N323" t="s">
        <v>42</v>
      </c>
      <c r="O323">
        <v>34</v>
      </c>
      <c r="P323" t="s">
        <v>34</v>
      </c>
      <c r="Q323" t="s">
        <v>55</v>
      </c>
      <c r="R323" t="s">
        <v>56</v>
      </c>
      <c r="S323" t="s">
        <v>45</v>
      </c>
      <c r="T323">
        <v>0</v>
      </c>
      <c r="U323">
        <v>0</v>
      </c>
      <c r="V323">
        <v>0</v>
      </c>
      <c r="W323">
        <v>0</v>
      </c>
      <c r="X323">
        <v>0</v>
      </c>
      <c r="Y323">
        <v>0</v>
      </c>
      <c r="Z323" t="s">
        <v>37</v>
      </c>
      <c r="AA323">
        <v>0</v>
      </c>
      <c r="AB323" t="s">
        <v>52</v>
      </c>
      <c r="AC323" t="b">
        <v>1</v>
      </c>
      <c r="AD323" t="b">
        <v>0</v>
      </c>
    </row>
    <row r="324" spans="1:30" x14ac:dyDescent="0.25">
      <c r="A324" t="s">
        <v>400</v>
      </c>
      <c r="B324" s="1">
        <v>44191</v>
      </c>
      <c r="D324" s="1">
        <v>45053</v>
      </c>
      <c r="E324" s="1">
        <v>45053</v>
      </c>
      <c r="F324" s="1">
        <v>45540</v>
      </c>
      <c r="G324" s="1">
        <v>45540</v>
      </c>
      <c r="H324">
        <v>2</v>
      </c>
      <c r="I324">
        <v>75.06</v>
      </c>
      <c r="J324">
        <v>37.53</v>
      </c>
      <c r="K324">
        <v>81.98</v>
      </c>
      <c r="L324" t="s">
        <v>47</v>
      </c>
      <c r="M324" t="s">
        <v>69</v>
      </c>
      <c r="N324" t="s">
        <v>42</v>
      </c>
      <c r="O324">
        <v>48</v>
      </c>
      <c r="P324" t="s">
        <v>34</v>
      </c>
      <c r="Q324" t="s">
        <v>43</v>
      </c>
      <c r="R324" t="s">
        <v>35</v>
      </c>
      <c r="S324" t="s">
        <v>85</v>
      </c>
      <c r="T324">
        <v>0</v>
      </c>
      <c r="U324">
        <v>0</v>
      </c>
      <c r="V324">
        <v>0</v>
      </c>
      <c r="W324">
        <v>0</v>
      </c>
      <c r="X324">
        <v>0</v>
      </c>
      <c r="Y324">
        <v>0</v>
      </c>
      <c r="Z324" t="s">
        <v>37</v>
      </c>
      <c r="AA324">
        <v>9</v>
      </c>
      <c r="AB324" t="s">
        <v>38</v>
      </c>
      <c r="AC324" t="b">
        <v>1</v>
      </c>
      <c r="AD324" t="b">
        <v>0</v>
      </c>
    </row>
    <row r="325" spans="1:30" x14ac:dyDescent="0.25">
      <c r="A325" t="s">
        <v>401</v>
      </c>
      <c r="B325" s="1">
        <v>45344</v>
      </c>
      <c r="D325" s="1">
        <v>45491</v>
      </c>
      <c r="E325" s="1">
        <v>45491</v>
      </c>
      <c r="F325" s="1">
        <v>45759</v>
      </c>
      <c r="G325" s="1">
        <v>45759</v>
      </c>
      <c r="H325">
        <v>3</v>
      </c>
      <c r="I325">
        <v>185.46</v>
      </c>
      <c r="J325">
        <v>61.82</v>
      </c>
      <c r="K325">
        <v>67.97</v>
      </c>
      <c r="L325" t="s">
        <v>40</v>
      </c>
      <c r="M325" t="s">
        <v>60</v>
      </c>
      <c r="N325" t="s">
        <v>48</v>
      </c>
      <c r="O325">
        <v>20</v>
      </c>
      <c r="P325" t="s">
        <v>70</v>
      </c>
      <c r="Q325" t="s">
        <v>35</v>
      </c>
      <c r="R325" t="s">
        <v>67</v>
      </c>
      <c r="S325" t="s">
        <v>45</v>
      </c>
      <c r="T325">
        <v>0</v>
      </c>
      <c r="U325">
        <v>0</v>
      </c>
      <c r="V325">
        <v>0</v>
      </c>
      <c r="W325">
        <v>2</v>
      </c>
      <c r="X325">
        <v>1</v>
      </c>
      <c r="Y325">
        <v>0</v>
      </c>
      <c r="Z325" t="s">
        <v>37</v>
      </c>
      <c r="AA325">
        <v>5</v>
      </c>
      <c r="AB325" t="s">
        <v>38</v>
      </c>
      <c r="AC325" t="b">
        <v>1</v>
      </c>
      <c r="AD325" t="b">
        <v>0</v>
      </c>
    </row>
    <row r="326" spans="1:30" x14ac:dyDescent="0.25">
      <c r="A326" t="s">
        <v>402</v>
      </c>
      <c r="B326" s="1">
        <v>44202</v>
      </c>
      <c r="D326" s="1">
        <v>44715</v>
      </c>
      <c r="E326" s="1">
        <v>44715</v>
      </c>
      <c r="F326" s="1">
        <v>45512</v>
      </c>
      <c r="G326" s="1">
        <v>45512</v>
      </c>
      <c r="H326">
        <v>4</v>
      </c>
      <c r="I326">
        <v>129.46</v>
      </c>
      <c r="J326">
        <v>32.369999999999997</v>
      </c>
      <c r="K326">
        <v>60.5</v>
      </c>
      <c r="L326" t="s">
        <v>40</v>
      </c>
      <c r="M326" t="s">
        <v>54</v>
      </c>
      <c r="N326" t="s">
        <v>48</v>
      </c>
      <c r="O326">
        <v>19</v>
      </c>
      <c r="P326" t="s">
        <v>49</v>
      </c>
      <c r="Q326" t="s">
        <v>66</v>
      </c>
      <c r="R326" t="s">
        <v>63</v>
      </c>
      <c r="S326" t="s">
        <v>57</v>
      </c>
      <c r="T326">
        <v>0</v>
      </c>
      <c r="U326">
        <v>0</v>
      </c>
      <c r="V326">
        <v>1</v>
      </c>
      <c r="W326">
        <v>0</v>
      </c>
      <c r="X326">
        <v>2</v>
      </c>
      <c r="Y326">
        <v>0</v>
      </c>
      <c r="Z326" t="s">
        <v>37</v>
      </c>
      <c r="AA326">
        <v>0</v>
      </c>
      <c r="AB326" t="s">
        <v>52</v>
      </c>
      <c r="AC326" t="b">
        <v>0</v>
      </c>
      <c r="AD326" t="b">
        <v>0</v>
      </c>
    </row>
    <row r="327" spans="1:30" x14ac:dyDescent="0.25">
      <c r="A327" t="s">
        <v>403</v>
      </c>
      <c r="B327" s="1">
        <v>44086</v>
      </c>
      <c r="D327" s="1">
        <v>45735</v>
      </c>
      <c r="E327" s="1">
        <v>45735</v>
      </c>
      <c r="F327" s="1">
        <v>45857</v>
      </c>
      <c r="G327" s="1">
        <v>45857</v>
      </c>
      <c r="H327">
        <v>5</v>
      </c>
      <c r="I327">
        <v>300.31</v>
      </c>
      <c r="J327">
        <v>60.06</v>
      </c>
      <c r="K327">
        <v>105.93</v>
      </c>
      <c r="L327" t="s">
        <v>59</v>
      </c>
      <c r="M327" t="s">
        <v>104</v>
      </c>
      <c r="N327" t="s">
        <v>48</v>
      </c>
      <c r="O327">
        <v>35</v>
      </c>
      <c r="P327" t="s">
        <v>34</v>
      </c>
      <c r="Q327" t="s">
        <v>43</v>
      </c>
      <c r="R327" t="s">
        <v>44</v>
      </c>
      <c r="S327" t="s">
        <v>72</v>
      </c>
      <c r="T327">
        <v>0</v>
      </c>
      <c r="U327">
        <v>0</v>
      </c>
      <c r="V327">
        <v>1</v>
      </c>
      <c r="W327">
        <v>0</v>
      </c>
      <c r="X327">
        <v>1</v>
      </c>
      <c r="Y327" s="1">
        <v>44804</v>
      </c>
      <c r="Z327" s="1">
        <v>44804</v>
      </c>
      <c r="AA327">
        <v>0</v>
      </c>
      <c r="AB327" t="s">
        <v>38</v>
      </c>
      <c r="AC327" t="b">
        <v>0</v>
      </c>
      <c r="AD327" t="b">
        <v>1</v>
      </c>
    </row>
    <row r="328" spans="1:30" x14ac:dyDescent="0.25">
      <c r="A328" t="s">
        <v>404</v>
      </c>
      <c r="B328" s="1">
        <v>45634</v>
      </c>
      <c r="D328" s="1">
        <v>45651</v>
      </c>
      <c r="E328" s="1">
        <v>45651</v>
      </c>
      <c r="F328" s="1">
        <v>45822</v>
      </c>
      <c r="G328" s="1">
        <v>45822</v>
      </c>
      <c r="H328">
        <v>4</v>
      </c>
      <c r="I328">
        <v>265.64999999999998</v>
      </c>
      <c r="J328">
        <v>66.41</v>
      </c>
      <c r="K328">
        <v>99.05</v>
      </c>
      <c r="L328" t="s">
        <v>31</v>
      </c>
      <c r="M328" t="s">
        <v>62</v>
      </c>
      <c r="N328" t="s">
        <v>48</v>
      </c>
      <c r="O328">
        <v>25</v>
      </c>
      <c r="P328" t="s">
        <v>70</v>
      </c>
      <c r="Q328" t="s">
        <v>90</v>
      </c>
      <c r="R328" t="s">
        <v>63</v>
      </c>
      <c r="S328" t="s">
        <v>85</v>
      </c>
      <c r="T328">
        <v>1</v>
      </c>
      <c r="U328">
        <v>0</v>
      </c>
      <c r="V328">
        <v>2</v>
      </c>
      <c r="W328">
        <v>0</v>
      </c>
      <c r="X328">
        <v>0</v>
      </c>
      <c r="Y328" s="1">
        <v>45786</v>
      </c>
      <c r="Z328" s="1">
        <v>45786</v>
      </c>
      <c r="AA328">
        <v>2</v>
      </c>
      <c r="AB328" t="s">
        <v>38</v>
      </c>
      <c r="AC328" t="b">
        <v>1</v>
      </c>
      <c r="AD328" t="b">
        <v>1</v>
      </c>
    </row>
    <row r="329" spans="1:30" x14ac:dyDescent="0.25">
      <c r="A329" t="s">
        <v>405</v>
      </c>
      <c r="B329" s="1">
        <v>45051</v>
      </c>
      <c r="D329" s="1">
        <v>45269</v>
      </c>
      <c r="E329" s="1">
        <v>45269</v>
      </c>
      <c r="F329" s="1">
        <v>45757</v>
      </c>
      <c r="G329" s="1">
        <v>45757</v>
      </c>
      <c r="H329">
        <v>3</v>
      </c>
      <c r="I329">
        <v>156.66999999999999</v>
      </c>
      <c r="J329">
        <v>52.22</v>
      </c>
      <c r="K329">
        <v>39.450000000000003</v>
      </c>
      <c r="L329" t="s">
        <v>31</v>
      </c>
      <c r="M329" t="s">
        <v>69</v>
      </c>
      <c r="N329" t="s">
        <v>48</v>
      </c>
      <c r="O329">
        <v>25</v>
      </c>
      <c r="P329" t="s">
        <v>70</v>
      </c>
      <c r="Q329" t="s">
        <v>55</v>
      </c>
      <c r="R329" t="s">
        <v>44</v>
      </c>
      <c r="S329" t="s">
        <v>57</v>
      </c>
      <c r="T329">
        <v>0</v>
      </c>
      <c r="U329">
        <v>0</v>
      </c>
      <c r="V329">
        <v>0</v>
      </c>
      <c r="W329">
        <v>0</v>
      </c>
      <c r="X329">
        <v>1</v>
      </c>
      <c r="Y329" s="1">
        <v>45483</v>
      </c>
      <c r="Z329" s="1">
        <v>45483</v>
      </c>
      <c r="AA329">
        <v>7</v>
      </c>
      <c r="AB329" t="s">
        <v>38</v>
      </c>
      <c r="AC329" t="b">
        <v>1</v>
      </c>
      <c r="AD329" t="b">
        <v>0</v>
      </c>
    </row>
    <row r="330" spans="1:30" x14ac:dyDescent="0.25">
      <c r="A330" t="s">
        <v>406</v>
      </c>
      <c r="B330" s="1">
        <v>45461</v>
      </c>
      <c r="D330" s="1">
        <v>45912</v>
      </c>
      <c r="E330" s="1">
        <v>45912</v>
      </c>
      <c r="F330" s="1">
        <v>45945</v>
      </c>
      <c r="G330" s="1">
        <v>45945</v>
      </c>
      <c r="H330">
        <v>3</v>
      </c>
      <c r="I330">
        <v>76.87</v>
      </c>
      <c r="J330">
        <v>25.62</v>
      </c>
      <c r="K330">
        <v>21.85</v>
      </c>
      <c r="L330" t="s">
        <v>40</v>
      </c>
      <c r="M330" t="s">
        <v>54</v>
      </c>
      <c r="N330" t="s">
        <v>48</v>
      </c>
      <c r="O330">
        <v>39</v>
      </c>
      <c r="P330" t="s">
        <v>34</v>
      </c>
      <c r="Q330" t="s">
        <v>90</v>
      </c>
      <c r="R330" t="s">
        <v>63</v>
      </c>
      <c r="S330" t="s">
        <v>100</v>
      </c>
      <c r="T330">
        <v>0</v>
      </c>
      <c r="U330">
        <v>0</v>
      </c>
      <c r="V330">
        <v>0</v>
      </c>
      <c r="W330">
        <v>0</v>
      </c>
      <c r="X330">
        <v>1</v>
      </c>
      <c r="Y330">
        <v>0</v>
      </c>
      <c r="Z330" t="s">
        <v>37</v>
      </c>
      <c r="AA330">
        <v>5</v>
      </c>
      <c r="AB330" t="s">
        <v>73</v>
      </c>
      <c r="AC330" t="b">
        <v>1</v>
      </c>
      <c r="AD330" t="b">
        <v>0</v>
      </c>
    </row>
    <row r="331" spans="1:30" x14ac:dyDescent="0.25">
      <c r="A331" t="s">
        <v>407</v>
      </c>
      <c r="B331" s="1">
        <v>45165</v>
      </c>
      <c r="D331" s="1">
        <v>45196</v>
      </c>
      <c r="E331" s="1">
        <v>45196</v>
      </c>
      <c r="F331" s="1">
        <v>45631</v>
      </c>
      <c r="G331" s="1">
        <v>45631</v>
      </c>
      <c r="H331">
        <v>1</v>
      </c>
      <c r="I331">
        <v>39.369999999999997</v>
      </c>
      <c r="J331">
        <v>39.369999999999997</v>
      </c>
      <c r="K331">
        <v>28.74</v>
      </c>
      <c r="L331" t="s">
        <v>40</v>
      </c>
      <c r="M331" t="s">
        <v>32</v>
      </c>
      <c r="N331" t="s">
        <v>33</v>
      </c>
      <c r="O331">
        <v>49</v>
      </c>
      <c r="P331" t="s">
        <v>34</v>
      </c>
      <c r="Q331" t="s">
        <v>66</v>
      </c>
      <c r="R331" t="s">
        <v>63</v>
      </c>
      <c r="S331" t="s">
        <v>72</v>
      </c>
      <c r="T331">
        <v>0</v>
      </c>
      <c r="U331">
        <v>1</v>
      </c>
      <c r="V331">
        <v>0</v>
      </c>
      <c r="W331">
        <v>0</v>
      </c>
      <c r="X331">
        <v>0</v>
      </c>
      <c r="Y331" s="1">
        <v>45425</v>
      </c>
      <c r="Z331" s="1">
        <v>45425</v>
      </c>
      <c r="AA331">
        <v>0</v>
      </c>
      <c r="AB331" t="s">
        <v>52</v>
      </c>
      <c r="AC331" t="b">
        <v>1</v>
      </c>
      <c r="AD331" t="b">
        <v>0</v>
      </c>
    </row>
    <row r="332" spans="1:30" x14ac:dyDescent="0.25">
      <c r="A332" t="s">
        <v>408</v>
      </c>
      <c r="B332" s="1">
        <v>44269</v>
      </c>
      <c r="D332" s="1">
        <v>44976</v>
      </c>
      <c r="E332" s="1">
        <v>44976</v>
      </c>
      <c r="F332" s="1">
        <v>45272</v>
      </c>
      <c r="G332" s="1">
        <v>45272</v>
      </c>
      <c r="H332">
        <v>5</v>
      </c>
      <c r="I332">
        <v>735.68</v>
      </c>
      <c r="J332">
        <v>147.13999999999999</v>
      </c>
      <c r="K332">
        <v>21.64</v>
      </c>
      <c r="L332" t="s">
        <v>40</v>
      </c>
      <c r="M332" t="s">
        <v>62</v>
      </c>
      <c r="N332" t="s">
        <v>48</v>
      </c>
      <c r="O332">
        <v>35</v>
      </c>
      <c r="P332" t="s">
        <v>34</v>
      </c>
      <c r="Q332" t="s">
        <v>50</v>
      </c>
      <c r="R332" t="s">
        <v>56</v>
      </c>
      <c r="S332" t="s">
        <v>100</v>
      </c>
      <c r="T332">
        <v>0</v>
      </c>
      <c r="U332">
        <v>0</v>
      </c>
      <c r="V332">
        <v>0</v>
      </c>
      <c r="W332">
        <v>1</v>
      </c>
      <c r="X332">
        <v>1</v>
      </c>
      <c r="Y332">
        <v>0</v>
      </c>
      <c r="Z332" t="s">
        <v>37</v>
      </c>
      <c r="AA332">
        <v>0</v>
      </c>
      <c r="AB332" t="s">
        <v>73</v>
      </c>
      <c r="AC332" t="b">
        <v>0</v>
      </c>
      <c r="AD332" t="b">
        <v>1</v>
      </c>
    </row>
    <row r="333" spans="1:30" x14ac:dyDescent="0.25">
      <c r="A333" t="s">
        <v>409</v>
      </c>
      <c r="B333" s="1">
        <v>43985</v>
      </c>
      <c r="D333" s="1">
        <v>45047</v>
      </c>
      <c r="E333" s="1">
        <v>45047</v>
      </c>
      <c r="F333" s="1">
        <v>45554</v>
      </c>
      <c r="G333" s="1">
        <v>45554</v>
      </c>
      <c r="H333">
        <v>3</v>
      </c>
      <c r="I333">
        <v>223.65</v>
      </c>
      <c r="J333">
        <v>74.55</v>
      </c>
      <c r="K333">
        <v>120.7</v>
      </c>
      <c r="L333" t="s">
        <v>31</v>
      </c>
      <c r="M333" t="s">
        <v>32</v>
      </c>
      <c r="N333" t="s">
        <v>42</v>
      </c>
      <c r="O333">
        <v>20</v>
      </c>
      <c r="P333" t="s">
        <v>70</v>
      </c>
      <c r="Q333" t="s">
        <v>43</v>
      </c>
      <c r="R333" t="s">
        <v>56</v>
      </c>
      <c r="S333" t="s">
        <v>72</v>
      </c>
      <c r="T333">
        <v>1</v>
      </c>
      <c r="U333">
        <v>0</v>
      </c>
      <c r="V333">
        <v>1</v>
      </c>
      <c r="W333">
        <v>0</v>
      </c>
      <c r="X333">
        <v>1</v>
      </c>
      <c r="Y333" s="1">
        <v>45759</v>
      </c>
      <c r="Z333" s="1">
        <v>45759</v>
      </c>
      <c r="AA333">
        <v>0</v>
      </c>
      <c r="AB333" t="s">
        <v>73</v>
      </c>
      <c r="AC333" t="b">
        <v>1</v>
      </c>
      <c r="AD333" t="b">
        <v>1</v>
      </c>
    </row>
    <row r="334" spans="1:30" x14ac:dyDescent="0.25">
      <c r="A334" t="s">
        <v>410</v>
      </c>
      <c r="B334" s="1">
        <v>44340</v>
      </c>
      <c r="D334" s="1">
        <v>44645</v>
      </c>
      <c r="E334" s="1">
        <v>44645</v>
      </c>
      <c r="F334" s="1">
        <v>44967</v>
      </c>
      <c r="G334" s="1">
        <v>44967</v>
      </c>
      <c r="H334">
        <v>3</v>
      </c>
      <c r="I334">
        <v>441.41</v>
      </c>
      <c r="J334">
        <v>147.13999999999999</v>
      </c>
      <c r="K334">
        <v>46.4</v>
      </c>
      <c r="L334" t="s">
        <v>59</v>
      </c>
      <c r="M334" t="s">
        <v>88</v>
      </c>
      <c r="N334" t="s">
        <v>48</v>
      </c>
      <c r="O334">
        <v>41</v>
      </c>
      <c r="P334" t="s">
        <v>34</v>
      </c>
      <c r="Q334" t="s">
        <v>66</v>
      </c>
      <c r="R334" t="s">
        <v>44</v>
      </c>
      <c r="S334" t="s">
        <v>72</v>
      </c>
      <c r="T334">
        <v>0</v>
      </c>
      <c r="U334">
        <v>1</v>
      </c>
      <c r="V334">
        <v>0</v>
      </c>
      <c r="W334">
        <v>0</v>
      </c>
      <c r="X334">
        <v>0</v>
      </c>
      <c r="Y334" s="1">
        <v>45782</v>
      </c>
      <c r="Z334" s="1">
        <v>45782</v>
      </c>
      <c r="AA334">
        <v>9</v>
      </c>
      <c r="AB334" t="s">
        <v>73</v>
      </c>
      <c r="AC334" t="b">
        <v>1</v>
      </c>
      <c r="AD334" t="b">
        <v>1</v>
      </c>
    </row>
    <row r="335" spans="1:30" x14ac:dyDescent="0.25">
      <c r="A335" t="s">
        <v>411</v>
      </c>
      <c r="B335" s="1">
        <v>43916</v>
      </c>
      <c r="D335" s="1">
        <v>44674</v>
      </c>
      <c r="E335" s="1">
        <v>44674</v>
      </c>
      <c r="F335" s="1">
        <v>45184</v>
      </c>
      <c r="G335" s="1">
        <v>45184</v>
      </c>
      <c r="H335">
        <v>1</v>
      </c>
      <c r="I335">
        <v>35.57</v>
      </c>
      <c r="J335">
        <v>35.57</v>
      </c>
      <c r="K335">
        <v>54.88</v>
      </c>
      <c r="L335" t="s">
        <v>31</v>
      </c>
      <c r="M335" t="s">
        <v>62</v>
      </c>
      <c r="N335" t="s">
        <v>33</v>
      </c>
      <c r="O335">
        <v>18</v>
      </c>
      <c r="P335" t="s">
        <v>49</v>
      </c>
      <c r="Q335" t="s">
        <v>90</v>
      </c>
      <c r="R335" t="s">
        <v>56</v>
      </c>
      <c r="S335" t="s">
        <v>85</v>
      </c>
      <c r="T335">
        <v>0</v>
      </c>
      <c r="U335">
        <v>0</v>
      </c>
      <c r="V335">
        <v>0</v>
      </c>
      <c r="W335">
        <v>0</v>
      </c>
      <c r="X335">
        <v>1</v>
      </c>
      <c r="Y335" s="1">
        <v>44982</v>
      </c>
      <c r="Z335" s="1">
        <v>44982</v>
      </c>
      <c r="AA335">
        <v>3</v>
      </c>
      <c r="AB335" t="s">
        <v>52</v>
      </c>
      <c r="AC335" t="b">
        <v>1</v>
      </c>
      <c r="AD335" t="b">
        <v>0</v>
      </c>
    </row>
    <row r="336" spans="1:30" x14ac:dyDescent="0.25">
      <c r="A336" t="s">
        <v>412</v>
      </c>
      <c r="B336" s="1">
        <v>43960</v>
      </c>
      <c r="D336" s="1">
        <v>44893</v>
      </c>
      <c r="E336" s="1">
        <v>44893</v>
      </c>
      <c r="F336" s="1">
        <v>45852</v>
      </c>
      <c r="G336" s="1">
        <v>45852</v>
      </c>
      <c r="H336">
        <v>4</v>
      </c>
      <c r="I336">
        <v>235.2</v>
      </c>
      <c r="J336">
        <v>58.8</v>
      </c>
      <c r="K336">
        <v>12.32</v>
      </c>
      <c r="L336" t="s">
        <v>40</v>
      </c>
      <c r="M336" t="s">
        <v>76</v>
      </c>
      <c r="N336" t="s">
        <v>48</v>
      </c>
      <c r="O336">
        <v>36</v>
      </c>
      <c r="P336" t="s">
        <v>34</v>
      </c>
      <c r="Q336" t="s">
        <v>43</v>
      </c>
      <c r="R336" t="s">
        <v>44</v>
      </c>
      <c r="S336" t="s">
        <v>45</v>
      </c>
      <c r="T336">
        <v>0</v>
      </c>
      <c r="U336">
        <v>1</v>
      </c>
      <c r="V336">
        <v>0</v>
      </c>
      <c r="W336">
        <v>0</v>
      </c>
      <c r="X336">
        <v>0</v>
      </c>
      <c r="Y336" s="1">
        <v>45630</v>
      </c>
      <c r="Z336" s="1">
        <v>45630</v>
      </c>
      <c r="AA336">
        <v>0</v>
      </c>
      <c r="AB336" t="s">
        <v>38</v>
      </c>
      <c r="AC336" t="b">
        <v>1</v>
      </c>
      <c r="AD336" t="b">
        <v>1</v>
      </c>
    </row>
    <row r="337" spans="1:30" x14ac:dyDescent="0.25">
      <c r="A337" t="s">
        <v>413</v>
      </c>
      <c r="B337" s="1">
        <v>44527</v>
      </c>
      <c r="D337" s="1">
        <v>45096</v>
      </c>
      <c r="E337" s="1">
        <v>45096</v>
      </c>
      <c r="F337" s="1">
        <v>45134</v>
      </c>
      <c r="G337" s="1">
        <v>45134</v>
      </c>
      <c r="H337">
        <v>6</v>
      </c>
      <c r="I337">
        <v>140.37</v>
      </c>
      <c r="J337">
        <v>23.4</v>
      </c>
      <c r="K337">
        <v>16.57</v>
      </c>
      <c r="L337" t="s">
        <v>31</v>
      </c>
      <c r="M337" t="s">
        <v>69</v>
      </c>
      <c r="N337" t="s">
        <v>48</v>
      </c>
      <c r="O337">
        <v>37</v>
      </c>
      <c r="P337" t="s">
        <v>34</v>
      </c>
      <c r="Q337" t="s">
        <v>82</v>
      </c>
      <c r="R337" t="s">
        <v>63</v>
      </c>
      <c r="S337" t="s">
        <v>85</v>
      </c>
      <c r="T337">
        <v>0</v>
      </c>
      <c r="U337">
        <v>0</v>
      </c>
      <c r="V337">
        <v>0</v>
      </c>
      <c r="W337">
        <v>1</v>
      </c>
      <c r="X337">
        <v>2</v>
      </c>
      <c r="Y337" s="1">
        <v>44813</v>
      </c>
      <c r="Z337" s="1">
        <v>44813</v>
      </c>
      <c r="AA337">
        <v>1</v>
      </c>
      <c r="AB337" t="s">
        <v>38</v>
      </c>
      <c r="AC337" t="b">
        <v>1</v>
      </c>
      <c r="AD337" t="b">
        <v>1</v>
      </c>
    </row>
    <row r="338" spans="1:30" x14ac:dyDescent="0.25">
      <c r="A338" t="s">
        <v>414</v>
      </c>
      <c r="B338" s="1">
        <v>45284</v>
      </c>
      <c r="D338" s="1">
        <v>45739</v>
      </c>
      <c r="E338" s="1">
        <v>45739</v>
      </c>
      <c r="F338" s="1">
        <v>45778</v>
      </c>
      <c r="G338" s="1">
        <v>45778</v>
      </c>
      <c r="H338">
        <v>3</v>
      </c>
      <c r="I338">
        <v>268.52</v>
      </c>
      <c r="J338">
        <v>89.51</v>
      </c>
      <c r="K338">
        <v>97.55</v>
      </c>
      <c r="L338" t="s">
        <v>31</v>
      </c>
      <c r="M338" t="s">
        <v>54</v>
      </c>
      <c r="N338" t="s">
        <v>48</v>
      </c>
      <c r="O338">
        <v>27</v>
      </c>
      <c r="P338" t="s">
        <v>70</v>
      </c>
      <c r="Q338" t="s">
        <v>43</v>
      </c>
      <c r="R338" t="s">
        <v>63</v>
      </c>
      <c r="S338" t="s">
        <v>51</v>
      </c>
      <c r="T338">
        <v>2</v>
      </c>
      <c r="U338">
        <v>0</v>
      </c>
      <c r="V338">
        <v>0</v>
      </c>
      <c r="W338">
        <v>0</v>
      </c>
      <c r="X338">
        <v>0</v>
      </c>
      <c r="Y338" s="1">
        <v>45291</v>
      </c>
      <c r="Z338" s="1">
        <v>45291</v>
      </c>
      <c r="AA338">
        <v>0</v>
      </c>
      <c r="AB338" t="s">
        <v>52</v>
      </c>
      <c r="AC338" t="b">
        <v>1</v>
      </c>
      <c r="AD338" t="b">
        <v>0</v>
      </c>
    </row>
    <row r="339" spans="1:30" x14ac:dyDescent="0.25">
      <c r="A339" t="s">
        <v>415</v>
      </c>
      <c r="B339" s="1">
        <v>44794</v>
      </c>
      <c r="D339" s="1">
        <v>45724</v>
      </c>
      <c r="E339" s="1">
        <v>45724</v>
      </c>
      <c r="F339" s="1">
        <v>45813</v>
      </c>
      <c r="G339" s="1">
        <v>45813</v>
      </c>
      <c r="H339">
        <v>1</v>
      </c>
      <c r="I339">
        <v>30.37</v>
      </c>
      <c r="J339">
        <v>30.37</v>
      </c>
      <c r="K339">
        <v>4.1100000000000003</v>
      </c>
      <c r="L339" t="s">
        <v>40</v>
      </c>
      <c r="M339" t="s">
        <v>76</v>
      </c>
      <c r="N339" t="s">
        <v>48</v>
      </c>
      <c r="O339">
        <v>16</v>
      </c>
      <c r="P339" t="s">
        <v>49</v>
      </c>
      <c r="Q339" t="s">
        <v>82</v>
      </c>
      <c r="R339" t="s">
        <v>63</v>
      </c>
      <c r="S339" t="s">
        <v>85</v>
      </c>
      <c r="T339">
        <v>0</v>
      </c>
      <c r="U339">
        <v>1</v>
      </c>
      <c r="V339">
        <v>0</v>
      </c>
      <c r="W339">
        <v>0</v>
      </c>
      <c r="X339">
        <v>0</v>
      </c>
      <c r="Y339">
        <v>0</v>
      </c>
      <c r="Z339" t="s">
        <v>37</v>
      </c>
      <c r="AA339">
        <v>0</v>
      </c>
      <c r="AB339" t="s">
        <v>73</v>
      </c>
      <c r="AC339" t="b">
        <v>0</v>
      </c>
      <c r="AD339" t="b">
        <v>0</v>
      </c>
    </row>
    <row r="340" spans="1:30" x14ac:dyDescent="0.25">
      <c r="A340" t="s">
        <v>416</v>
      </c>
      <c r="B340" s="1">
        <v>45171</v>
      </c>
      <c r="D340">
        <v>0</v>
      </c>
      <c r="E340" t="s">
        <v>92</v>
      </c>
      <c r="F340">
        <v>0</v>
      </c>
      <c r="G340" t="s">
        <v>92</v>
      </c>
      <c r="H340">
        <v>0</v>
      </c>
      <c r="I340">
        <v>0</v>
      </c>
      <c r="J340">
        <v>0</v>
      </c>
      <c r="K340">
        <v>0</v>
      </c>
      <c r="L340" t="s">
        <v>31</v>
      </c>
      <c r="M340" t="s">
        <v>69</v>
      </c>
      <c r="N340" t="s">
        <v>48</v>
      </c>
      <c r="O340">
        <v>49</v>
      </c>
      <c r="P340" t="s">
        <v>34</v>
      </c>
      <c r="Q340" t="s">
        <v>90</v>
      </c>
      <c r="R340" t="s">
        <v>44</v>
      </c>
      <c r="S340" t="s">
        <v>96</v>
      </c>
      <c r="T340">
        <v>0</v>
      </c>
      <c r="U340">
        <v>0</v>
      </c>
      <c r="V340">
        <v>0</v>
      </c>
      <c r="W340">
        <v>0</v>
      </c>
      <c r="X340">
        <v>0</v>
      </c>
      <c r="Y340" s="1">
        <v>45205</v>
      </c>
      <c r="Z340" s="1">
        <v>45205</v>
      </c>
      <c r="AA340">
        <v>0</v>
      </c>
      <c r="AB340" t="s">
        <v>38</v>
      </c>
      <c r="AC340" t="b">
        <v>1</v>
      </c>
      <c r="AD340" t="b">
        <v>1</v>
      </c>
    </row>
    <row r="341" spans="1:30" x14ac:dyDescent="0.25">
      <c r="A341" t="s">
        <v>417</v>
      </c>
      <c r="B341" s="1">
        <v>44811</v>
      </c>
      <c r="D341" s="1">
        <v>45183</v>
      </c>
      <c r="E341" s="1">
        <v>45183</v>
      </c>
      <c r="F341" s="1">
        <v>45350</v>
      </c>
      <c r="G341" s="1">
        <v>45350</v>
      </c>
      <c r="H341">
        <v>3</v>
      </c>
      <c r="I341">
        <v>179.51</v>
      </c>
      <c r="J341">
        <v>59.84</v>
      </c>
      <c r="K341">
        <v>16.77</v>
      </c>
      <c r="L341" t="s">
        <v>31</v>
      </c>
      <c r="M341" t="s">
        <v>88</v>
      </c>
      <c r="N341" t="s">
        <v>48</v>
      </c>
      <c r="O341">
        <v>42</v>
      </c>
      <c r="P341" t="s">
        <v>34</v>
      </c>
      <c r="Q341" t="s">
        <v>90</v>
      </c>
      <c r="R341" t="s">
        <v>44</v>
      </c>
      <c r="S341" t="s">
        <v>51</v>
      </c>
      <c r="T341">
        <v>0</v>
      </c>
      <c r="U341">
        <v>0</v>
      </c>
      <c r="V341">
        <v>0</v>
      </c>
      <c r="W341">
        <v>0</v>
      </c>
      <c r="X341">
        <v>2</v>
      </c>
      <c r="Y341" s="1">
        <v>45594</v>
      </c>
      <c r="Z341" s="1">
        <v>45594</v>
      </c>
      <c r="AA341">
        <v>3</v>
      </c>
      <c r="AB341" t="s">
        <v>73</v>
      </c>
      <c r="AC341" t="b">
        <v>1</v>
      </c>
      <c r="AD341" t="b">
        <v>0</v>
      </c>
    </row>
    <row r="342" spans="1:30" x14ac:dyDescent="0.25">
      <c r="A342" t="s">
        <v>418</v>
      </c>
      <c r="B342" s="1">
        <v>45410</v>
      </c>
      <c r="D342" s="1">
        <v>45582</v>
      </c>
      <c r="E342" s="1">
        <v>45582</v>
      </c>
      <c r="F342" s="1">
        <v>45833</v>
      </c>
      <c r="G342" s="1">
        <v>45833</v>
      </c>
      <c r="H342">
        <v>2</v>
      </c>
      <c r="I342">
        <v>193.81</v>
      </c>
      <c r="J342">
        <v>96.91</v>
      </c>
      <c r="K342">
        <v>137.09</v>
      </c>
      <c r="L342" t="s">
        <v>87</v>
      </c>
      <c r="M342" t="s">
        <v>60</v>
      </c>
      <c r="N342" t="s">
        <v>48</v>
      </c>
      <c r="O342">
        <v>16</v>
      </c>
      <c r="P342" t="s">
        <v>49</v>
      </c>
      <c r="Q342" t="s">
        <v>35</v>
      </c>
      <c r="R342" t="s">
        <v>67</v>
      </c>
      <c r="S342" t="s">
        <v>51</v>
      </c>
      <c r="T342">
        <v>1</v>
      </c>
      <c r="U342">
        <v>1</v>
      </c>
      <c r="V342">
        <v>0</v>
      </c>
      <c r="W342">
        <v>1</v>
      </c>
      <c r="X342">
        <v>1</v>
      </c>
      <c r="Y342">
        <v>0</v>
      </c>
      <c r="Z342" t="s">
        <v>37</v>
      </c>
      <c r="AA342">
        <v>0</v>
      </c>
      <c r="AB342" t="s">
        <v>73</v>
      </c>
      <c r="AC342" t="b">
        <v>1</v>
      </c>
      <c r="AD342" t="b">
        <v>0</v>
      </c>
    </row>
    <row r="343" spans="1:30" x14ac:dyDescent="0.25">
      <c r="A343" t="s">
        <v>419</v>
      </c>
      <c r="B343" s="1">
        <v>45050</v>
      </c>
      <c r="D343" s="1">
        <v>45570</v>
      </c>
      <c r="E343" s="1">
        <v>45570</v>
      </c>
      <c r="F343" s="1">
        <v>45778</v>
      </c>
      <c r="G343" s="1">
        <v>45778</v>
      </c>
      <c r="H343">
        <v>3</v>
      </c>
      <c r="I343">
        <v>2.4300000000000002</v>
      </c>
      <c r="J343">
        <v>0.81</v>
      </c>
      <c r="K343">
        <v>1.21</v>
      </c>
      <c r="L343" t="s">
        <v>59</v>
      </c>
      <c r="M343" t="s">
        <v>54</v>
      </c>
      <c r="N343" t="s">
        <v>48</v>
      </c>
      <c r="O343">
        <v>28</v>
      </c>
      <c r="P343" t="s">
        <v>70</v>
      </c>
      <c r="Q343" t="s">
        <v>50</v>
      </c>
      <c r="R343" t="s">
        <v>44</v>
      </c>
      <c r="S343" t="s">
        <v>45</v>
      </c>
      <c r="T343">
        <v>0</v>
      </c>
      <c r="U343">
        <v>0</v>
      </c>
      <c r="V343">
        <v>0</v>
      </c>
      <c r="W343">
        <v>0</v>
      </c>
      <c r="X343">
        <v>1</v>
      </c>
      <c r="Y343" s="1">
        <v>45122</v>
      </c>
      <c r="Z343" s="1">
        <v>45122</v>
      </c>
      <c r="AA343">
        <v>8</v>
      </c>
      <c r="AB343" t="s">
        <v>38</v>
      </c>
      <c r="AC343" t="b">
        <v>1</v>
      </c>
      <c r="AD343" t="b">
        <v>0</v>
      </c>
    </row>
    <row r="344" spans="1:30" x14ac:dyDescent="0.25">
      <c r="A344" t="s">
        <v>420</v>
      </c>
      <c r="B344" s="1">
        <v>43931</v>
      </c>
      <c r="D344" s="1">
        <v>45060</v>
      </c>
      <c r="E344" s="1">
        <v>45060</v>
      </c>
      <c r="F344" s="1">
        <v>45284</v>
      </c>
      <c r="G344" s="1">
        <v>45284</v>
      </c>
      <c r="H344">
        <v>2</v>
      </c>
      <c r="I344">
        <v>38.020000000000003</v>
      </c>
      <c r="J344">
        <v>19.010000000000002</v>
      </c>
      <c r="K344">
        <v>11.95</v>
      </c>
      <c r="L344" t="s">
        <v>47</v>
      </c>
      <c r="M344" t="s">
        <v>62</v>
      </c>
      <c r="N344" t="s">
        <v>33</v>
      </c>
      <c r="O344">
        <v>35</v>
      </c>
      <c r="P344" t="s">
        <v>34</v>
      </c>
      <c r="Q344" t="s">
        <v>35</v>
      </c>
      <c r="R344" t="s">
        <v>63</v>
      </c>
      <c r="S344" t="s">
        <v>57</v>
      </c>
      <c r="T344">
        <v>2</v>
      </c>
      <c r="U344">
        <v>1</v>
      </c>
      <c r="V344">
        <v>0</v>
      </c>
      <c r="W344">
        <v>0</v>
      </c>
      <c r="X344">
        <v>1</v>
      </c>
      <c r="Y344" s="1">
        <v>44341</v>
      </c>
      <c r="Z344" s="1">
        <v>44341</v>
      </c>
      <c r="AA344">
        <v>0</v>
      </c>
      <c r="AB344" t="s">
        <v>38</v>
      </c>
      <c r="AC344" t="b">
        <v>1</v>
      </c>
      <c r="AD344" t="b">
        <v>0</v>
      </c>
    </row>
    <row r="345" spans="1:30" x14ac:dyDescent="0.25">
      <c r="A345" t="s">
        <v>421</v>
      </c>
      <c r="B345" s="1">
        <v>44961</v>
      </c>
      <c r="D345" s="1">
        <v>45828</v>
      </c>
      <c r="E345" s="1">
        <v>45828</v>
      </c>
      <c r="F345" s="1">
        <v>45849</v>
      </c>
      <c r="G345" s="1">
        <v>45849</v>
      </c>
      <c r="H345">
        <v>2</v>
      </c>
      <c r="I345">
        <v>83.61</v>
      </c>
      <c r="J345">
        <v>41.81</v>
      </c>
      <c r="K345">
        <v>0.5</v>
      </c>
      <c r="L345" t="s">
        <v>87</v>
      </c>
      <c r="M345" t="s">
        <v>104</v>
      </c>
      <c r="N345" t="s">
        <v>33</v>
      </c>
      <c r="O345">
        <v>23</v>
      </c>
      <c r="P345" t="s">
        <v>70</v>
      </c>
      <c r="Q345" t="s">
        <v>50</v>
      </c>
      <c r="R345" t="s">
        <v>35</v>
      </c>
      <c r="S345" t="s">
        <v>96</v>
      </c>
      <c r="T345">
        <v>0</v>
      </c>
      <c r="U345">
        <v>1</v>
      </c>
      <c r="V345">
        <v>0</v>
      </c>
      <c r="W345">
        <v>0</v>
      </c>
      <c r="X345">
        <v>1</v>
      </c>
      <c r="Y345" s="1">
        <v>45247</v>
      </c>
      <c r="Z345" s="1">
        <v>45247</v>
      </c>
      <c r="AA345">
        <v>0</v>
      </c>
      <c r="AB345" t="s">
        <v>38</v>
      </c>
      <c r="AC345" t="b">
        <v>0</v>
      </c>
      <c r="AD345" t="b">
        <v>0</v>
      </c>
    </row>
    <row r="346" spans="1:30" x14ac:dyDescent="0.25">
      <c r="A346" t="s">
        <v>422</v>
      </c>
      <c r="B346" s="1">
        <v>45435</v>
      </c>
      <c r="D346" s="1">
        <v>45514</v>
      </c>
      <c r="E346" s="1">
        <v>45514</v>
      </c>
      <c r="F346" s="1">
        <v>45516</v>
      </c>
      <c r="G346" s="1">
        <v>45516</v>
      </c>
      <c r="H346">
        <v>4</v>
      </c>
      <c r="I346">
        <v>248.13</v>
      </c>
      <c r="J346">
        <v>62.03</v>
      </c>
      <c r="K346">
        <v>100.63</v>
      </c>
      <c r="L346" t="s">
        <v>65</v>
      </c>
      <c r="M346" t="s">
        <v>60</v>
      </c>
      <c r="N346" t="s">
        <v>48</v>
      </c>
      <c r="O346">
        <v>27</v>
      </c>
      <c r="P346" t="s">
        <v>70</v>
      </c>
      <c r="Q346" t="s">
        <v>90</v>
      </c>
      <c r="R346" t="s">
        <v>63</v>
      </c>
      <c r="S346" t="s">
        <v>57</v>
      </c>
      <c r="T346">
        <v>0</v>
      </c>
      <c r="U346">
        <v>0</v>
      </c>
      <c r="V346">
        <v>0</v>
      </c>
      <c r="W346">
        <v>2</v>
      </c>
      <c r="X346">
        <v>2</v>
      </c>
      <c r="Y346" s="1">
        <v>45808</v>
      </c>
      <c r="Z346" s="1">
        <v>45808</v>
      </c>
      <c r="AA346">
        <v>7</v>
      </c>
      <c r="AB346" t="s">
        <v>52</v>
      </c>
      <c r="AC346" t="b">
        <v>1</v>
      </c>
      <c r="AD346" t="b">
        <v>0</v>
      </c>
    </row>
    <row r="347" spans="1:30" x14ac:dyDescent="0.25">
      <c r="A347" t="s">
        <v>423</v>
      </c>
      <c r="B347" s="1">
        <v>44766</v>
      </c>
      <c r="D347" s="1">
        <v>45852</v>
      </c>
      <c r="E347" s="1">
        <v>45852</v>
      </c>
      <c r="F347" s="1">
        <v>45943</v>
      </c>
      <c r="G347" s="1">
        <v>45943</v>
      </c>
      <c r="H347">
        <v>6</v>
      </c>
      <c r="I347">
        <v>665.18</v>
      </c>
      <c r="J347">
        <v>110.86</v>
      </c>
      <c r="K347">
        <v>237.33</v>
      </c>
      <c r="L347" t="s">
        <v>87</v>
      </c>
      <c r="M347" t="s">
        <v>88</v>
      </c>
      <c r="N347" t="s">
        <v>33</v>
      </c>
      <c r="O347">
        <v>16</v>
      </c>
      <c r="P347" t="s">
        <v>49</v>
      </c>
      <c r="Q347" t="s">
        <v>90</v>
      </c>
      <c r="R347" t="s">
        <v>44</v>
      </c>
      <c r="S347" t="s">
        <v>36</v>
      </c>
      <c r="T347">
        <v>0</v>
      </c>
      <c r="U347">
        <v>0</v>
      </c>
      <c r="V347">
        <v>1</v>
      </c>
      <c r="W347">
        <v>1</v>
      </c>
      <c r="X347">
        <v>3</v>
      </c>
      <c r="Y347">
        <v>0</v>
      </c>
      <c r="Z347" t="s">
        <v>37</v>
      </c>
      <c r="AA347">
        <v>0</v>
      </c>
      <c r="AB347" t="s">
        <v>73</v>
      </c>
      <c r="AC347" t="b">
        <v>1</v>
      </c>
      <c r="AD347" t="b">
        <v>0</v>
      </c>
    </row>
    <row r="348" spans="1:30" x14ac:dyDescent="0.25">
      <c r="A348" t="s">
        <v>424</v>
      </c>
      <c r="B348" s="1">
        <v>44698</v>
      </c>
      <c r="D348" s="1">
        <v>45041</v>
      </c>
      <c r="E348" s="1">
        <v>45041</v>
      </c>
      <c r="F348" s="1">
        <v>45523</v>
      </c>
      <c r="G348" s="1">
        <v>45523</v>
      </c>
      <c r="H348">
        <v>1</v>
      </c>
      <c r="I348">
        <v>2.5099999999999998</v>
      </c>
      <c r="J348">
        <v>2.5099999999999998</v>
      </c>
      <c r="K348">
        <v>2.1800000000000002</v>
      </c>
      <c r="L348" t="s">
        <v>59</v>
      </c>
      <c r="M348" t="s">
        <v>88</v>
      </c>
      <c r="N348" t="s">
        <v>42</v>
      </c>
      <c r="O348">
        <v>46</v>
      </c>
      <c r="P348" t="s">
        <v>34</v>
      </c>
      <c r="Q348" t="s">
        <v>82</v>
      </c>
      <c r="R348" t="s">
        <v>44</v>
      </c>
      <c r="S348" t="s">
        <v>72</v>
      </c>
      <c r="T348">
        <v>0</v>
      </c>
      <c r="U348">
        <v>1</v>
      </c>
      <c r="V348">
        <v>1</v>
      </c>
      <c r="W348">
        <v>0</v>
      </c>
      <c r="X348">
        <v>0</v>
      </c>
      <c r="Y348" s="1">
        <v>45312</v>
      </c>
      <c r="Z348" s="1">
        <v>45312</v>
      </c>
      <c r="AA348">
        <v>0</v>
      </c>
      <c r="AB348" t="s">
        <v>73</v>
      </c>
      <c r="AC348" t="b">
        <v>1</v>
      </c>
      <c r="AD348" t="b">
        <v>0</v>
      </c>
    </row>
    <row r="349" spans="1:30" x14ac:dyDescent="0.25">
      <c r="A349" t="s">
        <v>425</v>
      </c>
      <c r="B349" s="1">
        <v>44901</v>
      </c>
      <c r="D349" s="1">
        <v>45090</v>
      </c>
      <c r="E349" s="1">
        <v>45090</v>
      </c>
      <c r="F349" s="1">
        <v>45354</v>
      </c>
      <c r="G349" s="1">
        <v>45354</v>
      </c>
      <c r="H349">
        <v>7</v>
      </c>
      <c r="I349">
        <v>7.42</v>
      </c>
      <c r="J349">
        <v>1.06</v>
      </c>
      <c r="K349">
        <v>0.85</v>
      </c>
      <c r="L349" t="s">
        <v>59</v>
      </c>
      <c r="M349" t="s">
        <v>41</v>
      </c>
      <c r="N349" t="s">
        <v>48</v>
      </c>
      <c r="O349">
        <v>42</v>
      </c>
      <c r="P349" t="s">
        <v>34</v>
      </c>
      <c r="Q349" t="s">
        <v>35</v>
      </c>
      <c r="R349" t="s">
        <v>63</v>
      </c>
      <c r="S349" t="s">
        <v>51</v>
      </c>
      <c r="T349">
        <v>0</v>
      </c>
      <c r="U349">
        <v>0</v>
      </c>
      <c r="V349">
        <v>0</v>
      </c>
      <c r="W349">
        <v>0</v>
      </c>
      <c r="X349">
        <v>1</v>
      </c>
      <c r="Y349" s="1">
        <v>45506</v>
      </c>
      <c r="Z349" s="1">
        <v>45506</v>
      </c>
      <c r="AA349">
        <v>0</v>
      </c>
      <c r="AB349" t="s">
        <v>38</v>
      </c>
      <c r="AC349" t="b">
        <v>1</v>
      </c>
      <c r="AD349" t="b">
        <v>0</v>
      </c>
    </row>
    <row r="350" spans="1:30" x14ac:dyDescent="0.25">
      <c r="A350" t="s">
        <v>426</v>
      </c>
      <c r="B350" s="1">
        <v>44672</v>
      </c>
      <c r="D350" s="1">
        <v>44842</v>
      </c>
      <c r="E350" s="1">
        <v>44842</v>
      </c>
      <c r="F350" s="1">
        <v>45481</v>
      </c>
      <c r="G350" s="1">
        <v>45481</v>
      </c>
      <c r="H350">
        <v>2</v>
      </c>
      <c r="I350">
        <v>32.58</v>
      </c>
      <c r="J350">
        <v>16.29</v>
      </c>
      <c r="K350">
        <v>10.19</v>
      </c>
      <c r="L350" t="s">
        <v>40</v>
      </c>
      <c r="M350" t="s">
        <v>54</v>
      </c>
      <c r="N350" t="s">
        <v>33</v>
      </c>
      <c r="O350">
        <v>33</v>
      </c>
      <c r="P350" t="s">
        <v>34</v>
      </c>
      <c r="Q350" t="s">
        <v>90</v>
      </c>
      <c r="R350" t="s">
        <v>63</v>
      </c>
      <c r="S350" t="s">
        <v>45</v>
      </c>
      <c r="T350">
        <v>0</v>
      </c>
      <c r="U350">
        <v>0</v>
      </c>
      <c r="V350">
        <v>0</v>
      </c>
      <c r="W350">
        <v>0</v>
      </c>
      <c r="X350">
        <v>1</v>
      </c>
      <c r="Y350">
        <v>0</v>
      </c>
      <c r="Z350" t="s">
        <v>37</v>
      </c>
      <c r="AA350">
        <v>0</v>
      </c>
      <c r="AB350" t="s">
        <v>38</v>
      </c>
      <c r="AC350" t="b">
        <v>1</v>
      </c>
      <c r="AD350" t="b">
        <v>0</v>
      </c>
    </row>
    <row r="351" spans="1:30" x14ac:dyDescent="0.25">
      <c r="A351" t="s">
        <v>427</v>
      </c>
      <c r="B351" s="1">
        <v>44543</v>
      </c>
      <c r="D351" s="1">
        <v>44555</v>
      </c>
      <c r="E351" s="1">
        <v>44555</v>
      </c>
      <c r="F351" s="1">
        <v>45648</v>
      </c>
      <c r="G351" s="1">
        <v>45648</v>
      </c>
      <c r="H351">
        <v>3</v>
      </c>
      <c r="I351">
        <v>309.88</v>
      </c>
      <c r="J351">
        <v>103.29</v>
      </c>
      <c r="K351">
        <v>186.46</v>
      </c>
      <c r="L351" t="s">
        <v>31</v>
      </c>
      <c r="M351" t="s">
        <v>60</v>
      </c>
      <c r="N351" t="s">
        <v>42</v>
      </c>
      <c r="O351">
        <v>57</v>
      </c>
      <c r="P351" t="s">
        <v>34</v>
      </c>
      <c r="Q351" t="s">
        <v>55</v>
      </c>
      <c r="R351" t="s">
        <v>56</v>
      </c>
      <c r="S351" t="s">
        <v>45</v>
      </c>
      <c r="T351">
        <v>1</v>
      </c>
      <c r="U351">
        <v>0</v>
      </c>
      <c r="V351">
        <v>0</v>
      </c>
      <c r="W351">
        <v>0</v>
      </c>
      <c r="X351">
        <v>1</v>
      </c>
      <c r="Y351" s="1">
        <v>45754</v>
      </c>
      <c r="Z351" s="1">
        <v>45754</v>
      </c>
      <c r="AA351">
        <v>0</v>
      </c>
      <c r="AB351" t="s">
        <v>73</v>
      </c>
      <c r="AC351" t="b">
        <v>1</v>
      </c>
      <c r="AD351" t="b">
        <v>0</v>
      </c>
    </row>
    <row r="352" spans="1:30" x14ac:dyDescent="0.25">
      <c r="A352" t="s">
        <v>428</v>
      </c>
      <c r="B352" s="1">
        <v>44355</v>
      </c>
      <c r="D352" s="1">
        <v>45552</v>
      </c>
      <c r="E352" s="1">
        <v>45552</v>
      </c>
      <c r="F352" s="1">
        <v>45840</v>
      </c>
      <c r="G352" s="1">
        <v>45840</v>
      </c>
      <c r="H352">
        <v>4</v>
      </c>
      <c r="I352">
        <v>112.55</v>
      </c>
      <c r="J352">
        <v>28.14</v>
      </c>
      <c r="K352">
        <v>23.46</v>
      </c>
      <c r="L352" t="s">
        <v>87</v>
      </c>
      <c r="M352" t="s">
        <v>41</v>
      </c>
      <c r="N352" t="s">
        <v>42</v>
      </c>
      <c r="O352">
        <v>25</v>
      </c>
      <c r="P352" t="s">
        <v>70</v>
      </c>
      <c r="Q352" t="s">
        <v>82</v>
      </c>
      <c r="R352" t="s">
        <v>63</v>
      </c>
      <c r="S352" t="s">
        <v>96</v>
      </c>
      <c r="T352">
        <v>0</v>
      </c>
      <c r="U352">
        <v>0</v>
      </c>
      <c r="V352">
        <v>1</v>
      </c>
      <c r="W352">
        <v>2</v>
      </c>
      <c r="X352">
        <v>0</v>
      </c>
      <c r="Y352">
        <v>0</v>
      </c>
      <c r="Z352" t="s">
        <v>37</v>
      </c>
      <c r="AA352">
        <v>0</v>
      </c>
      <c r="AB352" t="s">
        <v>38</v>
      </c>
      <c r="AC352" t="b">
        <v>1</v>
      </c>
      <c r="AD352" t="b">
        <v>0</v>
      </c>
    </row>
    <row r="353" spans="1:30" x14ac:dyDescent="0.25">
      <c r="A353" t="s">
        <v>429</v>
      </c>
      <c r="B353" s="1">
        <v>45459</v>
      </c>
      <c r="D353" s="1">
        <v>45783</v>
      </c>
      <c r="E353" s="1">
        <v>45783</v>
      </c>
      <c r="F353" s="1">
        <v>45898</v>
      </c>
      <c r="G353" s="1">
        <v>45898</v>
      </c>
      <c r="H353">
        <v>5</v>
      </c>
      <c r="I353">
        <v>441.16</v>
      </c>
      <c r="J353">
        <v>88.23</v>
      </c>
      <c r="K353">
        <v>0</v>
      </c>
      <c r="L353" t="s">
        <v>47</v>
      </c>
      <c r="M353" t="s">
        <v>95</v>
      </c>
      <c r="N353" t="s">
        <v>42</v>
      </c>
      <c r="O353">
        <v>30</v>
      </c>
      <c r="P353" t="s">
        <v>70</v>
      </c>
      <c r="Q353" t="s">
        <v>35</v>
      </c>
      <c r="R353" t="s">
        <v>67</v>
      </c>
      <c r="S353" t="s">
        <v>45</v>
      </c>
      <c r="T353">
        <v>0</v>
      </c>
      <c r="U353">
        <v>1</v>
      </c>
      <c r="V353">
        <v>0</v>
      </c>
      <c r="W353">
        <v>0</v>
      </c>
      <c r="X353">
        <v>2</v>
      </c>
      <c r="Y353" s="1">
        <v>45766</v>
      </c>
      <c r="Z353" s="1">
        <v>45766</v>
      </c>
      <c r="AA353">
        <v>0</v>
      </c>
      <c r="AB353" t="s">
        <v>73</v>
      </c>
      <c r="AC353" t="b">
        <v>1</v>
      </c>
      <c r="AD353" t="b">
        <v>1</v>
      </c>
    </row>
    <row r="354" spans="1:30" x14ac:dyDescent="0.25">
      <c r="A354" t="s">
        <v>430</v>
      </c>
      <c r="B354" s="1">
        <v>45398</v>
      </c>
      <c r="D354" s="1">
        <v>45809</v>
      </c>
      <c r="E354" s="1">
        <v>45809</v>
      </c>
      <c r="F354" s="1">
        <v>45843</v>
      </c>
      <c r="G354" s="1">
        <v>45843</v>
      </c>
      <c r="H354">
        <v>4</v>
      </c>
      <c r="I354">
        <v>346.63</v>
      </c>
      <c r="J354">
        <v>86.66</v>
      </c>
      <c r="K354">
        <v>77.819999999999993</v>
      </c>
      <c r="L354" t="s">
        <v>65</v>
      </c>
      <c r="M354" t="s">
        <v>88</v>
      </c>
      <c r="N354" t="s">
        <v>48</v>
      </c>
      <c r="O354">
        <v>16</v>
      </c>
      <c r="P354" t="s">
        <v>49</v>
      </c>
      <c r="Q354" t="s">
        <v>55</v>
      </c>
      <c r="R354" t="s">
        <v>44</v>
      </c>
      <c r="S354" t="s">
        <v>35</v>
      </c>
      <c r="T354">
        <v>0</v>
      </c>
      <c r="U354">
        <v>0</v>
      </c>
      <c r="V354">
        <v>1</v>
      </c>
      <c r="W354">
        <v>0</v>
      </c>
      <c r="X354">
        <v>3</v>
      </c>
      <c r="Y354" s="1">
        <v>45928</v>
      </c>
      <c r="Z354" s="1">
        <v>45928</v>
      </c>
      <c r="AA354">
        <v>0</v>
      </c>
      <c r="AB354" t="s">
        <v>52</v>
      </c>
      <c r="AC354" t="b">
        <v>1</v>
      </c>
      <c r="AD354" t="b">
        <v>1</v>
      </c>
    </row>
    <row r="355" spans="1:30" x14ac:dyDescent="0.25">
      <c r="A355" t="s">
        <v>431</v>
      </c>
      <c r="B355" s="1">
        <v>45284</v>
      </c>
      <c r="D355" s="1">
        <v>45707</v>
      </c>
      <c r="E355" s="1">
        <v>45707</v>
      </c>
      <c r="F355" s="1">
        <v>45718</v>
      </c>
      <c r="G355" s="1">
        <v>45718</v>
      </c>
      <c r="H355">
        <v>3</v>
      </c>
      <c r="I355">
        <v>125.96</v>
      </c>
      <c r="J355">
        <v>41.99</v>
      </c>
      <c r="K355">
        <v>26.9</v>
      </c>
      <c r="L355" t="s">
        <v>87</v>
      </c>
      <c r="M355" t="s">
        <v>60</v>
      </c>
      <c r="N355" t="s">
        <v>42</v>
      </c>
      <c r="O355">
        <v>40</v>
      </c>
      <c r="P355" t="s">
        <v>34</v>
      </c>
      <c r="Q355" t="s">
        <v>55</v>
      </c>
      <c r="R355" t="s">
        <v>63</v>
      </c>
      <c r="S355" t="s">
        <v>96</v>
      </c>
      <c r="T355">
        <v>1</v>
      </c>
      <c r="U355">
        <v>0</v>
      </c>
      <c r="V355">
        <v>0</v>
      </c>
      <c r="W355">
        <v>0</v>
      </c>
      <c r="X355">
        <v>0</v>
      </c>
      <c r="Y355">
        <v>0</v>
      </c>
      <c r="Z355" t="s">
        <v>37</v>
      </c>
      <c r="AA355">
        <v>0</v>
      </c>
      <c r="AB355" t="s">
        <v>38</v>
      </c>
      <c r="AC355" t="b">
        <v>1</v>
      </c>
      <c r="AD355" t="b">
        <v>1</v>
      </c>
    </row>
    <row r="356" spans="1:30" x14ac:dyDescent="0.25">
      <c r="A356" t="s">
        <v>432</v>
      </c>
      <c r="B356" s="1">
        <v>44986</v>
      </c>
      <c r="D356" s="1">
        <v>45019</v>
      </c>
      <c r="E356" s="1">
        <v>45019</v>
      </c>
      <c r="F356" s="1">
        <v>45155</v>
      </c>
      <c r="G356" s="1">
        <v>45155</v>
      </c>
      <c r="H356">
        <v>4</v>
      </c>
      <c r="I356">
        <v>190.32</v>
      </c>
      <c r="J356">
        <v>47.58</v>
      </c>
      <c r="K356">
        <v>71.459999999999994</v>
      </c>
      <c r="L356" t="s">
        <v>65</v>
      </c>
      <c r="M356" t="s">
        <v>104</v>
      </c>
      <c r="N356" t="s">
        <v>33</v>
      </c>
      <c r="O356">
        <v>43</v>
      </c>
      <c r="P356" t="s">
        <v>34</v>
      </c>
      <c r="Q356" t="s">
        <v>50</v>
      </c>
      <c r="R356" t="s">
        <v>35</v>
      </c>
      <c r="S356" t="s">
        <v>72</v>
      </c>
      <c r="T356">
        <v>0</v>
      </c>
      <c r="U356">
        <v>0</v>
      </c>
      <c r="V356">
        <v>0</v>
      </c>
      <c r="W356">
        <v>0</v>
      </c>
      <c r="X356">
        <v>3</v>
      </c>
      <c r="Y356" s="1">
        <v>45025</v>
      </c>
      <c r="Z356" s="1">
        <v>45025</v>
      </c>
      <c r="AA356">
        <v>1</v>
      </c>
      <c r="AB356" t="s">
        <v>38</v>
      </c>
      <c r="AC356" t="b">
        <v>1</v>
      </c>
      <c r="AD356" t="b">
        <v>1</v>
      </c>
    </row>
    <row r="357" spans="1:30" x14ac:dyDescent="0.25">
      <c r="A357" t="s">
        <v>433</v>
      </c>
      <c r="B357" s="1">
        <v>45012</v>
      </c>
      <c r="D357" s="1">
        <v>45454</v>
      </c>
      <c r="E357" s="1">
        <v>45454</v>
      </c>
      <c r="F357" s="1">
        <v>45537</v>
      </c>
      <c r="G357" s="1">
        <v>45537</v>
      </c>
      <c r="H357">
        <v>4</v>
      </c>
      <c r="I357">
        <v>212.73</v>
      </c>
      <c r="J357">
        <v>53.18</v>
      </c>
      <c r="K357">
        <v>40.29</v>
      </c>
      <c r="L357" t="s">
        <v>65</v>
      </c>
      <c r="M357" t="s">
        <v>60</v>
      </c>
      <c r="N357" t="s">
        <v>48</v>
      </c>
      <c r="O357">
        <v>24</v>
      </c>
      <c r="P357" t="s">
        <v>70</v>
      </c>
      <c r="Q357" t="s">
        <v>35</v>
      </c>
      <c r="R357" t="s">
        <v>56</v>
      </c>
      <c r="S357" t="s">
        <v>51</v>
      </c>
      <c r="T357">
        <v>0</v>
      </c>
      <c r="U357">
        <v>0</v>
      </c>
      <c r="V357">
        <v>0</v>
      </c>
      <c r="W357">
        <v>1</v>
      </c>
      <c r="X357">
        <v>0</v>
      </c>
      <c r="Y357" s="1">
        <v>45915</v>
      </c>
      <c r="Z357" s="1">
        <v>45915</v>
      </c>
      <c r="AA357">
        <v>3</v>
      </c>
      <c r="AB357" t="s">
        <v>38</v>
      </c>
      <c r="AC357" t="b">
        <v>0</v>
      </c>
      <c r="AD357" t="b">
        <v>0</v>
      </c>
    </row>
    <row r="358" spans="1:30" x14ac:dyDescent="0.25">
      <c r="A358" t="s">
        <v>434</v>
      </c>
      <c r="B358" s="1">
        <v>45400</v>
      </c>
      <c r="D358" s="1">
        <v>45714</v>
      </c>
      <c r="E358" s="1">
        <v>45714</v>
      </c>
      <c r="F358" s="1">
        <v>45722</v>
      </c>
      <c r="G358" s="1">
        <v>45722</v>
      </c>
      <c r="H358">
        <v>2</v>
      </c>
      <c r="I358">
        <v>79.489999999999995</v>
      </c>
      <c r="J358">
        <v>39.75</v>
      </c>
      <c r="K358">
        <v>15.03</v>
      </c>
      <c r="L358" t="s">
        <v>65</v>
      </c>
      <c r="M358" t="s">
        <v>60</v>
      </c>
      <c r="N358" t="s">
        <v>42</v>
      </c>
      <c r="O358">
        <v>34</v>
      </c>
      <c r="P358" t="s">
        <v>34</v>
      </c>
      <c r="Q358" t="s">
        <v>43</v>
      </c>
      <c r="R358" t="s">
        <v>56</v>
      </c>
      <c r="S358" t="s">
        <v>72</v>
      </c>
      <c r="T358">
        <v>0</v>
      </c>
      <c r="U358">
        <v>0</v>
      </c>
      <c r="V358">
        <v>0</v>
      </c>
      <c r="W358">
        <v>0</v>
      </c>
      <c r="X358">
        <v>1</v>
      </c>
      <c r="Y358">
        <v>0</v>
      </c>
      <c r="Z358" t="s">
        <v>37</v>
      </c>
      <c r="AA358">
        <v>0</v>
      </c>
      <c r="AB358" t="s">
        <v>73</v>
      </c>
      <c r="AC358" t="b">
        <v>0</v>
      </c>
      <c r="AD358" t="b">
        <v>1</v>
      </c>
    </row>
    <row r="359" spans="1:30" x14ac:dyDescent="0.25">
      <c r="A359" t="s">
        <v>435</v>
      </c>
      <c r="B359" s="1">
        <v>45023</v>
      </c>
      <c r="D359" s="1">
        <v>45244</v>
      </c>
      <c r="E359" s="1">
        <v>45244</v>
      </c>
      <c r="F359" s="1">
        <v>45849</v>
      </c>
      <c r="G359" s="1">
        <v>45849</v>
      </c>
      <c r="H359">
        <v>2</v>
      </c>
      <c r="I359">
        <v>1.92</v>
      </c>
      <c r="J359">
        <v>0.96</v>
      </c>
      <c r="K359">
        <v>1.63</v>
      </c>
      <c r="L359" t="s">
        <v>87</v>
      </c>
      <c r="M359" t="s">
        <v>88</v>
      </c>
      <c r="N359" t="s">
        <v>42</v>
      </c>
      <c r="O359">
        <v>36</v>
      </c>
      <c r="P359" t="s">
        <v>34</v>
      </c>
      <c r="Q359" t="s">
        <v>55</v>
      </c>
      <c r="R359" t="s">
        <v>44</v>
      </c>
      <c r="S359" t="s">
        <v>51</v>
      </c>
      <c r="T359">
        <v>0</v>
      </c>
      <c r="U359">
        <v>0</v>
      </c>
      <c r="V359">
        <v>0</v>
      </c>
      <c r="W359">
        <v>0</v>
      </c>
      <c r="X359">
        <v>1</v>
      </c>
      <c r="Y359" s="1">
        <v>45283</v>
      </c>
      <c r="Z359" s="1">
        <v>45283</v>
      </c>
      <c r="AA359">
        <v>2</v>
      </c>
      <c r="AB359" t="s">
        <v>73</v>
      </c>
      <c r="AC359" t="b">
        <v>1</v>
      </c>
      <c r="AD359" t="b">
        <v>0</v>
      </c>
    </row>
    <row r="360" spans="1:30" x14ac:dyDescent="0.25">
      <c r="A360" t="s">
        <v>436</v>
      </c>
      <c r="B360" s="1">
        <v>45560</v>
      </c>
      <c r="D360" s="1">
        <v>45617</v>
      </c>
      <c r="E360" s="1">
        <v>45617</v>
      </c>
      <c r="F360" s="1">
        <v>45667</v>
      </c>
      <c r="G360" s="1">
        <v>45667</v>
      </c>
      <c r="H360">
        <v>2</v>
      </c>
      <c r="I360">
        <v>285.58</v>
      </c>
      <c r="J360">
        <v>142.79</v>
      </c>
      <c r="K360">
        <v>0.5</v>
      </c>
      <c r="L360" t="s">
        <v>87</v>
      </c>
      <c r="M360" t="s">
        <v>95</v>
      </c>
      <c r="N360" t="s">
        <v>33</v>
      </c>
      <c r="O360">
        <v>17</v>
      </c>
      <c r="P360" t="s">
        <v>49</v>
      </c>
      <c r="Q360" t="s">
        <v>35</v>
      </c>
      <c r="R360" t="s">
        <v>44</v>
      </c>
      <c r="S360" t="s">
        <v>45</v>
      </c>
      <c r="T360">
        <v>1</v>
      </c>
      <c r="U360">
        <v>0</v>
      </c>
      <c r="V360">
        <v>0</v>
      </c>
      <c r="W360">
        <v>0</v>
      </c>
      <c r="X360">
        <v>1</v>
      </c>
      <c r="Y360">
        <v>0</v>
      </c>
      <c r="Z360" t="s">
        <v>37</v>
      </c>
      <c r="AA360">
        <v>6</v>
      </c>
      <c r="AB360" t="s">
        <v>38</v>
      </c>
      <c r="AC360" t="b">
        <v>1</v>
      </c>
      <c r="AD360" t="b">
        <v>1</v>
      </c>
    </row>
    <row r="361" spans="1:30" x14ac:dyDescent="0.25">
      <c r="A361" t="s">
        <v>437</v>
      </c>
      <c r="B361" s="1">
        <v>44818</v>
      </c>
      <c r="D361" s="1">
        <v>45484</v>
      </c>
      <c r="E361" s="1">
        <v>45484</v>
      </c>
      <c r="F361" s="1">
        <v>45829</v>
      </c>
      <c r="G361" s="1">
        <v>45829</v>
      </c>
      <c r="H361">
        <v>3</v>
      </c>
      <c r="I361">
        <v>165.15</v>
      </c>
      <c r="J361">
        <v>55.05</v>
      </c>
      <c r="K361">
        <v>98.01</v>
      </c>
      <c r="L361" t="s">
        <v>87</v>
      </c>
      <c r="M361" t="s">
        <v>76</v>
      </c>
      <c r="N361" t="s">
        <v>33</v>
      </c>
      <c r="O361">
        <v>35</v>
      </c>
      <c r="P361" t="s">
        <v>34</v>
      </c>
      <c r="Q361" t="s">
        <v>55</v>
      </c>
      <c r="R361" t="s">
        <v>63</v>
      </c>
      <c r="S361" t="s">
        <v>72</v>
      </c>
      <c r="T361">
        <v>0</v>
      </c>
      <c r="U361">
        <v>0</v>
      </c>
      <c r="V361">
        <v>0</v>
      </c>
      <c r="W361">
        <v>0</v>
      </c>
      <c r="X361">
        <v>1</v>
      </c>
      <c r="Y361">
        <v>0</v>
      </c>
      <c r="Z361" t="s">
        <v>37</v>
      </c>
      <c r="AA361">
        <v>0</v>
      </c>
      <c r="AB361" t="s">
        <v>38</v>
      </c>
      <c r="AC361" t="b">
        <v>1</v>
      </c>
      <c r="AD361" t="b">
        <v>0</v>
      </c>
    </row>
    <row r="362" spans="1:30" x14ac:dyDescent="0.25">
      <c r="A362" t="s">
        <v>438</v>
      </c>
      <c r="B362" s="1">
        <v>44788</v>
      </c>
      <c r="D362" s="1">
        <v>45190</v>
      </c>
      <c r="E362" s="1">
        <v>45190</v>
      </c>
      <c r="F362" s="1">
        <v>45285</v>
      </c>
      <c r="G362" s="1">
        <v>45285</v>
      </c>
      <c r="H362">
        <v>2</v>
      </c>
      <c r="I362">
        <v>154.34</v>
      </c>
      <c r="J362">
        <v>77.17</v>
      </c>
      <c r="K362">
        <v>47.82</v>
      </c>
      <c r="L362" t="s">
        <v>31</v>
      </c>
      <c r="M362" t="s">
        <v>60</v>
      </c>
      <c r="N362" t="s">
        <v>48</v>
      </c>
      <c r="O362">
        <v>0</v>
      </c>
      <c r="P362" t="s">
        <v>80</v>
      </c>
      <c r="Q362" t="s">
        <v>82</v>
      </c>
      <c r="R362" t="s">
        <v>67</v>
      </c>
      <c r="S362" t="s">
        <v>72</v>
      </c>
      <c r="T362">
        <v>0</v>
      </c>
      <c r="U362">
        <v>0</v>
      </c>
      <c r="V362">
        <v>0</v>
      </c>
      <c r="W362">
        <v>0</v>
      </c>
      <c r="X362">
        <v>0</v>
      </c>
      <c r="Y362" s="1">
        <v>45643</v>
      </c>
      <c r="Z362" s="1">
        <v>45643</v>
      </c>
      <c r="AA362">
        <v>2</v>
      </c>
      <c r="AB362" t="s">
        <v>38</v>
      </c>
      <c r="AC362" t="b">
        <v>1</v>
      </c>
      <c r="AD362" t="b">
        <v>1</v>
      </c>
    </row>
    <row r="363" spans="1:30" x14ac:dyDescent="0.25">
      <c r="A363" t="s">
        <v>439</v>
      </c>
      <c r="B363" s="1">
        <v>45478</v>
      </c>
      <c r="D363" s="1">
        <v>45808</v>
      </c>
      <c r="E363" s="1">
        <v>45808</v>
      </c>
      <c r="F363" s="1">
        <v>45910</v>
      </c>
      <c r="G363" s="1">
        <v>45910</v>
      </c>
      <c r="H363">
        <v>6</v>
      </c>
      <c r="I363">
        <v>415.5</v>
      </c>
      <c r="J363">
        <v>69.25</v>
      </c>
      <c r="K363">
        <v>71.45</v>
      </c>
      <c r="L363" t="s">
        <v>40</v>
      </c>
      <c r="M363" t="s">
        <v>60</v>
      </c>
      <c r="N363" t="s">
        <v>33</v>
      </c>
      <c r="O363">
        <v>29</v>
      </c>
      <c r="P363" t="s">
        <v>70</v>
      </c>
      <c r="Q363" t="s">
        <v>90</v>
      </c>
      <c r="R363" t="s">
        <v>44</v>
      </c>
      <c r="S363" t="s">
        <v>51</v>
      </c>
      <c r="T363">
        <v>0</v>
      </c>
      <c r="U363">
        <v>0</v>
      </c>
      <c r="V363">
        <v>0</v>
      </c>
      <c r="W363">
        <v>0</v>
      </c>
      <c r="X363">
        <v>0</v>
      </c>
      <c r="Y363" s="1">
        <v>45914</v>
      </c>
      <c r="Z363" s="1">
        <v>45914</v>
      </c>
      <c r="AA363">
        <v>0</v>
      </c>
      <c r="AB363" t="s">
        <v>38</v>
      </c>
      <c r="AC363" t="b">
        <v>1</v>
      </c>
      <c r="AD363" t="b">
        <v>1</v>
      </c>
    </row>
    <row r="364" spans="1:30" x14ac:dyDescent="0.25">
      <c r="A364" t="s">
        <v>440</v>
      </c>
      <c r="B364" s="1">
        <v>44471</v>
      </c>
      <c r="D364" s="1">
        <v>44620</v>
      </c>
      <c r="E364" s="1">
        <v>44620</v>
      </c>
      <c r="F364" s="1">
        <v>45817</v>
      </c>
      <c r="G364" s="1">
        <v>45817</v>
      </c>
      <c r="H364">
        <v>7</v>
      </c>
      <c r="I364">
        <v>392.71</v>
      </c>
      <c r="J364">
        <v>56.1</v>
      </c>
      <c r="K364">
        <v>48.14</v>
      </c>
      <c r="L364" t="s">
        <v>40</v>
      </c>
      <c r="M364" t="s">
        <v>88</v>
      </c>
      <c r="N364" t="s">
        <v>48</v>
      </c>
      <c r="O364">
        <v>25</v>
      </c>
      <c r="P364" t="s">
        <v>70</v>
      </c>
      <c r="Q364" t="s">
        <v>55</v>
      </c>
      <c r="R364" t="s">
        <v>67</v>
      </c>
      <c r="S364" t="s">
        <v>72</v>
      </c>
      <c r="T364">
        <v>0</v>
      </c>
      <c r="U364">
        <v>1</v>
      </c>
      <c r="V364">
        <v>0</v>
      </c>
      <c r="W364">
        <v>1</v>
      </c>
      <c r="X364">
        <v>2</v>
      </c>
      <c r="Y364">
        <v>0</v>
      </c>
      <c r="Z364" t="s">
        <v>37</v>
      </c>
      <c r="AA364">
        <v>0</v>
      </c>
      <c r="AB364" t="s">
        <v>38</v>
      </c>
      <c r="AC364" t="b">
        <v>0</v>
      </c>
      <c r="AD364" t="b">
        <v>1</v>
      </c>
    </row>
    <row r="365" spans="1:30" x14ac:dyDescent="0.25">
      <c r="A365" t="s">
        <v>441</v>
      </c>
      <c r="B365" s="1">
        <v>44597</v>
      </c>
      <c r="D365" s="1">
        <v>44997</v>
      </c>
      <c r="E365" s="1">
        <v>44997</v>
      </c>
      <c r="F365" s="1">
        <v>45157</v>
      </c>
      <c r="G365" s="1">
        <v>45157</v>
      </c>
      <c r="H365">
        <v>3</v>
      </c>
      <c r="I365">
        <v>113.16</v>
      </c>
      <c r="J365">
        <v>37.72</v>
      </c>
      <c r="K365">
        <v>0</v>
      </c>
      <c r="L365" t="s">
        <v>59</v>
      </c>
      <c r="M365" t="s">
        <v>69</v>
      </c>
      <c r="N365" t="s">
        <v>33</v>
      </c>
      <c r="O365">
        <v>33</v>
      </c>
      <c r="P365" t="s">
        <v>34</v>
      </c>
      <c r="Q365" t="s">
        <v>90</v>
      </c>
      <c r="R365" t="s">
        <v>35</v>
      </c>
      <c r="S365" t="s">
        <v>85</v>
      </c>
      <c r="T365">
        <v>0</v>
      </c>
      <c r="U365">
        <v>0</v>
      </c>
      <c r="V365">
        <v>1</v>
      </c>
      <c r="W365">
        <v>0</v>
      </c>
      <c r="X365">
        <v>1</v>
      </c>
      <c r="Y365" s="1">
        <v>45552</v>
      </c>
      <c r="Z365" s="1">
        <v>45552</v>
      </c>
      <c r="AA365">
        <v>3</v>
      </c>
      <c r="AB365" t="s">
        <v>73</v>
      </c>
      <c r="AC365" t="b">
        <v>0</v>
      </c>
      <c r="AD365" t="b">
        <v>1</v>
      </c>
    </row>
    <row r="366" spans="1:30" x14ac:dyDescent="0.25">
      <c r="A366" t="s">
        <v>442</v>
      </c>
      <c r="B366" s="1">
        <v>44911</v>
      </c>
      <c r="D366" s="1">
        <v>45391</v>
      </c>
      <c r="E366" s="1">
        <v>45391</v>
      </c>
      <c r="F366">
        <v>0</v>
      </c>
      <c r="G366" t="s">
        <v>92</v>
      </c>
      <c r="H366">
        <v>0</v>
      </c>
      <c r="I366">
        <v>0</v>
      </c>
      <c r="J366">
        <v>0</v>
      </c>
      <c r="K366">
        <v>0</v>
      </c>
      <c r="L366" t="s">
        <v>40</v>
      </c>
      <c r="M366" t="s">
        <v>41</v>
      </c>
      <c r="N366" t="s">
        <v>42</v>
      </c>
      <c r="O366">
        <v>22</v>
      </c>
      <c r="P366" t="s">
        <v>70</v>
      </c>
      <c r="Q366" t="s">
        <v>35</v>
      </c>
      <c r="R366" t="s">
        <v>35</v>
      </c>
      <c r="S366" t="s">
        <v>36</v>
      </c>
      <c r="T366">
        <v>1</v>
      </c>
      <c r="U366">
        <v>0</v>
      </c>
      <c r="V366">
        <v>0</v>
      </c>
      <c r="W366">
        <v>0</v>
      </c>
      <c r="X366">
        <v>0</v>
      </c>
      <c r="Y366" s="1">
        <v>45223</v>
      </c>
      <c r="Z366" s="1">
        <v>45223</v>
      </c>
      <c r="AA366">
        <v>0</v>
      </c>
      <c r="AB366" t="s">
        <v>52</v>
      </c>
      <c r="AC366" t="b">
        <v>1</v>
      </c>
      <c r="AD366" t="b">
        <v>0</v>
      </c>
    </row>
    <row r="367" spans="1:30" x14ac:dyDescent="0.25">
      <c r="A367" t="s">
        <v>443</v>
      </c>
      <c r="B367" s="1">
        <v>45397</v>
      </c>
      <c r="D367">
        <v>0</v>
      </c>
      <c r="E367" t="s">
        <v>92</v>
      </c>
      <c r="F367">
        <v>0</v>
      </c>
      <c r="G367" t="s">
        <v>92</v>
      </c>
      <c r="H367">
        <v>0</v>
      </c>
      <c r="I367">
        <v>0</v>
      </c>
      <c r="J367">
        <v>0</v>
      </c>
      <c r="K367">
        <v>0</v>
      </c>
      <c r="L367" t="s">
        <v>59</v>
      </c>
      <c r="M367" t="s">
        <v>62</v>
      </c>
      <c r="N367" t="s">
        <v>48</v>
      </c>
      <c r="O367">
        <v>30</v>
      </c>
      <c r="P367" t="s">
        <v>70</v>
      </c>
      <c r="Q367" t="s">
        <v>43</v>
      </c>
      <c r="R367" t="s">
        <v>67</v>
      </c>
      <c r="S367" t="s">
        <v>45</v>
      </c>
      <c r="T367">
        <v>0</v>
      </c>
      <c r="U367">
        <v>0</v>
      </c>
      <c r="V367">
        <v>0</v>
      </c>
      <c r="W367">
        <v>0</v>
      </c>
      <c r="X367">
        <v>0</v>
      </c>
      <c r="Y367" s="1">
        <v>45479</v>
      </c>
      <c r="Z367" s="1">
        <v>45479</v>
      </c>
      <c r="AA367">
        <v>6</v>
      </c>
      <c r="AB367" t="s">
        <v>73</v>
      </c>
      <c r="AC367" t="b">
        <v>1</v>
      </c>
      <c r="AD367" t="b">
        <v>1</v>
      </c>
    </row>
    <row r="368" spans="1:30" x14ac:dyDescent="0.25">
      <c r="A368" t="s">
        <v>444</v>
      </c>
      <c r="B368" s="1">
        <v>44350</v>
      </c>
      <c r="D368" s="1">
        <v>44554</v>
      </c>
      <c r="E368" s="1">
        <v>44554</v>
      </c>
      <c r="F368" s="1">
        <v>45930</v>
      </c>
      <c r="G368" s="1">
        <v>45930</v>
      </c>
      <c r="H368">
        <v>2</v>
      </c>
      <c r="I368">
        <v>68.95</v>
      </c>
      <c r="J368">
        <v>34.479999999999997</v>
      </c>
      <c r="K368">
        <v>18.38</v>
      </c>
      <c r="L368" t="s">
        <v>59</v>
      </c>
      <c r="M368" t="s">
        <v>60</v>
      </c>
      <c r="N368" t="s">
        <v>42</v>
      </c>
      <c r="O368">
        <v>38</v>
      </c>
      <c r="P368" t="s">
        <v>34</v>
      </c>
      <c r="Q368" t="s">
        <v>50</v>
      </c>
      <c r="R368" t="s">
        <v>35</v>
      </c>
      <c r="S368" t="s">
        <v>51</v>
      </c>
      <c r="T368">
        <v>0</v>
      </c>
      <c r="U368">
        <v>0</v>
      </c>
      <c r="V368">
        <v>0</v>
      </c>
      <c r="W368">
        <v>1</v>
      </c>
      <c r="X368">
        <v>0</v>
      </c>
      <c r="Y368" s="1">
        <v>44769</v>
      </c>
      <c r="Z368" s="1">
        <v>44769</v>
      </c>
      <c r="AA368">
        <v>0</v>
      </c>
      <c r="AB368" t="s">
        <v>38</v>
      </c>
      <c r="AC368" t="b">
        <v>1</v>
      </c>
      <c r="AD368" t="b">
        <v>0</v>
      </c>
    </row>
    <row r="369" spans="1:30" x14ac:dyDescent="0.25">
      <c r="A369" t="s">
        <v>445</v>
      </c>
      <c r="B369" s="1">
        <v>45413</v>
      </c>
      <c r="D369" s="1">
        <v>45418</v>
      </c>
      <c r="E369" s="1">
        <v>45418</v>
      </c>
      <c r="F369" s="1">
        <v>45899</v>
      </c>
      <c r="G369" s="1">
        <v>45899</v>
      </c>
      <c r="H369">
        <v>3</v>
      </c>
      <c r="I369">
        <v>22.95</v>
      </c>
      <c r="J369">
        <v>7.65</v>
      </c>
      <c r="K369">
        <v>13.84</v>
      </c>
      <c r="L369" t="s">
        <v>31</v>
      </c>
      <c r="M369" t="s">
        <v>88</v>
      </c>
      <c r="N369" t="s">
        <v>48</v>
      </c>
      <c r="O369">
        <v>51</v>
      </c>
      <c r="P369" t="s">
        <v>34</v>
      </c>
      <c r="Q369" t="s">
        <v>90</v>
      </c>
      <c r="R369" t="s">
        <v>67</v>
      </c>
      <c r="S369" t="s">
        <v>100</v>
      </c>
      <c r="T369">
        <v>0</v>
      </c>
      <c r="U369">
        <v>0</v>
      </c>
      <c r="V369">
        <v>0</v>
      </c>
      <c r="W369">
        <v>0</v>
      </c>
      <c r="X369">
        <v>0</v>
      </c>
      <c r="Y369">
        <v>0</v>
      </c>
      <c r="Z369" t="s">
        <v>37</v>
      </c>
      <c r="AA369">
        <v>10</v>
      </c>
      <c r="AB369" t="s">
        <v>73</v>
      </c>
      <c r="AC369" t="b">
        <v>1</v>
      </c>
      <c r="AD369" t="b">
        <v>1</v>
      </c>
    </row>
    <row r="370" spans="1:30" x14ac:dyDescent="0.25">
      <c r="A370" t="s">
        <v>446</v>
      </c>
      <c r="B370" s="1">
        <v>44792</v>
      </c>
      <c r="D370" s="1">
        <v>45004</v>
      </c>
      <c r="E370" s="1">
        <v>45004</v>
      </c>
      <c r="F370" s="1">
        <v>45605</v>
      </c>
      <c r="G370" s="1">
        <v>45605</v>
      </c>
      <c r="H370">
        <v>3</v>
      </c>
      <c r="I370">
        <v>101.36</v>
      </c>
      <c r="J370">
        <v>33.79</v>
      </c>
      <c r="K370">
        <v>41.02</v>
      </c>
      <c r="L370" t="s">
        <v>47</v>
      </c>
      <c r="M370" t="s">
        <v>88</v>
      </c>
      <c r="N370" t="s">
        <v>48</v>
      </c>
      <c r="O370">
        <v>16</v>
      </c>
      <c r="P370" t="s">
        <v>49</v>
      </c>
      <c r="Q370" t="s">
        <v>43</v>
      </c>
      <c r="R370" t="s">
        <v>44</v>
      </c>
      <c r="S370" t="s">
        <v>85</v>
      </c>
      <c r="T370">
        <v>1</v>
      </c>
      <c r="U370">
        <v>0</v>
      </c>
      <c r="V370">
        <v>0</v>
      </c>
      <c r="W370">
        <v>0</v>
      </c>
      <c r="X370">
        <v>1</v>
      </c>
      <c r="Y370">
        <v>0</v>
      </c>
      <c r="Z370" t="s">
        <v>37</v>
      </c>
      <c r="AA370">
        <v>6</v>
      </c>
      <c r="AB370" t="s">
        <v>52</v>
      </c>
      <c r="AC370" t="b">
        <v>1</v>
      </c>
      <c r="AD370" t="b">
        <v>1</v>
      </c>
    </row>
    <row r="371" spans="1:30" x14ac:dyDescent="0.25">
      <c r="A371" t="s">
        <v>447</v>
      </c>
      <c r="B371" s="1">
        <v>44898</v>
      </c>
      <c r="D371" s="1">
        <v>45878</v>
      </c>
      <c r="E371" s="1">
        <v>45878</v>
      </c>
      <c r="F371" s="1">
        <v>45925</v>
      </c>
      <c r="G371" s="1">
        <v>45925</v>
      </c>
      <c r="H371">
        <v>5</v>
      </c>
      <c r="I371">
        <v>259.44</v>
      </c>
      <c r="J371">
        <v>51.89</v>
      </c>
      <c r="K371">
        <v>61.06</v>
      </c>
      <c r="L371" t="s">
        <v>47</v>
      </c>
      <c r="M371" t="s">
        <v>95</v>
      </c>
      <c r="N371" t="s">
        <v>33</v>
      </c>
      <c r="O371">
        <v>19</v>
      </c>
      <c r="P371" t="s">
        <v>49</v>
      </c>
      <c r="Q371" t="s">
        <v>55</v>
      </c>
      <c r="R371" t="s">
        <v>63</v>
      </c>
      <c r="S371" t="s">
        <v>51</v>
      </c>
      <c r="T371">
        <v>0</v>
      </c>
      <c r="U371">
        <v>0</v>
      </c>
      <c r="V371">
        <v>0</v>
      </c>
      <c r="W371">
        <v>0</v>
      </c>
      <c r="X371">
        <v>1</v>
      </c>
      <c r="Y371" s="1">
        <v>45733</v>
      </c>
      <c r="Z371" s="1">
        <v>45733</v>
      </c>
      <c r="AA371">
        <v>3</v>
      </c>
      <c r="AB371" t="s">
        <v>73</v>
      </c>
      <c r="AC371" t="b">
        <v>1</v>
      </c>
      <c r="AD371" t="b">
        <v>0</v>
      </c>
    </row>
    <row r="372" spans="1:30" x14ac:dyDescent="0.25">
      <c r="A372" t="s">
        <v>448</v>
      </c>
      <c r="B372" s="1">
        <v>45518</v>
      </c>
      <c r="D372" s="1">
        <v>45531</v>
      </c>
      <c r="E372" s="1">
        <v>45531</v>
      </c>
      <c r="F372" s="1">
        <v>45531</v>
      </c>
      <c r="G372" s="1">
        <v>45531</v>
      </c>
      <c r="H372">
        <v>4</v>
      </c>
      <c r="I372">
        <v>93.22</v>
      </c>
      <c r="J372">
        <v>23.31</v>
      </c>
      <c r="K372">
        <v>27.57</v>
      </c>
      <c r="L372" t="s">
        <v>65</v>
      </c>
      <c r="M372" t="s">
        <v>95</v>
      </c>
      <c r="N372" t="s">
        <v>48</v>
      </c>
      <c r="O372">
        <v>49</v>
      </c>
      <c r="P372" t="s">
        <v>34</v>
      </c>
      <c r="Q372" t="s">
        <v>66</v>
      </c>
      <c r="R372" t="s">
        <v>56</v>
      </c>
      <c r="S372" t="s">
        <v>96</v>
      </c>
      <c r="T372">
        <v>0</v>
      </c>
      <c r="U372">
        <v>0</v>
      </c>
      <c r="V372">
        <v>1</v>
      </c>
      <c r="W372">
        <v>1</v>
      </c>
      <c r="X372">
        <v>2</v>
      </c>
      <c r="Y372" s="1">
        <v>45523</v>
      </c>
      <c r="Z372" s="1">
        <v>45523</v>
      </c>
      <c r="AA372">
        <v>1</v>
      </c>
      <c r="AB372" t="s">
        <v>38</v>
      </c>
      <c r="AC372" t="b">
        <v>0</v>
      </c>
      <c r="AD372" t="b">
        <v>0</v>
      </c>
    </row>
    <row r="373" spans="1:30" x14ac:dyDescent="0.25">
      <c r="A373" t="s">
        <v>449</v>
      </c>
      <c r="B373" s="1">
        <v>44985</v>
      </c>
      <c r="D373" s="1">
        <v>45408</v>
      </c>
      <c r="E373" s="1">
        <v>45408</v>
      </c>
      <c r="F373" s="1">
        <v>45508</v>
      </c>
      <c r="G373" s="1">
        <v>45508</v>
      </c>
      <c r="H373">
        <v>3</v>
      </c>
      <c r="I373">
        <v>68.569999999999993</v>
      </c>
      <c r="J373">
        <v>22.86</v>
      </c>
      <c r="K373">
        <v>43.85</v>
      </c>
      <c r="L373" t="s">
        <v>59</v>
      </c>
      <c r="M373" t="s">
        <v>54</v>
      </c>
      <c r="N373" t="s">
        <v>42</v>
      </c>
      <c r="O373">
        <v>37</v>
      </c>
      <c r="P373" t="s">
        <v>34</v>
      </c>
      <c r="Q373" t="s">
        <v>50</v>
      </c>
      <c r="R373" t="s">
        <v>63</v>
      </c>
      <c r="S373" t="s">
        <v>51</v>
      </c>
      <c r="T373">
        <v>1</v>
      </c>
      <c r="U373">
        <v>0</v>
      </c>
      <c r="V373">
        <v>0</v>
      </c>
      <c r="W373">
        <v>0</v>
      </c>
      <c r="X373">
        <v>1</v>
      </c>
      <c r="Y373" s="1">
        <v>45848</v>
      </c>
      <c r="Z373" s="1">
        <v>45848</v>
      </c>
      <c r="AA373">
        <v>0</v>
      </c>
      <c r="AB373" t="s">
        <v>52</v>
      </c>
      <c r="AC373" t="b">
        <v>1</v>
      </c>
      <c r="AD373" t="b">
        <v>0</v>
      </c>
    </row>
    <row r="374" spans="1:30" x14ac:dyDescent="0.25">
      <c r="A374" t="s">
        <v>450</v>
      </c>
      <c r="B374" s="1">
        <v>45220</v>
      </c>
      <c r="D374" s="1">
        <v>45744</v>
      </c>
      <c r="E374" s="1">
        <v>45744</v>
      </c>
      <c r="F374" s="1">
        <v>45905</v>
      </c>
      <c r="G374" s="1">
        <v>45905</v>
      </c>
      <c r="H374">
        <v>2</v>
      </c>
      <c r="I374">
        <v>294.27</v>
      </c>
      <c r="J374">
        <v>147.13999999999999</v>
      </c>
      <c r="K374">
        <v>1.24</v>
      </c>
      <c r="L374" t="s">
        <v>87</v>
      </c>
      <c r="M374" t="s">
        <v>54</v>
      </c>
      <c r="N374" t="s">
        <v>33</v>
      </c>
      <c r="O374">
        <v>16</v>
      </c>
      <c r="P374" t="s">
        <v>49</v>
      </c>
      <c r="Q374" t="s">
        <v>35</v>
      </c>
      <c r="R374" t="s">
        <v>44</v>
      </c>
      <c r="S374" t="s">
        <v>57</v>
      </c>
      <c r="T374">
        <v>0</v>
      </c>
      <c r="U374">
        <v>0</v>
      </c>
      <c r="V374">
        <v>0</v>
      </c>
      <c r="W374">
        <v>0</v>
      </c>
      <c r="X374">
        <v>0</v>
      </c>
      <c r="Y374" s="1">
        <v>45322</v>
      </c>
      <c r="Z374" s="1">
        <v>45322</v>
      </c>
      <c r="AA374">
        <v>0</v>
      </c>
      <c r="AB374" t="s">
        <v>52</v>
      </c>
      <c r="AC374" t="b">
        <v>1</v>
      </c>
      <c r="AD374" t="b">
        <v>0</v>
      </c>
    </row>
    <row r="375" spans="1:30" x14ac:dyDescent="0.25">
      <c r="A375" t="s">
        <v>451</v>
      </c>
      <c r="B375" s="1">
        <v>44018</v>
      </c>
      <c r="D375" s="1">
        <v>44654</v>
      </c>
      <c r="E375" s="1">
        <v>44654</v>
      </c>
      <c r="F375" s="1">
        <v>44929</v>
      </c>
      <c r="G375" s="1">
        <v>44929</v>
      </c>
      <c r="H375">
        <v>2</v>
      </c>
      <c r="I375">
        <v>129.62</v>
      </c>
      <c r="J375">
        <v>64.81</v>
      </c>
      <c r="K375">
        <v>85.92</v>
      </c>
      <c r="L375" t="s">
        <v>47</v>
      </c>
      <c r="M375" t="s">
        <v>104</v>
      </c>
      <c r="N375" t="s">
        <v>48</v>
      </c>
      <c r="O375">
        <v>16</v>
      </c>
      <c r="P375" t="s">
        <v>49</v>
      </c>
      <c r="Q375" t="s">
        <v>90</v>
      </c>
      <c r="R375" t="s">
        <v>44</v>
      </c>
      <c r="S375" t="s">
        <v>45</v>
      </c>
      <c r="T375">
        <v>0</v>
      </c>
      <c r="U375">
        <v>1</v>
      </c>
      <c r="V375">
        <v>0</v>
      </c>
      <c r="W375">
        <v>0</v>
      </c>
      <c r="X375">
        <v>0</v>
      </c>
      <c r="Y375" s="1">
        <v>45122</v>
      </c>
      <c r="Z375" s="1">
        <v>45122</v>
      </c>
      <c r="AA375">
        <v>7</v>
      </c>
      <c r="AB375" t="s">
        <v>38</v>
      </c>
      <c r="AC375" t="b">
        <v>1</v>
      </c>
      <c r="AD375" t="b">
        <v>1</v>
      </c>
    </row>
    <row r="376" spans="1:30" x14ac:dyDescent="0.25">
      <c r="A376" t="s">
        <v>452</v>
      </c>
      <c r="B376" s="1">
        <v>45161</v>
      </c>
      <c r="D376" s="1">
        <v>45656</v>
      </c>
      <c r="E376" s="1">
        <v>45656</v>
      </c>
      <c r="F376" s="1">
        <v>45785</v>
      </c>
      <c r="G376" s="1">
        <v>45785</v>
      </c>
      <c r="H376">
        <v>6</v>
      </c>
      <c r="I376">
        <v>313.04000000000002</v>
      </c>
      <c r="J376">
        <v>52.17</v>
      </c>
      <c r="K376">
        <v>47.31</v>
      </c>
      <c r="L376" t="s">
        <v>31</v>
      </c>
      <c r="M376" t="s">
        <v>88</v>
      </c>
      <c r="N376" t="s">
        <v>42</v>
      </c>
      <c r="O376">
        <v>0</v>
      </c>
      <c r="P376" t="s">
        <v>80</v>
      </c>
      <c r="Q376" t="s">
        <v>66</v>
      </c>
      <c r="R376" t="s">
        <v>67</v>
      </c>
      <c r="S376" t="s">
        <v>45</v>
      </c>
      <c r="T376">
        <v>0</v>
      </c>
      <c r="U376">
        <v>0</v>
      </c>
      <c r="V376">
        <v>0</v>
      </c>
      <c r="W376">
        <v>0</v>
      </c>
      <c r="X376">
        <v>3</v>
      </c>
      <c r="Y376" s="1">
        <v>45326</v>
      </c>
      <c r="Z376" s="1">
        <v>45326</v>
      </c>
      <c r="AA376">
        <v>0</v>
      </c>
      <c r="AB376" t="s">
        <v>38</v>
      </c>
      <c r="AC376" t="b">
        <v>1</v>
      </c>
      <c r="AD376" t="b">
        <v>0</v>
      </c>
    </row>
    <row r="377" spans="1:30" x14ac:dyDescent="0.25">
      <c r="A377" t="s">
        <v>453</v>
      </c>
      <c r="B377" s="1">
        <v>44711</v>
      </c>
      <c r="D377" s="1">
        <v>44963</v>
      </c>
      <c r="E377" s="1">
        <v>44963</v>
      </c>
      <c r="F377" s="1">
        <v>45142</v>
      </c>
      <c r="G377" s="1">
        <v>45142</v>
      </c>
      <c r="H377">
        <v>4</v>
      </c>
      <c r="I377">
        <v>147.21</v>
      </c>
      <c r="J377">
        <v>36.799999999999997</v>
      </c>
      <c r="K377">
        <v>46.72</v>
      </c>
      <c r="L377" t="s">
        <v>40</v>
      </c>
      <c r="M377" t="s">
        <v>76</v>
      </c>
      <c r="N377" t="s">
        <v>42</v>
      </c>
      <c r="O377">
        <v>27</v>
      </c>
      <c r="P377" t="s">
        <v>70</v>
      </c>
      <c r="Q377" t="s">
        <v>35</v>
      </c>
      <c r="R377" t="s">
        <v>35</v>
      </c>
      <c r="S377" t="s">
        <v>100</v>
      </c>
      <c r="T377">
        <v>0</v>
      </c>
      <c r="U377">
        <v>0</v>
      </c>
      <c r="V377">
        <v>1</v>
      </c>
      <c r="W377">
        <v>0</v>
      </c>
      <c r="X377">
        <v>1</v>
      </c>
      <c r="Y377" s="1">
        <v>44913</v>
      </c>
      <c r="Z377" s="1">
        <v>44913</v>
      </c>
      <c r="AA377">
        <v>2</v>
      </c>
      <c r="AB377" t="s">
        <v>52</v>
      </c>
      <c r="AC377" t="b">
        <v>0</v>
      </c>
      <c r="AD377" t="b">
        <v>1</v>
      </c>
    </row>
    <row r="378" spans="1:30" x14ac:dyDescent="0.25">
      <c r="A378" t="s">
        <v>454</v>
      </c>
      <c r="B378" s="1">
        <v>45053</v>
      </c>
      <c r="D378" s="1">
        <v>45126</v>
      </c>
      <c r="E378" s="1">
        <v>45126</v>
      </c>
      <c r="F378" s="1">
        <v>45351</v>
      </c>
      <c r="G378" s="1">
        <v>45351</v>
      </c>
      <c r="H378">
        <v>1</v>
      </c>
      <c r="I378">
        <v>38.659999999999997</v>
      </c>
      <c r="J378">
        <v>38.659999999999997</v>
      </c>
      <c r="K378">
        <v>37.82</v>
      </c>
      <c r="L378" t="s">
        <v>59</v>
      </c>
      <c r="M378" t="s">
        <v>104</v>
      </c>
      <c r="N378" t="s">
        <v>33</v>
      </c>
      <c r="O378">
        <v>40</v>
      </c>
      <c r="P378" t="s">
        <v>34</v>
      </c>
      <c r="Q378" t="s">
        <v>55</v>
      </c>
      <c r="R378" t="s">
        <v>35</v>
      </c>
      <c r="S378" t="s">
        <v>36</v>
      </c>
      <c r="T378">
        <v>0</v>
      </c>
      <c r="U378">
        <v>0</v>
      </c>
      <c r="V378">
        <v>0</v>
      </c>
      <c r="W378">
        <v>1</v>
      </c>
      <c r="X378">
        <v>0</v>
      </c>
      <c r="Y378" s="1">
        <v>45448</v>
      </c>
      <c r="Z378" s="1">
        <v>45448</v>
      </c>
      <c r="AA378">
        <v>0</v>
      </c>
      <c r="AB378" t="s">
        <v>52</v>
      </c>
      <c r="AC378" t="b">
        <v>0</v>
      </c>
      <c r="AD378" t="b">
        <v>1</v>
      </c>
    </row>
    <row r="379" spans="1:30" x14ac:dyDescent="0.25">
      <c r="A379" t="s">
        <v>455</v>
      </c>
      <c r="B379" s="1">
        <v>44732</v>
      </c>
      <c r="D379" s="1">
        <v>44832</v>
      </c>
      <c r="E379" s="1">
        <v>44832</v>
      </c>
      <c r="F379" s="1">
        <v>45892</v>
      </c>
      <c r="G379" s="1">
        <v>45892</v>
      </c>
      <c r="H379">
        <v>2</v>
      </c>
      <c r="I379">
        <v>111.59</v>
      </c>
      <c r="J379">
        <v>55.8</v>
      </c>
      <c r="K379">
        <v>0.5</v>
      </c>
      <c r="L379" t="s">
        <v>47</v>
      </c>
      <c r="M379" t="s">
        <v>104</v>
      </c>
      <c r="N379" t="s">
        <v>42</v>
      </c>
      <c r="O379">
        <v>41</v>
      </c>
      <c r="P379" t="s">
        <v>34</v>
      </c>
      <c r="Q379" t="s">
        <v>35</v>
      </c>
      <c r="R379" t="s">
        <v>63</v>
      </c>
      <c r="S379" t="s">
        <v>51</v>
      </c>
      <c r="T379">
        <v>1</v>
      </c>
      <c r="U379">
        <v>1</v>
      </c>
      <c r="V379">
        <v>0</v>
      </c>
      <c r="W379">
        <v>1</v>
      </c>
      <c r="X379">
        <v>0</v>
      </c>
      <c r="Y379" s="1">
        <v>45912</v>
      </c>
      <c r="Z379" s="1">
        <v>45912</v>
      </c>
      <c r="AA379">
        <v>0</v>
      </c>
      <c r="AB379" t="s">
        <v>73</v>
      </c>
      <c r="AC379" t="b">
        <v>0</v>
      </c>
      <c r="AD379" t="b">
        <v>0</v>
      </c>
    </row>
    <row r="380" spans="1:30" x14ac:dyDescent="0.25">
      <c r="A380" t="s">
        <v>456</v>
      </c>
      <c r="B380" s="1">
        <v>44462</v>
      </c>
      <c r="D380" s="1">
        <v>44939</v>
      </c>
      <c r="E380" s="1">
        <v>44939</v>
      </c>
      <c r="F380" s="1">
        <v>45417</v>
      </c>
      <c r="G380" s="1">
        <v>45417</v>
      </c>
      <c r="H380">
        <v>4</v>
      </c>
      <c r="I380">
        <v>473.95</v>
      </c>
      <c r="J380">
        <v>118.49</v>
      </c>
      <c r="K380">
        <v>123.52</v>
      </c>
      <c r="L380" t="s">
        <v>59</v>
      </c>
      <c r="M380" t="s">
        <v>88</v>
      </c>
      <c r="N380" t="s">
        <v>42</v>
      </c>
      <c r="O380">
        <v>36</v>
      </c>
      <c r="P380" t="s">
        <v>34</v>
      </c>
      <c r="Q380" t="s">
        <v>82</v>
      </c>
      <c r="R380" t="s">
        <v>35</v>
      </c>
      <c r="S380" t="s">
        <v>85</v>
      </c>
      <c r="T380">
        <v>0</v>
      </c>
      <c r="U380">
        <v>1</v>
      </c>
      <c r="V380">
        <v>0</v>
      </c>
      <c r="W380">
        <v>0</v>
      </c>
      <c r="X380">
        <v>2</v>
      </c>
      <c r="Y380" s="1">
        <v>44567</v>
      </c>
      <c r="Z380" s="1">
        <v>44567</v>
      </c>
      <c r="AA380">
        <v>2</v>
      </c>
      <c r="AB380" t="s">
        <v>38</v>
      </c>
      <c r="AC380" t="b">
        <v>1</v>
      </c>
      <c r="AD380" t="b">
        <v>0</v>
      </c>
    </row>
    <row r="381" spans="1:30" x14ac:dyDescent="0.25">
      <c r="A381" t="s">
        <v>457</v>
      </c>
      <c r="B381" s="1">
        <v>45375</v>
      </c>
      <c r="D381" s="1">
        <v>45513</v>
      </c>
      <c r="E381" s="1">
        <v>45513</v>
      </c>
      <c r="F381" s="1">
        <v>45540</v>
      </c>
      <c r="G381" s="1">
        <v>45540</v>
      </c>
      <c r="H381">
        <v>2</v>
      </c>
      <c r="I381">
        <v>142.63</v>
      </c>
      <c r="J381">
        <v>71.319999999999993</v>
      </c>
      <c r="K381">
        <v>89.57</v>
      </c>
      <c r="L381" t="s">
        <v>65</v>
      </c>
      <c r="M381" t="s">
        <v>69</v>
      </c>
      <c r="N381" t="s">
        <v>33</v>
      </c>
      <c r="O381">
        <v>38</v>
      </c>
      <c r="P381" t="s">
        <v>34</v>
      </c>
      <c r="Q381" t="s">
        <v>90</v>
      </c>
      <c r="R381" t="s">
        <v>56</v>
      </c>
      <c r="S381" t="s">
        <v>96</v>
      </c>
      <c r="T381">
        <v>0</v>
      </c>
      <c r="U381">
        <v>0</v>
      </c>
      <c r="V381">
        <v>0</v>
      </c>
      <c r="W381">
        <v>0</v>
      </c>
      <c r="X381">
        <v>2</v>
      </c>
      <c r="Y381">
        <v>0</v>
      </c>
      <c r="Z381" t="s">
        <v>37</v>
      </c>
      <c r="AA381">
        <v>0</v>
      </c>
      <c r="AB381" t="s">
        <v>52</v>
      </c>
      <c r="AC381" t="b">
        <v>1</v>
      </c>
      <c r="AD381" t="b">
        <v>0</v>
      </c>
    </row>
    <row r="382" spans="1:30" x14ac:dyDescent="0.25">
      <c r="A382" t="s">
        <v>458</v>
      </c>
      <c r="B382" s="1">
        <v>45368</v>
      </c>
      <c r="D382" s="1">
        <v>45793</v>
      </c>
      <c r="E382" s="1">
        <v>45793</v>
      </c>
      <c r="F382" s="1">
        <v>45930</v>
      </c>
      <c r="G382" s="1">
        <v>45930</v>
      </c>
      <c r="H382">
        <v>2</v>
      </c>
      <c r="I382">
        <v>192.21</v>
      </c>
      <c r="J382">
        <v>96.11</v>
      </c>
      <c r="K382">
        <v>192.15</v>
      </c>
      <c r="L382" t="s">
        <v>65</v>
      </c>
      <c r="M382" t="s">
        <v>62</v>
      </c>
      <c r="N382" t="s">
        <v>33</v>
      </c>
      <c r="O382">
        <v>27</v>
      </c>
      <c r="P382" t="s">
        <v>70</v>
      </c>
      <c r="Q382" t="s">
        <v>82</v>
      </c>
      <c r="R382" t="s">
        <v>56</v>
      </c>
      <c r="S382" t="s">
        <v>96</v>
      </c>
      <c r="T382">
        <v>0</v>
      </c>
      <c r="U382">
        <v>0</v>
      </c>
      <c r="V382">
        <v>0</v>
      </c>
      <c r="W382">
        <v>0</v>
      </c>
      <c r="X382">
        <v>0</v>
      </c>
      <c r="Y382" s="1">
        <v>45920</v>
      </c>
      <c r="Z382" s="1">
        <v>45920</v>
      </c>
      <c r="AA382">
        <v>0</v>
      </c>
      <c r="AB382" t="s">
        <v>38</v>
      </c>
      <c r="AC382" t="b">
        <v>0</v>
      </c>
      <c r="AD382" t="b">
        <v>0</v>
      </c>
    </row>
    <row r="383" spans="1:30" x14ac:dyDescent="0.25">
      <c r="A383" t="s">
        <v>459</v>
      </c>
      <c r="B383" s="1">
        <v>44053</v>
      </c>
      <c r="D383" s="1">
        <v>44731</v>
      </c>
      <c r="E383" s="1">
        <v>44731</v>
      </c>
      <c r="F383" s="1">
        <v>44855</v>
      </c>
      <c r="G383" s="1">
        <v>44855</v>
      </c>
      <c r="H383">
        <v>3</v>
      </c>
      <c r="I383">
        <v>128.9</v>
      </c>
      <c r="J383">
        <v>42.97</v>
      </c>
      <c r="K383">
        <v>25.51</v>
      </c>
      <c r="L383" t="s">
        <v>65</v>
      </c>
      <c r="M383" t="s">
        <v>62</v>
      </c>
      <c r="N383" t="s">
        <v>48</v>
      </c>
      <c r="O383">
        <v>41</v>
      </c>
      <c r="P383" t="s">
        <v>34</v>
      </c>
      <c r="Q383" t="s">
        <v>50</v>
      </c>
      <c r="R383" t="s">
        <v>44</v>
      </c>
      <c r="S383" t="s">
        <v>72</v>
      </c>
      <c r="T383">
        <v>0</v>
      </c>
      <c r="U383">
        <v>0</v>
      </c>
      <c r="V383">
        <v>0</v>
      </c>
      <c r="W383">
        <v>0</v>
      </c>
      <c r="X383">
        <v>0</v>
      </c>
      <c r="Y383">
        <v>0</v>
      </c>
      <c r="Z383" t="s">
        <v>37</v>
      </c>
      <c r="AA383">
        <v>10</v>
      </c>
      <c r="AB383" t="s">
        <v>73</v>
      </c>
      <c r="AC383" t="b">
        <v>1</v>
      </c>
      <c r="AD383" t="b">
        <v>0</v>
      </c>
    </row>
    <row r="384" spans="1:30" x14ac:dyDescent="0.25">
      <c r="A384" t="s">
        <v>460</v>
      </c>
      <c r="B384" s="1">
        <v>44760</v>
      </c>
      <c r="D384" s="1">
        <v>45071</v>
      </c>
      <c r="E384" s="1">
        <v>45071</v>
      </c>
      <c r="F384" s="1">
        <v>45911</v>
      </c>
      <c r="G384" s="1">
        <v>45911</v>
      </c>
      <c r="H384">
        <v>7</v>
      </c>
      <c r="I384">
        <v>422.52</v>
      </c>
      <c r="J384">
        <v>60.36</v>
      </c>
      <c r="K384">
        <v>28.19</v>
      </c>
      <c r="L384" t="s">
        <v>59</v>
      </c>
      <c r="M384" t="s">
        <v>32</v>
      </c>
      <c r="N384" t="s">
        <v>48</v>
      </c>
      <c r="O384">
        <v>30</v>
      </c>
      <c r="P384" t="s">
        <v>70</v>
      </c>
      <c r="Q384" t="s">
        <v>35</v>
      </c>
      <c r="R384" t="s">
        <v>44</v>
      </c>
      <c r="S384" t="s">
        <v>72</v>
      </c>
      <c r="T384">
        <v>1</v>
      </c>
      <c r="U384">
        <v>0</v>
      </c>
      <c r="V384">
        <v>0</v>
      </c>
      <c r="W384">
        <v>0</v>
      </c>
      <c r="X384">
        <v>1</v>
      </c>
      <c r="Y384" s="1">
        <v>44928</v>
      </c>
      <c r="Z384" s="1">
        <v>44928</v>
      </c>
      <c r="AA384">
        <v>8</v>
      </c>
      <c r="AB384" t="s">
        <v>38</v>
      </c>
      <c r="AC384" t="b">
        <v>0</v>
      </c>
      <c r="AD384" t="b">
        <v>0</v>
      </c>
    </row>
    <row r="385" spans="1:30" x14ac:dyDescent="0.25">
      <c r="A385" t="s">
        <v>461</v>
      </c>
      <c r="B385" s="1">
        <v>44572</v>
      </c>
      <c r="D385" s="1">
        <v>45794</v>
      </c>
      <c r="E385" s="1">
        <v>45794</v>
      </c>
      <c r="F385" s="1">
        <v>45877</v>
      </c>
      <c r="G385" s="1">
        <v>45877</v>
      </c>
      <c r="H385">
        <v>2</v>
      </c>
      <c r="I385">
        <v>294.27</v>
      </c>
      <c r="J385">
        <v>147.13999999999999</v>
      </c>
      <c r="K385">
        <v>48.02</v>
      </c>
      <c r="L385" t="s">
        <v>40</v>
      </c>
      <c r="M385" t="s">
        <v>104</v>
      </c>
      <c r="N385" t="s">
        <v>33</v>
      </c>
      <c r="O385">
        <v>24</v>
      </c>
      <c r="P385" t="s">
        <v>70</v>
      </c>
      <c r="Q385" t="s">
        <v>50</v>
      </c>
      <c r="R385" t="s">
        <v>35</v>
      </c>
      <c r="S385" t="s">
        <v>72</v>
      </c>
      <c r="T385">
        <v>0</v>
      </c>
      <c r="U385">
        <v>0</v>
      </c>
      <c r="V385">
        <v>0</v>
      </c>
      <c r="W385">
        <v>0</v>
      </c>
      <c r="X385">
        <v>1</v>
      </c>
      <c r="Y385">
        <v>0</v>
      </c>
      <c r="Z385" t="s">
        <v>37</v>
      </c>
      <c r="AA385">
        <v>0</v>
      </c>
      <c r="AB385" t="s">
        <v>38</v>
      </c>
      <c r="AC385" t="b">
        <v>1</v>
      </c>
      <c r="AD385" t="b">
        <v>1</v>
      </c>
    </row>
    <row r="386" spans="1:30" x14ac:dyDescent="0.25">
      <c r="A386" t="s">
        <v>462</v>
      </c>
      <c r="B386" s="1">
        <v>44619</v>
      </c>
      <c r="D386" s="1">
        <v>45199</v>
      </c>
      <c r="E386" s="1">
        <v>45199</v>
      </c>
      <c r="F386" s="1">
        <v>45544</v>
      </c>
      <c r="G386" s="1">
        <v>45544</v>
      </c>
      <c r="H386">
        <v>4</v>
      </c>
      <c r="I386">
        <v>203.79</v>
      </c>
      <c r="J386">
        <v>50.95</v>
      </c>
      <c r="K386">
        <v>61.33</v>
      </c>
      <c r="L386" t="s">
        <v>87</v>
      </c>
      <c r="M386" t="s">
        <v>76</v>
      </c>
      <c r="N386" t="s">
        <v>48</v>
      </c>
      <c r="O386">
        <v>22</v>
      </c>
      <c r="P386" t="s">
        <v>70</v>
      </c>
      <c r="Q386" t="s">
        <v>90</v>
      </c>
      <c r="R386" t="s">
        <v>44</v>
      </c>
      <c r="S386" t="s">
        <v>72</v>
      </c>
      <c r="T386">
        <v>0</v>
      </c>
      <c r="U386">
        <v>1</v>
      </c>
      <c r="V386">
        <v>1</v>
      </c>
      <c r="W386">
        <v>0</v>
      </c>
      <c r="X386">
        <v>1</v>
      </c>
      <c r="Y386">
        <v>0</v>
      </c>
      <c r="Z386" t="s">
        <v>37</v>
      </c>
      <c r="AA386">
        <v>7</v>
      </c>
      <c r="AB386" t="s">
        <v>38</v>
      </c>
      <c r="AC386" t="b">
        <v>1</v>
      </c>
      <c r="AD386" t="b">
        <v>0</v>
      </c>
    </row>
    <row r="387" spans="1:30" x14ac:dyDescent="0.25">
      <c r="A387" t="s">
        <v>463</v>
      </c>
      <c r="B387" s="1">
        <v>44724</v>
      </c>
      <c r="D387" s="1">
        <v>45179</v>
      </c>
      <c r="E387" s="1">
        <v>45179</v>
      </c>
      <c r="F387" s="1">
        <v>45830</v>
      </c>
      <c r="G387" s="1">
        <v>45830</v>
      </c>
      <c r="H387">
        <v>1</v>
      </c>
      <c r="I387">
        <v>102.82</v>
      </c>
      <c r="J387">
        <v>102.82</v>
      </c>
      <c r="K387">
        <v>50.63</v>
      </c>
      <c r="L387" t="s">
        <v>47</v>
      </c>
      <c r="M387" t="s">
        <v>62</v>
      </c>
      <c r="N387" t="s">
        <v>48</v>
      </c>
      <c r="O387">
        <v>30</v>
      </c>
      <c r="P387" t="s">
        <v>70</v>
      </c>
      <c r="Q387" t="s">
        <v>66</v>
      </c>
      <c r="R387" t="s">
        <v>63</v>
      </c>
      <c r="S387" t="s">
        <v>72</v>
      </c>
      <c r="T387">
        <v>0</v>
      </c>
      <c r="U387">
        <v>1</v>
      </c>
      <c r="V387">
        <v>0</v>
      </c>
      <c r="W387">
        <v>0</v>
      </c>
      <c r="X387">
        <v>0</v>
      </c>
      <c r="Y387">
        <v>0</v>
      </c>
      <c r="Z387" t="s">
        <v>37</v>
      </c>
      <c r="AA387">
        <v>9</v>
      </c>
      <c r="AB387" t="s">
        <v>38</v>
      </c>
      <c r="AC387" t="b">
        <v>1</v>
      </c>
      <c r="AD387" t="b">
        <v>0</v>
      </c>
    </row>
    <row r="388" spans="1:30" x14ac:dyDescent="0.25">
      <c r="A388" t="s">
        <v>464</v>
      </c>
      <c r="B388" s="1">
        <v>45166</v>
      </c>
      <c r="D388" s="1">
        <v>45904</v>
      </c>
      <c r="E388" s="1">
        <v>45904</v>
      </c>
      <c r="F388" s="1">
        <v>45943</v>
      </c>
      <c r="G388" s="1">
        <v>45943</v>
      </c>
      <c r="H388">
        <v>4</v>
      </c>
      <c r="I388">
        <v>391.2</v>
      </c>
      <c r="J388">
        <v>97.8</v>
      </c>
      <c r="K388">
        <v>101.33</v>
      </c>
      <c r="L388" t="s">
        <v>40</v>
      </c>
      <c r="M388" t="s">
        <v>62</v>
      </c>
      <c r="N388" t="s">
        <v>48</v>
      </c>
      <c r="O388">
        <v>27</v>
      </c>
      <c r="P388" t="s">
        <v>70</v>
      </c>
      <c r="Q388" t="s">
        <v>35</v>
      </c>
      <c r="R388" t="s">
        <v>67</v>
      </c>
      <c r="S388" t="s">
        <v>72</v>
      </c>
      <c r="T388">
        <v>0</v>
      </c>
      <c r="U388">
        <v>0</v>
      </c>
      <c r="V388">
        <v>0</v>
      </c>
      <c r="W388">
        <v>0</v>
      </c>
      <c r="X388">
        <v>2</v>
      </c>
      <c r="Y388">
        <v>0</v>
      </c>
      <c r="Z388" t="s">
        <v>37</v>
      </c>
      <c r="AA388">
        <v>7</v>
      </c>
      <c r="AB388" t="s">
        <v>38</v>
      </c>
      <c r="AC388" t="b">
        <v>1</v>
      </c>
      <c r="AD388" t="b">
        <v>0</v>
      </c>
    </row>
    <row r="389" spans="1:30" x14ac:dyDescent="0.25">
      <c r="A389" t="s">
        <v>465</v>
      </c>
      <c r="B389" s="1">
        <v>44146</v>
      </c>
      <c r="D389" s="1">
        <v>44390</v>
      </c>
      <c r="E389" s="1">
        <v>44390</v>
      </c>
      <c r="F389" s="1">
        <v>45612</v>
      </c>
      <c r="G389" s="1">
        <v>45612</v>
      </c>
      <c r="H389">
        <v>6</v>
      </c>
      <c r="I389">
        <v>504.59</v>
      </c>
      <c r="J389">
        <v>84.1</v>
      </c>
      <c r="K389">
        <v>114.95</v>
      </c>
      <c r="L389" t="s">
        <v>47</v>
      </c>
      <c r="M389" t="s">
        <v>41</v>
      </c>
      <c r="N389" t="s">
        <v>48</v>
      </c>
      <c r="O389">
        <v>31</v>
      </c>
      <c r="P389" t="s">
        <v>34</v>
      </c>
      <c r="Q389" t="s">
        <v>35</v>
      </c>
      <c r="R389" t="s">
        <v>35</v>
      </c>
      <c r="S389" t="s">
        <v>100</v>
      </c>
      <c r="T389">
        <v>0</v>
      </c>
      <c r="U389">
        <v>0</v>
      </c>
      <c r="V389">
        <v>0</v>
      </c>
      <c r="W389">
        <v>1</v>
      </c>
      <c r="X389">
        <v>2</v>
      </c>
      <c r="Y389" s="1">
        <v>45514</v>
      </c>
      <c r="Z389" s="1">
        <v>45514</v>
      </c>
      <c r="AA389">
        <v>9</v>
      </c>
      <c r="AB389" t="s">
        <v>38</v>
      </c>
      <c r="AC389" t="b">
        <v>1</v>
      </c>
      <c r="AD389" t="b">
        <v>0</v>
      </c>
    </row>
    <row r="390" spans="1:30" x14ac:dyDescent="0.25">
      <c r="A390" t="s">
        <v>466</v>
      </c>
      <c r="B390" s="1">
        <v>44648</v>
      </c>
      <c r="D390" s="1">
        <v>44835</v>
      </c>
      <c r="E390" s="1">
        <v>44835</v>
      </c>
      <c r="F390" s="1">
        <v>44845</v>
      </c>
      <c r="G390" s="1">
        <v>44845</v>
      </c>
      <c r="H390">
        <v>4</v>
      </c>
      <c r="I390">
        <v>287.42</v>
      </c>
      <c r="J390">
        <v>71.86</v>
      </c>
      <c r="K390">
        <v>76.84</v>
      </c>
      <c r="L390" t="s">
        <v>65</v>
      </c>
      <c r="M390" t="s">
        <v>95</v>
      </c>
      <c r="N390" t="s">
        <v>48</v>
      </c>
      <c r="O390">
        <v>19</v>
      </c>
      <c r="P390" t="s">
        <v>49</v>
      </c>
      <c r="Q390" t="s">
        <v>82</v>
      </c>
      <c r="R390" t="s">
        <v>63</v>
      </c>
      <c r="S390" t="s">
        <v>36</v>
      </c>
      <c r="T390">
        <v>0</v>
      </c>
      <c r="U390">
        <v>0</v>
      </c>
      <c r="V390">
        <v>0</v>
      </c>
      <c r="W390">
        <v>0</v>
      </c>
      <c r="X390">
        <v>1</v>
      </c>
      <c r="Y390" s="1">
        <v>45697</v>
      </c>
      <c r="Z390" s="1">
        <v>45697</v>
      </c>
      <c r="AA390">
        <v>0</v>
      </c>
      <c r="AB390" t="s">
        <v>38</v>
      </c>
      <c r="AC390" t="b">
        <v>1</v>
      </c>
      <c r="AD390" t="b">
        <v>0</v>
      </c>
    </row>
    <row r="391" spans="1:30" x14ac:dyDescent="0.25">
      <c r="A391" t="s">
        <v>467</v>
      </c>
      <c r="B391" s="1">
        <v>45182</v>
      </c>
      <c r="D391" s="1">
        <v>45781</v>
      </c>
      <c r="E391" s="1">
        <v>45781</v>
      </c>
      <c r="F391" s="1">
        <v>45931</v>
      </c>
      <c r="G391" s="1">
        <v>45931</v>
      </c>
      <c r="H391">
        <v>3</v>
      </c>
      <c r="I391">
        <v>263.13</v>
      </c>
      <c r="J391">
        <v>87.71</v>
      </c>
      <c r="K391">
        <v>128.82</v>
      </c>
      <c r="L391" t="s">
        <v>65</v>
      </c>
      <c r="M391" t="s">
        <v>32</v>
      </c>
      <c r="N391" t="s">
        <v>48</v>
      </c>
      <c r="O391">
        <v>16</v>
      </c>
      <c r="P391" t="s">
        <v>49</v>
      </c>
      <c r="Q391" t="s">
        <v>43</v>
      </c>
      <c r="R391" t="s">
        <v>67</v>
      </c>
      <c r="S391" t="s">
        <v>85</v>
      </c>
      <c r="T391">
        <v>1</v>
      </c>
      <c r="U391">
        <v>0</v>
      </c>
      <c r="V391">
        <v>0</v>
      </c>
      <c r="W391">
        <v>0</v>
      </c>
      <c r="X391">
        <v>0</v>
      </c>
      <c r="Y391" s="1">
        <v>45901</v>
      </c>
      <c r="Z391" s="1">
        <v>45901</v>
      </c>
      <c r="AA391">
        <v>4</v>
      </c>
      <c r="AB391" t="s">
        <v>38</v>
      </c>
      <c r="AC391" t="b">
        <v>1</v>
      </c>
      <c r="AD391" t="b">
        <v>0</v>
      </c>
    </row>
    <row r="392" spans="1:30" x14ac:dyDescent="0.25">
      <c r="A392" t="s">
        <v>468</v>
      </c>
      <c r="B392" s="1">
        <v>45151</v>
      </c>
      <c r="D392">
        <v>0</v>
      </c>
      <c r="E392" t="s">
        <v>92</v>
      </c>
      <c r="F392">
        <v>0</v>
      </c>
      <c r="G392" t="s">
        <v>92</v>
      </c>
      <c r="H392">
        <v>0</v>
      </c>
      <c r="I392">
        <v>0</v>
      </c>
      <c r="J392">
        <v>0</v>
      </c>
      <c r="K392">
        <v>0</v>
      </c>
      <c r="L392" t="s">
        <v>65</v>
      </c>
      <c r="M392" t="s">
        <v>62</v>
      </c>
      <c r="N392" t="s">
        <v>48</v>
      </c>
      <c r="O392">
        <v>23</v>
      </c>
      <c r="P392" t="s">
        <v>70</v>
      </c>
      <c r="Q392" t="s">
        <v>66</v>
      </c>
      <c r="R392" t="s">
        <v>44</v>
      </c>
      <c r="S392" t="s">
        <v>36</v>
      </c>
      <c r="T392">
        <v>1</v>
      </c>
      <c r="U392">
        <v>0</v>
      </c>
      <c r="V392">
        <v>0</v>
      </c>
      <c r="W392">
        <v>0</v>
      </c>
      <c r="X392">
        <v>0</v>
      </c>
      <c r="Y392">
        <v>0</v>
      </c>
      <c r="Z392" t="s">
        <v>37</v>
      </c>
      <c r="AA392">
        <v>0</v>
      </c>
      <c r="AB392" t="s">
        <v>73</v>
      </c>
      <c r="AC392" t="b">
        <v>1</v>
      </c>
      <c r="AD392" t="b">
        <v>0</v>
      </c>
    </row>
    <row r="393" spans="1:30" x14ac:dyDescent="0.25">
      <c r="A393" t="s">
        <v>469</v>
      </c>
      <c r="B393" s="1">
        <v>44089</v>
      </c>
      <c r="D393" s="1">
        <v>45477</v>
      </c>
      <c r="E393" s="1">
        <v>45477</v>
      </c>
      <c r="F393" s="1">
        <v>45628</v>
      </c>
      <c r="G393" s="1">
        <v>45628</v>
      </c>
      <c r="H393">
        <v>4</v>
      </c>
      <c r="I393">
        <v>256.95999999999998</v>
      </c>
      <c r="J393">
        <v>64.239999999999995</v>
      </c>
      <c r="K393">
        <v>43.29</v>
      </c>
      <c r="L393" t="s">
        <v>65</v>
      </c>
      <c r="M393" t="s">
        <v>41</v>
      </c>
      <c r="N393" t="s">
        <v>42</v>
      </c>
      <c r="O393">
        <v>34</v>
      </c>
      <c r="P393" t="s">
        <v>34</v>
      </c>
      <c r="Q393" t="s">
        <v>43</v>
      </c>
      <c r="R393" t="s">
        <v>67</v>
      </c>
      <c r="S393" t="s">
        <v>72</v>
      </c>
      <c r="T393">
        <v>0</v>
      </c>
      <c r="U393">
        <v>0</v>
      </c>
      <c r="V393">
        <v>0</v>
      </c>
      <c r="W393">
        <v>0</v>
      </c>
      <c r="X393">
        <v>1</v>
      </c>
      <c r="Y393">
        <v>0</v>
      </c>
      <c r="Z393" t="s">
        <v>37</v>
      </c>
      <c r="AA393">
        <v>0</v>
      </c>
      <c r="AB393" t="s">
        <v>73</v>
      </c>
      <c r="AC393" t="b">
        <v>1</v>
      </c>
      <c r="AD393" t="b">
        <v>0</v>
      </c>
    </row>
    <row r="394" spans="1:30" x14ac:dyDescent="0.25">
      <c r="A394" t="s">
        <v>470</v>
      </c>
      <c r="B394" s="1">
        <v>44864</v>
      </c>
      <c r="D394" s="1">
        <v>45285</v>
      </c>
      <c r="E394" s="1">
        <v>45285</v>
      </c>
      <c r="F394" s="1">
        <v>45696</v>
      </c>
      <c r="G394" s="1">
        <v>45696</v>
      </c>
      <c r="H394">
        <v>2</v>
      </c>
      <c r="I394">
        <v>183.13</v>
      </c>
      <c r="J394">
        <v>91.57</v>
      </c>
      <c r="K394">
        <v>99.96</v>
      </c>
      <c r="L394" t="s">
        <v>31</v>
      </c>
      <c r="M394" t="s">
        <v>60</v>
      </c>
      <c r="N394" t="s">
        <v>33</v>
      </c>
      <c r="O394">
        <v>24</v>
      </c>
      <c r="P394" t="s">
        <v>70</v>
      </c>
      <c r="Q394" t="s">
        <v>35</v>
      </c>
      <c r="R394" t="s">
        <v>35</v>
      </c>
      <c r="S394" t="s">
        <v>57</v>
      </c>
      <c r="T394">
        <v>0</v>
      </c>
      <c r="U394">
        <v>0</v>
      </c>
      <c r="V394">
        <v>0</v>
      </c>
      <c r="W394">
        <v>0</v>
      </c>
      <c r="X394">
        <v>1</v>
      </c>
      <c r="Y394" s="1">
        <v>45506</v>
      </c>
      <c r="Z394" s="1">
        <v>45506</v>
      </c>
      <c r="AA394">
        <v>0</v>
      </c>
      <c r="AB394" t="s">
        <v>52</v>
      </c>
      <c r="AC394" t="b">
        <v>1</v>
      </c>
      <c r="AD394" t="b">
        <v>1</v>
      </c>
    </row>
    <row r="395" spans="1:30" x14ac:dyDescent="0.25">
      <c r="A395" t="s">
        <v>471</v>
      </c>
      <c r="B395" s="1">
        <v>45630</v>
      </c>
      <c r="D395" s="1">
        <v>45719</v>
      </c>
      <c r="E395" s="1">
        <v>45719</v>
      </c>
      <c r="F395" s="1">
        <v>45942</v>
      </c>
      <c r="G395" s="1">
        <v>45942</v>
      </c>
      <c r="H395">
        <v>6</v>
      </c>
      <c r="I395">
        <v>376.13</v>
      </c>
      <c r="J395">
        <v>62.69</v>
      </c>
      <c r="K395">
        <v>39.43</v>
      </c>
      <c r="L395" t="s">
        <v>59</v>
      </c>
      <c r="M395" t="s">
        <v>62</v>
      </c>
      <c r="N395" t="s">
        <v>42</v>
      </c>
      <c r="O395">
        <v>26</v>
      </c>
      <c r="P395" t="s">
        <v>70</v>
      </c>
      <c r="Q395" t="s">
        <v>35</v>
      </c>
      <c r="R395" t="s">
        <v>63</v>
      </c>
      <c r="S395" t="s">
        <v>51</v>
      </c>
      <c r="T395">
        <v>0</v>
      </c>
      <c r="U395">
        <v>0</v>
      </c>
      <c r="V395">
        <v>0</v>
      </c>
      <c r="W395">
        <v>0</v>
      </c>
      <c r="X395">
        <v>3</v>
      </c>
      <c r="Y395" s="1">
        <v>45717</v>
      </c>
      <c r="Z395" s="1">
        <v>45717</v>
      </c>
      <c r="AA395">
        <v>0</v>
      </c>
      <c r="AB395" t="s">
        <v>38</v>
      </c>
      <c r="AC395" t="b">
        <v>1</v>
      </c>
      <c r="AD395" t="b">
        <v>0</v>
      </c>
    </row>
    <row r="396" spans="1:30" x14ac:dyDescent="0.25">
      <c r="A396" t="s">
        <v>472</v>
      </c>
      <c r="B396" s="1">
        <v>45338</v>
      </c>
      <c r="D396" s="1">
        <v>45596</v>
      </c>
      <c r="E396" s="1">
        <v>45596</v>
      </c>
      <c r="F396" s="1">
        <v>45813</v>
      </c>
      <c r="G396" s="1">
        <v>45813</v>
      </c>
      <c r="H396">
        <v>4</v>
      </c>
      <c r="I396">
        <v>229</v>
      </c>
      <c r="J396">
        <v>57.25</v>
      </c>
      <c r="K396">
        <v>38.74</v>
      </c>
      <c r="L396" t="s">
        <v>40</v>
      </c>
      <c r="M396" t="s">
        <v>95</v>
      </c>
      <c r="N396" t="s">
        <v>48</v>
      </c>
      <c r="O396">
        <v>23</v>
      </c>
      <c r="P396" t="s">
        <v>70</v>
      </c>
      <c r="Q396" t="s">
        <v>50</v>
      </c>
      <c r="R396" t="s">
        <v>56</v>
      </c>
      <c r="S396" t="s">
        <v>35</v>
      </c>
      <c r="T396">
        <v>0</v>
      </c>
      <c r="U396">
        <v>0</v>
      </c>
      <c r="V396">
        <v>1</v>
      </c>
      <c r="W396">
        <v>0</v>
      </c>
      <c r="X396">
        <v>1</v>
      </c>
      <c r="Y396">
        <v>0</v>
      </c>
      <c r="Z396" t="s">
        <v>37</v>
      </c>
      <c r="AA396">
        <v>0</v>
      </c>
      <c r="AB396" t="s">
        <v>38</v>
      </c>
      <c r="AC396" t="b">
        <v>1</v>
      </c>
      <c r="AD396" t="b">
        <v>0</v>
      </c>
    </row>
    <row r="397" spans="1:30" x14ac:dyDescent="0.25">
      <c r="A397" t="s">
        <v>473</v>
      </c>
      <c r="B397" s="1">
        <v>44672</v>
      </c>
      <c r="D397" s="1">
        <v>45171</v>
      </c>
      <c r="E397" s="1">
        <v>45171</v>
      </c>
      <c r="F397" s="1">
        <v>45225</v>
      </c>
      <c r="G397" s="1">
        <v>45225</v>
      </c>
      <c r="H397">
        <v>3</v>
      </c>
      <c r="I397">
        <v>84.12</v>
      </c>
      <c r="J397">
        <v>28.04</v>
      </c>
      <c r="K397">
        <v>22.52</v>
      </c>
      <c r="L397" t="s">
        <v>87</v>
      </c>
      <c r="M397" t="s">
        <v>76</v>
      </c>
      <c r="N397" t="s">
        <v>42</v>
      </c>
      <c r="O397">
        <v>34</v>
      </c>
      <c r="P397" t="s">
        <v>34</v>
      </c>
      <c r="Q397" t="s">
        <v>43</v>
      </c>
      <c r="R397" t="s">
        <v>44</v>
      </c>
      <c r="S397" t="s">
        <v>36</v>
      </c>
      <c r="T397">
        <v>0</v>
      </c>
      <c r="U397">
        <v>0</v>
      </c>
      <c r="V397">
        <v>0</v>
      </c>
      <c r="W397">
        <v>2</v>
      </c>
      <c r="X397">
        <v>1</v>
      </c>
      <c r="Y397" s="1">
        <v>45365</v>
      </c>
      <c r="Z397" s="1">
        <v>45365</v>
      </c>
      <c r="AA397">
        <v>0</v>
      </c>
      <c r="AB397" t="s">
        <v>52</v>
      </c>
      <c r="AC397" t="b">
        <v>1</v>
      </c>
      <c r="AD397" t="b">
        <v>0</v>
      </c>
    </row>
    <row r="398" spans="1:30" x14ac:dyDescent="0.25">
      <c r="A398" t="s">
        <v>474</v>
      </c>
      <c r="B398" s="1">
        <v>44887</v>
      </c>
      <c r="D398" s="1">
        <v>45443</v>
      </c>
      <c r="E398" s="1">
        <v>45443</v>
      </c>
      <c r="F398" s="1">
        <v>45925</v>
      </c>
      <c r="G398" s="1">
        <v>45925</v>
      </c>
      <c r="H398">
        <v>2</v>
      </c>
      <c r="I398">
        <v>44.55</v>
      </c>
      <c r="J398">
        <v>22.28</v>
      </c>
      <c r="K398">
        <v>20.239999999999998</v>
      </c>
      <c r="L398" t="s">
        <v>87</v>
      </c>
      <c r="M398" t="s">
        <v>80</v>
      </c>
      <c r="N398" t="s">
        <v>48</v>
      </c>
      <c r="O398">
        <v>40</v>
      </c>
      <c r="P398" t="s">
        <v>34</v>
      </c>
      <c r="Q398" t="s">
        <v>43</v>
      </c>
      <c r="R398" t="s">
        <v>63</v>
      </c>
      <c r="S398" t="s">
        <v>96</v>
      </c>
      <c r="T398">
        <v>1</v>
      </c>
      <c r="U398">
        <v>0</v>
      </c>
      <c r="V398">
        <v>0</v>
      </c>
      <c r="W398">
        <v>0</v>
      </c>
      <c r="X398">
        <v>1</v>
      </c>
      <c r="Y398" s="1">
        <v>45432</v>
      </c>
      <c r="Z398" s="1">
        <v>45432</v>
      </c>
      <c r="AA398">
        <v>4</v>
      </c>
      <c r="AB398" t="s">
        <v>52</v>
      </c>
      <c r="AC398" t="b">
        <v>1</v>
      </c>
      <c r="AD398" t="b">
        <v>1</v>
      </c>
    </row>
    <row r="399" spans="1:30" x14ac:dyDescent="0.25">
      <c r="A399" t="s">
        <v>475</v>
      </c>
      <c r="B399" s="1">
        <v>43847</v>
      </c>
      <c r="D399" s="1">
        <v>45930</v>
      </c>
      <c r="E399" s="1">
        <v>45930</v>
      </c>
      <c r="F399" s="1">
        <v>45944</v>
      </c>
      <c r="G399" s="1">
        <v>45944</v>
      </c>
      <c r="H399">
        <v>3</v>
      </c>
      <c r="I399">
        <v>169.46</v>
      </c>
      <c r="J399">
        <v>56.49</v>
      </c>
      <c r="K399">
        <v>55.16</v>
      </c>
      <c r="L399" t="s">
        <v>40</v>
      </c>
      <c r="M399" t="s">
        <v>54</v>
      </c>
      <c r="N399" t="s">
        <v>33</v>
      </c>
      <c r="O399">
        <v>50</v>
      </c>
      <c r="P399" t="s">
        <v>34</v>
      </c>
      <c r="Q399" t="s">
        <v>90</v>
      </c>
      <c r="R399" t="s">
        <v>56</v>
      </c>
      <c r="S399" t="s">
        <v>100</v>
      </c>
      <c r="T399">
        <v>0</v>
      </c>
      <c r="U399">
        <v>1</v>
      </c>
      <c r="V399">
        <v>0</v>
      </c>
      <c r="W399">
        <v>0</v>
      </c>
      <c r="X399">
        <v>1</v>
      </c>
      <c r="Y399" s="1">
        <v>44371</v>
      </c>
      <c r="Z399" s="1">
        <v>44371</v>
      </c>
      <c r="AA399">
        <v>2</v>
      </c>
      <c r="AB399" t="s">
        <v>38</v>
      </c>
      <c r="AC399" t="b">
        <v>1</v>
      </c>
      <c r="AD399" t="b">
        <v>1</v>
      </c>
    </row>
    <row r="400" spans="1:30" x14ac:dyDescent="0.25">
      <c r="A400" t="s">
        <v>476</v>
      </c>
      <c r="B400" s="1">
        <v>45407</v>
      </c>
      <c r="D400" s="1">
        <v>45762</v>
      </c>
      <c r="E400" s="1">
        <v>45762</v>
      </c>
      <c r="F400" s="1">
        <v>45836</v>
      </c>
      <c r="G400" s="1">
        <v>45836</v>
      </c>
      <c r="H400">
        <v>4</v>
      </c>
      <c r="I400">
        <v>4.1900000000000004</v>
      </c>
      <c r="J400">
        <v>1.05</v>
      </c>
      <c r="K400">
        <v>0.85</v>
      </c>
      <c r="L400" t="s">
        <v>47</v>
      </c>
      <c r="M400" t="s">
        <v>41</v>
      </c>
      <c r="N400" t="s">
        <v>48</v>
      </c>
      <c r="O400">
        <v>16</v>
      </c>
      <c r="P400" t="s">
        <v>49</v>
      </c>
      <c r="Q400" t="s">
        <v>82</v>
      </c>
      <c r="R400" t="s">
        <v>63</v>
      </c>
      <c r="S400" t="s">
        <v>51</v>
      </c>
      <c r="T400">
        <v>0</v>
      </c>
      <c r="U400">
        <v>0</v>
      </c>
      <c r="V400">
        <v>0</v>
      </c>
      <c r="W400">
        <v>0</v>
      </c>
      <c r="X400">
        <v>1</v>
      </c>
      <c r="Y400" s="1">
        <v>45747</v>
      </c>
      <c r="Z400" s="1">
        <v>45747</v>
      </c>
      <c r="AA400">
        <v>10</v>
      </c>
      <c r="AB400" t="s">
        <v>38</v>
      </c>
      <c r="AC400" t="b">
        <v>0</v>
      </c>
      <c r="AD400" t="b">
        <v>0</v>
      </c>
    </row>
    <row r="401" spans="1:30" x14ac:dyDescent="0.25">
      <c r="A401" t="s">
        <v>477</v>
      </c>
      <c r="B401" s="1">
        <v>44992</v>
      </c>
      <c r="D401" s="1">
        <v>45182</v>
      </c>
      <c r="E401" s="1">
        <v>45182</v>
      </c>
      <c r="F401" s="1">
        <v>45196</v>
      </c>
      <c r="G401" s="1">
        <v>45196</v>
      </c>
      <c r="H401">
        <v>2</v>
      </c>
      <c r="I401">
        <v>70.400000000000006</v>
      </c>
      <c r="J401">
        <v>35.200000000000003</v>
      </c>
      <c r="K401">
        <v>73.62</v>
      </c>
      <c r="L401" t="s">
        <v>59</v>
      </c>
      <c r="M401" t="s">
        <v>60</v>
      </c>
      <c r="N401" t="s">
        <v>48</v>
      </c>
      <c r="O401">
        <v>37</v>
      </c>
      <c r="P401" t="s">
        <v>34</v>
      </c>
      <c r="Q401" t="s">
        <v>50</v>
      </c>
      <c r="R401" t="s">
        <v>63</v>
      </c>
      <c r="S401" t="s">
        <v>85</v>
      </c>
      <c r="T401">
        <v>0</v>
      </c>
      <c r="U401">
        <v>0</v>
      </c>
      <c r="V401">
        <v>1</v>
      </c>
      <c r="W401">
        <v>0</v>
      </c>
      <c r="X401">
        <v>1</v>
      </c>
      <c r="Y401">
        <v>0</v>
      </c>
      <c r="Z401" t="s">
        <v>37</v>
      </c>
      <c r="AA401">
        <v>2</v>
      </c>
      <c r="AB401" t="s">
        <v>73</v>
      </c>
      <c r="AC401" t="b">
        <v>0</v>
      </c>
      <c r="AD401" t="b">
        <v>0</v>
      </c>
    </row>
    <row r="402" spans="1:30" x14ac:dyDescent="0.25">
      <c r="A402" t="s">
        <v>478</v>
      </c>
      <c r="B402" s="1">
        <v>44272</v>
      </c>
      <c r="D402" s="1">
        <v>45347</v>
      </c>
      <c r="E402" s="1">
        <v>45347</v>
      </c>
      <c r="F402" s="1">
        <v>45592</v>
      </c>
      <c r="G402" s="1">
        <v>45592</v>
      </c>
      <c r="H402">
        <v>4</v>
      </c>
      <c r="I402">
        <v>292.16000000000003</v>
      </c>
      <c r="J402">
        <v>73.040000000000006</v>
      </c>
      <c r="K402">
        <v>0</v>
      </c>
      <c r="L402" t="s">
        <v>87</v>
      </c>
      <c r="M402" t="s">
        <v>69</v>
      </c>
      <c r="N402" t="s">
        <v>48</v>
      </c>
      <c r="O402">
        <v>34</v>
      </c>
      <c r="P402" t="s">
        <v>34</v>
      </c>
      <c r="Q402" t="s">
        <v>66</v>
      </c>
      <c r="R402" t="s">
        <v>56</v>
      </c>
      <c r="S402" t="s">
        <v>57</v>
      </c>
      <c r="T402">
        <v>0</v>
      </c>
      <c r="U402">
        <v>0</v>
      </c>
      <c r="V402">
        <v>0</v>
      </c>
      <c r="W402">
        <v>0</v>
      </c>
      <c r="X402">
        <v>0</v>
      </c>
      <c r="Y402">
        <v>0</v>
      </c>
      <c r="Z402" t="s">
        <v>37</v>
      </c>
      <c r="AA402">
        <v>0</v>
      </c>
      <c r="AB402" t="s">
        <v>52</v>
      </c>
      <c r="AC402" t="b">
        <v>1</v>
      </c>
      <c r="AD402" t="b">
        <v>0</v>
      </c>
    </row>
    <row r="403" spans="1:30" x14ac:dyDescent="0.25">
      <c r="A403" t="s">
        <v>479</v>
      </c>
      <c r="B403" s="1">
        <v>43961</v>
      </c>
      <c r="D403" s="1">
        <v>45929</v>
      </c>
      <c r="E403" s="1">
        <v>45929</v>
      </c>
      <c r="F403" s="1">
        <v>45944</v>
      </c>
      <c r="G403" s="1">
        <v>45944</v>
      </c>
      <c r="H403">
        <v>1</v>
      </c>
      <c r="I403">
        <v>73.459999999999994</v>
      </c>
      <c r="J403">
        <v>73.459999999999994</v>
      </c>
      <c r="K403">
        <v>57.83</v>
      </c>
      <c r="L403" t="s">
        <v>47</v>
      </c>
      <c r="M403" t="s">
        <v>69</v>
      </c>
      <c r="N403" t="s">
        <v>42</v>
      </c>
      <c r="O403">
        <v>26</v>
      </c>
      <c r="P403" t="s">
        <v>70</v>
      </c>
      <c r="Q403" t="s">
        <v>66</v>
      </c>
      <c r="R403" t="s">
        <v>56</v>
      </c>
      <c r="S403" t="s">
        <v>85</v>
      </c>
      <c r="T403">
        <v>0</v>
      </c>
      <c r="U403">
        <v>0</v>
      </c>
      <c r="V403">
        <v>0</v>
      </c>
      <c r="W403">
        <v>0</v>
      </c>
      <c r="X403">
        <v>0</v>
      </c>
      <c r="Y403" s="1">
        <v>44215</v>
      </c>
      <c r="Z403" s="1">
        <v>44215</v>
      </c>
      <c r="AA403">
        <v>0</v>
      </c>
      <c r="AB403" t="s">
        <v>73</v>
      </c>
      <c r="AC403" t="b">
        <v>1</v>
      </c>
      <c r="AD403" t="b">
        <v>0</v>
      </c>
    </row>
    <row r="404" spans="1:30" x14ac:dyDescent="0.25">
      <c r="A404" t="s">
        <v>480</v>
      </c>
      <c r="B404" s="1">
        <v>45102</v>
      </c>
      <c r="D404" s="1">
        <v>45476</v>
      </c>
      <c r="E404" s="1">
        <v>45476</v>
      </c>
      <c r="F404" s="1">
        <v>45715</v>
      </c>
      <c r="G404" s="1">
        <v>45715</v>
      </c>
      <c r="H404">
        <v>3</v>
      </c>
      <c r="I404">
        <v>134.69999999999999</v>
      </c>
      <c r="J404">
        <v>44.9</v>
      </c>
      <c r="K404">
        <v>77.66</v>
      </c>
      <c r="L404" t="s">
        <v>59</v>
      </c>
      <c r="M404" t="s">
        <v>69</v>
      </c>
      <c r="N404" t="s">
        <v>48</v>
      </c>
      <c r="O404">
        <v>38</v>
      </c>
      <c r="P404" t="s">
        <v>34</v>
      </c>
      <c r="Q404" t="s">
        <v>82</v>
      </c>
      <c r="R404" t="s">
        <v>35</v>
      </c>
      <c r="S404" t="s">
        <v>72</v>
      </c>
      <c r="T404">
        <v>0</v>
      </c>
      <c r="U404">
        <v>0</v>
      </c>
      <c r="V404">
        <v>0</v>
      </c>
      <c r="W404">
        <v>0</v>
      </c>
      <c r="X404">
        <v>1</v>
      </c>
      <c r="Y404">
        <v>0</v>
      </c>
      <c r="Z404" t="s">
        <v>37</v>
      </c>
      <c r="AA404">
        <v>0</v>
      </c>
      <c r="AB404" t="s">
        <v>52</v>
      </c>
      <c r="AC404" t="b">
        <v>0</v>
      </c>
      <c r="AD404" t="b">
        <v>1</v>
      </c>
    </row>
    <row r="405" spans="1:30" x14ac:dyDescent="0.25">
      <c r="A405" t="s">
        <v>481</v>
      </c>
      <c r="B405" s="1">
        <v>44960</v>
      </c>
      <c r="D405" s="1">
        <v>45735</v>
      </c>
      <c r="E405" s="1">
        <v>45735</v>
      </c>
      <c r="F405" s="1">
        <v>45782</v>
      </c>
      <c r="G405" s="1">
        <v>45782</v>
      </c>
      <c r="H405">
        <v>3</v>
      </c>
      <c r="I405">
        <v>245.68</v>
      </c>
      <c r="J405">
        <v>81.89</v>
      </c>
      <c r="K405">
        <v>0.5</v>
      </c>
      <c r="L405" t="s">
        <v>31</v>
      </c>
      <c r="M405" t="s">
        <v>69</v>
      </c>
      <c r="N405" t="s">
        <v>48</v>
      </c>
      <c r="O405">
        <v>32</v>
      </c>
      <c r="P405" t="s">
        <v>34</v>
      </c>
      <c r="Q405" t="s">
        <v>43</v>
      </c>
      <c r="R405" t="s">
        <v>67</v>
      </c>
      <c r="S405" t="s">
        <v>36</v>
      </c>
      <c r="T405">
        <v>0</v>
      </c>
      <c r="U405">
        <v>0</v>
      </c>
      <c r="V405">
        <v>0</v>
      </c>
      <c r="W405">
        <v>1</v>
      </c>
      <c r="X405">
        <v>1</v>
      </c>
      <c r="Y405" s="1">
        <v>45443</v>
      </c>
      <c r="Z405" s="1">
        <v>45443</v>
      </c>
      <c r="AA405">
        <v>0</v>
      </c>
      <c r="AB405" t="s">
        <v>52</v>
      </c>
      <c r="AC405" t="b">
        <v>0</v>
      </c>
      <c r="AD405" t="b">
        <v>0</v>
      </c>
    </row>
    <row r="406" spans="1:30" x14ac:dyDescent="0.25">
      <c r="A406" t="s">
        <v>482</v>
      </c>
      <c r="B406" s="1">
        <v>45213</v>
      </c>
      <c r="D406" s="1">
        <v>45356</v>
      </c>
      <c r="E406" s="1">
        <v>45356</v>
      </c>
      <c r="F406" s="1">
        <v>45841</v>
      </c>
      <c r="G406" s="1">
        <v>45841</v>
      </c>
      <c r="H406">
        <v>2</v>
      </c>
      <c r="I406">
        <v>111.86</v>
      </c>
      <c r="J406">
        <v>55.93</v>
      </c>
      <c r="K406">
        <v>39.520000000000003</v>
      </c>
      <c r="L406" t="s">
        <v>65</v>
      </c>
      <c r="M406" t="s">
        <v>95</v>
      </c>
      <c r="N406" t="s">
        <v>48</v>
      </c>
      <c r="O406">
        <v>33</v>
      </c>
      <c r="P406" t="s">
        <v>34</v>
      </c>
      <c r="Q406" t="s">
        <v>43</v>
      </c>
      <c r="R406" t="s">
        <v>44</v>
      </c>
      <c r="S406" t="s">
        <v>85</v>
      </c>
      <c r="T406">
        <v>0</v>
      </c>
      <c r="U406">
        <v>0</v>
      </c>
      <c r="V406">
        <v>0</v>
      </c>
      <c r="W406">
        <v>0</v>
      </c>
      <c r="X406">
        <v>1</v>
      </c>
      <c r="Y406">
        <v>0</v>
      </c>
      <c r="Z406" t="s">
        <v>37</v>
      </c>
      <c r="AA406">
        <v>8</v>
      </c>
      <c r="AB406" t="s">
        <v>73</v>
      </c>
      <c r="AC406" t="b">
        <v>1</v>
      </c>
      <c r="AD406" t="b">
        <v>0</v>
      </c>
    </row>
    <row r="407" spans="1:30" x14ac:dyDescent="0.25">
      <c r="A407" t="s">
        <v>483</v>
      </c>
      <c r="B407" s="1">
        <v>45454</v>
      </c>
      <c r="D407" s="1">
        <v>45464</v>
      </c>
      <c r="E407" s="1">
        <v>45464</v>
      </c>
      <c r="F407" s="1">
        <v>45508</v>
      </c>
      <c r="G407" s="1">
        <v>45508</v>
      </c>
      <c r="H407">
        <v>3</v>
      </c>
      <c r="I407">
        <v>263.66000000000003</v>
      </c>
      <c r="J407">
        <v>87.89</v>
      </c>
      <c r="K407">
        <v>66.33</v>
      </c>
      <c r="L407" t="s">
        <v>40</v>
      </c>
      <c r="M407" t="s">
        <v>62</v>
      </c>
      <c r="N407" t="s">
        <v>48</v>
      </c>
      <c r="O407">
        <v>30</v>
      </c>
      <c r="P407" t="s">
        <v>70</v>
      </c>
      <c r="Q407" t="s">
        <v>82</v>
      </c>
      <c r="R407" t="s">
        <v>56</v>
      </c>
      <c r="S407" t="s">
        <v>100</v>
      </c>
      <c r="T407">
        <v>0</v>
      </c>
      <c r="U407">
        <v>0</v>
      </c>
      <c r="V407">
        <v>0</v>
      </c>
      <c r="W407">
        <v>0</v>
      </c>
      <c r="X407">
        <v>2</v>
      </c>
      <c r="Y407" s="1">
        <v>45698</v>
      </c>
      <c r="Z407" s="1">
        <v>45698</v>
      </c>
      <c r="AA407">
        <v>9</v>
      </c>
      <c r="AB407" t="s">
        <v>38</v>
      </c>
      <c r="AC407" t="b">
        <v>1</v>
      </c>
      <c r="AD407" t="b">
        <v>0</v>
      </c>
    </row>
    <row r="408" spans="1:30" x14ac:dyDescent="0.25">
      <c r="A408" t="s">
        <v>484</v>
      </c>
      <c r="B408" s="1">
        <v>44086</v>
      </c>
      <c r="D408" s="1">
        <v>44544</v>
      </c>
      <c r="E408" s="1">
        <v>44544</v>
      </c>
      <c r="F408" s="1">
        <v>44890</v>
      </c>
      <c r="G408" s="1">
        <v>44890</v>
      </c>
      <c r="H408">
        <v>1</v>
      </c>
      <c r="I408">
        <v>35.72</v>
      </c>
      <c r="J408">
        <v>35.72</v>
      </c>
      <c r="K408">
        <v>34.299999999999997</v>
      </c>
      <c r="L408" t="s">
        <v>87</v>
      </c>
      <c r="M408" t="s">
        <v>62</v>
      </c>
      <c r="N408" t="s">
        <v>48</v>
      </c>
      <c r="O408">
        <v>36</v>
      </c>
      <c r="P408" t="s">
        <v>34</v>
      </c>
      <c r="Q408" t="s">
        <v>55</v>
      </c>
      <c r="R408" t="s">
        <v>44</v>
      </c>
      <c r="S408" t="s">
        <v>45</v>
      </c>
      <c r="T408">
        <v>0</v>
      </c>
      <c r="U408">
        <v>0</v>
      </c>
      <c r="V408">
        <v>0</v>
      </c>
      <c r="W408">
        <v>0</v>
      </c>
      <c r="X408">
        <v>0</v>
      </c>
      <c r="Y408" s="1">
        <v>45127</v>
      </c>
      <c r="Z408" s="1">
        <v>45127</v>
      </c>
      <c r="AA408">
        <v>0</v>
      </c>
      <c r="AB408" t="s">
        <v>38</v>
      </c>
      <c r="AC408" t="b">
        <v>1</v>
      </c>
      <c r="AD408" t="b">
        <v>1</v>
      </c>
    </row>
    <row r="409" spans="1:30" x14ac:dyDescent="0.25">
      <c r="A409" t="s">
        <v>485</v>
      </c>
      <c r="B409" s="1">
        <v>45263</v>
      </c>
      <c r="D409" s="1">
        <v>45290</v>
      </c>
      <c r="E409" s="1">
        <v>45290</v>
      </c>
      <c r="F409" s="1">
        <v>45320</v>
      </c>
      <c r="G409" s="1">
        <v>45320</v>
      </c>
      <c r="H409">
        <v>3</v>
      </c>
      <c r="I409">
        <v>84.44</v>
      </c>
      <c r="J409">
        <v>28.15</v>
      </c>
      <c r="K409">
        <v>16.690000000000001</v>
      </c>
      <c r="L409" t="s">
        <v>65</v>
      </c>
      <c r="M409" t="s">
        <v>32</v>
      </c>
      <c r="N409" t="s">
        <v>48</v>
      </c>
      <c r="O409">
        <v>49</v>
      </c>
      <c r="P409" t="s">
        <v>34</v>
      </c>
      <c r="Q409" t="s">
        <v>66</v>
      </c>
      <c r="R409" t="s">
        <v>63</v>
      </c>
      <c r="S409" t="s">
        <v>85</v>
      </c>
      <c r="T409">
        <v>0</v>
      </c>
      <c r="U409">
        <v>0</v>
      </c>
      <c r="V409">
        <v>1</v>
      </c>
      <c r="W409">
        <v>0</v>
      </c>
      <c r="X409">
        <v>2</v>
      </c>
      <c r="Y409" s="1">
        <v>45772</v>
      </c>
      <c r="Z409" s="1">
        <v>45772</v>
      </c>
      <c r="AA409">
        <v>0</v>
      </c>
      <c r="AB409" t="s">
        <v>52</v>
      </c>
      <c r="AC409" t="b">
        <v>1</v>
      </c>
      <c r="AD409" t="b">
        <v>0</v>
      </c>
    </row>
    <row r="410" spans="1:30" x14ac:dyDescent="0.25">
      <c r="A410" t="s">
        <v>486</v>
      </c>
      <c r="B410" s="1">
        <v>44768</v>
      </c>
      <c r="D410">
        <v>0</v>
      </c>
      <c r="E410" t="s">
        <v>92</v>
      </c>
      <c r="F410">
        <v>0</v>
      </c>
      <c r="G410" t="s">
        <v>92</v>
      </c>
      <c r="H410">
        <v>0</v>
      </c>
      <c r="I410">
        <v>0</v>
      </c>
      <c r="J410">
        <v>0</v>
      </c>
      <c r="K410">
        <v>0</v>
      </c>
      <c r="L410" t="s">
        <v>47</v>
      </c>
      <c r="M410" t="s">
        <v>95</v>
      </c>
      <c r="N410" t="s">
        <v>48</v>
      </c>
      <c r="O410">
        <v>32</v>
      </c>
      <c r="P410" t="s">
        <v>34</v>
      </c>
      <c r="Q410" t="s">
        <v>66</v>
      </c>
      <c r="R410" t="s">
        <v>67</v>
      </c>
      <c r="S410" t="s">
        <v>72</v>
      </c>
      <c r="T410">
        <v>0</v>
      </c>
      <c r="U410">
        <v>0</v>
      </c>
      <c r="V410">
        <v>0</v>
      </c>
      <c r="W410">
        <v>0</v>
      </c>
      <c r="X410">
        <v>0</v>
      </c>
      <c r="Y410" s="1">
        <v>45056</v>
      </c>
      <c r="Z410" s="1">
        <v>45056</v>
      </c>
      <c r="AA410">
        <v>0</v>
      </c>
      <c r="AB410" t="s">
        <v>73</v>
      </c>
      <c r="AC410" t="b">
        <v>0</v>
      </c>
      <c r="AD410" t="b">
        <v>0</v>
      </c>
    </row>
    <row r="411" spans="1:30" x14ac:dyDescent="0.25">
      <c r="A411" t="s">
        <v>487</v>
      </c>
      <c r="B411" s="1">
        <v>44179</v>
      </c>
      <c r="D411" s="1">
        <v>45819</v>
      </c>
      <c r="E411" s="1">
        <v>45819</v>
      </c>
      <c r="F411" s="1">
        <v>45906</v>
      </c>
      <c r="G411" s="1">
        <v>45906</v>
      </c>
      <c r="H411">
        <v>1</v>
      </c>
      <c r="I411">
        <v>91.35</v>
      </c>
      <c r="J411">
        <v>91.35</v>
      </c>
      <c r="K411">
        <v>144.26</v>
      </c>
      <c r="L411" t="s">
        <v>40</v>
      </c>
      <c r="M411" t="s">
        <v>60</v>
      </c>
      <c r="N411" t="s">
        <v>48</v>
      </c>
      <c r="O411">
        <v>45</v>
      </c>
      <c r="P411" t="s">
        <v>34</v>
      </c>
      <c r="Q411" t="s">
        <v>82</v>
      </c>
      <c r="R411" t="s">
        <v>35</v>
      </c>
      <c r="S411" t="s">
        <v>36</v>
      </c>
      <c r="T411">
        <v>0</v>
      </c>
      <c r="U411">
        <v>0</v>
      </c>
      <c r="V411">
        <v>1</v>
      </c>
      <c r="W411">
        <v>1</v>
      </c>
      <c r="X411">
        <v>1</v>
      </c>
      <c r="Y411" s="1">
        <v>44929</v>
      </c>
      <c r="Z411" s="1">
        <v>44929</v>
      </c>
      <c r="AA411">
        <v>7</v>
      </c>
      <c r="AB411" t="s">
        <v>73</v>
      </c>
      <c r="AC411" t="b">
        <v>0</v>
      </c>
      <c r="AD411" t="b">
        <v>1</v>
      </c>
    </row>
    <row r="412" spans="1:30" x14ac:dyDescent="0.25">
      <c r="A412" t="s">
        <v>488</v>
      </c>
      <c r="B412" s="1">
        <v>44331</v>
      </c>
      <c r="D412" s="1">
        <v>44369</v>
      </c>
      <c r="E412" s="1">
        <v>44369</v>
      </c>
      <c r="F412" s="1">
        <v>44920</v>
      </c>
      <c r="G412" s="1">
        <v>44920</v>
      </c>
      <c r="H412">
        <v>4</v>
      </c>
      <c r="I412">
        <v>337.98</v>
      </c>
      <c r="J412">
        <v>84.5</v>
      </c>
      <c r="K412">
        <v>23.52</v>
      </c>
      <c r="L412" t="s">
        <v>31</v>
      </c>
      <c r="M412" t="s">
        <v>76</v>
      </c>
      <c r="N412" t="s">
        <v>48</v>
      </c>
      <c r="O412">
        <v>21</v>
      </c>
      <c r="P412" t="s">
        <v>70</v>
      </c>
      <c r="Q412" t="s">
        <v>55</v>
      </c>
      <c r="R412" t="s">
        <v>35</v>
      </c>
      <c r="S412" t="s">
        <v>72</v>
      </c>
      <c r="T412">
        <v>0</v>
      </c>
      <c r="U412">
        <v>0</v>
      </c>
      <c r="V412">
        <v>0</v>
      </c>
      <c r="W412">
        <v>0</v>
      </c>
      <c r="X412">
        <v>1</v>
      </c>
      <c r="Y412">
        <v>0</v>
      </c>
      <c r="Z412" t="s">
        <v>37</v>
      </c>
      <c r="AA412">
        <v>3</v>
      </c>
      <c r="AB412" t="s">
        <v>73</v>
      </c>
      <c r="AC412" t="b">
        <v>1</v>
      </c>
      <c r="AD412" t="b">
        <v>0</v>
      </c>
    </row>
    <row r="413" spans="1:30" x14ac:dyDescent="0.25">
      <c r="A413" t="s">
        <v>489</v>
      </c>
      <c r="B413" s="1">
        <v>44935</v>
      </c>
      <c r="D413" s="1">
        <v>45323</v>
      </c>
      <c r="E413" s="1">
        <v>45323</v>
      </c>
      <c r="F413" s="1">
        <v>45927</v>
      </c>
      <c r="G413" s="1">
        <v>45927</v>
      </c>
      <c r="H413">
        <v>2</v>
      </c>
      <c r="I413">
        <v>255.17</v>
      </c>
      <c r="J413">
        <v>127.59</v>
      </c>
      <c r="K413">
        <v>186.32</v>
      </c>
      <c r="L413" t="s">
        <v>31</v>
      </c>
      <c r="M413" t="s">
        <v>69</v>
      </c>
      <c r="N413" t="s">
        <v>42</v>
      </c>
      <c r="O413">
        <v>52</v>
      </c>
      <c r="P413" t="s">
        <v>34</v>
      </c>
      <c r="Q413" t="s">
        <v>66</v>
      </c>
      <c r="R413" t="s">
        <v>63</v>
      </c>
      <c r="S413" t="s">
        <v>45</v>
      </c>
      <c r="T413">
        <v>0</v>
      </c>
      <c r="U413">
        <v>0</v>
      </c>
      <c r="V413">
        <v>0</v>
      </c>
      <c r="W413">
        <v>0</v>
      </c>
      <c r="X413">
        <v>0</v>
      </c>
      <c r="Y413" s="1">
        <v>45735</v>
      </c>
      <c r="Z413" s="1">
        <v>45735</v>
      </c>
      <c r="AA413">
        <v>0</v>
      </c>
      <c r="AB413" t="s">
        <v>38</v>
      </c>
      <c r="AC413" t="b">
        <v>0</v>
      </c>
      <c r="AD413" t="b">
        <v>0</v>
      </c>
    </row>
    <row r="414" spans="1:30" x14ac:dyDescent="0.25">
      <c r="A414" t="s">
        <v>490</v>
      </c>
      <c r="B414" s="1">
        <v>44477</v>
      </c>
      <c r="D414" s="1">
        <v>45372</v>
      </c>
      <c r="E414" s="1">
        <v>45372</v>
      </c>
      <c r="F414" s="1">
        <v>45518</v>
      </c>
      <c r="G414" s="1">
        <v>45518</v>
      </c>
      <c r="H414">
        <v>6</v>
      </c>
      <c r="I414">
        <v>234.09</v>
      </c>
      <c r="J414">
        <v>39.020000000000003</v>
      </c>
      <c r="K414">
        <v>20.32</v>
      </c>
      <c r="L414" t="s">
        <v>40</v>
      </c>
      <c r="M414" t="s">
        <v>88</v>
      </c>
      <c r="N414" t="s">
        <v>48</v>
      </c>
      <c r="O414">
        <v>34</v>
      </c>
      <c r="P414" t="s">
        <v>34</v>
      </c>
      <c r="Q414" t="s">
        <v>43</v>
      </c>
      <c r="R414" t="s">
        <v>63</v>
      </c>
      <c r="S414" t="s">
        <v>100</v>
      </c>
      <c r="T414">
        <v>0</v>
      </c>
      <c r="U414">
        <v>0</v>
      </c>
      <c r="V414">
        <v>0</v>
      </c>
      <c r="W414">
        <v>1</v>
      </c>
      <c r="X414">
        <v>0</v>
      </c>
      <c r="Y414">
        <v>0</v>
      </c>
      <c r="Z414" t="s">
        <v>37</v>
      </c>
      <c r="AA414">
        <v>0</v>
      </c>
      <c r="AB414" t="s">
        <v>38</v>
      </c>
      <c r="AC414" t="b">
        <v>1</v>
      </c>
      <c r="AD414" t="b">
        <v>0</v>
      </c>
    </row>
    <row r="415" spans="1:30" x14ac:dyDescent="0.25">
      <c r="A415" t="s">
        <v>491</v>
      </c>
      <c r="B415" s="1">
        <v>44928</v>
      </c>
      <c r="D415" s="1">
        <v>45736</v>
      </c>
      <c r="E415" s="1">
        <v>45736</v>
      </c>
      <c r="F415" s="1">
        <v>45925</v>
      </c>
      <c r="G415" s="1">
        <v>45925</v>
      </c>
      <c r="H415">
        <v>5</v>
      </c>
      <c r="I415">
        <v>505.46</v>
      </c>
      <c r="J415">
        <v>101.09</v>
      </c>
      <c r="K415">
        <v>128.03</v>
      </c>
      <c r="L415" t="s">
        <v>40</v>
      </c>
      <c r="M415" t="s">
        <v>80</v>
      </c>
      <c r="N415" t="s">
        <v>48</v>
      </c>
      <c r="O415">
        <v>16</v>
      </c>
      <c r="P415" t="s">
        <v>49</v>
      </c>
      <c r="Q415" t="s">
        <v>43</v>
      </c>
      <c r="R415" t="s">
        <v>67</v>
      </c>
      <c r="S415" t="s">
        <v>85</v>
      </c>
      <c r="T415">
        <v>0</v>
      </c>
      <c r="U415">
        <v>1</v>
      </c>
      <c r="V415">
        <v>0</v>
      </c>
      <c r="W415">
        <v>2</v>
      </c>
      <c r="X415">
        <v>3</v>
      </c>
      <c r="Y415">
        <v>0</v>
      </c>
      <c r="Z415" t="s">
        <v>37</v>
      </c>
      <c r="AA415">
        <v>0</v>
      </c>
      <c r="AB415" t="s">
        <v>52</v>
      </c>
      <c r="AC415" t="b">
        <v>1</v>
      </c>
      <c r="AD415" t="b">
        <v>1</v>
      </c>
    </row>
    <row r="416" spans="1:30" x14ac:dyDescent="0.25">
      <c r="A416" t="s">
        <v>492</v>
      </c>
      <c r="B416" s="1">
        <v>45193</v>
      </c>
      <c r="D416" s="1">
        <v>45870</v>
      </c>
      <c r="E416" s="1">
        <v>45870</v>
      </c>
      <c r="F416" s="1">
        <v>45873</v>
      </c>
      <c r="G416" s="1">
        <v>45873</v>
      </c>
      <c r="H416">
        <v>2</v>
      </c>
      <c r="I416">
        <v>125.74</v>
      </c>
      <c r="J416">
        <v>62.87</v>
      </c>
      <c r="K416">
        <v>52.24</v>
      </c>
      <c r="L416" t="s">
        <v>59</v>
      </c>
      <c r="M416" t="s">
        <v>69</v>
      </c>
      <c r="N416" t="s">
        <v>33</v>
      </c>
      <c r="O416">
        <v>27</v>
      </c>
      <c r="P416" t="s">
        <v>70</v>
      </c>
      <c r="Q416" t="s">
        <v>43</v>
      </c>
      <c r="R416" t="s">
        <v>63</v>
      </c>
      <c r="S416" t="s">
        <v>72</v>
      </c>
      <c r="T416">
        <v>1</v>
      </c>
      <c r="U416">
        <v>1</v>
      </c>
      <c r="V416">
        <v>0</v>
      </c>
      <c r="W416">
        <v>0</v>
      </c>
      <c r="X416">
        <v>1</v>
      </c>
      <c r="Y416" s="1">
        <v>45596</v>
      </c>
      <c r="Z416" s="1">
        <v>45596</v>
      </c>
      <c r="AA416">
        <v>0</v>
      </c>
      <c r="AB416" t="s">
        <v>73</v>
      </c>
      <c r="AC416" t="b">
        <v>1</v>
      </c>
      <c r="AD416" t="b">
        <v>0</v>
      </c>
    </row>
    <row r="417" spans="1:30" x14ac:dyDescent="0.25">
      <c r="A417" t="s">
        <v>493</v>
      </c>
      <c r="B417" s="1">
        <v>43981</v>
      </c>
      <c r="D417" s="1">
        <v>44830</v>
      </c>
      <c r="E417" s="1">
        <v>44830</v>
      </c>
      <c r="F417" s="1">
        <v>45429</v>
      </c>
      <c r="G417" s="1">
        <v>45429</v>
      </c>
      <c r="H417">
        <v>6</v>
      </c>
      <c r="I417">
        <v>171.41</v>
      </c>
      <c r="J417">
        <v>28.57</v>
      </c>
      <c r="K417">
        <v>64.099999999999994</v>
      </c>
      <c r="L417" t="s">
        <v>47</v>
      </c>
      <c r="M417" t="s">
        <v>54</v>
      </c>
      <c r="N417" t="s">
        <v>48</v>
      </c>
      <c r="O417">
        <v>36</v>
      </c>
      <c r="P417" t="s">
        <v>34</v>
      </c>
      <c r="Q417" t="s">
        <v>35</v>
      </c>
      <c r="R417" t="s">
        <v>35</v>
      </c>
      <c r="S417" t="s">
        <v>51</v>
      </c>
      <c r="T417">
        <v>0</v>
      </c>
      <c r="U417">
        <v>0</v>
      </c>
      <c r="V417">
        <v>0</v>
      </c>
      <c r="W417">
        <v>0</v>
      </c>
      <c r="X417">
        <v>4</v>
      </c>
      <c r="Y417" s="1">
        <v>45446</v>
      </c>
      <c r="Z417" s="1">
        <v>45446</v>
      </c>
      <c r="AA417">
        <v>0</v>
      </c>
      <c r="AB417" t="s">
        <v>38</v>
      </c>
      <c r="AC417" t="b">
        <v>1</v>
      </c>
      <c r="AD417" t="b">
        <v>0</v>
      </c>
    </row>
    <row r="418" spans="1:30" x14ac:dyDescent="0.25">
      <c r="A418" t="s">
        <v>494</v>
      </c>
      <c r="B418" s="1">
        <v>44136</v>
      </c>
      <c r="D418" s="1">
        <v>45431</v>
      </c>
      <c r="E418" s="1">
        <v>45431</v>
      </c>
      <c r="F418" s="1">
        <v>45886</v>
      </c>
      <c r="G418" s="1">
        <v>45886</v>
      </c>
      <c r="H418">
        <v>3</v>
      </c>
      <c r="I418">
        <v>206.5</v>
      </c>
      <c r="J418">
        <v>68.83</v>
      </c>
      <c r="K418">
        <v>45.53</v>
      </c>
      <c r="L418" t="s">
        <v>65</v>
      </c>
      <c r="M418" t="s">
        <v>62</v>
      </c>
      <c r="N418" t="s">
        <v>48</v>
      </c>
      <c r="O418">
        <v>28</v>
      </c>
      <c r="P418" t="s">
        <v>70</v>
      </c>
      <c r="Q418" t="s">
        <v>43</v>
      </c>
      <c r="R418" t="s">
        <v>56</v>
      </c>
      <c r="S418" t="s">
        <v>72</v>
      </c>
      <c r="T418">
        <v>0</v>
      </c>
      <c r="U418">
        <v>0</v>
      </c>
      <c r="V418">
        <v>0</v>
      </c>
      <c r="W418">
        <v>0</v>
      </c>
      <c r="X418">
        <v>0</v>
      </c>
      <c r="Y418" s="1">
        <v>45662</v>
      </c>
      <c r="Z418" s="1">
        <v>45662</v>
      </c>
      <c r="AA418">
        <v>0</v>
      </c>
      <c r="AB418" t="s">
        <v>73</v>
      </c>
      <c r="AC418" t="b">
        <v>0</v>
      </c>
      <c r="AD418" t="b">
        <v>0</v>
      </c>
    </row>
    <row r="419" spans="1:30" x14ac:dyDescent="0.25">
      <c r="A419" t="s">
        <v>495</v>
      </c>
      <c r="B419" s="1">
        <v>44408</v>
      </c>
      <c r="D419" s="1">
        <v>44554</v>
      </c>
      <c r="E419" s="1">
        <v>44554</v>
      </c>
      <c r="F419">
        <v>0</v>
      </c>
      <c r="G419" t="s">
        <v>92</v>
      </c>
      <c r="H419">
        <v>0</v>
      </c>
      <c r="I419">
        <v>0</v>
      </c>
      <c r="J419">
        <v>0</v>
      </c>
      <c r="K419">
        <v>0</v>
      </c>
      <c r="L419" t="s">
        <v>31</v>
      </c>
      <c r="M419" t="s">
        <v>76</v>
      </c>
      <c r="N419" t="s">
        <v>48</v>
      </c>
      <c r="O419">
        <v>43</v>
      </c>
      <c r="P419" t="s">
        <v>34</v>
      </c>
      <c r="Q419" t="s">
        <v>43</v>
      </c>
      <c r="R419" t="s">
        <v>56</v>
      </c>
      <c r="S419" t="s">
        <v>85</v>
      </c>
      <c r="T419">
        <v>0</v>
      </c>
      <c r="U419">
        <v>0</v>
      </c>
      <c r="V419">
        <v>0</v>
      </c>
      <c r="W419">
        <v>0</v>
      </c>
      <c r="X419">
        <v>0</v>
      </c>
      <c r="Y419">
        <v>0</v>
      </c>
      <c r="Z419" t="s">
        <v>37</v>
      </c>
      <c r="AA419">
        <v>0</v>
      </c>
      <c r="AB419" t="s">
        <v>73</v>
      </c>
      <c r="AC419" t="b">
        <v>1</v>
      </c>
      <c r="AD419" t="b">
        <v>0</v>
      </c>
    </row>
    <row r="420" spans="1:30" x14ac:dyDescent="0.25">
      <c r="A420" t="s">
        <v>496</v>
      </c>
      <c r="B420" s="1">
        <v>43980</v>
      </c>
      <c r="D420" s="1">
        <v>45733</v>
      </c>
      <c r="E420" s="1">
        <v>45733</v>
      </c>
      <c r="F420">
        <v>0</v>
      </c>
      <c r="G420" t="s">
        <v>92</v>
      </c>
      <c r="H420">
        <v>0</v>
      </c>
      <c r="I420">
        <v>0</v>
      </c>
      <c r="J420">
        <v>0</v>
      </c>
      <c r="K420">
        <v>0</v>
      </c>
      <c r="L420" t="s">
        <v>65</v>
      </c>
      <c r="M420" t="s">
        <v>54</v>
      </c>
      <c r="N420" t="s">
        <v>42</v>
      </c>
      <c r="O420">
        <v>48</v>
      </c>
      <c r="P420" t="s">
        <v>34</v>
      </c>
      <c r="Q420" t="s">
        <v>66</v>
      </c>
      <c r="R420" t="s">
        <v>63</v>
      </c>
      <c r="S420" t="s">
        <v>100</v>
      </c>
      <c r="T420">
        <v>0</v>
      </c>
      <c r="U420">
        <v>0</v>
      </c>
      <c r="V420">
        <v>0</v>
      </c>
      <c r="W420">
        <v>0</v>
      </c>
      <c r="X420">
        <v>0</v>
      </c>
      <c r="Y420" s="1">
        <v>45541</v>
      </c>
      <c r="Z420" s="1">
        <v>45541</v>
      </c>
      <c r="AA420">
        <v>0</v>
      </c>
      <c r="AB420" t="s">
        <v>38</v>
      </c>
      <c r="AC420" t="b">
        <v>1</v>
      </c>
      <c r="AD420" t="b">
        <v>0</v>
      </c>
    </row>
    <row r="421" spans="1:30" x14ac:dyDescent="0.25">
      <c r="A421" t="s">
        <v>497</v>
      </c>
      <c r="B421" s="1">
        <v>44516</v>
      </c>
      <c r="D421" s="1">
        <v>45729</v>
      </c>
      <c r="E421" s="1">
        <v>45729</v>
      </c>
      <c r="F421" s="1">
        <v>45884</v>
      </c>
      <c r="G421" s="1">
        <v>45884</v>
      </c>
      <c r="H421">
        <v>3</v>
      </c>
      <c r="I421">
        <v>185.49</v>
      </c>
      <c r="J421">
        <v>61.83</v>
      </c>
      <c r="K421">
        <v>55.83</v>
      </c>
      <c r="L421" t="s">
        <v>47</v>
      </c>
      <c r="M421" t="s">
        <v>60</v>
      </c>
      <c r="N421" t="s">
        <v>33</v>
      </c>
      <c r="O421">
        <v>40</v>
      </c>
      <c r="P421" t="s">
        <v>34</v>
      </c>
      <c r="Q421" t="s">
        <v>90</v>
      </c>
      <c r="R421" t="s">
        <v>44</v>
      </c>
      <c r="S421" t="s">
        <v>100</v>
      </c>
      <c r="T421">
        <v>0</v>
      </c>
      <c r="U421">
        <v>0</v>
      </c>
      <c r="V421">
        <v>0</v>
      </c>
      <c r="W421">
        <v>1</v>
      </c>
      <c r="X421">
        <v>2</v>
      </c>
      <c r="Y421">
        <v>0</v>
      </c>
      <c r="Z421" t="s">
        <v>37</v>
      </c>
      <c r="AA421">
        <v>0</v>
      </c>
      <c r="AB421" t="s">
        <v>52</v>
      </c>
      <c r="AC421" t="b">
        <v>1</v>
      </c>
      <c r="AD421" t="b">
        <v>0</v>
      </c>
    </row>
    <row r="422" spans="1:30" x14ac:dyDescent="0.25">
      <c r="A422" t="s">
        <v>498</v>
      </c>
      <c r="B422" s="1">
        <v>45174</v>
      </c>
      <c r="D422">
        <v>0</v>
      </c>
      <c r="E422" t="s">
        <v>92</v>
      </c>
      <c r="F422">
        <v>0</v>
      </c>
      <c r="G422" t="s">
        <v>92</v>
      </c>
      <c r="H422">
        <v>0</v>
      </c>
      <c r="I422">
        <v>0</v>
      </c>
      <c r="J422">
        <v>0</v>
      </c>
      <c r="K422">
        <v>0</v>
      </c>
      <c r="L422" t="s">
        <v>65</v>
      </c>
      <c r="M422" t="s">
        <v>41</v>
      </c>
      <c r="N422" t="s">
        <v>33</v>
      </c>
      <c r="O422">
        <v>20</v>
      </c>
      <c r="P422" t="s">
        <v>70</v>
      </c>
      <c r="Q422" t="s">
        <v>82</v>
      </c>
      <c r="R422" t="s">
        <v>44</v>
      </c>
      <c r="S422" t="s">
        <v>100</v>
      </c>
      <c r="T422">
        <v>0</v>
      </c>
      <c r="U422">
        <v>0</v>
      </c>
      <c r="V422">
        <v>0</v>
      </c>
      <c r="W422">
        <v>0</v>
      </c>
      <c r="X422">
        <v>0</v>
      </c>
      <c r="Y422" s="1">
        <v>45335</v>
      </c>
      <c r="Z422" s="1">
        <v>45335</v>
      </c>
      <c r="AA422">
        <v>0</v>
      </c>
      <c r="AB422" t="s">
        <v>73</v>
      </c>
      <c r="AC422" t="b">
        <v>1</v>
      </c>
      <c r="AD422" t="b">
        <v>0</v>
      </c>
    </row>
    <row r="423" spans="1:30" x14ac:dyDescent="0.25">
      <c r="A423" t="s">
        <v>499</v>
      </c>
      <c r="B423" s="1">
        <v>44778</v>
      </c>
      <c r="D423" s="1">
        <v>45894</v>
      </c>
      <c r="E423" s="1">
        <v>45894</v>
      </c>
      <c r="F423" s="1">
        <v>45907</v>
      </c>
      <c r="G423" s="1">
        <v>45907</v>
      </c>
      <c r="H423">
        <v>1</v>
      </c>
      <c r="I423">
        <v>60.99</v>
      </c>
      <c r="J423">
        <v>60.99</v>
      </c>
      <c r="K423">
        <v>97.08</v>
      </c>
      <c r="L423" t="s">
        <v>87</v>
      </c>
      <c r="M423" t="s">
        <v>76</v>
      </c>
      <c r="N423" t="s">
        <v>33</v>
      </c>
      <c r="O423">
        <v>48</v>
      </c>
      <c r="P423" t="s">
        <v>34</v>
      </c>
      <c r="Q423" t="s">
        <v>50</v>
      </c>
      <c r="R423" t="s">
        <v>67</v>
      </c>
      <c r="S423" t="s">
        <v>45</v>
      </c>
      <c r="T423">
        <v>0</v>
      </c>
      <c r="U423">
        <v>0</v>
      </c>
      <c r="V423">
        <v>0</v>
      </c>
      <c r="W423">
        <v>0</v>
      </c>
      <c r="X423">
        <v>0</v>
      </c>
      <c r="Y423">
        <v>0</v>
      </c>
      <c r="Z423" t="s">
        <v>37</v>
      </c>
      <c r="AA423">
        <v>0</v>
      </c>
      <c r="AB423" t="s">
        <v>38</v>
      </c>
      <c r="AC423" t="b">
        <v>1</v>
      </c>
      <c r="AD423" t="b">
        <v>0</v>
      </c>
    </row>
    <row r="424" spans="1:30" x14ac:dyDescent="0.25">
      <c r="A424" t="s">
        <v>500</v>
      </c>
      <c r="B424" s="1">
        <v>44156</v>
      </c>
      <c r="D424" s="1">
        <v>44569</v>
      </c>
      <c r="E424" s="1">
        <v>44569</v>
      </c>
      <c r="F424" s="1">
        <v>44746</v>
      </c>
      <c r="G424" s="1">
        <v>44746</v>
      </c>
      <c r="H424">
        <v>3</v>
      </c>
      <c r="I424">
        <v>86.21</v>
      </c>
      <c r="J424">
        <v>28.74</v>
      </c>
      <c r="K424">
        <v>24.17</v>
      </c>
      <c r="L424" t="s">
        <v>47</v>
      </c>
      <c r="M424" t="s">
        <v>95</v>
      </c>
      <c r="N424" t="s">
        <v>42</v>
      </c>
      <c r="O424">
        <v>18</v>
      </c>
      <c r="P424" t="s">
        <v>49</v>
      </c>
      <c r="Q424" t="s">
        <v>90</v>
      </c>
      <c r="R424" t="s">
        <v>44</v>
      </c>
      <c r="S424" t="s">
        <v>51</v>
      </c>
      <c r="T424">
        <v>0</v>
      </c>
      <c r="U424">
        <v>0</v>
      </c>
      <c r="V424">
        <v>0</v>
      </c>
      <c r="W424">
        <v>0</v>
      </c>
      <c r="X424">
        <v>2</v>
      </c>
      <c r="Y424">
        <v>0</v>
      </c>
      <c r="Z424" t="s">
        <v>37</v>
      </c>
      <c r="AA424">
        <v>0</v>
      </c>
      <c r="AB424" t="s">
        <v>38</v>
      </c>
      <c r="AC424" t="b">
        <v>1</v>
      </c>
      <c r="AD424" t="b">
        <v>1</v>
      </c>
    </row>
    <row r="425" spans="1:30" x14ac:dyDescent="0.25">
      <c r="A425" t="s">
        <v>501</v>
      </c>
      <c r="B425" s="1">
        <v>44789</v>
      </c>
      <c r="D425" s="1">
        <v>44998</v>
      </c>
      <c r="E425" s="1">
        <v>44998</v>
      </c>
      <c r="F425" s="1">
        <v>45103</v>
      </c>
      <c r="G425" s="1">
        <v>45103</v>
      </c>
      <c r="H425">
        <v>3</v>
      </c>
      <c r="I425">
        <v>3.68</v>
      </c>
      <c r="J425">
        <v>1.23</v>
      </c>
      <c r="K425">
        <v>0.5</v>
      </c>
      <c r="L425" t="s">
        <v>65</v>
      </c>
      <c r="M425" t="s">
        <v>41</v>
      </c>
      <c r="N425" t="s">
        <v>42</v>
      </c>
      <c r="O425">
        <v>45</v>
      </c>
      <c r="P425" t="s">
        <v>34</v>
      </c>
      <c r="Q425" t="s">
        <v>43</v>
      </c>
      <c r="R425" t="s">
        <v>35</v>
      </c>
      <c r="S425" t="s">
        <v>45</v>
      </c>
      <c r="T425">
        <v>0</v>
      </c>
      <c r="U425">
        <v>0</v>
      </c>
      <c r="V425">
        <v>0</v>
      </c>
      <c r="W425">
        <v>0</v>
      </c>
      <c r="X425">
        <v>1</v>
      </c>
      <c r="Y425" s="1">
        <v>45125</v>
      </c>
      <c r="Z425" s="1">
        <v>45125</v>
      </c>
      <c r="AA425">
        <v>0</v>
      </c>
      <c r="AB425" t="s">
        <v>73</v>
      </c>
      <c r="AC425" t="b">
        <v>1</v>
      </c>
      <c r="AD425" t="b">
        <v>0</v>
      </c>
    </row>
    <row r="426" spans="1:30" x14ac:dyDescent="0.25">
      <c r="A426" t="s">
        <v>502</v>
      </c>
      <c r="B426" s="1">
        <v>45154</v>
      </c>
      <c r="D426" s="1">
        <v>45603</v>
      </c>
      <c r="E426" s="1">
        <v>45603</v>
      </c>
      <c r="F426" s="1">
        <v>45755</v>
      </c>
      <c r="G426" s="1">
        <v>45755</v>
      </c>
      <c r="H426">
        <v>2</v>
      </c>
      <c r="I426">
        <v>159.47999999999999</v>
      </c>
      <c r="J426">
        <v>79.739999999999995</v>
      </c>
      <c r="K426">
        <v>36.130000000000003</v>
      </c>
      <c r="L426" t="s">
        <v>31</v>
      </c>
      <c r="M426" t="s">
        <v>69</v>
      </c>
      <c r="N426" t="s">
        <v>48</v>
      </c>
      <c r="O426">
        <v>24</v>
      </c>
      <c r="P426" t="s">
        <v>70</v>
      </c>
      <c r="Q426" t="s">
        <v>90</v>
      </c>
      <c r="R426" t="s">
        <v>35</v>
      </c>
      <c r="S426" t="s">
        <v>72</v>
      </c>
      <c r="T426">
        <v>0</v>
      </c>
      <c r="U426">
        <v>0</v>
      </c>
      <c r="V426">
        <v>0</v>
      </c>
      <c r="W426">
        <v>0</v>
      </c>
      <c r="X426">
        <v>1</v>
      </c>
      <c r="Y426" s="1">
        <v>45460</v>
      </c>
      <c r="Z426" s="1">
        <v>45460</v>
      </c>
      <c r="AA426">
        <v>0</v>
      </c>
      <c r="AB426" t="s">
        <v>52</v>
      </c>
      <c r="AC426" t="b">
        <v>1</v>
      </c>
      <c r="AD426" t="b">
        <v>0</v>
      </c>
    </row>
    <row r="427" spans="1:30" x14ac:dyDescent="0.25">
      <c r="A427" t="s">
        <v>503</v>
      </c>
      <c r="B427" s="1">
        <v>44133</v>
      </c>
      <c r="D427" s="1">
        <v>45846</v>
      </c>
      <c r="E427" s="1">
        <v>45846</v>
      </c>
      <c r="F427" s="1">
        <v>45854</v>
      </c>
      <c r="G427" s="1">
        <v>45854</v>
      </c>
      <c r="H427">
        <v>3</v>
      </c>
      <c r="I427">
        <v>233.37</v>
      </c>
      <c r="J427">
        <v>77.790000000000006</v>
      </c>
      <c r="K427">
        <v>69.239999999999995</v>
      </c>
      <c r="L427" t="s">
        <v>31</v>
      </c>
      <c r="M427" t="s">
        <v>76</v>
      </c>
      <c r="N427" t="s">
        <v>42</v>
      </c>
      <c r="O427">
        <v>30</v>
      </c>
      <c r="P427" t="s">
        <v>70</v>
      </c>
      <c r="Q427" t="s">
        <v>90</v>
      </c>
      <c r="R427" t="s">
        <v>35</v>
      </c>
      <c r="S427" t="s">
        <v>35</v>
      </c>
      <c r="T427">
        <v>0</v>
      </c>
      <c r="U427">
        <v>1</v>
      </c>
      <c r="V427">
        <v>0</v>
      </c>
      <c r="W427">
        <v>0</v>
      </c>
      <c r="X427">
        <v>1</v>
      </c>
      <c r="Y427" s="1">
        <v>44795</v>
      </c>
      <c r="Z427" s="1">
        <v>44795</v>
      </c>
      <c r="AA427">
        <v>0</v>
      </c>
      <c r="AB427" t="s">
        <v>73</v>
      </c>
      <c r="AC427" t="b">
        <v>1</v>
      </c>
      <c r="AD427" t="b">
        <v>0</v>
      </c>
    </row>
    <row r="428" spans="1:30" x14ac:dyDescent="0.25">
      <c r="A428" t="s">
        <v>504</v>
      </c>
      <c r="B428" s="1">
        <v>44772</v>
      </c>
      <c r="D428" s="1">
        <v>45154</v>
      </c>
      <c r="E428" s="1">
        <v>45154</v>
      </c>
      <c r="F428" s="1">
        <v>45335</v>
      </c>
      <c r="G428" s="1">
        <v>45335</v>
      </c>
      <c r="H428">
        <v>6</v>
      </c>
      <c r="I428">
        <v>292.67</v>
      </c>
      <c r="J428">
        <v>48.78</v>
      </c>
      <c r="K428">
        <v>47.74</v>
      </c>
      <c r="L428" t="s">
        <v>87</v>
      </c>
      <c r="M428" t="s">
        <v>95</v>
      </c>
      <c r="N428" t="s">
        <v>48</v>
      </c>
      <c r="O428">
        <v>29</v>
      </c>
      <c r="P428" t="s">
        <v>70</v>
      </c>
      <c r="Q428" t="s">
        <v>55</v>
      </c>
      <c r="R428" t="s">
        <v>63</v>
      </c>
      <c r="S428" t="s">
        <v>96</v>
      </c>
      <c r="T428">
        <v>0</v>
      </c>
      <c r="U428">
        <v>0</v>
      </c>
      <c r="V428">
        <v>0</v>
      </c>
      <c r="W428">
        <v>0</v>
      </c>
      <c r="X428">
        <v>2</v>
      </c>
      <c r="Y428" s="1">
        <v>45160</v>
      </c>
      <c r="Z428" s="1">
        <v>45160</v>
      </c>
      <c r="AA428">
        <v>0</v>
      </c>
      <c r="AB428" t="s">
        <v>73</v>
      </c>
      <c r="AC428" t="b">
        <v>0</v>
      </c>
      <c r="AD428" t="b">
        <v>0</v>
      </c>
    </row>
    <row r="429" spans="1:30" x14ac:dyDescent="0.25">
      <c r="A429" t="s">
        <v>505</v>
      </c>
      <c r="B429" s="1">
        <v>44964</v>
      </c>
      <c r="D429" s="1">
        <v>45845</v>
      </c>
      <c r="E429" s="1">
        <v>45845</v>
      </c>
      <c r="F429" s="1">
        <v>45917</v>
      </c>
      <c r="G429" s="1">
        <v>45917</v>
      </c>
      <c r="H429">
        <v>4</v>
      </c>
      <c r="I429">
        <v>252.83</v>
      </c>
      <c r="J429">
        <v>63.21</v>
      </c>
      <c r="K429">
        <v>86.94</v>
      </c>
      <c r="L429" t="s">
        <v>87</v>
      </c>
      <c r="M429" t="s">
        <v>54</v>
      </c>
      <c r="N429" t="s">
        <v>48</v>
      </c>
      <c r="O429">
        <v>29</v>
      </c>
      <c r="P429" t="s">
        <v>70</v>
      </c>
      <c r="Q429" t="s">
        <v>55</v>
      </c>
      <c r="R429" t="s">
        <v>44</v>
      </c>
      <c r="S429" t="s">
        <v>85</v>
      </c>
      <c r="T429">
        <v>1</v>
      </c>
      <c r="U429">
        <v>0</v>
      </c>
      <c r="V429">
        <v>0</v>
      </c>
      <c r="W429">
        <v>0</v>
      </c>
      <c r="X429">
        <v>0</v>
      </c>
      <c r="Y429" s="1">
        <v>45004</v>
      </c>
      <c r="Z429" s="1">
        <v>45004</v>
      </c>
      <c r="AA429">
        <v>6</v>
      </c>
      <c r="AB429" t="s">
        <v>52</v>
      </c>
      <c r="AC429" t="b">
        <v>0</v>
      </c>
      <c r="AD429" t="b">
        <v>0</v>
      </c>
    </row>
    <row r="430" spans="1:30" x14ac:dyDescent="0.25">
      <c r="A430" t="s">
        <v>506</v>
      </c>
      <c r="B430" s="1">
        <v>44422</v>
      </c>
      <c r="D430" s="1">
        <v>44613</v>
      </c>
      <c r="E430" s="1">
        <v>44613</v>
      </c>
      <c r="F430" s="1">
        <v>44619</v>
      </c>
      <c r="G430" s="1">
        <v>44619</v>
      </c>
      <c r="H430">
        <v>7</v>
      </c>
      <c r="I430">
        <v>687.55</v>
      </c>
      <c r="J430">
        <v>98.22</v>
      </c>
      <c r="K430">
        <v>0.5</v>
      </c>
      <c r="L430" t="s">
        <v>40</v>
      </c>
      <c r="M430" t="s">
        <v>41</v>
      </c>
      <c r="N430" t="s">
        <v>48</v>
      </c>
      <c r="O430">
        <v>32</v>
      </c>
      <c r="P430" t="s">
        <v>34</v>
      </c>
      <c r="Q430" t="s">
        <v>50</v>
      </c>
      <c r="R430" t="s">
        <v>35</v>
      </c>
      <c r="S430" t="s">
        <v>85</v>
      </c>
      <c r="T430">
        <v>0</v>
      </c>
      <c r="U430">
        <v>0</v>
      </c>
      <c r="V430">
        <v>2</v>
      </c>
      <c r="W430">
        <v>0</v>
      </c>
      <c r="X430">
        <v>1</v>
      </c>
      <c r="Y430" s="1">
        <v>45620</v>
      </c>
      <c r="Z430" s="1">
        <v>45620</v>
      </c>
      <c r="AA430">
        <v>1</v>
      </c>
      <c r="AB430" t="s">
        <v>52</v>
      </c>
      <c r="AC430" t="b">
        <v>0</v>
      </c>
      <c r="AD430" t="b">
        <v>1</v>
      </c>
    </row>
    <row r="431" spans="1:30" x14ac:dyDescent="0.25">
      <c r="A431" t="s">
        <v>507</v>
      </c>
      <c r="B431" s="1">
        <v>44035</v>
      </c>
      <c r="D431" s="1">
        <v>45193</v>
      </c>
      <c r="E431" s="1">
        <v>45193</v>
      </c>
      <c r="F431" s="1">
        <v>45924</v>
      </c>
      <c r="G431" s="1">
        <v>45924</v>
      </c>
      <c r="H431">
        <v>2</v>
      </c>
      <c r="I431">
        <v>38.76</v>
      </c>
      <c r="J431">
        <v>19.38</v>
      </c>
      <c r="K431">
        <v>30.88</v>
      </c>
      <c r="L431" t="s">
        <v>87</v>
      </c>
      <c r="M431" t="s">
        <v>95</v>
      </c>
      <c r="N431" t="s">
        <v>48</v>
      </c>
      <c r="O431">
        <v>31</v>
      </c>
      <c r="P431" t="s">
        <v>34</v>
      </c>
      <c r="Q431" t="s">
        <v>55</v>
      </c>
      <c r="R431" t="s">
        <v>67</v>
      </c>
      <c r="S431" t="s">
        <v>72</v>
      </c>
      <c r="T431">
        <v>0</v>
      </c>
      <c r="U431">
        <v>0</v>
      </c>
      <c r="V431">
        <v>0</v>
      </c>
      <c r="W431">
        <v>0</v>
      </c>
      <c r="X431">
        <v>1</v>
      </c>
      <c r="Y431" s="1">
        <v>45099</v>
      </c>
      <c r="Z431" s="1">
        <v>45099</v>
      </c>
      <c r="AA431">
        <v>1</v>
      </c>
      <c r="AB431" t="s">
        <v>52</v>
      </c>
      <c r="AC431" t="b">
        <v>1</v>
      </c>
      <c r="AD431" t="b">
        <v>0</v>
      </c>
    </row>
    <row r="432" spans="1:30" x14ac:dyDescent="0.25">
      <c r="A432" t="s">
        <v>508</v>
      </c>
      <c r="B432" s="1">
        <v>44414</v>
      </c>
      <c r="D432" s="1">
        <v>45895</v>
      </c>
      <c r="E432" s="1">
        <v>45895</v>
      </c>
      <c r="F432" s="1">
        <v>45911</v>
      </c>
      <c r="G432" s="1">
        <v>45911</v>
      </c>
      <c r="H432">
        <v>3</v>
      </c>
      <c r="I432">
        <v>217.41</v>
      </c>
      <c r="J432">
        <v>72.47</v>
      </c>
      <c r="K432">
        <v>49.99</v>
      </c>
      <c r="L432" t="s">
        <v>87</v>
      </c>
      <c r="M432" t="s">
        <v>62</v>
      </c>
      <c r="N432" t="s">
        <v>48</v>
      </c>
      <c r="O432">
        <v>28</v>
      </c>
      <c r="P432" t="s">
        <v>70</v>
      </c>
      <c r="Q432" t="s">
        <v>66</v>
      </c>
      <c r="R432" t="s">
        <v>63</v>
      </c>
      <c r="S432" t="s">
        <v>36</v>
      </c>
      <c r="T432">
        <v>0</v>
      </c>
      <c r="U432">
        <v>0</v>
      </c>
      <c r="V432">
        <v>0</v>
      </c>
      <c r="W432">
        <v>0</v>
      </c>
      <c r="X432">
        <v>0</v>
      </c>
      <c r="Y432">
        <v>0</v>
      </c>
      <c r="Z432" t="s">
        <v>37</v>
      </c>
      <c r="AA432">
        <v>3</v>
      </c>
      <c r="AB432" t="s">
        <v>38</v>
      </c>
      <c r="AC432" t="b">
        <v>1</v>
      </c>
      <c r="AD432" t="b">
        <v>0</v>
      </c>
    </row>
    <row r="433" spans="1:30" x14ac:dyDescent="0.25">
      <c r="A433" t="s">
        <v>509</v>
      </c>
      <c r="B433" s="1">
        <v>44727</v>
      </c>
      <c r="D433" s="1">
        <v>44819</v>
      </c>
      <c r="E433" s="1">
        <v>44819</v>
      </c>
      <c r="F433" s="1">
        <v>45124</v>
      </c>
      <c r="G433" s="1">
        <v>45124</v>
      </c>
      <c r="H433">
        <v>1</v>
      </c>
      <c r="I433">
        <v>44.81</v>
      </c>
      <c r="J433">
        <v>44.81</v>
      </c>
      <c r="K433">
        <v>38.909999999999997</v>
      </c>
      <c r="L433" t="s">
        <v>47</v>
      </c>
      <c r="M433" t="s">
        <v>69</v>
      </c>
      <c r="N433" t="s">
        <v>33</v>
      </c>
      <c r="O433">
        <v>16</v>
      </c>
      <c r="P433" t="s">
        <v>49</v>
      </c>
      <c r="Q433" t="s">
        <v>55</v>
      </c>
      <c r="R433" t="s">
        <v>67</v>
      </c>
      <c r="S433" t="s">
        <v>57</v>
      </c>
      <c r="T433">
        <v>1</v>
      </c>
      <c r="U433">
        <v>0</v>
      </c>
      <c r="V433">
        <v>0</v>
      </c>
      <c r="W433">
        <v>0</v>
      </c>
      <c r="X433">
        <v>0</v>
      </c>
      <c r="Y433" s="1">
        <v>45722</v>
      </c>
      <c r="Z433" s="1">
        <v>45722</v>
      </c>
      <c r="AA433">
        <v>0</v>
      </c>
      <c r="AB433" t="s">
        <v>38</v>
      </c>
      <c r="AC433" t="b">
        <v>1</v>
      </c>
      <c r="AD433" t="b">
        <v>1</v>
      </c>
    </row>
    <row r="434" spans="1:30" x14ac:dyDescent="0.25">
      <c r="A434" t="s">
        <v>510</v>
      </c>
      <c r="B434" s="1">
        <v>44709</v>
      </c>
      <c r="D434" s="1">
        <v>45762</v>
      </c>
      <c r="E434" s="1">
        <v>45762</v>
      </c>
      <c r="F434" s="1">
        <v>45894</v>
      </c>
      <c r="G434" s="1">
        <v>45894</v>
      </c>
      <c r="H434">
        <v>7</v>
      </c>
      <c r="I434">
        <v>364.11</v>
      </c>
      <c r="J434">
        <v>52.02</v>
      </c>
      <c r="K434">
        <v>0.5</v>
      </c>
      <c r="L434" t="s">
        <v>59</v>
      </c>
      <c r="M434" t="s">
        <v>69</v>
      </c>
      <c r="N434" t="s">
        <v>42</v>
      </c>
      <c r="O434">
        <v>39</v>
      </c>
      <c r="P434" t="s">
        <v>34</v>
      </c>
      <c r="Q434" t="s">
        <v>82</v>
      </c>
      <c r="R434" t="s">
        <v>44</v>
      </c>
      <c r="S434" t="s">
        <v>36</v>
      </c>
      <c r="T434">
        <v>1</v>
      </c>
      <c r="U434">
        <v>1</v>
      </c>
      <c r="V434">
        <v>0</v>
      </c>
      <c r="W434">
        <v>0</v>
      </c>
      <c r="X434">
        <v>3</v>
      </c>
      <c r="Y434" s="1">
        <v>45713</v>
      </c>
      <c r="Z434" s="1">
        <v>45713</v>
      </c>
      <c r="AA434">
        <v>0</v>
      </c>
      <c r="AB434" t="s">
        <v>52</v>
      </c>
      <c r="AC434" t="b">
        <v>1</v>
      </c>
      <c r="AD434" t="b">
        <v>0</v>
      </c>
    </row>
    <row r="435" spans="1:30" x14ac:dyDescent="0.25">
      <c r="A435" t="s">
        <v>511</v>
      </c>
      <c r="B435" s="1">
        <v>44598</v>
      </c>
      <c r="D435" s="1">
        <v>45840</v>
      </c>
      <c r="E435" s="1">
        <v>45840</v>
      </c>
      <c r="F435" s="1">
        <v>45881</v>
      </c>
      <c r="G435" s="1">
        <v>45881</v>
      </c>
      <c r="H435">
        <v>2</v>
      </c>
      <c r="I435">
        <v>78.52</v>
      </c>
      <c r="J435">
        <v>39.26</v>
      </c>
      <c r="K435">
        <v>0</v>
      </c>
      <c r="L435" t="s">
        <v>47</v>
      </c>
      <c r="M435" t="s">
        <v>88</v>
      </c>
      <c r="N435" t="s">
        <v>33</v>
      </c>
      <c r="O435">
        <v>44</v>
      </c>
      <c r="P435" t="s">
        <v>34</v>
      </c>
      <c r="Q435" t="s">
        <v>50</v>
      </c>
      <c r="R435" t="s">
        <v>35</v>
      </c>
      <c r="S435" t="s">
        <v>72</v>
      </c>
      <c r="T435">
        <v>0</v>
      </c>
      <c r="U435">
        <v>0</v>
      </c>
      <c r="V435">
        <v>1</v>
      </c>
      <c r="W435">
        <v>0</v>
      </c>
      <c r="X435">
        <v>0</v>
      </c>
      <c r="Y435" s="1">
        <v>45914</v>
      </c>
      <c r="Z435" s="1">
        <v>45914</v>
      </c>
      <c r="AA435">
        <v>0</v>
      </c>
      <c r="AB435" t="s">
        <v>52</v>
      </c>
      <c r="AC435" t="b">
        <v>1</v>
      </c>
      <c r="AD435" t="b">
        <v>0</v>
      </c>
    </row>
    <row r="436" spans="1:30" x14ac:dyDescent="0.25">
      <c r="A436" t="s">
        <v>512</v>
      </c>
      <c r="B436" s="1">
        <v>44966</v>
      </c>
      <c r="D436" s="1">
        <v>45305</v>
      </c>
      <c r="E436" s="1">
        <v>45305</v>
      </c>
      <c r="F436" s="1">
        <v>45386</v>
      </c>
      <c r="G436" s="1">
        <v>45386</v>
      </c>
      <c r="H436">
        <v>2</v>
      </c>
      <c r="I436">
        <v>94.18</v>
      </c>
      <c r="J436">
        <v>47.09</v>
      </c>
      <c r="K436">
        <v>70.900000000000006</v>
      </c>
      <c r="L436" t="s">
        <v>59</v>
      </c>
      <c r="M436" t="s">
        <v>60</v>
      </c>
      <c r="N436" t="s">
        <v>42</v>
      </c>
      <c r="O436">
        <v>19</v>
      </c>
      <c r="P436" t="s">
        <v>49</v>
      </c>
      <c r="Q436" t="s">
        <v>55</v>
      </c>
      <c r="R436" t="s">
        <v>44</v>
      </c>
      <c r="S436" t="s">
        <v>72</v>
      </c>
      <c r="T436">
        <v>0</v>
      </c>
      <c r="U436">
        <v>0</v>
      </c>
      <c r="V436">
        <v>0</v>
      </c>
      <c r="W436">
        <v>0</v>
      </c>
      <c r="X436">
        <v>0</v>
      </c>
      <c r="Y436" s="1">
        <v>45086</v>
      </c>
      <c r="Z436" s="1">
        <v>45086</v>
      </c>
      <c r="AA436">
        <v>0</v>
      </c>
      <c r="AB436" t="s">
        <v>52</v>
      </c>
      <c r="AC436" t="b">
        <v>1</v>
      </c>
      <c r="AD436" t="b">
        <v>0</v>
      </c>
    </row>
    <row r="437" spans="1:30" x14ac:dyDescent="0.25">
      <c r="A437" t="s">
        <v>513</v>
      </c>
      <c r="B437" s="1">
        <v>45224</v>
      </c>
      <c r="D437" s="1">
        <v>45759</v>
      </c>
      <c r="E437" s="1">
        <v>45759</v>
      </c>
      <c r="F437" s="1">
        <v>45891</v>
      </c>
      <c r="G437" s="1">
        <v>45891</v>
      </c>
      <c r="H437">
        <v>1</v>
      </c>
      <c r="I437">
        <v>60.07</v>
      </c>
      <c r="J437">
        <v>60.07</v>
      </c>
      <c r="K437">
        <v>30.54</v>
      </c>
      <c r="L437" t="s">
        <v>87</v>
      </c>
      <c r="M437" t="s">
        <v>60</v>
      </c>
      <c r="N437" t="s">
        <v>48</v>
      </c>
      <c r="O437">
        <v>16</v>
      </c>
      <c r="P437" t="s">
        <v>49</v>
      </c>
      <c r="Q437" t="s">
        <v>90</v>
      </c>
      <c r="R437" t="s">
        <v>63</v>
      </c>
      <c r="S437" t="s">
        <v>72</v>
      </c>
      <c r="T437">
        <v>0</v>
      </c>
      <c r="U437">
        <v>0</v>
      </c>
      <c r="V437">
        <v>0</v>
      </c>
      <c r="W437">
        <v>0</v>
      </c>
      <c r="X437">
        <v>0</v>
      </c>
      <c r="Y437" s="1">
        <v>45502</v>
      </c>
      <c r="Z437" s="1">
        <v>45502</v>
      </c>
      <c r="AA437">
        <v>0</v>
      </c>
      <c r="AB437" t="s">
        <v>52</v>
      </c>
      <c r="AC437" t="b">
        <v>1</v>
      </c>
      <c r="AD437" t="b">
        <v>0</v>
      </c>
    </row>
    <row r="438" spans="1:30" x14ac:dyDescent="0.25">
      <c r="A438" t="s">
        <v>514</v>
      </c>
      <c r="B438" s="1">
        <v>43904</v>
      </c>
      <c r="D438" s="1">
        <v>45007</v>
      </c>
      <c r="E438" s="1">
        <v>45007</v>
      </c>
      <c r="F438" s="1">
        <v>45737</v>
      </c>
      <c r="G438" s="1">
        <v>45737</v>
      </c>
      <c r="H438">
        <v>1</v>
      </c>
      <c r="I438">
        <v>58.12</v>
      </c>
      <c r="J438">
        <v>58.12</v>
      </c>
      <c r="K438">
        <v>96.66</v>
      </c>
      <c r="L438" t="s">
        <v>47</v>
      </c>
      <c r="M438" t="s">
        <v>60</v>
      </c>
      <c r="N438" t="s">
        <v>42</v>
      </c>
      <c r="O438">
        <v>48</v>
      </c>
      <c r="P438" t="s">
        <v>34</v>
      </c>
      <c r="Q438" t="s">
        <v>50</v>
      </c>
      <c r="R438" t="s">
        <v>67</v>
      </c>
      <c r="S438" t="s">
        <v>36</v>
      </c>
      <c r="T438">
        <v>0</v>
      </c>
      <c r="U438">
        <v>0</v>
      </c>
      <c r="V438">
        <v>1</v>
      </c>
      <c r="W438">
        <v>0</v>
      </c>
      <c r="X438">
        <v>0</v>
      </c>
      <c r="Y438">
        <v>0</v>
      </c>
      <c r="Z438" t="s">
        <v>37</v>
      </c>
      <c r="AA438">
        <v>0</v>
      </c>
      <c r="AB438" t="s">
        <v>52</v>
      </c>
      <c r="AC438" t="b">
        <v>1</v>
      </c>
      <c r="AD438" t="b">
        <v>1</v>
      </c>
    </row>
    <row r="439" spans="1:30" x14ac:dyDescent="0.25">
      <c r="A439" t="s">
        <v>515</v>
      </c>
      <c r="B439" s="1">
        <v>45642</v>
      </c>
      <c r="D439" s="1">
        <v>45748</v>
      </c>
      <c r="E439" s="1">
        <v>45748</v>
      </c>
      <c r="F439" s="1">
        <v>45932</v>
      </c>
      <c r="G439" s="1">
        <v>45932</v>
      </c>
      <c r="H439">
        <v>1</v>
      </c>
      <c r="I439">
        <v>64.150000000000006</v>
      </c>
      <c r="J439">
        <v>64.150000000000006</v>
      </c>
      <c r="K439">
        <v>0.5</v>
      </c>
      <c r="L439" t="s">
        <v>59</v>
      </c>
      <c r="M439" t="s">
        <v>54</v>
      </c>
      <c r="N439" t="s">
        <v>33</v>
      </c>
      <c r="O439">
        <v>25</v>
      </c>
      <c r="P439" t="s">
        <v>70</v>
      </c>
      <c r="Q439" t="s">
        <v>50</v>
      </c>
      <c r="R439" t="s">
        <v>67</v>
      </c>
      <c r="S439" t="s">
        <v>100</v>
      </c>
      <c r="T439">
        <v>0</v>
      </c>
      <c r="U439">
        <v>1</v>
      </c>
      <c r="V439">
        <v>0</v>
      </c>
      <c r="W439">
        <v>0</v>
      </c>
      <c r="X439">
        <v>0</v>
      </c>
      <c r="Y439" s="1">
        <v>45765</v>
      </c>
      <c r="Z439" s="1">
        <v>45765</v>
      </c>
      <c r="AA439">
        <v>0</v>
      </c>
      <c r="AB439" t="s">
        <v>52</v>
      </c>
      <c r="AC439" t="b">
        <v>1</v>
      </c>
      <c r="AD439" t="b">
        <v>0</v>
      </c>
    </row>
    <row r="440" spans="1:30" x14ac:dyDescent="0.25">
      <c r="A440" t="s">
        <v>516</v>
      </c>
      <c r="B440" s="1">
        <v>45535</v>
      </c>
      <c r="D440" s="1">
        <v>45651</v>
      </c>
      <c r="E440" s="1">
        <v>45651</v>
      </c>
      <c r="F440" s="1">
        <v>45892</v>
      </c>
      <c r="G440" s="1">
        <v>45892</v>
      </c>
      <c r="H440">
        <v>5</v>
      </c>
      <c r="I440">
        <v>358.36</v>
      </c>
      <c r="J440">
        <v>71.67</v>
      </c>
      <c r="K440">
        <v>0</v>
      </c>
      <c r="L440" t="s">
        <v>87</v>
      </c>
      <c r="M440" t="s">
        <v>62</v>
      </c>
      <c r="N440" t="s">
        <v>42</v>
      </c>
      <c r="O440">
        <v>26</v>
      </c>
      <c r="P440" t="s">
        <v>70</v>
      </c>
      <c r="Q440" t="s">
        <v>55</v>
      </c>
      <c r="R440" t="s">
        <v>35</v>
      </c>
      <c r="S440" t="s">
        <v>36</v>
      </c>
      <c r="T440">
        <v>0</v>
      </c>
      <c r="U440">
        <v>0</v>
      </c>
      <c r="V440">
        <v>0</v>
      </c>
      <c r="W440">
        <v>0</v>
      </c>
      <c r="X440">
        <v>3</v>
      </c>
      <c r="Y440">
        <v>0</v>
      </c>
      <c r="Z440" t="s">
        <v>37</v>
      </c>
      <c r="AA440">
        <v>4</v>
      </c>
      <c r="AB440" t="s">
        <v>38</v>
      </c>
      <c r="AC440" t="b">
        <v>0</v>
      </c>
      <c r="AD440" t="b">
        <v>0</v>
      </c>
    </row>
    <row r="441" spans="1:30" x14ac:dyDescent="0.25">
      <c r="A441" t="s">
        <v>517</v>
      </c>
      <c r="B441" s="1">
        <v>45243</v>
      </c>
      <c r="D441" s="1">
        <v>45373</v>
      </c>
      <c r="E441" s="1">
        <v>45373</v>
      </c>
      <c r="F441" s="1">
        <v>45537</v>
      </c>
      <c r="G441" s="1">
        <v>45537</v>
      </c>
      <c r="H441">
        <v>3</v>
      </c>
      <c r="I441">
        <v>290.85000000000002</v>
      </c>
      <c r="J441">
        <v>96.95</v>
      </c>
      <c r="K441">
        <v>93.56</v>
      </c>
      <c r="L441" t="s">
        <v>87</v>
      </c>
      <c r="M441" t="s">
        <v>76</v>
      </c>
      <c r="N441" t="s">
        <v>48</v>
      </c>
      <c r="O441">
        <v>26</v>
      </c>
      <c r="P441" t="s">
        <v>70</v>
      </c>
      <c r="Q441" t="s">
        <v>66</v>
      </c>
      <c r="R441" t="s">
        <v>63</v>
      </c>
      <c r="S441" t="s">
        <v>72</v>
      </c>
      <c r="T441">
        <v>0</v>
      </c>
      <c r="U441">
        <v>0</v>
      </c>
      <c r="V441">
        <v>1</v>
      </c>
      <c r="W441">
        <v>0</v>
      </c>
      <c r="X441">
        <v>1</v>
      </c>
      <c r="Y441" s="1">
        <v>45820</v>
      </c>
      <c r="Z441" s="1">
        <v>45820</v>
      </c>
      <c r="AA441">
        <v>10</v>
      </c>
      <c r="AB441" t="s">
        <v>52</v>
      </c>
      <c r="AC441" t="b">
        <v>1</v>
      </c>
      <c r="AD441" t="b">
        <v>1</v>
      </c>
    </row>
    <row r="442" spans="1:30" x14ac:dyDescent="0.25">
      <c r="A442" t="s">
        <v>518</v>
      </c>
      <c r="B442" s="1">
        <v>44611</v>
      </c>
      <c r="D442" s="1">
        <v>45494</v>
      </c>
      <c r="E442" s="1">
        <v>45494</v>
      </c>
      <c r="F442" s="1">
        <v>45518</v>
      </c>
      <c r="G442" s="1">
        <v>45518</v>
      </c>
      <c r="H442">
        <v>3</v>
      </c>
      <c r="I442">
        <v>113.94</v>
      </c>
      <c r="J442">
        <v>37.979999999999997</v>
      </c>
      <c r="K442">
        <v>47.88</v>
      </c>
      <c r="L442" t="s">
        <v>87</v>
      </c>
      <c r="M442" t="s">
        <v>104</v>
      </c>
      <c r="N442" t="s">
        <v>48</v>
      </c>
      <c r="O442">
        <v>25</v>
      </c>
      <c r="P442" t="s">
        <v>70</v>
      </c>
      <c r="Q442" t="s">
        <v>35</v>
      </c>
      <c r="R442" t="s">
        <v>35</v>
      </c>
      <c r="S442" t="s">
        <v>100</v>
      </c>
      <c r="T442">
        <v>1</v>
      </c>
      <c r="U442">
        <v>0</v>
      </c>
      <c r="V442">
        <v>0</v>
      </c>
      <c r="W442">
        <v>0</v>
      </c>
      <c r="X442">
        <v>1</v>
      </c>
      <c r="Y442">
        <v>0</v>
      </c>
      <c r="Z442" t="s">
        <v>37</v>
      </c>
      <c r="AA442">
        <v>0</v>
      </c>
      <c r="AB442" t="s">
        <v>52</v>
      </c>
      <c r="AC442" t="b">
        <v>0</v>
      </c>
      <c r="AD442" t="b">
        <v>0</v>
      </c>
    </row>
    <row r="443" spans="1:30" x14ac:dyDescent="0.25">
      <c r="A443" t="s">
        <v>519</v>
      </c>
      <c r="B443" s="1">
        <v>45576</v>
      </c>
      <c r="D443" s="1">
        <v>45605</v>
      </c>
      <c r="E443" s="1">
        <v>45605</v>
      </c>
      <c r="F443">
        <v>0</v>
      </c>
      <c r="G443" t="s">
        <v>92</v>
      </c>
      <c r="H443">
        <v>0</v>
      </c>
      <c r="I443">
        <v>0</v>
      </c>
      <c r="J443">
        <v>0</v>
      </c>
      <c r="K443">
        <v>0</v>
      </c>
      <c r="L443" t="s">
        <v>40</v>
      </c>
      <c r="M443" t="s">
        <v>88</v>
      </c>
      <c r="N443" t="s">
        <v>48</v>
      </c>
      <c r="O443">
        <v>50</v>
      </c>
      <c r="P443" t="s">
        <v>34</v>
      </c>
      <c r="Q443" t="s">
        <v>90</v>
      </c>
      <c r="R443" t="s">
        <v>56</v>
      </c>
      <c r="S443" t="s">
        <v>96</v>
      </c>
      <c r="T443">
        <v>0</v>
      </c>
      <c r="U443">
        <v>0</v>
      </c>
      <c r="V443">
        <v>0</v>
      </c>
      <c r="W443">
        <v>0</v>
      </c>
      <c r="X443">
        <v>0</v>
      </c>
      <c r="Y443" s="1">
        <v>45678</v>
      </c>
      <c r="Z443" s="1">
        <v>45678</v>
      </c>
      <c r="AA443">
        <v>1</v>
      </c>
      <c r="AB443" t="s">
        <v>38</v>
      </c>
      <c r="AC443" t="b">
        <v>1</v>
      </c>
      <c r="AD443" t="b">
        <v>0</v>
      </c>
    </row>
    <row r="444" spans="1:30" x14ac:dyDescent="0.25">
      <c r="A444" t="s">
        <v>520</v>
      </c>
      <c r="B444" s="1">
        <v>43992</v>
      </c>
      <c r="D444" s="1">
        <v>44123</v>
      </c>
      <c r="E444" s="1">
        <v>44123</v>
      </c>
      <c r="F444" s="1">
        <v>44258</v>
      </c>
      <c r="G444" s="1">
        <v>44258</v>
      </c>
      <c r="H444">
        <v>3</v>
      </c>
      <c r="I444">
        <v>122.79</v>
      </c>
      <c r="J444">
        <v>40.93</v>
      </c>
      <c r="K444">
        <v>29.23</v>
      </c>
      <c r="L444" t="s">
        <v>47</v>
      </c>
      <c r="M444" t="s">
        <v>60</v>
      </c>
      <c r="N444" t="s">
        <v>33</v>
      </c>
      <c r="O444">
        <v>27</v>
      </c>
      <c r="P444" t="s">
        <v>70</v>
      </c>
      <c r="Q444" t="s">
        <v>55</v>
      </c>
      <c r="R444" t="s">
        <v>35</v>
      </c>
      <c r="S444" t="s">
        <v>85</v>
      </c>
      <c r="T444">
        <v>0</v>
      </c>
      <c r="U444">
        <v>0</v>
      </c>
      <c r="V444">
        <v>1</v>
      </c>
      <c r="W444">
        <v>0</v>
      </c>
      <c r="X444">
        <v>2</v>
      </c>
      <c r="Y444" s="1">
        <v>44712</v>
      </c>
      <c r="Z444" s="1">
        <v>44712</v>
      </c>
      <c r="AA444">
        <v>7</v>
      </c>
      <c r="AB444" t="s">
        <v>38</v>
      </c>
      <c r="AC444" t="b">
        <v>0</v>
      </c>
      <c r="AD444" t="b">
        <v>1</v>
      </c>
    </row>
    <row r="445" spans="1:30" x14ac:dyDescent="0.25">
      <c r="A445" t="s">
        <v>521</v>
      </c>
      <c r="B445" s="1">
        <v>45329</v>
      </c>
      <c r="D445" s="1">
        <v>45511</v>
      </c>
      <c r="E445" s="1">
        <v>45511</v>
      </c>
      <c r="F445" s="1">
        <v>45768</v>
      </c>
      <c r="G445" s="1">
        <v>45768</v>
      </c>
      <c r="H445">
        <v>5</v>
      </c>
      <c r="I445">
        <v>5.72</v>
      </c>
      <c r="J445">
        <v>1.1399999999999999</v>
      </c>
      <c r="K445">
        <v>0.5</v>
      </c>
      <c r="L445" t="s">
        <v>40</v>
      </c>
      <c r="M445" t="s">
        <v>60</v>
      </c>
      <c r="N445" t="s">
        <v>42</v>
      </c>
      <c r="O445">
        <v>47</v>
      </c>
      <c r="P445" t="s">
        <v>34</v>
      </c>
      <c r="Q445" t="s">
        <v>66</v>
      </c>
      <c r="R445" t="s">
        <v>63</v>
      </c>
      <c r="S445" t="s">
        <v>85</v>
      </c>
      <c r="T445">
        <v>0</v>
      </c>
      <c r="U445">
        <v>0</v>
      </c>
      <c r="V445">
        <v>1</v>
      </c>
      <c r="W445">
        <v>1</v>
      </c>
      <c r="X445">
        <v>2</v>
      </c>
      <c r="Y445" s="1">
        <v>45761</v>
      </c>
      <c r="Z445" s="1">
        <v>45761</v>
      </c>
      <c r="AA445">
        <v>8</v>
      </c>
      <c r="AB445" t="s">
        <v>38</v>
      </c>
      <c r="AC445" t="b">
        <v>1</v>
      </c>
      <c r="AD445" t="b">
        <v>0</v>
      </c>
    </row>
    <row r="446" spans="1:30" x14ac:dyDescent="0.25">
      <c r="A446" t="s">
        <v>522</v>
      </c>
      <c r="B446" s="1">
        <v>44618</v>
      </c>
      <c r="D446" s="1">
        <v>45500</v>
      </c>
      <c r="E446" s="1">
        <v>45500</v>
      </c>
      <c r="F446" s="1">
        <v>45743</v>
      </c>
      <c r="G446" s="1">
        <v>45743</v>
      </c>
      <c r="H446">
        <v>4</v>
      </c>
      <c r="I446">
        <v>138.35</v>
      </c>
      <c r="J446">
        <v>34.590000000000003</v>
      </c>
      <c r="K446">
        <v>29.34</v>
      </c>
      <c r="L446" t="s">
        <v>31</v>
      </c>
      <c r="M446" t="s">
        <v>32</v>
      </c>
      <c r="N446" t="s">
        <v>33</v>
      </c>
      <c r="O446">
        <v>29</v>
      </c>
      <c r="P446" t="s">
        <v>70</v>
      </c>
      <c r="Q446" t="s">
        <v>35</v>
      </c>
      <c r="R446" t="s">
        <v>63</v>
      </c>
      <c r="S446" t="s">
        <v>96</v>
      </c>
      <c r="T446">
        <v>0</v>
      </c>
      <c r="U446">
        <v>1</v>
      </c>
      <c r="V446">
        <v>0</v>
      </c>
      <c r="W446">
        <v>0</v>
      </c>
      <c r="X446">
        <v>1</v>
      </c>
      <c r="Y446" s="1">
        <v>44823</v>
      </c>
      <c r="Z446" s="1">
        <v>44823</v>
      </c>
      <c r="AA446">
        <v>0</v>
      </c>
      <c r="AB446" t="s">
        <v>38</v>
      </c>
      <c r="AC446" t="b">
        <v>1</v>
      </c>
      <c r="AD446" t="b">
        <v>1</v>
      </c>
    </row>
    <row r="447" spans="1:30" x14ac:dyDescent="0.25">
      <c r="A447" t="s">
        <v>523</v>
      </c>
      <c r="B447" s="1">
        <v>43893</v>
      </c>
      <c r="D447" s="1">
        <v>45845</v>
      </c>
      <c r="E447" s="1">
        <v>45845</v>
      </c>
      <c r="F447" s="1">
        <v>45855</v>
      </c>
      <c r="G447" s="1">
        <v>45855</v>
      </c>
      <c r="H447">
        <v>5</v>
      </c>
      <c r="I447">
        <v>445.39</v>
      </c>
      <c r="J447">
        <v>89.08</v>
      </c>
      <c r="K447">
        <v>131.74</v>
      </c>
      <c r="L447" t="s">
        <v>59</v>
      </c>
      <c r="M447" t="s">
        <v>104</v>
      </c>
      <c r="N447" t="s">
        <v>48</v>
      </c>
      <c r="O447">
        <v>27</v>
      </c>
      <c r="P447" t="s">
        <v>70</v>
      </c>
      <c r="Q447" t="s">
        <v>35</v>
      </c>
      <c r="R447" t="s">
        <v>56</v>
      </c>
      <c r="S447" t="s">
        <v>96</v>
      </c>
      <c r="T447">
        <v>0</v>
      </c>
      <c r="U447">
        <v>0</v>
      </c>
      <c r="V447">
        <v>0</v>
      </c>
      <c r="W447">
        <v>0</v>
      </c>
      <c r="X447">
        <v>3</v>
      </c>
      <c r="Y447">
        <v>0</v>
      </c>
      <c r="Z447" t="s">
        <v>37</v>
      </c>
      <c r="AA447">
        <v>0</v>
      </c>
      <c r="AB447" t="s">
        <v>38</v>
      </c>
      <c r="AC447" t="b">
        <v>0</v>
      </c>
      <c r="AD447" t="b">
        <v>0</v>
      </c>
    </row>
    <row r="448" spans="1:30" x14ac:dyDescent="0.25">
      <c r="A448" t="s">
        <v>524</v>
      </c>
      <c r="B448" s="1">
        <v>44762</v>
      </c>
      <c r="D448" s="1">
        <v>45944</v>
      </c>
      <c r="E448" s="1">
        <v>45944</v>
      </c>
      <c r="F448" s="1">
        <v>45945</v>
      </c>
      <c r="G448" s="1">
        <v>45945</v>
      </c>
      <c r="H448">
        <v>2</v>
      </c>
      <c r="I448">
        <v>144.1</v>
      </c>
      <c r="J448">
        <v>72.05</v>
      </c>
      <c r="K448">
        <v>130.83000000000001</v>
      </c>
      <c r="L448" t="s">
        <v>47</v>
      </c>
      <c r="M448" t="s">
        <v>32</v>
      </c>
      <c r="N448" t="s">
        <v>33</v>
      </c>
      <c r="O448">
        <v>18</v>
      </c>
      <c r="P448" t="s">
        <v>49</v>
      </c>
      <c r="Q448" t="s">
        <v>50</v>
      </c>
      <c r="R448" t="s">
        <v>63</v>
      </c>
      <c r="S448" t="s">
        <v>100</v>
      </c>
      <c r="T448">
        <v>0</v>
      </c>
      <c r="U448">
        <v>0</v>
      </c>
      <c r="V448">
        <v>0</v>
      </c>
      <c r="W448">
        <v>1</v>
      </c>
      <c r="X448">
        <v>1</v>
      </c>
      <c r="Y448" s="1">
        <v>45501</v>
      </c>
      <c r="Z448" s="1">
        <v>45501</v>
      </c>
      <c r="AA448">
        <v>0</v>
      </c>
      <c r="AB448" t="s">
        <v>52</v>
      </c>
      <c r="AC448" t="b">
        <v>1</v>
      </c>
      <c r="AD448" t="b">
        <v>1</v>
      </c>
    </row>
    <row r="449" spans="1:30" x14ac:dyDescent="0.25">
      <c r="A449" t="s">
        <v>525</v>
      </c>
      <c r="B449" s="1">
        <v>45295</v>
      </c>
      <c r="D449" s="1">
        <v>45345</v>
      </c>
      <c r="E449" s="1">
        <v>45345</v>
      </c>
      <c r="F449" s="1">
        <v>45517</v>
      </c>
      <c r="G449" s="1">
        <v>45517</v>
      </c>
      <c r="H449">
        <v>4</v>
      </c>
      <c r="I449">
        <v>296.61</v>
      </c>
      <c r="J449">
        <v>74.150000000000006</v>
      </c>
      <c r="K449">
        <v>58.39</v>
      </c>
      <c r="L449" t="s">
        <v>59</v>
      </c>
      <c r="M449" t="s">
        <v>104</v>
      </c>
      <c r="N449" t="s">
        <v>48</v>
      </c>
      <c r="O449">
        <v>19</v>
      </c>
      <c r="P449" t="s">
        <v>49</v>
      </c>
      <c r="Q449" t="s">
        <v>35</v>
      </c>
      <c r="R449" t="s">
        <v>67</v>
      </c>
      <c r="S449" t="s">
        <v>36</v>
      </c>
      <c r="T449">
        <v>0</v>
      </c>
      <c r="U449">
        <v>0</v>
      </c>
      <c r="V449">
        <v>0</v>
      </c>
      <c r="W449">
        <v>1</v>
      </c>
      <c r="X449">
        <v>1</v>
      </c>
      <c r="Y449" s="1">
        <v>45349</v>
      </c>
      <c r="Z449" s="1">
        <v>45349</v>
      </c>
      <c r="AA449">
        <v>0</v>
      </c>
      <c r="AB449" t="s">
        <v>73</v>
      </c>
      <c r="AC449" t="b">
        <v>1</v>
      </c>
      <c r="AD449" t="b">
        <v>1</v>
      </c>
    </row>
    <row r="450" spans="1:30" x14ac:dyDescent="0.25">
      <c r="A450" t="s">
        <v>526</v>
      </c>
      <c r="B450" s="1">
        <v>44153</v>
      </c>
      <c r="D450" s="1">
        <v>45748</v>
      </c>
      <c r="E450" s="1">
        <v>45748</v>
      </c>
      <c r="F450" s="1">
        <v>45827</v>
      </c>
      <c r="G450" s="1">
        <v>45827</v>
      </c>
      <c r="H450">
        <v>2</v>
      </c>
      <c r="I450">
        <v>2.0499999999999998</v>
      </c>
      <c r="J450">
        <v>1.03</v>
      </c>
      <c r="K450">
        <v>0.5</v>
      </c>
      <c r="L450" t="s">
        <v>59</v>
      </c>
      <c r="M450" t="s">
        <v>95</v>
      </c>
      <c r="N450" t="s">
        <v>48</v>
      </c>
      <c r="O450">
        <v>22</v>
      </c>
      <c r="P450" t="s">
        <v>70</v>
      </c>
      <c r="Q450" t="s">
        <v>90</v>
      </c>
      <c r="R450" t="s">
        <v>67</v>
      </c>
      <c r="S450" t="s">
        <v>51</v>
      </c>
      <c r="T450">
        <v>1</v>
      </c>
      <c r="U450">
        <v>0</v>
      </c>
      <c r="V450">
        <v>0</v>
      </c>
      <c r="W450">
        <v>1</v>
      </c>
      <c r="X450">
        <v>0</v>
      </c>
      <c r="Y450" s="1">
        <v>45317</v>
      </c>
      <c r="Z450" s="1">
        <v>45317</v>
      </c>
      <c r="AA450">
        <v>0</v>
      </c>
      <c r="AB450" t="s">
        <v>52</v>
      </c>
      <c r="AC450" t="b">
        <v>1</v>
      </c>
      <c r="AD450" t="b">
        <v>0</v>
      </c>
    </row>
    <row r="451" spans="1:30" x14ac:dyDescent="0.25">
      <c r="A451" t="s">
        <v>527</v>
      </c>
      <c r="B451" s="1">
        <v>44114</v>
      </c>
      <c r="D451" s="1">
        <v>45784</v>
      </c>
      <c r="E451" s="1">
        <v>45784</v>
      </c>
      <c r="F451" s="1">
        <v>45936</v>
      </c>
      <c r="G451" s="1">
        <v>45936</v>
      </c>
      <c r="H451">
        <v>4</v>
      </c>
      <c r="I451">
        <v>391.47</v>
      </c>
      <c r="J451">
        <v>97.87</v>
      </c>
      <c r="K451">
        <v>60.85</v>
      </c>
      <c r="L451" t="s">
        <v>31</v>
      </c>
      <c r="M451" t="s">
        <v>62</v>
      </c>
      <c r="N451" t="s">
        <v>48</v>
      </c>
      <c r="O451">
        <v>19</v>
      </c>
      <c r="P451" t="s">
        <v>49</v>
      </c>
      <c r="Q451" t="s">
        <v>50</v>
      </c>
      <c r="R451" t="s">
        <v>35</v>
      </c>
      <c r="S451" t="s">
        <v>85</v>
      </c>
      <c r="T451">
        <v>0</v>
      </c>
      <c r="U451">
        <v>0</v>
      </c>
      <c r="V451">
        <v>0</v>
      </c>
      <c r="W451">
        <v>0</v>
      </c>
      <c r="X451">
        <v>2</v>
      </c>
      <c r="Y451" s="1">
        <v>45537</v>
      </c>
      <c r="Z451" s="1">
        <v>45537</v>
      </c>
      <c r="AA451">
        <v>9</v>
      </c>
      <c r="AB451" t="s">
        <v>73</v>
      </c>
      <c r="AC451" t="b">
        <v>1</v>
      </c>
      <c r="AD451" t="b">
        <v>0</v>
      </c>
    </row>
    <row r="452" spans="1:30" x14ac:dyDescent="0.25">
      <c r="A452" t="s">
        <v>528</v>
      </c>
      <c r="B452" s="1">
        <v>45213</v>
      </c>
      <c r="D452" s="1">
        <v>45399</v>
      </c>
      <c r="E452" s="1">
        <v>45399</v>
      </c>
      <c r="F452" s="1">
        <v>45859</v>
      </c>
      <c r="G452" s="1">
        <v>45859</v>
      </c>
      <c r="H452">
        <v>3</v>
      </c>
      <c r="I452">
        <v>125.93</v>
      </c>
      <c r="J452">
        <v>41.98</v>
      </c>
      <c r="K452">
        <v>46.68</v>
      </c>
      <c r="L452" t="s">
        <v>47</v>
      </c>
      <c r="M452" t="s">
        <v>62</v>
      </c>
      <c r="N452" t="s">
        <v>48</v>
      </c>
      <c r="O452">
        <v>35</v>
      </c>
      <c r="P452" t="s">
        <v>34</v>
      </c>
      <c r="Q452" t="s">
        <v>50</v>
      </c>
      <c r="R452" t="s">
        <v>44</v>
      </c>
      <c r="S452" t="s">
        <v>36</v>
      </c>
      <c r="T452">
        <v>0</v>
      </c>
      <c r="U452">
        <v>1</v>
      </c>
      <c r="V452">
        <v>0</v>
      </c>
      <c r="W452">
        <v>0</v>
      </c>
      <c r="X452">
        <v>0</v>
      </c>
      <c r="Y452" s="1">
        <v>45737</v>
      </c>
      <c r="Z452" s="1">
        <v>45737</v>
      </c>
      <c r="AA452">
        <v>0</v>
      </c>
      <c r="AB452" t="s">
        <v>38</v>
      </c>
      <c r="AC452" t="b">
        <v>1</v>
      </c>
      <c r="AD452" t="b">
        <v>0</v>
      </c>
    </row>
    <row r="453" spans="1:30" x14ac:dyDescent="0.25">
      <c r="A453" t="s">
        <v>529</v>
      </c>
      <c r="B453" s="1">
        <v>44975</v>
      </c>
      <c r="D453" s="1">
        <v>45711</v>
      </c>
      <c r="E453" s="1">
        <v>45711</v>
      </c>
      <c r="F453" s="1">
        <v>45781</v>
      </c>
      <c r="G453" s="1">
        <v>45781</v>
      </c>
      <c r="H453">
        <v>2</v>
      </c>
      <c r="I453">
        <v>113.91</v>
      </c>
      <c r="J453">
        <v>56.96</v>
      </c>
      <c r="K453">
        <v>26.78</v>
      </c>
      <c r="L453" t="s">
        <v>59</v>
      </c>
      <c r="M453" t="s">
        <v>104</v>
      </c>
      <c r="N453" t="s">
        <v>33</v>
      </c>
      <c r="O453">
        <v>42</v>
      </c>
      <c r="P453" t="s">
        <v>34</v>
      </c>
      <c r="Q453" t="s">
        <v>50</v>
      </c>
      <c r="R453" t="s">
        <v>44</v>
      </c>
      <c r="S453" t="s">
        <v>51</v>
      </c>
      <c r="T453">
        <v>1</v>
      </c>
      <c r="U453">
        <v>0</v>
      </c>
      <c r="V453">
        <v>0</v>
      </c>
      <c r="W453">
        <v>0</v>
      </c>
      <c r="X453">
        <v>0</v>
      </c>
      <c r="Y453">
        <v>0</v>
      </c>
      <c r="Z453" t="s">
        <v>37</v>
      </c>
      <c r="AA453">
        <v>0</v>
      </c>
      <c r="AB453" t="s">
        <v>52</v>
      </c>
      <c r="AC453" t="b">
        <v>1</v>
      </c>
      <c r="AD453" t="b">
        <v>1</v>
      </c>
    </row>
    <row r="454" spans="1:30" x14ac:dyDescent="0.25">
      <c r="A454" t="s">
        <v>530</v>
      </c>
      <c r="B454" s="1">
        <v>45008</v>
      </c>
      <c r="D454" s="1">
        <v>45553</v>
      </c>
      <c r="E454" s="1">
        <v>45553</v>
      </c>
      <c r="F454" s="1">
        <v>45598</v>
      </c>
      <c r="G454" s="1">
        <v>45598</v>
      </c>
      <c r="H454">
        <v>3</v>
      </c>
      <c r="I454">
        <v>127.22</v>
      </c>
      <c r="J454">
        <v>42.41</v>
      </c>
      <c r="K454">
        <v>38.96</v>
      </c>
      <c r="L454" t="s">
        <v>47</v>
      </c>
      <c r="M454" t="s">
        <v>41</v>
      </c>
      <c r="N454" t="s">
        <v>48</v>
      </c>
      <c r="O454">
        <v>23</v>
      </c>
      <c r="P454" t="s">
        <v>70</v>
      </c>
      <c r="Q454" t="s">
        <v>66</v>
      </c>
      <c r="R454" t="s">
        <v>63</v>
      </c>
      <c r="S454" t="s">
        <v>36</v>
      </c>
      <c r="T454">
        <v>0</v>
      </c>
      <c r="U454">
        <v>1</v>
      </c>
      <c r="V454">
        <v>0</v>
      </c>
      <c r="W454">
        <v>1</v>
      </c>
      <c r="X454">
        <v>1</v>
      </c>
      <c r="Y454" s="1">
        <v>45328</v>
      </c>
      <c r="Z454" s="1">
        <v>45328</v>
      </c>
      <c r="AA454">
        <v>0</v>
      </c>
      <c r="AB454" t="s">
        <v>38</v>
      </c>
      <c r="AC454" t="b">
        <v>0</v>
      </c>
      <c r="AD454" t="b">
        <v>1</v>
      </c>
    </row>
    <row r="455" spans="1:30" x14ac:dyDescent="0.25">
      <c r="A455" t="s">
        <v>531</v>
      </c>
      <c r="B455" s="1">
        <v>45017</v>
      </c>
      <c r="D455" s="1">
        <v>45209</v>
      </c>
      <c r="E455" s="1">
        <v>45209</v>
      </c>
      <c r="F455" s="1">
        <v>45781</v>
      </c>
      <c r="G455" s="1">
        <v>45781</v>
      </c>
      <c r="H455">
        <v>3</v>
      </c>
      <c r="I455">
        <v>79.84</v>
      </c>
      <c r="J455">
        <v>26.61</v>
      </c>
      <c r="K455">
        <v>30.2</v>
      </c>
      <c r="L455" t="s">
        <v>47</v>
      </c>
      <c r="M455" t="s">
        <v>76</v>
      </c>
      <c r="N455" t="s">
        <v>33</v>
      </c>
      <c r="O455">
        <v>27</v>
      </c>
      <c r="P455" t="s">
        <v>70</v>
      </c>
      <c r="Q455" t="s">
        <v>55</v>
      </c>
      <c r="R455" t="s">
        <v>44</v>
      </c>
      <c r="S455" t="s">
        <v>100</v>
      </c>
      <c r="T455">
        <v>0</v>
      </c>
      <c r="U455">
        <v>0</v>
      </c>
      <c r="V455">
        <v>0</v>
      </c>
      <c r="W455">
        <v>0</v>
      </c>
      <c r="X455">
        <v>1</v>
      </c>
      <c r="Y455" s="1">
        <v>45034</v>
      </c>
      <c r="Z455" s="1">
        <v>45034</v>
      </c>
      <c r="AA455">
        <v>0</v>
      </c>
      <c r="AB455" t="s">
        <v>52</v>
      </c>
      <c r="AC455" t="b">
        <v>1</v>
      </c>
      <c r="AD455" t="b">
        <v>1</v>
      </c>
    </row>
    <row r="456" spans="1:30" x14ac:dyDescent="0.25">
      <c r="A456" t="s">
        <v>532</v>
      </c>
      <c r="B456" s="1">
        <v>44112</v>
      </c>
      <c r="D456" s="1">
        <v>44206</v>
      </c>
      <c r="E456" s="1">
        <v>44206</v>
      </c>
      <c r="F456" s="1">
        <v>45023</v>
      </c>
      <c r="G456" s="1">
        <v>45023</v>
      </c>
      <c r="H456">
        <v>2</v>
      </c>
      <c r="I456">
        <v>84.72</v>
      </c>
      <c r="J456">
        <v>42.36</v>
      </c>
      <c r="K456">
        <v>32.590000000000003</v>
      </c>
      <c r="L456" t="s">
        <v>31</v>
      </c>
      <c r="M456" t="s">
        <v>62</v>
      </c>
      <c r="N456" t="s">
        <v>42</v>
      </c>
      <c r="O456">
        <v>27</v>
      </c>
      <c r="P456" t="s">
        <v>70</v>
      </c>
      <c r="Q456" t="s">
        <v>90</v>
      </c>
      <c r="R456" t="s">
        <v>63</v>
      </c>
      <c r="S456" t="s">
        <v>72</v>
      </c>
      <c r="T456">
        <v>0</v>
      </c>
      <c r="U456">
        <v>0</v>
      </c>
      <c r="V456">
        <v>1</v>
      </c>
      <c r="W456">
        <v>0</v>
      </c>
      <c r="X456">
        <v>1</v>
      </c>
      <c r="Y456" s="1">
        <v>45772</v>
      </c>
      <c r="Z456" s="1">
        <v>45772</v>
      </c>
      <c r="AA456">
        <v>0</v>
      </c>
      <c r="AB456" t="s">
        <v>38</v>
      </c>
      <c r="AC456" t="b">
        <v>0</v>
      </c>
      <c r="AD456" t="b">
        <v>0</v>
      </c>
    </row>
    <row r="457" spans="1:30" x14ac:dyDescent="0.25">
      <c r="A457" t="s">
        <v>533</v>
      </c>
      <c r="B457" s="1">
        <v>43971</v>
      </c>
      <c r="D457" s="1">
        <v>45939</v>
      </c>
      <c r="E457" s="1">
        <v>45939</v>
      </c>
      <c r="F457" s="1">
        <v>45943</v>
      </c>
      <c r="G457" s="1">
        <v>45943</v>
      </c>
      <c r="H457">
        <v>4</v>
      </c>
      <c r="I457">
        <v>326.83999999999997</v>
      </c>
      <c r="J457">
        <v>81.709999999999994</v>
      </c>
      <c r="K457">
        <v>3.42</v>
      </c>
      <c r="L457" t="s">
        <v>40</v>
      </c>
      <c r="M457" t="s">
        <v>54</v>
      </c>
      <c r="N457" t="s">
        <v>42</v>
      </c>
      <c r="O457">
        <v>37</v>
      </c>
      <c r="P457" t="s">
        <v>34</v>
      </c>
      <c r="Q457" t="s">
        <v>82</v>
      </c>
      <c r="R457" t="s">
        <v>67</v>
      </c>
      <c r="S457" t="s">
        <v>36</v>
      </c>
      <c r="T457">
        <v>0</v>
      </c>
      <c r="U457">
        <v>0</v>
      </c>
      <c r="V457">
        <v>0</v>
      </c>
      <c r="W457">
        <v>0</v>
      </c>
      <c r="X457">
        <v>2</v>
      </c>
      <c r="Y457" s="1">
        <v>44712</v>
      </c>
      <c r="Z457" s="1">
        <v>44712</v>
      </c>
      <c r="AA457">
        <v>4</v>
      </c>
      <c r="AB457" t="s">
        <v>52</v>
      </c>
      <c r="AC457" t="b">
        <v>1</v>
      </c>
      <c r="AD457" t="b">
        <v>0</v>
      </c>
    </row>
    <row r="458" spans="1:30" x14ac:dyDescent="0.25">
      <c r="A458" t="s">
        <v>534</v>
      </c>
      <c r="B458" s="1">
        <v>44929</v>
      </c>
      <c r="D458" s="1">
        <v>44980</v>
      </c>
      <c r="E458" s="1">
        <v>44980</v>
      </c>
      <c r="F458" s="1">
        <v>45730</v>
      </c>
      <c r="G458" s="1">
        <v>45730</v>
      </c>
      <c r="H458">
        <v>4</v>
      </c>
      <c r="I458">
        <v>240.35</v>
      </c>
      <c r="J458">
        <v>60.09</v>
      </c>
      <c r="K458">
        <v>14.78</v>
      </c>
      <c r="L458" t="s">
        <v>40</v>
      </c>
      <c r="M458" t="s">
        <v>95</v>
      </c>
      <c r="N458" t="s">
        <v>48</v>
      </c>
      <c r="O458">
        <v>33</v>
      </c>
      <c r="P458" t="s">
        <v>34</v>
      </c>
      <c r="Q458" t="s">
        <v>82</v>
      </c>
      <c r="R458" t="s">
        <v>35</v>
      </c>
      <c r="S458" t="s">
        <v>85</v>
      </c>
      <c r="T458">
        <v>0</v>
      </c>
      <c r="U458">
        <v>1</v>
      </c>
      <c r="V458">
        <v>1</v>
      </c>
      <c r="W458">
        <v>0</v>
      </c>
      <c r="X458">
        <v>1</v>
      </c>
      <c r="Y458" s="1">
        <v>45324</v>
      </c>
      <c r="Z458" s="1">
        <v>45324</v>
      </c>
      <c r="AA458">
        <v>8</v>
      </c>
      <c r="AB458" t="s">
        <v>38</v>
      </c>
      <c r="AC458" t="b">
        <v>0</v>
      </c>
      <c r="AD458" t="b">
        <v>0</v>
      </c>
    </row>
    <row r="459" spans="1:30" x14ac:dyDescent="0.25">
      <c r="A459" t="s">
        <v>535</v>
      </c>
      <c r="B459" s="1">
        <v>45323</v>
      </c>
      <c r="D459" s="1">
        <v>45446</v>
      </c>
      <c r="E459" s="1">
        <v>45446</v>
      </c>
      <c r="F459" s="1">
        <v>45734</v>
      </c>
      <c r="G459" s="1">
        <v>45734</v>
      </c>
      <c r="H459">
        <v>6</v>
      </c>
      <c r="I459">
        <v>639.05999999999995</v>
      </c>
      <c r="J459">
        <v>106.51</v>
      </c>
      <c r="K459">
        <v>0</v>
      </c>
      <c r="L459" t="s">
        <v>59</v>
      </c>
      <c r="M459" t="s">
        <v>62</v>
      </c>
      <c r="N459" t="s">
        <v>48</v>
      </c>
      <c r="O459">
        <v>31</v>
      </c>
      <c r="P459" t="s">
        <v>34</v>
      </c>
      <c r="Q459" t="s">
        <v>66</v>
      </c>
      <c r="R459" t="s">
        <v>56</v>
      </c>
      <c r="S459" t="s">
        <v>36</v>
      </c>
      <c r="T459">
        <v>0</v>
      </c>
      <c r="U459">
        <v>0</v>
      </c>
      <c r="V459">
        <v>1</v>
      </c>
      <c r="W459">
        <v>0</v>
      </c>
      <c r="X459">
        <v>2</v>
      </c>
      <c r="Y459" s="1">
        <v>45792</v>
      </c>
      <c r="Z459" s="1">
        <v>45792</v>
      </c>
      <c r="AA459">
        <v>0</v>
      </c>
      <c r="AB459" t="s">
        <v>73</v>
      </c>
      <c r="AC459" t="b">
        <v>1</v>
      </c>
      <c r="AD459" t="b">
        <v>0</v>
      </c>
    </row>
    <row r="460" spans="1:30" x14ac:dyDescent="0.25">
      <c r="A460" t="s">
        <v>536</v>
      </c>
      <c r="B460" s="1">
        <v>45491</v>
      </c>
      <c r="D460" s="1">
        <v>45801</v>
      </c>
      <c r="E460" s="1">
        <v>45801</v>
      </c>
      <c r="F460" s="1">
        <v>45820</v>
      </c>
      <c r="G460" s="1">
        <v>45820</v>
      </c>
      <c r="H460">
        <v>4</v>
      </c>
      <c r="I460">
        <v>329.56</v>
      </c>
      <c r="J460">
        <v>82.39</v>
      </c>
      <c r="K460">
        <v>75.02</v>
      </c>
      <c r="L460" t="s">
        <v>59</v>
      </c>
      <c r="M460" t="s">
        <v>69</v>
      </c>
      <c r="N460" t="s">
        <v>48</v>
      </c>
      <c r="O460">
        <v>25</v>
      </c>
      <c r="P460" t="s">
        <v>70</v>
      </c>
      <c r="Q460" t="s">
        <v>55</v>
      </c>
      <c r="R460" t="s">
        <v>44</v>
      </c>
      <c r="S460" t="s">
        <v>85</v>
      </c>
      <c r="T460">
        <v>0</v>
      </c>
      <c r="U460">
        <v>0</v>
      </c>
      <c r="V460">
        <v>0</v>
      </c>
      <c r="W460">
        <v>0</v>
      </c>
      <c r="X460">
        <v>2</v>
      </c>
      <c r="Y460" s="1">
        <v>45723</v>
      </c>
      <c r="Z460" s="1">
        <v>45723</v>
      </c>
      <c r="AA460">
        <v>0</v>
      </c>
      <c r="AB460" t="s">
        <v>52</v>
      </c>
      <c r="AC460" t="b">
        <v>1</v>
      </c>
      <c r="AD460" t="b">
        <v>1</v>
      </c>
    </row>
    <row r="461" spans="1:30" x14ac:dyDescent="0.25">
      <c r="A461" t="s">
        <v>537</v>
      </c>
      <c r="B461" s="1">
        <v>45575</v>
      </c>
      <c r="D461" s="1">
        <v>45761</v>
      </c>
      <c r="E461" s="1">
        <v>45761</v>
      </c>
      <c r="F461" s="1">
        <v>45798</v>
      </c>
      <c r="G461" s="1">
        <v>45798</v>
      </c>
      <c r="H461">
        <v>4</v>
      </c>
      <c r="I461">
        <v>373.43</v>
      </c>
      <c r="J461">
        <v>93.36</v>
      </c>
      <c r="K461">
        <v>36.08</v>
      </c>
      <c r="L461" t="s">
        <v>31</v>
      </c>
      <c r="M461" t="s">
        <v>41</v>
      </c>
      <c r="N461" t="s">
        <v>42</v>
      </c>
      <c r="O461">
        <v>25</v>
      </c>
      <c r="P461" t="s">
        <v>70</v>
      </c>
      <c r="Q461" t="s">
        <v>55</v>
      </c>
      <c r="R461" t="s">
        <v>56</v>
      </c>
      <c r="S461" t="s">
        <v>36</v>
      </c>
      <c r="T461">
        <v>0</v>
      </c>
      <c r="U461">
        <v>0</v>
      </c>
      <c r="V461">
        <v>0</v>
      </c>
      <c r="W461">
        <v>0</v>
      </c>
      <c r="X461">
        <v>2</v>
      </c>
      <c r="Y461" s="1">
        <v>45595</v>
      </c>
      <c r="Z461" s="1">
        <v>45595</v>
      </c>
      <c r="AA461">
        <v>10</v>
      </c>
      <c r="AB461" t="s">
        <v>73</v>
      </c>
      <c r="AC461" t="b">
        <v>1</v>
      </c>
      <c r="AD461" t="b">
        <v>0</v>
      </c>
    </row>
    <row r="462" spans="1:30" x14ac:dyDescent="0.25">
      <c r="A462" t="s">
        <v>538</v>
      </c>
      <c r="B462" s="1">
        <v>44271</v>
      </c>
      <c r="D462" s="1">
        <v>44482</v>
      </c>
      <c r="E462" s="1">
        <v>44482</v>
      </c>
      <c r="F462" s="1">
        <v>45611</v>
      </c>
      <c r="G462" s="1">
        <v>45611</v>
      </c>
      <c r="H462">
        <v>5</v>
      </c>
      <c r="I462">
        <v>268.51</v>
      </c>
      <c r="J462">
        <v>53.7</v>
      </c>
      <c r="K462">
        <v>45.4</v>
      </c>
      <c r="L462" t="s">
        <v>47</v>
      </c>
      <c r="M462" t="s">
        <v>32</v>
      </c>
      <c r="N462" t="s">
        <v>48</v>
      </c>
      <c r="O462">
        <v>32</v>
      </c>
      <c r="P462" t="s">
        <v>34</v>
      </c>
      <c r="Q462" t="s">
        <v>82</v>
      </c>
      <c r="R462" t="s">
        <v>56</v>
      </c>
      <c r="S462" t="s">
        <v>96</v>
      </c>
      <c r="T462">
        <v>0</v>
      </c>
      <c r="U462">
        <v>0</v>
      </c>
      <c r="V462">
        <v>0</v>
      </c>
      <c r="W462">
        <v>0</v>
      </c>
      <c r="X462">
        <v>2</v>
      </c>
      <c r="Y462" s="1">
        <v>45250</v>
      </c>
      <c r="Z462" s="1">
        <v>45250</v>
      </c>
      <c r="AA462">
        <v>0</v>
      </c>
      <c r="AB462" t="s">
        <v>52</v>
      </c>
      <c r="AC462" t="b">
        <v>1</v>
      </c>
      <c r="AD462" t="b">
        <v>0</v>
      </c>
    </row>
    <row r="463" spans="1:30" x14ac:dyDescent="0.25">
      <c r="A463" t="s">
        <v>539</v>
      </c>
      <c r="B463" s="1">
        <v>44941</v>
      </c>
      <c r="D463" s="1">
        <v>45055</v>
      </c>
      <c r="E463" s="1">
        <v>45055</v>
      </c>
      <c r="F463" s="1">
        <v>45134</v>
      </c>
      <c r="G463" s="1">
        <v>45134</v>
      </c>
      <c r="H463">
        <v>6</v>
      </c>
      <c r="I463">
        <v>283.36</v>
      </c>
      <c r="J463">
        <v>47.23</v>
      </c>
      <c r="K463">
        <v>0.5</v>
      </c>
      <c r="L463" t="s">
        <v>31</v>
      </c>
      <c r="M463" t="s">
        <v>62</v>
      </c>
      <c r="N463" t="s">
        <v>33</v>
      </c>
      <c r="O463">
        <v>27</v>
      </c>
      <c r="P463" t="s">
        <v>70</v>
      </c>
      <c r="Q463" t="s">
        <v>82</v>
      </c>
      <c r="R463" t="s">
        <v>63</v>
      </c>
      <c r="S463" t="s">
        <v>45</v>
      </c>
      <c r="T463">
        <v>0</v>
      </c>
      <c r="U463">
        <v>1</v>
      </c>
      <c r="V463">
        <v>0</v>
      </c>
      <c r="W463">
        <v>0</v>
      </c>
      <c r="X463">
        <v>0</v>
      </c>
      <c r="Y463" s="1">
        <v>45871</v>
      </c>
      <c r="Z463" s="1">
        <v>45871</v>
      </c>
      <c r="AA463">
        <v>0</v>
      </c>
      <c r="AB463" t="s">
        <v>38</v>
      </c>
      <c r="AC463" t="b">
        <v>1</v>
      </c>
      <c r="AD463" t="b">
        <v>0</v>
      </c>
    </row>
    <row r="464" spans="1:30" x14ac:dyDescent="0.25">
      <c r="A464" t="s">
        <v>540</v>
      </c>
      <c r="B464" s="1">
        <v>43836</v>
      </c>
      <c r="D464" s="1">
        <v>45188</v>
      </c>
      <c r="E464" s="1">
        <v>45188</v>
      </c>
      <c r="F464" s="1">
        <v>45548</v>
      </c>
      <c r="G464" s="1">
        <v>45548</v>
      </c>
      <c r="H464">
        <v>5</v>
      </c>
      <c r="I464">
        <v>124.39</v>
      </c>
      <c r="J464">
        <v>24.88</v>
      </c>
      <c r="K464">
        <v>14.37</v>
      </c>
      <c r="L464" t="s">
        <v>47</v>
      </c>
      <c r="M464" t="s">
        <v>41</v>
      </c>
      <c r="N464" t="s">
        <v>48</v>
      </c>
      <c r="O464">
        <v>29</v>
      </c>
      <c r="P464" t="s">
        <v>70</v>
      </c>
      <c r="Q464" t="s">
        <v>50</v>
      </c>
      <c r="R464" t="s">
        <v>63</v>
      </c>
      <c r="S464" t="s">
        <v>96</v>
      </c>
      <c r="T464">
        <v>0</v>
      </c>
      <c r="U464">
        <v>0</v>
      </c>
      <c r="V464">
        <v>0</v>
      </c>
      <c r="W464">
        <v>0</v>
      </c>
      <c r="X464">
        <v>2</v>
      </c>
      <c r="Y464" s="1">
        <v>44978</v>
      </c>
      <c r="Z464" s="1">
        <v>44978</v>
      </c>
      <c r="AA464">
        <v>6</v>
      </c>
      <c r="AB464" t="s">
        <v>52</v>
      </c>
      <c r="AC464" t="b">
        <v>1</v>
      </c>
      <c r="AD464" t="b">
        <v>0</v>
      </c>
    </row>
    <row r="465" spans="1:30" x14ac:dyDescent="0.25">
      <c r="A465" t="s">
        <v>541</v>
      </c>
      <c r="B465" s="1">
        <v>44838</v>
      </c>
      <c r="D465" s="1">
        <v>45182</v>
      </c>
      <c r="E465" s="1">
        <v>45182</v>
      </c>
      <c r="F465" s="1">
        <v>45905</v>
      </c>
      <c r="G465" s="1">
        <v>45905</v>
      </c>
      <c r="H465">
        <v>4</v>
      </c>
      <c r="I465">
        <v>588.54</v>
      </c>
      <c r="J465">
        <v>147.13999999999999</v>
      </c>
      <c r="K465">
        <v>114.41</v>
      </c>
      <c r="L465" t="s">
        <v>87</v>
      </c>
      <c r="M465" t="s">
        <v>95</v>
      </c>
      <c r="N465" t="s">
        <v>33</v>
      </c>
      <c r="O465">
        <v>50</v>
      </c>
      <c r="P465" t="s">
        <v>34</v>
      </c>
      <c r="Q465" t="s">
        <v>82</v>
      </c>
      <c r="R465" t="s">
        <v>44</v>
      </c>
      <c r="S465" t="s">
        <v>96</v>
      </c>
      <c r="T465">
        <v>0</v>
      </c>
      <c r="U465">
        <v>0</v>
      </c>
      <c r="V465">
        <v>0</v>
      </c>
      <c r="W465">
        <v>0</v>
      </c>
      <c r="X465">
        <v>1</v>
      </c>
      <c r="Y465">
        <v>0</v>
      </c>
      <c r="Z465" t="s">
        <v>37</v>
      </c>
      <c r="AA465">
        <v>0</v>
      </c>
      <c r="AB465" t="s">
        <v>52</v>
      </c>
      <c r="AC465" t="b">
        <v>1</v>
      </c>
      <c r="AD465" t="b">
        <v>0</v>
      </c>
    </row>
    <row r="466" spans="1:30" x14ac:dyDescent="0.25">
      <c r="A466" t="s">
        <v>542</v>
      </c>
      <c r="B466" s="1">
        <v>45387</v>
      </c>
      <c r="D466" s="1">
        <v>45801</v>
      </c>
      <c r="E466" s="1">
        <v>45801</v>
      </c>
      <c r="F466" s="1">
        <v>45815</v>
      </c>
      <c r="G466" s="1">
        <v>45815</v>
      </c>
      <c r="H466">
        <v>3</v>
      </c>
      <c r="I466">
        <v>100.93</v>
      </c>
      <c r="J466">
        <v>33.64</v>
      </c>
      <c r="K466">
        <v>54.48</v>
      </c>
      <c r="L466" t="s">
        <v>47</v>
      </c>
      <c r="M466" t="s">
        <v>32</v>
      </c>
      <c r="N466" t="s">
        <v>42</v>
      </c>
      <c r="O466">
        <v>45</v>
      </c>
      <c r="P466" t="s">
        <v>34</v>
      </c>
      <c r="Q466" t="s">
        <v>43</v>
      </c>
      <c r="R466" t="s">
        <v>56</v>
      </c>
      <c r="S466" t="s">
        <v>45</v>
      </c>
      <c r="T466">
        <v>0</v>
      </c>
      <c r="U466">
        <v>0</v>
      </c>
      <c r="V466">
        <v>1</v>
      </c>
      <c r="W466">
        <v>1</v>
      </c>
      <c r="X466">
        <v>0</v>
      </c>
      <c r="Y466">
        <v>0</v>
      </c>
      <c r="Z466" t="s">
        <v>37</v>
      </c>
      <c r="AA466">
        <v>7</v>
      </c>
      <c r="AB466" t="s">
        <v>73</v>
      </c>
      <c r="AC466" t="b">
        <v>1</v>
      </c>
      <c r="AD466" t="b">
        <v>0</v>
      </c>
    </row>
    <row r="467" spans="1:30" x14ac:dyDescent="0.25">
      <c r="A467" t="s">
        <v>543</v>
      </c>
      <c r="B467" s="1">
        <v>45417</v>
      </c>
      <c r="D467" s="1">
        <v>45486</v>
      </c>
      <c r="E467" s="1">
        <v>45486</v>
      </c>
      <c r="F467" s="1">
        <v>45608</v>
      </c>
      <c r="G467" s="1">
        <v>45608</v>
      </c>
      <c r="H467">
        <v>2</v>
      </c>
      <c r="I467">
        <v>135.15</v>
      </c>
      <c r="J467">
        <v>67.58</v>
      </c>
      <c r="K467">
        <v>50.36</v>
      </c>
      <c r="L467" t="s">
        <v>31</v>
      </c>
      <c r="M467" t="s">
        <v>69</v>
      </c>
      <c r="N467" t="s">
        <v>33</v>
      </c>
      <c r="O467">
        <v>30</v>
      </c>
      <c r="P467" t="s">
        <v>70</v>
      </c>
      <c r="Q467" t="s">
        <v>35</v>
      </c>
      <c r="R467" t="s">
        <v>44</v>
      </c>
      <c r="S467" t="s">
        <v>36</v>
      </c>
      <c r="T467">
        <v>0</v>
      </c>
      <c r="U467">
        <v>0</v>
      </c>
      <c r="V467">
        <v>0</v>
      </c>
      <c r="W467">
        <v>0</v>
      </c>
      <c r="X467">
        <v>0</v>
      </c>
      <c r="Y467" s="1">
        <v>45871</v>
      </c>
      <c r="Z467" s="1">
        <v>45871</v>
      </c>
      <c r="AA467">
        <v>10</v>
      </c>
      <c r="AB467" t="s">
        <v>38</v>
      </c>
      <c r="AC467" t="b">
        <v>1</v>
      </c>
      <c r="AD467" t="b">
        <v>0</v>
      </c>
    </row>
    <row r="468" spans="1:30" x14ac:dyDescent="0.25">
      <c r="A468" t="s">
        <v>544</v>
      </c>
      <c r="B468" s="1">
        <v>45528</v>
      </c>
      <c r="D468" s="1">
        <v>45734</v>
      </c>
      <c r="E468" s="1">
        <v>45734</v>
      </c>
      <c r="F468" s="1">
        <v>45923</v>
      </c>
      <c r="G468" s="1">
        <v>45923</v>
      </c>
      <c r="H468">
        <v>3</v>
      </c>
      <c r="I468">
        <v>146.13999999999999</v>
      </c>
      <c r="J468">
        <v>48.71</v>
      </c>
      <c r="K468">
        <v>29.02</v>
      </c>
      <c r="L468" t="s">
        <v>47</v>
      </c>
      <c r="M468" t="s">
        <v>69</v>
      </c>
      <c r="N468" t="s">
        <v>42</v>
      </c>
      <c r="O468">
        <v>21</v>
      </c>
      <c r="P468" t="s">
        <v>70</v>
      </c>
      <c r="Q468" t="s">
        <v>82</v>
      </c>
      <c r="R468" t="s">
        <v>44</v>
      </c>
      <c r="S468" t="s">
        <v>36</v>
      </c>
      <c r="T468">
        <v>1</v>
      </c>
      <c r="U468">
        <v>0</v>
      </c>
      <c r="V468">
        <v>0</v>
      </c>
      <c r="W468">
        <v>2</v>
      </c>
      <c r="X468">
        <v>3</v>
      </c>
      <c r="Y468" s="1">
        <v>45583</v>
      </c>
      <c r="Z468" s="1">
        <v>45583</v>
      </c>
      <c r="AA468">
        <v>0</v>
      </c>
      <c r="AB468" t="s">
        <v>38</v>
      </c>
      <c r="AC468" t="b">
        <v>0</v>
      </c>
      <c r="AD468" t="b">
        <v>0</v>
      </c>
    </row>
    <row r="469" spans="1:30" x14ac:dyDescent="0.25">
      <c r="A469" t="s">
        <v>545</v>
      </c>
      <c r="B469" s="1">
        <v>45423</v>
      </c>
      <c r="D469" s="1">
        <v>45842</v>
      </c>
      <c r="E469" s="1">
        <v>45842</v>
      </c>
      <c r="F469" s="1">
        <v>45862</v>
      </c>
      <c r="G469" s="1">
        <v>45862</v>
      </c>
      <c r="H469">
        <v>2</v>
      </c>
      <c r="I469">
        <v>137.49</v>
      </c>
      <c r="J469">
        <v>68.75</v>
      </c>
      <c r="K469">
        <v>116.78</v>
      </c>
      <c r="L469" t="s">
        <v>65</v>
      </c>
      <c r="M469" t="s">
        <v>88</v>
      </c>
      <c r="N469" t="s">
        <v>48</v>
      </c>
      <c r="O469">
        <v>0</v>
      </c>
      <c r="P469" t="s">
        <v>80</v>
      </c>
      <c r="Q469" t="s">
        <v>43</v>
      </c>
      <c r="R469" t="s">
        <v>56</v>
      </c>
      <c r="S469" t="s">
        <v>57</v>
      </c>
      <c r="T469">
        <v>0</v>
      </c>
      <c r="U469">
        <v>0</v>
      </c>
      <c r="V469">
        <v>0</v>
      </c>
      <c r="W469">
        <v>0</v>
      </c>
      <c r="X469">
        <v>0</v>
      </c>
      <c r="Y469">
        <v>0</v>
      </c>
      <c r="Z469" t="s">
        <v>37</v>
      </c>
      <c r="AA469">
        <v>0</v>
      </c>
      <c r="AB469" t="s">
        <v>38</v>
      </c>
      <c r="AC469" t="b">
        <v>0</v>
      </c>
      <c r="AD469" t="b">
        <v>0</v>
      </c>
    </row>
    <row r="470" spans="1:30" x14ac:dyDescent="0.25">
      <c r="A470" t="s">
        <v>546</v>
      </c>
      <c r="B470" s="1">
        <v>44182</v>
      </c>
      <c r="D470" s="1">
        <v>45736</v>
      </c>
      <c r="E470" s="1">
        <v>45736</v>
      </c>
      <c r="F470" s="1">
        <v>45902</v>
      </c>
      <c r="G470" s="1">
        <v>45902</v>
      </c>
      <c r="H470">
        <v>3</v>
      </c>
      <c r="I470">
        <v>214.32</v>
      </c>
      <c r="J470">
        <v>71.44</v>
      </c>
      <c r="K470">
        <v>57.63</v>
      </c>
      <c r="L470" t="s">
        <v>40</v>
      </c>
      <c r="M470" t="s">
        <v>88</v>
      </c>
      <c r="N470" t="s">
        <v>48</v>
      </c>
      <c r="O470">
        <v>50</v>
      </c>
      <c r="P470" t="s">
        <v>34</v>
      </c>
      <c r="Q470" t="s">
        <v>50</v>
      </c>
      <c r="R470" t="s">
        <v>56</v>
      </c>
      <c r="S470" t="s">
        <v>36</v>
      </c>
      <c r="T470">
        <v>0</v>
      </c>
      <c r="U470">
        <v>0</v>
      </c>
      <c r="V470">
        <v>0</v>
      </c>
      <c r="W470">
        <v>0</v>
      </c>
      <c r="X470">
        <v>0</v>
      </c>
      <c r="Y470" s="1">
        <v>44741</v>
      </c>
      <c r="Z470" s="1">
        <v>44741</v>
      </c>
      <c r="AA470">
        <v>0</v>
      </c>
      <c r="AB470" t="s">
        <v>73</v>
      </c>
      <c r="AC470" t="b">
        <v>1</v>
      </c>
      <c r="AD470" t="b">
        <v>1</v>
      </c>
    </row>
    <row r="471" spans="1:30" x14ac:dyDescent="0.25">
      <c r="A471" t="s">
        <v>547</v>
      </c>
      <c r="B471" s="1">
        <v>44020</v>
      </c>
      <c r="D471" s="1">
        <v>45087</v>
      </c>
      <c r="E471" s="1">
        <v>45087</v>
      </c>
      <c r="F471" s="1">
        <v>45416</v>
      </c>
      <c r="G471" s="1">
        <v>45416</v>
      </c>
      <c r="H471">
        <v>2</v>
      </c>
      <c r="I471">
        <v>121.78</v>
      </c>
      <c r="J471">
        <v>60.89</v>
      </c>
      <c r="K471">
        <v>83.93</v>
      </c>
      <c r="L471" t="s">
        <v>31</v>
      </c>
      <c r="M471" t="s">
        <v>62</v>
      </c>
      <c r="N471" t="s">
        <v>42</v>
      </c>
      <c r="O471">
        <v>33</v>
      </c>
      <c r="P471" t="s">
        <v>34</v>
      </c>
      <c r="Q471" t="s">
        <v>82</v>
      </c>
      <c r="R471" t="s">
        <v>35</v>
      </c>
      <c r="S471" t="s">
        <v>51</v>
      </c>
      <c r="T471">
        <v>0</v>
      </c>
      <c r="U471">
        <v>0</v>
      </c>
      <c r="V471">
        <v>0</v>
      </c>
      <c r="W471">
        <v>0</v>
      </c>
      <c r="X471">
        <v>1</v>
      </c>
      <c r="Y471">
        <v>0</v>
      </c>
      <c r="Z471" t="s">
        <v>37</v>
      </c>
      <c r="AA471">
        <v>0</v>
      </c>
      <c r="AB471" t="s">
        <v>73</v>
      </c>
      <c r="AC471" t="b">
        <v>1</v>
      </c>
      <c r="AD471" t="b">
        <v>0</v>
      </c>
    </row>
    <row r="472" spans="1:30" x14ac:dyDescent="0.25">
      <c r="A472" t="s">
        <v>548</v>
      </c>
      <c r="B472" s="1">
        <v>44987</v>
      </c>
      <c r="D472" s="1">
        <v>45227</v>
      </c>
      <c r="E472" s="1">
        <v>45227</v>
      </c>
      <c r="F472" s="1">
        <v>45231</v>
      </c>
      <c r="G472" s="1">
        <v>45231</v>
      </c>
      <c r="H472">
        <v>2</v>
      </c>
      <c r="I472">
        <v>115.7</v>
      </c>
      <c r="J472">
        <v>57.85</v>
      </c>
      <c r="K472">
        <v>77.42</v>
      </c>
      <c r="L472" t="s">
        <v>31</v>
      </c>
      <c r="M472" t="s">
        <v>88</v>
      </c>
      <c r="N472" t="s">
        <v>48</v>
      </c>
      <c r="O472">
        <v>28</v>
      </c>
      <c r="P472" t="s">
        <v>70</v>
      </c>
      <c r="Q472" t="s">
        <v>90</v>
      </c>
      <c r="R472" t="s">
        <v>63</v>
      </c>
      <c r="S472" t="s">
        <v>51</v>
      </c>
      <c r="T472">
        <v>1</v>
      </c>
      <c r="U472">
        <v>0</v>
      </c>
      <c r="V472">
        <v>0</v>
      </c>
      <c r="W472">
        <v>0</v>
      </c>
      <c r="X472">
        <v>1</v>
      </c>
      <c r="Y472" s="1">
        <v>45758</v>
      </c>
      <c r="Z472" s="1">
        <v>45758</v>
      </c>
      <c r="AA472">
        <v>9</v>
      </c>
      <c r="AB472" t="s">
        <v>38</v>
      </c>
      <c r="AC472" t="b">
        <v>1</v>
      </c>
      <c r="AD472" t="b">
        <v>0</v>
      </c>
    </row>
    <row r="473" spans="1:30" x14ac:dyDescent="0.25">
      <c r="A473" t="s">
        <v>549</v>
      </c>
      <c r="B473" s="1">
        <v>44710</v>
      </c>
      <c r="D473" s="1">
        <v>45551</v>
      </c>
      <c r="E473" s="1">
        <v>45551</v>
      </c>
      <c r="F473" s="1">
        <v>45927</v>
      </c>
      <c r="G473" s="1">
        <v>45927</v>
      </c>
      <c r="H473">
        <v>1</v>
      </c>
      <c r="I473">
        <v>1.01</v>
      </c>
      <c r="J473">
        <v>1.01</v>
      </c>
      <c r="K473">
        <v>0.71</v>
      </c>
      <c r="L473" t="s">
        <v>87</v>
      </c>
      <c r="M473" t="s">
        <v>41</v>
      </c>
      <c r="N473" t="s">
        <v>42</v>
      </c>
      <c r="O473">
        <v>35</v>
      </c>
      <c r="P473" t="s">
        <v>34</v>
      </c>
      <c r="Q473" t="s">
        <v>90</v>
      </c>
      <c r="R473" t="s">
        <v>56</v>
      </c>
      <c r="S473" t="s">
        <v>72</v>
      </c>
      <c r="T473">
        <v>0</v>
      </c>
      <c r="U473">
        <v>0</v>
      </c>
      <c r="V473">
        <v>0</v>
      </c>
      <c r="W473">
        <v>0</v>
      </c>
      <c r="X473">
        <v>0</v>
      </c>
      <c r="Y473">
        <v>0</v>
      </c>
      <c r="Z473" t="s">
        <v>37</v>
      </c>
      <c r="AA473">
        <v>7</v>
      </c>
      <c r="AB473" t="s">
        <v>38</v>
      </c>
      <c r="AC473" t="b">
        <v>0</v>
      </c>
      <c r="AD473" t="b">
        <v>0</v>
      </c>
    </row>
    <row r="474" spans="1:30" x14ac:dyDescent="0.25">
      <c r="A474" t="s">
        <v>550</v>
      </c>
      <c r="B474" s="1">
        <v>44767</v>
      </c>
      <c r="D474" s="1">
        <v>44888</v>
      </c>
      <c r="E474" s="1">
        <v>44888</v>
      </c>
      <c r="F474" s="1">
        <v>45715</v>
      </c>
      <c r="G474" s="1">
        <v>45715</v>
      </c>
      <c r="H474">
        <v>3</v>
      </c>
      <c r="I474">
        <v>103.29</v>
      </c>
      <c r="J474">
        <v>34.43</v>
      </c>
      <c r="K474">
        <v>22.95</v>
      </c>
      <c r="L474" t="s">
        <v>65</v>
      </c>
      <c r="M474" t="s">
        <v>54</v>
      </c>
      <c r="N474" t="s">
        <v>48</v>
      </c>
      <c r="O474">
        <v>50</v>
      </c>
      <c r="P474" t="s">
        <v>34</v>
      </c>
      <c r="Q474" t="s">
        <v>82</v>
      </c>
      <c r="R474" t="s">
        <v>63</v>
      </c>
      <c r="S474" t="s">
        <v>72</v>
      </c>
      <c r="T474">
        <v>0</v>
      </c>
      <c r="U474">
        <v>0</v>
      </c>
      <c r="V474">
        <v>1</v>
      </c>
      <c r="W474">
        <v>0</v>
      </c>
      <c r="X474">
        <v>0</v>
      </c>
      <c r="Y474" s="1">
        <v>45499</v>
      </c>
      <c r="Z474" s="1">
        <v>45499</v>
      </c>
      <c r="AA474">
        <v>0</v>
      </c>
      <c r="AB474" t="s">
        <v>38</v>
      </c>
      <c r="AC474" t="b">
        <v>0</v>
      </c>
      <c r="AD474" t="b">
        <v>0</v>
      </c>
    </row>
    <row r="475" spans="1:30" x14ac:dyDescent="0.25">
      <c r="A475" t="s">
        <v>551</v>
      </c>
      <c r="B475" s="1">
        <v>44748</v>
      </c>
      <c r="D475">
        <v>0</v>
      </c>
      <c r="E475" t="s">
        <v>92</v>
      </c>
      <c r="F475">
        <v>0</v>
      </c>
      <c r="G475" t="s">
        <v>92</v>
      </c>
      <c r="H475">
        <v>0</v>
      </c>
      <c r="I475">
        <v>0</v>
      </c>
      <c r="J475">
        <v>0</v>
      </c>
      <c r="K475">
        <v>0</v>
      </c>
      <c r="L475" t="s">
        <v>59</v>
      </c>
      <c r="M475" t="s">
        <v>54</v>
      </c>
      <c r="N475" t="s">
        <v>48</v>
      </c>
      <c r="O475">
        <v>20</v>
      </c>
      <c r="P475" t="s">
        <v>70</v>
      </c>
      <c r="Q475" t="s">
        <v>90</v>
      </c>
      <c r="R475" t="s">
        <v>56</v>
      </c>
      <c r="S475" t="s">
        <v>72</v>
      </c>
      <c r="T475">
        <v>0</v>
      </c>
      <c r="U475">
        <v>1</v>
      </c>
      <c r="V475">
        <v>0</v>
      </c>
      <c r="W475">
        <v>0</v>
      </c>
      <c r="X475">
        <v>0</v>
      </c>
      <c r="Y475">
        <v>0</v>
      </c>
      <c r="Z475" t="s">
        <v>37</v>
      </c>
      <c r="AA475">
        <v>0</v>
      </c>
      <c r="AB475" t="s">
        <v>73</v>
      </c>
      <c r="AC475" t="b">
        <v>1</v>
      </c>
      <c r="AD475" t="b">
        <v>0</v>
      </c>
    </row>
    <row r="476" spans="1:30" x14ac:dyDescent="0.25">
      <c r="A476" t="s">
        <v>552</v>
      </c>
      <c r="B476" s="1">
        <v>43938</v>
      </c>
      <c r="D476" s="1">
        <v>44619</v>
      </c>
      <c r="E476" s="1">
        <v>44619</v>
      </c>
      <c r="F476" s="1">
        <v>45325</v>
      </c>
      <c r="G476" s="1">
        <v>45325</v>
      </c>
      <c r="H476">
        <v>2</v>
      </c>
      <c r="I476">
        <v>105.73</v>
      </c>
      <c r="J476">
        <v>52.87</v>
      </c>
      <c r="K476">
        <v>50.87</v>
      </c>
      <c r="L476" t="s">
        <v>47</v>
      </c>
      <c r="M476" t="s">
        <v>32</v>
      </c>
      <c r="N476" t="s">
        <v>33</v>
      </c>
      <c r="O476">
        <v>38</v>
      </c>
      <c r="P476" t="s">
        <v>34</v>
      </c>
      <c r="Q476" t="s">
        <v>90</v>
      </c>
      <c r="R476" t="s">
        <v>63</v>
      </c>
      <c r="S476" t="s">
        <v>57</v>
      </c>
      <c r="T476">
        <v>0</v>
      </c>
      <c r="U476">
        <v>0</v>
      </c>
      <c r="V476">
        <v>0</v>
      </c>
      <c r="W476">
        <v>1</v>
      </c>
      <c r="X476">
        <v>1</v>
      </c>
      <c r="Y476">
        <v>0</v>
      </c>
      <c r="Z476" t="s">
        <v>37</v>
      </c>
      <c r="AA476">
        <v>0</v>
      </c>
      <c r="AB476" t="s">
        <v>52</v>
      </c>
      <c r="AC476" t="b">
        <v>1</v>
      </c>
      <c r="AD476" t="b">
        <v>1</v>
      </c>
    </row>
    <row r="477" spans="1:30" x14ac:dyDescent="0.25">
      <c r="A477" t="s">
        <v>553</v>
      </c>
      <c r="B477" s="1">
        <v>44290</v>
      </c>
      <c r="D477" s="1">
        <v>45270</v>
      </c>
      <c r="E477" s="1">
        <v>45270</v>
      </c>
      <c r="F477" s="1">
        <v>45937</v>
      </c>
      <c r="G477" s="1">
        <v>45937</v>
      </c>
      <c r="H477">
        <v>6</v>
      </c>
      <c r="I477">
        <v>225.12</v>
      </c>
      <c r="J477">
        <v>37.520000000000003</v>
      </c>
      <c r="K477">
        <v>27.75</v>
      </c>
      <c r="L477" t="s">
        <v>40</v>
      </c>
      <c r="M477" t="s">
        <v>88</v>
      </c>
      <c r="N477" t="s">
        <v>42</v>
      </c>
      <c r="O477">
        <v>38</v>
      </c>
      <c r="P477" t="s">
        <v>34</v>
      </c>
      <c r="Q477" t="s">
        <v>43</v>
      </c>
      <c r="R477" t="s">
        <v>35</v>
      </c>
      <c r="S477" t="s">
        <v>51</v>
      </c>
      <c r="T477">
        <v>0</v>
      </c>
      <c r="U477">
        <v>0</v>
      </c>
      <c r="V477">
        <v>0</v>
      </c>
      <c r="W477">
        <v>0</v>
      </c>
      <c r="X477">
        <v>3</v>
      </c>
      <c r="Y477">
        <v>0</v>
      </c>
      <c r="Z477" t="s">
        <v>37</v>
      </c>
      <c r="AA477">
        <v>0</v>
      </c>
      <c r="AB477" t="s">
        <v>52</v>
      </c>
      <c r="AC477" t="b">
        <v>0</v>
      </c>
      <c r="AD477" t="b">
        <v>0</v>
      </c>
    </row>
    <row r="478" spans="1:30" x14ac:dyDescent="0.25">
      <c r="A478" t="s">
        <v>554</v>
      </c>
      <c r="B478" s="1">
        <v>44767</v>
      </c>
      <c r="D478" s="1">
        <v>45231</v>
      </c>
      <c r="E478" s="1">
        <v>45231</v>
      </c>
      <c r="F478" s="1">
        <v>45354</v>
      </c>
      <c r="G478" s="1">
        <v>45354</v>
      </c>
      <c r="H478">
        <v>4</v>
      </c>
      <c r="I478">
        <v>200.56</v>
      </c>
      <c r="J478">
        <v>50.14</v>
      </c>
      <c r="K478">
        <v>58.36</v>
      </c>
      <c r="L478" t="s">
        <v>47</v>
      </c>
      <c r="M478" t="s">
        <v>41</v>
      </c>
      <c r="N478" t="s">
        <v>48</v>
      </c>
      <c r="O478">
        <v>33</v>
      </c>
      <c r="P478" t="s">
        <v>34</v>
      </c>
      <c r="Q478" t="s">
        <v>90</v>
      </c>
      <c r="R478" t="s">
        <v>63</v>
      </c>
      <c r="S478" t="s">
        <v>57</v>
      </c>
      <c r="T478">
        <v>0</v>
      </c>
      <c r="U478">
        <v>0</v>
      </c>
      <c r="V478">
        <v>0</v>
      </c>
      <c r="W478">
        <v>1</v>
      </c>
      <c r="X478">
        <v>1</v>
      </c>
      <c r="Y478" s="1">
        <v>45663</v>
      </c>
      <c r="Z478" s="1">
        <v>45663</v>
      </c>
      <c r="AA478">
        <v>1</v>
      </c>
      <c r="AB478" t="s">
        <v>38</v>
      </c>
      <c r="AC478" t="b">
        <v>1</v>
      </c>
      <c r="AD478" t="b">
        <v>0</v>
      </c>
    </row>
    <row r="479" spans="1:30" x14ac:dyDescent="0.25">
      <c r="A479" t="s">
        <v>555</v>
      </c>
      <c r="B479" s="1">
        <v>45396</v>
      </c>
      <c r="D479" s="1">
        <v>45745</v>
      </c>
      <c r="E479" s="1">
        <v>45745</v>
      </c>
      <c r="F479" s="1">
        <v>45862</v>
      </c>
      <c r="G479" s="1">
        <v>45862</v>
      </c>
      <c r="H479">
        <v>2</v>
      </c>
      <c r="I479">
        <v>99.29</v>
      </c>
      <c r="J479">
        <v>49.65</v>
      </c>
      <c r="K479">
        <v>9.57</v>
      </c>
      <c r="L479" t="s">
        <v>65</v>
      </c>
      <c r="M479" t="s">
        <v>95</v>
      </c>
      <c r="N479" t="s">
        <v>33</v>
      </c>
      <c r="O479">
        <v>22</v>
      </c>
      <c r="P479" t="s">
        <v>70</v>
      </c>
      <c r="Q479" t="s">
        <v>50</v>
      </c>
      <c r="R479" t="s">
        <v>56</v>
      </c>
      <c r="S479" t="s">
        <v>72</v>
      </c>
      <c r="T479">
        <v>0</v>
      </c>
      <c r="U479">
        <v>0</v>
      </c>
      <c r="V479">
        <v>0</v>
      </c>
      <c r="W479">
        <v>0</v>
      </c>
      <c r="X479">
        <v>2</v>
      </c>
      <c r="Y479">
        <v>0</v>
      </c>
      <c r="Z479" t="s">
        <v>37</v>
      </c>
      <c r="AA479">
        <v>6</v>
      </c>
      <c r="AB479" t="s">
        <v>38</v>
      </c>
      <c r="AC479" t="b">
        <v>1</v>
      </c>
      <c r="AD479" t="b">
        <v>0</v>
      </c>
    </row>
    <row r="480" spans="1:30" x14ac:dyDescent="0.25">
      <c r="A480" t="s">
        <v>556</v>
      </c>
      <c r="B480" s="1">
        <v>45531</v>
      </c>
      <c r="D480">
        <v>0</v>
      </c>
      <c r="E480" t="s">
        <v>92</v>
      </c>
      <c r="F480">
        <v>0</v>
      </c>
      <c r="G480" t="s">
        <v>92</v>
      </c>
      <c r="H480">
        <v>0</v>
      </c>
      <c r="I480">
        <v>0</v>
      </c>
      <c r="J480">
        <v>0</v>
      </c>
      <c r="K480">
        <v>0</v>
      </c>
      <c r="L480" t="s">
        <v>59</v>
      </c>
      <c r="M480" t="s">
        <v>60</v>
      </c>
      <c r="N480" t="s">
        <v>33</v>
      </c>
      <c r="O480">
        <v>30</v>
      </c>
      <c r="P480" t="s">
        <v>70</v>
      </c>
      <c r="Q480" t="s">
        <v>66</v>
      </c>
      <c r="R480" t="s">
        <v>67</v>
      </c>
      <c r="S480" t="s">
        <v>96</v>
      </c>
      <c r="T480">
        <v>0</v>
      </c>
      <c r="U480">
        <v>1</v>
      </c>
      <c r="V480">
        <v>0</v>
      </c>
      <c r="W480">
        <v>0</v>
      </c>
      <c r="X480">
        <v>0</v>
      </c>
      <c r="Y480">
        <v>0</v>
      </c>
      <c r="Z480" t="s">
        <v>37</v>
      </c>
      <c r="AA480">
        <v>0</v>
      </c>
      <c r="AB480" t="s">
        <v>73</v>
      </c>
      <c r="AC480" t="b">
        <v>1</v>
      </c>
      <c r="AD480" t="b">
        <v>0</v>
      </c>
    </row>
    <row r="481" spans="1:30" x14ac:dyDescent="0.25">
      <c r="A481" t="s">
        <v>557</v>
      </c>
      <c r="B481" s="1">
        <v>43872</v>
      </c>
      <c r="D481" s="1">
        <v>43979</v>
      </c>
      <c r="E481" s="1">
        <v>43979</v>
      </c>
      <c r="F481" s="1">
        <v>44069</v>
      </c>
      <c r="G481" s="1">
        <v>44069</v>
      </c>
      <c r="H481">
        <v>3</v>
      </c>
      <c r="I481">
        <v>441.41</v>
      </c>
      <c r="J481">
        <v>147.13999999999999</v>
      </c>
      <c r="K481">
        <v>141.87</v>
      </c>
      <c r="L481" t="s">
        <v>47</v>
      </c>
      <c r="M481" t="s">
        <v>88</v>
      </c>
      <c r="N481" t="s">
        <v>42</v>
      </c>
      <c r="O481">
        <v>16</v>
      </c>
      <c r="P481" t="s">
        <v>49</v>
      </c>
      <c r="Q481" t="s">
        <v>50</v>
      </c>
      <c r="R481" t="s">
        <v>56</v>
      </c>
      <c r="S481" t="s">
        <v>85</v>
      </c>
      <c r="T481">
        <v>0</v>
      </c>
      <c r="U481">
        <v>0</v>
      </c>
      <c r="V481">
        <v>0</v>
      </c>
      <c r="W481">
        <v>0</v>
      </c>
      <c r="X481">
        <v>2</v>
      </c>
      <c r="Y481" s="1">
        <v>44998</v>
      </c>
      <c r="Z481" s="1">
        <v>44998</v>
      </c>
      <c r="AA481">
        <v>0</v>
      </c>
      <c r="AB481" t="s">
        <v>38</v>
      </c>
      <c r="AC481" t="b">
        <v>0</v>
      </c>
      <c r="AD481" t="b">
        <v>0</v>
      </c>
    </row>
    <row r="482" spans="1:30" x14ac:dyDescent="0.25">
      <c r="A482" t="s">
        <v>558</v>
      </c>
      <c r="B482" s="1">
        <v>44990</v>
      </c>
      <c r="D482" s="1">
        <v>45646</v>
      </c>
      <c r="E482" s="1">
        <v>45646</v>
      </c>
      <c r="F482" s="1">
        <v>45762</v>
      </c>
      <c r="G482" s="1">
        <v>45762</v>
      </c>
      <c r="H482">
        <v>1</v>
      </c>
      <c r="I482">
        <v>8.14</v>
      </c>
      <c r="J482">
        <v>8.14</v>
      </c>
      <c r="K482">
        <v>5.6</v>
      </c>
      <c r="L482" t="s">
        <v>87</v>
      </c>
      <c r="M482" t="s">
        <v>32</v>
      </c>
      <c r="N482" t="s">
        <v>42</v>
      </c>
      <c r="O482">
        <v>39</v>
      </c>
      <c r="P482" t="s">
        <v>34</v>
      </c>
      <c r="Q482" t="s">
        <v>35</v>
      </c>
      <c r="R482" t="s">
        <v>67</v>
      </c>
      <c r="S482" t="s">
        <v>85</v>
      </c>
      <c r="T482">
        <v>0</v>
      </c>
      <c r="U482">
        <v>1</v>
      </c>
      <c r="V482">
        <v>0</v>
      </c>
      <c r="W482">
        <v>0</v>
      </c>
      <c r="X482">
        <v>1</v>
      </c>
      <c r="Y482" s="1">
        <v>45161</v>
      </c>
      <c r="Z482" s="1">
        <v>45161</v>
      </c>
      <c r="AA482">
        <v>0</v>
      </c>
      <c r="AB482" t="s">
        <v>38</v>
      </c>
      <c r="AC482" t="b">
        <v>0</v>
      </c>
      <c r="AD482" t="b">
        <v>0</v>
      </c>
    </row>
    <row r="483" spans="1:30" x14ac:dyDescent="0.25">
      <c r="A483" t="s">
        <v>559</v>
      </c>
      <c r="B483" s="1">
        <v>44860</v>
      </c>
      <c r="D483" s="1">
        <v>45529</v>
      </c>
      <c r="E483" s="1">
        <v>45529</v>
      </c>
      <c r="F483" s="1">
        <v>45607</v>
      </c>
      <c r="G483" s="1">
        <v>45607</v>
      </c>
      <c r="H483">
        <v>2</v>
      </c>
      <c r="I483">
        <v>64.459999999999994</v>
      </c>
      <c r="J483">
        <v>32.229999999999997</v>
      </c>
      <c r="K483">
        <v>59.18</v>
      </c>
      <c r="L483" t="s">
        <v>31</v>
      </c>
      <c r="M483" t="s">
        <v>32</v>
      </c>
      <c r="N483" t="s">
        <v>42</v>
      </c>
      <c r="O483">
        <v>21</v>
      </c>
      <c r="P483" t="s">
        <v>70</v>
      </c>
      <c r="Q483" t="s">
        <v>50</v>
      </c>
      <c r="R483" t="s">
        <v>56</v>
      </c>
      <c r="S483" t="s">
        <v>51</v>
      </c>
      <c r="T483">
        <v>0</v>
      </c>
      <c r="U483">
        <v>0</v>
      </c>
      <c r="V483">
        <v>0</v>
      </c>
      <c r="W483">
        <v>0</v>
      </c>
      <c r="X483">
        <v>1</v>
      </c>
      <c r="Y483" s="1">
        <v>45395</v>
      </c>
      <c r="Z483" s="1">
        <v>45395</v>
      </c>
      <c r="AA483">
        <v>0</v>
      </c>
      <c r="AB483" t="s">
        <v>38</v>
      </c>
      <c r="AC483" t="b">
        <v>1</v>
      </c>
      <c r="AD483" t="b">
        <v>0</v>
      </c>
    </row>
    <row r="484" spans="1:30" x14ac:dyDescent="0.25">
      <c r="A484" t="s">
        <v>560</v>
      </c>
      <c r="B484" s="1">
        <v>45402</v>
      </c>
      <c r="D484" s="1">
        <v>45851</v>
      </c>
      <c r="E484" s="1">
        <v>45851</v>
      </c>
      <c r="F484" s="1">
        <v>45920</v>
      </c>
      <c r="G484" s="1">
        <v>45920</v>
      </c>
      <c r="H484">
        <v>3</v>
      </c>
      <c r="I484">
        <v>309.43</v>
      </c>
      <c r="J484">
        <v>103.14</v>
      </c>
      <c r="K484">
        <v>91.41</v>
      </c>
      <c r="L484" t="s">
        <v>59</v>
      </c>
      <c r="M484" t="s">
        <v>69</v>
      </c>
      <c r="N484" t="s">
        <v>48</v>
      </c>
      <c r="O484">
        <v>34</v>
      </c>
      <c r="P484" t="s">
        <v>34</v>
      </c>
      <c r="Q484" t="s">
        <v>90</v>
      </c>
      <c r="R484" t="s">
        <v>63</v>
      </c>
      <c r="S484" t="s">
        <v>96</v>
      </c>
      <c r="T484">
        <v>1</v>
      </c>
      <c r="U484">
        <v>0</v>
      </c>
      <c r="V484">
        <v>0</v>
      </c>
      <c r="W484">
        <v>1</v>
      </c>
      <c r="X484">
        <v>1</v>
      </c>
      <c r="Y484" s="1">
        <v>45584</v>
      </c>
      <c r="Z484" s="1">
        <v>45584</v>
      </c>
      <c r="AA484">
        <v>9</v>
      </c>
      <c r="AB484" t="s">
        <v>73</v>
      </c>
      <c r="AC484" t="b">
        <v>1</v>
      </c>
      <c r="AD484" t="b">
        <v>1</v>
      </c>
    </row>
    <row r="485" spans="1:30" x14ac:dyDescent="0.25">
      <c r="A485" t="s">
        <v>561</v>
      </c>
      <c r="B485" s="1">
        <v>44750</v>
      </c>
      <c r="D485" s="1">
        <v>45399</v>
      </c>
      <c r="E485" s="1">
        <v>45399</v>
      </c>
      <c r="F485" s="1">
        <v>45696</v>
      </c>
      <c r="G485" s="1">
        <v>45696</v>
      </c>
      <c r="H485">
        <v>2</v>
      </c>
      <c r="I485">
        <v>2.06</v>
      </c>
      <c r="J485">
        <v>1.03</v>
      </c>
      <c r="K485">
        <v>1.06</v>
      </c>
      <c r="L485" t="s">
        <v>47</v>
      </c>
      <c r="M485" t="s">
        <v>32</v>
      </c>
      <c r="N485" t="s">
        <v>42</v>
      </c>
      <c r="O485">
        <v>30</v>
      </c>
      <c r="P485" t="s">
        <v>70</v>
      </c>
      <c r="Q485" t="s">
        <v>35</v>
      </c>
      <c r="R485" t="s">
        <v>63</v>
      </c>
      <c r="S485" t="s">
        <v>57</v>
      </c>
      <c r="T485">
        <v>1</v>
      </c>
      <c r="U485">
        <v>0</v>
      </c>
      <c r="V485">
        <v>0</v>
      </c>
      <c r="W485">
        <v>0</v>
      </c>
      <c r="X485">
        <v>1</v>
      </c>
      <c r="Y485">
        <v>0</v>
      </c>
      <c r="Z485" t="s">
        <v>37</v>
      </c>
      <c r="AA485">
        <v>3</v>
      </c>
      <c r="AB485" t="s">
        <v>52</v>
      </c>
      <c r="AC485" t="b">
        <v>1</v>
      </c>
      <c r="AD485" t="b">
        <v>0</v>
      </c>
    </row>
    <row r="486" spans="1:30" x14ac:dyDescent="0.25">
      <c r="A486" t="s">
        <v>562</v>
      </c>
      <c r="B486" s="1">
        <v>44547</v>
      </c>
      <c r="D486" s="1">
        <v>44738</v>
      </c>
      <c r="E486" s="1">
        <v>44738</v>
      </c>
      <c r="F486" s="1">
        <v>44790</v>
      </c>
      <c r="G486" s="1">
        <v>44790</v>
      </c>
      <c r="H486">
        <v>3</v>
      </c>
      <c r="I486">
        <v>239.2</v>
      </c>
      <c r="J486">
        <v>79.73</v>
      </c>
      <c r="K486">
        <v>17.72</v>
      </c>
      <c r="L486" t="s">
        <v>65</v>
      </c>
      <c r="M486" t="s">
        <v>32</v>
      </c>
      <c r="N486" t="s">
        <v>42</v>
      </c>
      <c r="O486">
        <v>57</v>
      </c>
      <c r="P486" t="s">
        <v>34</v>
      </c>
      <c r="Q486" t="s">
        <v>82</v>
      </c>
      <c r="R486" t="s">
        <v>56</v>
      </c>
      <c r="S486" t="s">
        <v>45</v>
      </c>
      <c r="T486">
        <v>0</v>
      </c>
      <c r="U486">
        <v>0</v>
      </c>
      <c r="V486">
        <v>0</v>
      </c>
      <c r="W486">
        <v>0</v>
      </c>
      <c r="X486">
        <v>2</v>
      </c>
      <c r="Y486" s="1">
        <v>45280</v>
      </c>
      <c r="Z486" s="1">
        <v>45280</v>
      </c>
      <c r="AA486">
        <v>0</v>
      </c>
      <c r="AB486" t="s">
        <v>73</v>
      </c>
      <c r="AC486" t="b">
        <v>1</v>
      </c>
      <c r="AD486" t="b">
        <v>1</v>
      </c>
    </row>
    <row r="487" spans="1:30" x14ac:dyDescent="0.25">
      <c r="A487" t="s">
        <v>563</v>
      </c>
      <c r="B487" s="1">
        <v>45534</v>
      </c>
      <c r="D487" s="1">
        <v>45875</v>
      </c>
      <c r="E487" s="1">
        <v>45875</v>
      </c>
      <c r="F487" s="1">
        <v>45924</v>
      </c>
      <c r="G487" s="1">
        <v>45924</v>
      </c>
      <c r="H487">
        <v>5</v>
      </c>
      <c r="I487">
        <v>143.07</v>
      </c>
      <c r="J487">
        <v>28.61</v>
      </c>
      <c r="K487">
        <v>20.93</v>
      </c>
      <c r="L487" t="s">
        <v>40</v>
      </c>
      <c r="M487" t="s">
        <v>95</v>
      </c>
      <c r="N487" t="s">
        <v>48</v>
      </c>
      <c r="O487">
        <v>44</v>
      </c>
      <c r="P487" t="s">
        <v>34</v>
      </c>
      <c r="Q487" t="s">
        <v>55</v>
      </c>
      <c r="R487" t="s">
        <v>56</v>
      </c>
      <c r="S487" t="s">
        <v>100</v>
      </c>
      <c r="T487">
        <v>0</v>
      </c>
      <c r="U487">
        <v>0</v>
      </c>
      <c r="V487">
        <v>0</v>
      </c>
      <c r="W487">
        <v>0</v>
      </c>
      <c r="X487">
        <v>4</v>
      </c>
      <c r="Y487" s="1">
        <v>45664</v>
      </c>
      <c r="Z487" s="1">
        <v>45664</v>
      </c>
      <c r="AA487">
        <v>7</v>
      </c>
      <c r="AB487" t="s">
        <v>38</v>
      </c>
      <c r="AC487" t="b">
        <v>1</v>
      </c>
      <c r="AD487" t="b">
        <v>0</v>
      </c>
    </row>
    <row r="488" spans="1:30" x14ac:dyDescent="0.25">
      <c r="A488" t="s">
        <v>564</v>
      </c>
      <c r="B488" s="1">
        <v>45575</v>
      </c>
      <c r="D488" s="1">
        <v>45710</v>
      </c>
      <c r="E488" s="1">
        <v>45710</v>
      </c>
      <c r="F488" s="1">
        <v>45866</v>
      </c>
      <c r="G488" s="1">
        <v>45866</v>
      </c>
      <c r="H488">
        <v>4</v>
      </c>
      <c r="I488">
        <v>270.72000000000003</v>
      </c>
      <c r="J488">
        <v>67.680000000000007</v>
      </c>
      <c r="K488">
        <v>76.489999999999995</v>
      </c>
      <c r="L488" t="s">
        <v>59</v>
      </c>
      <c r="M488" t="s">
        <v>76</v>
      </c>
      <c r="N488" t="s">
        <v>42</v>
      </c>
      <c r="O488">
        <v>16</v>
      </c>
      <c r="P488" t="s">
        <v>49</v>
      </c>
      <c r="Q488" t="s">
        <v>90</v>
      </c>
      <c r="R488" t="s">
        <v>44</v>
      </c>
      <c r="S488" t="s">
        <v>96</v>
      </c>
      <c r="T488">
        <v>1</v>
      </c>
      <c r="U488">
        <v>0</v>
      </c>
      <c r="V488">
        <v>0</v>
      </c>
      <c r="W488">
        <v>0</v>
      </c>
      <c r="X488">
        <v>1</v>
      </c>
      <c r="Y488">
        <v>0</v>
      </c>
      <c r="Z488" t="s">
        <v>37</v>
      </c>
      <c r="AA488">
        <v>0</v>
      </c>
      <c r="AB488" t="s">
        <v>52</v>
      </c>
      <c r="AC488" t="b">
        <v>1</v>
      </c>
      <c r="AD488" t="b">
        <v>0</v>
      </c>
    </row>
    <row r="489" spans="1:30" x14ac:dyDescent="0.25">
      <c r="A489" t="s">
        <v>565</v>
      </c>
      <c r="B489" s="1">
        <v>44733</v>
      </c>
      <c r="D489" s="1">
        <v>45133</v>
      </c>
      <c r="E489" s="1">
        <v>45133</v>
      </c>
      <c r="F489" s="1">
        <v>45340</v>
      </c>
      <c r="G489" s="1">
        <v>45340</v>
      </c>
      <c r="H489">
        <v>1</v>
      </c>
      <c r="I489">
        <v>23.06</v>
      </c>
      <c r="J489">
        <v>23.06</v>
      </c>
      <c r="K489">
        <v>12.27</v>
      </c>
      <c r="L489" t="s">
        <v>59</v>
      </c>
      <c r="M489" t="s">
        <v>88</v>
      </c>
      <c r="N489" t="s">
        <v>33</v>
      </c>
      <c r="O489">
        <v>42</v>
      </c>
      <c r="P489" t="s">
        <v>34</v>
      </c>
      <c r="Q489" t="s">
        <v>43</v>
      </c>
      <c r="R489" t="s">
        <v>67</v>
      </c>
      <c r="S489" t="s">
        <v>36</v>
      </c>
      <c r="T489">
        <v>0</v>
      </c>
      <c r="U489">
        <v>0</v>
      </c>
      <c r="V489">
        <v>0</v>
      </c>
      <c r="W489">
        <v>0</v>
      </c>
      <c r="X489">
        <v>0</v>
      </c>
      <c r="Y489">
        <v>0</v>
      </c>
      <c r="Z489" t="s">
        <v>37</v>
      </c>
      <c r="AA489">
        <v>0</v>
      </c>
      <c r="AB489" t="s">
        <v>73</v>
      </c>
      <c r="AC489" t="b">
        <v>1</v>
      </c>
      <c r="AD489" t="b">
        <v>0</v>
      </c>
    </row>
    <row r="490" spans="1:30" x14ac:dyDescent="0.25">
      <c r="A490" t="s">
        <v>566</v>
      </c>
      <c r="B490" s="1">
        <v>43923</v>
      </c>
      <c r="D490" s="1">
        <v>44976</v>
      </c>
      <c r="E490" s="1">
        <v>44976</v>
      </c>
      <c r="F490" s="1">
        <v>45059</v>
      </c>
      <c r="G490" s="1">
        <v>45059</v>
      </c>
      <c r="H490">
        <v>1</v>
      </c>
      <c r="I490">
        <v>58.57</v>
      </c>
      <c r="J490">
        <v>58.57</v>
      </c>
      <c r="K490">
        <v>35.43</v>
      </c>
      <c r="L490" t="s">
        <v>59</v>
      </c>
      <c r="M490" t="s">
        <v>76</v>
      </c>
      <c r="N490" t="s">
        <v>33</v>
      </c>
      <c r="O490">
        <v>20</v>
      </c>
      <c r="P490" t="s">
        <v>70</v>
      </c>
      <c r="Q490" t="s">
        <v>55</v>
      </c>
      <c r="R490" t="s">
        <v>44</v>
      </c>
      <c r="S490" t="s">
        <v>100</v>
      </c>
      <c r="T490">
        <v>1</v>
      </c>
      <c r="U490">
        <v>0</v>
      </c>
      <c r="V490">
        <v>1</v>
      </c>
      <c r="W490">
        <v>0</v>
      </c>
      <c r="X490">
        <v>1</v>
      </c>
      <c r="Y490" s="1">
        <v>45201</v>
      </c>
      <c r="Z490" s="1">
        <v>45201</v>
      </c>
      <c r="AA490">
        <v>0</v>
      </c>
      <c r="AB490" t="s">
        <v>38</v>
      </c>
      <c r="AC490" t="b">
        <v>0</v>
      </c>
      <c r="AD490" t="b">
        <v>1</v>
      </c>
    </row>
    <row r="491" spans="1:30" x14ac:dyDescent="0.25">
      <c r="A491" t="s">
        <v>567</v>
      </c>
      <c r="B491" s="1">
        <v>45445</v>
      </c>
      <c r="D491" s="1">
        <v>45525</v>
      </c>
      <c r="E491" s="1">
        <v>45525</v>
      </c>
      <c r="F491" s="1">
        <v>45847</v>
      </c>
      <c r="G491" s="1">
        <v>45847</v>
      </c>
      <c r="H491">
        <v>4</v>
      </c>
      <c r="I491">
        <v>4.1100000000000003</v>
      </c>
      <c r="J491">
        <v>1.03</v>
      </c>
      <c r="K491">
        <v>0.63</v>
      </c>
      <c r="L491" t="s">
        <v>65</v>
      </c>
      <c r="M491" t="s">
        <v>104</v>
      </c>
      <c r="N491" t="s">
        <v>48</v>
      </c>
      <c r="O491">
        <v>22</v>
      </c>
      <c r="P491" t="s">
        <v>70</v>
      </c>
      <c r="Q491" t="s">
        <v>43</v>
      </c>
      <c r="R491" t="s">
        <v>35</v>
      </c>
      <c r="S491" t="s">
        <v>85</v>
      </c>
      <c r="T491">
        <v>0</v>
      </c>
      <c r="U491">
        <v>0</v>
      </c>
      <c r="V491">
        <v>1</v>
      </c>
      <c r="W491">
        <v>0</v>
      </c>
      <c r="X491">
        <v>3</v>
      </c>
      <c r="Y491" s="1">
        <v>45720</v>
      </c>
      <c r="Z491" s="1">
        <v>45720</v>
      </c>
      <c r="AA491">
        <v>0</v>
      </c>
      <c r="AB491" t="s">
        <v>73</v>
      </c>
      <c r="AC491" t="b">
        <v>0</v>
      </c>
      <c r="AD491" t="b">
        <v>1</v>
      </c>
    </row>
    <row r="492" spans="1:30" x14ac:dyDescent="0.25">
      <c r="A492" t="s">
        <v>568</v>
      </c>
      <c r="B492" s="1">
        <v>45210</v>
      </c>
      <c r="D492" s="1">
        <v>45853</v>
      </c>
      <c r="E492" s="1">
        <v>45853</v>
      </c>
      <c r="F492" s="1">
        <v>45924</v>
      </c>
      <c r="G492" s="1">
        <v>45924</v>
      </c>
      <c r="H492">
        <v>3</v>
      </c>
      <c r="I492">
        <v>226.81</v>
      </c>
      <c r="J492">
        <v>75.599999999999994</v>
      </c>
      <c r="K492">
        <v>126.54</v>
      </c>
      <c r="L492" t="s">
        <v>31</v>
      </c>
      <c r="M492" t="s">
        <v>41</v>
      </c>
      <c r="N492" t="s">
        <v>42</v>
      </c>
      <c r="O492">
        <v>47</v>
      </c>
      <c r="P492" t="s">
        <v>34</v>
      </c>
      <c r="Q492" t="s">
        <v>50</v>
      </c>
      <c r="R492" t="s">
        <v>44</v>
      </c>
      <c r="S492" t="s">
        <v>72</v>
      </c>
      <c r="T492">
        <v>0</v>
      </c>
      <c r="U492">
        <v>0</v>
      </c>
      <c r="V492">
        <v>1</v>
      </c>
      <c r="W492">
        <v>0</v>
      </c>
      <c r="X492">
        <v>1</v>
      </c>
      <c r="Y492" s="1">
        <v>45299</v>
      </c>
      <c r="Z492" s="1">
        <v>45299</v>
      </c>
      <c r="AA492">
        <v>0</v>
      </c>
      <c r="AB492" t="s">
        <v>38</v>
      </c>
      <c r="AC492" t="b">
        <v>1</v>
      </c>
      <c r="AD492" t="b">
        <v>1</v>
      </c>
    </row>
    <row r="493" spans="1:30" x14ac:dyDescent="0.25">
      <c r="A493" t="s">
        <v>569</v>
      </c>
      <c r="B493" s="1">
        <v>43960</v>
      </c>
      <c r="D493" s="1">
        <v>44678</v>
      </c>
      <c r="E493" s="1">
        <v>44678</v>
      </c>
      <c r="F493" s="1">
        <v>45803</v>
      </c>
      <c r="G493" s="1">
        <v>45803</v>
      </c>
      <c r="H493">
        <v>4</v>
      </c>
      <c r="I493">
        <v>248.9</v>
      </c>
      <c r="J493">
        <v>62.23</v>
      </c>
      <c r="K493">
        <v>17.75</v>
      </c>
      <c r="L493" t="s">
        <v>65</v>
      </c>
      <c r="M493" t="s">
        <v>54</v>
      </c>
      <c r="N493" t="s">
        <v>48</v>
      </c>
      <c r="O493">
        <v>16</v>
      </c>
      <c r="P493" t="s">
        <v>49</v>
      </c>
      <c r="Q493" t="s">
        <v>43</v>
      </c>
      <c r="R493" t="s">
        <v>44</v>
      </c>
      <c r="S493" t="s">
        <v>36</v>
      </c>
      <c r="T493">
        <v>0</v>
      </c>
      <c r="U493">
        <v>0</v>
      </c>
      <c r="V493">
        <v>1</v>
      </c>
      <c r="W493">
        <v>0</v>
      </c>
      <c r="X493">
        <v>3</v>
      </c>
      <c r="Y493" s="1">
        <v>45810</v>
      </c>
      <c r="Z493" s="1">
        <v>45810</v>
      </c>
      <c r="AA493">
        <v>0</v>
      </c>
      <c r="AB493" t="s">
        <v>73</v>
      </c>
      <c r="AC493" t="b">
        <v>0</v>
      </c>
      <c r="AD493" t="b">
        <v>0</v>
      </c>
    </row>
    <row r="494" spans="1:30" x14ac:dyDescent="0.25">
      <c r="A494" t="s">
        <v>570</v>
      </c>
      <c r="B494" s="1">
        <v>45644</v>
      </c>
      <c r="D494" s="1">
        <v>45673</v>
      </c>
      <c r="E494" s="1">
        <v>45673</v>
      </c>
      <c r="F494" s="1">
        <v>45829</v>
      </c>
      <c r="G494" s="1">
        <v>45829</v>
      </c>
      <c r="H494">
        <v>2</v>
      </c>
      <c r="I494">
        <v>146.63999999999999</v>
      </c>
      <c r="J494">
        <v>73.319999999999993</v>
      </c>
      <c r="K494">
        <v>86.59</v>
      </c>
      <c r="L494" t="s">
        <v>65</v>
      </c>
      <c r="M494" t="s">
        <v>62</v>
      </c>
      <c r="N494" t="s">
        <v>48</v>
      </c>
      <c r="O494">
        <v>41</v>
      </c>
      <c r="P494" t="s">
        <v>34</v>
      </c>
      <c r="Q494" t="s">
        <v>66</v>
      </c>
      <c r="R494" t="s">
        <v>35</v>
      </c>
      <c r="S494" t="s">
        <v>72</v>
      </c>
      <c r="T494">
        <v>0</v>
      </c>
      <c r="U494">
        <v>0</v>
      </c>
      <c r="V494">
        <v>0</v>
      </c>
      <c r="W494">
        <v>0</v>
      </c>
      <c r="X494">
        <v>0</v>
      </c>
      <c r="Y494">
        <v>0</v>
      </c>
      <c r="Z494" t="s">
        <v>37</v>
      </c>
      <c r="AA494">
        <v>0</v>
      </c>
      <c r="AB494" t="s">
        <v>73</v>
      </c>
      <c r="AC494" t="b">
        <v>1</v>
      </c>
      <c r="AD494" t="b">
        <v>0</v>
      </c>
    </row>
    <row r="495" spans="1:30" x14ac:dyDescent="0.25">
      <c r="A495" t="s">
        <v>571</v>
      </c>
      <c r="B495" s="1">
        <v>43909</v>
      </c>
      <c r="D495" s="1">
        <v>44713</v>
      </c>
      <c r="E495" s="1">
        <v>44713</v>
      </c>
      <c r="F495" s="1">
        <v>44970</v>
      </c>
      <c r="G495" s="1">
        <v>44970</v>
      </c>
      <c r="H495">
        <v>1</v>
      </c>
      <c r="I495">
        <v>147.13999999999999</v>
      </c>
      <c r="J495">
        <v>147.13999999999999</v>
      </c>
      <c r="K495">
        <v>33.31</v>
      </c>
      <c r="L495" t="s">
        <v>87</v>
      </c>
      <c r="M495" t="s">
        <v>41</v>
      </c>
      <c r="N495" t="s">
        <v>42</v>
      </c>
      <c r="O495">
        <v>22</v>
      </c>
      <c r="P495" t="s">
        <v>70</v>
      </c>
      <c r="Q495" t="s">
        <v>82</v>
      </c>
      <c r="R495" t="s">
        <v>35</v>
      </c>
      <c r="S495" t="s">
        <v>51</v>
      </c>
      <c r="T495">
        <v>0</v>
      </c>
      <c r="U495">
        <v>1</v>
      </c>
      <c r="V495">
        <v>0</v>
      </c>
      <c r="W495">
        <v>0</v>
      </c>
      <c r="X495">
        <v>1</v>
      </c>
      <c r="Y495" s="1">
        <v>45239</v>
      </c>
      <c r="Z495" s="1">
        <v>45239</v>
      </c>
      <c r="AA495">
        <v>0</v>
      </c>
      <c r="AB495" t="s">
        <v>38</v>
      </c>
      <c r="AC495" t="b">
        <v>1</v>
      </c>
      <c r="AD495" t="b">
        <v>0</v>
      </c>
    </row>
    <row r="496" spans="1:30" x14ac:dyDescent="0.25">
      <c r="A496" t="s">
        <v>572</v>
      </c>
      <c r="B496" s="1">
        <v>44443</v>
      </c>
      <c r="D496" s="1">
        <v>45246</v>
      </c>
      <c r="E496" s="1">
        <v>45246</v>
      </c>
      <c r="F496" s="1">
        <v>45701</v>
      </c>
      <c r="G496" s="1">
        <v>45701</v>
      </c>
      <c r="H496">
        <v>2</v>
      </c>
      <c r="I496">
        <v>130.08000000000001</v>
      </c>
      <c r="J496">
        <v>65.040000000000006</v>
      </c>
      <c r="K496">
        <v>77.569999999999993</v>
      </c>
      <c r="L496" t="s">
        <v>65</v>
      </c>
      <c r="M496" t="s">
        <v>88</v>
      </c>
      <c r="N496" t="s">
        <v>42</v>
      </c>
      <c r="O496">
        <v>44</v>
      </c>
      <c r="P496" t="s">
        <v>34</v>
      </c>
      <c r="Q496" t="s">
        <v>66</v>
      </c>
      <c r="R496" t="s">
        <v>63</v>
      </c>
      <c r="S496" t="s">
        <v>96</v>
      </c>
      <c r="T496">
        <v>1</v>
      </c>
      <c r="U496">
        <v>0</v>
      </c>
      <c r="V496">
        <v>0</v>
      </c>
      <c r="W496">
        <v>0</v>
      </c>
      <c r="X496">
        <v>2</v>
      </c>
      <c r="Y496" s="1">
        <v>45844</v>
      </c>
      <c r="Z496" s="1">
        <v>45844</v>
      </c>
      <c r="AA496">
        <v>0</v>
      </c>
      <c r="AB496" t="s">
        <v>73</v>
      </c>
      <c r="AC496" t="b">
        <v>1</v>
      </c>
      <c r="AD496" t="b">
        <v>0</v>
      </c>
    </row>
    <row r="497" spans="1:30" x14ac:dyDescent="0.25">
      <c r="A497" t="s">
        <v>573</v>
      </c>
      <c r="B497" s="1">
        <v>44798</v>
      </c>
      <c r="D497" s="1">
        <v>45183</v>
      </c>
      <c r="E497" s="1">
        <v>45183</v>
      </c>
      <c r="F497" s="1">
        <v>45330</v>
      </c>
      <c r="G497" s="1">
        <v>45330</v>
      </c>
      <c r="H497">
        <v>1</v>
      </c>
      <c r="I497">
        <v>59.09</v>
      </c>
      <c r="J497">
        <v>59.09</v>
      </c>
      <c r="K497">
        <v>91.72</v>
      </c>
      <c r="L497" t="s">
        <v>31</v>
      </c>
      <c r="M497" t="s">
        <v>41</v>
      </c>
      <c r="N497" t="s">
        <v>48</v>
      </c>
      <c r="O497">
        <v>16</v>
      </c>
      <c r="P497" t="s">
        <v>49</v>
      </c>
      <c r="Q497" t="s">
        <v>35</v>
      </c>
      <c r="R497" t="s">
        <v>56</v>
      </c>
      <c r="S497" t="s">
        <v>36</v>
      </c>
      <c r="T497">
        <v>0</v>
      </c>
      <c r="U497">
        <v>0</v>
      </c>
      <c r="V497">
        <v>0</v>
      </c>
      <c r="W497">
        <v>0</v>
      </c>
      <c r="X497">
        <v>0</v>
      </c>
      <c r="Y497" s="1">
        <v>45347</v>
      </c>
      <c r="Z497" s="1">
        <v>45347</v>
      </c>
      <c r="AA497">
        <v>0</v>
      </c>
      <c r="AB497" t="s">
        <v>38</v>
      </c>
      <c r="AC497" t="b">
        <v>0</v>
      </c>
      <c r="AD497" t="b">
        <v>1</v>
      </c>
    </row>
    <row r="498" spans="1:30" x14ac:dyDescent="0.25">
      <c r="A498" t="s">
        <v>574</v>
      </c>
      <c r="B498" s="1">
        <v>44367</v>
      </c>
      <c r="D498" s="1">
        <v>45508</v>
      </c>
      <c r="E498" s="1">
        <v>45508</v>
      </c>
      <c r="F498" s="1">
        <v>45754</v>
      </c>
      <c r="G498" s="1">
        <v>45754</v>
      </c>
      <c r="H498">
        <v>4</v>
      </c>
      <c r="I498">
        <v>146.6</v>
      </c>
      <c r="J498">
        <v>36.65</v>
      </c>
      <c r="K498">
        <v>15.58</v>
      </c>
      <c r="L498" t="s">
        <v>59</v>
      </c>
      <c r="M498" t="s">
        <v>62</v>
      </c>
      <c r="N498" t="s">
        <v>48</v>
      </c>
      <c r="O498">
        <v>38</v>
      </c>
      <c r="P498" t="s">
        <v>34</v>
      </c>
      <c r="Q498" t="s">
        <v>66</v>
      </c>
      <c r="R498" t="s">
        <v>56</v>
      </c>
      <c r="S498" t="s">
        <v>36</v>
      </c>
      <c r="T498">
        <v>0</v>
      </c>
      <c r="U498">
        <v>0</v>
      </c>
      <c r="V498">
        <v>0</v>
      </c>
      <c r="W498">
        <v>0</v>
      </c>
      <c r="X498">
        <v>1</v>
      </c>
      <c r="Y498">
        <v>0</v>
      </c>
      <c r="Z498" t="s">
        <v>37</v>
      </c>
      <c r="AA498">
        <v>0</v>
      </c>
      <c r="AB498" t="s">
        <v>52</v>
      </c>
      <c r="AC498" t="b">
        <v>1</v>
      </c>
      <c r="AD498" t="b">
        <v>1</v>
      </c>
    </row>
    <row r="499" spans="1:30" x14ac:dyDescent="0.25">
      <c r="A499" t="s">
        <v>575</v>
      </c>
      <c r="B499" s="1">
        <v>45440</v>
      </c>
      <c r="D499" s="1">
        <v>45631</v>
      </c>
      <c r="E499" s="1">
        <v>45631</v>
      </c>
      <c r="F499" s="1">
        <v>45866</v>
      </c>
      <c r="G499" s="1">
        <v>45866</v>
      </c>
      <c r="H499">
        <v>7</v>
      </c>
      <c r="I499">
        <v>387.25</v>
      </c>
      <c r="J499">
        <v>55.32</v>
      </c>
      <c r="K499">
        <v>38.020000000000003</v>
      </c>
      <c r="L499" t="s">
        <v>47</v>
      </c>
      <c r="M499" t="s">
        <v>104</v>
      </c>
      <c r="N499" t="s">
        <v>48</v>
      </c>
      <c r="O499">
        <v>36</v>
      </c>
      <c r="P499" t="s">
        <v>34</v>
      </c>
      <c r="Q499" t="s">
        <v>43</v>
      </c>
      <c r="R499" t="s">
        <v>35</v>
      </c>
      <c r="S499" t="s">
        <v>51</v>
      </c>
      <c r="T499">
        <v>0</v>
      </c>
      <c r="U499">
        <v>0</v>
      </c>
      <c r="V499">
        <v>0</v>
      </c>
      <c r="W499">
        <v>0</v>
      </c>
      <c r="X499">
        <v>2</v>
      </c>
      <c r="Y499" s="1">
        <v>45531</v>
      </c>
      <c r="Z499" s="1">
        <v>45531</v>
      </c>
      <c r="AA499">
        <v>0</v>
      </c>
      <c r="AB499" t="s">
        <v>52</v>
      </c>
      <c r="AC499" t="b">
        <v>0</v>
      </c>
      <c r="AD499" t="b">
        <v>1</v>
      </c>
    </row>
    <row r="500" spans="1:30" x14ac:dyDescent="0.25">
      <c r="A500" t="s">
        <v>576</v>
      </c>
      <c r="B500" s="1">
        <v>45405</v>
      </c>
      <c r="D500" s="1">
        <v>45527</v>
      </c>
      <c r="E500" s="1">
        <v>45527</v>
      </c>
      <c r="F500" s="1">
        <v>45573</v>
      </c>
      <c r="G500" s="1">
        <v>45573</v>
      </c>
      <c r="H500">
        <v>3</v>
      </c>
      <c r="I500">
        <v>108.56</v>
      </c>
      <c r="J500">
        <v>36.19</v>
      </c>
      <c r="K500">
        <v>57.33</v>
      </c>
      <c r="L500" t="s">
        <v>40</v>
      </c>
      <c r="M500" t="s">
        <v>104</v>
      </c>
      <c r="N500" t="s">
        <v>42</v>
      </c>
      <c r="O500">
        <v>21</v>
      </c>
      <c r="P500" t="s">
        <v>70</v>
      </c>
      <c r="Q500" t="s">
        <v>90</v>
      </c>
      <c r="R500" t="s">
        <v>67</v>
      </c>
      <c r="S500" t="s">
        <v>85</v>
      </c>
      <c r="T500">
        <v>0</v>
      </c>
      <c r="U500">
        <v>0</v>
      </c>
      <c r="V500">
        <v>0</v>
      </c>
      <c r="W500">
        <v>0</v>
      </c>
      <c r="X500">
        <v>1</v>
      </c>
      <c r="Y500">
        <v>0</v>
      </c>
      <c r="Z500" t="s">
        <v>37</v>
      </c>
      <c r="AA500">
        <v>0</v>
      </c>
      <c r="AB500" t="s">
        <v>52</v>
      </c>
      <c r="AC500" t="b">
        <v>0</v>
      </c>
      <c r="AD500" t="b">
        <v>0</v>
      </c>
    </row>
    <row r="501" spans="1:30" x14ac:dyDescent="0.25">
      <c r="A501" t="s">
        <v>577</v>
      </c>
      <c r="B501" s="1">
        <v>44095</v>
      </c>
      <c r="D501" s="1">
        <v>44097</v>
      </c>
      <c r="E501" s="1">
        <v>44097</v>
      </c>
      <c r="F501" s="1">
        <v>45060</v>
      </c>
      <c r="G501" s="1">
        <v>45060</v>
      </c>
      <c r="H501">
        <v>2</v>
      </c>
      <c r="I501">
        <v>50.8</v>
      </c>
      <c r="J501">
        <v>25.4</v>
      </c>
      <c r="K501">
        <v>43.94</v>
      </c>
      <c r="L501" t="s">
        <v>40</v>
      </c>
      <c r="M501" t="s">
        <v>69</v>
      </c>
      <c r="N501" t="s">
        <v>48</v>
      </c>
      <c r="O501">
        <v>16</v>
      </c>
      <c r="P501" t="s">
        <v>49</v>
      </c>
      <c r="Q501" t="s">
        <v>55</v>
      </c>
      <c r="R501" t="s">
        <v>67</v>
      </c>
      <c r="S501" t="s">
        <v>100</v>
      </c>
      <c r="T501">
        <v>0</v>
      </c>
      <c r="U501">
        <v>0</v>
      </c>
      <c r="V501">
        <v>0</v>
      </c>
      <c r="W501">
        <v>0</v>
      </c>
      <c r="X501">
        <v>2</v>
      </c>
      <c r="Y501" s="1">
        <v>45275</v>
      </c>
      <c r="Z501" s="1">
        <v>45275</v>
      </c>
      <c r="AA501">
        <v>0</v>
      </c>
      <c r="AB501" t="s">
        <v>38</v>
      </c>
      <c r="AC501" t="b">
        <v>1</v>
      </c>
      <c r="AD501" t="b">
        <v>0</v>
      </c>
    </row>
    <row r="502" spans="1:30" x14ac:dyDescent="0.25">
      <c r="A502" t="s">
        <v>578</v>
      </c>
      <c r="B502" s="1">
        <v>44526</v>
      </c>
      <c r="D502" s="1">
        <v>45497</v>
      </c>
      <c r="E502" s="1">
        <v>45497</v>
      </c>
      <c r="F502" s="1">
        <v>45898</v>
      </c>
      <c r="G502" s="1">
        <v>45898</v>
      </c>
      <c r="H502">
        <v>1</v>
      </c>
      <c r="I502">
        <v>36.11</v>
      </c>
      <c r="J502">
        <v>36.11</v>
      </c>
      <c r="K502">
        <v>28.96</v>
      </c>
      <c r="L502" t="s">
        <v>87</v>
      </c>
      <c r="M502" t="s">
        <v>69</v>
      </c>
      <c r="N502" t="s">
        <v>48</v>
      </c>
      <c r="O502">
        <v>16</v>
      </c>
      <c r="P502" t="s">
        <v>49</v>
      </c>
      <c r="Q502" t="s">
        <v>43</v>
      </c>
      <c r="R502" t="s">
        <v>44</v>
      </c>
      <c r="S502" t="s">
        <v>36</v>
      </c>
      <c r="T502">
        <v>0</v>
      </c>
      <c r="U502">
        <v>0</v>
      </c>
      <c r="V502">
        <v>0</v>
      </c>
      <c r="W502">
        <v>1</v>
      </c>
      <c r="X502">
        <v>0</v>
      </c>
      <c r="Y502" s="1">
        <v>45810</v>
      </c>
      <c r="Z502" s="1">
        <v>45810</v>
      </c>
      <c r="AA502">
        <v>0</v>
      </c>
      <c r="AB502" t="s">
        <v>52</v>
      </c>
      <c r="AC502" t="b">
        <v>1</v>
      </c>
      <c r="AD502" t="b">
        <v>0</v>
      </c>
    </row>
    <row r="503" spans="1:30" x14ac:dyDescent="0.25">
      <c r="A503" t="s">
        <v>579</v>
      </c>
      <c r="B503" s="1">
        <v>44736</v>
      </c>
      <c r="D503" s="1">
        <v>45930</v>
      </c>
      <c r="E503" s="1">
        <v>45930</v>
      </c>
      <c r="F503" s="1">
        <v>45936</v>
      </c>
      <c r="G503" s="1">
        <v>45936</v>
      </c>
      <c r="H503">
        <v>6</v>
      </c>
      <c r="I503">
        <v>251.81</v>
      </c>
      <c r="J503">
        <v>41.97</v>
      </c>
      <c r="K503">
        <v>43.39</v>
      </c>
      <c r="L503" t="s">
        <v>65</v>
      </c>
      <c r="M503" t="s">
        <v>41</v>
      </c>
      <c r="N503" t="s">
        <v>48</v>
      </c>
      <c r="O503">
        <v>21</v>
      </c>
      <c r="P503" t="s">
        <v>70</v>
      </c>
      <c r="Q503" t="s">
        <v>66</v>
      </c>
      <c r="R503" t="s">
        <v>35</v>
      </c>
      <c r="S503" t="s">
        <v>57</v>
      </c>
      <c r="T503">
        <v>0</v>
      </c>
      <c r="U503">
        <v>0</v>
      </c>
      <c r="V503">
        <v>0</v>
      </c>
      <c r="W503">
        <v>1</v>
      </c>
      <c r="X503">
        <v>1</v>
      </c>
      <c r="Y503" s="1">
        <v>45632</v>
      </c>
      <c r="Z503" s="1">
        <v>45632</v>
      </c>
      <c r="AA503">
        <v>3</v>
      </c>
      <c r="AB503" t="s">
        <v>52</v>
      </c>
      <c r="AC503" t="b">
        <v>1</v>
      </c>
      <c r="AD503" t="b">
        <v>0</v>
      </c>
    </row>
    <row r="504" spans="1:30" x14ac:dyDescent="0.25">
      <c r="A504" t="s">
        <v>580</v>
      </c>
      <c r="B504" s="1">
        <v>45367</v>
      </c>
      <c r="D504" s="1">
        <v>45705</v>
      </c>
      <c r="E504" s="1">
        <v>45705</v>
      </c>
      <c r="F504" s="1">
        <v>45933</v>
      </c>
      <c r="G504" s="1">
        <v>45933</v>
      </c>
      <c r="H504">
        <v>2</v>
      </c>
      <c r="I504">
        <v>70.94</v>
      </c>
      <c r="J504">
        <v>35.47</v>
      </c>
      <c r="K504">
        <v>28.66</v>
      </c>
      <c r="L504" t="s">
        <v>87</v>
      </c>
      <c r="M504" t="s">
        <v>88</v>
      </c>
      <c r="N504" t="s">
        <v>48</v>
      </c>
      <c r="O504">
        <v>37</v>
      </c>
      <c r="P504" t="s">
        <v>34</v>
      </c>
      <c r="Q504" t="s">
        <v>55</v>
      </c>
      <c r="R504" t="s">
        <v>44</v>
      </c>
      <c r="S504" t="s">
        <v>85</v>
      </c>
      <c r="T504">
        <v>0</v>
      </c>
      <c r="U504">
        <v>1</v>
      </c>
      <c r="V504">
        <v>0</v>
      </c>
      <c r="W504">
        <v>0</v>
      </c>
      <c r="X504">
        <v>0</v>
      </c>
      <c r="Y504" s="1">
        <v>45569</v>
      </c>
      <c r="Z504" s="1">
        <v>45569</v>
      </c>
      <c r="AA504">
        <v>5</v>
      </c>
      <c r="AB504" t="s">
        <v>38</v>
      </c>
      <c r="AC504" t="b">
        <v>0</v>
      </c>
      <c r="AD504" t="b">
        <v>1</v>
      </c>
    </row>
    <row r="505" spans="1:30" x14ac:dyDescent="0.25">
      <c r="A505" t="s">
        <v>581</v>
      </c>
      <c r="B505" s="1">
        <v>45621</v>
      </c>
      <c r="D505" s="1">
        <v>45623</v>
      </c>
      <c r="E505" s="1">
        <v>45623</v>
      </c>
      <c r="F505" s="1">
        <v>45648</v>
      </c>
      <c r="G505" s="1">
        <v>45648</v>
      </c>
      <c r="H505">
        <v>1</v>
      </c>
      <c r="I505">
        <v>39.85</v>
      </c>
      <c r="J505">
        <v>39.85</v>
      </c>
      <c r="K505">
        <v>0</v>
      </c>
      <c r="L505" t="s">
        <v>47</v>
      </c>
      <c r="M505" t="s">
        <v>54</v>
      </c>
      <c r="N505" t="s">
        <v>48</v>
      </c>
      <c r="O505">
        <v>30</v>
      </c>
      <c r="P505" t="s">
        <v>70</v>
      </c>
      <c r="Q505" t="s">
        <v>90</v>
      </c>
      <c r="R505" t="s">
        <v>44</v>
      </c>
      <c r="S505" t="s">
        <v>57</v>
      </c>
      <c r="T505">
        <v>0</v>
      </c>
      <c r="U505">
        <v>0</v>
      </c>
      <c r="V505">
        <v>0</v>
      </c>
      <c r="W505">
        <v>0</v>
      </c>
      <c r="X505">
        <v>0</v>
      </c>
      <c r="Y505" s="1">
        <v>45818</v>
      </c>
      <c r="Z505" s="1">
        <v>45818</v>
      </c>
      <c r="AA505">
        <v>0</v>
      </c>
      <c r="AB505" t="s">
        <v>73</v>
      </c>
      <c r="AC505" t="b">
        <v>1</v>
      </c>
      <c r="AD505" t="b">
        <v>0</v>
      </c>
    </row>
    <row r="506" spans="1:30" x14ac:dyDescent="0.25">
      <c r="A506" t="s">
        <v>582</v>
      </c>
      <c r="B506" s="1">
        <v>44315</v>
      </c>
      <c r="D506" s="1">
        <v>45203</v>
      </c>
      <c r="E506" s="1">
        <v>45203</v>
      </c>
      <c r="F506" s="1">
        <v>45580</v>
      </c>
      <c r="G506" s="1">
        <v>45580</v>
      </c>
      <c r="H506">
        <v>3</v>
      </c>
      <c r="I506">
        <v>73.39</v>
      </c>
      <c r="J506">
        <v>24.46</v>
      </c>
      <c r="K506">
        <v>20.27</v>
      </c>
      <c r="L506" t="s">
        <v>59</v>
      </c>
      <c r="M506" t="s">
        <v>62</v>
      </c>
      <c r="N506" t="s">
        <v>33</v>
      </c>
      <c r="O506">
        <v>47</v>
      </c>
      <c r="P506" t="s">
        <v>34</v>
      </c>
      <c r="Q506" t="s">
        <v>50</v>
      </c>
      <c r="R506" t="s">
        <v>44</v>
      </c>
      <c r="S506" t="s">
        <v>72</v>
      </c>
      <c r="T506">
        <v>0</v>
      </c>
      <c r="U506">
        <v>0</v>
      </c>
      <c r="V506">
        <v>0</v>
      </c>
      <c r="W506">
        <v>0</v>
      </c>
      <c r="X506">
        <v>0</v>
      </c>
      <c r="Y506" s="1">
        <v>44684</v>
      </c>
      <c r="Z506" s="1">
        <v>44684</v>
      </c>
      <c r="AA506">
        <v>0</v>
      </c>
      <c r="AB506" t="s">
        <v>52</v>
      </c>
      <c r="AC506" t="b">
        <v>1</v>
      </c>
      <c r="AD506" t="b">
        <v>1</v>
      </c>
    </row>
    <row r="507" spans="1:30" x14ac:dyDescent="0.25">
      <c r="A507" t="s">
        <v>583</v>
      </c>
      <c r="B507" s="1">
        <v>44238</v>
      </c>
      <c r="D507" s="1">
        <v>45209</v>
      </c>
      <c r="E507" s="1">
        <v>45209</v>
      </c>
      <c r="F507" s="1">
        <v>45809</v>
      </c>
      <c r="G507" s="1">
        <v>45809</v>
      </c>
      <c r="H507">
        <v>1</v>
      </c>
      <c r="I507">
        <v>50.06</v>
      </c>
      <c r="J507">
        <v>50.06</v>
      </c>
      <c r="K507">
        <v>68.739999999999995</v>
      </c>
      <c r="L507" t="s">
        <v>31</v>
      </c>
      <c r="M507" t="s">
        <v>76</v>
      </c>
      <c r="N507" t="s">
        <v>48</v>
      </c>
      <c r="O507">
        <v>31</v>
      </c>
      <c r="P507" t="s">
        <v>34</v>
      </c>
      <c r="Q507" t="s">
        <v>90</v>
      </c>
      <c r="R507" t="s">
        <v>63</v>
      </c>
      <c r="S507" t="s">
        <v>96</v>
      </c>
      <c r="T507">
        <v>0</v>
      </c>
      <c r="U507">
        <v>0</v>
      </c>
      <c r="V507">
        <v>0</v>
      </c>
      <c r="W507">
        <v>1</v>
      </c>
      <c r="X507">
        <v>0</v>
      </c>
      <c r="Y507">
        <v>0</v>
      </c>
      <c r="Z507" t="s">
        <v>37</v>
      </c>
      <c r="AA507">
        <v>0</v>
      </c>
      <c r="AB507" t="s">
        <v>73</v>
      </c>
      <c r="AC507" t="b">
        <v>1</v>
      </c>
      <c r="AD507" t="b">
        <v>0</v>
      </c>
    </row>
    <row r="508" spans="1:30" x14ac:dyDescent="0.25">
      <c r="A508" t="s">
        <v>584</v>
      </c>
      <c r="B508" s="1">
        <v>44679</v>
      </c>
      <c r="D508" s="1">
        <v>44957</v>
      </c>
      <c r="E508" s="1">
        <v>44957</v>
      </c>
      <c r="F508" s="1">
        <v>45280</v>
      </c>
      <c r="G508" s="1">
        <v>45280</v>
      </c>
      <c r="H508">
        <v>1</v>
      </c>
      <c r="I508">
        <v>49.78</v>
      </c>
      <c r="J508">
        <v>49.78</v>
      </c>
      <c r="K508">
        <v>56.18</v>
      </c>
      <c r="L508" t="s">
        <v>65</v>
      </c>
      <c r="M508" t="s">
        <v>76</v>
      </c>
      <c r="N508" t="s">
        <v>48</v>
      </c>
      <c r="O508">
        <v>23</v>
      </c>
      <c r="P508" t="s">
        <v>70</v>
      </c>
      <c r="Q508" t="s">
        <v>55</v>
      </c>
      <c r="R508" t="s">
        <v>35</v>
      </c>
      <c r="S508" t="s">
        <v>51</v>
      </c>
      <c r="T508">
        <v>0</v>
      </c>
      <c r="U508">
        <v>0</v>
      </c>
      <c r="V508">
        <v>1</v>
      </c>
      <c r="W508">
        <v>0</v>
      </c>
      <c r="X508">
        <v>1</v>
      </c>
      <c r="Y508" s="1">
        <v>44853</v>
      </c>
      <c r="Z508" s="1">
        <v>44853</v>
      </c>
      <c r="AA508">
        <v>0</v>
      </c>
      <c r="AB508" t="s">
        <v>52</v>
      </c>
      <c r="AC508" t="b">
        <v>1</v>
      </c>
      <c r="AD508" t="b">
        <v>1</v>
      </c>
    </row>
    <row r="509" spans="1:30" x14ac:dyDescent="0.25">
      <c r="A509" t="s">
        <v>585</v>
      </c>
      <c r="B509" s="1">
        <v>44867</v>
      </c>
      <c r="D509" s="1">
        <v>45862</v>
      </c>
      <c r="E509" s="1">
        <v>45862</v>
      </c>
      <c r="F509" s="1">
        <v>45865</v>
      </c>
      <c r="G509" s="1">
        <v>45865</v>
      </c>
      <c r="H509">
        <v>3</v>
      </c>
      <c r="I509">
        <v>166.68</v>
      </c>
      <c r="J509">
        <v>55.56</v>
      </c>
      <c r="K509">
        <v>48.05</v>
      </c>
      <c r="L509" t="s">
        <v>31</v>
      </c>
      <c r="M509" t="s">
        <v>95</v>
      </c>
      <c r="N509" t="s">
        <v>48</v>
      </c>
      <c r="O509">
        <v>38</v>
      </c>
      <c r="P509" t="s">
        <v>34</v>
      </c>
      <c r="Q509" t="s">
        <v>43</v>
      </c>
      <c r="R509" t="s">
        <v>35</v>
      </c>
      <c r="S509" t="s">
        <v>96</v>
      </c>
      <c r="T509">
        <v>0</v>
      </c>
      <c r="U509">
        <v>0</v>
      </c>
      <c r="V509">
        <v>0</v>
      </c>
      <c r="W509">
        <v>0</v>
      </c>
      <c r="X509">
        <v>0</v>
      </c>
      <c r="Y509">
        <v>0</v>
      </c>
      <c r="Z509" t="s">
        <v>37</v>
      </c>
      <c r="AA509">
        <v>0</v>
      </c>
      <c r="AB509" t="s">
        <v>38</v>
      </c>
      <c r="AC509" t="b">
        <v>1</v>
      </c>
      <c r="AD509" t="b">
        <v>0</v>
      </c>
    </row>
    <row r="510" spans="1:30" x14ac:dyDescent="0.25">
      <c r="A510" t="s">
        <v>586</v>
      </c>
      <c r="B510" s="1">
        <v>43951</v>
      </c>
      <c r="D510" s="1">
        <v>44882</v>
      </c>
      <c r="E510" s="1">
        <v>44882</v>
      </c>
      <c r="F510" s="1">
        <v>45246</v>
      </c>
      <c r="G510" s="1">
        <v>45246</v>
      </c>
      <c r="H510">
        <v>7</v>
      </c>
      <c r="I510">
        <v>750.54</v>
      </c>
      <c r="J510">
        <v>107.22</v>
      </c>
      <c r="K510">
        <v>51.25</v>
      </c>
      <c r="L510" t="s">
        <v>59</v>
      </c>
      <c r="M510" t="s">
        <v>60</v>
      </c>
      <c r="N510" t="s">
        <v>33</v>
      </c>
      <c r="O510">
        <v>38</v>
      </c>
      <c r="P510" t="s">
        <v>34</v>
      </c>
      <c r="Q510" t="s">
        <v>55</v>
      </c>
      <c r="R510" t="s">
        <v>35</v>
      </c>
      <c r="S510" t="s">
        <v>57</v>
      </c>
      <c r="T510">
        <v>0</v>
      </c>
      <c r="U510">
        <v>0</v>
      </c>
      <c r="V510">
        <v>0</v>
      </c>
      <c r="W510">
        <v>0</v>
      </c>
      <c r="X510">
        <v>4</v>
      </c>
      <c r="Y510">
        <v>0</v>
      </c>
      <c r="Z510" t="s">
        <v>37</v>
      </c>
      <c r="AA510">
        <v>0</v>
      </c>
      <c r="AB510" t="s">
        <v>52</v>
      </c>
      <c r="AC510" t="b">
        <v>1</v>
      </c>
      <c r="AD510" t="b">
        <v>1</v>
      </c>
    </row>
    <row r="511" spans="1:30" x14ac:dyDescent="0.25">
      <c r="A511" t="s">
        <v>587</v>
      </c>
      <c r="B511" s="1">
        <v>45116</v>
      </c>
      <c r="D511" s="1">
        <v>45941</v>
      </c>
      <c r="E511" s="1">
        <v>45941</v>
      </c>
      <c r="F511" s="1">
        <v>45942</v>
      </c>
      <c r="G511" s="1">
        <v>45942</v>
      </c>
      <c r="H511">
        <v>2</v>
      </c>
      <c r="I511">
        <v>55.97</v>
      </c>
      <c r="J511">
        <v>27.99</v>
      </c>
      <c r="K511">
        <v>64.400000000000006</v>
      </c>
      <c r="L511" t="s">
        <v>65</v>
      </c>
      <c r="M511" t="s">
        <v>88</v>
      </c>
      <c r="N511" t="s">
        <v>48</v>
      </c>
      <c r="O511">
        <v>22</v>
      </c>
      <c r="P511" t="s">
        <v>70</v>
      </c>
      <c r="Q511" t="s">
        <v>43</v>
      </c>
      <c r="R511" t="s">
        <v>56</v>
      </c>
      <c r="S511" t="s">
        <v>85</v>
      </c>
      <c r="T511">
        <v>1</v>
      </c>
      <c r="U511">
        <v>0</v>
      </c>
      <c r="V511">
        <v>0</v>
      </c>
      <c r="W511">
        <v>1</v>
      </c>
      <c r="X511">
        <v>0</v>
      </c>
      <c r="Y511" s="1">
        <v>45832</v>
      </c>
      <c r="Z511" s="1">
        <v>45832</v>
      </c>
      <c r="AA511">
        <v>0</v>
      </c>
      <c r="AB511" t="s">
        <v>52</v>
      </c>
      <c r="AC511" t="b">
        <v>1</v>
      </c>
      <c r="AD511" t="b">
        <v>0</v>
      </c>
    </row>
    <row r="512" spans="1:30" x14ac:dyDescent="0.25">
      <c r="A512" t="s">
        <v>588</v>
      </c>
      <c r="B512" s="1">
        <v>44720</v>
      </c>
      <c r="D512" s="1">
        <v>45334</v>
      </c>
      <c r="E512" s="1">
        <v>45334</v>
      </c>
      <c r="F512" s="1">
        <v>45748</v>
      </c>
      <c r="G512" s="1">
        <v>45748</v>
      </c>
      <c r="H512">
        <v>1</v>
      </c>
      <c r="I512">
        <v>69.760000000000005</v>
      </c>
      <c r="J512">
        <v>69.760000000000005</v>
      </c>
      <c r="K512">
        <v>74.010000000000005</v>
      </c>
      <c r="L512" t="s">
        <v>65</v>
      </c>
      <c r="M512" t="s">
        <v>62</v>
      </c>
      <c r="N512" t="s">
        <v>42</v>
      </c>
      <c r="O512">
        <v>21</v>
      </c>
      <c r="P512" t="s">
        <v>70</v>
      </c>
      <c r="Q512" t="s">
        <v>35</v>
      </c>
      <c r="R512" t="s">
        <v>67</v>
      </c>
      <c r="S512" t="s">
        <v>96</v>
      </c>
      <c r="T512">
        <v>0</v>
      </c>
      <c r="U512">
        <v>0</v>
      </c>
      <c r="V512">
        <v>0</v>
      </c>
      <c r="W512">
        <v>0</v>
      </c>
      <c r="X512">
        <v>0</v>
      </c>
      <c r="Y512" s="1">
        <v>44764</v>
      </c>
      <c r="Z512" s="1">
        <v>44764</v>
      </c>
      <c r="AA512">
        <v>0</v>
      </c>
      <c r="AB512" t="s">
        <v>73</v>
      </c>
      <c r="AC512" t="b">
        <v>1</v>
      </c>
      <c r="AD512" t="b">
        <v>0</v>
      </c>
    </row>
    <row r="513" spans="1:30" x14ac:dyDescent="0.25">
      <c r="A513" t="s">
        <v>589</v>
      </c>
      <c r="B513" s="1">
        <v>44793</v>
      </c>
      <c r="D513" s="1">
        <v>45631</v>
      </c>
      <c r="E513" s="1">
        <v>45631</v>
      </c>
      <c r="F513" s="1">
        <v>45871</v>
      </c>
      <c r="G513" s="1">
        <v>45871</v>
      </c>
      <c r="H513">
        <v>2</v>
      </c>
      <c r="I513">
        <v>153.37</v>
      </c>
      <c r="J513">
        <v>76.69</v>
      </c>
      <c r="K513">
        <v>60.5</v>
      </c>
      <c r="L513" t="s">
        <v>47</v>
      </c>
      <c r="M513" t="s">
        <v>54</v>
      </c>
      <c r="N513" t="s">
        <v>48</v>
      </c>
      <c r="O513">
        <v>41</v>
      </c>
      <c r="P513" t="s">
        <v>34</v>
      </c>
      <c r="Q513" t="s">
        <v>66</v>
      </c>
      <c r="R513" t="s">
        <v>44</v>
      </c>
      <c r="S513" t="s">
        <v>51</v>
      </c>
      <c r="T513">
        <v>0</v>
      </c>
      <c r="U513">
        <v>0</v>
      </c>
      <c r="V513">
        <v>0</v>
      </c>
      <c r="W513">
        <v>1</v>
      </c>
      <c r="X513">
        <v>0</v>
      </c>
      <c r="Y513" s="1">
        <v>45775</v>
      </c>
      <c r="Z513" s="1">
        <v>45775</v>
      </c>
      <c r="AA513">
        <v>0</v>
      </c>
      <c r="AB513" t="s">
        <v>52</v>
      </c>
      <c r="AC513" t="b">
        <v>0</v>
      </c>
      <c r="AD513" t="b">
        <v>1</v>
      </c>
    </row>
    <row r="514" spans="1:30" x14ac:dyDescent="0.25">
      <c r="A514" t="s">
        <v>590</v>
      </c>
      <c r="B514" s="1">
        <v>45337</v>
      </c>
      <c r="D514" s="1">
        <v>45872</v>
      </c>
      <c r="E514" s="1">
        <v>45872</v>
      </c>
      <c r="F514" s="1">
        <v>45915</v>
      </c>
      <c r="G514" s="1">
        <v>45915</v>
      </c>
      <c r="H514">
        <v>1</v>
      </c>
      <c r="I514">
        <v>21.53</v>
      </c>
      <c r="J514">
        <v>21.53</v>
      </c>
      <c r="K514">
        <v>25.74</v>
      </c>
      <c r="L514" t="s">
        <v>65</v>
      </c>
      <c r="M514" t="s">
        <v>104</v>
      </c>
      <c r="N514" t="s">
        <v>33</v>
      </c>
      <c r="O514">
        <v>38</v>
      </c>
      <c r="P514" t="s">
        <v>34</v>
      </c>
      <c r="Q514" t="s">
        <v>66</v>
      </c>
      <c r="R514" t="s">
        <v>35</v>
      </c>
      <c r="S514" t="s">
        <v>36</v>
      </c>
      <c r="T514">
        <v>0</v>
      </c>
      <c r="U514">
        <v>0</v>
      </c>
      <c r="V514">
        <v>0</v>
      </c>
      <c r="W514">
        <v>0</v>
      </c>
      <c r="X514">
        <v>0</v>
      </c>
      <c r="Y514" s="1">
        <v>45551</v>
      </c>
      <c r="Z514" s="1">
        <v>45551</v>
      </c>
      <c r="AA514">
        <v>0</v>
      </c>
      <c r="AB514" t="s">
        <v>38</v>
      </c>
      <c r="AC514" t="b">
        <v>0</v>
      </c>
      <c r="AD514" t="b">
        <v>0</v>
      </c>
    </row>
    <row r="515" spans="1:30" x14ac:dyDescent="0.25">
      <c r="A515" t="s">
        <v>591</v>
      </c>
      <c r="B515" s="1">
        <v>44268</v>
      </c>
      <c r="D515" s="1">
        <v>45137</v>
      </c>
      <c r="E515" s="1">
        <v>45137</v>
      </c>
      <c r="F515" s="1">
        <v>45748</v>
      </c>
      <c r="G515" s="1">
        <v>45748</v>
      </c>
      <c r="H515">
        <v>3</v>
      </c>
      <c r="I515">
        <v>221.64</v>
      </c>
      <c r="J515">
        <v>73.88</v>
      </c>
      <c r="K515">
        <v>0.5</v>
      </c>
      <c r="L515" t="s">
        <v>59</v>
      </c>
      <c r="M515" t="s">
        <v>104</v>
      </c>
      <c r="N515" t="s">
        <v>48</v>
      </c>
      <c r="O515">
        <v>24</v>
      </c>
      <c r="P515" t="s">
        <v>70</v>
      </c>
      <c r="Q515" t="s">
        <v>90</v>
      </c>
      <c r="R515" t="s">
        <v>44</v>
      </c>
      <c r="S515" t="s">
        <v>72</v>
      </c>
      <c r="T515">
        <v>0</v>
      </c>
      <c r="U515">
        <v>0</v>
      </c>
      <c r="V515">
        <v>0</v>
      </c>
      <c r="W515">
        <v>0</v>
      </c>
      <c r="X515">
        <v>1</v>
      </c>
      <c r="Y515" s="1">
        <v>44964</v>
      </c>
      <c r="Z515" s="1">
        <v>44964</v>
      </c>
      <c r="AA515">
        <v>0</v>
      </c>
      <c r="AB515" t="s">
        <v>38</v>
      </c>
      <c r="AC515" t="b">
        <v>0</v>
      </c>
      <c r="AD515" t="b">
        <v>1</v>
      </c>
    </row>
    <row r="516" spans="1:30" x14ac:dyDescent="0.25">
      <c r="A516" t="s">
        <v>592</v>
      </c>
      <c r="B516" s="1">
        <v>44681</v>
      </c>
      <c r="D516" s="1">
        <v>45573</v>
      </c>
      <c r="E516" s="1">
        <v>45573</v>
      </c>
      <c r="F516" s="1">
        <v>45604</v>
      </c>
      <c r="G516" s="1">
        <v>45604</v>
      </c>
      <c r="H516">
        <v>4</v>
      </c>
      <c r="I516">
        <v>149.12</v>
      </c>
      <c r="J516">
        <v>37.28</v>
      </c>
      <c r="K516">
        <v>94.59</v>
      </c>
      <c r="L516" t="s">
        <v>65</v>
      </c>
      <c r="M516" t="s">
        <v>60</v>
      </c>
      <c r="N516" t="s">
        <v>42</v>
      </c>
      <c r="O516">
        <v>36</v>
      </c>
      <c r="P516" t="s">
        <v>34</v>
      </c>
      <c r="Q516" t="s">
        <v>55</v>
      </c>
      <c r="R516" t="s">
        <v>44</v>
      </c>
      <c r="S516" t="s">
        <v>72</v>
      </c>
      <c r="T516">
        <v>1</v>
      </c>
      <c r="U516">
        <v>1</v>
      </c>
      <c r="V516">
        <v>0</v>
      </c>
      <c r="W516">
        <v>1</v>
      </c>
      <c r="X516">
        <v>1</v>
      </c>
      <c r="Y516" s="1">
        <v>44772</v>
      </c>
      <c r="Z516" s="1">
        <v>44772</v>
      </c>
      <c r="AA516">
        <v>0</v>
      </c>
      <c r="AB516" t="s">
        <v>73</v>
      </c>
      <c r="AC516" t="b">
        <v>1</v>
      </c>
      <c r="AD516" t="b">
        <v>0</v>
      </c>
    </row>
    <row r="517" spans="1:30" x14ac:dyDescent="0.25">
      <c r="A517" t="s">
        <v>593</v>
      </c>
      <c r="B517" s="1">
        <v>45135</v>
      </c>
      <c r="D517" s="1">
        <v>45262</v>
      </c>
      <c r="E517" s="1">
        <v>45262</v>
      </c>
      <c r="F517" s="1">
        <v>45545</v>
      </c>
      <c r="G517" s="1">
        <v>45545</v>
      </c>
      <c r="H517">
        <v>7</v>
      </c>
      <c r="I517">
        <v>1029.95</v>
      </c>
      <c r="J517">
        <v>147.13999999999999</v>
      </c>
      <c r="K517">
        <v>39.67</v>
      </c>
      <c r="L517" t="s">
        <v>87</v>
      </c>
      <c r="M517" t="s">
        <v>54</v>
      </c>
      <c r="N517" t="s">
        <v>48</v>
      </c>
      <c r="O517">
        <v>38</v>
      </c>
      <c r="P517" t="s">
        <v>34</v>
      </c>
      <c r="Q517" t="s">
        <v>35</v>
      </c>
      <c r="R517" t="s">
        <v>35</v>
      </c>
      <c r="S517" t="s">
        <v>51</v>
      </c>
      <c r="T517">
        <v>0</v>
      </c>
      <c r="U517">
        <v>0</v>
      </c>
      <c r="V517">
        <v>0</v>
      </c>
      <c r="W517">
        <v>1</v>
      </c>
      <c r="X517">
        <v>1</v>
      </c>
      <c r="Y517" s="1">
        <v>45943</v>
      </c>
      <c r="Z517" s="1">
        <v>45943</v>
      </c>
      <c r="AA517">
        <v>1</v>
      </c>
      <c r="AB517" t="s">
        <v>73</v>
      </c>
      <c r="AC517" t="b">
        <v>1</v>
      </c>
      <c r="AD517" t="b">
        <v>0</v>
      </c>
    </row>
    <row r="518" spans="1:30" x14ac:dyDescent="0.25">
      <c r="A518" t="s">
        <v>594</v>
      </c>
      <c r="B518" s="1">
        <v>44511</v>
      </c>
      <c r="D518" s="1">
        <v>44536</v>
      </c>
      <c r="E518" s="1">
        <v>44536</v>
      </c>
      <c r="F518" s="1">
        <v>45701</v>
      </c>
      <c r="G518" s="1">
        <v>45701</v>
      </c>
      <c r="H518">
        <v>1</v>
      </c>
      <c r="I518">
        <v>10.97</v>
      </c>
      <c r="J518">
        <v>10.97</v>
      </c>
      <c r="K518">
        <v>9.77</v>
      </c>
      <c r="L518" t="s">
        <v>65</v>
      </c>
      <c r="M518" t="s">
        <v>104</v>
      </c>
      <c r="N518" t="s">
        <v>48</v>
      </c>
      <c r="O518">
        <v>28</v>
      </c>
      <c r="P518" t="s">
        <v>70</v>
      </c>
      <c r="Q518" t="s">
        <v>35</v>
      </c>
      <c r="R518" t="s">
        <v>67</v>
      </c>
      <c r="S518" t="s">
        <v>72</v>
      </c>
      <c r="T518">
        <v>0</v>
      </c>
      <c r="U518">
        <v>0</v>
      </c>
      <c r="V518">
        <v>0</v>
      </c>
      <c r="W518">
        <v>0</v>
      </c>
      <c r="X518">
        <v>0</v>
      </c>
      <c r="Y518" s="1">
        <v>45831</v>
      </c>
      <c r="Z518" s="1">
        <v>45831</v>
      </c>
      <c r="AA518">
        <v>4</v>
      </c>
      <c r="AB518" t="s">
        <v>38</v>
      </c>
      <c r="AC518" t="b">
        <v>1</v>
      </c>
      <c r="AD518" t="b">
        <v>1</v>
      </c>
    </row>
    <row r="519" spans="1:30" x14ac:dyDescent="0.25">
      <c r="A519" t="s">
        <v>595</v>
      </c>
      <c r="B519" s="1">
        <v>45532</v>
      </c>
      <c r="D519" s="1">
        <v>45917</v>
      </c>
      <c r="E519" s="1">
        <v>45917</v>
      </c>
      <c r="F519" s="1">
        <v>45933</v>
      </c>
      <c r="G519" s="1">
        <v>45933</v>
      </c>
      <c r="H519">
        <v>7</v>
      </c>
      <c r="I519">
        <v>146.78</v>
      </c>
      <c r="J519">
        <v>20.97</v>
      </c>
      <c r="K519">
        <v>17.170000000000002</v>
      </c>
      <c r="L519" t="s">
        <v>87</v>
      </c>
      <c r="M519" t="s">
        <v>62</v>
      </c>
      <c r="N519" t="s">
        <v>48</v>
      </c>
      <c r="O519">
        <v>48</v>
      </c>
      <c r="P519" t="s">
        <v>34</v>
      </c>
      <c r="Q519" t="s">
        <v>35</v>
      </c>
      <c r="R519" t="s">
        <v>67</v>
      </c>
      <c r="S519" t="s">
        <v>57</v>
      </c>
      <c r="T519">
        <v>0</v>
      </c>
      <c r="U519">
        <v>0</v>
      </c>
      <c r="V519">
        <v>0</v>
      </c>
      <c r="W519">
        <v>0</v>
      </c>
      <c r="X519">
        <v>1</v>
      </c>
      <c r="Y519" s="1">
        <v>45589</v>
      </c>
      <c r="Z519" s="1">
        <v>45589</v>
      </c>
      <c r="AA519">
        <v>0</v>
      </c>
      <c r="AB519" t="s">
        <v>73</v>
      </c>
      <c r="AC519" t="b">
        <v>1</v>
      </c>
      <c r="AD519" t="b">
        <v>0</v>
      </c>
    </row>
    <row r="520" spans="1:30" x14ac:dyDescent="0.25">
      <c r="A520" t="s">
        <v>596</v>
      </c>
      <c r="B520" s="1">
        <v>45307</v>
      </c>
      <c r="D520" s="1">
        <v>45793</v>
      </c>
      <c r="E520" s="1">
        <v>45793</v>
      </c>
      <c r="F520" s="1">
        <v>45939</v>
      </c>
      <c r="G520" s="1">
        <v>45939</v>
      </c>
      <c r="H520">
        <v>4</v>
      </c>
      <c r="I520">
        <v>4.63</v>
      </c>
      <c r="J520">
        <v>1.1599999999999999</v>
      </c>
      <c r="K520">
        <v>1.0900000000000001</v>
      </c>
      <c r="L520" t="s">
        <v>47</v>
      </c>
      <c r="M520" t="s">
        <v>88</v>
      </c>
      <c r="N520" t="s">
        <v>33</v>
      </c>
      <c r="O520">
        <v>33</v>
      </c>
      <c r="P520" t="s">
        <v>34</v>
      </c>
      <c r="Q520" t="s">
        <v>90</v>
      </c>
      <c r="R520" t="s">
        <v>44</v>
      </c>
      <c r="S520" t="s">
        <v>96</v>
      </c>
      <c r="T520">
        <v>0</v>
      </c>
      <c r="U520">
        <v>1</v>
      </c>
      <c r="V520">
        <v>1</v>
      </c>
      <c r="W520">
        <v>0</v>
      </c>
      <c r="X520">
        <v>1</v>
      </c>
      <c r="Y520" s="1">
        <v>45665</v>
      </c>
      <c r="Z520" s="1">
        <v>45665</v>
      </c>
      <c r="AA520">
        <v>0</v>
      </c>
      <c r="AB520" t="s">
        <v>52</v>
      </c>
      <c r="AC520" t="b">
        <v>1</v>
      </c>
      <c r="AD520" t="b">
        <v>0</v>
      </c>
    </row>
    <row r="521" spans="1:30" x14ac:dyDescent="0.25">
      <c r="A521" t="s">
        <v>597</v>
      </c>
      <c r="B521" s="1">
        <v>44326</v>
      </c>
      <c r="D521" s="1">
        <v>44519</v>
      </c>
      <c r="E521" s="1">
        <v>44519</v>
      </c>
      <c r="F521" s="1">
        <v>45870</v>
      </c>
      <c r="G521" s="1">
        <v>45870</v>
      </c>
      <c r="H521">
        <v>4</v>
      </c>
      <c r="I521">
        <v>385.33</v>
      </c>
      <c r="J521">
        <v>96.33</v>
      </c>
      <c r="K521">
        <v>136.54</v>
      </c>
      <c r="L521" t="s">
        <v>65</v>
      </c>
      <c r="M521" t="s">
        <v>60</v>
      </c>
      <c r="N521" t="s">
        <v>48</v>
      </c>
      <c r="O521">
        <v>24</v>
      </c>
      <c r="P521" t="s">
        <v>70</v>
      </c>
      <c r="Q521" t="s">
        <v>82</v>
      </c>
      <c r="R521" t="s">
        <v>67</v>
      </c>
      <c r="S521" t="s">
        <v>96</v>
      </c>
      <c r="T521">
        <v>0</v>
      </c>
      <c r="U521">
        <v>0</v>
      </c>
      <c r="V521">
        <v>0</v>
      </c>
      <c r="W521">
        <v>0</v>
      </c>
      <c r="X521">
        <v>0</v>
      </c>
      <c r="Y521" s="1">
        <v>45083</v>
      </c>
      <c r="Z521" s="1">
        <v>45083</v>
      </c>
      <c r="AA521">
        <v>7</v>
      </c>
      <c r="AB521" t="s">
        <v>38</v>
      </c>
      <c r="AC521" t="b">
        <v>1</v>
      </c>
      <c r="AD521" t="b">
        <v>0</v>
      </c>
    </row>
    <row r="522" spans="1:30" x14ac:dyDescent="0.25">
      <c r="A522" t="s">
        <v>598</v>
      </c>
      <c r="B522" s="1">
        <v>45632</v>
      </c>
      <c r="D522" s="1">
        <v>45940</v>
      </c>
      <c r="E522" s="1">
        <v>45940</v>
      </c>
      <c r="F522" s="1">
        <v>45944</v>
      </c>
      <c r="G522" s="1">
        <v>45944</v>
      </c>
      <c r="H522">
        <v>3</v>
      </c>
      <c r="I522">
        <v>50.05</v>
      </c>
      <c r="J522">
        <v>16.68</v>
      </c>
      <c r="K522">
        <v>16</v>
      </c>
      <c r="L522" t="s">
        <v>87</v>
      </c>
      <c r="M522" t="s">
        <v>88</v>
      </c>
      <c r="N522" t="s">
        <v>42</v>
      </c>
      <c r="O522">
        <v>24</v>
      </c>
      <c r="P522" t="s">
        <v>70</v>
      </c>
      <c r="Q522" t="s">
        <v>35</v>
      </c>
      <c r="R522" t="s">
        <v>44</v>
      </c>
      <c r="S522" t="s">
        <v>100</v>
      </c>
      <c r="T522">
        <v>0</v>
      </c>
      <c r="U522">
        <v>0</v>
      </c>
      <c r="V522">
        <v>0</v>
      </c>
      <c r="W522">
        <v>0</v>
      </c>
      <c r="X522">
        <v>0</v>
      </c>
      <c r="Y522" s="1">
        <v>45672</v>
      </c>
      <c r="Z522" s="1">
        <v>45672</v>
      </c>
      <c r="AA522">
        <v>0</v>
      </c>
      <c r="AB522" t="s">
        <v>52</v>
      </c>
      <c r="AC522" t="b">
        <v>1</v>
      </c>
      <c r="AD522" t="b">
        <v>0</v>
      </c>
    </row>
    <row r="523" spans="1:30" x14ac:dyDescent="0.25">
      <c r="A523" t="s">
        <v>599</v>
      </c>
      <c r="B523" s="1">
        <v>44203</v>
      </c>
      <c r="D523" s="1">
        <v>44848</v>
      </c>
      <c r="E523" s="1">
        <v>44848</v>
      </c>
      <c r="F523" s="1">
        <v>45304</v>
      </c>
      <c r="G523" s="1">
        <v>45304</v>
      </c>
      <c r="H523">
        <v>3</v>
      </c>
      <c r="I523">
        <v>342.26</v>
      </c>
      <c r="J523">
        <v>114.09</v>
      </c>
      <c r="K523">
        <v>40.9</v>
      </c>
      <c r="L523" t="s">
        <v>87</v>
      </c>
      <c r="M523" t="s">
        <v>54</v>
      </c>
      <c r="N523" t="s">
        <v>33</v>
      </c>
      <c r="O523">
        <v>18</v>
      </c>
      <c r="P523" t="s">
        <v>49</v>
      </c>
      <c r="Q523" t="s">
        <v>35</v>
      </c>
      <c r="R523" t="s">
        <v>35</v>
      </c>
      <c r="S523" t="s">
        <v>57</v>
      </c>
      <c r="T523">
        <v>1</v>
      </c>
      <c r="U523">
        <v>0</v>
      </c>
      <c r="V523">
        <v>0</v>
      </c>
      <c r="W523">
        <v>0</v>
      </c>
      <c r="X523">
        <v>0</v>
      </c>
      <c r="Y523" s="1">
        <v>44286</v>
      </c>
      <c r="Z523" s="1">
        <v>44286</v>
      </c>
      <c r="AA523">
        <v>0</v>
      </c>
      <c r="AB523" t="s">
        <v>38</v>
      </c>
      <c r="AC523" t="b">
        <v>1</v>
      </c>
      <c r="AD523" t="b">
        <v>0</v>
      </c>
    </row>
    <row r="524" spans="1:30" x14ac:dyDescent="0.25">
      <c r="A524" t="s">
        <v>600</v>
      </c>
      <c r="B524" s="1">
        <v>44431</v>
      </c>
      <c r="D524" s="1">
        <v>45432</v>
      </c>
      <c r="E524" s="1">
        <v>45432</v>
      </c>
      <c r="F524" s="1">
        <v>45656</v>
      </c>
      <c r="G524" s="1">
        <v>45656</v>
      </c>
      <c r="H524">
        <v>2</v>
      </c>
      <c r="I524">
        <v>186.28</v>
      </c>
      <c r="J524">
        <v>93.14</v>
      </c>
      <c r="K524">
        <v>92.39</v>
      </c>
      <c r="L524" t="s">
        <v>59</v>
      </c>
      <c r="M524" t="s">
        <v>88</v>
      </c>
      <c r="N524" t="s">
        <v>33</v>
      </c>
      <c r="O524">
        <v>43</v>
      </c>
      <c r="P524" t="s">
        <v>34</v>
      </c>
      <c r="Q524" t="s">
        <v>43</v>
      </c>
      <c r="R524" t="s">
        <v>35</v>
      </c>
      <c r="S524" t="s">
        <v>36</v>
      </c>
      <c r="T524">
        <v>0</v>
      </c>
      <c r="U524">
        <v>0</v>
      </c>
      <c r="V524">
        <v>0</v>
      </c>
      <c r="W524">
        <v>0</v>
      </c>
      <c r="X524">
        <v>1</v>
      </c>
      <c r="Y524" s="1">
        <v>45381</v>
      </c>
      <c r="Z524" s="1">
        <v>45381</v>
      </c>
      <c r="AA524">
        <v>9</v>
      </c>
      <c r="AB524" t="s">
        <v>73</v>
      </c>
      <c r="AC524" t="b">
        <v>1</v>
      </c>
      <c r="AD524" t="b">
        <v>0</v>
      </c>
    </row>
    <row r="525" spans="1:30" x14ac:dyDescent="0.25">
      <c r="A525" t="s">
        <v>601</v>
      </c>
      <c r="B525" s="1">
        <v>44333</v>
      </c>
      <c r="D525" s="1">
        <v>45444</v>
      </c>
      <c r="E525" s="1">
        <v>45444</v>
      </c>
      <c r="F525" s="1">
        <v>45723</v>
      </c>
      <c r="G525" s="1">
        <v>45723</v>
      </c>
      <c r="H525">
        <v>3</v>
      </c>
      <c r="I525">
        <v>79.92</v>
      </c>
      <c r="J525">
        <v>26.64</v>
      </c>
      <c r="K525">
        <v>29.33</v>
      </c>
      <c r="L525" t="s">
        <v>65</v>
      </c>
      <c r="M525" t="s">
        <v>69</v>
      </c>
      <c r="N525" t="s">
        <v>33</v>
      </c>
      <c r="O525">
        <v>29</v>
      </c>
      <c r="P525" t="s">
        <v>70</v>
      </c>
      <c r="Q525" t="s">
        <v>82</v>
      </c>
      <c r="R525" t="s">
        <v>63</v>
      </c>
      <c r="S525" t="s">
        <v>45</v>
      </c>
      <c r="T525">
        <v>1</v>
      </c>
      <c r="U525">
        <v>0</v>
      </c>
      <c r="V525">
        <v>0</v>
      </c>
      <c r="W525">
        <v>0</v>
      </c>
      <c r="X525">
        <v>1</v>
      </c>
      <c r="Y525" s="1">
        <v>45225</v>
      </c>
      <c r="Z525" s="1">
        <v>45225</v>
      </c>
      <c r="AA525">
        <v>0</v>
      </c>
      <c r="AB525" t="s">
        <v>52</v>
      </c>
      <c r="AC525" t="b">
        <v>0</v>
      </c>
      <c r="AD525" t="b">
        <v>0</v>
      </c>
    </row>
    <row r="526" spans="1:30" x14ac:dyDescent="0.25">
      <c r="A526" t="s">
        <v>602</v>
      </c>
      <c r="B526" s="1">
        <v>45327</v>
      </c>
      <c r="D526" s="1">
        <v>45515</v>
      </c>
      <c r="E526" s="1">
        <v>45515</v>
      </c>
      <c r="F526" s="1">
        <v>45620</v>
      </c>
      <c r="G526" s="1">
        <v>45620</v>
      </c>
      <c r="H526">
        <v>4</v>
      </c>
      <c r="I526">
        <v>247.74</v>
      </c>
      <c r="J526">
        <v>61.94</v>
      </c>
      <c r="K526">
        <v>58.19</v>
      </c>
      <c r="L526" t="s">
        <v>87</v>
      </c>
      <c r="M526" t="s">
        <v>88</v>
      </c>
      <c r="N526" t="s">
        <v>48</v>
      </c>
      <c r="O526">
        <v>34</v>
      </c>
      <c r="P526" t="s">
        <v>34</v>
      </c>
      <c r="Q526" t="s">
        <v>55</v>
      </c>
      <c r="R526" t="s">
        <v>67</v>
      </c>
      <c r="S526" t="s">
        <v>45</v>
      </c>
      <c r="T526">
        <v>0</v>
      </c>
      <c r="U526">
        <v>1</v>
      </c>
      <c r="V526">
        <v>1</v>
      </c>
      <c r="W526">
        <v>0</v>
      </c>
      <c r="X526">
        <v>0</v>
      </c>
      <c r="Y526" s="1">
        <v>45451</v>
      </c>
      <c r="Z526" s="1">
        <v>45451</v>
      </c>
      <c r="AA526">
        <v>6</v>
      </c>
      <c r="AB526" t="s">
        <v>38</v>
      </c>
      <c r="AC526" t="b">
        <v>1</v>
      </c>
      <c r="AD526" t="b">
        <v>0</v>
      </c>
    </row>
    <row r="527" spans="1:30" x14ac:dyDescent="0.25">
      <c r="A527" t="s">
        <v>603</v>
      </c>
      <c r="B527" s="1">
        <v>45356</v>
      </c>
      <c r="D527" s="1">
        <v>45513</v>
      </c>
      <c r="E527" s="1">
        <v>45513</v>
      </c>
      <c r="F527" s="1">
        <v>45638</v>
      </c>
      <c r="G527" s="1">
        <v>45638</v>
      </c>
      <c r="H527">
        <v>4</v>
      </c>
      <c r="I527">
        <v>219.98</v>
      </c>
      <c r="J527">
        <v>55</v>
      </c>
      <c r="K527">
        <v>78.72</v>
      </c>
      <c r="L527" t="s">
        <v>87</v>
      </c>
      <c r="M527" t="s">
        <v>76</v>
      </c>
      <c r="N527" t="s">
        <v>48</v>
      </c>
      <c r="O527">
        <v>34</v>
      </c>
      <c r="P527" t="s">
        <v>34</v>
      </c>
      <c r="Q527" t="s">
        <v>50</v>
      </c>
      <c r="R527" t="s">
        <v>67</v>
      </c>
      <c r="S527" t="s">
        <v>45</v>
      </c>
      <c r="T527">
        <v>1</v>
      </c>
      <c r="U527">
        <v>0</v>
      </c>
      <c r="V527">
        <v>0</v>
      </c>
      <c r="W527">
        <v>0</v>
      </c>
      <c r="X527">
        <v>0</v>
      </c>
      <c r="Y527" s="1">
        <v>45775</v>
      </c>
      <c r="Z527" s="1">
        <v>45775</v>
      </c>
      <c r="AA527">
        <v>8</v>
      </c>
      <c r="AB527" t="s">
        <v>38</v>
      </c>
      <c r="AC527" t="b">
        <v>0</v>
      </c>
      <c r="AD527" t="b">
        <v>0</v>
      </c>
    </row>
    <row r="528" spans="1:30" x14ac:dyDescent="0.25">
      <c r="A528" t="s">
        <v>604</v>
      </c>
      <c r="B528" s="1">
        <v>44078</v>
      </c>
      <c r="D528" s="1">
        <v>45784</v>
      </c>
      <c r="E528" s="1">
        <v>45784</v>
      </c>
      <c r="F528" s="1">
        <v>45869</v>
      </c>
      <c r="G528" s="1">
        <v>45869</v>
      </c>
      <c r="H528">
        <v>1</v>
      </c>
      <c r="I528">
        <v>80.209999999999994</v>
      </c>
      <c r="J528">
        <v>80.209999999999994</v>
      </c>
      <c r="K528">
        <v>0</v>
      </c>
      <c r="L528" t="s">
        <v>40</v>
      </c>
      <c r="M528" t="s">
        <v>69</v>
      </c>
      <c r="N528" t="s">
        <v>48</v>
      </c>
      <c r="O528">
        <v>33</v>
      </c>
      <c r="P528" t="s">
        <v>34</v>
      </c>
      <c r="Q528" t="s">
        <v>55</v>
      </c>
      <c r="R528" t="s">
        <v>35</v>
      </c>
      <c r="S528" t="s">
        <v>51</v>
      </c>
      <c r="T528">
        <v>0</v>
      </c>
      <c r="U528">
        <v>0</v>
      </c>
      <c r="V528">
        <v>0</v>
      </c>
      <c r="W528">
        <v>1</v>
      </c>
      <c r="X528">
        <v>0</v>
      </c>
      <c r="Y528" s="1">
        <v>44298</v>
      </c>
      <c r="Z528" s="1">
        <v>44298</v>
      </c>
      <c r="AA528">
        <v>0</v>
      </c>
      <c r="AB528" t="s">
        <v>52</v>
      </c>
      <c r="AC528" t="b">
        <v>1</v>
      </c>
      <c r="AD528" t="b">
        <v>1</v>
      </c>
    </row>
    <row r="529" spans="1:30" x14ac:dyDescent="0.25">
      <c r="A529" t="s">
        <v>605</v>
      </c>
      <c r="B529" s="1">
        <v>45244</v>
      </c>
      <c r="D529" s="1">
        <v>45395</v>
      </c>
      <c r="E529" s="1">
        <v>45395</v>
      </c>
      <c r="F529" s="1">
        <v>45622</v>
      </c>
      <c r="G529" s="1">
        <v>45622</v>
      </c>
      <c r="H529">
        <v>1</v>
      </c>
      <c r="I529">
        <v>118.24</v>
      </c>
      <c r="J529">
        <v>118.24</v>
      </c>
      <c r="K529">
        <v>18.260000000000002</v>
      </c>
      <c r="L529" t="s">
        <v>47</v>
      </c>
      <c r="M529" t="s">
        <v>62</v>
      </c>
      <c r="N529" t="s">
        <v>33</v>
      </c>
      <c r="O529">
        <v>35</v>
      </c>
      <c r="P529" t="s">
        <v>34</v>
      </c>
      <c r="Q529" t="s">
        <v>43</v>
      </c>
      <c r="R529" t="s">
        <v>67</v>
      </c>
      <c r="S529" t="s">
        <v>72</v>
      </c>
      <c r="T529">
        <v>1</v>
      </c>
      <c r="U529">
        <v>0</v>
      </c>
      <c r="V529">
        <v>0</v>
      </c>
      <c r="W529">
        <v>0</v>
      </c>
      <c r="X529">
        <v>0</v>
      </c>
      <c r="Y529" s="1">
        <v>45358</v>
      </c>
      <c r="Z529" s="1">
        <v>45358</v>
      </c>
      <c r="AA529">
        <v>0</v>
      </c>
      <c r="AB529" t="s">
        <v>38</v>
      </c>
      <c r="AC529" t="b">
        <v>1</v>
      </c>
      <c r="AD529" t="b">
        <v>0</v>
      </c>
    </row>
    <row r="530" spans="1:30" x14ac:dyDescent="0.25">
      <c r="A530" t="s">
        <v>606</v>
      </c>
      <c r="B530" s="1">
        <v>43896</v>
      </c>
      <c r="D530" s="1">
        <v>44346</v>
      </c>
      <c r="E530" s="1">
        <v>44346</v>
      </c>
      <c r="F530" s="1">
        <v>44736</v>
      </c>
      <c r="G530" s="1">
        <v>44736</v>
      </c>
      <c r="H530">
        <v>4</v>
      </c>
      <c r="I530">
        <v>96.91</v>
      </c>
      <c r="J530">
        <v>24.23</v>
      </c>
      <c r="K530">
        <v>21.64</v>
      </c>
      <c r="L530" t="s">
        <v>47</v>
      </c>
      <c r="M530" t="s">
        <v>54</v>
      </c>
      <c r="N530" t="s">
        <v>48</v>
      </c>
      <c r="O530">
        <v>38</v>
      </c>
      <c r="P530" t="s">
        <v>34</v>
      </c>
      <c r="Q530" t="s">
        <v>55</v>
      </c>
      <c r="R530" t="s">
        <v>44</v>
      </c>
      <c r="S530" t="s">
        <v>51</v>
      </c>
      <c r="T530">
        <v>0</v>
      </c>
      <c r="U530">
        <v>1</v>
      </c>
      <c r="V530">
        <v>1</v>
      </c>
      <c r="W530">
        <v>1</v>
      </c>
      <c r="X530">
        <v>1</v>
      </c>
      <c r="Y530" s="1">
        <v>44151</v>
      </c>
      <c r="Z530" s="1">
        <v>44151</v>
      </c>
      <c r="AA530">
        <v>8</v>
      </c>
      <c r="AB530" t="s">
        <v>73</v>
      </c>
      <c r="AC530" t="b">
        <v>1</v>
      </c>
      <c r="AD530" t="b">
        <v>0</v>
      </c>
    </row>
    <row r="531" spans="1:30" x14ac:dyDescent="0.25">
      <c r="A531" t="s">
        <v>607</v>
      </c>
      <c r="B531" s="1">
        <v>43906</v>
      </c>
      <c r="D531" s="1">
        <v>45061</v>
      </c>
      <c r="E531" s="1">
        <v>45061</v>
      </c>
      <c r="F531" s="1">
        <v>45133</v>
      </c>
      <c r="G531" s="1">
        <v>45133</v>
      </c>
      <c r="H531">
        <v>4</v>
      </c>
      <c r="I531">
        <v>223.98</v>
      </c>
      <c r="J531">
        <v>56</v>
      </c>
      <c r="K531">
        <v>63.23</v>
      </c>
      <c r="L531" t="s">
        <v>47</v>
      </c>
      <c r="M531" t="s">
        <v>41</v>
      </c>
      <c r="N531" t="s">
        <v>48</v>
      </c>
      <c r="O531">
        <v>36</v>
      </c>
      <c r="P531" t="s">
        <v>34</v>
      </c>
      <c r="Q531" t="s">
        <v>43</v>
      </c>
      <c r="R531" t="s">
        <v>35</v>
      </c>
      <c r="S531" t="s">
        <v>72</v>
      </c>
      <c r="T531">
        <v>1</v>
      </c>
      <c r="U531">
        <v>0</v>
      </c>
      <c r="V531">
        <v>0</v>
      </c>
      <c r="W531">
        <v>1</v>
      </c>
      <c r="X531">
        <v>1</v>
      </c>
      <c r="Y531">
        <v>0</v>
      </c>
      <c r="Z531" t="s">
        <v>37</v>
      </c>
      <c r="AA531">
        <v>0</v>
      </c>
      <c r="AB531" t="s">
        <v>38</v>
      </c>
      <c r="AC531" t="b">
        <v>1</v>
      </c>
      <c r="AD531" t="b">
        <v>0</v>
      </c>
    </row>
    <row r="532" spans="1:30" x14ac:dyDescent="0.25">
      <c r="A532" t="s">
        <v>608</v>
      </c>
      <c r="B532" s="1">
        <v>44080</v>
      </c>
      <c r="D532" s="1">
        <v>45231</v>
      </c>
      <c r="E532" s="1">
        <v>45231</v>
      </c>
      <c r="F532" s="1">
        <v>45663</v>
      </c>
      <c r="G532" s="1">
        <v>45663</v>
      </c>
      <c r="H532">
        <v>5</v>
      </c>
      <c r="I532">
        <v>368.91</v>
      </c>
      <c r="J532">
        <v>73.78</v>
      </c>
      <c r="K532">
        <v>10.94</v>
      </c>
      <c r="L532" t="s">
        <v>59</v>
      </c>
      <c r="M532" t="s">
        <v>88</v>
      </c>
      <c r="N532" t="s">
        <v>33</v>
      </c>
      <c r="O532">
        <v>37</v>
      </c>
      <c r="P532" t="s">
        <v>34</v>
      </c>
      <c r="Q532" t="s">
        <v>50</v>
      </c>
      <c r="R532" t="s">
        <v>44</v>
      </c>
      <c r="S532" t="s">
        <v>96</v>
      </c>
      <c r="T532">
        <v>0</v>
      </c>
      <c r="U532">
        <v>0</v>
      </c>
      <c r="V532">
        <v>0</v>
      </c>
      <c r="W532">
        <v>1</v>
      </c>
      <c r="X532">
        <v>3</v>
      </c>
      <c r="Y532" s="1">
        <v>44635</v>
      </c>
      <c r="Z532" s="1">
        <v>44635</v>
      </c>
      <c r="AA532">
        <v>0</v>
      </c>
      <c r="AB532" t="s">
        <v>38</v>
      </c>
      <c r="AC532" t="b">
        <v>1</v>
      </c>
      <c r="AD532" t="b">
        <v>0</v>
      </c>
    </row>
    <row r="533" spans="1:30" x14ac:dyDescent="0.25">
      <c r="A533" t="s">
        <v>609</v>
      </c>
      <c r="B533" s="1">
        <v>45219</v>
      </c>
      <c r="D533" s="1">
        <v>45893</v>
      </c>
      <c r="E533" s="1">
        <v>45893</v>
      </c>
      <c r="F533" s="1">
        <v>45944</v>
      </c>
      <c r="G533" s="1">
        <v>45944</v>
      </c>
      <c r="H533">
        <v>1</v>
      </c>
      <c r="I533">
        <v>14.89</v>
      </c>
      <c r="J533">
        <v>14.89</v>
      </c>
      <c r="K533">
        <v>22.55</v>
      </c>
      <c r="L533" t="s">
        <v>31</v>
      </c>
      <c r="M533" t="s">
        <v>76</v>
      </c>
      <c r="N533" t="s">
        <v>33</v>
      </c>
      <c r="O533">
        <v>28</v>
      </c>
      <c r="P533" t="s">
        <v>70</v>
      </c>
      <c r="Q533" t="s">
        <v>55</v>
      </c>
      <c r="R533" t="s">
        <v>56</v>
      </c>
      <c r="S533" t="s">
        <v>100</v>
      </c>
      <c r="T533">
        <v>1</v>
      </c>
      <c r="U533">
        <v>0</v>
      </c>
      <c r="V533">
        <v>0</v>
      </c>
      <c r="W533">
        <v>0</v>
      </c>
      <c r="X533">
        <v>0</v>
      </c>
      <c r="Y533" s="1">
        <v>45432</v>
      </c>
      <c r="Z533" s="1">
        <v>45432</v>
      </c>
      <c r="AA533">
        <v>0</v>
      </c>
      <c r="AB533" t="s">
        <v>73</v>
      </c>
      <c r="AC533" t="b">
        <v>0</v>
      </c>
      <c r="AD533" t="b">
        <v>0</v>
      </c>
    </row>
    <row r="534" spans="1:30" x14ac:dyDescent="0.25">
      <c r="A534" t="s">
        <v>610</v>
      </c>
      <c r="B534" s="1">
        <v>44220</v>
      </c>
      <c r="D534" s="1">
        <v>45579</v>
      </c>
      <c r="E534" s="1">
        <v>45579</v>
      </c>
      <c r="F534" s="1">
        <v>45603</v>
      </c>
      <c r="G534" s="1">
        <v>45603</v>
      </c>
      <c r="H534">
        <v>3</v>
      </c>
      <c r="I534">
        <v>268.55</v>
      </c>
      <c r="J534">
        <v>89.52</v>
      </c>
      <c r="K534">
        <v>114.54</v>
      </c>
      <c r="L534" t="s">
        <v>40</v>
      </c>
      <c r="M534" t="s">
        <v>54</v>
      </c>
      <c r="N534" t="s">
        <v>42</v>
      </c>
      <c r="O534">
        <v>32</v>
      </c>
      <c r="P534" t="s">
        <v>34</v>
      </c>
      <c r="Q534" t="s">
        <v>82</v>
      </c>
      <c r="R534" t="s">
        <v>44</v>
      </c>
      <c r="S534" t="s">
        <v>35</v>
      </c>
      <c r="T534">
        <v>0</v>
      </c>
      <c r="U534">
        <v>0</v>
      </c>
      <c r="V534">
        <v>0</v>
      </c>
      <c r="W534">
        <v>0</v>
      </c>
      <c r="X534">
        <v>1</v>
      </c>
      <c r="Y534">
        <v>0</v>
      </c>
      <c r="Z534" t="s">
        <v>37</v>
      </c>
      <c r="AA534">
        <v>0</v>
      </c>
      <c r="AB534" t="s">
        <v>52</v>
      </c>
      <c r="AC534" t="b">
        <v>0</v>
      </c>
      <c r="AD534" t="b">
        <v>1</v>
      </c>
    </row>
    <row r="535" spans="1:30" x14ac:dyDescent="0.25">
      <c r="A535" t="s">
        <v>611</v>
      </c>
      <c r="B535" s="1">
        <v>44971</v>
      </c>
      <c r="D535" s="1">
        <v>45143</v>
      </c>
      <c r="E535" s="1">
        <v>45143</v>
      </c>
      <c r="F535">
        <v>0</v>
      </c>
      <c r="G535" t="s">
        <v>92</v>
      </c>
      <c r="H535">
        <v>0</v>
      </c>
      <c r="I535">
        <v>0</v>
      </c>
      <c r="J535">
        <v>0</v>
      </c>
      <c r="K535">
        <v>0</v>
      </c>
      <c r="L535" t="s">
        <v>31</v>
      </c>
      <c r="M535" t="s">
        <v>41</v>
      </c>
      <c r="N535" t="s">
        <v>48</v>
      </c>
      <c r="O535">
        <v>27</v>
      </c>
      <c r="P535" t="s">
        <v>70</v>
      </c>
      <c r="Q535" t="s">
        <v>90</v>
      </c>
      <c r="R535" t="s">
        <v>56</v>
      </c>
      <c r="S535" t="s">
        <v>100</v>
      </c>
      <c r="T535">
        <v>0</v>
      </c>
      <c r="U535">
        <v>0</v>
      </c>
      <c r="V535">
        <v>0</v>
      </c>
      <c r="W535">
        <v>0</v>
      </c>
      <c r="X535">
        <v>0</v>
      </c>
      <c r="Y535" s="1">
        <v>45057</v>
      </c>
      <c r="Z535" s="1">
        <v>45057</v>
      </c>
      <c r="AA535">
        <v>0</v>
      </c>
      <c r="AB535" t="s">
        <v>38</v>
      </c>
      <c r="AC535" t="b">
        <v>1</v>
      </c>
      <c r="AD535" t="b">
        <v>0</v>
      </c>
    </row>
    <row r="536" spans="1:30" x14ac:dyDescent="0.25">
      <c r="A536" t="s">
        <v>612</v>
      </c>
      <c r="B536" s="1">
        <v>44015</v>
      </c>
      <c r="D536" s="1">
        <v>45377</v>
      </c>
      <c r="E536" s="1">
        <v>45377</v>
      </c>
      <c r="F536" s="1">
        <v>45914</v>
      </c>
      <c r="G536" s="1">
        <v>45914</v>
      </c>
      <c r="H536">
        <v>1</v>
      </c>
      <c r="I536">
        <v>75.81</v>
      </c>
      <c r="J536">
        <v>75.81</v>
      </c>
      <c r="K536">
        <v>69.45</v>
      </c>
      <c r="L536" t="s">
        <v>87</v>
      </c>
      <c r="M536" t="s">
        <v>62</v>
      </c>
      <c r="N536" t="s">
        <v>48</v>
      </c>
      <c r="O536">
        <v>49</v>
      </c>
      <c r="P536" t="s">
        <v>34</v>
      </c>
      <c r="Q536" t="s">
        <v>35</v>
      </c>
      <c r="R536" t="s">
        <v>67</v>
      </c>
      <c r="S536" t="s">
        <v>51</v>
      </c>
      <c r="T536">
        <v>0</v>
      </c>
      <c r="U536">
        <v>0</v>
      </c>
      <c r="V536">
        <v>0</v>
      </c>
      <c r="W536">
        <v>0</v>
      </c>
      <c r="X536">
        <v>0</v>
      </c>
      <c r="Y536" s="1">
        <v>45664</v>
      </c>
      <c r="Z536" s="1">
        <v>45664</v>
      </c>
      <c r="AA536">
        <v>0</v>
      </c>
      <c r="AB536" t="s">
        <v>73</v>
      </c>
      <c r="AC536" t="b">
        <v>0</v>
      </c>
      <c r="AD536" t="b">
        <v>1</v>
      </c>
    </row>
    <row r="537" spans="1:30" x14ac:dyDescent="0.25">
      <c r="A537" t="s">
        <v>613</v>
      </c>
      <c r="B537" s="1">
        <v>45002</v>
      </c>
      <c r="D537" s="1">
        <v>45107</v>
      </c>
      <c r="E537" s="1">
        <v>45107</v>
      </c>
      <c r="F537" s="1">
        <v>45812</v>
      </c>
      <c r="G537" s="1">
        <v>45812</v>
      </c>
      <c r="H537">
        <v>4</v>
      </c>
      <c r="I537">
        <v>324.14</v>
      </c>
      <c r="J537">
        <v>81.040000000000006</v>
      </c>
      <c r="K537">
        <v>40.14</v>
      </c>
      <c r="L537" t="s">
        <v>47</v>
      </c>
      <c r="M537" t="s">
        <v>104</v>
      </c>
      <c r="N537" t="s">
        <v>42</v>
      </c>
      <c r="O537">
        <v>33</v>
      </c>
      <c r="P537" t="s">
        <v>34</v>
      </c>
      <c r="Q537" t="s">
        <v>90</v>
      </c>
      <c r="R537" t="s">
        <v>44</v>
      </c>
      <c r="S537" t="s">
        <v>100</v>
      </c>
      <c r="T537">
        <v>0</v>
      </c>
      <c r="U537">
        <v>1</v>
      </c>
      <c r="V537">
        <v>0</v>
      </c>
      <c r="W537">
        <v>1</v>
      </c>
      <c r="X537">
        <v>0</v>
      </c>
      <c r="Y537">
        <v>0</v>
      </c>
      <c r="Z537" t="s">
        <v>37</v>
      </c>
      <c r="AA537">
        <v>4</v>
      </c>
      <c r="AB537" t="s">
        <v>38</v>
      </c>
      <c r="AC537" t="b">
        <v>1</v>
      </c>
      <c r="AD537" t="b">
        <v>0</v>
      </c>
    </row>
    <row r="538" spans="1:30" x14ac:dyDescent="0.25">
      <c r="A538" t="s">
        <v>614</v>
      </c>
      <c r="B538" s="1">
        <v>45441</v>
      </c>
      <c r="D538" s="1">
        <v>45736</v>
      </c>
      <c r="E538" s="1">
        <v>45736</v>
      </c>
      <c r="F538" s="1">
        <v>45789</v>
      </c>
      <c r="G538" s="1">
        <v>45789</v>
      </c>
      <c r="H538">
        <v>3</v>
      </c>
      <c r="I538">
        <v>215.26</v>
      </c>
      <c r="J538">
        <v>71.75</v>
      </c>
      <c r="K538">
        <v>73.150000000000006</v>
      </c>
      <c r="L538" t="s">
        <v>65</v>
      </c>
      <c r="M538" t="s">
        <v>32</v>
      </c>
      <c r="N538" t="s">
        <v>48</v>
      </c>
      <c r="O538">
        <v>32</v>
      </c>
      <c r="P538" t="s">
        <v>34</v>
      </c>
      <c r="Q538" t="s">
        <v>35</v>
      </c>
      <c r="R538" t="s">
        <v>44</v>
      </c>
      <c r="S538" t="s">
        <v>35</v>
      </c>
      <c r="T538">
        <v>0</v>
      </c>
      <c r="U538">
        <v>0</v>
      </c>
      <c r="V538">
        <v>0</v>
      </c>
      <c r="W538">
        <v>0</v>
      </c>
      <c r="X538">
        <v>2</v>
      </c>
      <c r="Y538" s="1">
        <v>45635</v>
      </c>
      <c r="Z538" s="1">
        <v>45635</v>
      </c>
      <c r="AA538">
        <v>0</v>
      </c>
      <c r="AB538" t="s">
        <v>52</v>
      </c>
      <c r="AC538" t="b">
        <v>0</v>
      </c>
      <c r="AD538" t="b">
        <v>1</v>
      </c>
    </row>
    <row r="539" spans="1:30" x14ac:dyDescent="0.25">
      <c r="A539" t="s">
        <v>615</v>
      </c>
      <c r="B539" s="1">
        <v>43941</v>
      </c>
      <c r="D539" s="1">
        <v>43948</v>
      </c>
      <c r="E539" s="1">
        <v>43948</v>
      </c>
      <c r="F539" s="1">
        <v>45223</v>
      </c>
      <c r="G539" s="1">
        <v>45223</v>
      </c>
      <c r="H539">
        <v>3</v>
      </c>
      <c r="I539">
        <v>441.41</v>
      </c>
      <c r="J539">
        <v>147.13999999999999</v>
      </c>
      <c r="K539">
        <v>80.040000000000006</v>
      </c>
      <c r="L539" t="s">
        <v>31</v>
      </c>
      <c r="M539" t="s">
        <v>32</v>
      </c>
      <c r="N539" t="s">
        <v>42</v>
      </c>
      <c r="O539">
        <v>34</v>
      </c>
      <c r="P539" t="s">
        <v>34</v>
      </c>
      <c r="Q539" t="s">
        <v>66</v>
      </c>
      <c r="R539" t="s">
        <v>44</v>
      </c>
      <c r="S539" t="s">
        <v>45</v>
      </c>
      <c r="T539">
        <v>1</v>
      </c>
      <c r="U539">
        <v>0</v>
      </c>
      <c r="V539">
        <v>0</v>
      </c>
      <c r="W539">
        <v>0</v>
      </c>
      <c r="X539">
        <v>0</v>
      </c>
      <c r="Y539" s="1">
        <v>44845</v>
      </c>
      <c r="Z539" s="1">
        <v>44845</v>
      </c>
      <c r="AA539">
        <v>0</v>
      </c>
      <c r="AB539" t="s">
        <v>38</v>
      </c>
      <c r="AC539" t="b">
        <v>1</v>
      </c>
      <c r="AD539" t="b">
        <v>0</v>
      </c>
    </row>
    <row r="540" spans="1:30" x14ac:dyDescent="0.25">
      <c r="A540" t="s">
        <v>616</v>
      </c>
      <c r="B540" s="1">
        <v>45099</v>
      </c>
      <c r="D540" s="1">
        <v>45225</v>
      </c>
      <c r="E540" s="1">
        <v>45225</v>
      </c>
      <c r="F540" s="1">
        <v>45324</v>
      </c>
      <c r="G540" s="1">
        <v>45324</v>
      </c>
      <c r="H540">
        <v>1</v>
      </c>
      <c r="I540">
        <v>41.01</v>
      </c>
      <c r="J540">
        <v>41.01</v>
      </c>
      <c r="K540">
        <v>17.809999999999999</v>
      </c>
      <c r="L540" t="s">
        <v>87</v>
      </c>
      <c r="M540" t="s">
        <v>62</v>
      </c>
      <c r="N540" t="s">
        <v>33</v>
      </c>
      <c r="O540">
        <v>24</v>
      </c>
      <c r="P540" t="s">
        <v>70</v>
      </c>
      <c r="Q540" t="s">
        <v>35</v>
      </c>
      <c r="R540" t="s">
        <v>35</v>
      </c>
      <c r="S540" t="s">
        <v>45</v>
      </c>
      <c r="T540">
        <v>0</v>
      </c>
      <c r="U540">
        <v>0</v>
      </c>
      <c r="V540">
        <v>0</v>
      </c>
      <c r="W540">
        <v>1</v>
      </c>
      <c r="X540">
        <v>1</v>
      </c>
      <c r="Y540" s="1">
        <v>45321</v>
      </c>
      <c r="Z540" s="1">
        <v>45321</v>
      </c>
      <c r="AA540">
        <v>0</v>
      </c>
      <c r="AB540" t="s">
        <v>52</v>
      </c>
      <c r="AC540" t="b">
        <v>1</v>
      </c>
      <c r="AD540" t="b">
        <v>0</v>
      </c>
    </row>
    <row r="541" spans="1:30" x14ac:dyDescent="0.25">
      <c r="A541" t="s">
        <v>617</v>
      </c>
      <c r="B541" s="1">
        <v>45177</v>
      </c>
      <c r="D541" s="1">
        <v>45694</v>
      </c>
      <c r="E541" s="1">
        <v>45694</v>
      </c>
      <c r="F541" s="1">
        <v>45878</v>
      </c>
      <c r="G541" s="1">
        <v>45878</v>
      </c>
      <c r="H541">
        <v>3</v>
      </c>
      <c r="I541">
        <v>195.38</v>
      </c>
      <c r="J541">
        <v>65.13</v>
      </c>
      <c r="K541">
        <v>16.440000000000001</v>
      </c>
      <c r="L541" t="s">
        <v>47</v>
      </c>
      <c r="M541" t="s">
        <v>62</v>
      </c>
      <c r="N541" t="s">
        <v>48</v>
      </c>
      <c r="O541">
        <v>30</v>
      </c>
      <c r="P541" t="s">
        <v>70</v>
      </c>
      <c r="Q541" t="s">
        <v>55</v>
      </c>
      <c r="R541" t="s">
        <v>67</v>
      </c>
      <c r="S541" t="s">
        <v>96</v>
      </c>
      <c r="T541">
        <v>1</v>
      </c>
      <c r="U541">
        <v>0</v>
      </c>
      <c r="V541">
        <v>0</v>
      </c>
      <c r="W541">
        <v>1</v>
      </c>
      <c r="X541">
        <v>0</v>
      </c>
      <c r="Y541" s="1">
        <v>45917</v>
      </c>
      <c r="Z541" s="1">
        <v>45917</v>
      </c>
      <c r="AA541">
        <v>10</v>
      </c>
      <c r="AB541" t="s">
        <v>52</v>
      </c>
      <c r="AC541" t="b">
        <v>1</v>
      </c>
      <c r="AD541" t="b">
        <v>1</v>
      </c>
    </row>
    <row r="542" spans="1:30" x14ac:dyDescent="0.25">
      <c r="A542" t="s">
        <v>618</v>
      </c>
      <c r="B542" s="1">
        <v>43947</v>
      </c>
      <c r="D542" s="1">
        <v>44586</v>
      </c>
      <c r="E542" s="1">
        <v>44586</v>
      </c>
      <c r="F542" s="1">
        <v>45799</v>
      </c>
      <c r="G542" s="1">
        <v>45799</v>
      </c>
      <c r="H542">
        <v>5</v>
      </c>
      <c r="I542">
        <v>586.5</v>
      </c>
      <c r="J542">
        <v>117.3</v>
      </c>
      <c r="K542">
        <v>142.82</v>
      </c>
      <c r="L542" t="s">
        <v>87</v>
      </c>
      <c r="M542" t="s">
        <v>76</v>
      </c>
      <c r="N542" t="s">
        <v>42</v>
      </c>
      <c r="O542">
        <v>38</v>
      </c>
      <c r="P542" t="s">
        <v>34</v>
      </c>
      <c r="Q542" t="s">
        <v>35</v>
      </c>
      <c r="R542" t="s">
        <v>35</v>
      </c>
      <c r="S542" t="s">
        <v>85</v>
      </c>
      <c r="T542">
        <v>0</v>
      </c>
      <c r="U542">
        <v>0</v>
      </c>
      <c r="V542">
        <v>0</v>
      </c>
      <c r="W542">
        <v>0</v>
      </c>
      <c r="X542">
        <v>1</v>
      </c>
      <c r="Y542">
        <v>0</v>
      </c>
      <c r="Z542" t="s">
        <v>37</v>
      </c>
      <c r="AA542">
        <v>6</v>
      </c>
      <c r="AB542" t="s">
        <v>38</v>
      </c>
      <c r="AC542" t="b">
        <v>1</v>
      </c>
      <c r="AD542" t="b">
        <v>1</v>
      </c>
    </row>
    <row r="543" spans="1:30" x14ac:dyDescent="0.25">
      <c r="A543" t="s">
        <v>619</v>
      </c>
      <c r="B543" s="1">
        <v>45445</v>
      </c>
      <c r="D543" s="1">
        <v>45773</v>
      </c>
      <c r="E543" s="1">
        <v>45773</v>
      </c>
      <c r="F543" s="1">
        <v>45901</v>
      </c>
      <c r="G543" s="1">
        <v>45901</v>
      </c>
      <c r="H543">
        <v>3</v>
      </c>
      <c r="I543">
        <v>147.63</v>
      </c>
      <c r="J543">
        <v>49.21</v>
      </c>
      <c r="K543">
        <v>95.47</v>
      </c>
      <c r="L543" t="s">
        <v>40</v>
      </c>
      <c r="M543" t="s">
        <v>62</v>
      </c>
      <c r="N543" t="s">
        <v>48</v>
      </c>
      <c r="O543">
        <v>35</v>
      </c>
      <c r="P543" t="s">
        <v>34</v>
      </c>
      <c r="Q543" t="s">
        <v>50</v>
      </c>
      <c r="R543" t="s">
        <v>44</v>
      </c>
      <c r="S543" t="s">
        <v>57</v>
      </c>
      <c r="T543">
        <v>1</v>
      </c>
      <c r="U543">
        <v>0</v>
      </c>
      <c r="V543">
        <v>0</v>
      </c>
      <c r="W543">
        <v>1</v>
      </c>
      <c r="X543">
        <v>2</v>
      </c>
      <c r="Y543" s="1">
        <v>45833</v>
      </c>
      <c r="Z543" s="1">
        <v>45833</v>
      </c>
      <c r="AA543">
        <v>9</v>
      </c>
      <c r="AB543" t="s">
        <v>38</v>
      </c>
      <c r="AC543" t="b">
        <v>1</v>
      </c>
      <c r="AD543" t="b">
        <v>1</v>
      </c>
    </row>
    <row r="544" spans="1:30" x14ac:dyDescent="0.25">
      <c r="A544" t="s">
        <v>620</v>
      </c>
      <c r="B544" s="1">
        <v>45256</v>
      </c>
      <c r="D544" s="1">
        <v>45921</v>
      </c>
      <c r="E544" s="1">
        <v>45921</v>
      </c>
      <c r="F544" s="1">
        <v>45938</v>
      </c>
      <c r="G544" s="1">
        <v>45938</v>
      </c>
      <c r="H544">
        <v>5</v>
      </c>
      <c r="I544">
        <v>203.92</v>
      </c>
      <c r="J544">
        <v>40.78</v>
      </c>
      <c r="K544">
        <v>25.19</v>
      </c>
      <c r="L544" t="s">
        <v>59</v>
      </c>
      <c r="M544" t="s">
        <v>95</v>
      </c>
      <c r="N544" t="s">
        <v>42</v>
      </c>
      <c r="O544">
        <v>45</v>
      </c>
      <c r="P544" t="s">
        <v>34</v>
      </c>
      <c r="Q544" t="s">
        <v>35</v>
      </c>
      <c r="R544" t="s">
        <v>35</v>
      </c>
      <c r="S544" t="s">
        <v>51</v>
      </c>
      <c r="T544">
        <v>0</v>
      </c>
      <c r="U544">
        <v>1</v>
      </c>
      <c r="V544">
        <v>0</v>
      </c>
      <c r="W544">
        <v>1</v>
      </c>
      <c r="X544">
        <v>2</v>
      </c>
      <c r="Y544" s="1">
        <v>45703</v>
      </c>
      <c r="Z544" s="1">
        <v>45703</v>
      </c>
      <c r="AA544">
        <v>0</v>
      </c>
      <c r="AB544" t="s">
        <v>52</v>
      </c>
      <c r="AC544" t="b">
        <v>1</v>
      </c>
      <c r="AD544" t="b">
        <v>1</v>
      </c>
    </row>
    <row r="545" spans="1:30" x14ac:dyDescent="0.25">
      <c r="A545" t="s">
        <v>621</v>
      </c>
      <c r="B545" s="1">
        <v>45199</v>
      </c>
      <c r="D545" s="1">
        <v>45894</v>
      </c>
      <c r="E545" s="1">
        <v>45894</v>
      </c>
      <c r="F545" s="1">
        <v>45944</v>
      </c>
      <c r="G545" s="1">
        <v>45944</v>
      </c>
      <c r="H545">
        <v>4</v>
      </c>
      <c r="I545">
        <v>264.99</v>
      </c>
      <c r="J545">
        <v>66.25</v>
      </c>
      <c r="K545">
        <v>58.36</v>
      </c>
      <c r="L545" t="s">
        <v>47</v>
      </c>
      <c r="M545" t="s">
        <v>88</v>
      </c>
      <c r="N545" t="s">
        <v>48</v>
      </c>
      <c r="O545">
        <v>30</v>
      </c>
      <c r="P545" t="s">
        <v>70</v>
      </c>
      <c r="Q545" t="s">
        <v>35</v>
      </c>
      <c r="R545" t="s">
        <v>56</v>
      </c>
      <c r="S545" t="s">
        <v>57</v>
      </c>
      <c r="T545">
        <v>0</v>
      </c>
      <c r="U545">
        <v>0</v>
      </c>
      <c r="V545">
        <v>0</v>
      </c>
      <c r="W545">
        <v>1</v>
      </c>
      <c r="X545">
        <v>1</v>
      </c>
      <c r="Y545">
        <v>0</v>
      </c>
      <c r="Z545" t="s">
        <v>37</v>
      </c>
      <c r="AA545">
        <v>1</v>
      </c>
      <c r="AB545" t="s">
        <v>52</v>
      </c>
      <c r="AC545" t="b">
        <v>1</v>
      </c>
      <c r="AD545" t="b">
        <v>0</v>
      </c>
    </row>
    <row r="546" spans="1:30" x14ac:dyDescent="0.25">
      <c r="A546" t="s">
        <v>622</v>
      </c>
      <c r="B546" s="1">
        <v>44917</v>
      </c>
      <c r="D546">
        <v>0</v>
      </c>
      <c r="E546" t="s">
        <v>92</v>
      </c>
      <c r="F546">
        <v>0</v>
      </c>
      <c r="G546" t="s">
        <v>92</v>
      </c>
      <c r="H546">
        <v>0</v>
      </c>
      <c r="I546">
        <v>0</v>
      </c>
      <c r="J546">
        <v>0</v>
      </c>
      <c r="K546">
        <v>0</v>
      </c>
      <c r="L546" t="s">
        <v>87</v>
      </c>
      <c r="M546" t="s">
        <v>95</v>
      </c>
      <c r="N546" t="s">
        <v>33</v>
      </c>
      <c r="O546">
        <v>30</v>
      </c>
      <c r="P546" t="s">
        <v>70</v>
      </c>
      <c r="Q546" t="s">
        <v>50</v>
      </c>
      <c r="R546" t="s">
        <v>67</v>
      </c>
      <c r="S546" t="s">
        <v>96</v>
      </c>
      <c r="T546">
        <v>0</v>
      </c>
      <c r="U546">
        <v>0</v>
      </c>
      <c r="V546">
        <v>0</v>
      </c>
      <c r="W546">
        <v>0</v>
      </c>
      <c r="X546">
        <v>0</v>
      </c>
      <c r="Y546" s="1">
        <v>45014</v>
      </c>
      <c r="Z546" s="1">
        <v>45014</v>
      </c>
      <c r="AA546">
        <v>10</v>
      </c>
      <c r="AB546" t="s">
        <v>38</v>
      </c>
      <c r="AC546" t="b">
        <v>1</v>
      </c>
      <c r="AD546" t="b">
        <v>0</v>
      </c>
    </row>
    <row r="547" spans="1:30" x14ac:dyDescent="0.25">
      <c r="A547" t="s">
        <v>623</v>
      </c>
      <c r="B547" s="1">
        <v>45298</v>
      </c>
      <c r="D547" s="1">
        <v>45788</v>
      </c>
      <c r="E547" s="1">
        <v>45788</v>
      </c>
      <c r="F547" s="1">
        <v>45890</v>
      </c>
      <c r="G547" s="1">
        <v>45890</v>
      </c>
      <c r="H547">
        <v>3</v>
      </c>
      <c r="I547">
        <v>268.83999999999997</v>
      </c>
      <c r="J547">
        <v>89.61</v>
      </c>
      <c r="K547">
        <v>114.2</v>
      </c>
      <c r="L547" t="s">
        <v>31</v>
      </c>
      <c r="M547" t="s">
        <v>54</v>
      </c>
      <c r="N547" t="s">
        <v>42</v>
      </c>
      <c r="O547">
        <v>37</v>
      </c>
      <c r="P547" t="s">
        <v>34</v>
      </c>
      <c r="Q547" t="s">
        <v>82</v>
      </c>
      <c r="R547" t="s">
        <v>63</v>
      </c>
      <c r="S547" t="s">
        <v>100</v>
      </c>
      <c r="T547">
        <v>0</v>
      </c>
      <c r="U547">
        <v>0</v>
      </c>
      <c r="V547">
        <v>0</v>
      </c>
      <c r="W547">
        <v>0</v>
      </c>
      <c r="X547">
        <v>0</v>
      </c>
      <c r="Y547" s="1">
        <v>45639</v>
      </c>
      <c r="Z547" s="1">
        <v>45639</v>
      </c>
      <c r="AA547">
        <v>8</v>
      </c>
      <c r="AB547" t="s">
        <v>38</v>
      </c>
      <c r="AC547" t="b">
        <v>1</v>
      </c>
      <c r="AD547" t="b">
        <v>0</v>
      </c>
    </row>
    <row r="548" spans="1:30" x14ac:dyDescent="0.25">
      <c r="A548" t="s">
        <v>624</v>
      </c>
      <c r="B548" s="1">
        <v>44138</v>
      </c>
      <c r="D548" s="1">
        <v>45457</v>
      </c>
      <c r="E548" s="1">
        <v>45457</v>
      </c>
      <c r="F548" s="1">
        <v>45570</v>
      </c>
      <c r="G548" s="1">
        <v>45570</v>
      </c>
      <c r="H548">
        <v>3</v>
      </c>
      <c r="I548">
        <v>107.46</v>
      </c>
      <c r="J548">
        <v>35.82</v>
      </c>
      <c r="K548">
        <v>36.200000000000003</v>
      </c>
      <c r="L548" t="s">
        <v>87</v>
      </c>
      <c r="M548" t="s">
        <v>54</v>
      </c>
      <c r="N548" t="s">
        <v>42</v>
      </c>
      <c r="O548">
        <v>40</v>
      </c>
      <c r="P548" t="s">
        <v>34</v>
      </c>
      <c r="Q548" t="s">
        <v>35</v>
      </c>
      <c r="R548" t="s">
        <v>35</v>
      </c>
      <c r="S548" t="s">
        <v>96</v>
      </c>
      <c r="T548">
        <v>0</v>
      </c>
      <c r="U548">
        <v>1</v>
      </c>
      <c r="V548">
        <v>0</v>
      </c>
      <c r="W548">
        <v>1</v>
      </c>
      <c r="X548">
        <v>2</v>
      </c>
      <c r="Y548" s="1">
        <v>44403</v>
      </c>
      <c r="Z548" s="1">
        <v>44403</v>
      </c>
      <c r="AA548">
        <v>0</v>
      </c>
      <c r="AB548" t="s">
        <v>73</v>
      </c>
      <c r="AC548" t="b">
        <v>1</v>
      </c>
      <c r="AD548" t="b">
        <v>0</v>
      </c>
    </row>
    <row r="549" spans="1:30" x14ac:dyDescent="0.25">
      <c r="A549" t="s">
        <v>625</v>
      </c>
      <c r="B549" s="1">
        <v>45572</v>
      </c>
      <c r="D549" s="1">
        <v>45885</v>
      </c>
      <c r="E549" s="1">
        <v>45885</v>
      </c>
      <c r="F549" s="1">
        <v>45903</v>
      </c>
      <c r="G549" s="1">
        <v>45903</v>
      </c>
      <c r="H549">
        <v>4</v>
      </c>
      <c r="I549">
        <v>32.28</v>
      </c>
      <c r="J549">
        <v>8.07</v>
      </c>
      <c r="K549">
        <v>9.85</v>
      </c>
      <c r="L549" t="s">
        <v>59</v>
      </c>
      <c r="M549" t="s">
        <v>62</v>
      </c>
      <c r="N549" t="s">
        <v>48</v>
      </c>
      <c r="O549">
        <v>38</v>
      </c>
      <c r="P549" t="s">
        <v>34</v>
      </c>
      <c r="Q549" t="s">
        <v>50</v>
      </c>
      <c r="R549" t="s">
        <v>56</v>
      </c>
      <c r="S549" t="s">
        <v>85</v>
      </c>
      <c r="T549">
        <v>0</v>
      </c>
      <c r="U549">
        <v>1</v>
      </c>
      <c r="V549">
        <v>0</v>
      </c>
      <c r="W549">
        <v>2</v>
      </c>
      <c r="X549">
        <v>2</v>
      </c>
      <c r="Y549" s="1">
        <v>45865</v>
      </c>
      <c r="Z549" s="1">
        <v>45865</v>
      </c>
      <c r="AA549">
        <v>5</v>
      </c>
      <c r="AB549" t="s">
        <v>38</v>
      </c>
      <c r="AC549" t="b">
        <v>1</v>
      </c>
      <c r="AD549" t="b">
        <v>0</v>
      </c>
    </row>
    <row r="550" spans="1:30" x14ac:dyDescent="0.25">
      <c r="A550" t="s">
        <v>626</v>
      </c>
      <c r="B550" s="1">
        <v>45545</v>
      </c>
      <c r="D550" s="1">
        <v>45812</v>
      </c>
      <c r="E550" s="1">
        <v>45812</v>
      </c>
      <c r="F550" s="1">
        <v>45829</v>
      </c>
      <c r="G550" s="1">
        <v>45829</v>
      </c>
      <c r="H550">
        <v>2</v>
      </c>
      <c r="I550">
        <v>55.47</v>
      </c>
      <c r="J550">
        <v>27.74</v>
      </c>
      <c r="K550">
        <v>65.28</v>
      </c>
      <c r="L550" t="s">
        <v>65</v>
      </c>
      <c r="M550" t="s">
        <v>54</v>
      </c>
      <c r="N550" t="s">
        <v>33</v>
      </c>
      <c r="O550">
        <v>46</v>
      </c>
      <c r="P550" t="s">
        <v>34</v>
      </c>
      <c r="Q550" t="s">
        <v>55</v>
      </c>
      <c r="R550" t="s">
        <v>63</v>
      </c>
      <c r="S550" t="s">
        <v>96</v>
      </c>
      <c r="T550">
        <v>0</v>
      </c>
      <c r="U550">
        <v>0</v>
      </c>
      <c r="V550">
        <v>0</v>
      </c>
      <c r="W550">
        <v>0</v>
      </c>
      <c r="X550">
        <v>2</v>
      </c>
      <c r="Y550" s="1">
        <v>45682</v>
      </c>
      <c r="Z550" s="1">
        <v>45682</v>
      </c>
      <c r="AA550">
        <v>0</v>
      </c>
      <c r="AB550" t="s">
        <v>73</v>
      </c>
      <c r="AC550" t="b">
        <v>1</v>
      </c>
      <c r="AD550" t="b">
        <v>1</v>
      </c>
    </row>
    <row r="551" spans="1:30" x14ac:dyDescent="0.25">
      <c r="A551" t="s">
        <v>627</v>
      </c>
      <c r="B551" s="1">
        <v>44303</v>
      </c>
      <c r="D551" s="1">
        <v>45568</v>
      </c>
      <c r="E551" s="1">
        <v>45568</v>
      </c>
      <c r="F551" s="1">
        <v>45618</v>
      </c>
      <c r="G551" s="1">
        <v>45618</v>
      </c>
      <c r="H551">
        <v>4</v>
      </c>
      <c r="I551">
        <v>299.19</v>
      </c>
      <c r="J551">
        <v>74.8</v>
      </c>
      <c r="K551">
        <v>56.04</v>
      </c>
      <c r="L551" t="s">
        <v>87</v>
      </c>
      <c r="M551" t="s">
        <v>88</v>
      </c>
      <c r="N551" t="s">
        <v>42</v>
      </c>
      <c r="O551">
        <v>51</v>
      </c>
      <c r="P551" t="s">
        <v>34</v>
      </c>
      <c r="Q551" t="s">
        <v>66</v>
      </c>
      <c r="R551" t="s">
        <v>56</v>
      </c>
      <c r="S551" t="s">
        <v>51</v>
      </c>
      <c r="T551">
        <v>0</v>
      </c>
      <c r="U551">
        <v>0</v>
      </c>
      <c r="V551">
        <v>0</v>
      </c>
      <c r="W551">
        <v>1</v>
      </c>
      <c r="X551">
        <v>2</v>
      </c>
      <c r="Y551" s="1">
        <v>44714</v>
      </c>
      <c r="Z551" s="1">
        <v>44714</v>
      </c>
      <c r="AA551">
        <v>0</v>
      </c>
      <c r="AB551" t="s">
        <v>73</v>
      </c>
      <c r="AC551" t="b">
        <v>1</v>
      </c>
      <c r="AD551" t="b">
        <v>0</v>
      </c>
    </row>
    <row r="552" spans="1:30" x14ac:dyDescent="0.25">
      <c r="A552" t="s">
        <v>628</v>
      </c>
      <c r="B552" s="1">
        <v>44198</v>
      </c>
      <c r="D552" s="1">
        <v>45759</v>
      </c>
      <c r="E552" s="1">
        <v>45759</v>
      </c>
      <c r="F552" s="1">
        <v>45870</v>
      </c>
      <c r="G552" s="1">
        <v>45870</v>
      </c>
      <c r="H552">
        <v>3</v>
      </c>
      <c r="I552">
        <v>180.03</v>
      </c>
      <c r="J552">
        <v>60.01</v>
      </c>
      <c r="K552">
        <v>49.19</v>
      </c>
      <c r="L552" t="s">
        <v>87</v>
      </c>
      <c r="M552" t="s">
        <v>41</v>
      </c>
      <c r="N552" t="s">
        <v>48</v>
      </c>
      <c r="O552">
        <v>38</v>
      </c>
      <c r="P552" t="s">
        <v>34</v>
      </c>
      <c r="Q552" t="s">
        <v>82</v>
      </c>
      <c r="R552" t="s">
        <v>35</v>
      </c>
      <c r="S552" t="s">
        <v>57</v>
      </c>
      <c r="T552">
        <v>0</v>
      </c>
      <c r="U552">
        <v>0</v>
      </c>
      <c r="V552">
        <v>0</v>
      </c>
      <c r="W552">
        <v>1</v>
      </c>
      <c r="X552">
        <v>3</v>
      </c>
      <c r="Y552" s="1">
        <v>45071</v>
      </c>
      <c r="Z552" s="1">
        <v>45071</v>
      </c>
      <c r="AA552">
        <v>0</v>
      </c>
      <c r="AB552" t="s">
        <v>52</v>
      </c>
      <c r="AC552" t="b">
        <v>1</v>
      </c>
      <c r="AD552" t="b">
        <v>1</v>
      </c>
    </row>
    <row r="553" spans="1:30" x14ac:dyDescent="0.25">
      <c r="A553" t="s">
        <v>629</v>
      </c>
      <c r="B553" s="1">
        <v>45263</v>
      </c>
      <c r="D553" s="1">
        <v>45370</v>
      </c>
      <c r="E553" s="1">
        <v>45370</v>
      </c>
      <c r="F553" s="1">
        <v>45761</v>
      </c>
      <c r="G553" s="1">
        <v>45761</v>
      </c>
      <c r="H553">
        <v>2</v>
      </c>
      <c r="I553">
        <v>34.75</v>
      </c>
      <c r="J553">
        <v>17.38</v>
      </c>
      <c r="K553">
        <v>44.06</v>
      </c>
      <c r="L553" t="s">
        <v>47</v>
      </c>
      <c r="M553" t="s">
        <v>69</v>
      </c>
      <c r="N553" t="s">
        <v>33</v>
      </c>
      <c r="O553">
        <v>16</v>
      </c>
      <c r="P553" t="s">
        <v>49</v>
      </c>
      <c r="Q553" t="s">
        <v>66</v>
      </c>
      <c r="R553" t="s">
        <v>35</v>
      </c>
      <c r="S553" t="s">
        <v>57</v>
      </c>
      <c r="T553">
        <v>0</v>
      </c>
      <c r="U553">
        <v>0</v>
      </c>
      <c r="V553">
        <v>0</v>
      </c>
      <c r="W553">
        <v>0</v>
      </c>
      <c r="X553">
        <v>0</v>
      </c>
      <c r="Y553" s="1">
        <v>45389</v>
      </c>
      <c r="Z553" s="1">
        <v>45389</v>
      </c>
      <c r="AA553">
        <v>0</v>
      </c>
      <c r="AB553" t="s">
        <v>73</v>
      </c>
      <c r="AC553" t="b">
        <v>0</v>
      </c>
      <c r="AD553" t="b">
        <v>0</v>
      </c>
    </row>
    <row r="554" spans="1:30" x14ac:dyDescent="0.25">
      <c r="A554" t="s">
        <v>630</v>
      </c>
      <c r="B554" s="1">
        <v>45006</v>
      </c>
      <c r="D554" s="1">
        <v>45294</v>
      </c>
      <c r="E554" s="1">
        <v>45294</v>
      </c>
      <c r="F554" s="1">
        <v>45554</v>
      </c>
      <c r="G554" s="1">
        <v>45554</v>
      </c>
      <c r="H554">
        <v>2</v>
      </c>
      <c r="I554">
        <v>164.18</v>
      </c>
      <c r="J554">
        <v>82.09</v>
      </c>
      <c r="K554">
        <v>106.57</v>
      </c>
      <c r="L554" t="s">
        <v>40</v>
      </c>
      <c r="M554" t="s">
        <v>76</v>
      </c>
      <c r="N554" t="s">
        <v>42</v>
      </c>
      <c r="O554">
        <v>33</v>
      </c>
      <c r="P554" t="s">
        <v>34</v>
      </c>
      <c r="Q554" t="s">
        <v>50</v>
      </c>
      <c r="R554" t="s">
        <v>67</v>
      </c>
      <c r="S554" t="s">
        <v>36</v>
      </c>
      <c r="T554">
        <v>0</v>
      </c>
      <c r="U554">
        <v>0</v>
      </c>
      <c r="V554">
        <v>0</v>
      </c>
      <c r="W554">
        <v>0</v>
      </c>
      <c r="X554">
        <v>2</v>
      </c>
      <c r="Y554" s="1">
        <v>45084</v>
      </c>
      <c r="Z554" s="1">
        <v>45084</v>
      </c>
      <c r="AA554">
        <v>1</v>
      </c>
      <c r="AB554" t="s">
        <v>73</v>
      </c>
      <c r="AC554" t="b">
        <v>1</v>
      </c>
      <c r="AD554" t="b">
        <v>1</v>
      </c>
    </row>
    <row r="555" spans="1:30" x14ac:dyDescent="0.25">
      <c r="A555" t="s">
        <v>631</v>
      </c>
      <c r="B555" s="1">
        <v>44420</v>
      </c>
      <c r="D555" s="1">
        <v>45077</v>
      </c>
      <c r="E555" s="1">
        <v>45077</v>
      </c>
      <c r="F555" s="1">
        <v>45861</v>
      </c>
      <c r="G555" s="1">
        <v>45861</v>
      </c>
      <c r="H555">
        <v>4</v>
      </c>
      <c r="I555">
        <v>184.83</v>
      </c>
      <c r="J555">
        <v>46.21</v>
      </c>
      <c r="K555">
        <v>34.380000000000003</v>
      </c>
      <c r="L555" t="s">
        <v>31</v>
      </c>
      <c r="M555" t="s">
        <v>88</v>
      </c>
      <c r="N555" t="s">
        <v>48</v>
      </c>
      <c r="O555">
        <v>43</v>
      </c>
      <c r="P555" t="s">
        <v>34</v>
      </c>
      <c r="Q555" t="s">
        <v>90</v>
      </c>
      <c r="R555" t="s">
        <v>35</v>
      </c>
      <c r="S555" t="s">
        <v>96</v>
      </c>
      <c r="T555">
        <v>0</v>
      </c>
      <c r="U555">
        <v>0</v>
      </c>
      <c r="V555">
        <v>2</v>
      </c>
      <c r="W555">
        <v>0</v>
      </c>
      <c r="X555">
        <v>0</v>
      </c>
      <c r="Y555" s="1">
        <v>45681</v>
      </c>
      <c r="Z555" s="1">
        <v>45681</v>
      </c>
      <c r="AA555">
        <v>3</v>
      </c>
      <c r="AB555" t="s">
        <v>38</v>
      </c>
      <c r="AC555" t="b">
        <v>0</v>
      </c>
      <c r="AD555" t="b">
        <v>1</v>
      </c>
    </row>
    <row r="556" spans="1:30" x14ac:dyDescent="0.25">
      <c r="A556" t="s">
        <v>632</v>
      </c>
      <c r="B556" s="1">
        <v>44995</v>
      </c>
      <c r="D556" s="1">
        <v>45932</v>
      </c>
      <c r="E556" s="1">
        <v>45932</v>
      </c>
      <c r="F556" s="1">
        <v>45936</v>
      </c>
      <c r="G556" s="1">
        <v>45936</v>
      </c>
      <c r="H556">
        <v>8</v>
      </c>
      <c r="I556">
        <v>755.92</v>
      </c>
      <c r="J556">
        <v>94.49</v>
      </c>
      <c r="K556">
        <v>21.85</v>
      </c>
      <c r="L556" t="s">
        <v>87</v>
      </c>
      <c r="M556" t="s">
        <v>54</v>
      </c>
      <c r="N556" t="s">
        <v>42</v>
      </c>
      <c r="O556">
        <v>27</v>
      </c>
      <c r="P556" t="s">
        <v>70</v>
      </c>
      <c r="Q556" t="s">
        <v>82</v>
      </c>
      <c r="R556" t="s">
        <v>35</v>
      </c>
      <c r="S556" t="s">
        <v>72</v>
      </c>
      <c r="T556">
        <v>0</v>
      </c>
      <c r="U556">
        <v>1</v>
      </c>
      <c r="V556">
        <v>0</v>
      </c>
      <c r="W556">
        <v>1</v>
      </c>
      <c r="X556">
        <v>3</v>
      </c>
      <c r="Y556" s="1">
        <v>45102</v>
      </c>
      <c r="Z556" s="1">
        <v>45102</v>
      </c>
      <c r="AA556">
        <v>0</v>
      </c>
      <c r="AB556" t="s">
        <v>73</v>
      </c>
      <c r="AC556" t="b">
        <v>1</v>
      </c>
      <c r="AD556" t="b">
        <v>1</v>
      </c>
    </row>
    <row r="557" spans="1:30" x14ac:dyDescent="0.25">
      <c r="A557" t="s">
        <v>633</v>
      </c>
      <c r="B557" s="1">
        <v>44401</v>
      </c>
      <c r="D557" s="1">
        <v>44402</v>
      </c>
      <c r="E557" s="1">
        <v>44402</v>
      </c>
      <c r="F557" s="1">
        <v>45708</v>
      </c>
      <c r="G557" s="1">
        <v>45708</v>
      </c>
      <c r="H557">
        <v>3</v>
      </c>
      <c r="I557">
        <v>155.16999999999999</v>
      </c>
      <c r="J557">
        <v>51.72</v>
      </c>
      <c r="K557">
        <v>107.87</v>
      </c>
      <c r="L557" t="s">
        <v>47</v>
      </c>
      <c r="M557" t="s">
        <v>62</v>
      </c>
      <c r="N557" t="s">
        <v>48</v>
      </c>
      <c r="O557">
        <v>16</v>
      </c>
      <c r="P557" t="s">
        <v>49</v>
      </c>
      <c r="Q557" t="s">
        <v>43</v>
      </c>
      <c r="R557" t="s">
        <v>63</v>
      </c>
      <c r="S557" t="s">
        <v>57</v>
      </c>
      <c r="T557">
        <v>1</v>
      </c>
      <c r="U557">
        <v>0</v>
      </c>
      <c r="V557">
        <v>0</v>
      </c>
      <c r="W557">
        <v>0</v>
      </c>
      <c r="X557">
        <v>0</v>
      </c>
      <c r="Y557">
        <v>0</v>
      </c>
      <c r="Z557" t="s">
        <v>37</v>
      </c>
      <c r="AA557">
        <v>8</v>
      </c>
      <c r="AB557" t="s">
        <v>73</v>
      </c>
      <c r="AC557" t="b">
        <v>1</v>
      </c>
      <c r="AD557" t="b">
        <v>0</v>
      </c>
    </row>
    <row r="558" spans="1:30" x14ac:dyDescent="0.25">
      <c r="A558" t="s">
        <v>634</v>
      </c>
      <c r="B558" s="1">
        <v>45035</v>
      </c>
      <c r="D558" s="1">
        <v>45805</v>
      </c>
      <c r="E558" s="1">
        <v>45805</v>
      </c>
      <c r="F558" s="1">
        <v>45900</v>
      </c>
      <c r="G558" s="1">
        <v>45900</v>
      </c>
      <c r="H558">
        <v>4</v>
      </c>
      <c r="I558">
        <v>305.82</v>
      </c>
      <c r="J558">
        <v>76.459999999999994</v>
      </c>
      <c r="K558">
        <v>106.99</v>
      </c>
      <c r="L558" t="s">
        <v>40</v>
      </c>
      <c r="M558" t="s">
        <v>88</v>
      </c>
      <c r="N558" t="s">
        <v>33</v>
      </c>
      <c r="O558">
        <v>23</v>
      </c>
      <c r="P558" t="s">
        <v>70</v>
      </c>
      <c r="Q558" t="s">
        <v>50</v>
      </c>
      <c r="R558" t="s">
        <v>63</v>
      </c>
      <c r="S558" t="s">
        <v>36</v>
      </c>
      <c r="T558">
        <v>0</v>
      </c>
      <c r="U558">
        <v>0</v>
      </c>
      <c r="V558">
        <v>0</v>
      </c>
      <c r="W558">
        <v>0</v>
      </c>
      <c r="X558">
        <v>1</v>
      </c>
      <c r="Y558" s="1">
        <v>45603</v>
      </c>
      <c r="Z558" s="1">
        <v>45603</v>
      </c>
      <c r="AA558">
        <v>0</v>
      </c>
      <c r="AB558" t="s">
        <v>38</v>
      </c>
      <c r="AC558" t="b">
        <v>1</v>
      </c>
      <c r="AD558" t="b">
        <v>1</v>
      </c>
    </row>
    <row r="559" spans="1:30" x14ac:dyDescent="0.25">
      <c r="A559" t="s">
        <v>635</v>
      </c>
      <c r="B559" s="1">
        <v>45066</v>
      </c>
      <c r="D559" s="1">
        <v>45632</v>
      </c>
      <c r="E559" s="1">
        <v>45632</v>
      </c>
      <c r="F559" s="1">
        <v>45931</v>
      </c>
      <c r="G559" s="1">
        <v>45931</v>
      </c>
      <c r="H559">
        <v>2</v>
      </c>
      <c r="I559">
        <v>161.41</v>
      </c>
      <c r="J559">
        <v>80.709999999999994</v>
      </c>
      <c r="K559">
        <v>0.5</v>
      </c>
      <c r="L559" t="s">
        <v>65</v>
      </c>
      <c r="M559" t="s">
        <v>95</v>
      </c>
      <c r="N559" t="s">
        <v>33</v>
      </c>
      <c r="O559">
        <v>31</v>
      </c>
      <c r="P559" t="s">
        <v>34</v>
      </c>
      <c r="Q559" t="s">
        <v>66</v>
      </c>
      <c r="R559" t="s">
        <v>44</v>
      </c>
      <c r="S559" t="s">
        <v>85</v>
      </c>
      <c r="T559">
        <v>0</v>
      </c>
      <c r="U559">
        <v>0</v>
      </c>
      <c r="V559">
        <v>0</v>
      </c>
      <c r="W559">
        <v>0</v>
      </c>
      <c r="X559">
        <v>1</v>
      </c>
      <c r="Y559" s="1">
        <v>45193</v>
      </c>
      <c r="Z559" s="1">
        <v>45193</v>
      </c>
      <c r="AA559">
        <v>0</v>
      </c>
      <c r="AB559" t="s">
        <v>38</v>
      </c>
      <c r="AC559" t="b">
        <v>1</v>
      </c>
      <c r="AD559" t="b">
        <v>1</v>
      </c>
    </row>
    <row r="560" spans="1:30" x14ac:dyDescent="0.25">
      <c r="A560" t="s">
        <v>636</v>
      </c>
      <c r="B560" s="1">
        <v>45612</v>
      </c>
      <c r="D560">
        <v>0</v>
      </c>
      <c r="E560" t="s">
        <v>92</v>
      </c>
      <c r="F560">
        <v>0</v>
      </c>
      <c r="G560" t="s">
        <v>92</v>
      </c>
      <c r="H560">
        <v>0</v>
      </c>
      <c r="I560">
        <v>0</v>
      </c>
      <c r="J560">
        <v>0</v>
      </c>
      <c r="K560">
        <v>0</v>
      </c>
      <c r="L560" t="s">
        <v>59</v>
      </c>
      <c r="M560" t="s">
        <v>54</v>
      </c>
      <c r="N560" t="s">
        <v>42</v>
      </c>
      <c r="O560">
        <v>41</v>
      </c>
      <c r="P560" t="s">
        <v>34</v>
      </c>
      <c r="Q560" t="s">
        <v>66</v>
      </c>
      <c r="R560" t="s">
        <v>67</v>
      </c>
      <c r="S560" t="s">
        <v>85</v>
      </c>
      <c r="T560">
        <v>0</v>
      </c>
      <c r="U560">
        <v>1</v>
      </c>
      <c r="V560">
        <v>0</v>
      </c>
      <c r="W560">
        <v>0</v>
      </c>
      <c r="X560">
        <v>0</v>
      </c>
      <c r="Y560" s="1">
        <v>45802</v>
      </c>
      <c r="Z560" s="1">
        <v>45802</v>
      </c>
      <c r="AA560">
        <v>2</v>
      </c>
      <c r="AB560" t="s">
        <v>73</v>
      </c>
      <c r="AC560" t="b">
        <v>1</v>
      </c>
      <c r="AD560" t="b">
        <v>0</v>
      </c>
    </row>
    <row r="561" spans="1:30" x14ac:dyDescent="0.25">
      <c r="A561" t="s">
        <v>637</v>
      </c>
      <c r="B561" s="1">
        <v>45625</v>
      </c>
      <c r="D561" s="1">
        <v>45849</v>
      </c>
      <c r="E561" s="1">
        <v>45849</v>
      </c>
      <c r="F561" s="1">
        <v>45925</v>
      </c>
      <c r="G561" s="1">
        <v>45925</v>
      </c>
      <c r="H561">
        <v>4</v>
      </c>
      <c r="I561">
        <v>128.71</v>
      </c>
      <c r="J561">
        <v>32.18</v>
      </c>
      <c r="K561">
        <v>18.89</v>
      </c>
      <c r="L561" t="s">
        <v>87</v>
      </c>
      <c r="M561" t="s">
        <v>54</v>
      </c>
      <c r="N561" t="s">
        <v>42</v>
      </c>
      <c r="O561">
        <v>27</v>
      </c>
      <c r="P561" t="s">
        <v>70</v>
      </c>
      <c r="Q561" t="s">
        <v>90</v>
      </c>
      <c r="R561" t="s">
        <v>67</v>
      </c>
      <c r="S561" t="s">
        <v>36</v>
      </c>
      <c r="T561">
        <v>0</v>
      </c>
      <c r="U561">
        <v>0</v>
      </c>
      <c r="V561">
        <v>1</v>
      </c>
      <c r="W561">
        <v>0</v>
      </c>
      <c r="X561">
        <v>1</v>
      </c>
      <c r="Y561" s="1">
        <v>45719</v>
      </c>
      <c r="Z561" s="1">
        <v>45719</v>
      </c>
      <c r="AA561">
        <v>7</v>
      </c>
      <c r="AB561" t="s">
        <v>38</v>
      </c>
      <c r="AC561" t="b">
        <v>1</v>
      </c>
      <c r="AD561" t="b">
        <v>1</v>
      </c>
    </row>
    <row r="562" spans="1:30" x14ac:dyDescent="0.25">
      <c r="A562" t="s">
        <v>638</v>
      </c>
      <c r="B562" s="1">
        <v>45078</v>
      </c>
      <c r="D562" s="1">
        <v>45230</v>
      </c>
      <c r="E562" s="1">
        <v>45230</v>
      </c>
      <c r="F562" s="1">
        <v>45267</v>
      </c>
      <c r="G562" s="1">
        <v>45267</v>
      </c>
      <c r="H562">
        <v>6</v>
      </c>
      <c r="I562">
        <v>263.83999999999997</v>
      </c>
      <c r="J562">
        <v>43.97</v>
      </c>
      <c r="K562">
        <v>61.12</v>
      </c>
      <c r="L562" t="s">
        <v>65</v>
      </c>
      <c r="M562" t="s">
        <v>54</v>
      </c>
      <c r="N562" t="s">
        <v>48</v>
      </c>
      <c r="O562">
        <v>38</v>
      </c>
      <c r="P562" t="s">
        <v>34</v>
      </c>
      <c r="Q562" t="s">
        <v>90</v>
      </c>
      <c r="R562" t="s">
        <v>56</v>
      </c>
      <c r="S562" t="s">
        <v>35</v>
      </c>
      <c r="T562">
        <v>0</v>
      </c>
      <c r="U562">
        <v>0</v>
      </c>
      <c r="V562">
        <v>0</v>
      </c>
      <c r="W562">
        <v>0</v>
      </c>
      <c r="X562">
        <v>5</v>
      </c>
      <c r="Y562" s="1">
        <v>45826</v>
      </c>
      <c r="Z562" s="1">
        <v>45826</v>
      </c>
      <c r="AA562">
        <v>0</v>
      </c>
      <c r="AB562" t="s">
        <v>73</v>
      </c>
      <c r="AC562" t="b">
        <v>1</v>
      </c>
      <c r="AD562" t="b">
        <v>1</v>
      </c>
    </row>
    <row r="563" spans="1:30" x14ac:dyDescent="0.25">
      <c r="A563" t="s">
        <v>497</v>
      </c>
      <c r="B563" s="1">
        <v>44337</v>
      </c>
      <c r="D563" s="1">
        <v>45132</v>
      </c>
      <c r="E563" s="1">
        <v>45132</v>
      </c>
      <c r="F563" s="1">
        <v>45606</v>
      </c>
      <c r="G563" s="1">
        <v>45606</v>
      </c>
      <c r="H563">
        <v>1</v>
      </c>
      <c r="I563">
        <v>68.67</v>
      </c>
      <c r="J563">
        <v>68.67</v>
      </c>
      <c r="K563">
        <v>62.94</v>
      </c>
      <c r="L563" t="s">
        <v>47</v>
      </c>
      <c r="M563" t="s">
        <v>88</v>
      </c>
      <c r="N563" t="s">
        <v>42</v>
      </c>
      <c r="O563">
        <v>37</v>
      </c>
      <c r="P563" t="s">
        <v>34</v>
      </c>
      <c r="Q563" t="s">
        <v>50</v>
      </c>
      <c r="R563" t="s">
        <v>35</v>
      </c>
      <c r="S563" t="s">
        <v>85</v>
      </c>
      <c r="T563">
        <v>0</v>
      </c>
      <c r="U563">
        <v>0</v>
      </c>
      <c r="V563">
        <v>0</v>
      </c>
      <c r="W563">
        <v>0</v>
      </c>
      <c r="X563">
        <v>0</v>
      </c>
      <c r="Y563" s="1">
        <v>45830</v>
      </c>
      <c r="Z563" s="1">
        <v>45830</v>
      </c>
      <c r="AA563">
        <v>9</v>
      </c>
      <c r="AB563" t="s">
        <v>52</v>
      </c>
      <c r="AC563" t="b">
        <v>0</v>
      </c>
      <c r="AD563" t="b">
        <v>0</v>
      </c>
    </row>
    <row r="564" spans="1:30" x14ac:dyDescent="0.25">
      <c r="A564" t="s">
        <v>639</v>
      </c>
      <c r="B564" s="1">
        <v>44321</v>
      </c>
      <c r="D564" s="1">
        <v>45356</v>
      </c>
      <c r="E564" s="1">
        <v>45356</v>
      </c>
      <c r="F564" s="1">
        <v>45836</v>
      </c>
      <c r="G564" s="1">
        <v>45836</v>
      </c>
      <c r="H564">
        <v>6</v>
      </c>
      <c r="I564">
        <v>81.14</v>
      </c>
      <c r="J564">
        <v>13.52</v>
      </c>
      <c r="K564">
        <v>16.5</v>
      </c>
      <c r="L564" t="s">
        <v>87</v>
      </c>
      <c r="M564" t="s">
        <v>60</v>
      </c>
      <c r="N564" t="s">
        <v>48</v>
      </c>
      <c r="O564">
        <v>36</v>
      </c>
      <c r="P564" t="s">
        <v>34</v>
      </c>
      <c r="Q564" t="s">
        <v>90</v>
      </c>
      <c r="R564" t="s">
        <v>44</v>
      </c>
      <c r="S564" t="s">
        <v>96</v>
      </c>
      <c r="T564">
        <v>1</v>
      </c>
      <c r="U564">
        <v>0</v>
      </c>
      <c r="V564">
        <v>0</v>
      </c>
      <c r="W564">
        <v>0</v>
      </c>
      <c r="X564">
        <v>1</v>
      </c>
      <c r="Y564" s="1">
        <v>45448</v>
      </c>
      <c r="Z564" s="1">
        <v>45448</v>
      </c>
      <c r="AA564">
        <v>6</v>
      </c>
      <c r="AB564" t="s">
        <v>73</v>
      </c>
      <c r="AC564" t="b">
        <v>1</v>
      </c>
      <c r="AD564" t="b">
        <v>0</v>
      </c>
    </row>
    <row r="565" spans="1:30" x14ac:dyDescent="0.25">
      <c r="A565" t="s">
        <v>640</v>
      </c>
      <c r="B565" s="1">
        <v>45152</v>
      </c>
      <c r="D565" s="1">
        <v>45551</v>
      </c>
      <c r="E565" s="1">
        <v>45551</v>
      </c>
      <c r="F565" s="1">
        <v>45764</v>
      </c>
      <c r="G565" s="1">
        <v>45764</v>
      </c>
      <c r="H565">
        <v>4</v>
      </c>
      <c r="I565">
        <v>457.5</v>
      </c>
      <c r="J565">
        <v>114.38</v>
      </c>
      <c r="K565">
        <v>54.28</v>
      </c>
      <c r="L565" t="s">
        <v>87</v>
      </c>
      <c r="M565" t="s">
        <v>62</v>
      </c>
      <c r="N565" t="s">
        <v>48</v>
      </c>
      <c r="O565">
        <v>45</v>
      </c>
      <c r="P565" t="s">
        <v>34</v>
      </c>
      <c r="Q565" t="s">
        <v>90</v>
      </c>
      <c r="R565" t="s">
        <v>35</v>
      </c>
      <c r="S565" t="s">
        <v>96</v>
      </c>
      <c r="T565">
        <v>0</v>
      </c>
      <c r="U565">
        <v>1</v>
      </c>
      <c r="V565">
        <v>0</v>
      </c>
      <c r="W565">
        <v>0</v>
      </c>
      <c r="X565">
        <v>2</v>
      </c>
      <c r="Y565">
        <v>0</v>
      </c>
      <c r="Z565" t="s">
        <v>37</v>
      </c>
      <c r="AA565">
        <v>0</v>
      </c>
      <c r="AB565" t="s">
        <v>38</v>
      </c>
      <c r="AC565" t="b">
        <v>1</v>
      </c>
      <c r="AD565" t="b">
        <v>0</v>
      </c>
    </row>
    <row r="566" spans="1:30" x14ac:dyDescent="0.25">
      <c r="A566" t="s">
        <v>641</v>
      </c>
      <c r="B566" s="1">
        <v>45534</v>
      </c>
      <c r="D566" s="1">
        <v>45623</v>
      </c>
      <c r="E566" s="1">
        <v>45623</v>
      </c>
      <c r="F566">
        <v>0</v>
      </c>
      <c r="G566" t="s">
        <v>92</v>
      </c>
      <c r="H566">
        <v>0</v>
      </c>
      <c r="I566">
        <v>0</v>
      </c>
      <c r="J566">
        <v>0</v>
      </c>
      <c r="K566">
        <v>0</v>
      </c>
      <c r="L566" t="s">
        <v>31</v>
      </c>
      <c r="M566" t="s">
        <v>104</v>
      </c>
      <c r="N566" t="s">
        <v>33</v>
      </c>
      <c r="O566">
        <v>31</v>
      </c>
      <c r="P566" t="s">
        <v>34</v>
      </c>
      <c r="Q566" t="s">
        <v>82</v>
      </c>
      <c r="R566" t="s">
        <v>44</v>
      </c>
      <c r="S566" t="s">
        <v>51</v>
      </c>
      <c r="T566">
        <v>0</v>
      </c>
      <c r="U566">
        <v>0</v>
      </c>
      <c r="V566">
        <v>0</v>
      </c>
      <c r="W566">
        <v>0</v>
      </c>
      <c r="X566">
        <v>0</v>
      </c>
      <c r="Y566" s="1">
        <v>45666</v>
      </c>
      <c r="Z566" s="1">
        <v>45666</v>
      </c>
      <c r="AA566">
        <v>1</v>
      </c>
      <c r="AB566" t="s">
        <v>52</v>
      </c>
      <c r="AC566" t="b">
        <v>1</v>
      </c>
      <c r="AD566" t="b">
        <v>1</v>
      </c>
    </row>
    <row r="567" spans="1:30" x14ac:dyDescent="0.25">
      <c r="A567" t="s">
        <v>642</v>
      </c>
      <c r="B567" s="1">
        <v>44843</v>
      </c>
      <c r="D567" s="1">
        <v>45488</v>
      </c>
      <c r="E567" s="1">
        <v>45488</v>
      </c>
      <c r="F567" s="1">
        <v>45605</v>
      </c>
      <c r="G567" s="1">
        <v>45605</v>
      </c>
      <c r="H567">
        <v>2</v>
      </c>
      <c r="I567">
        <v>80.930000000000007</v>
      </c>
      <c r="J567">
        <v>40.47</v>
      </c>
      <c r="K567">
        <v>30.07</v>
      </c>
      <c r="L567" t="s">
        <v>40</v>
      </c>
      <c r="M567" t="s">
        <v>41</v>
      </c>
      <c r="N567" t="s">
        <v>42</v>
      </c>
      <c r="O567">
        <v>32</v>
      </c>
      <c r="P567" t="s">
        <v>34</v>
      </c>
      <c r="Q567" t="s">
        <v>55</v>
      </c>
      <c r="R567" t="s">
        <v>56</v>
      </c>
      <c r="S567" t="s">
        <v>45</v>
      </c>
      <c r="T567">
        <v>0</v>
      </c>
      <c r="U567">
        <v>1</v>
      </c>
      <c r="V567">
        <v>0</v>
      </c>
      <c r="W567">
        <v>0</v>
      </c>
      <c r="X567">
        <v>1</v>
      </c>
      <c r="Y567">
        <v>0</v>
      </c>
      <c r="Z567" t="s">
        <v>37</v>
      </c>
      <c r="AA567">
        <v>7</v>
      </c>
      <c r="AB567" t="s">
        <v>38</v>
      </c>
      <c r="AC567" t="b">
        <v>0</v>
      </c>
      <c r="AD567" t="b">
        <v>1</v>
      </c>
    </row>
    <row r="568" spans="1:30" x14ac:dyDescent="0.25">
      <c r="A568" t="s">
        <v>643</v>
      </c>
      <c r="B568" s="1">
        <v>44291</v>
      </c>
      <c r="D568" s="1">
        <v>44293</v>
      </c>
      <c r="E568" s="1">
        <v>44293</v>
      </c>
      <c r="F568" s="1">
        <v>44638</v>
      </c>
      <c r="G568" s="1">
        <v>44638</v>
      </c>
      <c r="H568">
        <v>4</v>
      </c>
      <c r="I568">
        <v>248.07</v>
      </c>
      <c r="J568">
        <v>62.02</v>
      </c>
      <c r="K568">
        <v>101.29</v>
      </c>
      <c r="L568" t="s">
        <v>59</v>
      </c>
      <c r="M568" t="s">
        <v>95</v>
      </c>
      <c r="N568" t="s">
        <v>33</v>
      </c>
      <c r="O568">
        <v>37</v>
      </c>
      <c r="P568" t="s">
        <v>34</v>
      </c>
      <c r="Q568" t="s">
        <v>55</v>
      </c>
      <c r="R568" t="s">
        <v>35</v>
      </c>
      <c r="S568" t="s">
        <v>100</v>
      </c>
      <c r="T568">
        <v>0</v>
      </c>
      <c r="U568">
        <v>0</v>
      </c>
      <c r="V568">
        <v>0</v>
      </c>
      <c r="W568">
        <v>0</v>
      </c>
      <c r="X568">
        <v>1</v>
      </c>
      <c r="Y568" s="1">
        <v>44865</v>
      </c>
      <c r="Z568" s="1">
        <v>44865</v>
      </c>
      <c r="AA568">
        <v>0</v>
      </c>
      <c r="AB568" t="s">
        <v>38</v>
      </c>
      <c r="AC568" t="b">
        <v>1</v>
      </c>
      <c r="AD568" t="b">
        <v>0</v>
      </c>
    </row>
    <row r="569" spans="1:30" x14ac:dyDescent="0.25">
      <c r="A569" t="s">
        <v>644</v>
      </c>
      <c r="B569" s="1">
        <v>44211</v>
      </c>
      <c r="D569" s="1">
        <v>45268</v>
      </c>
      <c r="E569" s="1">
        <v>45268</v>
      </c>
      <c r="F569" s="1">
        <v>45459</v>
      </c>
      <c r="G569" s="1">
        <v>45459</v>
      </c>
      <c r="H569">
        <v>2</v>
      </c>
      <c r="I569">
        <v>97.34</v>
      </c>
      <c r="J569">
        <v>48.67</v>
      </c>
      <c r="K569">
        <v>44.7</v>
      </c>
      <c r="L569" t="s">
        <v>65</v>
      </c>
      <c r="M569" t="s">
        <v>95</v>
      </c>
      <c r="N569" t="s">
        <v>33</v>
      </c>
      <c r="O569">
        <v>48</v>
      </c>
      <c r="P569" t="s">
        <v>34</v>
      </c>
      <c r="Q569" t="s">
        <v>82</v>
      </c>
      <c r="R569" t="s">
        <v>44</v>
      </c>
      <c r="S569" t="s">
        <v>57</v>
      </c>
      <c r="T569">
        <v>0</v>
      </c>
      <c r="U569">
        <v>1</v>
      </c>
      <c r="V569">
        <v>0</v>
      </c>
      <c r="W569">
        <v>0</v>
      </c>
      <c r="X569">
        <v>0</v>
      </c>
      <c r="Y569" s="1">
        <v>45699</v>
      </c>
      <c r="Z569" s="1">
        <v>45699</v>
      </c>
      <c r="AA569">
        <v>8</v>
      </c>
      <c r="AB569" t="s">
        <v>73</v>
      </c>
      <c r="AC569" t="b">
        <v>1</v>
      </c>
      <c r="AD569" t="b">
        <v>0</v>
      </c>
    </row>
    <row r="570" spans="1:30" x14ac:dyDescent="0.25">
      <c r="A570" t="s">
        <v>645</v>
      </c>
      <c r="B570" s="1">
        <v>44372</v>
      </c>
      <c r="D570" s="1">
        <v>45193</v>
      </c>
      <c r="E570" s="1">
        <v>45193</v>
      </c>
      <c r="F570" s="1">
        <v>45846</v>
      </c>
      <c r="G570" s="1">
        <v>45846</v>
      </c>
      <c r="H570">
        <v>4</v>
      </c>
      <c r="I570">
        <v>70.260000000000005</v>
      </c>
      <c r="J570">
        <v>17.57</v>
      </c>
      <c r="K570">
        <v>0</v>
      </c>
      <c r="L570" t="s">
        <v>59</v>
      </c>
      <c r="M570" t="s">
        <v>88</v>
      </c>
      <c r="N570" t="s">
        <v>48</v>
      </c>
      <c r="O570">
        <v>31</v>
      </c>
      <c r="P570" t="s">
        <v>34</v>
      </c>
      <c r="Q570" t="s">
        <v>55</v>
      </c>
      <c r="R570" t="s">
        <v>35</v>
      </c>
      <c r="S570" t="s">
        <v>36</v>
      </c>
      <c r="T570">
        <v>0</v>
      </c>
      <c r="U570">
        <v>0</v>
      </c>
      <c r="V570">
        <v>0</v>
      </c>
      <c r="W570">
        <v>1</v>
      </c>
      <c r="X570">
        <v>2</v>
      </c>
      <c r="Y570">
        <v>0</v>
      </c>
      <c r="Z570" t="s">
        <v>37</v>
      </c>
      <c r="AA570">
        <v>0</v>
      </c>
      <c r="AB570" t="s">
        <v>38</v>
      </c>
      <c r="AC570" t="b">
        <v>1</v>
      </c>
      <c r="AD570" t="b">
        <v>0</v>
      </c>
    </row>
    <row r="571" spans="1:30" x14ac:dyDescent="0.25">
      <c r="A571" t="s">
        <v>646</v>
      </c>
      <c r="B571" s="1">
        <v>44079</v>
      </c>
      <c r="D571" s="1">
        <v>45247</v>
      </c>
      <c r="E571" s="1">
        <v>45247</v>
      </c>
      <c r="F571" s="1">
        <v>45942</v>
      </c>
      <c r="G571" s="1">
        <v>45942</v>
      </c>
      <c r="H571">
        <v>6</v>
      </c>
      <c r="I571">
        <v>169.53</v>
      </c>
      <c r="J571">
        <v>28.26</v>
      </c>
      <c r="K571">
        <v>29.4</v>
      </c>
      <c r="L571" t="s">
        <v>47</v>
      </c>
      <c r="M571" t="s">
        <v>104</v>
      </c>
      <c r="N571" t="s">
        <v>48</v>
      </c>
      <c r="O571">
        <v>26</v>
      </c>
      <c r="P571" t="s">
        <v>70</v>
      </c>
      <c r="Q571" t="s">
        <v>35</v>
      </c>
      <c r="R571" t="s">
        <v>35</v>
      </c>
      <c r="S571" t="s">
        <v>85</v>
      </c>
      <c r="T571">
        <v>0</v>
      </c>
      <c r="U571">
        <v>0</v>
      </c>
      <c r="V571">
        <v>0</v>
      </c>
      <c r="W571">
        <v>1</v>
      </c>
      <c r="X571">
        <v>4</v>
      </c>
      <c r="Y571">
        <v>0</v>
      </c>
      <c r="Z571" t="s">
        <v>37</v>
      </c>
      <c r="AA571">
        <v>5</v>
      </c>
      <c r="AB571" t="s">
        <v>52</v>
      </c>
      <c r="AC571" t="b">
        <v>1</v>
      </c>
      <c r="AD571" t="b">
        <v>0</v>
      </c>
    </row>
    <row r="572" spans="1:30" x14ac:dyDescent="0.25">
      <c r="A572" t="s">
        <v>647</v>
      </c>
      <c r="B572" s="1">
        <v>44688</v>
      </c>
      <c r="D572" s="1">
        <v>45600</v>
      </c>
      <c r="E572" s="1">
        <v>45600</v>
      </c>
      <c r="F572" s="1">
        <v>45631</v>
      </c>
      <c r="G572" s="1">
        <v>45631</v>
      </c>
      <c r="H572">
        <v>1</v>
      </c>
      <c r="I572">
        <v>121.93</v>
      </c>
      <c r="J572">
        <v>121.93</v>
      </c>
      <c r="K572">
        <v>84.3</v>
      </c>
      <c r="L572" t="s">
        <v>65</v>
      </c>
      <c r="M572" t="s">
        <v>41</v>
      </c>
      <c r="N572" t="s">
        <v>48</v>
      </c>
      <c r="O572">
        <v>33</v>
      </c>
      <c r="P572" t="s">
        <v>34</v>
      </c>
      <c r="Q572" t="s">
        <v>90</v>
      </c>
      <c r="R572" t="s">
        <v>56</v>
      </c>
      <c r="S572" t="s">
        <v>45</v>
      </c>
      <c r="T572">
        <v>1</v>
      </c>
      <c r="U572">
        <v>0</v>
      </c>
      <c r="V572">
        <v>0</v>
      </c>
      <c r="W572">
        <v>0</v>
      </c>
      <c r="X572">
        <v>1</v>
      </c>
      <c r="Y572" s="1">
        <v>44719</v>
      </c>
      <c r="Z572" s="1">
        <v>44719</v>
      </c>
      <c r="AA572">
        <v>0</v>
      </c>
      <c r="AB572" t="s">
        <v>73</v>
      </c>
      <c r="AC572" t="b">
        <v>1</v>
      </c>
      <c r="AD572" t="b">
        <v>0</v>
      </c>
    </row>
    <row r="573" spans="1:30" x14ac:dyDescent="0.25">
      <c r="A573" t="s">
        <v>648</v>
      </c>
      <c r="B573" s="1">
        <v>44247</v>
      </c>
      <c r="D573" s="1">
        <v>44635</v>
      </c>
      <c r="E573" s="1">
        <v>44635</v>
      </c>
      <c r="F573" s="1">
        <v>44929</v>
      </c>
      <c r="G573" s="1">
        <v>44929</v>
      </c>
      <c r="H573">
        <v>5</v>
      </c>
      <c r="I573">
        <v>302.38</v>
      </c>
      <c r="J573">
        <v>60.48</v>
      </c>
      <c r="K573">
        <v>78.23</v>
      </c>
      <c r="L573" t="s">
        <v>47</v>
      </c>
      <c r="M573" t="s">
        <v>80</v>
      </c>
      <c r="N573" t="s">
        <v>48</v>
      </c>
      <c r="O573">
        <v>18</v>
      </c>
      <c r="P573" t="s">
        <v>49</v>
      </c>
      <c r="Q573" t="s">
        <v>66</v>
      </c>
      <c r="R573" t="s">
        <v>63</v>
      </c>
      <c r="S573" t="s">
        <v>36</v>
      </c>
      <c r="T573">
        <v>0</v>
      </c>
      <c r="U573">
        <v>1</v>
      </c>
      <c r="V573">
        <v>0</v>
      </c>
      <c r="W573">
        <v>1</v>
      </c>
      <c r="X573">
        <v>2</v>
      </c>
      <c r="Y573" s="1">
        <v>44628</v>
      </c>
      <c r="Z573" s="1">
        <v>44628</v>
      </c>
      <c r="AA573">
        <v>2</v>
      </c>
      <c r="AB573" t="s">
        <v>52</v>
      </c>
      <c r="AC573" t="b">
        <v>1</v>
      </c>
      <c r="AD573" t="b">
        <v>1</v>
      </c>
    </row>
    <row r="574" spans="1:30" x14ac:dyDescent="0.25">
      <c r="A574" t="s">
        <v>286</v>
      </c>
      <c r="B574" s="1">
        <v>45036</v>
      </c>
      <c r="D574" s="1">
        <v>45725</v>
      </c>
      <c r="E574" s="1">
        <v>45725</v>
      </c>
      <c r="F574" s="1">
        <v>45855</v>
      </c>
      <c r="G574" s="1">
        <v>45855</v>
      </c>
      <c r="H574">
        <v>4</v>
      </c>
      <c r="I574">
        <v>281.93</v>
      </c>
      <c r="J574">
        <v>70.48</v>
      </c>
      <c r="K574">
        <v>70.040000000000006</v>
      </c>
      <c r="L574" t="s">
        <v>40</v>
      </c>
      <c r="M574" t="s">
        <v>104</v>
      </c>
      <c r="N574" t="s">
        <v>48</v>
      </c>
      <c r="O574">
        <v>46</v>
      </c>
      <c r="P574" t="s">
        <v>34</v>
      </c>
      <c r="Q574" t="s">
        <v>82</v>
      </c>
      <c r="R574" t="s">
        <v>56</v>
      </c>
      <c r="S574" t="s">
        <v>51</v>
      </c>
      <c r="T574">
        <v>1</v>
      </c>
      <c r="U574">
        <v>0</v>
      </c>
      <c r="V574">
        <v>0</v>
      </c>
      <c r="W574">
        <v>0</v>
      </c>
      <c r="X574">
        <v>1</v>
      </c>
      <c r="Y574" s="1">
        <v>45381</v>
      </c>
      <c r="Z574" s="1">
        <v>45381</v>
      </c>
      <c r="AA574">
        <v>0</v>
      </c>
      <c r="AB574" t="s">
        <v>38</v>
      </c>
      <c r="AC574" t="b">
        <v>1</v>
      </c>
      <c r="AD574" t="b">
        <v>1</v>
      </c>
    </row>
    <row r="575" spans="1:30" x14ac:dyDescent="0.25">
      <c r="A575" t="s">
        <v>649</v>
      </c>
      <c r="B575" s="1">
        <v>44060</v>
      </c>
      <c r="D575" s="1">
        <v>45832</v>
      </c>
      <c r="E575" s="1">
        <v>45832</v>
      </c>
      <c r="F575" s="1">
        <v>45931</v>
      </c>
      <c r="G575" s="1">
        <v>45931</v>
      </c>
      <c r="H575">
        <v>4</v>
      </c>
      <c r="I575">
        <v>129.78</v>
      </c>
      <c r="J575">
        <v>32.450000000000003</v>
      </c>
      <c r="K575">
        <v>46.64</v>
      </c>
      <c r="L575" t="s">
        <v>87</v>
      </c>
      <c r="M575" t="s">
        <v>88</v>
      </c>
      <c r="N575" t="s">
        <v>42</v>
      </c>
      <c r="O575">
        <v>29</v>
      </c>
      <c r="P575" t="s">
        <v>70</v>
      </c>
      <c r="Q575" t="s">
        <v>90</v>
      </c>
      <c r="R575" t="s">
        <v>44</v>
      </c>
      <c r="S575" t="s">
        <v>85</v>
      </c>
      <c r="T575">
        <v>0</v>
      </c>
      <c r="U575">
        <v>0</v>
      </c>
      <c r="V575">
        <v>0</v>
      </c>
      <c r="W575">
        <v>2</v>
      </c>
      <c r="X575">
        <v>1</v>
      </c>
      <c r="Y575" s="1">
        <v>45029</v>
      </c>
      <c r="Z575" s="1">
        <v>45029</v>
      </c>
      <c r="AA575">
        <v>6</v>
      </c>
      <c r="AB575" t="s">
        <v>38</v>
      </c>
      <c r="AC575" t="b">
        <v>1</v>
      </c>
      <c r="AD575" t="b">
        <v>0</v>
      </c>
    </row>
    <row r="576" spans="1:30" x14ac:dyDescent="0.25">
      <c r="A576" t="s">
        <v>650</v>
      </c>
      <c r="B576" s="1">
        <v>43886</v>
      </c>
      <c r="D576" s="1">
        <v>45372</v>
      </c>
      <c r="E576" s="1">
        <v>45372</v>
      </c>
      <c r="F576" s="1">
        <v>45794</v>
      </c>
      <c r="G576" s="1">
        <v>45794</v>
      </c>
      <c r="H576">
        <v>1</v>
      </c>
      <c r="I576">
        <v>44.19</v>
      </c>
      <c r="J576">
        <v>44.19</v>
      </c>
      <c r="K576">
        <v>41.63</v>
      </c>
      <c r="L576" t="s">
        <v>65</v>
      </c>
      <c r="M576" t="s">
        <v>88</v>
      </c>
      <c r="N576" t="s">
        <v>48</v>
      </c>
      <c r="O576">
        <v>24</v>
      </c>
      <c r="P576" t="s">
        <v>70</v>
      </c>
      <c r="Q576" t="s">
        <v>82</v>
      </c>
      <c r="R576" t="s">
        <v>35</v>
      </c>
      <c r="S576" t="s">
        <v>100</v>
      </c>
      <c r="T576">
        <v>0</v>
      </c>
      <c r="U576">
        <v>1</v>
      </c>
      <c r="V576">
        <v>0</v>
      </c>
      <c r="W576">
        <v>1</v>
      </c>
      <c r="X576">
        <v>0</v>
      </c>
      <c r="Y576" s="1">
        <v>44119</v>
      </c>
      <c r="Z576" s="1">
        <v>44119</v>
      </c>
      <c r="AA576">
        <v>0</v>
      </c>
      <c r="AB576" t="s">
        <v>38</v>
      </c>
      <c r="AC576" t="b">
        <v>1</v>
      </c>
      <c r="AD576" t="b">
        <v>0</v>
      </c>
    </row>
    <row r="577" spans="1:30" x14ac:dyDescent="0.25">
      <c r="A577" t="s">
        <v>651</v>
      </c>
      <c r="B577" s="1">
        <v>44090</v>
      </c>
      <c r="D577" s="1">
        <v>44455</v>
      </c>
      <c r="E577" s="1">
        <v>44455</v>
      </c>
      <c r="F577" s="1">
        <v>45569</v>
      </c>
      <c r="G577" s="1">
        <v>45569</v>
      </c>
      <c r="H577">
        <v>2</v>
      </c>
      <c r="I577">
        <v>101.61</v>
      </c>
      <c r="J577">
        <v>50.81</v>
      </c>
      <c r="K577">
        <v>64.64</v>
      </c>
      <c r="L577" t="s">
        <v>87</v>
      </c>
      <c r="M577" t="s">
        <v>41</v>
      </c>
      <c r="N577" t="s">
        <v>48</v>
      </c>
      <c r="O577">
        <v>25</v>
      </c>
      <c r="P577" t="s">
        <v>70</v>
      </c>
      <c r="Q577" t="s">
        <v>35</v>
      </c>
      <c r="R577" t="s">
        <v>63</v>
      </c>
      <c r="S577" t="s">
        <v>72</v>
      </c>
      <c r="T577">
        <v>0</v>
      </c>
      <c r="U577">
        <v>0</v>
      </c>
      <c r="V577">
        <v>0</v>
      </c>
      <c r="W577">
        <v>0</v>
      </c>
      <c r="X577">
        <v>0</v>
      </c>
      <c r="Y577">
        <v>0</v>
      </c>
      <c r="Z577" t="s">
        <v>37</v>
      </c>
      <c r="AA577">
        <v>0</v>
      </c>
      <c r="AB577" t="s">
        <v>38</v>
      </c>
      <c r="AC577" t="b">
        <v>1</v>
      </c>
      <c r="AD577" t="b">
        <v>0</v>
      </c>
    </row>
    <row r="578" spans="1:30" x14ac:dyDescent="0.25">
      <c r="A578" t="s">
        <v>652</v>
      </c>
      <c r="B578" s="1">
        <v>44456</v>
      </c>
      <c r="D578" s="1">
        <v>45669</v>
      </c>
      <c r="E578" s="1">
        <v>45669</v>
      </c>
      <c r="F578" s="1">
        <v>45695</v>
      </c>
      <c r="G578" s="1">
        <v>45695</v>
      </c>
      <c r="H578">
        <v>3</v>
      </c>
      <c r="I578">
        <v>251.87</v>
      </c>
      <c r="J578">
        <v>83.96</v>
      </c>
      <c r="K578">
        <v>70.48</v>
      </c>
      <c r="L578" t="s">
        <v>47</v>
      </c>
      <c r="M578" t="s">
        <v>62</v>
      </c>
      <c r="N578" t="s">
        <v>48</v>
      </c>
      <c r="O578">
        <v>16</v>
      </c>
      <c r="P578" t="s">
        <v>49</v>
      </c>
      <c r="Q578" t="s">
        <v>35</v>
      </c>
      <c r="R578" t="s">
        <v>67</v>
      </c>
      <c r="S578" t="s">
        <v>85</v>
      </c>
      <c r="T578">
        <v>0</v>
      </c>
      <c r="U578">
        <v>0</v>
      </c>
      <c r="V578">
        <v>1</v>
      </c>
      <c r="W578">
        <v>0</v>
      </c>
      <c r="X578">
        <v>1</v>
      </c>
      <c r="Y578" s="1">
        <v>45381</v>
      </c>
      <c r="Z578" s="1">
        <v>45381</v>
      </c>
      <c r="AA578">
        <v>7</v>
      </c>
      <c r="AB578" t="s">
        <v>38</v>
      </c>
      <c r="AC578" t="b">
        <v>1</v>
      </c>
      <c r="AD578" t="b">
        <v>0</v>
      </c>
    </row>
    <row r="579" spans="1:30" x14ac:dyDescent="0.25">
      <c r="A579" t="s">
        <v>653</v>
      </c>
      <c r="B579" s="1">
        <v>45541</v>
      </c>
      <c r="D579" s="1">
        <v>45735</v>
      </c>
      <c r="E579" s="1">
        <v>45735</v>
      </c>
      <c r="F579" s="1">
        <v>45844</v>
      </c>
      <c r="G579" s="1">
        <v>45844</v>
      </c>
      <c r="H579">
        <v>2</v>
      </c>
      <c r="I579">
        <v>182.06</v>
      </c>
      <c r="J579">
        <v>91.03</v>
      </c>
      <c r="K579">
        <v>120.8</v>
      </c>
      <c r="L579" t="s">
        <v>47</v>
      </c>
      <c r="M579" t="s">
        <v>54</v>
      </c>
      <c r="N579" t="s">
        <v>48</v>
      </c>
      <c r="O579">
        <v>37</v>
      </c>
      <c r="P579" t="s">
        <v>34</v>
      </c>
      <c r="Q579" t="s">
        <v>50</v>
      </c>
      <c r="R579" t="s">
        <v>56</v>
      </c>
      <c r="S579" t="s">
        <v>72</v>
      </c>
      <c r="T579">
        <v>0</v>
      </c>
      <c r="U579">
        <v>0</v>
      </c>
      <c r="V579">
        <v>0</v>
      </c>
      <c r="W579">
        <v>0</v>
      </c>
      <c r="X579">
        <v>1</v>
      </c>
      <c r="Y579" s="1">
        <v>45916</v>
      </c>
      <c r="Z579" s="1">
        <v>45916</v>
      </c>
      <c r="AA579">
        <v>0</v>
      </c>
      <c r="AB579" t="s">
        <v>38</v>
      </c>
      <c r="AC579" t="b">
        <v>0</v>
      </c>
      <c r="AD579" t="b">
        <v>1</v>
      </c>
    </row>
    <row r="580" spans="1:30" x14ac:dyDescent="0.25">
      <c r="A580" t="s">
        <v>654</v>
      </c>
      <c r="B580" s="1">
        <v>44299</v>
      </c>
      <c r="D580" s="1">
        <v>44849</v>
      </c>
      <c r="E580" s="1">
        <v>44849</v>
      </c>
      <c r="F580" s="1">
        <v>45694</v>
      </c>
      <c r="G580" s="1">
        <v>45694</v>
      </c>
      <c r="H580">
        <v>2</v>
      </c>
      <c r="I580">
        <v>158.05000000000001</v>
      </c>
      <c r="J580">
        <v>79.03</v>
      </c>
      <c r="K580">
        <v>46.91</v>
      </c>
      <c r="L580" t="s">
        <v>87</v>
      </c>
      <c r="M580" t="s">
        <v>62</v>
      </c>
      <c r="N580" t="s">
        <v>42</v>
      </c>
      <c r="O580">
        <v>22</v>
      </c>
      <c r="P580" t="s">
        <v>70</v>
      </c>
      <c r="Q580" t="s">
        <v>43</v>
      </c>
      <c r="R580" t="s">
        <v>44</v>
      </c>
      <c r="S580" t="s">
        <v>85</v>
      </c>
      <c r="T580">
        <v>1</v>
      </c>
      <c r="U580">
        <v>0</v>
      </c>
      <c r="V580">
        <v>0</v>
      </c>
      <c r="W580">
        <v>0</v>
      </c>
      <c r="X580">
        <v>0</v>
      </c>
      <c r="Y580">
        <v>0</v>
      </c>
      <c r="Z580" t="s">
        <v>37</v>
      </c>
      <c r="AA580">
        <v>0</v>
      </c>
      <c r="AB580" t="s">
        <v>38</v>
      </c>
      <c r="AC580" t="b">
        <v>1</v>
      </c>
      <c r="AD580" t="b">
        <v>1</v>
      </c>
    </row>
    <row r="581" spans="1:30" x14ac:dyDescent="0.25">
      <c r="A581" t="s">
        <v>655</v>
      </c>
      <c r="B581" s="1">
        <v>45212</v>
      </c>
      <c r="D581" s="1">
        <v>45628</v>
      </c>
      <c r="E581" s="1">
        <v>45628</v>
      </c>
      <c r="F581" s="1">
        <v>45662</v>
      </c>
      <c r="G581" s="1">
        <v>45662</v>
      </c>
      <c r="H581">
        <v>3</v>
      </c>
      <c r="I581">
        <v>173.81</v>
      </c>
      <c r="J581">
        <v>57.94</v>
      </c>
      <c r="K581">
        <v>44.36</v>
      </c>
      <c r="L581" t="s">
        <v>59</v>
      </c>
      <c r="M581" t="s">
        <v>95</v>
      </c>
      <c r="N581" t="s">
        <v>48</v>
      </c>
      <c r="O581">
        <v>40</v>
      </c>
      <c r="P581" t="s">
        <v>34</v>
      </c>
      <c r="Q581" t="s">
        <v>90</v>
      </c>
      <c r="R581" t="s">
        <v>44</v>
      </c>
      <c r="S581" t="s">
        <v>51</v>
      </c>
      <c r="T581">
        <v>0</v>
      </c>
      <c r="U581">
        <v>0</v>
      </c>
      <c r="V581">
        <v>1</v>
      </c>
      <c r="W581">
        <v>0</v>
      </c>
      <c r="X581">
        <v>1</v>
      </c>
      <c r="Y581" s="1">
        <v>45265</v>
      </c>
      <c r="Z581" s="1">
        <v>45265</v>
      </c>
      <c r="AA581">
        <v>4</v>
      </c>
      <c r="AB581" t="s">
        <v>73</v>
      </c>
      <c r="AC581" t="b">
        <v>1</v>
      </c>
      <c r="AD581" t="b">
        <v>1</v>
      </c>
    </row>
    <row r="582" spans="1:30" x14ac:dyDescent="0.25">
      <c r="A582" t="s">
        <v>656</v>
      </c>
      <c r="B582" s="1">
        <v>44112</v>
      </c>
      <c r="D582" s="1">
        <v>45597</v>
      </c>
      <c r="E582" s="1">
        <v>45597</v>
      </c>
      <c r="F582" s="1">
        <v>45678</v>
      </c>
      <c r="G582" s="1">
        <v>45678</v>
      </c>
      <c r="H582">
        <v>5</v>
      </c>
      <c r="I582">
        <v>359.66</v>
      </c>
      <c r="J582">
        <v>71.930000000000007</v>
      </c>
      <c r="K582">
        <v>164.2</v>
      </c>
      <c r="L582" t="s">
        <v>40</v>
      </c>
      <c r="M582" t="s">
        <v>69</v>
      </c>
      <c r="N582" t="s">
        <v>42</v>
      </c>
      <c r="O582">
        <v>42</v>
      </c>
      <c r="P582" t="s">
        <v>34</v>
      </c>
      <c r="Q582" t="s">
        <v>35</v>
      </c>
      <c r="R582" t="s">
        <v>35</v>
      </c>
      <c r="S582" t="s">
        <v>72</v>
      </c>
      <c r="T582">
        <v>0</v>
      </c>
      <c r="U582">
        <v>0</v>
      </c>
      <c r="V582">
        <v>0</v>
      </c>
      <c r="W582">
        <v>1</v>
      </c>
      <c r="X582">
        <v>4</v>
      </c>
      <c r="Y582" s="1">
        <v>44260</v>
      </c>
      <c r="Z582" s="1">
        <v>44260</v>
      </c>
      <c r="AA582">
        <v>0</v>
      </c>
      <c r="AB582" t="s">
        <v>73</v>
      </c>
      <c r="AC582" t="b">
        <v>1</v>
      </c>
      <c r="AD582" t="b">
        <v>1</v>
      </c>
    </row>
    <row r="583" spans="1:30" x14ac:dyDescent="0.25">
      <c r="A583" t="s">
        <v>657</v>
      </c>
      <c r="B583" s="1">
        <v>44239</v>
      </c>
      <c r="D583" s="1">
        <v>45538</v>
      </c>
      <c r="E583" s="1">
        <v>45538</v>
      </c>
      <c r="F583" s="1">
        <v>45853</v>
      </c>
      <c r="G583" s="1">
        <v>45853</v>
      </c>
      <c r="H583">
        <v>2</v>
      </c>
      <c r="I583">
        <v>174.32</v>
      </c>
      <c r="J583">
        <v>87.16</v>
      </c>
      <c r="K583">
        <v>135.44999999999999</v>
      </c>
      <c r="L583" t="s">
        <v>31</v>
      </c>
      <c r="M583" t="s">
        <v>76</v>
      </c>
      <c r="N583" t="s">
        <v>48</v>
      </c>
      <c r="O583">
        <v>26</v>
      </c>
      <c r="P583" t="s">
        <v>70</v>
      </c>
      <c r="Q583" t="s">
        <v>90</v>
      </c>
      <c r="R583" t="s">
        <v>67</v>
      </c>
      <c r="S583" t="s">
        <v>36</v>
      </c>
      <c r="T583">
        <v>1</v>
      </c>
      <c r="U583">
        <v>0</v>
      </c>
      <c r="V583">
        <v>1</v>
      </c>
      <c r="W583">
        <v>0</v>
      </c>
      <c r="X583">
        <v>1</v>
      </c>
      <c r="Y583">
        <v>0</v>
      </c>
      <c r="Z583" t="s">
        <v>37</v>
      </c>
      <c r="AA583">
        <v>0</v>
      </c>
      <c r="AB583" t="s">
        <v>73</v>
      </c>
      <c r="AC583" t="b">
        <v>1</v>
      </c>
      <c r="AD583" t="b">
        <v>0</v>
      </c>
    </row>
    <row r="584" spans="1:30" x14ac:dyDescent="0.25">
      <c r="A584" t="s">
        <v>658</v>
      </c>
      <c r="B584" s="1">
        <v>45304</v>
      </c>
      <c r="D584" s="1">
        <v>45315</v>
      </c>
      <c r="E584" s="1">
        <v>45315</v>
      </c>
      <c r="F584" s="1">
        <v>45320</v>
      </c>
      <c r="G584" s="1">
        <v>45320</v>
      </c>
      <c r="H584">
        <v>4</v>
      </c>
      <c r="I584">
        <v>363.29</v>
      </c>
      <c r="J584">
        <v>90.82</v>
      </c>
      <c r="K584">
        <v>144.72999999999999</v>
      </c>
      <c r="L584" t="s">
        <v>59</v>
      </c>
      <c r="M584" t="s">
        <v>88</v>
      </c>
      <c r="N584" t="s">
        <v>48</v>
      </c>
      <c r="O584">
        <v>25</v>
      </c>
      <c r="P584" t="s">
        <v>70</v>
      </c>
      <c r="Q584" t="s">
        <v>43</v>
      </c>
      <c r="R584" t="s">
        <v>63</v>
      </c>
      <c r="S584" t="s">
        <v>57</v>
      </c>
      <c r="T584">
        <v>0</v>
      </c>
      <c r="U584">
        <v>0</v>
      </c>
      <c r="V584">
        <v>0</v>
      </c>
      <c r="W584">
        <v>0</v>
      </c>
      <c r="X584">
        <v>1</v>
      </c>
      <c r="Y584" s="1">
        <v>45681</v>
      </c>
      <c r="Z584" s="1">
        <v>45681</v>
      </c>
      <c r="AA584">
        <v>0</v>
      </c>
      <c r="AB584" t="s">
        <v>38</v>
      </c>
      <c r="AC584" t="b">
        <v>1</v>
      </c>
      <c r="AD584" t="b">
        <v>0</v>
      </c>
    </row>
    <row r="585" spans="1:30" x14ac:dyDescent="0.25">
      <c r="A585" t="s">
        <v>659</v>
      </c>
      <c r="B585" s="1">
        <v>44798</v>
      </c>
      <c r="D585" s="1">
        <v>45451</v>
      </c>
      <c r="E585" s="1">
        <v>45451</v>
      </c>
      <c r="F585" s="1">
        <v>45696</v>
      </c>
      <c r="G585" s="1">
        <v>45696</v>
      </c>
      <c r="H585">
        <v>1</v>
      </c>
      <c r="I585">
        <v>71.52</v>
      </c>
      <c r="J585">
        <v>71.52</v>
      </c>
      <c r="K585">
        <v>0.5</v>
      </c>
      <c r="L585" t="s">
        <v>65</v>
      </c>
      <c r="M585" t="s">
        <v>88</v>
      </c>
      <c r="N585" t="s">
        <v>48</v>
      </c>
      <c r="O585">
        <v>35</v>
      </c>
      <c r="P585" t="s">
        <v>34</v>
      </c>
      <c r="Q585" t="s">
        <v>55</v>
      </c>
      <c r="R585" t="s">
        <v>56</v>
      </c>
      <c r="S585" t="s">
        <v>45</v>
      </c>
      <c r="T585">
        <v>0</v>
      </c>
      <c r="U585">
        <v>0</v>
      </c>
      <c r="V585">
        <v>0</v>
      </c>
      <c r="W585">
        <v>0</v>
      </c>
      <c r="X585">
        <v>0</v>
      </c>
      <c r="Y585" s="1">
        <v>45099</v>
      </c>
      <c r="Z585" s="1">
        <v>45099</v>
      </c>
      <c r="AA585">
        <v>3</v>
      </c>
      <c r="AB585" t="s">
        <v>38</v>
      </c>
      <c r="AC585" t="b">
        <v>0</v>
      </c>
      <c r="AD585" t="b">
        <v>0</v>
      </c>
    </row>
    <row r="586" spans="1:30" x14ac:dyDescent="0.25">
      <c r="A586" t="s">
        <v>660</v>
      </c>
      <c r="B586" s="1">
        <v>44969</v>
      </c>
      <c r="D586" s="1">
        <v>44984</v>
      </c>
      <c r="E586" s="1">
        <v>44984</v>
      </c>
      <c r="F586" s="1">
        <v>45360</v>
      </c>
      <c r="G586" s="1">
        <v>45360</v>
      </c>
      <c r="H586">
        <v>2</v>
      </c>
      <c r="I586">
        <v>14.6</v>
      </c>
      <c r="J586">
        <v>7.3</v>
      </c>
      <c r="K586">
        <v>13.15</v>
      </c>
      <c r="L586" t="s">
        <v>87</v>
      </c>
      <c r="M586" t="s">
        <v>76</v>
      </c>
      <c r="N586" t="s">
        <v>48</v>
      </c>
      <c r="O586">
        <v>32</v>
      </c>
      <c r="P586" t="s">
        <v>34</v>
      </c>
      <c r="Q586" t="s">
        <v>43</v>
      </c>
      <c r="R586" t="s">
        <v>63</v>
      </c>
      <c r="S586" t="s">
        <v>51</v>
      </c>
      <c r="T586">
        <v>0</v>
      </c>
      <c r="U586">
        <v>0</v>
      </c>
      <c r="V586">
        <v>0</v>
      </c>
      <c r="W586">
        <v>0</v>
      </c>
      <c r="X586">
        <v>0</v>
      </c>
      <c r="Y586" s="1">
        <v>45550</v>
      </c>
      <c r="Z586" s="1">
        <v>45550</v>
      </c>
      <c r="AA586">
        <v>0</v>
      </c>
      <c r="AB586" t="s">
        <v>38</v>
      </c>
      <c r="AC586" t="b">
        <v>1</v>
      </c>
      <c r="AD586" t="b">
        <v>0</v>
      </c>
    </row>
    <row r="587" spans="1:30" x14ac:dyDescent="0.25">
      <c r="A587" t="s">
        <v>661</v>
      </c>
      <c r="B587" s="1">
        <v>44454</v>
      </c>
      <c r="D587" s="1">
        <v>44712</v>
      </c>
      <c r="E587" s="1">
        <v>44712</v>
      </c>
      <c r="F587" s="1">
        <v>44859</v>
      </c>
      <c r="G587" s="1">
        <v>44859</v>
      </c>
      <c r="H587">
        <v>3</v>
      </c>
      <c r="I587">
        <v>237.43</v>
      </c>
      <c r="J587">
        <v>79.14</v>
      </c>
      <c r="K587">
        <v>57.52</v>
      </c>
      <c r="L587" t="s">
        <v>40</v>
      </c>
      <c r="M587" t="s">
        <v>62</v>
      </c>
      <c r="N587" t="s">
        <v>48</v>
      </c>
      <c r="O587">
        <v>24</v>
      </c>
      <c r="P587" t="s">
        <v>70</v>
      </c>
      <c r="Q587" t="s">
        <v>82</v>
      </c>
      <c r="R587" t="s">
        <v>63</v>
      </c>
      <c r="S587" t="s">
        <v>36</v>
      </c>
      <c r="T587">
        <v>0</v>
      </c>
      <c r="U587">
        <v>0</v>
      </c>
      <c r="V587">
        <v>1</v>
      </c>
      <c r="W587">
        <v>1</v>
      </c>
      <c r="X587">
        <v>1</v>
      </c>
      <c r="Y587" s="1">
        <v>44702</v>
      </c>
      <c r="Z587" s="1">
        <v>44702</v>
      </c>
      <c r="AA587">
        <v>0</v>
      </c>
      <c r="AB587" t="s">
        <v>38</v>
      </c>
      <c r="AC587" t="b">
        <v>1</v>
      </c>
      <c r="AD587" t="b">
        <v>1</v>
      </c>
    </row>
    <row r="588" spans="1:30" x14ac:dyDescent="0.25">
      <c r="A588" t="s">
        <v>662</v>
      </c>
      <c r="B588" s="1">
        <v>45589</v>
      </c>
      <c r="D588" s="1">
        <v>45686</v>
      </c>
      <c r="E588" s="1">
        <v>45686</v>
      </c>
      <c r="F588" s="1">
        <v>45693</v>
      </c>
      <c r="G588" s="1">
        <v>45693</v>
      </c>
      <c r="H588">
        <v>1</v>
      </c>
      <c r="I588">
        <v>26.89</v>
      </c>
      <c r="J588">
        <v>26.89</v>
      </c>
      <c r="K588">
        <v>28.05</v>
      </c>
      <c r="L588" t="s">
        <v>87</v>
      </c>
      <c r="M588" t="s">
        <v>41</v>
      </c>
      <c r="N588" t="s">
        <v>48</v>
      </c>
      <c r="O588">
        <v>29</v>
      </c>
      <c r="P588" t="s">
        <v>70</v>
      </c>
      <c r="Q588" t="s">
        <v>55</v>
      </c>
      <c r="R588" t="s">
        <v>44</v>
      </c>
      <c r="S588" t="s">
        <v>96</v>
      </c>
      <c r="T588">
        <v>0</v>
      </c>
      <c r="U588">
        <v>1</v>
      </c>
      <c r="V588">
        <v>0</v>
      </c>
      <c r="W588">
        <v>0</v>
      </c>
      <c r="X588">
        <v>0</v>
      </c>
      <c r="Y588" s="1">
        <v>45769</v>
      </c>
      <c r="Z588" s="1">
        <v>45769</v>
      </c>
      <c r="AA588">
        <v>6</v>
      </c>
      <c r="AB588" t="s">
        <v>52</v>
      </c>
      <c r="AC588" t="b">
        <v>1</v>
      </c>
      <c r="AD588" t="b">
        <v>1</v>
      </c>
    </row>
    <row r="589" spans="1:30" x14ac:dyDescent="0.25">
      <c r="A589" t="s">
        <v>663</v>
      </c>
      <c r="B589" s="1">
        <v>45361</v>
      </c>
      <c r="D589" s="1">
        <v>45538</v>
      </c>
      <c r="E589" s="1">
        <v>45538</v>
      </c>
      <c r="F589" s="1">
        <v>45598</v>
      </c>
      <c r="G589" s="1">
        <v>45598</v>
      </c>
      <c r="H589">
        <v>2</v>
      </c>
      <c r="I589">
        <v>115.6</v>
      </c>
      <c r="J589">
        <v>57.8</v>
      </c>
      <c r="K589">
        <v>27.3</v>
      </c>
      <c r="L589" t="s">
        <v>47</v>
      </c>
      <c r="M589" t="s">
        <v>54</v>
      </c>
      <c r="N589" t="s">
        <v>42</v>
      </c>
      <c r="O589">
        <v>38</v>
      </c>
      <c r="P589" t="s">
        <v>34</v>
      </c>
      <c r="Q589" t="s">
        <v>35</v>
      </c>
      <c r="R589" t="s">
        <v>67</v>
      </c>
      <c r="S589" t="s">
        <v>57</v>
      </c>
      <c r="T589">
        <v>1</v>
      </c>
      <c r="U589">
        <v>0</v>
      </c>
      <c r="V589">
        <v>0</v>
      </c>
      <c r="W589">
        <v>0</v>
      </c>
      <c r="X589">
        <v>1</v>
      </c>
      <c r="Y589">
        <v>0</v>
      </c>
      <c r="Z589" t="s">
        <v>37</v>
      </c>
      <c r="AA589">
        <v>0</v>
      </c>
      <c r="AB589" t="s">
        <v>52</v>
      </c>
      <c r="AC589" t="b">
        <v>0</v>
      </c>
      <c r="AD589" t="b">
        <v>0</v>
      </c>
    </row>
    <row r="590" spans="1:30" x14ac:dyDescent="0.25">
      <c r="A590" t="s">
        <v>664</v>
      </c>
      <c r="B590" s="1">
        <v>44607</v>
      </c>
      <c r="D590" s="1">
        <v>44770</v>
      </c>
      <c r="E590" s="1">
        <v>44770</v>
      </c>
      <c r="F590" s="1">
        <v>45894</v>
      </c>
      <c r="G590" s="1">
        <v>45894</v>
      </c>
      <c r="H590">
        <v>4</v>
      </c>
      <c r="I590">
        <v>454.76</v>
      </c>
      <c r="J590">
        <v>113.69</v>
      </c>
      <c r="K590">
        <v>66.92</v>
      </c>
      <c r="L590" t="s">
        <v>65</v>
      </c>
      <c r="M590" t="s">
        <v>69</v>
      </c>
      <c r="N590" t="s">
        <v>48</v>
      </c>
      <c r="O590">
        <v>22</v>
      </c>
      <c r="P590" t="s">
        <v>70</v>
      </c>
      <c r="Q590" t="s">
        <v>55</v>
      </c>
      <c r="R590" t="s">
        <v>67</v>
      </c>
      <c r="S590" t="s">
        <v>51</v>
      </c>
      <c r="T590">
        <v>0</v>
      </c>
      <c r="U590">
        <v>0</v>
      </c>
      <c r="V590">
        <v>0</v>
      </c>
      <c r="W590">
        <v>1</v>
      </c>
      <c r="X590">
        <v>1</v>
      </c>
      <c r="Y590" s="1">
        <v>45467</v>
      </c>
      <c r="Z590" s="1">
        <v>45467</v>
      </c>
      <c r="AA590">
        <v>0</v>
      </c>
      <c r="AB590" t="s">
        <v>52</v>
      </c>
      <c r="AC590" t="b">
        <v>1</v>
      </c>
      <c r="AD590" t="b">
        <v>0</v>
      </c>
    </row>
    <row r="591" spans="1:30" x14ac:dyDescent="0.25">
      <c r="A591" t="s">
        <v>665</v>
      </c>
      <c r="B591" s="1">
        <v>45487</v>
      </c>
      <c r="D591" s="1">
        <v>45603</v>
      </c>
      <c r="E591" s="1">
        <v>45603</v>
      </c>
      <c r="F591" s="1">
        <v>45875</v>
      </c>
      <c r="G591" s="1">
        <v>45875</v>
      </c>
      <c r="H591">
        <v>2</v>
      </c>
      <c r="I591">
        <v>81.59</v>
      </c>
      <c r="J591">
        <v>40.799999999999997</v>
      </c>
      <c r="K591">
        <v>63.35</v>
      </c>
      <c r="L591" t="s">
        <v>87</v>
      </c>
      <c r="M591" t="s">
        <v>88</v>
      </c>
      <c r="N591" t="s">
        <v>42</v>
      </c>
      <c r="O591">
        <v>16</v>
      </c>
      <c r="P591" t="s">
        <v>49</v>
      </c>
      <c r="Q591" t="s">
        <v>43</v>
      </c>
      <c r="R591" t="s">
        <v>67</v>
      </c>
      <c r="S591" t="s">
        <v>100</v>
      </c>
      <c r="T591">
        <v>0</v>
      </c>
      <c r="U591">
        <v>0</v>
      </c>
      <c r="V591">
        <v>0</v>
      </c>
      <c r="W591">
        <v>0</v>
      </c>
      <c r="X591">
        <v>1</v>
      </c>
      <c r="Y591" s="1">
        <v>45576</v>
      </c>
      <c r="Z591" s="1">
        <v>45576</v>
      </c>
      <c r="AA591">
        <v>5</v>
      </c>
      <c r="AB591" t="s">
        <v>52</v>
      </c>
      <c r="AC591" t="b">
        <v>1</v>
      </c>
      <c r="AD591" t="b">
        <v>1</v>
      </c>
    </row>
    <row r="592" spans="1:30" x14ac:dyDescent="0.25">
      <c r="A592" t="s">
        <v>666</v>
      </c>
      <c r="B592" s="1">
        <v>44032</v>
      </c>
      <c r="D592" s="1">
        <v>44776</v>
      </c>
      <c r="E592" s="1">
        <v>44776</v>
      </c>
      <c r="F592" s="1">
        <v>45791</v>
      </c>
      <c r="G592" s="1">
        <v>45791</v>
      </c>
      <c r="H592">
        <v>4</v>
      </c>
      <c r="I592">
        <v>3.57</v>
      </c>
      <c r="J592">
        <v>0.89</v>
      </c>
      <c r="K592">
        <v>0.51</v>
      </c>
      <c r="L592" t="s">
        <v>31</v>
      </c>
      <c r="M592" t="s">
        <v>76</v>
      </c>
      <c r="N592" t="s">
        <v>48</v>
      </c>
      <c r="O592">
        <v>44</v>
      </c>
      <c r="P592" t="s">
        <v>34</v>
      </c>
      <c r="Q592" t="s">
        <v>35</v>
      </c>
      <c r="R592" t="s">
        <v>67</v>
      </c>
      <c r="S592" t="s">
        <v>96</v>
      </c>
      <c r="T592">
        <v>1</v>
      </c>
      <c r="U592">
        <v>2</v>
      </c>
      <c r="V592">
        <v>0</v>
      </c>
      <c r="W592">
        <v>1</v>
      </c>
      <c r="X592">
        <v>0</v>
      </c>
      <c r="Y592" s="1">
        <v>44915</v>
      </c>
      <c r="Z592" s="1">
        <v>44915</v>
      </c>
      <c r="AA592">
        <v>9</v>
      </c>
      <c r="AB592" t="s">
        <v>38</v>
      </c>
      <c r="AC592" t="b">
        <v>1</v>
      </c>
      <c r="AD592" t="b">
        <v>0</v>
      </c>
    </row>
    <row r="593" spans="1:30" x14ac:dyDescent="0.25">
      <c r="A593" t="s">
        <v>667</v>
      </c>
      <c r="B593" s="1">
        <v>45319</v>
      </c>
      <c r="D593">
        <v>0</v>
      </c>
      <c r="E593" t="s">
        <v>92</v>
      </c>
      <c r="F593">
        <v>0</v>
      </c>
      <c r="G593" t="s">
        <v>92</v>
      </c>
      <c r="H593">
        <v>0</v>
      </c>
      <c r="I593">
        <v>0</v>
      </c>
      <c r="J593">
        <v>0</v>
      </c>
      <c r="K593">
        <v>0</v>
      </c>
      <c r="L593" t="s">
        <v>65</v>
      </c>
      <c r="M593" t="s">
        <v>54</v>
      </c>
      <c r="N593" t="s">
        <v>48</v>
      </c>
      <c r="O593">
        <v>18</v>
      </c>
      <c r="P593" t="s">
        <v>49</v>
      </c>
      <c r="Q593" t="s">
        <v>35</v>
      </c>
      <c r="R593" t="s">
        <v>63</v>
      </c>
      <c r="S593" t="s">
        <v>57</v>
      </c>
      <c r="T593">
        <v>0</v>
      </c>
      <c r="U593">
        <v>0</v>
      </c>
      <c r="V593">
        <v>0</v>
      </c>
      <c r="W593">
        <v>0</v>
      </c>
      <c r="X593">
        <v>0</v>
      </c>
      <c r="Y593">
        <v>0</v>
      </c>
      <c r="Z593" t="s">
        <v>37</v>
      </c>
      <c r="AA593">
        <v>3</v>
      </c>
      <c r="AB593" t="s">
        <v>38</v>
      </c>
      <c r="AC593" t="b">
        <v>1</v>
      </c>
      <c r="AD593" t="b">
        <v>1</v>
      </c>
    </row>
    <row r="594" spans="1:30" x14ac:dyDescent="0.25">
      <c r="A594" t="s">
        <v>668</v>
      </c>
      <c r="B594" s="1">
        <v>45467</v>
      </c>
      <c r="D594" s="1">
        <v>45545</v>
      </c>
      <c r="E594" s="1">
        <v>45545</v>
      </c>
      <c r="F594" s="1">
        <v>45746</v>
      </c>
      <c r="G594" s="1">
        <v>45746</v>
      </c>
      <c r="H594">
        <v>2</v>
      </c>
      <c r="I594">
        <v>156.63</v>
      </c>
      <c r="J594">
        <v>78.319999999999993</v>
      </c>
      <c r="K594">
        <v>115.13</v>
      </c>
      <c r="L594" t="s">
        <v>47</v>
      </c>
      <c r="M594" t="s">
        <v>41</v>
      </c>
      <c r="N594" t="s">
        <v>33</v>
      </c>
      <c r="O594">
        <v>33</v>
      </c>
      <c r="P594" t="s">
        <v>34</v>
      </c>
      <c r="Q594" t="s">
        <v>66</v>
      </c>
      <c r="R594" t="s">
        <v>44</v>
      </c>
      <c r="S594" t="s">
        <v>36</v>
      </c>
      <c r="T594">
        <v>1</v>
      </c>
      <c r="U594">
        <v>0</v>
      </c>
      <c r="V594">
        <v>0</v>
      </c>
      <c r="W594">
        <v>0</v>
      </c>
      <c r="X594">
        <v>0</v>
      </c>
      <c r="Y594" s="1">
        <v>45850</v>
      </c>
      <c r="Z594" s="1">
        <v>45850</v>
      </c>
      <c r="AA594">
        <v>0</v>
      </c>
      <c r="AB594" t="s">
        <v>52</v>
      </c>
      <c r="AC594" t="b">
        <v>1</v>
      </c>
      <c r="AD594" t="b">
        <v>1</v>
      </c>
    </row>
    <row r="595" spans="1:30" x14ac:dyDescent="0.25">
      <c r="A595" t="s">
        <v>669</v>
      </c>
      <c r="B595" s="1">
        <v>43985</v>
      </c>
      <c r="D595" s="1">
        <v>44673</v>
      </c>
      <c r="E595" s="1">
        <v>44673</v>
      </c>
      <c r="F595" s="1">
        <v>44731</v>
      </c>
      <c r="G595" s="1">
        <v>44731</v>
      </c>
      <c r="H595">
        <v>2</v>
      </c>
      <c r="I595">
        <v>59.49</v>
      </c>
      <c r="J595">
        <v>29.75</v>
      </c>
      <c r="K595">
        <v>0.85</v>
      </c>
      <c r="L595" t="s">
        <v>65</v>
      </c>
      <c r="M595" t="s">
        <v>104</v>
      </c>
      <c r="N595" t="s">
        <v>33</v>
      </c>
      <c r="O595">
        <v>17</v>
      </c>
      <c r="P595" t="s">
        <v>49</v>
      </c>
      <c r="Q595" t="s">
        <v>55</v>
      </c>
      <c r="R595" t="s">
        <v>56</v>
      </c>
      <c r="S595" t="s">
        <v>96</v>
      </c>
      <c r="T595">
        <v>1</v>
      </c>
      <c r="U595">
        <v>0</v>
      </c>
      <c r="V595">
        <v>0</v>
      </c>
      <c r="W595">
        <v>0</v>
      </c>
      <c r="X595">
        <v>0</v>
      </c>
      <c r="Y595" s="1">
        <v>44202</v>
      </c>
      <c r="Z595" s="1">
        <v>44202</v>
      </c>
      <c r="AA595">
        <v>0</v>
      </c>
      <c r="AB595" t="s">
        <v>38</v>
      </c>
      <c r="AC595" t="b">
        <v>1</v>
      </c>
      <c r="AD595" t="b">
        <v>0</v>
      </c>
    </row>
    <row r="596" spans="1:30" x14ac:dyDescent="0.25">
      <c r="A596" t="s">
        <v>670</v>
      </c>
      <c r="B596" s="1">
        <v>45057</v>
      </c>
      <c r="D596" s="1">
        <v>45071</v>
      </c>
      <c r="E596" s="1">
        <v>45071</v>
      </c>
      <c r="F596" s="1">
        <v>45400</v>
      </c>
      <c r="G596" s="1">
        <v>45400</v>
      </c>
      <c r="H596">
        <v>1</v>
      </c>
      <c r="I596">
        <v>1.1299999999999999</v>
      </c>
      <c r="J596">
        <v>1.1299999999999999</v>
      </c>
      <c r="K596">
        <v>0</v>
      </c>
      <c r="L596" t="s">
        <v>65</v>
      </c>
      <c r="M596" t="s">
        <v>54</v>
      </c>
      <c r="N596" t="s">
        <v>48</v>
      </c>
      <c r="O596">
        <v>38</v>
      </c>
      <c r="P596" t="s">
        <v>34</v>
      </c>
      <c r="Q596" t="s">
        <v>90</v>
      </c>
      <c r="R596" t="s">
        <v>67</v>
      </c>
      <c r="S596" t="s">
        <v>85</v>
      </c>
      <c r="T596">
        <v>0</v>
      </c>
      <c r="U596">
        <v>1</v>
      </c>
      <c r="V596">
        <v>0</v>
      </c>
      <c r="W596">
        <v>1</v>
      </c>
      <c r="X596">
        <v>0</v>
      </c>
      <c r="Y596">
        <v>0</v>
      </c>
      <c r="Z596" t="s">
        <v>37</v>
      </c>
      <c r="AA596">
        <v>0</v>
      </c>
      <c r="AB596" t="s">
        <v>52</v>
      </c>
      <c r="AC596" t="b">
        <v>1</v>
      </c>
      <c r="AD596" t="b">
        <v>1</v>
      </c>
    </row>
    <row r="597" spans="1:30" x14ac:dyDescent="0.25">
      <c r="A597" t="s">
        <v>671</v>
      </c>
      <c r="B597" s="1">
        <v>44578</v>
      </c>
      <c r="D597" s="1">
        <v>45933</v>
      </c>
      <c r="E597" s="1">
        <v>45933</v>
      </c>
      <c r="F597" s="1">
        <v>45934</v>
      </c>
      <c r="G597" s="1">
        <v>45934</v>
      </c>
      <c r="H597">
        <v>4</v>
      </c>
      <c r="I597">
        <v>141.97999999999999</v>
      </c>
      <c r="J597">
        <v>35.5</v>
      </c>
      <c r="K597">
        <v>79.239999999999995</v>
      </c>
      <c r="L597" t="s">
        <v>59</v>
      </c>
      <c r="M597" t="s">
        <v>76</v>
      </c>
      <c r="N597" t="s">
        <v>48</v>
      </c>
      <c r="O597">
        <v>16</v>
      </c>
      <c r="P597" t="s">
        <v>49</v>
      </c>
      <c r="Q597" t="s">
        <v>43</v>
      </c>
      <c r="R597" t="s">
        <v>56</v>
      </c>
      <c r="S597" t="s">
        <v>51</v>
      </c>
      <c r="T597">
        <v>0</v>
      </c>
      <c r="U597">
        <v>0</v>
      </c>
      <c r="V597">
        <v>0</v>
      </c>
      <c r="W597">
        <v>0</v>
      </c>
      <c r="X597">
        <v>2</v>
      </c>
      <c r="Y597">
        <v>0</v>
      </c>
      <c r="Z597" t="s">
        <v>37</v>
      </c>
      <c r="AA597">
        <v>2</v>
      </c>
      <c r="AB597" t="s">
        <v>38</v>
      </c>
      <c r="AC597" t="b">
        <v>0</v>
      </c>
      <c r="AD597" t="b">
        <v>1</v>
      </c>
    </row>
    <row r="598" spans="1:30" x14ac:dyDescent="0.25">
      <c r="A598" t="s">
        <v>672</v>
      </c>
      <c r="B598" s="1">
        <v>45186</v>
      </c>
      <c r="D598">
        <v>0</v>
      </c>
      <c r="E598" t="s">
        <v>92</v>
      </c>
      <c r="F598">
        <v>0</v>
      </c>
      <c r="G598" t="s">
        <v>92</v>
      </c>
      <c r="H598">
        <v>0</v>
      </c>
      <c r="I598">
        <v>0</v>
      </c>
      <c r="J598">
        <v>0</v>
      </c>
      <c r="K598">
        <v>0</v>
      </c>
      <c r="L598" t="s">
        <v>40</v>
      </c>
      <c r="M598" t="s">
        <v>69</v>
      </c>
      <c r="N598" t="s">
        <v>48</v>
      </c>
      <c r="O598">
        <v>43</v>
      </c>
      <c r="P598" t="s">
        <v>34</v>
      </c>
      <c r="Q598" t="s">
        <v>90</v>
      </c>
      <c r="R598" t="s">
        <v>67</v>
      </c>
      <c r="S598" t="s">
        <v>45</v>
      </c>
      <c r="T598">
        <v>0</v>
      </c>
      <c r="U598">
        <v>0</v>
      </c>
      <c r="V598">
        <v>0</v>
      </c>
      <c r="W598">
        <v>0</v>
      </c>
      <c r="X598">
        <v>0</v>
      </c>
      <c r="Y598" s="1">
        <v>45555</v>
      </c>
      <c r="Z598" s="1">
        <v>45555</v>
      </c>
      <c r="AA598">
        <v>0</v>
      </c>
      <c r="AB598" t="s">
        <v>38</v>
      </c>
      <c r="AC598" t="b">
        <v>1</v>
      </c>
      <c r="AD598" t="b">
        <v>0</v>
      </c>
    </row>
    <row r="599" spans="1:30" x14ac:dyDescent="0.25">
      <c r="A599" t="s">
        <v>673</v>
      </c>
      <c r="B599" s="1">
        <v>45123</v>
      </c>
      <c r="D599" s="1">
        <v>45220</v>
      </c>
      <c r="E599" s="1">
        <v>45220</v>
      </c>
      <c r="F599">
        <v>0</v>
      </c>
      <c r="G599" t="s">
        <v>92</v>
      </c>
      <c r="H599">
        <v>0</v>
      </c>
      <c r="I599">
        <v>0</v>
      </c>
      <c r="J599">
        <v>0</v>
      </c>
      <c r="K599">
        <v>0</v>
      </c>
      <c r="L599" t="s">
        <v>59</v>
      </c>
      <c r="M599" t="s">
        <v>32</v>
      </c>
      <c r="N599" t="s">
        <v>48</v>
      </c>
      <c r="O599">
        <v>27</v>
      </c>
      <c r="P599" t="s">
        <v>70</v>
      </c>
      <c r="Q599" t="s">
        <v>66</v>
      </c>
      <c r="R599" t="s">
        <v>44</v>
      </c>
      <c r="S599" t="s">
        <v>45</v>
      </c>
      <c r="T599">
        <v>0</v>
      </c>
      <c r="U599">
        <v>0</v>
      </c>
      <c r="V599">
        <v>0</v>
      </c>
      <c r="W599">
        <v>0</v>
      </c>
      <c r="X599">
        <v>0</v>
      </c>
      <c r="Y599" s="1">
        <v>45671</v>
      </c>
      <c r="Z599" s="1">
        <v>45671</v>
      </c>
      <c r="AA599">
        <v>0</v>
      </c>
      <c r="AB599" t="s">
        <v>52</v>
      </c>
      <c r="AC599" t="b">
        <v>1</v>
      </c>
      <c r="AD599" t="b">
        <v>0</v>
      </c>
    </row>
    <row r="600" spans="1:30" x14ac:dyDescent="0.25">
      <c r="A600" t="s">
        <v>674</v>
      </c>
      <c r="B600" s="1">
        <v>45022</v>
      </c>
      <c r="D600" s="1">
        <v>45115</v>
      </c>
      <c r="E600" s="1">
        <v>45115</v>
      </c>
      <c r="F600" s="1">
        <v>45118</v>
      </c>
      <c r="G600" s="1">
        <v>45118</v>
      </c>
      <c r="H600">
        <v>1</v>
      </c>
      <c r="I600">
        <v>0.96</v>
      </c>
      <c r="J600">
        <v>0.96</v>
      </c>
      <c r="K600">
        <v>0.51</v>
      </c>
      <c r="L600" t="s">
        <v>65</v>
      </c>
      <c r="M600" t="s">
        <v>104</v>
      </c>
      <c r="N600" t="s">
        <v>48</v>
      </c>
      <c r="O600">
        <v>35</v>
      </c>
      <c r="P600" t="s">
        <v>34</v>
      </c>
      <c r="Q600" t="s">
        <v>55</v>
      </c>
      <c r="R600" t="s">
        <v>63</v>
      </c>
      <c r="S600" t="s">
        <v>96</v>
      </c>
      <c r="T600">
        <v>0</v>
      </c>
      <c r="U600">
        <v>0</v>
      </c>
      <c r="V600">
        <v>0</v>
      </c>
      <c r="W600">
        <v>0</v>
      </c>
      <c r="X600">
        <v>0</v>
      </c>
      <c r="Y600" s="1">
        <v>45363</v>
      </c>
      <c r="Z600" s="1">
        <v>45363</v>
      </c>
      <c r="AA600">
        <v>10</v>
      </c>
      <c r="AB600" t="s">
        <v>52</v>
      </c>
      <c r="AC600" t="b">
        <v>1</v>
      </c>
      <c r="AD600" t="b">
        <v>0</v>
      </c>
    </row>
    <row r="601" spans="1:30" x14ac:dyDescent="0.25">
      <c r="A601" t="s">
        <v>675</v>
      </c>
      <c r="B601" s="1">
        <v>44353</v>
      </c>
      <c r="D601" s="1">
        <v>44978</v>
      </c>
      <c r="E601" s="1">
        <v>44978</v>
      </c>
      <c r="F601" s="1">
        <v>45207</v>
      </c>
      <c r="G601" s="1">
        <v>45207</v>
      </c>
      <c r="H601">
        <v>3</v>
      </c>
      <c r="I601">
        <v>53.23</v>
      </c>
      <c r="J601">
        <v>17.739999999999998</v>
      </c>
      <c r="K601">
        <v>7.86</v>
      </c>
      <c r="L601" t="s">
        <v>65</v>
      </c>
      <c r="M601" t="s">
        <v>60</v>
      </c>
      <c r="N601" t="s">
        <v>33</v>
      </c>
      <c r="O601">
        <v>36</v>
      </c>
      <c r="P601" t="s">
        <v>34</v>
      </c>
      <c r="Q601" t="s">
        <v>90</v>
      </c>
      <c r="R601" t="s">
        <v>67</v>
      </c>
      <c r="S601" t="s">
        <v>51</v>
      </c>
      <c r="T601">
        <v>0</v>
      </c>
      <c r="U601">
        <v>0</v>
      </c>
      <c r="V601">
        <v>0</v>
      </c>
      <c r="W601">
        <v>1</v>
      </c>
      <c r="X601">
        <v>1</v>
      </c>
      <c r="Y601">
        <v>0</v>
      </c>
      <c r="Z601" t="s">
        <v>37</v>
      </c>
      <c r="AA601">
        <v>10</v>
      </c>
      <c r="AB601" t="s">
        <v>52</v>
      </c>
      <c r="AC601" t="b">
        <v>1</v>
      </c>
      <c r="AD601" t="b">
        <v>0</v>
      </c>
    </row>
    <row r="602" spans="1:30" x14ac:dyDescent="0.25">
      <c r="A602" t="s">
        <v>676</v>
      </c>
      <c r="B602" s="1">
        <v>44330</v>
      </c>
      <c r="D602" s="1">
        <v>45180</v>
      </c>
      <c r="E602" s="1">
        <v>45180</v>
      </c>
      <c r="F602" s="1">
        <v>45375</v>
      </c>
      <c r="G602" s="1">
        <v>45375</v>
      </c>
      <c r="H602">
        <v>3</v>
      </c>
      <c r="I602">
        <v>247.97</v>
      </c>
      <c r="J602">
        <v>82.66</v>
      </c>
      <c r="K602">
        <v>63.3</v>
      </c>
      <c r="L602" t="s">
        <v>40</v>
      </c>
      <c r="M602" t="s">
        <v>60</v>
      </c>
      <c r="N602" t="s">
        <v>48</v>
      </c>
      <c r="O602">
        <v>26</v>
      </c>
      <c r="P602" t="s">
        <v>70</v>
      </c>
      <c r="Q602" t="s">
        <v>55</v>
      </c>
      <c r="R602" t="s">
        <v>44</v>
      </c>
      <c r="S602" t="s">
        <v>51</v>
      </c>
      <c r="T602">
        <v>0</v>
      </c>
      <c r="U602">
        <v>0</v>
      </c>
      <c r="V602">
        <v>0</v>
      </c>
      <c r="W602">
        <v>0</v>
      </c>
      <c r="X602">
        <v>1</v>
      </c>
      <c r="Y602" s="1">
        <v>45190</v>
      </c>
      <c r="Z602" s="1">
        <v>45190</v>
      </c>
      <c r="AA602">
        <v>0</v>
      </c>
      <c r="AB602" t="s">
        <v>38</v>
      </c>
      <c r="AC602" t="b">
        <v>1</v>
      </c>
      <c r="AD602" t="b">
        <v>0</v>
      </c>
    </row>
    <row r="603" spans="1:30" x14ac:dyDescent="0.25">
      <c r="A603" t="s">
        <v>677</v>
      </c>
      <c r="B603" s="1">
        <v>45277</v>
      </c>
      <c r="D603" s="1">
        <v>45611</v>
      </c>
      <c r="E603" s="1">
        <v>45611</v>
      </c>
      <c r="F603" s="1">
        <v>45893</v>
      </c>
      <c r="G603" s="1">
        <v>45893</v>
      </c>
      <c r="H603">
        <v>3</v>
      </c>
      <c r="I603">
        <v>187.93</v>
      </c>
      <c r="J603">
        <v>62.64</v>
      </c>
      <c r="K603">
        <v>135.26</v>
      </c>
      <c r="L603" t="s">
        <v>87</v>
      </c>
      <c r="M603" t="s">
        <v>69</v>
      </c>
      <c r="N603" t="s">
        <v>42</v>
      </c>
      <c r="O603">
        <v>20</v>
      </c>
      <c r="P603" t="s">
        <v>70</v>
      </c>
      <c r="Q603" t="s">
        <v>55</v>
      </c>
      <c r="R603" t="s">
        <v>35</v>
      </c>
      <c r="S603" t="s">
        <v>57</v>
      </c>
      <c r="T603">
        <v>0</v>
      </c>
      <c r="U603">
        <v>1</v>
      </c>
      <c r="V603">
        <v>1</v>
      </c>
      <c r="W603">
        <v>0</v>
      </c>
      <c r="X603">
        <v>2</v>
      </c>
      <c r="Y603">
        <v>0</v>
      </c>
      <c r="Z603" t="s">
        <v>37</v>
      </c>
      <c r="AA603">
        <v>0</v>
      </c>
      <c r="AB603" t="s">
        <v>52</v>
      </c>
      <c r="AC603" t="b">
        <v>1</v>
      </c>
      <c r="AD603" t="b">
        <v>0</v>
      </c>
    </row>
    <row r="604" spans="1:30" x14ac:dyDescent="0.25">
      <c r="A604" t="s">
        <v>678</v>
      </c>
      <c r="B604" s="1">
        <v>45538</v>
      </c>
      <c r="D604" s="1">
        <v>45931</v>
      </c>
      <c r="E604" s="1">
        <v>45931</v>
      </c>
      <c r="F604" s="1">
        <v>45943</v>
      </c>
      <c r="G604" s="1">
        <v>45943</v>
      </c>
      <c r="H604">
        <v>1</v>
      </c>
      <c r="I604">
        <v>147.13999999999999</v>
      </c>
      <c r="J604">
        <v>147.13999999999999</v>
      </c>
      <c r="K604">
        <v>19.03</v>
      </c>
      <c r="L604" t="s">
        <v>31</v>
      </c>
      <c r="M604" t="s">
        <v>95</v>
      </c>
      <c r="N604" t="s">
        <v>48</v>
      </c>
      <c r="O604">
        <v>23</v>
      </c>
      <c r="P604" t="s">
        <v>70</v>
      </c>
      <c r="Q604" t="s">
        <v>66</v>
      </c>
      <c r="R604" t="s">
        <v>35</v>
      </c>
      <c r="S604" t="s">
        <v>57</v>
      </c>
      <c r="T604">
        <v>0</v>
      </c>
      <c r="U604">
        <v>0</v>
      </c>
      <c r="V604">
        <v>0</v>
      </c>
      <c r="W604">
        <v>0</v>
      </c>
      <c r="X604">
        <v>0</v>
      </c>
      <c r="Y604" s="1">
        <v>45901</v>
      </c>
      <c r="Z604" s="1">
        <v>45901</v>
      </c>
      <c r="AA604">
        <v>0</v>
      </c>
      <c r="AB604" t="s">
        <v>38</v>
      </c>
      <c r="AC604" t="b">
        <v>1</v>
      </c>
      <c r="AD604" t="b">
        <v>0</v>
      </c>
    </row>
    <row r="605" spans="1:30" x14ac:dyDescent="0.25">
      <c r="A605" t="s">
        <v>679</v>
      </c>
      <c r="B605" s="1">
        <v>45259</v>
      </c>
      <c r="D605" s="1">
        <v>45298</v>
      </c>
      <c r="E605" s="1">
        <v>45298</v>
      </c>
      <c r="F605" s="1">
        <v>45865</v>
      </c>
      <c r="G605" s="1">
        <v>45865</v>
      </c>
      <c r="H605">
        <v>5</v>
      </c>
      <c r="I605">
        <v>26.38</v>
      </c>
      <c r="J605">
        <v>5.28</v>
      </c>
      <c r="K605">
        <v>3.82</v>
      </c>
      <c r="L605" t="s">
        <v>47</v>
      </c>
      <c r="M605" t="s">
        <v>104</v>
      </c>
      <c r="N605" t="s">
        <v>33</v>
      </c>
      <c r="O605">
        <v>47</v>
      </c>
      <c r="P605" t="s">
        <v>34</v>
      </c>
      <c r="Q605" t="s">
        <v>66</v>
      </c>
      <c r="R605" t="s">
        <v>35</v>
      </c>
      <c r="S605" t="s">
        <v>36</v>
      </c>
      <c r="T605">
        <v>0</v>
      </c>
      <c r="U605">
        <v>1</v>
      </c>
      <c r="V605">
        <v>0</v>
      </c>
      <c r="W605">
        <v>0</v>
      </c>
      <c r="X605">
        <v>0</v>
      </c>
      <c r="Y605" s="1">
        <v>45580</v>
      </c>
      <c r="Z605" s="1">
        <v>45580</v>
      </c>
      <c r="AA605">
        <v>0</v>
      </c>
      <c r="AB605" t="s">
        <v>38</v>
      </c>
      <c r="AC605" t="b">
        <v>1</v>
      </c>
      <c r="AD605" t="b">
        <v>1</v>
      </c>
    </row>
    <row r="606" spans="1:30" x14ac:dyDescent="0.25">
      <c r="A606" t="s">
        <v>680</v>
      </c>
      <c r="B606" s="1">
        <v>44234</v>
      </c>
      <c r="D606" s="1">
        <v>45932</v>
      </c>
      <c r="E606" s="1">
        <v>45932</v>
      </c>
      <c r="F606" s="1">
        <v>45945</v>
      </c>
      <c r="G606" s="1">
        <v>45945</v>
      </c>
      <c r="H606">
        <v>3</v>
      </c>
      <c r="I606">
        <v>239.6</v>
      </c>
      <c r="J606">
        <v>79.87</v>
      </c>
      <c r="K606">
        <v>0.5</v>
      </c>
      <c r="L606" t="s">
        <v>87</v>
      </c>
      <c r="M606" t="s">
        <v>69</v>
      </c>
      <c r="N606" t="s">
        <v>48</v>
      </c>
      <c r="O606">
        <v>38</v>
      </c>
      <c r="P606" t="s">
        <v>34</v>
      </c>
      <c r="Q606" t="s">
        <v>50</v>
      </c>
      <c r="R606" t="s">
        <v>56</v>
      </c>
      <c r="S606" t="s">
        <v>96</v>
      </c>
      <c r="T606">
        <v>0</v>
      </c>
      <c r="U606">
        <v>0</v>
      </c>
      <c r="V606">
        <v>0</v>
      </c>
      <c r="W606">
        <v>0</v>
      </c>
      <c r="X606">
        <v>2</v>
      </c>
      <c r="Y606" s="1">
        <v>45069</v>
      </c>
      <c r="Z606" s="1">
        <v>45069</v>
      </c>
      <c r="AA606">
        <v>5</v>
      </c>
      <c r="AB606" t="s">
        <v>38</v>
      </c>
      <c r="AC606" t="b">
        <v>1</v>
      </c>
      <c r="AD606" t="b">
        <v>0</v>
      </c>
    </row>
    <row r="607" spans="1:30" x14ac:dyDescent="0.25">
      <c r="A607" t="s">
        <v>681</v>
      </c>
      <c r="B607" s="1">
        <v>44479</v>
      </c>
      <c r="D607" s="1">
        <v>44734</v>
      </c>
      <c r="E607" s="1">
        <v>44734</v>
      </c>
      <c r="F607" s="1">
        <v>45365</v>
      </c>
      <c r="G607" s="1">
        <v>45365</v>
      </c>
      <c r="H607">
        <v>3</v>
      </c>
      <c r="I607">
        <v>151.99</v>
      </c>
      <c r="J607">
        <v>50.66</v>
      </c>
      <c r="K607">
        <v>5.21</v>
      </c>
      <c r="L607" t="s">
        <v>47</v>
      </c>
      <c r="M607" t="s">
        <v>95</v>
      </c>
      <c r="N607" t="s">
        <v>48</v>
      </c>
      <c r="O607">
        <v>24</v>
      </c>
      <c r="P607" t="s">
        <v>70</v>
      </c>
      <c r="Q607" t="s">
        <v>35</v>
      </c>
      <c r="R607" t="s">
        <v>67</v>
      </c>
      <c r="S607" t="s">
        <v>36</v>
      </c>
      <c r="T607">
        <v>0</v>
      </c>
      <c r="U607">
        <v>0</v>
      </c>
      <c r="V607">
        <v>0</v>
      </c>
      <c r="W607">
        <v>0</v>
      </c>
      <c r="X607">
        <v>2</v>
      </c>
      <c r="Y607" s="1">
        <v>45353</v>
      </c>
      <c r="Z607" s="1">
        <v>45353</v>
      </c>
      <c r="AA607">
        <v>0</v>
      </c>
      <c r="AB607" t="s">
        <v>38</v>
      </c>
      <c r="AC607" t="b">
        <v>0</v>
      </c>
      <c r="AD607" t="b">
        <v>0</v>
      </c>
    </row>
    <row r="608" spans="1:30" x14ac:dyDescent="0.25">
      <c r="A608" t="s">
        <v>682</v>
      </c>
      <c r="B608" s="1">
        <v>44727</v>
      </c>
      <c r="D608" s="1">
        <v>45415</v>
      </c>
      <c r="E608" s="1">
        <v>45415</v>
      </c>
      <c r="F608" s="1">
        <v>45664</v>
      </c>
      <c r="G608" s="1">
        <v>45664</v>
      </c>
      <c r="H608">
        <v>1</v>
      </c>
      <c r="I608">
        <v>1.1499999999999999</v>
      </c>
      <c r="J608">
        <v>1.1499999999999999</v>
      </c>
      <c r="K608">
        <v>0</v>
      </c>
      <c r="L608" t="s">
        <v>47</v>
      </c>
      <c r="M608" t="s">
        <v>41</v>
      </c>
      <c r="N608" t="s">
        <v>48</v>
      </c>
      <c r="O608">
        <v>36</v>
      </c>
      <c r="P608" t="s">
        <v>34</v>
      </c>
      <c r="Q608" t="s">
        <v>50</v>
      </c>
      <c r="R608" t="s">
        <v>56</v>
      </c>
      <c r="S608" t="s">
        <v>51</v>
      </c>
      <c r="T608">
        <v>0</v>
      </c>
      <c r="U608">
        <v>0</v>
      </c>
      <c r="V608">
        <v>0</v>
      </c>
      <c r="W608">
        <v>0</v>
      </c>
      <c r="X608">
        <v>0</v>
      </c>
      <c r="Y608" s="1">
        <v>44963</v>
      </c>
      <c r="Z608" s="1">
        <v>44963</v>
      </c>
      <c r="AA608">
        <v>0</v>
      </c>
      <c r="AB608" t="s">
        <v>73</v>
      </c>
      <c r="AC608" t="b">
        <v>1</v>
      </c>
      <c r="AD608" t="b">
        <v>0</v>
      </c>
    </row>
    <row r="609" spans="1:30" x14ac:dyDescent="0.25">
      <c r="A609" t="s">
        <v>683</v>
      </c>
      <c r="B609" s="1">
        <v>45392</v>
      </c>
      <c r="D609" s="1">
        <v>45781</v>
      </c>
      <c r="E609" s="1">
        <v>45781</v>
      </c>
      <c r="F609" s="1">
        <v>45932</v>
      </c>
      <c r="G609" s="1">
        <v>45932</v>
      </c>
      <c r="H609">
        <v>1</v>
      </c>
      <c r="I609">
        <v>59.03</v>
      </c>
      <c r="J609">
        <v>59.03</v>
      </c>
      <c r="K609">
        <v>88.52</v>
      </c>
      <c r="L609" t="s">
        <v>40</v>
      </c>
      <c r="M609" t="s">
        <v>69</v>
      </c>
      <c r="N609" t="s">
        <v>48</v>
      </c>
      <c r="O609">
        <v>38</v>
      </c>
      <c r="P609" t="s">
        <v>34</v>
      </c>
      <c r="Q609" t="s">
        <v>35</v>
      </c>
      <c r="R609" t="s">
        <v>35</v>
      </c>
      <c r="S609" t="s">
        <v>45</v>
      </c>
      <c r="T609">
        <v>0</v>
      </c>
      <c r="U609">
        <v>0</v>
      </c>
      <c r="V609">
        <v>0</v>
      </c>
      <c r="W609">
        <v>0</v>
      </c>
      <c r="X609">
        <v>0</v>
      </c>
      <c r="Y609" s="1">
        <v>45778</v>
      </c>
      <c r="Z609" s="1">
        <v>45778</v>
      </c>
      <c r="AA609">
        <v>7</v>
      </c>
      <c r="AB609" t="s">
        <v>38</v>
      </c>
      <c r="AC609" t="b">
        <v>1</v>
      </c>
      <c r="AD609" t="b">
        <v>0</v>
      </c>
    </row>
    <row r="610" spans="1:30" x14ac:dyDescent="0.25">
      <c r="A610" t="s">
        <v>684</v>
      </c>
      <c r="B610" s="1">
        <v>44328</v>
      </c>
      <c r="D610" s="1">
        <v>45507</v>
      </c>
      <c r="E610" s="1">
        <v>45507</v>
      </c>
      <c r="F610" s="1">
        <v>45552</v>
      </c>
      <c r="G610" s="1">
        <v>45552</v>
      </c>
      <c r="H610">
        <v>3</v>
      </c>
      <c r="I610">
        <v>170.25</v>
      </c>
      <c r="J610">
        <v>56.75</v>
      </c>
      <c r="K610">
        <v>44.26</v>
      </c>
      <c r="L610" t="s">
        <v>47</v>
      </c>
      <c r="M610" t="s">
        <v>88</v>
      </c>
      <c r="N610" t="s">
        <v>48</v>
      </c>
      <c r="O610">
        <v>37</v>
      </c>
      <c r="P610" t="s">
        <v>34</v>
      </c>
      <c r="Q610" t="s">
        <v>35</v>
      </c>
      <c r="R610" t="s">
        <v>67</v>
      </c>
      <c r="S610" t="s">
        <v>45</v>
      </c>
      <c r="T610">
        <v>0</v>
      </c>
      <c r="U610">
        <v>0</v>
      </c>
      <c r="V610">
        <v>0</v>
      </c>
      <c r="W610">
        <v>0</v>
      </c>
      <c r="X610">
        <v>3</v>
      </c>
      <c r="Y610">
        <v>0</v>
      </c>
      <c r="Z610" t="s">
        <v>37</v>
      </c>
      <c r="AA610">
        <v>0</v>
      </c>
      <c r="AB610" t="s">
        <v>38</v>
      </c>
      <c r="AC610" t="b">
        <v>1</v>
      </c>
      <c r="AD610" t="b">
        <v>0</v>
      </c>
    </row>
    <row r="611" spans="1:30" x14ac:dyDescent="0.25">
      <c r="A611" t="s">
        <v>685</v>
      </c>
      <c r="B611" s="1">
        <v>44451</v>
      </c>
      <c r="D611" s="1">
        <v>45820</v>
      </c>
      <c r="E611" s="1">
        <v>45820</v>
      </c>
      <c r="F611" s="1">
        <v>45837</v>
      </c>
      <c r="G611" s="1">
        <v>45837</v>
      </c>
      <c r="H611">
        <v>2</v>
      </c>
      <c r="I611">
        <v>102.26</v>
      </c>
      <c r="J611">
        <v>51.13</v>
      </c>
      <c r="K611">
        <v>58.78</v>
      </c>
      <c r="L611" t="s">
        <v>87</v>
      </c>
      <c r="M611" t="s">
        <v>95</v>
      </c>
      <c r="N611" t="s">
        <v>42</v>
      </c>
      <c r="O611">
        <v>30</v>
      </c>
      <c r="P611" t="s">
        <v>70</v>
      </c>
      <c r="Q611" t="s">
        <v>50</v>
      </c>
      <c r="R611" t="s">
        <v>67</v>
      </c>
      <c r="S611" t="s">
        <v>72</v>
      </c>
      <c r="T611">
        <v>0</v>
      </c>
      <c r="U611">
        <v>0</v>
      </c>
      <c r="V611">
        <v>0</v>
      </c>
      <c r="W611">
        <v>0</v>
      </c>
      <c r="X611">
        <v>2</v>
      </c>
      <c r="Y611" s="1">
        <v>45634</v>
      </c>
      <c r="Z611" s="1">
        <v>45634</v>
      </c>
      <c r="AA611">
        <v>6</v>
      </c>
      <c r="AB611" t="s">
        <v>38</v>
      </c>
      <c r="AC611" t="b">
        <v>0</v>
      </c>
      <c r="AD611" t="b">
        <v>1</v>
      </c>
    </row>
    <row r="612" spans="1:30" x14ac:dyDescent="0.25">
      <c r="A612" t="s">
        <v>686</v>
      </c>
      <c r="B612" s="1">
        <v>44831</v>
      </c>
      <c r="D612" s="1">
        <v>45099</v>
      </c>
      <c r="E612" s="1">
        <v>45099</v>
      </c>
      <c r="F612" s="1">
        <v>45315</v>
      </c>
      <c r="G612" s="1">
        <v>45315</v>
      </c>
      <c r="H612">
        <v>2</v>
      </c>
      <c r="I612">
        <v>60.01</v>
      </c>
      <c r="J612">
        <v>30.01</v>
      </c>
      <c r="K612">
        <v>41.89</v>
      </c>
      <c r="L612" t="s">
        <v>87</v>
      </c>
      <c r="M612" t="s">
        <v>69</v>
      </c>
      <c r="N612" t="s">
        <v>33</v>
      </c>
      <c r="O612">
        <v>38</v>
      </c>
      <c r="P612" t="s">
        <v>34</v>
      </c>
      <c r="Q612" t="s">
        <v>43</v>
      </c>
      <c r="R612" t="s">
        <v>35</v>
      </c>
      <c r="S612" t="s">
        <v>96</v>
      </c>
      <c r="T612">
        <v>0</v>
      </c>
      <c r="U612">
        <v>0</v>
      </c>
      <c r="V612">
        <v>0</v>
      </c>
      <c r="W612">
        <v>0</v>
      </c>
      <c r="X612">
        <v>0</v>
      </c>
      <c r="Y612" s="1">
        <v>44929</v>
      </c>
      <c r="Z612" s="1">
        <v>44929</v>
      </c>
      <c r="AA612">
        <v>10</v>
      </c>
      <c r="AB612" t="s">
        <v>38</v>
      </c>
      <c r="AC612" t="b">
        <v>1</v>
      </c>
      <c r="AD612" t="b">
        <v>0</v>
      </c>
    </row>
    <row r="613" spans="1:30" x14ac:dyDescent="0.25">
      <c r="A613" t="s">
        <v>687</v>
      </c>
      <c r="B613" s="1">
        <v>44827</v>
      </c>
      <c r="D613" s="1">
        <v>45799</v>
      </c>
      <c r="E613" s="1">
        <v>45799</v>
      </c>
      <c r="F613" s="1">
        <v>45933</v>
      </c>
      <c r="G613" s="1">
        <v>45933</v>
      </c>
      <c r="H613">
        <v>3</v>
      </c>
      <c r="I613">
        <v>72.260000000000005</v>
      </c>
      <c r="J613">
        <v>24.09</v>
      </c>
      <c r="K613">
        <v>8.83</v>
      </c>
      <c r="L613" t="s">
        <v>31</v>
      </c>
      <c r="M613" t="s">
        <v>88</v>
      </c>
      <c r="N613" t="s">
        <v>33</v>
      </c>
      <c r="O613">
        <v>33</v>
      </c>
      <c r="P613" t="s">
        <v>34</v>
      </c>
      <c r="Q613" t="s">
        <v>55</v>
      </c>
      <c r="R613" t="s">
        <v>44</v>
      </c>
      <c r="S613" t="s">
        <v>85</v>
      </c>
      <c r="T613">
        <v>0</v>
      </c>
      <c r="U613">
        <v>0</v>
      </c>
      <c r="V613">
        <v>0</v>
      </c>
      <c r="W613">
        <v>0</v>
      </c>
      <c r="X613">
        <v>0</v>
      </c>
      <c r="Y613">
        <v>0</v>
      </c>
      <c r="Z613" t="s">
        <v>37</v>
      </c>
      <c r="AA613">
        <v>0</v>
      </c>
      <c r="AB613" t="s">
        <v>73</v>
      </c>
      <c r="AC613" t="b">
        <v>1</v>
      </c>
      <c r="AD613" t="b">
        <v>1</v>
      </c>
    </row>
    <row r="614" spans="1:30" x14ac:dyDescent="0.25">
      <c r="A614" t="s">
        <v>688</v>
      </c>
      <c r="B614" s="1">
        <v>44436</v>
      </c>
      <c r="D614" s="1">
        <v>44877</v>
      </c>
      <c r="E614" s="1">
        <v>44877</v>
      </c>
      <c r="F614" s="1">
        <v>45386</v>
      </c>
      <c r="G614" s="1">
        <v>45386</v>
      </c>
      <c r="H614">
        <v>3</v>
      </c>
      <c r="I614">
        <v>83.18</v>
      </c>
      <c r="J614">
        <v>27.73</v>
      </c>
      <c r="K614">
        <v>0</v>
      </c>
      <c r="L614" t="s">
        <v>40</v>
      </c>
      <c r="M614" t="s">
        <v>88</v>
      </c>
      <c r="N614" t="s">
        <v>33</v>
      </c>
      <c r="O614">
        <v>23</v>
      </c>
      <c r="P614" t="s">
        <v>70</v>
      </c>
      <c r="Q614" t="s">
        <v>35</v>
      </c>
      <c r="R614" t="s">
        <v>44</v>
      </c>
      <c r="S614" t="s">
        <v>96</v>
      </c>
      <c r="T614">
        <v>0</v>
      </c>
      <c r="U614">
        <v>0</v>
      </c>
      <c r="V614">
        <v>1</v>
      </c>
      <c r="W614">
        <v>0</v>
      </c>
      <c r="X614">
        <v>2</v>
      </c>
      <c r="Y614">
        <v>0</v>
      </c>
      <c r="Z614" t="s">
        <v>37</v>
      </c>
      <c r="AA614">
        <v>0</v>
      </c>
      <c r="AB614" t="s">
        <v>73</v>
      </c>
      <c r="AC614" t="b">
        <v>1</v>
      </c>
      <c r="AD614" t="b">
        <v>1</v>
      </c>
    </row>
    <row r="615" spans="1:30" x14ac:dyDescent="0.25">
      <c r="A615" t="s">
        <v>689</v>
      </c>
      <c r="B615" s="1">
        <v>45540</v>
      </c>
      <c r="D615" s="1">
        <v>45767</v>
      </c>
      <c r="E615" s="1">
        <v>45767</v>
      </c>
      <c r="F615" s="1">
        <v>45796</v>
      </c>
      <c r="G615" s="1">
        <v>45796</v>
      </c>
      <c r="H615">
        <v>3</v>
      </c>
      <c r="I615">
        <v>217.82</v>
      </c>
      <c r="J615">
        <v>72.61</v>
      </c>
      <c r="K615">
        <v>111.54</v>
      </c>
      <c r="L615" t="s">
        <v>40</v>
      </c>
      <c r="M615" t="s">
        <v>54</v>
      </c>
      <c r="N615" t="s">
        <v>33</v>
      </c>
      <c r="O615">
        <v>35</v>
      </c>
      <c r="P615" t="s">
        <v>34</v>
      </c>
      <c r="Q615" t="s">
        <v>55</v>
      </c>
      <c r="R615" t="s">
        <v>67</v>
      </c>
      <c r="S615" t="s">
        <v>100</v>
      </c>
      <c r="T615">
        <v>0</v>
      </c>
      <c r="U615">
        <v>0</v>
      </c>
      <c r="V615">
        <v>0</v>
      </c>
      <c r="W615">
        <v>0</v>
      </c>
      <c r="X615">
        <v>1</v>
      </c>
      <c r="Y615" s="1">
        <v>45815</v>
      </c>
      <c r="Z615" s="1">
        <v>45815</v>
      </c>
      <c r="AA615">
        <v>0</v>
      </c>
      <c r="AB615" t="s">
        <v>73</v>
      </c>
      <c r="AC615" t="b">
        <v>1</v>
      </c>
      <c r="AD615" t="b">
        <v>0</v>
      </c>
    </row>
    <row r="616" spans="1:30" x14ac:dyDescent="0.25">
      <c r="A616" t="s">
        <v>360</v>
      </c>
      <c r="B616" s="1">
        <v>45053</v>
      </c>
      <c r="D616" s="1">
        <v>45660</v>
      </c>
      <c r="E616" s="1">
        <v>45660</v>
      </c>
      <c r="F616" s="1">
        <v>45818</v>
      </c>
      <c r="G616" s="1">
        <v>45818</v>
      </c>
      <c r="H616">
        <v>2</v>
      </c>
      <c r="I616">
        <v>117.03</v>
      </c>
      <c r="J616">
        <v>58.52</v>
      </c>
      <c r="K616">
        <v>24.85</v>
      </c>
      <c r="L616" t="s">
        <v>31</v>
      </c>
      <c r="M616" t="s">
        <v>69</v>
      </c>
      <c r="N616" t="s">
        <v>33</v>
      </c>
      <c r="O616">
        <v>27</v>
      </c>
      <c r="P616" t="s">
        <v>70</v>
      </c>
      <c r="Q616" t="s">
        <v>90</v>
      </c>
      <c r="R616" t="s">
        <v>63</v>
      </c>
      <c r="S616" t="s">
        <v>96</v>
      </c>
      <c r="T616">
        <v>0</v>
      </c>
      <c r="U616">
        <v>0</v>
      </c>
      <c r="V616">
        <v>0</v>
      </c>
      <c r="W616">
        <v>1</v>
      </c>
      <c r="X616">
        <v>0</v>
      </c>
      <c r="Y616">
        <v>0</v>
      </c>
      <c r="Z616" t="s">
        <v>37</v>
      </c>
      <c r="AA616">
        <v>6</v>
      </c>
      <c r="AB616" t="s">
        <v>52</v>
      </c>
      <c r="AC616" t="b">
        <v>0</v>
      </c>
      <c r="AD616" t="b">
        <v>1</v>
      </c>
    </row>
    <row r="617" spans="1:30" x14ac:dyDescent="0.25">
      <c r="A617" t="s">
        <v>690</v>
      </c>
      <c r="B617" s="1">
        <v>44415</v>
      </c>
      <c r="D617" s="1">
        <v>44461</v>
      </c>
      <c r="E617" s="1">
        <v>44461</v>
      </c>
      <c r="F617" s="1">
        <v>45061</v>
      </c>
      <c r="G617" s="1">
        <v>45061</v>
      </c>
      <c r="H617">
        <v>2</v>
      </c>
      <c r="I617">
        <v>184.63</v>
      </c>
      <c r="J617">
        <v>92.32</v>
      </c>
      <c r="K617">
        <v>118.23</v>
      </c>
      <c r="L617" t="s">
        <v>65</v>
      </c>
      <c r="M617" t="s">
        <v>60</v>
      </c>
      <c r="N617" t="s">
        <v>48</v>
      </c>
      <c r="O617">
        <v>23</v>
      </c>
      <c r="P617" t="s">
        <v>70</v>
      </c>
      <c r="Q617" t="s">
        <v>82</v>
      </c>
      <c r="R617" t="s">
        <v>56</v>
      </c>
      <c r="S617" t="s">
        <v>85</v>
      </c>
      <c r="T617">
        <v>0</v>
      </c>
      <c r="U617">
        <v>0</v>
      </c>
      <c r="V617">
        <v>0</v>
      </c>
      <c r="W617">
        <v>0</v>
      </c>
      <c r="X617">
        <v>0</v>
      </c>
      <c r="Y617">
        <v>0</v>
      </c>
      <c r="Z617" t="s">
        <v>37</v>
      </c>
      <c r="AA617">
        <v>0</v>
      </c>
      <c r="AB617" t="s">
        <v>73</v>
      </c>
      <c r="AC617" t="b">
        <v>1</v>
      </c>
      <c r="AD617" t="b">
        <v>0</v>
      </c>
    </row>
    <row r="618" spans="1:30" x14ac:dyDescent="0.25">
      <c r="A618" t="s">
        <v>691</v>
      </c>
      <c r="B618" s="1">
        <v>44006</v>
      </c>
      <c r="D618" s="1">
        <v>45239</v>
      </c>
      <c r="E618" s="1">
        <v>45239</v>
      </c>
      <c r="F618" s="1">
        <v>45428</v>
      </c>
      <c r="G618" s="1">
        <v>45428</v>
      </c>
      <c r="H618">
        <v>2</v>
      </c>
      <c r="I618">
        <v>131.22999999999999</v>
      </c>
      <c r="J618">
        <v>65.62</v>
      </c>
      <c r="K618">
        <v>79.38</v>
      </c>
      <c r="L618" t="s">
        <v>31</v>
      </c>
      <c r="M618" t="s">
        <v>41</v>
      </c>
      <c r="N618" t="s">
        <v>33</v>
      </c>
      <c r="O618">
        <v>40</v>
      </c>
      <c r="P618" t="s">
        <v>34</v>
      </c>
      <c r="Q618" t="s">
        <v>90</v>
      </c>
      <c r="R618" t="s">
        <v>44</v>
      </c>
      <c r="S618" t="s">
        <v>100</v>
      </c>
      <c r="T618">
        <v>0</v>
      </c>
      <c r="U618">
        <v>0</v>
      </c>
      <c r="V618">
        <v>0</v>
      </c>
      <c r="W618">
        <v>0</v>
      </c>
      <c r="X618">
        <v>0</v>
      </c>
      <c r="Y618" s="1">
        <v>44898</v>
      </c>
      <c r="Z618" s="1">
        <v>44898</v>
      </c>
      <c r="AA618">
        <v>0</v>
      </c>
      <c r="AB618" t="s">
        <v>73</v>
      </c>
      <c r="AC618" t="b">
        <v>1</v>
      </c>
      <c r="AD618" t="b">
        <v>0</v>
      </c>
    </row>
    <row r="619" spans="1:30" x14ac:dyDescent="0.25">
      <c r="A619" t="s">
        <v>692</v>
      </c>
      <c r="B619" s="1">
        <v>43911</v>
      </c>
      <c r="D619" s="1">
        <v>45601</v>
      </c>
      <c r="E619" s="1">
        <v>45601</v>
      </c>
      <c r="F619" s="1">
        <v>45932</v>
      </c>
      <c r="G619" s="1">
        <v>45932</v>
      </c>
      <c r="H619">
        <v>2</v>
      </c>
      <c r="I619">
        <v>87.91</v>
      </c>
      <c r="J619">
        <v>43.96</v>
      </c>
      <c r="K619">
        <v>39.86</v>
      </c>
      <c r="L619" t="s">
        <v>40</v>
      </c>
      <c r="M619" t="s">
        <v>104</v>
      </c>
      <c r="N619" t="s">
        <v>42</v>
      </c>
      <c r="O619">
        <v>37</v>
      </c>
      <c r="P619" t="s">
        <v>34</v>
      </c>
      <c r="Q619" t="s">
        <v>55</v>
      </c>
      <c r="R619" t="s">
        <v>35</v>
      </c>
      <c r="S619" t="s">
        <v>51</v>
      </c>
      <c r="T619">
        <v>1</v>
      </c>
      <c r="U619">
        <v>0</v>
      </c>
      <c r="V619">
        <v>0</v>
      </c>
      <c r="W619">
        <v>0</v>
      </c>
      <c r="X619">
        <v>0</v>
      </c>
      <c r="Y619" s="1">
        <v>45834</v>
      </c>
      <c r="Z619" s="1">
        <v>45834</v>
      </c>
      <c r="AA619">
        <v>0</v>
      </c>
      <c r="AB619" t="s">
        <v>38</v>
      </c>
      <c r="AC619" t="b">
        <v>1</v>
      </c>
      <c r="AD619" t="b">
        <v>1</v>
      </c>
    </row>
    <row r="620" spans="1:30" x14ac:dyDescent="0.25">
      <c r="A620" t="s">
        <v>693</v>
      </c>
      <c r="B620" s="1">
        <v>45631</v>
      </c>
      <c r="D620" s="1">
        <v>45692</v>
      </c>
      <c r="E620" s="1">
        <v>45692</v>
      </c>
      <c r="F620" s="1">
        <v>45705</v>
      </c>
      <c r="G620" s="1">
        <v>45705</v>
      </c>
      <c r="H620">
        <v>2</v>
      </c>
      <c r="I620">
        <v>37.229999999999997</v>
      </c>
      <c r="J620">
        <v>18.62</v>
      </c>
      <c r="K620">
        <v>28.92</v>
      </c>
      <c r="L620" t="s">
        <v>31</v>
      </c>
      <c r="M620" t="s">
        <v>95</v>
      </c>
      <c r="N620" t="s">
        <v>48</v>
      </c>
      <c r="O620">
        <v>22</v>
      </c>
      <c r="P620" t="s">
        <v>70</v>
      </c>
      <c r="Q620" t="s">
        <v>35</v>
      </c>
      <c r="R620" t="s">
        <v>63</v>
      </c>
      <c r="S620" t="s">
        <v>36</v>
      </c>
      <c r="T620">
        <v>0</v>
      </c>
      <c r="U620">
        <v>0</v>
      </c>
      <c r="V620">
        <v>0</v>
      </c>
      <c r="W620">
        <v>0</v>
      </c>
      <c r="X620">
        <v>1</v>
      </c>
      <c r="Y620" s="1">
        <v>45839</v>
      </c>
      <c r="Z620" s="1">
        <v>45839</v>
      </c>
      <c r="AA620">
        <v>0</v>
      </c>
      <c r="AB620" t="s">
        <v>38</v>
      </c>
      <c r="AC620" t="b">
        <v>0</v>
      </c>
      <c r="AD620" t="b">
        <v>0</v>
      </c>
    </row>
    <row r="621" spans="1:30" x14ac:dyDescent="0.25">
      <c r="A621" t="s">
        <v>694</v>
      </c>
      <c r="B621" s="1">
        <v>44305</v>
      </c>
      <c r="D621" s="1">
        <v>44534</v>
      </c>
      <c r="E621" s="1">
        <v>44534</v>
      </c>
      <c r="F621" s="1">
        <v>45316</v>
      </c>
      <c r="G621" s="1">
        <v>45316</v>
      </c>
      <c r="H621">
        <v>2</v>
      </c>
      <c r="I621">
        <v>59.89</v>
      </c>
      <c r="J621">
        <v>29.95</v>
      </c>
      <c r="K621">
        <v>21.02</v>
      </c>
      <c r="L621" t="s">
        <v>87</v>
      </c>
      <c r="M621" t="s">
        <v>54</v>
      </c>
      <c r="N621" t="s">
        <v>33</v>
      </c>
      <c r="O621">
        <v>61</v>
      </c>
      <c r="P621" t="s">
        <v>216</v>
      </c>
      <c r="Q621" t="s">
        <v>82</v>
      </c>
      <c r="R621" t="s">
        <v>35</v>
      </c>
      <c r="S621" t="s">
        <v>72</v>
      </c>
      <c r="T621">
        <v>0</v>
      </c>
      <c r="U621">
        <v>0</v>
      </c>
      <c r="V621">
        <v>0</v>
      </c>
      <c r="W621">
        <v>0</v>
      </c>
      <c r="X621">
        <v>0</v>
      </c>
      <c r="Y621" s="1">
        <v>45744</v>
      </c>
      <c r="Z621" s="1">
        <v>45744</v>
      </c>
      <c r="AA621">
        <v>0</v>
      </c>
      <c r="AB621" t="s">
        <v>38</v>
      </c>
      <c r="AC621" t="b">
        <v>1</v>
      </c>
      <c r="AD621" t="b">
        <v>0</v>
      </c>
    </row>
    <row r="622" spans="1:30" x14ac:dyDescent="0.25">
      <c r="A622" t="s">
        <v>695</v>
      </c>
      <c r="B622" s="1">
        <v>44830</v>
      </c>
      <c r="D622" s="1">
        <v>45137</v>
      </c>
      <c r="E622" s="1">
        <v>45137</v>
      </c>
      <c r="F622" s="1">
        <v>45893</v>
      </c>
      <c r="G622" s="1">
        <v>45893</v>
      </c>
      <c r="H622">
        <v>5</v>
      </c>
      <c r="I622">
        <v>427.85</v>
      </c>
      <c r="J622">
        <v>85.57</v>
      </c>
      <c r="K622">
        <v>29.35</v>
      </c>
      <c r="L622" t="s">
        <v>40</v>
      </c>
      <c r="M622" t="s">
        <v>104</v>
      </c>
      <c r="N622" t="s">
        <v>48</v>
      </c>
      <c r="O622">
        <v>0</v>
      </c>
      <c r="P622" t="s">
        <v>80</v>
      </c>
      <c r="Q622" t="s">
        <v>90</v>
      </c>
      <c r="R622" t="s">
        <v>44</v>
      </c>
      <c r="S622" t="s">
        <v>51</v>
      </c>
      <c r="T622">
        <v>0</v>
      </c>
      <c r="U622">
        <v>0</v>
      </c>
      <c r="V622">
        <v>0</v>
      </c>
      <c r="W622">
        <v>0</v>
      </c>
      <c r="X622">
        <v>1</v>
      </c>
      <c r="Y622" s="1">
        <v>45903</v>
      </c>
      <c r="Z622" s="1">
        <v>45903</v>
      </c>
      <c r="AA622">
        <v>0</v>
      </c>
      <c r="AB622" t="s">
        <v>38</v>
      </c>
      <c r="AC622" t="b">
        <v>0</v>
      </c>
      <c r="AD622" t="b">
        <v>0</v>
      </c>
    </row>
    <row r="623" spans="1:30" x14ac:dyDescent="0.25">
      <c r="A623" t="s">
        <v>696</v>
      </c>
      <c r="B623" s="1">
        <v>45272</v>
      </c>
      <c r="D623" s="1">
        <v>45386</v>
      </c>
      <c r="E623" s="1">
        <v>45386</v>
      </c>
      <c r="F623" s="1">
        <v>45906</v>
      </c>
      <c r="G623" s="1">
        <v>45906</v>
      </c>
      <c r="H623">
        <v>2</v>
      </c>
      <c r="I623">
        <v>294.27</v>
      </c>
      <c r="J623">
        <v>147.13999999999999</v>
      </c>
      <c r="K623">
        <v>164.86</v>
      </c>
      <c r="L623" t="s">
        <v>40</v>
      </c>
      <c r="M623" t="s">
        <v>41</v>
      </c>
      <c r="N623" t="s">
        <v>33</v>
      </c>
      <c r="O623">
        <v>30</v>
      </c>
      <c r="P623" t="s">
        <v>70</v>
      </c>
      <c r="Q623" t="s">
        <v>90</v>
      </c>
      <c r="R623" t="s">
        <v>56</v>
      </c>
      <c r="S623" t="s">
        <v>36</v>
      </c>
      <c r="T623">
        <v>0</v>
      </c>
      <c r="U623">
        <v>0</v>
      </c>
      <c r="V623">
        <v>1</v>
      </c>
      <c r="W623">
        <v>0</v>
      </c>
      <c r="X623">
        <v>1</v>
      </c>
      <c r="Y623" s="1">
        <v>45568</v>
      </c>
      <c r="Z623" s="1">
        <v>45568</v>
      </c>
      <c r="AA623">
        <v>0</v>
      </c>
      <c r="AB623" t="s">
        <v>38</v>
      </c>
      <c r="AC623" t="b">
        <v>1</v>
      </c>
      <c r="AD623" t="b">
        <v>0</v>
      </c>
    </row>
    <row r="624" spans="1:30" x14ac:dyDescent="0.25">
      <c r="A624" t="s">
        <v>697</v>
      </c>
      <c r="B624" s="1">
        <v>44937</v>
      </c>
      <c r="D624" s="1">
        <v>45290</v>
      </c>
      <c r="E624" s="1">
        <v>45290</v>
      </c>
      <c r="F624" s="1">
        <v>45454</v>
      </c>
      <c r="G624" s="1">
        <v>45454</v>
      </c>
      <c r="H624">
        <v>3</v>
      </c>
      <c r="I624">
        <v>159.16999999999999</v>
      </c>
      <c r="J624">
        <v>53.06</v>
      </c>
      <c r="K624">
        <v>22.7</v>
      </c>
      <c r="L624" t="s">
        <v>47</v>
      </c>
      <c r="M624" t="s">
        <v>41</v>
      </c>
      <c r="N624" t="s">
        <v>33</v>
      </c>
      <c r="O624">
        <v>33</v>
      </c>
      <c r="P624" t="s">
        <v>34</v>
      </c>
      <c r="Q624" t="s">
        <v>35</v>
      </c>
      <c r="R624" t="s">
        <v>56</v>
      </c>
      <c r="S624" t="s">
        <v>57</v>
      </c>
      <c r="T624">
        <v>0</v>
      </c>
      <c r="U624">
        <v>0</v>
      </c>
      <c r="V624">
        <v>0</v>
      </c>
      <c r="W624">
        <v>1</v>
      </c>
      <c r="X624">
        <v>0</v>
      </c>
      <c r="Y624" s="1">
        <v>45013</v>
      </c>
      <c r="Z624" s="1">
        <v>45013</v>
      </c>
      <c r="AA624">
        <v>0</v>
      </c>
      <c r="AB624" t="s">
        <v>52</v>
      </c>
      <c r="AC624" t="b">
        <v>1</v>
      </c>
      <c r="AD624" t="b">
        <v>1</v>
      </c>
    </row>
    <row r="625" spans="1:30" x14ac:dyDescent="0.25">
      <c r="A625" t="s">
        <v>698</v>
      </c>
      <c r="B625" s="1">
        <v>45392</v>
      </c>
      <c r="D625">
        <v>0</v>
      </c>
      <c r="E625" t="s">
        <v>92</v>
      </c>
      <c r="F625">
        <v>0</v>
      </c>
      <c r="G625" t="s">
        <v>92</v>
      </c>
      <c r="H625">
        <v>0</v>
      </c>
      <c r="I625">
        <v>0</v>
      </c>
      <c r="J625">
        <v>0</v>
      </c>
      <c r="K625">
        <v>0</v>
      </c>
      <c r="L625" t="s">
        <v>59</v>
      </c>
      <c r="M625" t="s">
        <v>54</v>
      </c>
      <c r="N625" t="s">
        <v>48</v>
      </c>
      <c r="O625">
        <v>30</v>
      </c>
      <c r="P625" t="s">
        <v>70</v>
      </c>
      <c r="Q625" t="s">
        <v>50</v>
      </c>
      <c r="R625" t="s">
        <v>35</v>
      </c>
      <c r="S625" t="s">
        <v>100</v>
      </c>
      <c r="T625">
        <v>0</v>
      </c>
      <c r="U625">
        <v>0</v>
      </c>
      <c r="V625">
        <v>0</v>
      </c>
      <c r="W625">
        <v>0</v>
      </c>
      <c r="X625">
        <v>0</v>
      </c>
      <c r="Y625" s="1">
        <v>45436</v>
      </c>
      <c r="Z625" s="1">
        <v>45436</v>
      </c>
      <c r="AA625">
        <v>0</v>
      </c>
      <c r="AB625" t="s">
        <v>73</v>
      </c>
      <c r="AC625" t="b">
        <v>0</v>
      </c>
      <c r="AD625" t="b">
        <v>1</v>
      </c>
    </row>
    <row r="626" spans="1:30" x14ac:dyDescent="0.25">
      <c r="A626" t="s">
        <v>699</v>
      </c>
      <c r="B626" s="1">
        <v>44438</v>
      </c>
      <c r="D626" s="1">
        <v>44966</v>
      </c>
      <c r="E626" s="1">
        <v>44966</v>
      </c>
      <c r="F626" s="1">
        <v>45609</v>
      </c>
      <c r="G626" s="1">
        <v>45609</v>
      </c>
      <c r="H626">
        <v>3</v>
      </c>
      <c r="I626">
        <v>160.47</v>
      </c>
      <c r="J626">
        <v>53.49</v>
      </c>
      <c r="K626">
        <v>45.67</v>
      </c>
      <c r="L626" t="s">
        <v>65</v>
      </c>
      <c r="M626" t="s">
        <v>60</v>
      </c>
      <c r="N626" t="s">
        <v>48</v>
      </c>
      <c r="O626">
        <v>0</v>
      </c>
      <c r="P626" t="s">
        <v>80</v>
      </c>
      <c r="Q626" t="s">
        <v>55</v>
      </c>
      <c r="R626" t="s">
        <v>63</v>
      </c>
      <c r="S626" t="s">
        <v>100</v>
      </c>
      <c r="T626">
        <v>0</v>
      </c>
      <c r="U626">
        <v>0</v>
      </c>
      <c r="V626">
        <v>0</v>
      </c>
      <c r="W626">
        <v>0</v>
      </c>
      <c r="X626">
        <v>1</v>
      </c>
      <c r="Y626">
        <v>0</v>
      </c>
      <c r="Z626" t="s">
        <v>37</v>
      </c>
      <c r="AA626">
        <v>0</v>
      </c>
      <c r="AB626" t="s">
        <v>73</v>
      </c>
      <c r="AC626" t="b">
        <v>1</v>
      </c>
      <c r="AD626" t="b">
        <v>1</v>
      </c>
    </row>
    <row r="627" spans="1:30" x14ac:dyDescent="0.25">
      <c r="A627" t="s">
        <v>700</v>
      </c>
      <c r="B627" s="1">
        <v>45110</v>
      </c>
      <c r="D627" s="1">
        <v>45333</v>
      </c>
      <c r="E627" s="1">
        <v>45333</v>
      </c>
      <c r="F627">
        <v>0</v>
      </c>
      <c r="G627" t="s">
        <v>92</v>
      </c>
      <c r="H627">
        <v>0</v>
      </c>
      <c r="I627">
        <v>0</v>
      </c>
      <c r="J627">
        <v>0</v>
      </c>
      <c r="K627">
        <v>0</v>
      </c>
      <c r="L627" t="s">
        <v>65</v>
      </c>
      <c r="M627" t="s">
        <v>60</v>
      </c>
      <c r="N627" t="s">
        <v>48</v>
      </c>
      <c r="O627">
        <v>36</v>
      </c>
      <c r="P627" t="s">
        <v>34</v>
      </c>
      <c r="Q627" t="s">
        <v>55</v>
      </c>
      <c r="R627" t="s">
        <v>63</v>
      </c>
      <c r="S627" t="s">
        <v>57</v>
      </c>
      <c r="T627">
        <v>0</v>
      </c>
      <c r="U627">
        <v>0</v>
      </c>
      <c r="V627">
        <v>0</v>
      </c>
      <c r="W627">
        <v>0</v>
      </c>
      <c r="X627">
        <v>0</v>
      </c>
      <c r="Y627" s="1">
        <v>45442</v>
      </c>
      <c r="Z627" s="1">
        <v>45442</v>
      </c>
      <c r="AA627">
        <v>0</v>
      </c>
      <c r="AB627" t="s">
        <v>73</v>
      </c>
      <c r="AC627" t="b">
        <v>1</v>
      </c>
      <c r="AD627" t="b">
        <v>0</v>
      </c>
    </row>
    <row r="628" spans="1:30" x14ac:dyDescent="0.25">
      <c r="A628" t="s">
        <v>701</v>
      </c>
      <c r="B628" s="1">
        <v>44737</v>
      </c>
      <c r="D628" s="1">
        <v>44756</v>
      </c>
      <c r="E628" s="1">
        <v>44756</v>
      </c>
      <c r="F628" s="1">
        <v>45340</v>
      </c>
      <c r="G628" s="1">
        <v>45340</v>
      </c>
      <c r="H628">
        <v>1</v>
      </c>
      <c r="I628">
        <v>138.16</v>
      </c>
      <c r="J628">
        <v>138.16</v>
      </c>
      <c r="K628">
        <v>34.76</v>
      </c>
      <c r="L628" t="s">
        <v>87</v>
      </c>
      <c r="M628" t="s">
        <v>69</v>
      </c>
      <c r="N628" t="s">
        <v>33</v>
      </c>
      <c r="O628">
        <v>17</v>
      </c>
      <c r="P628" t="s">
        <v>49</v>
      </c>
      <c r="Q628" t="s">
        <v>66</v>
      </c>
      <c r="R628" t="s">
        <v>67</v>
      </c>
      <c r="S628" t="s">
        <v>45</v>
      </c>
      <c r="T628">
        <v>1</v>
      </c>
      <c r="U628">
        <v>0</v>
      </c>
      <c r="V628">
        <v>0</v>
      </c>
      <c r="W628">
        <v>0</v>
      </c>
      <c r="X628">
        <v>0</v>
      </c>
      <c r="Y628" s="1">
        <v>45172</v>
      </c>
      <c r="Z628" s="1">
        <v>45172</v>
      </c>
      <c r="AA628">
        <v>3</v>
      </c>
      <c r="AB628" t="s">
        <v>38</v>
      </c>
      <c r="AC628" t="b">
        <v>1</v>
      </c>
      <c r="AD628" t="b">
        <v>1</v>
      </c>
    </row>
    <row r="629" spans="1:30" x14ac:dyDescent="0.25">
      <c r="A629" t="s">
        <v>702</v>
      </c>
      <c r="B629" s="1">
        <v>44542</v>
      </c>
      <c r="D629" s="1">
        <v>45800</v>
      </c>
      <c r="E629" s="1">
        <v>45800</v>
      </c>
      <c r="F629" s="1">
        <v>45830</v>
      </c>
      <c r="G629" s="1">
        <v>45830</v>
      </c>
      <c r="H629">
        <v>3</v>
      </c>
      <c r="I629">
        <v>28.02</v>
      </c>
      <c r="J629">
        <v>9.34</v>
      </c>
      <c r="K629">
        <v>17.37</v>
      </c>
      <c r="L629" t="s">
        <v>59</v>
      </c>
      <c r="M629" t="s">
        <v>69</v>
      </c>
      <c r="N629" t="s">
        <v>48</v>
      </c>
      <c r="O629">
        <v>37</v>
      </c>
      <c r="P629" t="s">
        <v>34</v>
      </c>
      <c r="Q629" t="s">
        <v>66</v>
      </c>
      <c r="R629" t="s">
        <v>63</v>
      </c>
      <c r="S629" t="s">
        <v>72</v>
      </c>
      <c r="T629">
        <v>0</v>
      </c>
      <c r="U629">
        <v>0</v>
      </c>
      <c r="V629">
        <v>0</v>
      </c>
      <c r="W629">
        <v>0</v>
      </c>
      <c r="X629">
        <v>1</v>
      </c>
      <c r="Y629">
        <v>0</v>
      </c>
      <c r="Z629" t="s">
        <v>37</v>
      </c>
      <c r="AA629">
        <v>5</v>
      </c>
      <c r="AB629" t="s">
        <v>73</v>
      </c>
      <c r="AC629" t="b">
        <v>1</v>
      </c>
      <c r="AD629" t="b">
        <v>1</v>
      </c>
    </row>
    <row r="630" spans="1:30" x14ac:dyDescent="0.25">
      <c r="A630" t="s">
        <v>703</v>
      </c>
      <c r="B630" s="1">
        <v>44706</v>
      </c>
      <c r="D630" s="1">
        <v>45301</v>
      </c>
      <c r="E630" s="1">
        <v>45301</v>
      </c>
      <c r="F630" s="1">
        <v>45390</v>
      </c>
      <c r="G630" s="1">
        <v>45390</v>
      </c>
      <c r="H630">
        <v>6</v>
      </c>
      <c r="I630">
        <v>323.57</v>
      </c>
      <c r="J630">
        <v>53.93</v>
      </c>
      <c r="K630">
        <v>23.42</v>
      </c>
      <c r="L630" t="s">
        <v>87</v>
      </c>
      <c r="M630" t="s">
        <v>62</v>
      </c>
      <c r="N630" t="s">
        <v>42</v>
      </c>
      <c r="O630">
        <v>43</v>
      </c>
      <c r="P630" t="s">
        <v>34</v>
      </c>
      <c r="Q630" t="s">
        <v>90</v>
      </c>
      <c r="R630" t="s">
        <v>44</v>
      </c>
      <c r="S630" t="s">
        <v>85</v>
      </c>
      <c r="T630">
        <v>0</v>
      </c>
      <c r="U630">
        <v>2</v>
      </c>
      <c r="V630">
        <v>0</v>
      </c>
      <c r="W630">
        <v>0</v>
      </c>
      <c r="X630">
        <v>0</v>
      </c>
      <c r="Y630" s="1">
        <v>44709</v>
      </c>
      <c r="Z630" s="1">
        <v>44709</v>
      </c>
      <c r="AA630">
        <v>0</v>
      </c>
      <c r="AB630" t="s">
        <v>73</v>
      </c>
      <c r="AC630" t="b">
        <v>0</v>
      </c>
      <c r="AD630" t="b">
        <v>0</v>
      </c>
    </row>
    <row r="631" spans="1:30" x14ac:dyDescent="0.25">
      <c r="A631" t="s">
        <v>704</v>
      </c>
      <c r="B631" s="1">
        <v>45268</v>
      </c>
      <c r="D631" s="1">
        <v>45667</v>
      </c>
      <c r="E631" s="1">
        <v>45667</v>
      </c>
      <c r="F631" s="1">
        <v>45684</v>
      </c>
      <c r="G631" s="1">
        <v>45684</v>
      </c>
      <c r="H631">
        <v>4</v>
      </c>
      <c r="I631">
        <v>263.63</v>
      </c>
      <c r="J631">
        <v>65.91</v>
      </c>
      <c r="K631">
        <v>29.91</v>
      </c>
      <c r="L631" t="s">
        <v>65</v>
      </c>
      <c r="M631" t="s">
        <v>32</v>
      </c>
      <c r="N631" t="s">
        <v>42</v>
      </c>
      <c r="O631">
        <v>27</v>
      </c>
      <c r="P631" t="s">
        <v>70</v>
      </c>
      <c r="Q631" t="s">
        <v>43</v>
      </c>
      <c r="R631" t="s">
        <v>56</v>
      </c>
      <c r="S631" t="s">
        <v>45</v>
      </c>
      <c r="T631">
        <v>0</v>
      </c>
      <c r="U631">
        <v>0</v>
      </c>
      <c r="V631">
        <v>0</v>
      </c>
      <c r="W631">
        <v>0</v>
      </c>
      <c r="X631">
        <v>1</v>
      </c>
      <c r="Y631">
        <v>0</v>
      </c>
      <c r="Z631" t="s">
        <v>37</v>
      </c>
      <c r="AA631">
        <v>0</v>
      </c>
      <c r="AB631" t="s">
        <v>52</v>
      </c>
      <c r="AC631" t="b">
        <v>1</v>
      </c>
      <c r="AD631" t="b">
        <v>1</v>
      </c>
    </row>
    <row r="632" spans="1:30" x14ac:dyDescent="0.25">
      <c r="A632" t="s">
        <v>705</v>
      </c>
      <c r="B632" s="1">
        <v>45503</v>
      </c>
      <c r="D632" s="1">
        <v>45592</v>
      </c>
      <c r="E632" s="1">
        <v>45592</v>
      </c>
      <c r="F632" s="1">
        <v>45885</v>
      </c>
      <c r="G632" s="1">
        <v>45885</v>
      </c>
      <c r="H632">
        <v>2</v>
      </c>
      <c r="I632">
        <v>141.82</v>
      </c>
      <c r="J632">
        <v>70.91</v>
      </c>
      <c r="K632">
        <v>96.71</v>
      </c>
      <c r="L632" t="s">
        <v>59</v>
      </c>
      <c r="M632" t="s">
        <v>104</v>
      </c>
      <c r="N632" t="s">
        <v>33</v>
      </c>
      <c r="O632">
        <v>23</v>
      </c>
      <c r="P632" t="s">
        <v>70</v>
      </c>
      <c r="Q632" t="s">
        <v>55</v>
      </c>
      <c r="R632" t="s">
        <v>44</v>
      </c>
      <c r="S632" t="s">
        <v>57</v>
      </c>
      <c r="T632">
        <v>0</v>
      </c>
      <c r="U632">
        <v>0</v>
      </c>
      <c r="V632">
        <v>1</v>
      </c>
      <c r="W632">
        <v>0</v>
      </c>
      <c r="X632">
        <v>0</v>
      </c>
      <c r="Y632" s="1">
        <v>45551</v>
      </c>
      <c r="Z632" s="1">
        <v>45551</v>
      </c>
      <c r="AA632">
        <v>0</v>
      </c>
      <c r="AB632" t="s">
        <v>52</v>
      </c>
      <c r="AC632" t="b">
        <v>1</v>
      </c>
      <c r="AD632" t="b">
        <v>1</v>
      </c>
    </row>
    <row r="633" spans="1:30" x14ac:dyDescent="0.25">
      <c r="A633" t="s">
        <v>706</v>
      </c>
      <c r="B633" s="1">
        <v>44293</v>
      </c>
      <c r="D633" s="1">
        <v>45763</v>
      </c>
      <c r="E633" s="1">
        <v>45763</v>
      </c>
      <c r="F633" s="1">
        <v>45831</v>
      </c>
      <c r="G633" s="1">
        <v>45831</v>
      </c>
      <c r="H633">
        <v>1</v>
      </c>
      <c r="I633">
        <v>133.59</v>
      </c>
      <c r="J633">
        <v>133.59</v>
      </c>
      <c r="K633">
        <v>107.66</v>
      </c>
      <c r="L633" t="s">
        <v>40</v>
      </c>
      <c r="M633" t="s">
        <v>62</v>
      </c>
      <c r="N633" t="s">
        <v>33</v>
      </c>
      <c r="O633">
        <v>36</v>
      </c>
      <c r="P633" t="s">
        <v>34</v>
      </c>
      <c r="Q633" t="s">
        <v>82</v>
      </c>
      <c r="R633" t="s">
        <v>56</v>
      </c>
      <c r="S633" t="s">
        <v>96</v>
      </c>
      <c r="T633">
        <v>0</v>
      </c>
      <c r="U633">
        <v>0</v>
      </c>
      <c r="V633">
        <v>0</v>
      </c>
      <c r="W633">
        <v>0</v>
      </c>
      <c r="X633">
        <v>0</v>
      </c>
      <c r="Y633" s="1">
        <v>44525</v>
      </c>
      <c r="Z633" s="1">
        <v>44525</v>
      </c>
      <c r="AA633">
        <v>2</v>
      </c>
      <c r="AB633" t="s">
        <v>73</v>
      </c>
      <c r="AC633" t="b">
        <v>0</v>
      </c>
      <c r="AD633" t="b">
        <v>0</v>
      </c>
    </row>
    <row r="634" spans="1:30" x14ac:dyDescent="0.25">
      <c r="A634" t="s">
        <v>707</v>
      </c>
      <c r="B634" s="1">
        <v>45202</v>
      </c>
      <c r="D634" s="1">
        <v>45436</v>
      </c>
      <c r="E634" s="1">
        <v>45436</v>
      </c>
      <c r="F634" s="1">
        <v>45805</v>
      </c>
      <c r="G634" s="1">
        <v>45805</v>
      </c>
      <c r="H634">
        <v>2</v>
      </c>
      <c r="I634">
        <v>79.38</v>
      </c>
      <c r="J634">
        <v>39.69</v>
      </c>
      <c r="K634">
        <v>0.5</v>
      </c>
      <c r="L634" t="s">
        <v>40</v>
      </c>
      <c r="M634" t="s">
        <v>104</v>
      </c>
      <c r="N634" t="s">
        <v>48</v>
      </c>
      <c r="O634">
        <v>56</v>
      </c>
      <c r="P634" t="s">
        <v>34</v>
      </c>
      <c r="Q634" t="s">
        <v>35</v>
      </c>
      <c r="R634" t="s">
        <v>44</v>
      </c>
      <c r="S634" t="s">
        <v>45</v>
      </c>
      <c r="T634">
        <v>1</v>
      </c>
      <c r="U634">
        <v>0</v>
      </c>
      <c r="V634">
        <v>0</v>
      </c>
      <c r="W634">
        <v>0</v>
      </c>
      <c r="X634">
        <v>0</v>
      </c>
      <c r="Y634" s="1">
        <v>45623</v>
      </c>
      <c r="Z634" s="1">
        <v>45623</v>
      </c>
      <c r="AA634">
        <v>4</v>
      </c>
      <c r="AB634" t="s">
        <v>38</v>
      </c>
      <c r="AC634" t="b">
        <v>1</v>
      </c>
      <c r="AD634" t="b">
        <v>0</v>
      </c>
    </row>
    <row r="635" spans="1:30" x14ac:dyDescent="0.25">
      <c r="A635" t="s">
        <v>708</v>
      </c>
      <c r="B635" s="1">
        <v>45052</v>
      </c>
      <c r="D635" s="1">
        <v>45335</v>
      </c>
      <c r="E635" s="1">
        <v>45335</v>
      </c>
      <c r="F635" s="1">
        <v>45464</v>
      </c>
      <c r="G635" s="1">
        <v>45464</v>
      </c>
      <c r="H635">
        <v>1</v>
      </c>
      <c r="I635">
        <v>39.659999999999997</v>
      </c>
      <c r="J635">
        <v>39.659999999999997</v>
      </c>
      <c r="K635">
        <v>54.78</v>
      </c>
      <c r="L635" t="s">
        <v>47</v>
      </c>
      <c r="M635" t="s">
        <v>69</v>
      </c>
      <c r="N635" t="s">
        <v>42</v>
      </c>
      <c r="O635">
        <v>16</v>
      </c>
      <c r="P635" t="s">
        <v>49</v>
      </c>
      <c r="Q635" t="s">
        <v>43</v>
      </c>
      <c r="R635" t="s">
        <v>56</v>
      </c>
      <c r="S635" t="s">
        <v>51</v>
      </c>
      <c r="T635">
        <v>1</v>
      </c>
      <c r="U635">
        <v>0</v>
      </c>
      <c r="V635">
        <v>0</v>
      </c>
      <c r="W635">
        <v>1</v>
      </c>
      <c r="X635">
        <v>0</v>
      </c>
      <c r="Y635" s="1">
        <v>45436</v>
      </c>
      <c r="Z635" s="1">
        <v>45436</v>
      </c>
      <c r="AA635">
        <v>0</v>
      </c>
      <c r="AB635" t="s">
        <v>38</v>
      </c>
      <c r="AC635" t="b">
        <v>0</v>
      </c>
      <c r="AD635" t="b">
        <v>0</v>
      </c>
    </row>
    <row r="636" spans="1:30" x14ac:dyDescent="0.25">
      <c r="A636" t="s">
        <v>709</v>
      </c>
      <c r="B636" s="1">
        <v>44931</v>
      </c>
      <c r="D636" s="1">
        <v>45661</v>
      </c>
      <c r="E636" s="1">
        <v>45661</v>
      </c>
      <c r="F636">
        <v>0</v>
      </c>
      <c r="G636" t="s">
        <v>92</v>
      </c>
      <c r="H636">
        <v>0</v>
      </c>
      <c r="I636">
        <v>0</v>
      </c>
      <c r="J636">
        <v>0</v>
      </c>
      <c r="K636">
        <v>0</v>
      </c>
      <c r="L636" t="s">
        <v>47</v>
      </c>
      <c r="M636" t="s">
        <v>88</v>
      </c>
      <c r="N636" t="s">
        <v>48</v>
      </c>
      <c r="O636">
        <v>33</v>
      </c>
      <c r="P636" t="s">
        <v>34</v>
      </c>
      <c r="Q636" t="s">
        <v>90</v>
      </c>
      <c r="R636" t="s">
        <v>35</v>
      </c>
      <c r="S636" t="s">
        <v>36</v>
      </c>
      <c r="T636">
        <v>3</v>
      </c>
      <c r="U636">
        <v>0</v>
      </c>
      <c r="V636">
        <v>0</v>
      </c>
      <c r="W636">
        <v>0</v>
      </c>
      <c r="X636">
        <v>0</v>
      </c>
      <c r="Y636" s="1">
        <v>44954</v>
      </c>
      <c r="Z636" s="1">
        <v>44954</v>
      </c>
      <c r="AA636">
        <v>0</v>
      </c>
      <c r="AB636" t="s">
        <v>73</v>
      </c>
      <c r="AC636" t="b">
        <v>1</v>
      </c>
      <c r="AD636" t="b">
        <v>0</v>
      </c>
    </row>
    <row r="637" spans="1:30" x14ac:dyDescent="0.25">
      <c r="A637" t="s">
        <v>710</v>
      </c>
      <c r="B637" s="1">
        <v>44255</v>
      </c>
      <c r="D637" s="1">
        <v>44837</v>
      </c>
      <c r="E637" s="1">
        <v>44837</v>
      </c>
      <c r="F637" s="1">
        <v>45447</v>
      </c>
      <c r="G637" s="1">
        <v>45447</v>
      </c>
      <c r="H637">
        <v>3</v>
      </c>
      <c r="I637">
        <v>298.3</v>
      </c>
      <c r="J637">
        <v>99.43</v>
      </c>
      <c r="K637">
        <v>57.82</v>
      </c>
      <c r="L637" t="s">
        <v>40</v>
      </c>
      <c r="M637" t="s">
        <v>32</v>
      </c>
      <c r="N637" t="s">
        <v>48</v>
      </c>
      <c r="O637">
        <v>53</v>
      </c>
      <c r="P637" t="s">
        <v>34</v>
      </c>
      <c r="Q637" t="s">
        <v>82</v>
      </c>
      <c r="R637" t="s">
        <v>56</v>
      </c>
      <c r="S637" t="s">
        <v>100</v>
      </c>
      <c r="T637">
        <v>0</v>
      </c>
      <c r="U637">
        <v>0</v>
      </c>
      <c r="V637">
        <v>1</v>
      </c>
      <c r="W637">
        <v>0</v>
      </c>
      <c r="X637">
        <v>0</v>
      </c>
      <c r="Y637" s="1">
        <v>44284</v>
      </c>
      <c r="Z637" s="1">
        <v>44284</v>
      </c>
      <c r="AA637">
        <v>0</v>
      </c>
      <c r="AB637" t="s">
        <v>73</v>
      </c>
      <c r="AC637" t="b">
        <v>0</v>
      </c>
      <c r="AD637" t="b">
        <v>0</v>
      </c>
    </row>
    <row r="638" spans="1:30" x14ac:dyDescent="0.25">
      <c r="A638" t="s">
        <v>711</v>
      </c>
      <c r="B638" s="1">
        <v>44189</v>
      </c>
      <c r="D638" s="1">
        <v>44813</v>
      </c>
      <c r="E638" s="1">
        <v>44813</v>
      </c>
      <c r="F638" s="1">
        <v>45653</v>
      </c>
      <c r="G638" s="1">
        <v>45653</v>
      </c>
      <c r="H638">
        <v>7</v>
      </c>
      <c r="I638">
        <v>791.13</v>
      </c>
      <c r="J638">
        <v>113.02</v>
      </c>
      <c r="K638">
        <v>69.180000000000007</v>
      </c>
      <c r="L638" t="s">
        <v>87</v>
      </c>
      <c r="M638" t="s">
        <v>32</v>
      </c>
      <c r="N638" t="s">
        <v>33</v>
      </c>
      <c r="O638">
        <v>41</v>
      </c>
      <c r="P638" t="s">
        <v>34</v>
      </c>
      <c r="Q638" t="s">
        <v>50</v>
      </c>
      <c r="R638" t="s">
        <v>56</v>
      </c>
      <c r="S638" t="s">
        <v>96</v>
      </c>
      <c r="T638">
        <v>0</v>
      </c>
      <c r="U638">
        <v>0</v>
      </c>
      <c r="V638">
        <v>0</v>
      </c>
      <c r="W638">
        <v>0</v>
      </c>
      <c r="X638">
        <v>4</v>
      </c>
      <c r="Y638" s="1">
        <v>44422</v>
      </c>
      <c r="Z638" s="1">
        <v>44422</v>
      </c>
      <c r="AA638">
        <v>10</v>
      </c>
      <c r="AB638" t="s">
        <v>38</v>
      </c>
      <c r="AC638" t="b">
        <v>0</v>
      </c>
      <c r="AD638" t="b">
        <v>1</v>
      </c>
    </row>
    <row r="639" spans="1:30" x14ac:dyDescent="0.25">
      <c r="A639" t="s">
        <v>712</v>
      </c>
      <c r="B639" s="1">
        <v>45361</v>
      </c>
      <c r="D639" s="1">
        <v>45752</v>
      </c>
      <c r="E639" s="1">
        <v>45752</v>
      </c>
      <c r="F639" s="1">
        <v>45753</v>
      </c>
      <c r="G639" s="1">
        <v>45753</v>
      </c>
      <c r="H639">
        <v>1</v>
      </c>
      <c r="I639">
        <v>83.33</v>
      </c>
      <c r="J639">
        <v>83.33</v>
      </c>
      <c r="K639">
        <v>0.5</v>
      </c>
      <c r="L639" t="s">
        <v>87</v>
      </c>
      <c r="M639" t="s">
        <v>54</v>
      </c>
      <c r="N639" t="s">
        <v>42</v>
      </c>
      <c r="O639">
        <v>44</v>
      </c>
      <c r="P639" t="s">
        <v>34</v>
      </c>
      <c r="Q639" t="s">
        <v>55</v>
      </c>
      <c r="R639" t="s">
        <v>67</v>
      </c>
      <c r="S639" t="s">
        <v>36</v>
      </c>
      <c r="T639">
        <v>0</v>
      </c>
      <c r="U639">
        <v>0</v>
      </c>
      <c r="V639">
        <v>0</v>
      </c>
      <c r="W639">
        <v>0</v>
      </c>
      <c r="X639">
        <v>0</v>
      </c>
      <c r="Y639" s="1">
        <v>45479</v>
      </c>
      <c r="Z639" s="1">
        <v>45479</v>
      </c>
      <c r="AA639">
        <v>7</v>
      </c>
      <c r="AB639" t="s">
        <v>38</v>
      </c>
      <c r="AC639" t="b">
        <v>0</v>
      </c>
      <c r="AD639" t="b">
        <v>0</v>
      </c>
    </row>
    <row r="640" spans="1:30" x14ac:dyDescent="0.25">
      <c r="A640" t="s">
        <v>713</v>
      </c>
      <c r="B640" s="1">
        <v>44054</v>
      </c>
      <c r="D640" s="1">
        <v>45839</v>
      </c>
      <c r="E640" s="1">
        <v>45839</v>
      </c>
      <c r="F640" s="1">
        <v>45850</v>
      </c>
      <c r="G640" s="1">
        <v>45850</v>
      </c>
      <c r="H640">
        <v>3</v>
      </c>
      <c r="I640">
        <v>89.63</v>
      </c>
      <c r="J640">
        <v>29.88</v>
      </c>
      <c r="K640">
        <v>42.36</v>
      </c>
      <c r="L640" t="s">
        <v>40</v>
      </c>
      <c r="M640" t="s">
        <v>41</v>
      </c>
      <c r="N640" t="s">
        <v>48</v>
      </c>
      <c r="O640">
        <v>35</v>
      </c>
      <c r="P640" t="s">
        <v>34</v>
      </c>
      <c r="Q640" t="s">
        <v>35</v>
      </c>
      <c r="R640" t="s">
        <v>63</v>
      </c>
      <c r="S640" t="s">
        <v>45</v>
      </c>
      <c r="T640">
        <v>0</v>
      </c>
      <c r="U640">
        <v>0</v>
      </c>
      <c r="V640">
        <v>0</v>
      </c>
      <c r="W640">
        <v>0</v>
      </c>
      <c r="X640">
        <v>1</v>
      </c>
      <c r="Y640" s="1">
        <v>44448</v>
      </c>
      <c r="Z640" s="1">
        <v>44448</v>
      </c>
      <c r="AA640">
        <v>0</v>
      </c>
      <c r="AB640" t="s">
        <v>52</v>
      </c>
      <c r="AC640" t="b">
        <v>0</v>
      </c>
      <c r="AD640" t="b">
        <v>0</v>
      </c>
    </row>
    <row r="641" spans="1:30" x14ac:dyDescent="0.25">
      <c r="A641" t="s">
        <v>714</v>
      </c>
      <c r="B641" s="1">
        <v>44817</v>
      </c>
      <c r="D641" s="1">
        <v>44860</v>
      </c>
      <c r="E641" s="1">
        <v>44860</v>
      </c>
      <c r="F641" s="1">
        <v>45161</v>
      </c>
      <c r="G641" s="1">
        <v>45161</v>
      </c>
      <c r="H641">
        <v>3</v>
      </c>
      <c r="I641">
        <v>76.150000000000006</v>
      </c>
      <c r="J641">
        <v>25.38</v>
      </c>
      <c r="K641">
        <v>11.68</v>
      </c>
      <c r="L641" t="s">
        <v>40</v>
      </c>
      <c r="M641" t="s">
        <v>62</v>
      </c>
      <c r="N641" t="s">
        <v>48</v>
      </c>
      <c r="O641">
        <v>38</v>
      </c>
      <c r="P641" t="s">
        <v>34</v>
      </c>
      <c r="Q641" t="s">
        <v>82</v>
      </c>
      <c r="R641" t="s">
        <v>63</v>
      </c>
      <c r="S641" t="s">
        <v>45</v>
      </c>
      <c r="T641">
        <v>1</v>
      </c>
      <c r="U641">
        <v>0</v>
      </c>
      <c r="V641">
        <v>0</v>
      </c>
      <c r="W641">
        <v>0</v>
      </c>
      <c r="X641">
        <v>0</v>
      </c>
      <c r="Y641" s="1">
        <v>44953</v>
      </c>
      <c r="Z641" s="1">
        <v>44953</v>
      </c>
      <c r="AA641">
        <v>0</v>
      </c>
      <c r="AB641" t="s">
        <v>38</v>
      </c>
      <c r="AC641" t="b">
        <v>1</v>
      </c>
      <c r="AD641" t="b">
        <v>0</v>
      </c>
    </row>
    <row r="642" spans="1:30" x14ac:dyDescent="0.25">
      <c r="A642" t="s">
        <v>715</v>
      </c>
      <c r="B642" s="1">
        <v>44858</v>
      </c>
      <c r="D642" s="1">
        <v>45660</v>
      </c>
      <c r="E642" s="1">
        <v>45660</v>
      </c>
      <c r="F642" s="1">
        <v>45825</v>
      </c>
      <c r="G642" s="1">
        <v>45825</v>
      </c>
      <c r="H642">
        <v>8</v>
      </c>
      <c r="I642">
        <v>475.57</v>
      </c>
      <c r="J642">
        <v>59.45</v>
      </c>
      <c r="K642">
        <v>121.56</v>
      </c>
      <c r="L642" t="s">
        <v>40</v>
      </c>
      <c r="M642" t="s">
        <v>88</v>
      </c>
      <c r="N642" t="s">
        <v>48</v>
      </c>
      <c r="O642">
        <v>27</v>
      </c>
      <c r="P642" t="s">
        <v>70</v>
      </c>
      <c r="Q642" t="s">
        <v>66</v>
      </c>
      <c r="R642" t="s">
        <v>67</v>
      </c>
      <c r="S642" t="s">
        <v>72</v>
      </c>
      <c r="T642">
        <v>0</v>
      </c>
      <c r="U642">
        <v>0</v>
      </c>
      <c r="V642">
        <v>0</v>
      </c>
      <c r="W642">
        <v>0</v>
      </c>
      <c r="X642">
        <v>2</v>
      </c>
      <c r="Y642" s="1">
        <v>45400</v>
      </c>
      <c r="Z642" s="1">
        <v>45400</v>
      </c>
      <c r="AA642">
        <v>0</v>
      </c>
      <c r="AB642" t="s">
        <v>52</v>
      </c>
      <c r="AC642" t="b">
        <v>1</v>
      </c>
      <c r="AD642" t="b">
        <v>0</v>
      </c>
    </row>
    <row r="643" spans="1:30" x14ac:dyDescent="0.25">
      <c r="A643" t="s">
        <v>716</v>
      </c>
      <c r="B643" s="1">
        <v>43883</v>
      </c>
      <c r="D643" s="1">
        <v>44424</v>
      </c>
      <c r="E643" s="1">
        <v>44424</v>
      </c>
      <c r="F643" s="1">
        <v>44438</v>
      </c>
      <c r="G643" s="1">
        <v>44438</v>
      </c>
      <c r="H643">
        <v>3</v>
      </c>
      <c r="I643">
        <v>441.41</v>
      </c>
      <c r="J643">
        <v>147.13999999999999</v>
      </c>
      <c r="K643">
        <v>35.119999999999997</v>
      </c>
      <c r="L643" t="s">
        <v>65</v>
      </c>
      <c r="M643" t="s">
        <v>32</v>
      </c>
      <c r="N643" t="s">
        <v>48</v>
      </c>
      <c r="O643">
        <v>38</v>
      </c>
      <c r="P643" t="s">
        <v>34</v>
      </c>
      <c r="Q643" t="s">
        <v>50</v>
      </c>
      <c r="R643" t="s">
        <v>56</v>
      </c>
      <c r="S643" t="s">
        <v>45</v>
      </c>
      <c r="T643">
        <v>0</v>
      </c>
      <c r="U643">
        <v>0</v>
      </c>
      <c r="V643">
        <v>1</v>
      </c>
      <c r="W643">
        <v>0</v>
      </c>
      <c r="X643">
        <v>2</v>
      </c>
      <c r="Y643">
        <v>0</v>
      </c>
      <c r="Z643" t="s">
        <v>37</v>
      </c>
      <c r="AA643">
        <v>0</v>
      </c>
      <c r="AB643" t="s">
        <v>38</v>
      </c>
      <c r="AC643" t="b">
        <v>1</v>
      </c>
      <c r="AD643" t="b">
        <v>0</v>
      </c>
    </row>
    <row r="644" spans="1:30" x14ac:dyDescent="0.25">
      <c r="A644" t="s">
        <v>717</v>
      </c>
      <c r="B644" s="1">
        <v>44922</v>
      </c>
      <c r="D644" s="1">
        <v>45190</v>
      </c>
      <c r="E644" s="1">
        <v>45190</v>
      </c>
      <c r="F644" s="1">
        <v>45848</v>
      </c>
      <c r="G644" s="1">
        <v>45848</v>
      </c>
      <c r="H644">
        <v>4</v>
      </c>
      <c r="I644">
        <v>306.5</v>
      </c>
      <c r="J644">
        <v>76.63</v>
      </c>
      <c r="K644">
        <v>32.229999999999997</v>
      </c>
      <c r="L644" t="s">
        <v>31</v>
      </c>
      <c r="M644" t="s">
        <v>80</v>
      </c>
      <c r="N644" t="s">
        <v>48</v>
      </c>
      <c r="O644">
        <v>18</v>
      </c>
      <c r="P644" t="s">
        <v>49</v>
      </c>
      <c r="Q644" t="s">
        <v>90</v>
      </c>
      <c r="R644" t="s">
        <v>56</v>
      </c>
      <c r="S644" t="s">
        <v>96</v>
      </c>
      <c r="T644">
        <v>0</v>
      </c>
      <c r="U644">
        <v>0</v>
      </c>
      <c r="V644">
        <v>0</v>
      </c>
      <c r="W644">
        <v>0</v>
      </c>
      <c r="X644">
        <v>2</v>
      </c>
      <c r="Y644" s="1">
        <v>44991</v>
      </c>
      <c r="Z644" s="1">
        <v>44991</v>
      </c>
      <c r="AA644">
        <v>0</v>
      </c>
      <c r="AB644" t="s">
        <v>38</v>
      </c>
      <c r="AC644" t="b">
        <v>1</v>
      </c>
      <c r="AD644" t="b">
        <v>0</v>
      </c>
    </row>
    <row r="645" spans="1:30" x14ac:dyDescent="0.25">
      <c r="A645" t="s">
        <v>718</v>
      </c>
      <c r="B645" s="1">
        <v>45249</v>
      </c>
      <c r="D645" s="1">
        <v>45887</v>
      </c>
      <c r="E645" s="1">
        <v>45887</v>
      </c>
      <c r="F645" s="1">
        <v>45932</v>
      </c>
      <c r="G645" s="1">
        <v>45932</v>
      </c>
      <c r="H645">
        <v>2</v>
      </c>
      <c r="I645">
        <v>294.27</v>
      </c>
      <c r="J645">
        <v>147.13999999999999</v>
      </c>
      <c r="K645">
        <v>82.87</v>
      </c>
      <c r="L645" t="s">
        <v>31</v>
      </c>
      <c r="M645" t="s">
        <v>41</v>
      </c>
      <c r="N645" t="s">
        <v>33</v>
      </c>
      <c r="O645">
        <v>33</v>
      </c>
      <c r="P645" t="s">
        <v>34</v>
      </c>
      <c r="Q645" t="s">
        <v>55</v>
      </c>
      <c r="R645" t="s">
        <v>44</v>
      </c>
      <c r="S645" t="s">
        <v>45</v>
      </c>
      <c r="T645">
        <v>1</v>
      </c>
      <c r="U645">
        <v>0</v>
      </c>
      <c r="V645">
        <v>0</v>
      </c>
      <c r="W645">
        <v>0</v>
      </c>
      <c r="X645">
        <v>0</v>
      </c>
      <c r="Y645" s="1">
        <v>45904</v>
      </c>
      <c r="Z645" s="1">
        <v>45904</v>
      </c>
      <c r="AA645">
        <v>0</v>
      </c>
      <c r="AB645" t="s">
        <v>38</v>
      </c>
      <c r="AC645" t="b">
        <v>1</v>
      </c>
      <c r="AD645" t="b">
        <v>1</v>
      </c>
    </row>
    <row r="646" spans="1:30" x14ac:dyDescent="0.25">
      <c r="A646" t="s">
        <v>719</v>
      </c>
      <c r="B646" s="1">
        <v>43962</v>
      </c>
      <c r="D646" s="1">
        <v>44665</v>
      </c>
      <c r="E646" s="1">
        <v>44665</v>
      </c>
      <c r="F646" s="1">
        <v>44807</v>
      </c>
      <c r="G646" s="1">
        <v>44807</v>
      </c>
      <c r="H646">
        <v>6</v>
      </c>
      <c r="I646">
        <v>539.36</v>
      </c>
      <c r="J646">
        <v>89.89</v>
      </c>
      <c r="K646">
        <v>37.6</v>
      </c>
      <c r="L646" t="s">
        <v>31</v>
      </c>
      <c r="M646" t="s">
        <v>62</v>
      </c>
      <c r="N646" t="s">
        <v>48</v>
      </c>
      <c r="O646">
        <v>26</v>
      </c>
      <c r="P646" t="s">
        <v>70</v>
      </c>
      <c r="Q646" t="s">
        <v>35</v>
      </c>
      <c r="R646" t="s">
        <v>67</v>
      </c>
      <c r="S646" t="s">
        <v>57</v>
      </c>
      <c r="T646">
        <v>0</v>
      </c>
      <c r="U646">
        <v>0</v>
      </c>
      <c r="V646">
        <v>0</v>
      </c>
      <c r="W646">
        <v>0</v>
      </c>
      <c r="X646">
        <v>3</v>
      </c>
      <c r="Y646" s="1">
        <v>44198</v>
      </c>
      <c r="Z646" s="1">
        <v>44198</v>
      </c>
      <c r="AA646">
        <v>4</v>
      </c>
      <c r="AB646" t="s">
        <v>73</v>
      </c>
      <c r="AC646" t="b">
        <v>1</v>
      </c>
      <c r="AD646" t="b">
        <v>1</v>
      </c>
    </row>
    <row r="647" spans="1:30" x14ac:dyDescent="0.25">
      <c r="A647" t="s">
        <v>720</v>
      </c>
      <c r="B647" s="1">
        <v>43958</v>
      </c>
      <c r="D647" s="1">
        <v>45121</v>
      </c>
      <c r="E647" s="1">
        <v>45121</v>
      </c>
      <c r="F647" s="1">
        <v>45284</v>
      </c>
      <c r="G647" s="1">
        <v>45284</v>
      </c>
      <c r="H647">
        <v>3</v>
      </c>
      <c r="I647">
        <v>88.71</v>
      </c>
      <c r="J647">
        <v>29.57</v>
      </c>
      <c r="K647">
        <v>42.75</v>
      </c>
      <c r="L647" t="s">
        <v>31</v>
      </c>
      <c r="M647" t="s">
        <v>54</v>
      </c>
      <c r="N647" t="s">
        <v>33</v>
      </c>
      <c r="O647">
        <v>34</v>
      </c>
      <c r="P647" t="s">
        <v>34</v>
      </c>
      <c r="Q647" t="s">
        <v>66</v>
      </c>
      <c r="R647" t="s">
        <v>67</v>
      </c>
      <c r="S647" t="s">
        <v>45</v>
      </c>
      <c r="T647">
        <v>0</v>
      </c>
      <c r="U647">
        <v>0</v>
      </c>
      <c r="V647">
        <v>0</v>
      </c>
      <c r="W647">
        <v>0</v>
      </c>
      <c r="X647">
        <v>0</v>
      </c>
      <c r="Y647" s="1">
        <v>44029</v>
      </c>
      <c r="Z647" s="1">
        <v>44029</v>
      </c>
      <c r="AA647">
        <v>4</v>
      </c>
      <c r="AB647" t="s">
        <v>73</v>
      </c>
      <c r="AC647" t="b">
        <v>1</v>
      </c>
      <c r="AD647" t="b">
        <v>0</v>
      </c>
    </row>
    <row r="648" spans="1:30" x14ac:dyDescent="0.25">
      <c r="A648" t="s">
        <v>721</v>
      </c>
      <c r="B648" s="1">
        <v>43940</v>
      </c>
      <c r="D648" s="1">
        <v>45272</v>
      </c>
      <c r="E648" s="1">
        <v>45272</v>
      </c>
      <c r="F648" s="1">
        <v>45316</v>
      </c>
      <c r="G648" s="1">
        <v>45316</v>
      </c>
      <c r="H648">
        <v>4</v>
      </c>
      <c r="I648">
        <v>4.87</v>
      </c>
      <c r="J648">
        <v>1.22</v>
      </c>
      <c r="K648">
        <v>0.96</v>
      </c>
      <c r="L648" t="s">
        <v>40</v>
      </c>
      <c r="M648" t="s">
        <v>60</v>
      </c>
      <c r="N648" t="s">
        <v>42</v>
      </c>
      <c r="O648">
        <v>36</v>
      </c>
      <c r="P648" t="s">
        <v>34</v>
      </c>
      <c r="Q648" t="s">
        <v>55</v>
      </c>
      <c r="R648" t="s">
        <v>67</v>
      </c>
      <c r="S648" t="s">
        <v>45</v>
      </c>
      <c r="T648">
        <v>0</v>
      </c>
      <c r="U648">
        <v>0</v>
      </c>
      <c r="V648">
        <v>0</v>
      </c>
      <c r="W648">
        <v>0</v>
      </c>
      <c r="X648">
        <v>1</v>
      </c>
      <c r="Y648" s="1">
        <v>45605</v>
      </c>
      <c r="Z648" s="1">
        <v>45605</v>
      </c>
      <c r="AA648">
        <v>0</v>
      </c>
      <c r="AB648" t="s">
        <v>38</v>
      </c>
      <c r="AC648" t="b">
        <v>1</v>
      </c>
      <c r="AD648" t="b">
        <v>0</v>
      </c>
    </row>
    <row r="649" spans="1:30" x14ac:dyDescent="0.25">
      <c r="A649" t="s">
        <v>722</v>
      </c>
      <c r="B649" s="1">
        <v>43847</v>
      </c>
      <c r="D649" s="1">
        <v>44635</v>
      </c>
      <c r="E649" s="1">
        <v>44635</v>
      </c>
      <c r="F649" s="1">
        <v>44856</v>
      </c>
      <c r="G649" s="1">
        <v>44856</v>
      </c>
      <c r="H649">
        <v>2</v>
      </c>
      <c r="I649">
        <v>76.62</v>
      </c>
      <c r="J649">
        <v>38.31</v>
      </c>
      <c r="K649">
        <v>77.540000000000006</v>
      </c>
      <c r="L649" t="s">
        <v>65</v>
      </c>
      <c r="M649" t="s">
        <v>62</v>
      </c>
      <c r="N649" t="s">
        <v>48</v>
      </c>
      <c r="O649">
        <v>21</v>
      </c>
      <c r="P649" t="s">
        <v>70</v>
      </c>
      <c r="Q649" t="s">
        <v>82</v>
      </c>
      <c r="R649" t="s">
        <v>56</v>
      </c>
      <c r="S649" t="s">
        <v>57</v>
      </c>
      <c r="T649">
        <v>1</v>
      </c>
      <c r="U649">
        <v>0</v>
      </c>
      <c r="V649">
        <v>0</v>
      </c>
      <c r="W649">
        <v>0</v>
      </c>
      <c r="X649">
        <v>0</v>
      </c>
      <c r="Y649" s="1">
        <v>45668</v>
      </c>
      <c r="Z649" s="1">
        <v>45668</v>
      </c>
      <c r="AA649">
        <v>0</v>
      </c>
      <c r="AB649" t="s">
        <v>73</v>
      </c>
      <c r="AC649" t="b">
        <v>1</v>
      </c>
      <c r="AD649" t="b">
        <v>1</v>
      </c>
    </row>
    <row r="650" spans="1:30" x14ac:dyDescent="0.25">
      <c r="A650" t="s">
        <v>723</v>
      </c>
      <c r="B650" s="1">
        <v>44689</v>
      </c>
      <c r="D650" s="1">
        <v>45691</v>
      </c>
      <c r="E650" s="1">
        <v>45691</v>
      </c>
      <c r="F650" s="1">
        <v>45940</v>
      </c>
      <c r="G650" s="1">
        <v>45940</v>
      </c>
      <c r="H650">
        <v>4</v>
      </c>
      <c r="I650">
        <v>354.63</v>
      </c>
      <c r="J650">
        <v>88.66</v>
      </c>
      <c r="K650">
        <v>93.78</v>
      </c>
      <c r="L650" t="s">
        <v>59</v>
      </c>
      <c r="M650" t="s">
        <v>69</v>
      </c>
      <c r="N650" t="s">
        <v>42</v>
      </c>
      <c r="O650">
        <v>39</v>
      </c>
      <c r="P650" t="s">
        <v>34</v>
      </c>
      <c r="Q650" t="s">
        <v>43</v>
      </c>
      <c r="R650" t="s">
        <v>63</v>
      </c>
      <c r="S650" t="s">
        <v>85</v>
      </c>
      <c r="T650">
        <v>0</v>
      </c>
      <c r="U650">
        <v>1</v>
      </c>
      <c r="V650">
        <v>1</v>
      </c>
      <c r="W650">
        <v>0</v>
      </c>
      <c r="X650">
        <v>3</v>
      </c>
      <c r="Y650" s="1">
        <v>45352</v>
      </c>
      <c r="Z650" s="1">
        <v>45352</v>
      </c>
      <c r="AA650">
        <v>9</v>
      </c>
      <c r="AB650" t="s">
        <v>73</v>
      </c>
      <c r="AC650" t="b">
        <v>1</v>
      </c>
      <c r="AD650" t="b">
        <v>0</v>
      </c>
    </row>
    <row r="651" spans="1:30" x14ac:dyDescent="0.25">
      <c r="A651" t="s">
        <v>724</v>
      </c>
      <c r="B651" s="1">
        <v>44436</v>
      </c>
      <c r="D651" s="1">
        <v>45267</v>
      </c>
      <c r="E651" s="1">
        <v>45267</v>
      </c>
      <c r="F651" s="1">
        <v>45655</v>
      </c>
      <c r="G651" s="1">
        <v>45655</v>
      </c>
      <c r="H651">
        <v>2</v>
      </c>
      <c r="I651">
        <v>234.21</v>
      </c>
      <c r="J651">
        <v>117.11</v>
      </c>
      <c r="K651">
        <v>104.15</v>
      </c>
      <c r="L651" t="s">
        <v>47</v>
      </c>
      <c r="M651" t="s">
        <v>62</v>
      </c>
      <c r="N651" t="s">
        <v>42</v>
      </c>
      <c r="O651">
        <v>51</v>
      </c>
      <c r="P651" t="s">
        <v>34</v>
      </c>
      <c r="Q651" t="s">
        <v>35</v>
      </c>
      <c r="R651" t="s">
        <v>44</v>
      </c>
      <c r="S651" t="s">
        <v>100</v>
      </c>
      <c r="T651">
        <v>0</v>
      </c>
      <c r="U651">
        <v>0</v>
      </c>
      <c r="V651">
        <v>0</v>
      </c>
      <c r="W651">
        <v>0</v>
      </c>
      <c r="X651">
        <v>1</v>
      </c>
      <c r="Y651" s="1">
        <v>44618</v>
      </c>
      <c r="Z651" s="1">
        <v>44618</v>
      </c>
      <c r="AA651">
        <v>0</v>
      </c>
      <c r="AB651" t="s">
        <v>52</v>
      </c>
      <c r="AC651" t="b">
        <v>1</v>
      </c>
      <c r="AD651" t="b">
        <v>0</v>
      </c>
    </row>
    <row r="652" spans="1:30" x14ac:dyDescent="0.25">
      <c r="A652" t="s">
        <v>725</v>
      </c>
      <c r="B652" s="1">
        <v>44403</v>
      </c>
      <c r="D652" s="1">
        <v>45466</v>
      </c>
      <c r="E652" s="1">
        <v>45466</v>
      </c>
      <c r="F652" s="1">
        <v>45812</v>
      </c>
      <c r="G652" s="1">
        <v>45812</v>
      </c>
      <c r="H652">
        <v>2</v>
      </c>
      <c r="I652">
        <v>83.82</v>
      </c>
      <c r="J652">
        <v>41.91</v>
      </c>
      <c r="K652">
        <v>10.199999999999999</v>
      </c>
      <c r="L652" t="s">
        <v>87</v>
      </c>
      <c r="M652" t="s">
        <v>54</v>
      </c>
      <c r="N652" t="s">
        <v>48</v>
      </c>
      <c r="O652">
        <v>19</v>
      </c>
      <c r="P652" t="s">
        <v>49</v>
      </c>
      <c r="Q652" t="s">
        <v>43</v>
      </c>
      <c r="R652" t="s">
        <v>67</v>
      </c>
      <c r="S652" t="s">
        <v>51</v>
      </c>
      <c r="T652">
        <v>1</v>
      </c>
      <c r="U652">
        <v>0</v>
      </c>
      <c r="V652">
        <v>0</v>
      </c>
      <c r="W652">
        <v>0</v>
      </c>
      <c r="X652">
        <v>0</v>
      </c>
      <c r="Y652" s="1">
        <v>45360</v>
      </c>
      <c r="Z652" s="1">
        <v>45360</v>
      </c>
      <c r="AA652">
        <v>0</v>
      </c>
      <c r="AB652" t="s">
        <v>73</v>
      </c>
      <c r="AC652" t="b">
        <v>1</v>
      </c>
      <c r="AD652" t="b">
        <v>0</v>
      </c>
    </row>
    <row r="653" spans="1:30" x14ac:dyDescent="0.25">
      <c r="A653" t="s">
        <v>726</v>
      </c>
      <c r="B653" s="1">
        <v>45027</v>
      </c>
      <c r="D653" s="1">
        <v>45373</v>
      </c>
      <c r="E653" s="1">
        <v>45373</v>
      </c>
      <c r="F653" s="1">
        <v>45578</v>
      </c>
      <c r="G653" s="1">
        <v>45578</v>
      </c>
      <c r="H653">
        <v>4</v>
      </c>
      <c r="I653">
        <v>74.03</v>
      </c>
      <c r="J653">
        <v>18.510000000000002</v>
      </c>
      <c r="K653">
        <v>16.57</v>
      </c>
      <c r="L653" t="s">
        <v>40</v>
      </c>
      <c r="M653" t="s">
        <v>60</v>
      </c>
      <c r="N653" t="s">
        <v>42</v>
      </c>
      <c r="O653">
        <v>45</v>
      </c>
      <c r="P653" t="s">
        <v>34</v>
      </c>
      <c r="Q653" t="s">
        <v>35</v>
      </c>
      <c r="R653" t="s">
        <v>56</v>
      </c>
      <c r="S653" t="s">
        <v>85</v>
      </c>
      <c r="T653">
        <v>0</v>
      </c>
      <c r="U653">
        <v>0</v>
      </c>
      <c r="V653">
        <v>0</v>
      </c>
      <c r="W653">
        <v>0</v>
      </c>
      <c r="X653">
        <v>2</v>
      </c>
      <c r="Y653" s="1">
        <v>45847</v>
      </c>
      <c r="Z653" s="1">
        <v>45847</v>
      </c>
      <c r="AA653">
        <v>6</v>
      </c>
      <c r="AB653" t="s">
        <v>52</v>
      </c>
      <c r="AC653" t="b">
        <v>0</v>
      </c>
      <c r="AD653" t="b">
        <v>0</v>
      </c>
    </row>
    <row r="654" spans="1:30" x14ac:dyDescent="0.25">
      <c r="A654" t="s">
        <v>727</v>
      </c>
      <c r="B654" s="1">
        <v>45073</v>
      </c>
      <c r="D654" s="1">
        <v>45623</v>
      </c>
      <c r="E654" s="1">
        <v>45623</v>
      </c>
      <c r="F654" s="1">
        <v>45914</v>
      </c>
      <c r="G654" s="1">
        <v>45914</v>
      </c>
      <c r="H654">
        <v>4</v>
      </c>
      <c r="I654">
        <v>227.77</v>
      </c>
      <c r="J654">
        <v>56.94</v>
      </c>
      <c r="K654">
        <v>30.84</v>
      </c>
      <c r="L654" t="s">
        <v>87</v>
      </c>
      <c r="M654" t="s">
        <v>104</v>
      </c>
      <c r="N654" t="s">
        <v>48</v>
      </c>
      <c r="O654">
        <v>18</v>
      </c>
      <c r="P654" t="s">
        <v>49</v>
      </c>
      <c r="Q654" t="s">
        <v>82</v>
      </c>
      <c r="R654" t="s">
        <v>56</v>
      </c>
      <c r="S654" t="s">
        <v>36</v>
      </c>
      <c r="T654">
        <v>1</v>
      </c>
      <c r="U654">
        <v>1</v>
      </c>
      <c r="V654">
        <v>0</v>
      </c>
      <c r="W654">
        <v>0</v>
      </c>
      <c r="X654">
        <v>1</v>
      </c>
      <c r="Y654">
        <v>0</v>
      </c>
      <c r="Z654" t="s">
        <v>37</v>
      </c>
      <c r="AA654">
        <v>4</v>
      </c>
      <c r="AB654" t="s">
        <v>73</v>
      </c>
      <c r="AC654" t="b">
        <v>0</v>
      </c>
      <c r="AD654" t="b">
        <v>0</v>
      </c>
    </row>
    <row r="655" spans="1:30" x14ac:dyDescent="0.25">
      <c r="A655" t="s">
        <v>728</v>
      </c>
      <c r="B655" s="1">
        <v>44411</v>
      </c>
      <c r="D655" s="1">
        <v>45578</v>
      </c>
      <c r="E655" s="1">
        <v>45578</v>
      </c>
      <c r="F655" s="1">
        <v>45790</v>
      </c>
      <c r="G655" s="1">
        <v>45790</v>
      </c>
      <c r="H655">
        <v>1</v>
      </c>
      <c r="I655">
        <v>55.25</v>
      </c>
      <c r="J655">
        <v>55.25</v>
      </c>
      <c r="K655">
        <v>27.23</v>
      </c>
      <c r="L655" t="s">
        <v>87</v>
      </c>
      <c r="M655" t="s">
        <v>41</v>
      </c>
      <c r="N655" t="s">
        <v>48</v>
      </c>
      <c r="O655">
        <v>29</v>
      </c>
      <c r="P655" t="s">
        <v>70</v>
      </c>
      <c r="Q655" t="s">
        <v>55</v>
      </c>
      <c r="R655" t="s">
        <v>56</v>
      </c>
      <c r="S655" t="s">
        <v>57</v>
      </c>
      <c r="T655">
        <v>0</v>
      </c>
      <c r="U655">
        <v>1</v>
      </c>
      <c r="V655">
        <v>0</v>
      </c>
      <c r="W655">
        <v>0</v>
      </c>
      <c r="X655">
        <v>0</v>
      </c>
      <c r="Y655">
        <v>0</v>
      </c>
      <c r="Z655" t="s">
        <v>37</v>
      </c>
      <c r="AA655">
        <v>1</v>
      </c>
      <c r="AB655" t="s">
        <v>38</v>
      </c>
      <c r="AC655" t="b">
        <v>1</v>
      </c>
      <c r="AD655" t="b">
        <v>0</v>
      </c>
    </row>
    <row r="656" spans="1:30" x14ac:dyDescent="0.25">
      <c r="A656" t="s">
        <v>729</v>
      </c>
      <c r="B656" s="1">
        <v>44196</v>
      </c>
      <c r="D656" s="1">
        <v>45071</v>
      </c>
      <c r="E656" s="1">
        <v>45071</v>
      </c>
      <c r="F656" s="1">
        <v>45160</v>
      </c>
      <c r="G656" s="1">
        <v>45160</v>
      </c>
      <c r="H656">
        <v>2</v>
      </c>
      <c r="I656">
        <v>95.16</v>
      </c>
      <c r="J656">
        <v>47.58</v>
      </c>
      <c r="K656">
        <v>47.91</v>
      </c>
      <c r="L656" t="s">
        <v>87</v>
      </c>
      <c r="M656" t="s">
        <v>41</v>
      </c>
      <c r="N656" t="s">
        <v>42</v>
      </c>
      <c r="O656">
        <v>33</v>
      </c>
      <c r="P656" t="s">
        <v>34</v>
      </c>
      <c r="Q656" t="s">
        <v>82</v>
      </c>
      <c r="R656" t="s">
        <v>56</v>
      </c>
      <c r="S656" t="s">
        <v>85</v>
      </c>
      <c r="T656">
        <v>0</v>
      </c>
      <c r="U656">
        <v>0</v>
      </c>
      <c r="V656">
        <v>0</v>
      </c>
      <c r="W656">
        <v>0</v>
      </c>
      <c r="X656">
        <v>1</v>
      </c>
      <c r="Y656" s="1">
        <v>45165</v>
      </c>
      <c r="Z656" s="1">
        <v>45165</v>
      </c>
      <c r="AA656">
        <v>4</v>
      </c>
      <c r="AB656" t="s">
        <v>38</v>
      </c>
      <c r="AC656" t="b">
        <v>0</v>
      </c>
      <c r="AD656" t="b">
        <v>0</v>
      </c>
    </row>
    <row r="657" spans="1:30" x14ac:dyDescent="0.25">
      <c r="A657" t="s">
        <v>730</v>
      </c>
      <c r="B657" s="1">
        <v>44413</v>
      </c>
      <c r="D657" s="1">
        <v>44657</v>
      </c>
      <c r="E657" s="1">
        <v>44657</v>
      </c>
      <c r="F657" s="1">
        <v>45744</v>
      </c>
      <c r="G657" s="1">
        <v>45744</v>
      </c>
      <c r="H657">
        <v>3</v>
      </c>
      <c r="I657">
        <v>105.4</v>
      </c>
      <c r="J657">
        <v>35.130000000000003</v>
      </c>
      <c r="K657">
        <v>4.6900000000000004</v>
      </c>
      <c r="L657" t="s">
        <v>59</v>
      </c>
      <c r="M657" t="s">
        <v>41</v>
      </c>
      <c r="N657" t="s">
        <v>42</v>
      </c>
      <c r="O657">
        <v>39</v>
      </c>
      <c r="P657" t="s">
        <v>34</v>
      </c>
      <c r="Q657" t="s">
        <v>82</v>
      </c>
      <c r="R657" t="s">
        <v>44</v>
      </c>
      <c r="S657" t="s">
        <v>100</v>
      </c>
      <c r="T657">
        <v>0</v>
      </c>
      <c r="U657">
        <v>0</v>
      </c>
      <c r="V657">
        <v>0</v>
      </c>
      <c r="W657">
        <v>1</v>
      </c>
      <c r="X657">
        <v>2</v>
      </c>
      <c r="Y657" s="1">
        <v>45405</v>
      </c>
      <c r="Z657" s="1">
        <v>45405</v>
      </c>
      <c r="AA657">
        <v>0</v>
      </c>
      <c r="AB657" t="s">
        <v>38</v>
      </c>
      <c r="AC657" t="b">
        <v>1</v>
      </c>
      <c r="AD657" t="b">
        <v>0</v>
      </c>
    </row>
    <row r="658" spans="1:30" x14ac:dyDescent="0.25">
      <c r="A658" t="s">
        <v>731</v>
      </c>
      <c r="B658" s="1">
        <v>45236</v>
      </c>
      <c r="D658" s="1">
        <v>45688</v>
      </c>
      <c r="E658" s="1">
        <v>45688</v>
      </c>
      <c r="F658" s="1">
        <v>45839</v>
      </c>
      <c r="G658" s="1">
        <v>45839</v>
      </c>
      <c r="H658">
        <v>6</v>
      </c>
      <c r="I658">
        <v>270.43</v>
      </c>
      <c r="J658">
        <v>45.07</v>
      </c>
      <c r="K658">
        <v>39.39</v>
      </c>
      <c r="L658" t="s">
        <v>47</v>
      </c>
      <c r="M658" t="s">
        <v>88</v>
      </c>
      <c r="N658" t="s">
        <v>33</v>
      </c>
      <c r="O658">
        <v>40</v>
      </c>
      <c r="P658" t="s">
        <v>34</v>
      </c>
      <c r="Q658" t="s">
        <v>66</v>
      </c>
      <c r="R658" t="s">
        <v>67</v>
      </c>
      <c r="S658" t="s">
        <v>72</v>
      </c>
      <c r="T658">
        <v>1</v>
      </c>
      <c r="U658">
        <v>0</v>
      </c>
      <c r="V658">
        <v>0</v>
      </c>
      <c r="W658">
        <v>0</v>
      </c>
      <c r="X658">
        <v>1</v>
      </c>
      <c r="Y658">
        <v>0</v>
      </c>
      <c r="Z658" t="s">
        <v>37</v>
      </c>
      <c r="AA658">
        <v>0</v>
      </c>
      <c r="AB658" t="s">
        <v>52</v>
      </c>
      <c r="AC658" t="b">
        <v>1</v>
      </c>
      <c r="AD658" t="b">
        <v>0</v>
      </c>
    </row>
    <row r="659" spans="1:30" x14ac:dyDescent="0.25">
      <c r="A659" t="s">
        <v>732</v>
      </c>
      <c r="B659" s="1">
        <v>44475</v>
      </c>
      <c r="D659" s="1">
        <v>44480</v>
      </c>
      <c r="E659" s="1">
        <v>44480</v>
      </c>
      <c r="F659" s="1">
        <v>45398</v>
      </c>
      <c r="G659" s="1">
        <v>45398</v>
      </c>
      <c r="H659">
        <v>1</v>
      </c>
      <c r="I659">
        <v>22.2</v>
      </c>
      <c r="J659">
        <v>22.2</v>
      </c>
      <c r="K659">
        <v>12.99</v>
      </c>
      <c r="L659" t="s">
        <v>65</v>
      </c>
      <c r="M659" t="s">
        <v>54</v>
      </c>
      <c r="N659" t="s">
        <v>48</v>
      </c>
      <c r="O659">
        <v>36</v>
      </c>
      <c r="P659" t="s">
        <v>34</v>
      </c>
      <c r="Q659" t="s">
        <v>82</v>
      </c>
      <c r="R659" t="s">
        <v>63</v>
      </c>
      <c r="S659" t="s">
        <v>45</v>
      </c>
      <c r="T659">
        <v>0</v>
      </c>
      <c r="U659">
        <v>1</v>
      </c>
      <c r="V659">
        <v>0</v>
      </c>
      <c r="W659">
        <v>0</v>
      </c>
      <c r="X659">
        <v>0</v>
      </c>
      <c r="Y659" s="1">
        <v>45104</v>
      </c>
      <c r="Z659" s="1">
        <v>45104</v>
      </c>
      <c r="AA659">
        <v>0</v>
      </c>
      <c r="AB659" t="s">
        <v>38</v>
      </c>
      <c r="AC659" t="b">
        <v>1</v>
      </c>
      <c r="AD659" t="b">
        <v>0</v>
      </c>
    </row>
    <row r="660" spans="1:30" x14ac:dyDescent="0.25">
      <c r="A660" t="s">
        <v>733</v>
      </c>
      <c r="B660" s="1">
        <v>45052</v>
      </c>
      <c r="D660" s="1">
        <v>45058</v>
      </c>
      <c r="E660" s="1">
        <v>45058</v>
      </c>
      <c r="F660" s="1">
        <v>45882</v>
      </c>
      <c r="G660" s="1">
        <v>45882</v>
      </c>
      <c r="H660">
        <v>5</v>
      </c>
      <c r="I660">
        <v>173.9</v>
      </c>
      <c r="J660">
        <v>34.78</v>
      </c>
      <c r="K660">
        <v>15.14</v>
      </c>
      <c r="L660" t="s">
        <v>59</v>
      </c>
      <c r="M660" t="s">
        <v>104</v>
      </c>
      <c r="N660" t="s">
        <v>48</v>
      </c>
      <c r="O660">
        <v>44</v>
      </c>
      <c r="P660" t="s">
        <v>34</v>
      </c>
      <c r="Q660" t="s">
        <v>66</v>
      </c>
      <c r="R660" t="s">
        <v>35</v>
      </c>
      <c r="S660" t="s">
        <v>72</v>
      </c>
      <c r="T660">
        <v>0</v>
      </c>
      <c r="U660">
        <v>0</v>
      </c>
      <c r="V660">
        <v>0</v>
      </c>
      <c r="W660">
        <v>1</v>
      </c>
      <c r="X660">
        <v>1</v>
      </c>
      <c r="Y660">
        <v>0</v>
      </c>
      <c r="Z660" t="s">
        <v>37</v>
      </c>
      <c r="AA660">
        <v>0</v>
      </c>
      <c r="AB660" t="s">
        <v>38</v>
      </c>
      <c r="AC660" t="b">
        <v>0</v>
      </c>
      <c r="AD660" t="b">
        <v>1</v>
      </c>
    </row>
    <row r="661" spans="1:30" x14ac:dyDescent="0.25">
      <c r="A661" t="s">
        <v>734</v>
      </c>
      <c r="B661" s="1">
        <v>44601</v>
      </c>
      <c r="D661" s="1">
        <v>45322</v>
      </c>
      <c r="E661" s="1">
        <v>45322</v>
      </c>
      <c r="F661" s="1">
        <v>45789</v>
      </c>
      <c r="G661" s="1">
        <v>45789</v>
      </c>
      <c r="H661">
        <v>2</v>
      </c>
      <c r="I661">
        <v>158.04</v>
      </c>
      <c r="J661">
        <v>79.02</v>
      </c>
      <c r="K661">
        <v>136.44999999999999</v>
      </c>
      <c r="L661" t="s">
        <v>47</v>
      </c>
      <c r="M661" t="s">
        <v>62</v>
      </c>
      <c r="N661" t="s">
        <v>42</v>
      </c>
      <c r="O661">
        <v>37</v>
      </c>
      <c r="P661" t="s">
        <v>34</v>
      </c>
      <c r="Q661" t="s">
        <v>43</v>
      </c>
      <c r="R661" t="s">
        <v>44</v>
      </c>
      <c r="S661" t="s">
        <v>72</v>
      </c>
      <c r="T661">
        <v>0</v>
      </c>
      <c r="U661">
        <v>0</v>
      </c>
      <c r="V661">
        <v>0</v>
      </c>
      <c r="W661">
        <v>1</v>
      </c>
      <c r="X661">
        <v>0</v>
      </c>
      <c r="Y661" s="1">
        <v>45815</v>
      </c>
      <c r="Z661" s="1">
        <v>45815</v>
      </c>
      <c r="AA661">
        <v>0</v>
      </c>
      <c r="AB661" t="s">
        <v>38</v>
      </c>
      <c r="AC661" t="b">
        <v>1</v>
      </c>
      <c r="AD661" t="b">
        <v>0</v>
      </c>
    </row>
    <row r="662" spans="1:30" x14ac:dyDescent="0.25">
      <c r="A662" t="s">
        <v>735</v>
      </c>
      <c r="B662" s="1">
        <v>45515</v>
      </c>
      <c r="D662" s="1">
        <v>45831</v>
      </c>
      <c r="E662" s="1">
        <v>45831</v>
      </c>
      <c r="F662" s="1">
        <v>45859</v>
      </c>
      <c r="G662" s="1">
        <v>45859</v>
      </c>
      <c r="H662">
        <v>6</v>
      </c>
      <c r="I662">
        <v>44.67</v>
      </c>
      <c r="J662">
        <v>7.45</v>
      </c>
      <c r="K662">
        <v>10.61</v>
      </c>
      <c r="L662" t="s">
        <v>40</v>
      </c>
      <c r="M662" t="s">
        <v>104</v>
      </c>
      <c r="N662" t="s">
        <v>42</v>
      </c>
      <c r="O662">
        <v>51</v>
      </c>
      <c r="P662" t="s">
        <v>34</v>
      </c>
      <c r="Q662" t="s">
        <v>90</v>
      </c>
      <c r="R662" t="s">
        <v>67</v>
      </c>
      <c r="S662" t="s">
        <v>72</v>
      </c>
      <c r="T662">
        <v>0</v>
      </c>
      <c r="U662">
        <v>0</v>
      </c>
      <c r="V662">
        <v>0</v>
      </c>
      <c r="W662">
        <v>1</v>
      </c>
      <c r="X662">
        <v>4</v>
      </c>
      <c r="Y662" s="1">
        <v>45653</v>
      </c>
      <c r="Z662" s="1">
        <v>45653</v>
      </c>
      <c r="AA662">
        <v>0</v>
      </c>
      <c r="AB662" t="s">
        <v>38</v>
      </c>
      <c r="AC662" t="b">
        <v>1</v>
      </c>
      <c r="AD662" t="b">
        <v>0</v>
      </c>
    </row>
    <row r="663" spans="1:30" x14ac:dyDescent="0.25">
      <c r="A663" t="s">
        <v>736</v>
      </c>
      <c r="B663" s="1">
        <v>44202</v>
      </c>
      <c r="D663" s="1">
        <v>45236</v>
      </c>
      <c r="E663" s="1">
        <v>45236</v>
      </c>
      <c r="F663" s="1">
        <v>45771</v>
      </c>
      <c r="G663" s="1">
        <v>45771</v>
      </c>
      <c r="H663">
        <v>5</v>
      </c>
      <c r="I663">
        <v>397.85</v>
      </c>
      <c r="J663">
        <v>79.569999999999993</v>
      </c>
      <c r="K663">
        <v>80.959999999999994</v>
      </c>
      <c r="L663" t="s">
        <v>47</v>
      </c>
      <c r="M663" t="s">
        <v>62</v>
      </c>
      <c r="N663" t="s">
        <v>48</v>
      </c>
      <c r="O663">
        <v>39</v>
      </c>
      <c r="P663" t="s">
        <v>34</v>
      </c>
      <c r="Q663" t="s">
        <v>66</v>
      </c>
      <c r="R663" t="s">
        <v>44</v>
      </c>
      <c r="S663" t="s">
        <v>100</v>
      </c>
      <c r="T663">
        <v>0</v>
      </c>
      <c r="U663">
        <v>0</v>
      </c>
      <c r="V663">
        <v>0</v>
      </c>
      <c r="W663">
        <v>2</v>
      </c>
      <c r="X663">
        <v>1</v>
      </c>
      <c r="Y663" s="1">
        <v>44727</v>
      </c>
      <c r="Z663" s="1">
        <v>44727</v>
      </c>
      <c r="AA663">
        <v>7</v>
      </c>
      <c r="AB663" t="s">
        <v>73</v>
      </c>
      <c r="AC663" t="b">
        <v>0</v>
      </c>
      <c r="AD663" t="b">
        <v>1</v>
      </c>
    </row>
    <row r="664" spans="1:30" x14ac:dyDescent="0.25">
      <c r="A664" t="s">
        <v>737</v>
      </c>
      <c r="B664" s="1">
        <v>45404</v>
      </c>
      <c r="D664" s="1">
        <v>45619</v>
      </c>
      <c r="E664" s="1">
        <v>45619</v>
      </c>
      <c r="F664" s="1">
        <v>45911</v>
      </c>
      <c r="G664" s="1">
        <v>45911</v>
      </c>
      <c r="H664">
        <v>5</v>
      </c>
      <c r="I664">
        <v>217.19</v>
      </c>
      <c r="J664">
        <v>43.44</v>
      </c>
      <c r="K664">
        <v>12.34</v>
      </c>
      <c r="L664" t="s">
        <v>59</v>
      </c>
      <c r="M664" t="s">
        <v>32</v>
      </c>
      <c r="N664" t="s">
        <v>42</v>
      </c>
      <c r="O664">
        <v>28</v>
      </c>
      <c r="P664" t="s">
        <v>70</v>
      </c>
      <c r="Q664" t="s">
        <v>82</v>
      </c>
      <c r="R664" t="s">
        <v>35</v>
      </c>
      <c r="S664" t="s">
        <v>36</v>
      </c>
      <c r="T664">
        <v>0</v>
      </c>
      <c r="U664">
        <v>0</v>
      </c>
      <c r="V664">
        <v>1</v>
      </c>
      <c r="W664">
        <v>0</v>
      </c>
      <c r="X664">
        <v>3</v>
      </c>
      <c r="Y664" s="1">
        <v>45889</v>
      </c>
      <c r="Z664" s="1">
        <v>45889</v>
      </c>
      <c r="AA664">
        <v>6</v>
      </c>
      <c r="AB664" t="s">
        <v>52</v>
      </c>
      <c r="AC664" t="b">
        <v>1</v>
      </c>
      <c r="AD664" t="b">
        <v>0</v>
      </c>
    </row>
    <row r="665" spans="1:30" x14ac:dyDescent="0.25">
      <c r="A665" t="s">
        <v>738</v>
      </c>
      <c r="B665" s="1">
        <v>45313</v>
      </c>
      <c r="D665" s="1">
        <v>45759</v>
      </c>
      <c r="E665" s="1">
        <v>45759</v>
      </c>
      <c r="F665" s="1">
        <v>45935</v>
      </c>
      <c r="G665" s="1">
        <v>45935</v>
      </c>
      <c r="H665">
        <v>5</v>
      </c>
      <c r="I665">
        <v>310.57</v>
      </c>
      <c r="J665">
        <v>62.11</v>
      </c>
      <c r="K665">
        <v>78.650000000000006</v>
      </c>
      <c r="L665" t="s">
        <v>31</v>
      </c>
      <c r="M665" t="s">
        <v>54</v>
      </c>
      <c r="N665" t="s">
        <v>48</v>
      </c>
      <c r="O665">
        <v>35</v>
      </c>
      <c r="P665" t="s">
        <v>34</v>
      </c>
      <c r="Q665" t="s">
        <v>90</v>
      </c>
      <c r="R665" t="s">
        <v>63</v>
      </c>
      <c r="S665" t="s">
        <v>72</v>
      </c>
      <c r="T665">
        <v>0</v>
      </c>
      <c r="U665">
        <v>0</v>
      </c>
      <c r="V665">
        <v>0</v>
      </c>
      <c r="W665">
        <v>0</v>
      </c>
      <c r="X665">
        <v>1</v>
      </c>
      <c r="Y665">
        <v>0</v>
      </c>
      <c r="Z665" t="s">
        <v>37</v>
      </c>
      <c r="AA665">
        <v>0</v>
      </c>
      <c r="AB665" t="s">
        <v>52</v>
      </c>
      <c r="AC665" t="b">
        <v>1</v>
      </c>
      <c r="AD665" t="b">
        <v>0</v>
      </c>
    </row>
    <row r="666" spans="1:30" x14ac:dyDescent="0.25">
      <c r="A666" t="s">
        <v>739</v>
      </c>
      <c r="B666" s="1">
        <v>43969</v>
      </c>
      <c r="D666" s="1">
        <v>44546</v>
      </c>
      <c r="E666" s="1">
        <v>44546</v>
      </c>
      <c r="F666" s="1">
        <v>45097</v>
      </c>
      <c r="G666" s="1">
        <v>45097</v>
      </c>
      <c r="H666">
        <v>5</v>
      </c>
      <c r="I666">
        <v>83.22</v>
      </c>
      <c r="J666">
        <v>16.64</v>
      </c>
      <c r="K666">
        <v>0</v>
      </c>
      <c r="L666" t="s">
        <v>47</v>
      </c>
      <c r="M666" t="s">
        <v>54</v>
      </c>
      <c r="N666" t="s">
        <v>33</v>
      </c>
      <c r="O666">
        <v>32</v>
      </c>
      <c r="P666" t="s">
        <v>34</v>
      </c>
      <c r="Q666" t="s">
        <v>43</v>
      </c>
      <c r="R666" t="s">
        <v>67</v>
      </c>
      <c r="S666" t="s">
        <v>36</v>
      </c>
      <c r="T666">
        <v>0</v>
      </c>
      <c r="U666">
        <v>0</v>
      </c>
      <c r="V666">
        <v>0</v>
      </c>
      <c r="W666">
        <v>0</v>
      </c>
      <c r="X666">
        <v>0</v>
      </c>
      <c r="Y666" s="1">
        <v>45578</v>
      </c>
      <c r="Z666" s="1">
        <v>45578</v>
      </c>
      <c r="AA666">
        <v>5</v>
      </c>
      <c r="AB666" t="s">
        <v>38</v>
      </c>
      <c r="AC666" t="b">
        <v>1</v>
      </c>
      <c r="AD666" t="b">
        <v>0</v>
      </c>
    </row>
    <row r="667" spans="1:30" x14ac:dyDescent="0.25">
      <c r="A667" t="s">
        <v>740</v>
      </c>
      <c r="B667" s="1">
        <v>44849</v>
      </c>
      <c r="D667" s="1">
        <v>45377</v>
      </c>
      <c r="E667" s="1">
        <v>45377</v>
      </c>
      <c r="F667" s="1">
        <v>45553</v>
      </c>
      <c r="G667" s="1">
        <v>45553</v>
      </c>
      <c r="H667">
        <v>1</v>
      </c>
      <c r="I667">
        <v>42.34</v>
      </c>
      <c r="J667">
        <v>42.34</v>
      </c>
      <c r="K667">
        <v>17.010000000000002</v>
      </c>
      <c r="L667" t="s">
        <v>40</v>
      </c>
      <c r="M667" t="s">
        <v>62</v>
      </c>
      <c r="N667" t="s">
        <v>33</v>
      </c>
      <c r="O667">
        <v>21</v>
      </c>
      <c r="P667" t="s">
        <v>70</v>
      </c>
      <c r="Q667" t="s">
        <v>43</v>
      </c>
      <c r="R667" t="s">
        <v>63</v>
      </c>
      <c r="S667" t="s">
        <v>72</v>
      </c>
      <c r="T667">
        <v>0</v>
      </c>
      <c r="U667">
        <v>0</v>
      </c>
      <c r="V667">
        <v>0</v>
      </c>
      <c r="W667">
        <v>0</v>
      </c>
      <c r="X667">
        <v>0</v>
      </c>
      <c r="Y667">
        <v>0</v>
      </c>
      <c r="Z667" t="s">
        <v>37</v>
      </c>
      <c r="AA667">
        <v>1</v>
      </c>
      <c r="AB667" t="s">
        <v>73</v>
      </c>
      <c r="AC667" t="b">
        <v>1</v>
      </c>
      <c r="AD667" t="b">
        <v>0</v>
      </c>
    </row>
    <row r="668" spans="1:30" x14ac:dyDescent="0.25">
      <c r="A668" t="s">
        <v>741</v>
      </c>
      <c r="B668" s="1">
        <v>43889</v>
      </c>
      <c r="D668" s="1">
        <v>45511</v>
      </c>
      <c r="E668" s="1">
        <v>45511</v>
      </c>
      <c r="F668" s="1">
        <v>45757</v>
      </c>
      <c r="G668" s="1">
        <v>45757</v>
      </c>
      <c r="H668">
        <v>4</v>
      </c>
      <c r="I668">
        <v>95.66</v>
      </c>
      <c r="J668">
        <v>23.92</v>
      </c>
      <c r="K668">
        <v>26.3</v>
      </c>
      <c r="L668" t="s">
        <v>59</v>
      </c>
      <c r="M668" t="s">
        <v>104</v>
      </c>
      <c r="N668" t="s">
        <v>42</v>
      </c>
      <c r="O668">
        <v>34</v>
      </c>
      <c r="P668" t="s">
        <v>34</v>
      </c>
      <c r="Q668" t="s">
        <v>82</v>
      </c>
      <c r="R668" t="s">
        <v>44</v>
      </c>
      <c r="S668" t="s">
        <v>85</v>
      </c>
      <c r="T668">
        <v>0</v>
      </c>
      <c r="U668">
        <v>0</v>
      </c>
      <c r="V668">
        <v>0</v>
      </c>
      <c r="W668">
        <v>0</v>
      </c>
      <c r="X668">
        <v>2</v>
      </c>
      <c r="Y668" s="1">
        <v>45562</v>
      </c>
      <c r="Z668" s="1">
        <v>45562</v>
      </c>
      <c r="AA668">
        <v>2</v>
      </c>
      <c r="AB668" t="s">
        <v>38</v>
      </c>
      <c r="AC668" t="b">
        <v>1</v>
      </c>
      <c r="AD668" t="b">
        <v>1</v>
      </c>
    </row>
    <row r="669" spans="1:30" x14ac:dyDescent="0.25">
      <c r="A669" t="s">
        <v>742</v>
      </c>
      <c r="B669" s="1">
        <v>45070</v>
      </c>
      <c r="D669" s="1">
        <v>45616</v>
      </c>
      <c r="E669" s="1">
        <v>45616</v>
      </c>
      <c r="F669" s="1">
        <v>45763</v>
      </c>
      <c r="G669" s="1">
        <v>45763</v>
      </c>
      <c r="H669">
        <v>2</v>
      </c>
      <c r="I669">
        <v>115.96</v>
      </c>
      <c r="J669">
        <v>57.98</v>
      </c>
      <c r="K669">
        <v>84.41</v>
      </c>
      <c r="L669" t="s">
        <v>87</v>
      </c>
      <c r="M669" t="s">
        <v>60</v>
      </c>
      <c r="N669" t="s">
        <v>48</v>
      </c>
      <c r="O669">
        <v>34</v>
      </c>
      <c r="P669" t="s">
        <v>34</v>
      </c>
      <c r="Q669" t="s">
        <v>82</v>
      </c>
      <c r="R669" t="s">
        <v>35</v>
      </c>
      <c r="S669" t="s">
        <v>85</v>
      </c>
      <c r="T669">
        <v>0</v>
      </c>
      <c r="U669">
        <v>1</v>
      </c>
      <c r="V669">
        <v>0</v>
      </c>
      <c r="W669">
        <v>0</v>
      </c>
      <c r="X669">
        <v>0</v>
      </c>
      <c r="Y669" s="1">
        <v>45362</v>
      </c>
      <c r="Z669" s="1">
        <v>45362</v>
      </c>
      <c r="AA669">
        <v>0</v>
      </c>
      <c r="AB669" t="s">
        <v>38</v>
      </c>
      <c r="AC669" t="b">
        <v>1</v>
      </c>
      <c r="AD669" t="b">
        <v>0</v>
      </c>
    </row>
    <row r="670" spans="1:30" x14ac:dyDescent="0.25">
      <c r="A670" t="s">
        <v>743</v>
      </c>
      <c r="B670" s="1">
        <v>45351</v>
      </c>
      <c r="D670" s="1">
        <v>45621</v>
      </c>
      <c r="E670" s="1">
        <v>45621</v>
      </c>
      <c r="F670" s="1">
        <v>45918</v>
      </c>
      <c r="G670" s="1">
        <v>45918</v>
      </c>
      <c r="H670">
        <v>4</v>
      </c>
      <c r="I670">
        <v>105.88</v>
      </c>
      <c r="J670">
        <v>26.47</v>
      </c>
      <c r="K670">
        <v>21.28</v>
      </c>
      <c r="L670" t="s">
        <v>47</v>
      </c>
      <c r="M670" t="s">
        <v>80</v>
      </c>
      <c r="N670" t="s">
        <v>48</v>
      </c>
      <c r="O670">
        <v>17</v>
      </c>
      <c r="P670" t="s">
        <v>49</v>
      </c>
      <c r="Q670" t="s">
        <v>35</v>
      </c>
      <c r="R670" t="s">
        <v>63</v>
      </c>
      <c r="S670" t="s">
        <v>85</v>
      </c>
      <c r="T670">
        <v>0</v>
      </c>
      <c r="U670">
        <v>1</v>
      </c>
      <c r="V670">
        <v>0</v>
      </c>
      <c r="W670">
        <v>0</v>
      </c>
      <c r="X670">
        <v>2</v>
      </c>
      <c r="Y670" s="1">
        <v>45657</v>
      </c>
      <c r="Z670" s="1">
        <v>45657</v>
      </c>
      <c r="AA670">
        <v>0</v>
      </c>
      <c r="AB670" t="s">
        <v>38</v>
      </c>
      <c r="AC670" t="b">
        <v>1</v>
      </c>
      <c r="AD670" t="b">
        <v>0</v>
      </c>
    </row>
    <row r="671" spans="1:30" x14ac:dyDescent="0.25">
      <c r="A671" t="s">
        <v>744</v>
      </c>
      <c r="B671" s="1">
        <v>44704</v>
      </c>
      <c r="D671" s="1">
        <v>45437</v>
      </c>
      <c r="E671" s="1">
        <v>45437</v>
      </c>
      <c r="F671" s="1">
        <v>45807</v>
      </c>
      <c r="G671" s="1">
        <v>45807</v>
      </c>
      <c r="H671">
        <v>3</v>
      </c>
      <c r="I671">
        <v>294.75</v>
      </c>
      <c r="J671">
        <v>98.25</v>
      </c>
      <c r="K671">
        <v>0</v>
      </c>
      <c r="L671" t="s">
        <v>47</v>
      </c>
      <c r="M671" t="s">
        <v>69</v>
      </c>
      <c r="N671" t="s">
        <v>33</v>
      </c>
      <c r="O671">
        <v>26</v>
      </c>
      <c r="P671" t="s">
        <v>70</v>
      </c>
      <c r="Q671" t="s">
        <v>50</v>
      </c>
      <c r="R671" t="s">
        <v>56</v>
      </c>
      <c r="S671" t="s">
        <v>51</v>
      </c>
      <c r="T671">
        <v>0</v>
      </c>
      <c r="U671">
        <v>0</v>
      </c>
      <c r="V671">
        <v>0</v>
      </c>
      <c r="W671">
        <v>0</v>
      </c>
      <c r="X671">
        <v>1</v>
      </c>
      <c r="Y671" s="1">
        <v>45016</v>
      </c>
      <c r="Z671" s="1">
        <v>45016</v>
      </c>
      <c r="AA671">
        <v>0</v>
      </c>
      <c r="AB671" t="s">
        <v>52</v>
      </c>
      <c r="AC671" t="b">
        <v>0</v>
      </c>
      <c r="AD671" t="b">
        <v>1</v>
      </c>
    </row>
    <row r="672" spans="1:30" x14ac:dyDescent="0.25">
      <c r="A672" t="s">
        <v>745</v>
      </c>
      <c r="B672" s="1">
        <v>44402</v>
      </c>
      <c r="D672" s="1">
        <v>44829</v>
      </c>
      <c r="E672" s="1">
        <v>44829</v>
      </c>
      <c r="F672">
        <v>0</v>
      </c>
      <c r="G672" t="s">
        <v>92</v>
      </c>
      <c r="H672">
        <v>0</v>
      </c>
      <c r="I672">
        <v>0</v>
      </c>
      <c r="J672">
        <v>0</v>
      </c>
      <c r="K672">
        <v>0</v>
      </c>
      <c r="L672" t="s">
        <v>59</v>
      </c>
      <c r="M672" t="s">
        <v>95</v>
      </c>
      <c r="N672" t="s">
        <v>48</v>
      </c>
      <c r="O672">
        <v>28</v>
      </c>
      <c r="P672" t="s">
        <v>70</v>
      </c>
      <c r="Q672" t="s">
        <v>43</v>
      </c>
      <c r="R672" t="s">
        <v>63</v>
      </c>
      <c r="S672" t="s">
        <v>36</v>
      </c>
      <c r="T672">
        <v>1</v>
      </c>
      <c r="U672">
        <v>0</v>
      </c>
      <c r="V672">
        <v>0</v>
      </c>
      <c r="W672">
        <v>0</v>
      </c>
      <c r="X672">
        <v>0</v>
      </c>
      <c r="Y672" s="1">
        <v>44850</v>
      </c>
      <c r="Z672" s="1">
        <v>44850</v>
      </c>
      <c r="AA672">
        <v>6</v>
      </c>
      <c r="AB672" t="s">
        <v>38</v>
      </c>
      <c r="AC672" t="b">
        <v>1</v>
      </c>
      <c r="AD672" t="b">
        <v>0</v>
      </c>
    </row>
    <row r="673" spans="1:30" x14ac:dyDescent="0.25">
      <c r="A673" t="s">
        <v>746</v>
      </c>
      <c r="B673" s="1">
        <v>44363</v>
      </c>
      <c r="D673" s="1">
        <v>45159</v>
      </c>
      <c r="E673" s="1">
        <v>45159</v>
      </c>
      <c r="F673" s="1">
        <v>45733</v>
      </c>
      <c r="G673" s="1">
        <v>45733</v>
      </c>
      <c r="H673">
        <v>2</v>
      </c>
      <c r="I673">
        <v>47.38</v>
      </c>
      <c r="J673">
        <v>23.69</v>
      </c>
      <c r="K673">
        <v>11.77</v>
      </c>
      <c r="L673" t="s">
        <v>47</v>
      </c>
      <c r="M673" t="s">
        <v>54</v>
      </c>
      <c r="N673" t="s">
        <v>48</v>
      </c>
      <c r="O673">
        <v>34</v>
      </c>
      <c r="P673" t="s">
        <v>34</v>
      </c>
      <c r="Q673" t="s">
        <v>82</v>
      </c>
      <c r="R673" t="s">
        <v>67</v>
      </c>
      <c r="S673" t="s">
        <v>57</v>
      </c>
      <c r="T673">
        <v>0</v>
      </c>
      <c r="U673">
        <v>0</v>
      </c>
      <c r="V673">
        <v>0</v>
      </c>
      <c r="W673">
        <v>1</v>
      </c>
      <c r="X673">
        <v>1</v>
      </c>
      <c r="Y673">
        <v>0</v>
      </c>
      <c r="Z673" t="s">
        <v>37</v>
      </c>
      <c r="AA673">
        <v>0</v>
      </c>
      <c r="AB673" t="s">
        <v>52</v>
      </c>
      <c r="AC673" t="b">
        <v>1</v>
      </c>
      <c r="AD673" t="b">
        <v>0</v>
      </c>
    </row>
    <row r="674" spans="1:30" x14ac:dyDescent="0.25">
      <c r="A674" t="s">
        <v>747</v>
      </c>
      <c r="B674" s="1">
        <v>43976</v>
      </c>
      <c r="D674" s="1">
        <v>44059</v>
      </c>
      <c r="E674" s="1">
        <v>44059</v>
      </c>
      <c r="F674">
        <v>0</v>
      </c>
      <c r="G674" t="s">
        <v>92</v>
      </c>
      <c r="H674">
        <v>0</v>
      </c>
      <c r="I674">
        <v>0</v>
      </c>
      <c r="J674">
        <v>0</v>
      </c>
      <c r="K674">
        <v>0</v>
      </c>
      <c r="L674" t="s">
        <v>31</v>
      </c>
      <c r="M674" t="s">
        <v>80</v>
      </c>
      <c r="N674" t="s">
        <v>48</v>
      </c>
      <c r="O674">
        <v>39</v>
      </c>
      <c r="P674" t="s">
        <v>34</v>
      </c>
      <c r="Q674" t="s">
        <v>66</v>
      </c>
      <c r="R674" t="s">
        <v>44</v>
      </c>
      <c r="S674" t="s">
        <v>85</v>
      </c>
      <c r="T674">
        <v>0</v>
      </c>
      <c r="U674">
        <v>1</v>
      </c>
      <c r="V674">
        <v>0</v>
      </c>
      <c r="W674">
        <v>0</v>
      </c>
      <c r="X674">
        <v>0</v>
      </c>
      <c r="Y674" s="1">
        <v>45456</v>
      </c>
      <c r="Z674" s="1">
        <v>45456</v>
      </c>
      <c r="AA674">
        <v>7</v>
      </c>
      <c r="AB674" t="s">
        <v>38</v>
      </c>
      <c r="AC674" t="b">
        <v>1</v>
      </c>
      <c r="AD674" t="b">
        <v>0</v>
      </c>
    </row>
    <row r="675" spans="1:30" x14ac:dyDescent="0.25">
      <c r="A675" t="s">
        <v>748</v>
      </c>
      <c r="B675" s="1">
        <v>44792</v>
      </c>
      <c r="D675" s="1">
        <v>45727</v>
      </c>
      <c r="E675" s="1">
        <v>45727</v>
      </c>
      <c r="F675" s="1">
        <v>45922</v>
      </c>
      <c r="G675" s="1">
        <v>45922</v>
      </c>
      <c r="H675">
        <v>1</v>
      </c>
      <c r="I675">
        <v>44.7</v>
      </c>
      <c r="J675">
        <v>44.7</v>
      </c>
      <c r="K675">
        <v>32.28</v>
      </c>
      <c r="L675" t="s">
        <v>47</v>
      </c>
      <c r="M675" t="s">
        <v>69</v>
      </c>
      <c r="N675" t="s">
        <v>48</v>
      </c>
      <c r="O675">
        <v>33</v>
      </c>
      <c r="P675" t="s">
        <v>34</v>
      </c>
      <c r="Q675" t="s">
        <v>35</v>
      </c>
      <c r="R675" t="s">
        <v>35</v>
      </c>
      <c r="S675" t="s">
        <v>45</v>
      </c>
      <c r="T675">
        <v>0</v>
      </c>
      <c r="U675">
        <v>0</v>
      </c>
      <c r="V675">
        <v>0</v>
      </c>
      <c r="W675">
        <v>1</v>
      </c>
      <c r="X675">
        <v>1</v>
      </c>
      <c r="Y675">
        <v>0</v>
      </c>
      <c r="Z675" t="s">
        <v>37</v>
      </c>
      <c r="AA675">
        <v>4</v>
      </c>
      <c r="AB675" t="s">
        <v>73</v>
      </c>
      <c r="AC675" t="b">
        <v>1</v>
      </c>
      <c r="AD675" t="b">
        <v>1</v>
      </c>
    </row>
    <row r="676" spans="1:30" x14ac:dyDescent="0.25">
      <c r="A676" t="s">
        <v>749</v>
      </c>
      <c r="B676" s="1">
        <v>45139</v>
      </c>
      <c r="D676" s="1">
        <v>45790</v>
      </c>
      <c r="E676" s="1">
        <v>45790</v>
      </c>
      <c r="F676" s="1">
        <v>45799</v>
      </c>
      <c r="G676" s="1">
        <v>45799</v>
      </c>
      <c r="H676">
        <v>4</v>
      </c>
      <c r="I676">
        <v>130.30000000000001</v>
      </c>
      <c r="J676">
        <v>32.58</v>
      </c>
      <c r="K676">
        <v>0.5</v>
      </c>
      <c r="L676" t="s">
        <v>31</v>
      </c>
      <c r="M676" t="s">
        <v>69</v>
      </c>
      <c r="N676" t="s">
        <v>42</v>
      </c>
      <c r="O676">
        <v>39</v>
      </c>
      <c r="P676" t="s">
        <v>34</v>
      </c>
      <c r="Q676" t="s">
        <v>82</v>
      </c>
      <c r="R676" t="s">
        <v>63</v>
      </c>
      <c r="S676" t="s">
        <v>96</v>
      </c>
      <c r="T676">
        <v>1</v>
      </c>
      <c r="U676">
        <v>0</v>
      </c>
      <c r="V676">
        <v>0</v>
      </c>
      <c r="W676">
        <v>0</v>
      </c>
      <c r="X676">
        <v>1</v>
      </c>
      <c r="Y676" s="1">
        <v>45503</v>
      </c>
      <c r="Z676" s="1">
        <v>45503</v>
      </c>
      <c r="AA676">
        <v>9</v>
      </c>
      <c r="AB676" t="s">
        <v>52</v>
      </c>
      <c r="AC676" t="b">
        <v>1</v>
      </c>
      <c r="AD676" t="b">
        <v>0</v>
      </c>
    </row>
    <row r="677" spans="1:30" x14ac:dyDescent="0.25">
      <c r="A677" t="s">
        <v>750</v>
      </c>
      <c r="B677" s="1">
        <v>44800</v>
      </c>
      <c r="D677" s="1">
        <v>45859</v>
      </c>
      <c r="E677" s="1">
        <v>45859</v>
      </c>
      <c r="F677" s="1">
        <v>45872</v>
      </c>
      <c r="G677" s="1">
        <v>45872</v>
      </c>
      <c r="H677">
        <v>4</v>
      </c>
      <c r="I677">
        <v>420.8</v>
      </c>
      <c r="J677">
        <v>105.2</v>
      </c>
      <c r="K677">
        <v>71.42</v>
      </c>
      <c r="L677" t="s">
        <v>40</v>
      </c>
      <c r="M677" t="s">
        <v>95</v>
      </c>
      <c r="N677" t="s">
        <v>42</v>
      </c>
      <c r="O677">
        <v>31</v>
      </c>
      <c r="P677" t="s">
        <v>34</v>
      </c>
      <c r="Q677" t="s">
        <v>90</v>
      </c>
      <c r="R677" t="s">
        <v>44</v>
      </c>
      <c r="S677" t="s">
        <v>36</v>
      </c>
      <c r="T677">
        <v>0</v>
      </c>
      <c r="U677">
        <v>0</v>
      </c>
      <c r="V677">
        <v>1</v>
      </c>
      <c r="W677">
        <v>0</v>
      </c>
      <c r="X677">
        <v>1</v>
      </c>
      <c r="Y677" s="1">
        <v>45586</v>
      </c>
      <c r="Z677" s="1">
        <v>45586</v>
      </c>
      <c r="AA677">
        <v>0</v>
      </c>
      <c r="AB677" t="s">
        <v>38</v>
      </c>
      <c r="AC677" t="b">
        <v>0</v>
      </c>
      <c r="AD677" t="b">
        <v>0</v>
      </c>
    </row>
    <row r="678" spans="1:30" x14ac:dyDescent="0.25">
      <c r="A678" t="s">
        <v>751</v>
      </c>
      <c r="B678" s="1">
        <v>44400</v>
      </c>
      <c r="D678" s="1">
        <v>45887</v>
      </c>
      <c r="E678" s="1">
        <v>45887</v>
      </c>
      <c r="F678" s="1">
        <v>45904</v>
      </c>
      <c r="G678" s="1">
        <v>45904</v>
      </c>
      <c r="H678">
        <v>4</v>
      </c>
      <c r="I678">
        <v>248.78</v>
      </c>
      <c r="J678">
        <v>62.2</v>
      </c>
      <c r="K678">
        <v>56.29</v>
      </c>
      <c r="L678" t="s">
        <v>87</v>
      </c>
      <c r="M678" t="s">
        <v>88</v>
      </c>
      <c r="N678" t="s">
        <v>42</v>
      </c>
      <c r="O678">
        <v>29</v>
      </c>
      <c r="P678" t="s">
        <v>70</v>
      </c>
      <c r="Q678" t="s">
        <v>43</v>
      </c>
      <c r="R678" t="s">
        <v>67</v>
      </c>
      <c r="S678" t="s">
        <v>100</v>
      </c>
      <c r="T678">
        <v>0</v>
      </c>
      <c r="U678">
        <v>0</v>
      </c>
      <c r="V678">
        <v>0</v>
      </c>
      <c r="W678">
        <v>1</v>
      </c>
      <c r="X678">
        <v>2</v>
      </c>
      <c r="Y678" s="1">
        <v>44502</v>
      </c>
      <c r="Z678" s="1">
        <v>44502</v>
      </c>
      <c r="AA678">
        <v>0</v>
      </c>
      <c r="AB678" t="s">
        <v>38</v>
      </c>
      <c r="AC678" t="b">
        <v>1</v>
      </c>
      <c r="AD678" t="b">
        <v>0</v>
      </c>
    </row>
    <row r="679" spans="1:30" x14ac:dyDescent="0.25">
      <c r="A679" t="s">
        <v>752</v>
      </c>
      <c r="B679" s="1">
        <v>45073</v>
      </c>
      <c r="D679" s="1">
        <v>45934</v>
      </c>
      <c r="E679" s="1">
        <v>45934</v>
      </c>
      <c r="F679" s="1">
        <v>45938</v>
      </c>
      <c r="G679" s="1">
        <v>45938</v>
      </c>
      <c r="H679">
        <v>1</v>
      </c>
      <c r="I679">
        <v>4.9800000000000004</v>
      </c>
      <c r="J679">
        <v>4.9800000000000004</v>
      </c>
      <c r="K679">
        <v>2.83</v>
      </c>
      <c r="L679" t="s">
        <v>65</v>
      </c>
      <c r="M679" t="s">
        <v>95</v>
      </c>
      <c r="N679" t="s">
        <v>33</v>
      </c>
      <c r="O679">
        <v>39</v>
      </c>
      <c r="P679" t="s">
        <v>34</v>
      </c>
      <c r="Q679" t="s">
        <v>43</v>
      </c>
      <c r="R679" t="s">
        <v>63</v>
      </c>
      <c r="S679" t="s">
        <v>96</v>
      </c>
      <c r="T679">
        <v>0</v>
      </c>
      <c r="U679">
        <v>0</v>
      </c>
      <c r="V679">
        <v>0</v>
      </c>
      <c r="W679">
        <v>0</v>
      </c>
      <c r="X679">
        <v>0</v>
      </c>
      <c r="Y679" s="1">
        <v>45665</v>
      </c>
      <c r="Z679" s="1">
        <v>45665</v>
      </c>
      <c r="AA679">
        <v>0</v>
      </c>
      <c r="AB679" t="s">
        <v>73</v>
      </c>
      <c r="AC679" t="b">
        <v>1</v>
      </c>
      <c r="AD679" t="b">
        <v>0</v>
      </c>
    </row>
    <row r="680" spans="1:30" x14ac:dyDescent="0.25">
      <c r="A680" t="s">
        <v>753</v>
      </c>
      <c r="B680" s="1">
        <v>44435</v>
      </c>
      <c r="D680" s="1">
        <v>45058</v>
      </c>
      <c r="E680" s="1">
        <v>45058</v>
      </c>
      <c r="F680" s="1">
        <v>45106</v>
      </c>
      <c r="G680" s="1">
        <v>45106</v>
      </c>
      <c r="H680">
        <v>5</v>
      </c>
      <c r="I680">
        <v>111.15</v>
      </c>
      <c r="J680">
        <v>22.23</v>
      </c>
      <c r="K680">
        <v>28.75</v>
      </c>
      <c r="L680" t="s">
        <v>31</v>
      </c>
      <c r="M680" t="s">
        <v>41</v>
      </c>
      <c r="N680" t="s">
        <v>48</v>
      </c>
      <c r="O680">
        <v>25</v>
      </c>
      <c r="P680" t="s">
        <v>70</v>
      </c>
      <c r="Q680" t="s">
        <v>50</v>
      </c>
      <c r="R680" t="s">
        <v>35</v>
      </c>
      <c r="S680" t="s">
        <v>51</v>
      </c>
      <c r="T680">
        <v>0</v>
      </c>
      <c r="U680">
        <v>0</v>
      </c>
      <c r="V680">
        <v>0</v>
      </c>
      <c r="W680">
        <v>0</v>
      </c>
      <c r="X680">
        <v>1</v>
      </c>
      <c r="Y680" s="1">
        <v>45735</v>
      </c>
      <c r="Z680" s="1">
        <v>45735</v>
      </c>
      <c r="AA680">
        <v>0</v>
      </c>
      <c r="AB680" t="s">
        <v>38</v>
      </c>
      <c r="AC680" t="b">
        <v>1</v>
      </c>
      <c r="AD680" t="b">
        <v>1</v>
      </c>
    </row>
    <row r="681" spans="1:30" x14ac:dyDescent="0.25">
      <c r="A681" t="s">
        <v>754</v>
      </c>
      <c r="B681" s="1">
        <v>45508</v>
      </c>
      <c r="D681" s="1">
        <v>45536</v>
      </c>
      <c r="E681" s="1">
        <v>45536</v>
      </c>
      <c r="F681">
        <v>0</v>
      </c>
      <c r="G681" t="s">
        <v>92</v>
      </c>
      <c r="H681">
        <v>0</v>
      </c>
      <c r="I681">
        <v>0</v>
      </c>
      <c r="J681">
        <v>0</v>
      </c>
      <c r="K681">
        <v>0</v>
      </c>
      <c r="L681" t="s">
        <v>65</v>
      </c>
      <c r="M681" t="s">
        <v>95</v>
      </c>
      <c r="N681" t="s">
        <v>48</v>
      </c>
      <c r="O681">
        <v>42</v>
      </c>
      <c r="P681" t="s">
        <v>34</v>
      </c>
      <c r="Q681" t="s">
        <v>43</v>
      </c>
      <c r="R681" t="s">
        <v>35</v>
      </c>
      <c r="S681" t="s">
        <v>100</v>
      </c>
      <c r="T681">
        <v>0</v>
      </c>
      <c r="U681">
        <v>0</v>
      </c>
      <c r="V681">
        <v>0</v>
      </c>
      <c r="W681">
        <v>0</v>
      </c>
      <c r="X681">
        <v>0</v>
      </c>
      <c r="Y681" s="1">
        <v>45523</v>
      </c>
      <c r="Z681" s="1">
        <v>45523</v>
      </c>
      <c r="AA681">
        <v>2</v>
      </c>
      <c r="AB681" t="s">
        <v>73</v>
      </c>
      <c r="AC681" t="b">
        <v>1</v>
      </c>
      <c r="AD681" t="b">
        <v>0</v>
      </c>
    </row>
    <row r="682" spans="1:30" x14ac:dyDescent="0.25">
      <c r="A682" t="s">
        <v>755</v>
      </c>
      <c r="B682" s="1">
        <v>45238</v>
      </c>
      <c r="D682" s="1">
        <v>45563</v>
      </c>
      <c r="E682" s="1">
        <v>45563</v>
      </c>
      <c r="F682">
        <v>0</v>
      </c>
      <c r="G682" t="s">
        <v>92</v>
      </c>
      <c r="H682">
        <v>0</v>
      </c>
      <c r="I682">
        <v>0</v>
      </c>
      <c r="J682">
        <v>0</v>
      </c>
      <c r="K682">
        <v>0</v>
      </c>
      <c r="L682" t="s">
        <v>40</v>
      </c>
      <c r="M682" t="s">
        <v>54</v>
      </c>
      <c r="N682" t="s">
        <v>48</v>
      </c>
      <c r="O682">
        <v>18</v>
      </c>
      <c r="P682" t="s">
        <v>49</v>
      </c>
      <c r="Q682" t="s">
        <v>35</v>
      </c>
      <c r="R682" t="s">
        <v>67</v>
      </c>
      <c r="S682" t="s">
        <v>100</v>
      </c>
      <c r="T682">
        <v>0</v>
      </c>
      <c r="U682">
        <v>0</v>
      </c>
      <c r="V682">
        <v>0</v>
      </c>
      <c r="W682">
        <v>0</v>
      </c>
      <c r="X682">
        <v>0</v>
      </c>
      <c r="Y682">
        <v>0</v>
      </c>
      <c r="Z682" t="s">
        <v>37</v>
      </c>
      <c r="AA682">
        <v>0</v>
      </c>
      <c r="AB682" t="s">
        <v>52</v>
      </c>
      <c r="AC682" t="b">
        <v>1</v>
      </c>
      <c r="AD682" t="b">
        <v>1</v>
      </c>
    </row>
    <row r="683" spans="1:30" x14ac:dyDescent="0.25">
      <c r="A683" t="s">
        <v>756</v>
      </c>
      <c r="B683" s="1">
        <v>44328</v>
      </c>
      <c r="D683" s="1">
        <v>45744</v>
      </c>
      <c r="E683" s="1">
        <v>45744</v>
      </c>
      <c r="F683" s="1">
        <v>45930</v>
      </c>
      <c r="G683" s="1">
        <v>45930</v>
      </c>
      <c r="H683">
        <v>1</v>
      </c>
      <c r="I683">
        <v>44.98</v>
      </c>
      <c r="J683">
        <v>44.98</v>
      </c>
      <c r="K683">
        <v>0.5</v>
      </c>
      <c r="L683" t="s">
        <v>87</v>
      </c>
      <c r="M683" t="s">
        <v>41</v>
      </c>
      <c r="N683" t="s">
        <v>48</v>
      </c>
      <c r="O683">
        <v>38</v>
      </c>
      <c r="P683" t="s">
        <v>34</v>
      </c>
      <c r="Q683" t="s">
        <v>35</v>
      </c>
      <c r="R683" t="s">
        <v>44</v>
      </c>
      <c r="S683" t="s">
        <v>57</v>
      </c>
      <c r="T683">
        <v>1</v>
      </c>
      <c r="U683">
        <v>0</v>
      </c>
      <c r="V683">
        <v>0</v>
      </c>
      <c r="W683">
        <v>0</v>
      </c>
      <c r="X683">
        <v>0</v>
      </c>
      <c r="Y683" s="1">
        <v>45019</v>
      </c>
      <c r="Z683" s="1">
        <v>45019</v>
      </c>
      <c r="AA683">
        <v>9</v>
      </c>
      <c r="AB683" t="s">
        <v>38</v>
      </c>
      <c r="AC683" t="b">
        <v>1</v>
      </c>
      <c r="AD683" t="b">
        <v>0</v>
      </c>
    </row>
    <row r="684" spans="1:30" x14ac:dyDescent="0.25">
      <c r="A684" t="s">
        <v>757</v>
      </c>
      <c r="B684" s="1">
        <v>45410</v>
      </c>
      <c r="D684" s="1">
        <v>45577</v>
      </c>
      <c r="E684" s="1">
        <v>45577</v>
      </c>
      <c r="F684" s="1">
        <v>45635</v>
      </c>
      <c r="G684" s="1">
        <v>45635</v>
      </c>
      <c r="H684">
        <v>2</v>
      </c>
      <c r="I684">
        <v>150.07</v>
      </c>
      <c r="J684">
        <v>75.040000000000006</v>
      </c>
      <c r="K684">
        <v>98.98</v>
      </c>
      <c r="L684" t="s">
        <v>65</v>
      </c>
      <c r="M684" t="s">
        <v>88</v>
      </c>
      <c r="N684" t="s">
        <v>48</v>
      </c>
      <c r="O684">
        <v>25</v>
      </c>
      <c r="P684" t="s">
        <v>70</v>
      </c>
      <c r="Q684" t="s">
        <v>66</v>
      </c>
      <c r="R684" t="s">
        <v>35</v>
      </c>
      <c r="S684" t="s">
        <v>45</v>
      </c>
      <c r="T684">
        <v>0</v>
      </c>
      <c r="U684">
        <v>0</v>
      </c>
      <c r="V684">
        <v>0</v>
      </c>
      <c r="W684">
        <v>0</v>
      </c>
      <c r="X684">
        <v>0</v>
      </c>
      <c r="Y684" s="1">
        <v>45609</v>
      </c>
      <c r="Z684" s="1">
        <v>45609</v>
      </c>
      <c r="AA684">
        <v>9</v>
      </c>
      <c r="AB684" t="s">
        <v>73</v>
      </c>
      <c r="AC684" t="b">
        <v>1</v>
      </c>
      <c r="AD684" t="b">
        <v>1</v>
      </c>
    </row>
    <row r="685" spans="1:30" x14ac:dyDescent="0.25">
      <c r="A685" t="s">
        <v>758</v>
      </c>
      <c r="B685" s="1">
        <v>43966</v>
      </c>
      <c r="D685" s="1">
        <v>44087</v>
      </c>
      <c r="E685" s="1">
        <v>44087</v>
      </c>
      <c r="F685" s="1">
        <v>45661</v>
      </c>
      <c r="G685" s="1">
        <v>45661</v>
      </c>
      <c r="H685">
        <v>1</v>
      </c>
      <c r="I685">
        <v>23.59</v>
      </c>
      <c r="J685">
        <v>23.59</v>
      </c>
      <c r="K685">
        <v>44.94</v>
      </c>
      <c r="L685" t="s">
        <v>40</v>
      </c>
      <c r="M685" t="s">
        <v>54</v>
      </c>
      <c r="N685" t="s">
        <v>33</v>
      </c>
      <c r="O685">
        <v>35</v>
      </c>
      <c r="P685" t="s">
        <v>34</v>
      </c>
      <c r="Q685" t="s">
        <v>35</v>
      </c>
      <c r="R685" t="s">
        <v>63</v>
      </c>
      <c r="S685" t="s">
        <v>51</v>
      </c>
      <c r="T685">
        <v>0</v>
      </c>
      <c r="U685">
        <v>0</v>
      </c>
      <c r="V685">
        <v>0</v>
      </c>
      <c r="W685">
        <v>0</v>
      </c>
      <c r="X685">
        <v>0</v>
      </c>
      <c r="Y685" s="1">
        <v>44779</v>
      </c>
      <c r="Z685" s="1">
        <v>44779</v>
      </c>
      <c r="AA685">
        <v>2</v>
      </c>
      <c r="AB685" t="s">
        <v>52</v>
      </c>
      <c r="AC685" t="b">
        <v>1</v>
      </c>
      <c r="AD685" t="b">
        <v>1</v>
      </c>
    </row>
    <row r="686" spans="1:30" x14ac:dyDescent="0.25">
      <c r="A686" t="s">
        <v>759</v>
      </c>
      <c r="B686" s="1">
        <v>44242</v>
      </c>
      <c r="D686" s="1">
        <v>45207</v>
      </c>
      <c r="E686" s="1">
        <v>45207</v>
      </c>
      <c r="F686" s="1">
        <v>45700</v>
      </c>
      <c r="G686" s="1">
        <v>45700</v>
      </c>
      <c r="H686">
        <v>3</v>
      </c>
      <c r="I686">
        <v>88.92</v>
      </c>
      <c r="J686">
        <v>29.64</v>
      </c>
      <c r="K686">
        <v>29.03</v>
      </c>
      <c r="L686" t="s">
        <v>65</v>
      </c>
      <c r="M686" t="s">
        <v>69</v>
      </c>
      <c r="N686" t="s">
        <v>42</v>
      </c>
      <c r="O686">
        <v>34</v>
      </c>
      <c r="P686" t="s">
        <v>34</v>
      </c>
      <c r="Q686" t="s">
        <v>66</v>
      </c>
      <c r="R686" t="s">
        <v>35</v>
      </c>
      <c r="S686" t="s">
        <v>45</v>
      </c>
      <c r="T686">
        <v>0</v>
      </c>
      <c r="U686">
        <v>1</v>
      </c>
      <c r="V686">
        <v>0</v>
      </c>
      <c r="W686">
        <v>0</v>
      </c>
      <c r="X686">
        <v>0</v>
      </c>
      <c r="Y686" s="1">
        <v>44382</v>
      </c>
      <c r="Z686" s="1">
        <v>44382</v>
      </c>
      <c r="AA686">
        <v>0</v>
      </c>
      <c r="AB686" t="s">
        <v>38</v>
      </c>
      <c r="AC686" t="b">
        <v>1</v>
      </c>
      <c r="AD686" t="b">
        <v>1</v>
      </c>
    </row>
    <row r="687" spans="1:30" x14ac:dyDescent="0.25">
      <c r="A687" t="s">
        <v>760</v>
      </c>
      <c r="B687" s="1">
        <v>44249</v>
      </c>
      <c r="D687" s="1">
        <v>45575</v>
      </c>
      <c r="E687" s="1">
        <v>45575</v>
      </c>
      <c r="F687" s="1">
        <v>45926</v>
      </c>
      <c r="G687" s="1">
        <v>45926</v>
      </c>
      <c r="H687">
        <v>3</v>
      </c>
      <c r="I687">
        <v>69.459999999999994</v>
      </c>
      <c r="J687">
        <v>23.15</v>
      </c>
      <c r="K687">
        <v>42.97</v>
      </c>
      <c r="L687" t="s">
        <v>31</v>
      </c>
      <c r="M687" t="s">
        <v>95</v>
      </c>
      <c r="N687" t="s">
        <v>42</v>
      </c>
      <c r="O687">
        <v>18</v>
      </c>
      <c r="P687" t="s">
        <v>49</v>
      </c>
      <c r="Q687" t="s">
        <v>50</v>
      </c>
      <c r="R687" t="s">
        <v>63</v>
      </c>
      <c r="S687" t="s">
        <v>36</v>
      </c>
      <c r="T687">
        <v>1</v>
      </c>
      <c r="U687">
        <v>0</v>
      </c>
      <c r="V687">
        <v>0</v>
      </c>
      <c r="W687">
        <v>1</v>
      </c>
      <c r="X687">
        <v>0</v>
      </c>
      <c r="Y687" s="1">
        <v>45227</v>
      </c>
      <c r="Z687" s="1">
        <v>45227</v>
      </c>
      <c r="AA687">
        <v>0</v>
      </c>
      <c r="AB687" t="s">
        <v>73</v>
      </c>
      <c r="AC687" t="b">
        <v>1</v>
      </c>
      <c r="AD687" t="b">
        <v>1</v>
      </c>
    </row>
    <row r="688" spans="1:30" x14ac:dyDescent="0.25">
      <c r="A688" t="s">
        <v>761</v>
      </c>
      <c r="B688" s="1">
        <v>44372</v>
      </c>
      <c r="D688" s="1">
        <v>44626</v>
      </c>
      <c r="E688" s="1">
        <v>44626</v>
      </c>
      <c r="F688" s="1">
        <v>44702</v>
      </c>
      <c r="G688" s="1">
        <v>44702</v>
      </c>
      <c r="H688">
        <v>2</v>
      </c>
      <c r="I688">
        <v>201.81</v>
      </c>
      <c r="J688">
        <v>100.91</v>
      </c>
      <c r="K688">
        <v>0</v>
      </c>
      <c r="L688" t="s">
        <v>47</v>
      </c>
      <c r="M688" t="s">
        <v>104</v>
      </c>
      <c r="N688" t="s">
        <v>42</v>
      </c>
      <c r="O688">
        <v>27</v>
      </c>
      <c r="P688" t="s">
        <v>70</v>
      </c>
      <c r="Q688" t="s">
        <v>90</v>
      </c>
      <c r="R688" t="s">
        <v>67</v>
      </c>
      <c r="S688" t="s">
        <v>36</v>
      </c>
      <c r="T688">
        <v>0</v>
      </c>
      <c r="U688">
        <v>0</v>
      </c>
      <c r="V688">
        <v>1</v>
      </c>
      <c r="W688">
        <v>0</v>
      </c>
      <c r="X688">
        <v>1</v>
      </c>
      <c r="Y688" s="1">
        <v>45236</v>
      </c>
      <c r="Z688" s="1">
        <v>45236</v>
      </c>
      <c r="AA688">
        <v>0</v>
      </c>
      <c r="AB688" t="s">
        <v>38</v>
      </c>
      <c r="AC688" t="b">
        <v>1</v>
      </c>
      <c r="AD688" t="b">
        <v>0</v>
      </c>
    </row>
    <row r="689" spans="1:30" x14ac:dyDescent="0.25">
      <c r="A689" t="s">
        <v>762</v>
      </c>
      <c r="B689" s="1">
        <v>44355</v>
      </c>
      <c r="D689" s="1">
        <v>44575</v>
      </c>
      <c r="E689" s="1">
        <v>44575</v>
      </c>
      <c r="F689" s="1">
        <v>45668</v>
      </c>
      <c r="G689" s="1">
        <v>45668</v>
      </c>
      <c r="H689">
        <v>1</v>
      </c>
      <c r="I689">
        <v>18.940000000000001</v>
      </c>
      <c r="J689">
        <v>18.940000000000001</v>
      </c>
      <c r="K689">
        <v>9.9700000000000006</v>
      </c>
      <c r="L689" t="s">
        <v>40</v>
      </c>
      <c r="M689" t="s">
        <v>88</v>
      </c>
      <c r="N689" t="s">
        <v>48</v>
      </c>
      <c r="O689">
        <v>45</v>
      </c>
      <c r="P689" t="s">
        <v>34</v>
      </c>
      <c r="Q689" t="s">
        <v>55</v>
      </c>
      <c r="R689" t="s">
        <v>56</v>
      </c>
      <c r="S689" t="s">
        <v>96</v>
      </c>
      <c r="T689">
        <v>0</v>
      </c>
      <c r="U689">
        <v>0</v>
      </c>
      <c r="V689">
        <v>0</v>
      </c>
      <c r="W689">
        <v>0</v>
      </c>
      <c r="X689">
        <v>0</v>
      </c>
      <c r="Y689">
        <v>0</v>
      </c>
      <c r="Z689" t="s">
        <v>37</v>
      </c>
      <c r="AA689">
        <v>0</v>
      </c>
      <c r="AB689" t="s">
        <v>73</v>
      </c>
      <c r="AC689" t="b">
        <v>1</v>
      </c>
      <c r="AD689" t="b">
        <v>1</v>
      </c>
    </row>
    <row r="690" spans="1:30" x14ac:dyDescent="0.25">
      <c r="A690" t="s">
        <v>763</v>
      </c>
      <c r="B690" s="1">
        <v>45416</v>
      </c>
      <c r="D690" s="1">
        <v>45453</v>
      </c>
      <c r="E690" s="1">
        <v>45453</v>
      </c>
      <c r="F690" s="1">
        <v>45481</v>
      </c>
      <c r="G690" s="1">
        <v>45481</v>
      </c>
      <c r="H690">
        <v>3</v>
      </c>
      <c r="I690">
        <v>206.11</v>
      </c>
      <c r="J690">
        <v>68.7</v>
      </c>
      <c r="K690">
        <v>57.71</v>
      </c>
      <c r="L690" t="s">
        <v>59</v>
      </c>
      <c r="M690" t="s">
        <v>104</v>
      </c>
      <c r="N690" t="s">
        <v>42</v>
      </c>
      <c r="O690">
        <v>20</v>
      </c>
      <c r="P690" t="s">
        <v>70</v>
      </c>
      <c r="Q690" t="s">
        <v>43</v>
      </c>
      <c r="R690" t="s">
        <v>35</v>
      </c>
      <c r="S690" t="s">
        <v>57</v>
      </c>
      <c r="T690">
        <v>0</v>
      </c>
      <c r="U690">
        <v>0</v>
      </c>
      <c r="V690">
        <v>0</v>
      </c>
      <c r="W690">
        <v>0</v>
      </c>
      <c r="X690">
        <v>1</v>
      </c>
      <c r="Y690">
        <v>0</v>
      </c>
      <c r="Z690" t="s">
        <v>37</v>
      </c>
      <c r="AA690">
        <v>2</v>
      </c>
      <c r="AB690" t="s">
        <v>73</v>
      </c>
      <c r="AC690" t="b">
        <v>1</v>
      </c>
      <c r="AD690" t="b">
        <v>0</v>
      </c>
    </row>
    <row r="691" spans="1:30" x14ac:dyDescent="0.25">
      <c r="A691" t="s">
        <v>764</v>
      </c>
      <c r="B691" s="1">
        <v>45549</v>
      </c>
      <c r="D691" s="1">
        <v>45612</v>
      </c>
      <c r="E691" s="1">
        <v>45612</v>
      </c>
      <c r="F691" s="1">
        <v>45728</v>
      </c>
      <c r="G691" s="1">
        <v>45728</v>
      </c>
      <c r="H691">
        <v>1</v>
      </c>
      <c r="I691">
        <v>125.96</v>
      </c>
      <c r="J691">
        <v>125.96</v>
      </c>
      <c r="K691">
        <v>104.45</v>
      </c>
      <c r="L691" t="s">
        <v>47</v>
      </c>
      <c r="M691" t="s">
        <v>104</v>
      </c>
      <c r="N691" t="s">
        <v>42</v>
      </c>
      <c r="O691">
        <v>16</v>
      </c>
      <c r="P691" t="s">
        <v>49</v>
      </c>
      <c r="Q691" t="s">
        <v>35</v>
      </c>
      <c r="R691" t="s">
        <v>63</v>
      </c>
      <c r="S691" t="s">
        <v>57</v>
      </c>
      <c r="T691">
        <v>1</v>
      </c>
      <c r="U691">
        <v>0</v>
      </c>
      <c r="V691">
        <v>0</v>
      </c>
      <c r="W691">
        <v>0</v>
      </c>
      <c r="X691">
        <v>0</v>
      </c>
      <c r="Y691" s="1">
        <v>45679</v>
      </c>
      <c r="Z691" s="1">
        <v>45679</v>
      </c>
      <c r="AA691">
        <v>0</v>
      </c>
      <c r="AB691" t="s">
        <v>38</v>
      </c>
      <c r="AC691" t="b">
        <v>1</v>
      </c>
      <c r="AD691" t="b">
        <v>1</v>
      </c>
    </row>
    <row r="692" spans="1:30" x14ac:dyDescent="0.25">
      <c r="A692" t="s">
        <v>765</v>
      </c>
      <c r="B692" s="1">
        <v>44623</v>
      </c>
      <c r="D692" s="1">
        <v>45898</v>
      </c>
      <c r="E692" s="1">
        <v>45898</v>
      </c>
      <c r="F692" s="1">
        <v>45906</v>
      </c>
      <c r="G692" s="1">
        <v>45906</v>
      </c>
      <c r="H692">
        <v>3</v>
      </c>
      <c r="I692">
        <v>54.13</v>
      </c>
      <c r="J692">
        <v>18.04</v>
      </c>
      <c r="K692">
        <v>2.13</v>
      </c>
      <c r="L692" t="s">
        <v>31</v>
      </c>
      <c r="M692" t="s">
        <v>88</v>
      </c>
      <c r="N692" t="s">
        <v>42</v>
      </c>
      <c r="O692">
        <v>36</v>
      </c>
      <c r="P692" t="s">
        <v>34</v>
      </c>
      <c r="Q692" t="s">
        <v>82</v>
      </c>
      <c r="R692" t="s">
        <v>56</v>
      </c>
      <c r="S692" t="s">
        <v>85</v>
      </c>
      <c r="T692">
        <v>1</v>
      </c>
      <c r="U692">
        <v>1</v>
      </c>
      <c r="V692">
        <v>0</v>
      </c>
      <c r="W692">
        <v>1</v>
      </c>
      <c r="X692">
        <v>1</v>
      </c>
      <c r="Y692" s="1">
        <v>44961</v>
      </c>
      <c r="Z692" s="1">
        <v>44961</v>
      </c>
      <c r="AA692">
        <v>0</v>
      </c>
      <c r="AB692" t="s">
        <v>73</v>
      </c>
      <c r="AC692" t="b">
        <v>1</v>
      </c>
      <c r="AD692" t="b">
        <v>0</v>
      </c>
    </row>
    <row r="693" spans="1:30" x14ac:dyDescent="0.25">
      <c r="A693" t="s">
        <v>766</v>
      </c>
      <c r="B693" s="1">
        <v>45009</v>
      </c>
      <c r="D693" s="1">
        <v>45212</v>
      </c>
      <c r="E693" s="1">
        <v>45212</v>
      </c>
      <c r="F693">
        <v>0</v>
      </c>
      <c r="G693" t="s">
        <v>92</v>
      </c>
      <c r="H693">
        <v>0</v>
      </c>
      <c r="I693">
        <v>0</v>
      </c>
      <c r="J693">
        <v>0</v>
      </c>
      <c r="K693">
        <v>0</v>
      </c>
      <c r="L693" t="s">
        <v>40</v>
      </c>
      <c r="M693" t="s">
        <v>69</v>
      </c>
      <c r="N693" t="s">
        <v>33</v>
      </c>
      <c r="O693">
        <v>47</v>
      </c>
      <c r="P693" t="s">
        <v>34</v>
      </c>
      <c r="Q693" t="s">
        <v>50</v>
      </c>
      <c r="R693" t="s">
        <v>63</v>
      </c>
      <c r="S693" t="s">
        <v>51</v>
      </c>
      <c r="T693">
        <v>0</v>
      </c>
      <c r="U693">
        <v>0</v>
      </c>
      <c r="V693">
        <v>0</v>
      </c>
      <c r="W693">
        <v>0</v>
      </c>
      <c r="X693">
        <v>0</v>
      </c>
      <c r="Y693" s="1">
        <v>45507</v>
      </c>
      <c r="Z693" s="1">
        <v>45507</v>
      </c>
      <c r="AA693">
        <v>8</v>
      </c>
      <c r="AB693" t="s">
        <v>38</v>
      </c>
      <c r="AC693" t="b">
        <v>1</v>
      </c>
      <c r="AD693" t="b">
        <v>1</v>
      </c>
    </row>
    <row r="694" spans="1:30" x14ac:dyDescent="0.25">
      <c r="A694" t="s">
        <v>767</v>
      </c>
      <c r="B694" s="1">
        <v>45252</v>
      </c>
      <c r="D694" s="1">
        <v>45909</v>
      </c>
      <c r="E694" s="1">
        <v>45909</v>
      </c>
      <c r="F694" s="1">
        <v>45915</v>
      </c>
      <c r="G694" s="1">
        <v>45915</v>
      </c>
      <c r="H694">
        <v>7</v>
      </c>
      <c r="I694">
        <v>7.38</v>
      </c>
      <c r="J694">
        <v>1.05</v>
      </c>
      <c r="K694">
        <v>1.18</v>
      </c>
      <c r="L694" t="s">
        <v>65</v>
      </c>
      <c r="M694" t="s">
        <v>76</v>
      </c>
      <c r="N694" t="s">
        <v>48</v>
      </c>
      <c r="O694">
        <v>38</v>
      </c>
      <c r="P694" t="s">
        <v>34</v>
      </c>
      <c r="Q694" t="s">
        <v>55</v>
      </c>
      <c r="R694" t="s">
        <v>67</v>
      </c>
      <c r="S694" t="s">
        <v>35</v>
      </c>
      <c r="T694">
        <v>0</v>
      </c>
      <c r="U694">
        <v>0</v>
      </c>
      <c r="V694">
        <v>0</v>
      </c>
      <c r="W694">
        <v>2</v>
      </c>
      <c r="X694">
        <v>1</v>
      </c>
      <c r="Y694" s="1">
        <v>45470</v>
      </c>
      <c r="Z694" s="1">
        <v>45470</v>
      </c>
      <c r="AA694">
        <v>8</v>
      </c>
      <c r="AB694" t="s">
        <v>38</v>
      </c>
      <c r="AC694" t="b">
        <v>0</v>
      </c>
      <c r="AD694" t="b">
        <v>1</v>
      </c>
    </row>
    <row r="695" spans="1:30" x14ac:dyDescent="0.25">
      <c r="A695" t="s">
        <v>768</v>
      </c>
      <c r="B695" s="1">
        <v>45213</v>
      </c>
      <c r="D695" s="1">
        <v>45725</v>
      </c>
      <c r="E695" s="1">
        <v>45725</v>
      </c>
      <c r="F695" s="1">
        <v>45755</v>
      </c>
      <c r="G695" s="1">
        <v>45755</v>
      </c>
      <c r="H695">
        <v>4</v>
      </c>
      <c r="I695">
        <v>436.7</v>
      </c>
      <c r="J695">
        <v>109.18</v>
      </c>
      <c r="K695">
        <v>181</v>
      </c>
      <c r="L695" t="s">
        <v>65</v>
      </c>
      <c r="M695" t="s">
        <v>76</v>
      </c>
      <c r="N695" t="s">
        <v>48</v>
      </c>
      <c r="O695">
        <v>49</v>
      </c>
      <c r="P695" t="s">
        <v>34</v>
      </c>
      <c r="Q695" t="s">
        <v>50</v>
      </c>
      <c r="R695" t="s">
        <v>35</v>
      </c>
      <c r="S695" t="s">
        <v>36</v>
      </c>
      <c r="T695">
        <v>0</v>
      </c>
      <c r="U695">
        <v>0</v>
      </c>
      <c r="V695">
        <v>0</v>
      </c>
      <c r="W695">
        <v>0</v>
      </c>
      <c r="X695">
        <v>0</v>
      </c>
      <c r="Y695" s="1">
        <v>45533</v>
      </c>
      <c r="Z695" s="1">
        <v>45533</v>
      </c>
      <c r="AA695">
        <v>0</v>
      </c>
      <c r="AB695" t="s">
        <v>38</v>
      </c>
      <c r="AC695" t="b">
        <v>1</v>
      </c>
      <c r="AD695" t="b">
        <v>0</v>
      </c>
    </row>
    <row r="696" spans="1:30" x14ac:dyDescent="0.25">
      <c r="A696" t="s">
        <v>769</v>
      </c>
      <c r="B696" s="1">
        <v>43981</v>
      </c>
      <c r="D696" s="1">
        <v>44281</v>
      </c>
      <c r="E696" s="1">
        <v>44281</v>
      </c>
      <c r="F696" s="1">
        <v>45738</v>
      </c>
      <c r="G696" s="1">
        <v>45738</v>
      </c>
      <c r="H696">
        <v>6</v>
      </c>
      <c r="I696">
        <v>619.95000000000005</v>
      </c>
      <c r="J696">
        <v>103.33</v>
      </c>
      <c r="K696">
        <v>152.91</v>
      </c>
      <c r="L696" t="s">
        <v>47</v>
      </c>
      <c r="M696" t="s">
        <v>60</v>
      </c>
      <c r="N696" t="s">
        <v>48</v>
      </c>
      <c r="O696">
        <v>46</v>
      </c>
      <c r="P696" t="s">
        <v>34</v>
      </c>
      <c r="Q696" t="s">
        <v>43</v>
      </c>
      <c r="R696" t="s">
        <v>35</v>
      </c>
      <c r="S696" t="s">
        <v>45</v>
      </c>
      <c r="T696">
        <v>0</v>
      </c>
      <c r="U696">
        <v>0</v>
      </c>
      <c r="V696">
        <v>0</v>
      </c>
      <c r="W696">
        <v>0</v>
      </c>
      <c r="X696">
        <v>2</v>
      </c>
      <c r="Y696" s="1">
        <v>45058</v>
      </c>
      <c r="Z696" s="1">
        <v>45058</v>
      </c>
      <c r="AA696">
        <v>0</v>
      </c>
      <c r="AB696" t="s">
        <v>38</v>
      </c>
      <c r="AC696" t="b">
        <v>1</v>
      </c>
      <c r="AD696" t="b">
        <v>0</v>
      </c>
    </row>
    <row r="697" spans="1:30" x14ac:dyDescent="0.25">
      <c r="A697" t="s">
        <v>770</v>
      </c>
      <c r="B697" s="1">
        <v>45482</v>
      </c>
      <c r="D697" s="1">
        <v>45919</v>
      </c>
      <c r="E697" s="1">
        <v>45919</v>
      </c>
      <c r="F697" s="1">
        <v>45938</v>
      </c>
      <c r="G697" s="1">
        <v>45938</v>
      </c>
      <c r="H697">
        <v>3</v>
      </c>
      <c r="I697">
        <v>441.41</v>
      </c>
      <c r="J697">
        <v>147.13999999999999</v>
      </c>
      <c r="K697">
        <v>35.58</v>
      </c>
      <c r="L697" t="s">
        <v>31</v>
      </c>
      <c r="M697" t="s">
        <v>80</v>
      </c>
      <c r="N697" t="s">
        <v>48</v>
      </c>
      <c r="O697">
        <v>16</v>
      </c>
      <c r="P697" t="s">
        <v>49</v>
      </c>
      <c r="Q697" t="s">
        <v>66</v>
      </c>
      <c r="R697" t="s">
        <v>35</v>
      </c>
      <c r="S697" t="s">
        <v>72</v>
      </c>
      <c r="T697">
        <v>0</v>
      </c>
      <c r="U697">
        <v>0</v>
      </c>
      <c r="V697">
        <v>1</v>
      </c>
      <c r="W697">
        <v>0</v>
      </c>
      <c r="X697">
        <v>0</v>
      </c>
      <c r="Y697" s="1">
        <v>45754</v>
      </c>
      <c r="Z697" s="1">
        <v>45754</v>
      </c>
      <c r="AA697">
        <v>0</v>
      </c>
      <c r="AB697" t="s">
        <v>52</v>
      </c>
      <c r="AC697" t="b">
        <v>1</v>
      </c>
      <c r="AD697" t="b">
        <v>0</v>
      </c>
    </row>
    <row r="698" spans="1:30" x14ac:dyDescent="0.25">
      <c r="A698" t="s">
        <v>771</v>
      </c>
      <c r="B698" s="1">
        <v>44374</v>
      </c>
      <c r="D698" s="1">
        <v>45216</v>
      </c>
      <c r="E698" s="1">
        <v>45216</v>
      </c>
      <c r="F698" s="1">
        <v>45477</v>
      </c>
      <c r="G698" s="1">
        <v>45477</v>
      </c>
      <c r="H698">
        <v>5</v>
      </c>
      <c r="I698">
        <v>238.44</v>
      </c>
      <c r="J698">
        <v>47.69</v>
      </c>
      <c r="K698">
        <v>53.15</v>
      </c>
      <c r="L698" t="s">
        <v>59</v>
      </c>
      <c r="M698" t="s">
        <v>54</v>
      </c>
      <c r="N698" t="s">
        <v>33</v>
      </c>
      <c r="O698">
        <v>16</v>
      </c>
      <c r="P698" t="s">
        <v>49</v>
      </c>
      <c r="Q698" t="s">
        <v>82</v>
      </c>
      <c r="R698" t="s">
        <v>63</v>
      </c>
      <c r="S698" t="s">
        <v>100</v>
      </c>
      <c r="T698">
        <v>0</v>
      </c>
      <c r="U698">
        <v>0</v>
      </c>
      <c r="V698">
        <v>0</v>
      </c>
      <c r="W698">
        <v>0</v>
      </c>
      <c r="X698">
        <v>1</v>
      </c>
      <c r="Y698" s="1">
        <v>45379</v>
      </c>
      <c r="Z698" s="1">
        <v>45379</v>
      </c>
      <c r="AA698">
        <v>2</v>
      </c>
      <c r="AB698" t="s">
        <v>38</v>
      </c>
      <c r="AC698" t="b">
        <v>0</v>
      </c>
      <c r="AD698" t="b">
        <v>1</v>
      </c>
    </row>
    <row r="699" spans="1:30" x14ac:dyDescent="0.25">
      <c r="A699" t="s">
        <v>772</v>
      </c>
      <c r="B699" s="1">
        <v>44427</v>
      </c>
      <c r="D699" s="1">
        <v>45630</v>
      </c>
      <c r="E699" s="1">
        <v>45630</v>
      </c>
      <c r="F699" s="1">
        <v>45768</v>
      </c>
      <c r="G699" s="1">
        <v>45768</v>
      </c>
      <c r="H699">
        <v>6</v>
      </c>
      <c r="I699">
        <v>404.22</v>
      </c>
      <c r="J699">
        <v>67.37</v>
      </c>
      <c r="K699">
        <v>90.6</v>
      </c>
      <c r="L699" t="s">
        <v>47</v>
      </c>
      <c r="M699" t="s">
        <v>32</v>
      </c>
      <c r="N699" t="s">
        <v>48</v>
      </c>
      <c r="O699">
        <v>27</v>
      </c>
      <c r="P699" t="s">
        <v>70</v>
      </c>
      <c r="Q699" t="s">
        <v>66</v>
      </c>
      <c r="R699" t="s">
        <v>63</v>
      </c>
      <c r="S699" t="s">
        <v>85</v>
      </c>
      <c r="T699">
        <v>0</v>
      </c>
      <c r="U699">
        <v>0</v>
      </c>
      <c r="V699">
        <v>0</v>
      </c>
      <c r="W699">
        <v>1</v>
      </c>
      <c r="X699">
        <v>3</v>
      </c>
      <c r="Y699" s="1">
        <v>45196</v>
      </c>
      <c r="Z699" s="1">
        <v>45196</v>
      </c>
      <c r="AA699">
        <v>3</v>
      </c>
      <c r="AB699" t="s">
        <v>73</v>
      </c>
      <c r="AC699" t="b">
        <v>0</v>
      </c>
      <c r="AD699" t="b">
        <v>0</v>
      </c>
    </row>
    <row r="700" spans="1:30" x14ac:dyDescent="0.25">
      <c r="A700" t="s">
        <v>773</v>
      </c>
      <c r="B700" s="1">
        <v>45574</v>
      </c>
      <c r="D700" s="1">
        <v>45845</v>
      </c>
      <c r="E700" s="1">
        <v>45845</v>
      </c>
      <c r="F700" s="1">
        <v>45905</v>
      </c>
      <c r="G700" s="1">
        <v>45905</v>
      </c>
      <c r="H700">
        <v>3</v>
      </c>
      <c r="I700">
        <v>182.99</v>
      </c>
      <c r="J700">
        <v>61</v>
      </c>
      <c r="K700">
        <v>38.67</v>
      </c>
      <c r="L700" t="s">
        <v>59</v>
      </c>
      <c r="M700" t="s">
        <v>95</v>
      </c>
      <c r="N700" t="s">
        <v>48</v>
      </c>
      <c r="O700">
        <v>30</v>
      </c>
      <c r="P700" t="s">
        <v>70</v>
      </c>
      <c r="Q700" t="s">
        <v>50</v>
      </c>
      <c r="R700" t="s">
        <v>67</v>
      </c>
      <c r="S700" t="s">
        <v>36</v>
      </c>
      <c r="T700">
        <v>0</v>
      </c>
      <c r="U700">
        <v>0</v>
      </c>
      <c r="V700">
        <v>0</v>
      </c>
      <c r="W700">
        <v>0</v>
      </c>
      <c r="X700">
        <v>2</v>
      </c>
      <c r="Y700">
        <v>0</v>
      </c>
      <c r="Z700" t="s">
        <v>37</v>
      </c>
      <c r="AA700">
        <v>0</v>
      </c>
      <c r="AB700" t="s">
        <v>38</v>
      </c>
      <c r="AC700" t="b">
        <v>1</v>
      </c>
      <c r="AD700" t="b">
        <v>1</v>
      </c>
    </row>
    <row r="701" spans="1:30" x14ac:dyDescent="0.25">
      <c r="A701" t="s">
        <v>774</v>
      </c>
      <c r="B701" s="1">
        <v>44276</v>
      </c>
      <c r="D701" s="1">
        <v>45015</v>
      </c>
      <c r="E701" s="1">
        <v>45015</v>
      </c>
      <c r="F701" s="1">
        <v>45444</v>
      </c>
      <c r="G701" s="1">
        <v>45444</v>
      </c>
      <c r="H701">
        <v>2</v>
      </c>
      <c r="I701">
        <v>250.41</v>
      </c>
      <c r="J701">
        <v>125.21</v>
      </c>
      <c r="K701">
        <v>74.53</v>
      </c>
      <c r="L701" t="s">
        <v>65</v>
      </c>
      <c r="M701" t="s">
        <v>54</v>
      </c>
      <c r="N701" t="s">
        <v>48</v>
      </c>
      <c r="O701">
        <v>40</v>
      </c>
      <c r="P701" t="s">
        <v>34</v>
      </c>
      <c r="Q701" t="s">
        <v>82</v>
      </c>
      <c r="R701" t="s">
        <v>56</v>
      </c>
      <c r="S701" t="s">
        <v>85</v>
      </c>
      <c r="T701">
        <v>0</v>
      </c>
      <c r="U701">
        <v>0</v>
      </c>
      <c r="V701">
        <v>0</v>
      </c>
      <c r="W701">
        <v>1</v>
      </c>
      <c r="X701">
        <v>2</v>
      </c>
      <c r="Y701" s="1">
        <v>44618</v>
      </c>
      <c r="Z701" s="1">
        <v>44618</v>
      </c>
      <c r="AA701">
        <v>0</v>
      </c>
      <c r="AB701" t="s">
        <v>52</v>
      </c>
      <c r="AC701" t="b">
        <v>1</v>
      </c>
      <c r="AD701" t="b">
        <v>0</v>
      </c>
    </row>
    <row r="702" spans="1:30" x14ac:dyDescent="0.25">
      <c r="A702" t="s">
        <v>775</v>
      </c>
      <c r="B702" s="1">
        <v>45354</v>
      </c>
      <c r="D702" s="1">
        <v>45733</v>
      </c>
      <c r="E702" s="1">
        <v>45733</v>
      </c>
      <c r="F702" s="1">
        <v>45845</v>
      </c>
      <c r="G702" s="1">
        <v>45845</v>
      </c>
      <c r="H702">
        <v>2</v>
      </c>
      <c r="I702">
        <v>68.58</v>
      </c>
      <c r="J702">
        <v>34.29</v>
      </c>
      <c r="K702">
        <v>48.25</v>
      </c>
      <c r="L702" t="s">
        <v>87</v>
      </c>
      <c r="M702" t="s">
        <v>88</v>
      </c>
      <c r="N702" t="s">
        <v>48</v>
      </c>
      <c r="O702">
        <v>0</v>
      </c>
      <c r="P702" t="s">
        <v>80</v>
      </c>
      <c r="Q702" t="s">
        <v>90</v>
      </c>
      <c r="R702" t="s">
        <v>44</v>
      </c>
      <c r="S702" t="s">
        <v>100</v>
      </c>
      <c r="T702">
        <v>0</v>
      </c>
      <c r="U702">
        <v>0</v>
      </c>
      <c r="V702">
        <v>0</v>
      </c>
      <c r="W702">
        <v>0</v>
      </c>
      <c r="X702">
        <v>0</v>
      </c>
      <c r="Y702" s="1">
        <v>45510</v>
      </c>
      <c r="Z702" s="1">
        <v>45510</v>
      </c>
      <c r="AA702">
        <v>0</v>
      </c>
      <c r="AB702" t="s">
        <v>52</v>
      </c>
      <c r="AC702" t="b">
        <v>1</v>
      </c>
      <c r="AD702" t="b">
        <v>0</v>
      </c>
    </row>
    <row r="703" spans="1:30" x14ac:dyDescent="0.25">
      <c r="A703" t="s">
        <v>776</v>
      </c>
      <c r="B703" s="1">
        <v>43851</v>
      </c>
      <c r="D703" s="1">
        <v>43914</v>
      </c>
      <c r="E703" s="1">
        <v>43914</v>
      </c>
      <c r="F703" s="1">
        <v>44995</v>
      </c>
      <c r="G703" s="1">
        <v>44995</v>
      </c>
      <c r="H703">
        <v>3</v>
      </c>
      <c r="I703">
        <v>215</v>
      </c>
      <c r="J703">
        <v>71.67</v>
      </c>
      <c r="K703">
        <v>26.78</v>
      </c>
      <c r="L703" t="s">
        <v>65</v>
      </c>
      <c r="M703" t="s">
        <v>41</v>
      </c>
      <c r="N703" t="s">
        <v>33</v>
      </c>
      <c r="O703">
        <v>38</v>
      </c>
      <c r="P703" t="s">
        <v>34</v>
      </c>
      <c r="Q703" t="s">
        <v>90</v>
      </c>
      <c r="R703" t="s">
        <v>44</v>
      </c>
      <c r="S703" t="s">
        <v>72</v>
      </c>
      <c r="T703">
        <v>0</v>
      </c>
      <c r="U703">
        <v>0</v>
      </c>
      <c r="V703">
        <v>0</v>
      </c>
      <c r="W703">
        <v>0</v>
      </c>
      <c r="X703">
        <v>0</v>
      </c>
      <c r="Y703" s="1">
        <v>45370</v>
      </c>
      <c r="Z703" s="1">
        <v>45370</v>
      </c>
      <c r="AA703">
        <v>6</v>
      </c>
      <c r="AB703" t="s">
        <v>73</v>
      </c>
      <c r="AC703" t="b">
        <v>1</v>
      </c>
      <c r="AD703" t="b">
        <v>0</v>
      </c>
    </row>
    <row r="704" spans="1:30" x14ac:dyDescent="0.25">
      <c r="A704" t="s">
        <v>777</v>
      </c>
      <c r="B704" s="1">
        <v>43881</v>
      </c>
      <c r="D704" s="1">
        <v>44015</v>
      </c>
      <c r="E704" s="1">
        <v>44015</v>
      </c>
      <c r="F704" s="1">
        <v>44831</v>
      </c>
      <c r="G704" s="1">
        <v>44831</v>
      </c>
      <c r="H704">
        <v>4</v>
      </c>
      <c r="I704">
        <v>122.06</v>
      </c>
      <c r="J704">
        <v>30.52</v>
      </c>
      <c r="K704">
        <v>41.56</v>
      </c>
      <c r="L704" t="s">
        <v>31</v>
      </c>
      <c r="M704" t="s">
        <v>41</v>
      </c>
      <c r="N704" t="s">
        <v>48</v>
      </c>
      <c r="O704">
        <v>28</v>
      </c>
      <c r="P704" t="s">
        <v>70</v>
      </c>
      <c r="Q704" t="s">
        <v>82</v>
      </c>
      <c r="R704" t="s">
        <v>35</v>
      </c>
      <c r="S704" t="s">
        <v>72</v>
      </c>
      <c r="T704">
        <v>0</v>
      </c>
      <c r="U704">
        <v>0</v>
      </c>
      <c r="V704">
        <v>0</v>
      </c>
      <c r="W704">
        <v>0</v>
      </c>
      <c r="X704">
        <v>0</v>
      </c>
      <c r="Y704">
        <v>0</v>
      </c>
      <c r="Z704" t="s">
        <v>37</v>
      </c>
      <c r="AA704">
        <v>2</v>
      </c>
      <c r="AB704" t="s">
        <v>73</v>
      </c>
      <c r="AC704" t="b">
        <v>1</v>
      </c>
      <c r="AD704" t="b">
        <v>0</v>
      </c>
    </row>
    <row r="705" spans="1:30" x14ac:dyDescent="0.25">
      <c r="A705" t="s">
        <v>778</v>
      </c>
      <c r="B705" s="1">
        <v>45164</v>
      </c>
      <c r="D705" s="1">
        <v>45707</v>
      </c>
      <c r="E705" s="1">
        <v>45707</v>
      </c>
      <c r="F705" s="1">
        <v>45744</v>
      </c>
      <c r="G705" s="1">
        <v>45744</v>
      </c>
      <c r="H705">
        <v>2</v>
      </c>
      <c r="I705">
        <v>138.59</v>
      </c>
      <c r="J705">
        <v>69.3</v>
      </c>
      <c r="K705">
        <v>96.91</v>
      </c>
      <c r="L705" t="s">
        <v>31</v>
      </c>
      <c r="M705" t="s">
        <v>88</v>
      </c>
      <c r="N705" t="s">
        <v>48</v>
      </c>
      <c r="O705">
        <v>38</v>
      </c>
      <c r="P705" t="s">
        <v>34</v>
      </c>
      <c r="Q705" t="s">
        <v>35</v>
      </c>
      <c r="R705" t="s">
        <v>67</v>
      </c>
      <c r="S705" t="s">
        <v>72</v>
      </c>
      <c r="T705">
        <v>2</v>
      </c>
      <c r="U705">
        <v>0</v>
      </c>
      <c r="V705">
        <v>0</v>
      </c>
      <c r="W705">
        <v>0</v>
      </c>
      <c r="X705">
        <v>0</v>
      </c>
      <c r="Y705" s="1">
        <v>45744</v>
      </c>
      <c r="Z705" s="1">
        <v>45744</v>
      </c>
      <c r="AA705">
        <v>0</v>
      </c>
      <c r="AB705" t="s">
        <v>52</v>
      </c>
      <c r="AC705" t="b">
        <v>1</v>
      </c>
      <c r="AD705" t="b">
        <v>0</v>
      </c>
    </row>
    <row r="706" spans="1:30" x14ac:dyDescent="0.25">
      <c r="A706" t="s">
        <v>779</v>
      </c>
      <c r="B706" s="1">
        <v>44829</v>
      </c>
      <c r="D706" s="1">
        <v>44854</v>
      </c>
      <c r="E706" s="1">
        <v>44854</v>
      </c>
      <c r="F706" s="1">
        <v>44978</v>
      </c>
      <c r="G706" s="1">
        <v>44978</v>
      </c>
      <c r="H706">
        <v>2</v>
      </c>
      <c r="I706">
        <v>156.4</v>
      </c>
      <c r="J706">
        <v>78.2</v>
      </c>
      <c r="K706">
        <v>126.46</v>
      </c>
      <c r="L706" t="s">
        <v>40</v>
      </c>
      <c r="M706" t="s">
        <v>54</v>
      </c>
      <c r="N706" t="s">
        <v>48</v>
      </c>
      <c r="O706">
        <v>24</v>
      </c>
      <c r="P706" t="s">
        <v>70</v>
      </c>
      <c r="Q706" t="s">
        <v>82</v>
      </c>
      <c r="R706" t="s">
        <v>44</v>
      </c>
      <c r="S706" t="s">
        <v>72</v>
      </c>
      <c r="T706">
        <v>0</v>
      </c>
      <c r="U706">
        <v>0</v>
      </c>
      <c r="V706">
        <v>0</v>
      </c>
      <c r="W706">
        <v>0</v>
      </c>
      <c r="X706">
        <v>1</v>
      </c>
      <c r="Y706" s="1">
        <v>45299</v>
      </c>
      <c r="Z706" s="1">
        <v>45299</v>
      </c>
      <c r="AA706">
        <v>0</v>
      </c>
      <c r="AB706" t="s">
        <v>73</v>
      </c>
      <c r="AC706" t="b">
        <v>1</v>
      </c>
      <c r="AD706" t="b">
        <v>0</v>
      </c>
    </row>
    <row r="707" spans="1:30" x14ac:dyDescent="0.25">
      <c r="A707" t="s">
        <v>780</v>
      </c>
      <c r="B707" s="1">
        <v>44670</v>
      </c>
      <c r="D707" s="1">
        <v>44901</v>
      </c>
      <c r="E707" s="1">
        <v>44901</v>
      </c>
      <c r="F707" s="1">
        <v>45075</v>
      </c>
      <c r="G707" s="1">
        <v>45075</v>
      </c>
      <c r="H707">
        <v>3</v>
      </c>
      <c r="I707">
        <v>184.85</v>
      </c>
      <c r="J707">
        <v>61.62</v>
      </c>
      <c r="K707">
        <v>25.66</v>
      </c>
      <c r="L707" t="s">
        <v>31</v>
      </c>
      <c r="M707" t="s">
        <v>41</v>
      </c>
      <c r="N707" t="s">
        <v>48</v>
      </c>
      <c r="O707">
        <v>20</v>
      </c>
      <c r="P707" t="s">
        <v>70</v>
      </c>
      <c r="Q707" t="s">
        <v>43</v>
      </c>
      <c r="R707" t="s">
        <v>35</v>
      </c>
      <c r="S707" t="s">
        <v>100</v>
      </c>
      <c r="T707">
        <v>0</v>
      </c>
      <c r="U707">
        <v>0</v>
      </c>
      <c r="V707">
        <v>0</v>
      </c>
      <c r="W707">
        <v>0</v>
      </c>
      <c r="X707">
        <v>1</v>
      </c>
      <c r="Y707" s="1">
        <v>45645</v>
      </c>
      <c r="Z707" s="1">
        <v>45645</v>
      </c>
      <c r="AA707">
        <v>5</v>
      </c>
      <c r="AB707" t="s">
        <v>38</v>
      </c>
      <c r="AC707" t="b">
        <v>1</v>
      </c>
      <c r="AD707" t="b">
        <v>0</v>
      </c>
    </row>
    <row r="708" spans="1:30" x14ac:dyDescent="0.25">
      <c r="A708" t="s">
        <v>781</v>
      </c>
      <c r="B708" s="1">
        <v>44329</v>
      </c>
      <c r="D708" s="1">
        <v>45796</v>
      </c>
      <c r="E708" s="1">
        <v>45796</v>
      </c>
      <c r="F708" s="1">
        <v>45851</v>
      </c>
      <c r="G708" s="1">
        <v>45851</v>
      </c>
      <c r="H708">
        <v>1</v>
      </c>
      <c r="I708">
        <v>83.7</v>
      </c>
      <c r="J708">
        <v>83.7</v>
      </c>
      <c r="K708">
        <v>90.89</v>
      </c>
      <c r="L708" t="s">
        <v>65</v>
      </c>
      <c r="M708" t="s">
        <v>76</v>
      </c>
      <c r="N708" t="s">
        <v>48</v>
      </c>
      <c r="O708">
        <v>18</v>
      </c>
      <c r="P708" t="s">
        <v>49</v>
      </c>
      <c r="Q708" t="s">
        <v>35</v>
      </c>
      <c r="R708" t="s">
        <v>35</v>
      </c>
      <c r="S708" t="s">
        <v>51</v>
      </c>
      <c r="T708">
        <v>0</v>
      </c>
      <c r="U708">
        <v>0</v>
      </c>
      <c r="V708">
        <v>0</v>
      </c>
      <c r="W708">
        <v>0</v>
      </c>
      <c r="X708">
        <v>0</v>
      </c>
      <c r="Y708" s="1">
        <v>45101</v>
      </c>
      <c r="Z708" s="1">
        <v>45101</v>
      </c>
      <c r="AA708">
        <v>2</v>
      </c>
      <c r="AB708" t="s">
        <v>52</v>
      </c>
      <c r="AC708" t="b">
        <v>1</v>
      </c>
      <c r="AD708" t="b">
        <v>1</v>
      </c>
    </row>
    <row r="709" spans="1:30" x14ac:dyDescent="0.25">
      <c r="A709" t="s">
        <v>782</v>
      </c>
      <c r="B709" s="1">
        <v>44586</v>
      </c>
      <c r="D709" s="1">
        <v>45520</v>
      </c>
      <c r="E709" s="1">
        <v>45520</v>
      </c>
      <c r="F709" s="1">
        <v>45691</v>
      </c>
      <c r="G709" s="1">
        <v>45691</v>
      </c>
      <c r="H709">
        <v>1</v>
      </c>
      <c r="I709">
        <v>37.54</v>
      </c>
      <c r="J709">
        <v>37.54</v>
      </c>
      <c r="K709">
        <v>72.22</v>
      </c>
      <c r="L709" t="s">
        <v>65</v>
      </c>
      <c r="M709" t="s">
        <v>32</v>
      </c>
      <c r="N709" t="s">
        <v>48</v>
      </c>
      <c r="O709">
        <v>20</v>
      </c>
      <c r="P709" t="s">
        <v>70</v>
      </c>
      <c r="Q709" t="s">
        <v>43</v>
      </c>
      <c r="R709" t="s">
        <v>44</v>
      </c>
      <c r="S709" t="s">
        <v>45</v>
      </c>
      <c r="T709">
        <v>0</v>
      </c>
      <c r="U709">
        <v>1</v>
      </c>
      <c r="V709">
        <v>0</v>
      </c>
      <c r="W709">
        <v>0</v>
      </c>
      <c r="X709">
        <v>0</v>
      </c>
      <c r="Y709">
        <v>0</v>
      </c>
      <c r="Z709" t="s">
        <v>37</v>
      </c>
      <c r="AA709">
        <v>0</v>
      </c>
      <c r="AB709" t="s">
        <v>38</v>
      </c>
      <c r="AC709" t="b">
        <v>1</v>
      </c>
      <c r="AD709" t="b">
        <v>1</v>
      </c>
    </row>
    <row r="710" spans="1:30" x14ac:dyDescent="0.25">
      <c r="A710" t="s">
        <v>783</v>
      </c>
      <c r="B710" s="1">
        <v>45314</v>
      </c>
      <c r="D710" s="1">
        <v>45481</v>
      </c>
      <c r="E710" s="1">
        <v>45481</v>
      </c>
      <c r="F710" s="1">
        <v>45860</v>
      </c>
      <c r="G710" s="1">
        <v>45860</v>
      </c>
      <c r="H710">
        <v>3</v>
      </c>
      <c r="I710">
        <v>219.05</v>
      </c>
      <c r="J710">
        <v>73.02</v>
      </c>
      <c r="K710">
        <v>65.430000000000007</v>
      </c>
      <c r="L710" t="s">
        <v>47</v>
      </c>
      <c r="M710" t="s">
        <v>54</v>
      </c>
      <c r="N710" t="s">
        <v>33</v>
      </c>
      <c r="O710">
        <v>30</v>
      </c>
      <c r="P710" t="s">
        <v>70</v>
      </c>
      <c r="Q710" t="s">
        <v>55</v>
      </c>
      <c r="R710" t="s">
        <v>56</v>
      </c>
      <c r="S710" t="s">
        <v>57</v>
      </c>
      <c r="T710">
        <v>1</v>
      </c>
      <c r="U710">
        <v>0</v>
      </c>
      <c r="V710">
        <v>0</v>
      </c>
      <c r="W710">
        <v>0</v>
      </c>
      <c r="X710">
        <v>0</v>
      </c>
      <c r="Y710" s="1">
        <v>45330</v>
      </c>
      <c r="Z710" s="1">
        <v>45330</v>
      </c>
      <c r="AA710">
        <v>0</v>
      </c>
      <c r="AB710" t="s">
        <v>38</v>
      </c>
      <c r="AC710" t="b">
        <v>0</v>
      </c>
      <c r="AD710" t="b">
        <v>0</v>
      </c>
    </row>
    <row r="711" spans="1:30" x14ac:dyDescent="0.25">
      <c r="A711" t="s">
        <v>784</v>
      </c>
      <c r="B711" s="1">
        <v>45552</v>
      </c>
      <c r="D711" s="1">
        <v>45773</v>
      </c>
      <c r="E711" s="1">
        <v>45773</v>
      </c>
      <c r="F711" s="1">
        <v>45904</v>
      </c>
      <c r="G711" s="1">
        <v>45904</v>
      </c>
      <c r="H711">
        <v>4</v>
      </c>
      <c r="I711">
        <v>4.43</v>
      </c>
      <c r="J711">
        <v>1.1100000000000001</v>
      </c>
      <c r="K711">
        <v>0.89</v>
      </c>
      <c r="L711" t="s">
        <v>87</v>
      </c>
      <c r="M711" t="s">
        <v>69</v>
      </c>
      <c r="N711" t="s">
        <v>48</v>
      </c>
      <c r="O711">
        <v>28</v>
      </c>
      <c r="P711" t="s">
        <v>70</v>
      </c>
      <c r="Q711" t="s">
        <v>50</v>
      </c>
      <c r="R711" t="s">
        <v>63</v>
      </c>
      <c r="S711" t="s">
        <v>72</v>
      </c>
      <c r="T711">
        <v>0</v>
      </c>
      <c r="U711">
        <v>0</v>
      </c>
      <c r="V711">
        <v>1</v>
      </c>
      <c r="W711">
        <v>1</v>
      </c>
      <c r="X711">
        <v>0</v>
      </c>
      <c r="Y711" s="1">
        <v>45777</v>
      </c>
      <c r="Z711" s="1">
        <v>45777</v>
      </c>
      <c r="AA711">
        <v>10</v>
      </c>
      <c r="AB711" t="s">
        <v>52</v>
      </c>
      <c r="AC711" t="b">
        <v>1</v>
      </c>
      <c r="AD711" t="b">
        <v>1</v>
      </c>
    </row>
    <row r="712" spans="1:30" x14ac:dyDescent="0.25">
      <c r="A712" t="s">
        <v>785</v>
      </c>
      <c r="B712" s="1">
        <v>45039</v>
      </c>
      <c r="D712" s="1">
        <v>45490</v>
      </c>
      <c r="E712" s="1">
        <v>45490</v>
      </c>
      <c r="F712" s="1">
        <v>45751</v>
      </c>
      <c r="G712" s="1">
        <v>45751</v>
      </c>
      <c r="H712">
        <v>2</v>
      </c>
      <c r="I712">
        <v>135.66</v>
      </c>
      <c r="J712">
        <v>67.83</v>
      </c>
      <c r="K712">
        <v>118.6</v>
      </c>
      <c r="L712" t="s">
        <v>31</v>
      </c>
      <c r="M712" t="s">
        <v>60</v>
      </c>
      <c r="N712" t="s">
        <v>48</v>
      </c>
      <c r="O712">
        <v>40</v>
      </c>
      <c r="P712" t="s">
        <v>34</v>
      </c>
      <c r="Q712" t="s">
        <v>35</v>
      </c>
      <c r="R712" t="s">
        <v>35</v>
      </c>
      <c r="S712" t="s">
        <v>57</v>
      </c>
      <c r="T712">
        <v>0</v>
      </c>
      <c r="U712">
        <v>0</v>
      </c>
      <c r="V712">
        <v>1</v>
      </c>
      <c r="W712">
        <v>0</v>
      </c>
      <c r="X712">
        <v>0</v>
      </c>
      <c r="Y712" s="1">
        <v>45679</v>
      </c>
      <c r="Z712" s="1">
        <v>45679</v>
      </c>
      <c r="AA712">
        <v>0</v>
      </c>
      <c r="AB712" t="s">
        <v>38</v>
      </c>
      <c r="AC712" t="b">
        <v>0</v>
      </c>
      <c r="AD712" t="b">
        <v>0</v>
      </c>
    </row>
    <row r="713" spans="1:30" x14ac:dyDescent="0.25">
      <c r="A713" t="s">
        <v>786</v>
      </c>
      <c r="B713" s="1">
        <v>44143</v>
      </c>
      <c r="D713" s="1">
        <v>44983</v>
      </c>
      <c r="E713" s="1">
        <v>44983</v>
      </c>
      <c r="F713" s="1">
        <v>45599</v>
      </c>
      <c r="G713" s="1">
        <v>45599</v>
      </c>
      <c r="H713">
        <v>3</v>
      </c>
      <c r="I713">
        <v>336.06</v>
      </c>
      <c r="J713">
        <v>112.02</v>
      </c>
      <c r="K713">
        <v>126.71</v>
      </c>
      <c r="L713" t="s">
        <v>31</v>
      </c>
      <c r="M713" t="s">
        <v>69</v>
      </c>
      <c r="N713" t="s">
        <v>33</v>
      </c>
      <c r="O713">
        <v>30</v>
      </c>
      <c r="P713" t="s">
        <v>70</v>
      </c>
      <c r="Q713" t="s">
        <v>66</v>
      </c>
      <c r="R713" t="s">
        <v>44</v>
      </c>
      <c r="S713" t="s">
        <v>51</v>
      </c>
      <c r="T713">
        <v>0</v>
      </c>
      <c r="U713">
        <v>1</v>
      </c>
      <c r="V713">
        <v>0</v>
      </c>
      <c r="W713">
        <v>0</v>
      </c>
      <c r="X713">
        <v>2</v>
      </c>
      <c r="Y713" s="1">
        <v>44393</v>
      </c>
      <c r="Z713" s="1">
        <v>44393</v>
      </c>
      <c r="AA713">
        <v>4</v>
      </c>
      <c r="AB713" t="s">
        <v>38</v>
      </c>
      <c r="AC713" t="b">
        <v>1</v>
      </c>
      <c r="AD713" t="b">
        <v>0</v>
      </c>
    </row>
    <row r="714" spans="1:30" x14ac:dyDescent="0.25">
      <c r="A714" t="s">
        <v>787</v>
      </c>
      <c r="B714" s="1">
        <v>44739</v>
      </c>
      <c r="D714" s="1">
        <v>45098</v>
      </c>
      <c r="E714" s="1">
        <v>45098</v>
      </c>
      <c r="F714" s="1">
        <v>45902</v>
      </c>
      <c r="G714" s="1">
        <v>45902</v>
      </c>
      <c r="H714">
        <v>5</v>
      </c>
      <c r="I714">
        <v>398.16</v>
      </c>
      <c r="J714">
        <v>79.63</v>
      </c>
      <c r="K714">
        <v>68.86</v>
      </c>
      <c r="L714" t="s">
        <v>59</v>
      </c>
      <c r="M714" t="s">
        <v>62</v>
      </c>
      <c r="N714" t="s">
        <v>33</v>
      </c>
      <c r="O714">
        <v>16</v>
      </c>
      <c r="P714" t="s">
        <v>49</v>
      </c>
      <c r="Q714" t="s">
        <v>35</v>
      </c>
      <c r="R714" t="s">
        <v>63</v>
      </c>
      <c r="S714" t="s">
        <v>45</v>
      </c>
      <c r="T714">
        <v>0</v>
      </c>
      <c r="U714">
        <v>0</v>
      </c>
      <c r="V714">
        <v>0</v>
      </c>
      <c r="W714">
        <v>0</v>
      </c>
      <c r="X714">
        <v>2</v>
      </c>
      <c r="Y714">
        <v>0</v>
      </c>
      <c r="Z714" t="s">
        <v>37</v>
      </c>
      <c r="AA714">
        <v>1</v>
      </c>
      <c r="AB714" t="s">
        <v>52</v>
      </c>
      <c r="AC714" t="b">
        <v>1</v>
      </c>
      <c r="AD714" t="b">
        <v>0</v>
      </c>
    </row>
    <row r="715" spans="1:30" x14ac:dyDescent="0.25">
      <c r="A715" t="s">
        <v>788</v>
      </c>
      <c r="B715" s="1">
        <v>44886</v>
      </c>
      <c r="D715" s="1">
        <v>45342</v>
      </c>
      <c r="E715" s="1">
        <v>45342</v>
      </c>
      <c r="F715" s="1">
        <v>45635</v>
      </c>
      <c r="G715" s="1">
        <v>45635</v>
      </c>
      <c r="H715">
        <v>2</v>
      </c>
      <c r="I715">
        <v>192.52</v>
      </c>
      <c r="J715">
        <v>96.26</v>
      </c>
      <c r="K715">
        <v>57.86</v>
      </c>
      <c r="L715" t="s">
        <v>31</v>
      </c>
      <c r="M715" t="s">
        <v>32</v>
      </c>
      <c r="N715" t="s">
        <v>48</v>
      </c>
      <c r="O715">
        <v>47</v>
      </c>
      <c r="P715" t="s">
        <v>34</v>
      </c>
      <c r="Q715" t="s">
        <v>66</v>
      </c>
      <c r="R715" t="s">
        <v>35</v>
      </c>
      <c r="S715" t="s">
        <v>57</v>
      </c>
      <c r="T715">
        <v>1</v>
      </c>
      <c r="U715">
        <v>0</v>
      </c>
      <c r="V715">
        <v>0</v>
      </c>
      <c r="W715">
        <v>0</v>
      </c>
      <c r="X715">
        <v>0</v>
      </c>
      <c r="Y715" s="1">
        <v>45376</v>
      </c>
      <c r="Z715" s="1">
        <v>45376</v>
      </c>
      <c r="AA715">
        <v>0</v>
      </c>
      <c r="AB715" t="s">
        <v>52</v>
      </c>
      <c r="AC715" t="b">
        <v>1</v>
      </c>
      <c r="AD715" t="b">
        <v>0</v>
      </c>
    </row>
    <row r="716" spans="1:30" x14ac:dyDescent="0.25">
      <c r="A716" t="s">
        <v>789</v>
      </c>
      <c r="B716" s="1">
        <v>45404</v>
      </c>
      <c r="D716" s="1">
        <v>45806</v>
      </c>
      <c r="E716" s="1">
        <v>45806</v>
      </c>
      <c r="F716" s="1">
        <v>45935</v>
      </c>
      <c r="G716" s="1">
        <v>45935</v>
      </c>
      <c r="H716">
        <v>3</v>
      </c>
      <c r="I716">
        <v>83.2</v>
      </c>
      <c r="J716">
        <v>27.73</v>
      </c>
      <c r="K716">
        <v>34.630000000000003</v>
      </c>
      <c r="L716" t="s">
        <v>31</v>
      </c>
      <c r="M716" t="s">
        <v>62</v>
      </c>
      <c r="N716" t="s">
        <v>33</v>
      </c>
      <c r="O716">
        <v>36</v>
      </c>
      <c r="P716" t="s">
        <v>34</v>
      </c>
      <c r="Q716" t="s">
        <v>35</v>
      </c>
      <c r="R716" t="s">
        <v>56</v>
      </c>
      <c r="S716" t="s">
        <v>100</v>
      </c>
      <c r="T716">
        <v>0</v>
      </c>
      <c r="U716">
        <v>0</v>
      </c>
      <c r="V716">
        <v>0</v>
      </c>
      <c r="W716">
        <v>0</v>
      </c>
      <c r="X716">
        <v>0</v>
      </c>
      <c r="Y716" s="1">
        <v>45412</v>
      </c>
      <c r="Z716" s="1">
        <v>45412</v>
      </c>
      <c r="AA716">
        <v>6</v>
      </c>
      <c r="AB716" t="s">
        <v>73</v>
      </c>
      <c r="AC716" t="b">
        <v>1</v>
      </c>
      <c r="AD716" t="b">
        <v>0</v>
      </c>
    </row>
    <row r="717" spans="1:30" x14ac:dyDescent="0.25">
      <c r="A717" t="s">
        <v>790</v>
      </c>
      <c r="B717" s="1">
        <v>45203</v>
      </c>
      <c r="D717">
        <v>0</v>
      </c>
      <c r="E717" t="s">
        <v>92</v>
      </c>
      <c r="F717">
        <v>0</v>
      </c>
      <c r="G717" t="s">
        <v>92</v>
      </c>
      <c r="H717">
        <v>0</v>
      </c>
      <c r="I717">
        <v>0</v>
      </c>
      <c r="J717">
        <v>0</v>
      </c>
      <c r="K717">
        <v>0</v>
      </c>
      <c r="L717" t="s">
        <v>47</v>
      </c>
      <c r="M717" t="s">
        <v>104</v>
      </c>
      <c r="N717" t="s">
        <v>33</v>
      </c>
      <c r="O717">
        <v>27</v>
      </c>
      <c r="P717" t="s">
        <v>70</v>
      </c>
      <c r="Q717" t="s">
        <v>90</v>
      </c>
      <c r="R717" t="s">
        <v>44</v>
      </c>
      <c r="S717" t="s">
        <v>57</v>
      </c>
      <c r="T717">
        <v>0</v>
      </c>
      <c r="U717">
        <v>1</v>
      </c>
      <c r="V717">
        <v>0</v>
      </c>
      <c r="W717">
        <v>0</v>
      </c>
      <c r="X717">
        <v>0</v>
      </c>
      <c r="Y717" s="1">
        <v>45252</v>
      </c>
      <c r="Z717" s="1">
        <v>45252</v>
      </c>
      <c r="AA717">
        <v>0</v>
      </c>
      <c r="AB717" t="s">
        <v>38</v>
      </c>
      <c r="AC717" t="b">
        <v>1</v>
      </c>
      <c r="AD717" t="b">
        <v>0</v>
      </c>
    </row>
    <row r="718" spans="1:30" x14ac:dyDescent="0.25">
      <c r="A718" t="s">
        <v>791</v>
      </c>
      <c r="B718" s="1">
        <v>45590</v>
      </c>
      <c r="D718" s="1">
        <v>45623</v>
      </c>
      <c r="E718" s="1">
        <v>45623</v>
      </c>
      <c r="F718" s="1">
        <v>45794</v>
      </c>
      <c r="G718" s="1">
        <v>45794</v>
      </c>
      <c r="H718">
        <v>3</v>
      </c>
      <c r="I718">
        <v>76.33</v>
      </c>
      <c r="J718">
        <v>25.44</v>
      </c>
      <c r="K718">
        <v>11.96</v>
      </c>
      <c r="L718" t="s">
        <v>65</v>
      </c>
      <c r="M718" t="s">
        <v>76</v>
      </c>
      <c r="N718" t="s">
        <v>48</v>
      </c>
      <c r="O718">
        <v>28</v>
      </c>
      <c r="P718" t="s">
        <v>70</v>
      </c>
      <c r="Q718" t="s">
        <v>50</v>
      </c>
      <c r="R718" t="s">
        <v>67</v>
      </c>
      <c r="S718" t="s">
        <v>85</v>
      </c>
      <c r="T718">
        <v>1</v>
      </c>
      <c r="U718">
        <v>0</v>
      </c>
      <c r="V718">
        <v>0</v>
      </c>
      <c r="W718">
        <v>0</v>
      </c>
      <c r="X718">
        <v>1</v>
      </c>
      <c r="Y718" s="1">
        <v>45803</v>
      </c>
      <c r="Z718" s="1">
        <v>45803</v>
      </c>
      <c r="AA718">
        <v>0</v>
      </c>
      <c r="AB718" t="s">
        <v>73</v>
      </c>
      <c r="AC718" t="b">
        <v>0</v>
      </c>
      <c r="AD718" t="b">
        <v>0</v>
      </c>
    </row>
    <row r="719" spans="1:30" x14ac:dyDescent="0.25">
      <c r="A719" t="s">
        <v>792</v>
      </c>
      <c r="B719" s="1">
        <v>44874</v>
      </c>
      <c r="D719" s="1">
        <v>45739</v>
      </c>
      <c r="E719" s="1">
        <v>45739</v>
      </c>
      <c r="F719" s="1">
        <v>45788</v>
      </c>
      <c r="G719" s="1">
        <v>45788</v>
      </c>
      <c r="H719">
        <v>2</v>
      </c>
      <c r="I719">
        <v>92.79</v>
      </c>
      <c r="J719">
        <v>46.4</v>
      </c>
      <c r="K719">
        <v>34.729999999999997</v>
      </c>
      <c r="L719" t="s">
        <v>65</v>
      </c>
      <c r="M719" t="s">
        <v>104</v>
      </c>
      <c r="N719" t="s">
        <v>42</v>
      </c>
      <c r="O719">
        <v>22</v>
      </c>
      <c r="P719" t="s">
        <v>70</v>
      </c>
      <c r="Q719" t="s">
        <v>35</v>
      </c>
      <c r="R719" t="s">
        <v>67</v>
      </c>
      <c r="S719" t="s">
        <v>96</v>
      </c>
      <c r="T719">
        <v>1</v>
      </c>
      <c r="U719">
        <v>0</v>
      </c>
      <c r="V719">
        <v>0</v>
      </c>
      <c r="W719">
        <v>0</v>
      </c>
      <c r="X719">
        <v>0</v>
      </c>
      <c r="Y719" s="1">
        <v>45323</v>
      </c>
      <c r="Z719" s="1">
        <v>45323</v>
      </c>
      <c r="AA719">
        <v>0</v>
      </c>
      <c r="AB719" t="s">
        <v>38</v>
      </c>
      <c r="AC719" t="b">
        <v>1</v>
      </c>
      <c r="AD719" t="b">
        <v>1</v>
      </c>
    </row>
    <row r="720" spans="1:30" x14ac:dyDescent="0.25">
      <c r="A720" t="s">
        <v>793</v>
      </c>
      <c r="B720" s="1">
        <v>45529</v>
      </c>
      <c r="D720" s="1">
        <v>45685</v>
      </c>
      <c r="E720" s="1">
        <v>45685</v>
      </c>
      <c r="F720" s="1">
        <v>45917</v>
      </c>
      <c r="G720" s="1">
        <v>45917</v>
      </c>
      <c r="H720">
        <v>4</v>
      </c>
      <c r="I720">
        <v>117.87</v>
      </c>
      <c r="J720">
        <v>29.47</v>
      </c>
      <c r="K720">
        <v>33.700000000000003</v>
      </c>
      <c r="L720" t="s">
        <v>40</v>
      </c>
      <c r="M720" t="s">
        <v>62</v>
      </c>
      <c r="N720" t="s">
        <v>48</v>
      </c>
      <c r="O720">
        <v>37</v>
      </c>
      <c r="P720" t="s">
        <v>34</v>
      </c>
      <c r="Q720" t="s">
        <v>82</v>
      </c>
      <c r="R720" t="s">
        <v>56</v>
      </c>
      <c r="S720" t="s">
        <v>100</v>
      </c>
      <c r="T720">
        <v>0</v>
      </c>
      <c r="U720">
        <v>0</v>
      </c>
      <c r="V720">
        <v>1</v>
      </c>
      <c r="W720">
        <v>0</v>
      </c>
      <c r="X720">
        <v>1</v>
      </c>
      <c r="Y720">
        <v>0</v>
      </c>
      <c r="Z720" t="s">
        <v>37</v>
      </c>
      <c r="AA720">
        <v>5</v>
      </c>
      <c r="AB720" t="s">
        <v>38</v>
      </c>
      <c r="AC720" t="b">
        <v>0</v>
      </c>
      <c r="AD720" t="b">
        <v>0</v>
      </c>
    </row>
    <row r="721" spans="1:30" x14ac:dyDescent="0.25">
      <c r="A721" t="s">
        <v>794</v>
      </c>
      <c r="B721" s="1">
        <v>43883</v>
      </c>
      <c r="D721" s="1">
        <v>44108</v>
      </c>
      <c r="E721" s="1">
        <v>44108</v>
      </c>
      <c r="F721" s="1">
        <v>44347</v>
      </c>
      <c r="G721" s="1">
        <v>44347</v>
      </c>
      <c r="H721">
        <v>1</v>
      </c>
      <c r="I721">
        <v>42.62</v>
      </c>
      <c r="J721">
        <v>42.62</v>
      </c>
      <c r="K721">
        <v>13.25</v>
      </c>
      <c r="L721" t="s">
        <v>40</v>
      </c>
      <c r="M721" t="s">
        <v>62</v>
      </c>
      <c r="N721" t="s">
        <v>48</v>
      </c>
      <c r="O721">
        <v>18</v>
      </c>
      <c r="P721" t="s">
        <v>49</v>
      </c>
      <c r="Q721" t="s">
        <v>82</v>
      </c>
      <c r="R721" t="s">
        <v>35</v>
      </c>
      <c r="S721" t="s">
        <v>96</v>
      </c>
      <c r="T721">
        <v>0</v>
      </c>
      <c r="U721">
        <v>0</v>
      </c>
      <c r="V721">
        <v>0</v>
      </c>
      <c r="W721">
        <v>0</v>
      </c>
      <c r="X721">
        <v>0</v>
      </c>
      <c r="Y721" s="1">
        <v>43987</v>
      </c>
      <c r="Z721" s="1">
        <v>43987</v>
      </c>
      <c r="AA721">
        <v>0</v>
      </c>
      <c r="AB721" t="s">
        <v>38</v>
      </c>
      <c r="AC721" t="b">
        <v>0</v>
      </c>
      <c r="AD721" t="b">
        <v>0</v>
      </c>
    </row>
    <row r="722" spans="1:30" x14ac:dyDescent="0.25">
      <c r="A722" t="s">
        <v>795</v>
      </c>
      <c r="B722" s="1">
        <v>44312</v>
      </c>
      <c r="D722" s="1">
        <v>45777</v>
      </c>
      <c r="E722" s="1">
        <v>45777</v>
      </c>
      <c r="F722" s="1">
        <v>45871</v>
      </c>
      <c r="G722" s="1">
        <v>45871</v>
      </c>
      <c r="H722">
        <v>1</v>
      </c>
      <c r="I722">
        <v>147.13999999999999</v>
      </c>
      <c r="J722">
        <v>147.13999999999999</v>
      </c>
      <c r="K722">
        <v>24.04</v>
      </c>
      <c r="L722" t="s">
        <v>87</v>
      </c>
      <c r="M722" t="s">
        <v>104</v>
      </c>
      <c r="N722" t="s">
        <v>42</v>
      </c>
      <c r="O722">
        <v>27</v>
      </c>
      <c r="P722" t="s">
        <v>70</v>
      </c>
      <c r="Q722" t="s">
        <v>82</v>
      </c>
      <c r="R722" t="s">
        <v>67</v>
      </c>
      <c r="S722" t="s">
        <v>45</v>
      </c>
      <c r="T722">
        <v>0</v>
      </c>
      <c r="U722">
        <v>0</v>
      </c>
      <c r="V722">
        <v>0</v>
      </c>
      <c r="W722">
        <v>0</v>
      </c>
      <c r="X722">
        <v>0</v>
      </c>
      <c r="Y722" s="1">
        <v>44945</v>
      </c>
      <c r="Z722" s="1">
        <v>44945</v>
      </c>
      <c r="AA722">
        <v>5</v>
      </c>
      <c r="AB722" t="s">
        <v>38</v>
      </c>
      <c r="AC722" t="b">
        <v>1</v>
      </c>
      <c r="AD722" t="b">
        <v>0</v>
      </c>
    </row>
    <row r="723" spans="1:30" x14ac:dyDescent="0.25">
      <c r="A723" t="s">
        <v>796</v>
      </c>
      <c r="B723" s="1">
        <v>45060</v>
      </c>
      <c r="D723" s="1">
        <v>45590</v>
      </c>
      <c r="E723" s="1">
        <v>45590</v>
      </c>
      <c r="F723" s="1">
        <v>45849</v>
      </c>
      <c r="G723" s="1">
        <v>45849</v>
      </c>
      <c r="H723">
        <v>5</v>
      </c>
      <c r="I723">
        <v>260.11</v>
      </c>
      <c r="J723">
        <v>52.02</v>
      </c>
      <c r="K723">
        <v>0</v>
      </c>
      <c r="L723" t="s">
        <v>65</v>
      </c>
      <c r="M723" t="s">
        <v>95</v>
      </c>
      <c r="N723" t="s">
        <v>48</v>
      </c>
      <c r="O723">
        <v>32</v>
      </c>
      <c r="P723" t="s">
        <v>34</v>
      </c>
      <c r="Q723" t="s">
        <v>43</v>
      </c>
      <c r="R723" t="s">
        <v>44</v>
      </c>
      <c r="S723" t="s">
        <v>100</v>
      </c>
      <c r="T723">
        <v>0</v>
      </c>
      <c r="U723">
        <v>0</v>
      </c>
      <c r="V723">
        <v>0</v>
      </c>
      <c r="W723">
        <v>1</v>
      </c>
      <c r="X723">
        <v>1</v>
      </c>
      <c r="Y723" s="1">
        <v>45155</v>
      </c>
      <c r="Z723" s="1">
        <v>45155</v>
      </c>
      <c r="AA723">
        <v>0</v>
      </c>
      <c r="AB723" t="s">
        <v>73</v>
      </c>
      <c r="AC723" t="b">
        <v>1</v>
      </c>
      <c r="AD723" t="b">
        <v>1</v>
      </c>
    </row>
    <row r="724" spans="1:30" x14ac:dyDescent="0.25">
      <c r="A724" t="s">
        <v>797</v>
      </c>
      <c r="B724" s="1">
        <v>44819</v>
      </c>
      <c r="D724" s="1">
        <v>45365</v>
      </c>
      <c r="E724" s="1">
        <v>45365</v>
      </c>
      <c r="F724" s="1">
        <v>45730</v>
      </c>
      <c r="G724" s="1">
        <v>45730</v>
      </c>
      <c r="H724">
        <v>1</v>
      </c>
      <c r="I724">
        <v>12.06</v>
      </c>
      <c r="J724">
        <v>12.06</v>
      </c>
      <c r="K724">
        <v>5.29</v>
      </c>
      <c r="L724" t="s">
        <v>59</v>
      </c>
      <c r="M724" t="s">
        <v>54</v>
      </c>
      <c r="N724" t="s">
        <v>42</v>
      </c>
      <c r="O724">
        <v>39</v>
      </c>
      <c r="P724" t="s">
        <v>34</v>
      </c>
      <c r="Q724" t="s">
        <v>55</v>
      </c>
      <c r="R724" t="s">
        <v>56</v>
      </c>
      <c r="S724" t="s">
        <v>36</v>
      </c>
      <c r="T724">
        <v>0</v>
      </c>
      <c r="U724">
        <v>0</v>
      </c>
      <c r="V724">
        <v>0</v>
      </c>
      <c r="W724">
        <v>0</v>
      </c>
      <c r="X724">
        <v>1</v>
      </c>
      <c r="Y724" s="1">
        <v>45694</v>
      </c>
      <c r="Z724" s="1">
        <v>45694</v>
      </c>
      <c r="AA724">
        <v>0</v>
      </c>
      <c r="AB724" t="s">
        <v>38</v>
      </c>
      <c r="AC724" t="b">
        <v>0</v>
      </c>
      <c r="AD724" t="b">
        <v>1</v>
      </c>
    </row>
    <row r="725" spans="1:30" x14ac:dyDescent="0.25">
      <c r="A725" t="s">
        <v>798</v>
      </c>
      <c r="B725" s="1">
        <v>44155</v>
      </c>
      <c r="D725" s="1">
        <v>45556</v>
      </c>
      <c r="E725" s="1">
        <v>45556</v>
      </c>
      <c r="F725" s="1">
        <v>45815</v>
      </c>
      <c r="G725" s="1">
        <v>45815</v>
      </c>
      <c r="H725">
        <v>4</v>
      </c>
      <c r="I725">
        <v>72.52</v>
      </c>
      <c r="J725">
        <v>18.13</v>
      </c>
      <c r="K725">
        <v>18.09</v>
      </c>
      <c r="L725" t="s">
        <v>31</v>
      </c>
      <c r="M725" t="s">
        <v>104</v>
      </c>
      <c r="N725" t="s">
        <v>33</v>
      </c>
      <c r="O725">
        <v>23</v>
      </c>
      <c r="P725" t="s">
        <v>70</v>
      </c>
      <c r="Q725" t="s">
        <v>50</v>
      </c>
      <c r="R725" t="s">
        <v>63</v>
      </c>
      <c r="S725" t="s">
        <v>57</v>
      </c>
      <c r="T725">
        <v>0</v>
      </c>
      <c r="U725">
        <v>0</v>
      </c>
      <c r="V725">
        <v>0</v>
      </c>
      <c r="W725">
        <v>1</v>
      </c>
      <c r="X725">
        <v>1</v>
      </c>
      <c r="Y725" s="1">
        <v>44507</v>
      </c>
      <c r="Z725" s="1">
        <v>44507</v>
      </c>
      <c r="AA725">
        <v>0</v>
      </c>
      <c r="AB725" t="s">
        <v>38</v>
      </c>
      <c r="AC725" t="b">
        <v>1</v>
      </c>
      <c r="AD725" t="b">
        <v>1</v>
      </c>
    </row>
    <row r="726" spans="1:30" x14ac:dyDescent="0.25">
      <c r="A726" t="s">
        <v>799</v>
      </c>
      <c r="B726" s="1">
        <v>44466</v>
      </c>
      <c r="D726" s="1">
        <v>44713</v>
      </c>
      <c r="E726" s="1">
        <v>44713</v>
      </c>
      <c r="F726" s="1">
        <v>45287</v>
      </c>
      <c r="G726" s="1">
        <v>45287</v>
      </c>
      <c r="H726">
        <v>6</v>
      </c>
      <c r="I726">
        <v>273.29000000000002</v>
      </c>
      <c r="J726">
        <v>45.55</v>
      </c>
      <c r="K726">
        <v>55.14</v>
      </c>
      <c r="L726" t="s">
        <v>31</v>
      </c>
      <c r="M726" t="s">
        <v>88</v>
      </c>
      <c r="N726" t="s">
        <v>48</v>
      </c>
      <c r="O726">
        <v>17</v>
      </c>
      <c r="P726" t="s">
        <v>49</v>
      </c>
      <c r="Q726" t="s">
        <v>35</v>
      </c>
      <c r="R726" t="s">
        <v>35</v>
      </c>
      <c r="S726" t="s">
        <v>100</v>
      </c>
      <c r="T726">
        <v>0</v>
      </c>
      <c r="U726">
        <v>0</v>
      </c>
      <c r="V726">
        <v>0</v>
      </c>
      <c r="W726">
        <v>1</v>
      </c>
      <c r="X726">
        <v>2</v>
      </c>
      <c r="Y726" s="1">
        <v>45514</v>
      </c>
      <c r="Z726" s="1">
        <v>45514</v>
      </c>
      <c r="AA726">
        <v>0</v>
      </c>
      <c r="AB726" t="s">
        <v>73</v>
      </c>
      <c r="AC726" t="b">
        <v>0</v>
      </c>
      <c r="AD726" t="b">
        <v>0</v>
      </c>
    </row>
    <row r="727" spans="1:30" x14ac:dyDescent="0.25">
      <c r="A727" t="s">
        <v>800</v>
      </c>
      <c r="B727" s="1">
        <v>44621</v>
      </c>
      <c r="D727" s="1">
        <v>45213</v>
      </c>
      <c r="E727" s="1">
        <v>45213</v>
      </c>
      <c r="F727" s="1">
        <v>45792</v>
      </c>
      <c r="G727" s="1">
        <v>45792</v>
      </c>
      <c r="H727">
        <v>5</v>
      </c>
      <c r="I727">
        <v>293.72000000000003</v>
      </c>
      <c r="J727">
        <v>58.74</v>
      </c>
      <c r="K727">
        <v>41.52</v>
      </c>
      <c r="L727" t="s">
        <v>65</v>
      </c>
      <c r="M727" t="s">
        <v>76</v>
      </c>
      <c r="N727" t="s">
        <v>42</v>
      </c>
      <c r="O727">
        <v>35</v>
      </c>
      <c r="P727" t="s">
        <v>34</v>
      </c>
      <c r="Q727" t="s">
        <v>50</v>
      </c>
      <c r="R727" t="s">
        <v>35</v>
      </c>
      <c r="S727" t="s">
        <v>57</v>
      </c>
      <c r="T727">
        <v>0</v>
      </c>
      <c r="U727">
        <v>0</v>
      </c>
      <c r="V727">
        <v>1</v>
      </c>
      <c r="W727">
        <v>0</v>
      </c>
      <c r="X727">
        <v>3</v>
      </c>
      <c r="Y727" s="1">
        <v>45472</v>
      </c>
      <c r="Z727" s="1">
        <v>45472</v>
      </c>
      <c r="AA727">
        <v>0</v>
      </c>
      <c r="AB727" t="s">
        <v>38</v>
      </c>
      <c r="AC727" t="b">
        <v>1</v>
      </c>
      <c r="AD727" t="b">
        <v>0</v>
      </c>
    </row>
    <row r="728" spans="1:30" x14ac:dyDescent="0.25">
      <c r="A728" t="s">
        <v>801</v>
      </c>
      <c r="B728" s="1">
        <v>44106</v>
      </c>
      <c r="D728" s="1">
        <v>45365</v>
      </c>
      <c r="E728" s="1">
        <v>45365</v>
      </c>
      <c r="F728" s="1">
        <v>45431</v>
      </c>
      <c r="G728" s="1">
        <v>45431</v>
      </c>
      <c r="H728">
        <v>6</v>
      </c>
      <c r="I728">
        <v>6.44</v>
      </c>
      <c r="J728">
        <v>1.07</v>
      </c>
      <c r="K728">
        <v>1.01</v>
      </c>
      <c r="L728" t="s">
        <v>87</v>
      </c>
      <c r="M728" t="s">
        <v>41</v>
      </c>
      <c r="N728" t="s">
        <v>33</v>
      </c>
      <c r="O728">
        <v>36</v>
      </c>
      <c r="P728" t="s">
        <v>34</v>
      </c>
      <c r="Q728" t="s">
        <v>50</v>
      </c>
      <c r="R728" t="s">
        <v>67</v>
      </c>
      <c r="S728" t="s">
        <v>100</v>
      </c>
      <c r="T728">
        <v>1</v>
      </c>
      <c r="U728">
        <v>0</v>
      </c>
      <c r="V728">
        <v>0</v>
      </c>
      <c r="W728">
        <v>0</v>
      </c>
      <c r="X728">
        <v>1</v>
      </c>
      <c r="Y728" s="1">
        <v>44871</v>
      </c>
      <c r="Z728" s="1">
        <v>44871</v>
      </c>
      <c r="AA728">
        <v>0</v>
      </c>
      <c r="AB728" t="s">
        <v>38</v>
      </c>
      <c r="AC728" t="b">
        <v>0</v>
      </c>
      <c r="AD728" t="b">
        <v>0</v>
      </c>
    </row>
    <row r="729" spans="1:30" x14ac:dyDescent="0.25">
      <c r="A729" t="s">
        <v>802</v>
      </c>
      <c r="B729" s="1">
        <v>43913</v>
      </c>
      <c r="D729" s="1">
        <v>44772</v>
      </c>
      <c r="E729" s="1">
        <v>44772</v>
      </c>
      <c r="F729" s="1">
        <v>44815</v>
      </c>
      <c r="G729" s="1">
        <v>44815</v>
      </c>
      <c r="H729">
        <v>4</v>
      </c>
      <c r="I729">
        <v>259.57</v>
      </c>
      <c r="J729">
        <v>64.89</v>
      </c>
      <c r="K729">
        <v>54.25</v>
      </c>
      <c r="L729" t="s">
        <v>59</v>
      </c>
      <c r="M729" t="s">
        <v>60</v>
      </c>
      <c r="N729" t="s">
        <v>33</v>
      </c>
      <c r="O729">
        <v>27</v>
      </c>
      <c r="P729" t="s">
        <v>70</v>
      </c>
      <c r="Q729" t="s">
        <v>50</v>
      </c>
      <c r="R729" t="s">
        <v>67</v>
      </c>
      <c r="S729" t="s">
        <v>36</v>
      </c>
      <c r="T729">
        <v>0</v>
      </c>
      <c r="U729">
        <v>0</v>
      </c>
      <c r="V729">
        <v>0</v>
      </c>
      <c r="W729">
        <v>0</v>
      </c>
      <c r="X729">
        <v>1</v>
      </c>
      <c r="Y729" s="1">
        <v>45445</v>
      </c>
      <c r="Z729" s="1">
        <v>45445</v>
      </c>
      <c r="AA729">
        <v>0</v>
      </c>
      <c r="AB729" t="s">
        <v>38</v>
      </c>
      <c r="AC729" t="b">
        <v>0</v>
      </c>
      <c r="AD729" t="b">
        <v>0</v>
      </c>
    </row>
    <row r="730" spans="1:30" x14ac:dyDescent="0.25">
      <c r="A730" t="s">
        <v>803</v>
      </c>
      <c r="B730" s="1">
        <v>44502</v>
      </c>
      <c r="D730" s="1">
        <v>44557</v>
      </c>
      <c r="E730" s="1">
        <v>44557</v>
      </c>
      <c r="F730" s="1">
        <v>45012</v>
      </c>
      <c r="G730" s="1">
        <v>45012</v>
      </c>
      <c r="H730">
        <v>4</v>
      </c>
      <c r="I730">
        <v>4.76</v>
      </c>
      <c r="J730">
        <v>1.19</v>
      </c>
      <c r="K730">
        <v>0.7</v>
      </c>
      <c r="L730" t="s">
        <v>40</v>
      </c>
      <c r="M730" t="s">
        <v>88</v>
      </c>
      <c r="N730" t="s">
        <v>48</v>
      </c>
      <c r="O730">
        <v>37</v>
      </c>
      <c r="P730" t="s">
        <v>34</v>
      </c>
      <c r="Q730" t="s">
        <v>35</v>
      </c>
      <c r="R730" t="s">
        <v>63</v>
      </c>
      <c r="S730" t="s">
        <v>45</v>
      </c>
      <c r="T730">
        <v>0</v>
      </c>
      <c r="U730">
        <v>0</v>
      </c>
      <c r="V730">
        <v>0</v>
      </c>
      <c r="W730">
        <v>0</v>
      </c>
      <c r="X730">
        <v>0</v>
      </c>
      <c r="Y730" s="1">
        <v>44970</v>
      </c>
      <c r="Z730" s="1">
        <v>44970</v>
      </c>
      <c r="AA730">
        <v>0</v>
      </c>
      <c r="AB730" t="s">
        <v>52</v>
      </c>
      <c r="AC730" t="b">
        <v>1</v>
      </c>
      <c r="AD730" t="b">
        <v>1</v>
      </c>
    </row>
    <row r="731" spans="1:30" x14ac:dyDescent="0.25">
      <c r="A731" t="s">
        <v>804</v>
      </c>
      <c r="B731" s="1">
        <v>44147</v>
      </c>
      <c r="D731" s="1">
        <v>45248</v>
      </c>
      <c r="E731" s="1">
        <v>45248</v>
      </c>
      <c r="F731" s="1">
        <v>45434</v>
      </c>
      <c r="G731" s="1">
        <v>45434</v>
      </c>
      <c r="H731">
        <v>6</v>
      </c>
      <c r="I731">
        <v>537.20000000000005</v>
      </c>
      <c r="J731">
        <v>89.53</v>
      </c>
      <c r="K731">
        <v>98.56</v>
      </c>
      <c r="L731" t="s">
        <v>31</v>
      </c>
      <c r="M731" t="s">
        <v>104</v>
      </c>
      <c r="N731" t="s">
        <v>33</v>
      </c>
      <c r="O731">
        <v>28</v>
      </c>
      <c r="P731" t="s">
        <v>70</v>
      </c>
      <c r="Q731" t="s">
        <v>50</v>
      </c>
      <c r="R731" t="s">
        <v>63</v>
      </c>
      <c r="S731" t="s">
        <v>85</v>
      </c>
      <c r="T731">
        <v>0</v>
      </c>
      <c r="U731">
        <v>0</v>
      </c>
      <c r="V731">
        <v>0</v>
      </c>
      <c r="W731">
        <v>0</v>
      </c>
      <c r="X731">
        <v>1</v>
      </c>
      <c r="Y731">
        <v>0</v>
      </c>
      <c r="Z731" t="s">
        <v>37</v>
      </c>
      <c r="AA731">
        <v>3</v>
      </c>
      <c r="AB731" t="s">
        <v>38</v>
      </c>
      <c r="AC731" t="b">
        <v>1</v>
      </c>
      <c r="AD731" t="b">
        <v>1</v>
      </c>
    </row>
    <row r="732" spans="1:30" x14ac:dyDescent="0.25">
      <c r="A732" t="s">
        <v>805</v>
      </c>
      <c r="B732" s="1">
        <v>45179</v>
      </c>
      <c r="D732" s="1">
        <v>45224</v>
      </c>
      <c r="E732" s="1">
        <v>45224</v>
      </c>
      <c r="F732">
        <v>0</v>
      </c>
      <c r="G732" t="s">
        <v>92</v>
      </c>
      <c r="H732">
        <v>0</v>
      </c>
      <c r="I732">
        <v>0</v>
      </c>
      <c r="J732">
        <v>0</v>
      </c>
      <c r="K732">
        <v>0</v>
      </c>
      <c r="L732" t="s">
        <v>65</v>
      </c>
      <c r="M732" t="s">
        <v>54</v>
      </c>
      <c r="N732" t="s">
        <v>33</v>
      </c>
      <c r="O732">
        <v>17</v>
      </c>
      <c r="P732" t="s">
        <v>49</v>
      </c>
      <c r="Q732" t="s">
        <v>55</v>
      </c>
      <c r="R732" t="s">
        <v>35</v>
      </c>
      <c r="S732" t="s">
        <v>51</v>
      </c>
      <c r="T732">
        <v>0</v>
      </c>
      <c r="U732">
        <v>0</v>
      </c>
      <c r="V732">
        <v>0</v>
      </c>
      <c r="W732">
        <v>0</v>
      </c>
      <c r="X732">
        <v>0</v>
      </c>
      <c r="Y732">
        <v>0</v>
      </c>
      <c r="Z732" t="s">
        <v>37</v>
      </c>
      <c r="AA732">
        <v>0</v>
      </c>
      <c r="AB732" t="s">
        <v>52</v>
      </c>
      <c r="AC732" t="b">
        <v>1</v>
      </c>
      <c r="AD732" t="b">
        <v>1</v>
      </c>
    </row>
    <row r="733" spans="1:30" x14ac:dyDescent="0.25">
      <c r="A733" t="s">
        <v>806</v>
      </c>
      <c r="B733" s="1">
        <v>44760</v>
      </c>
      <c r="D733" s="1">
        <v>45868</v>
      </c>
      <c r="E733" s="1">
        <v>45868</v>
      </c>
      <c r="F733" s="1">
        <v>45903</v>
      </c>
      <c r="G733" s="1">
        <v>45903</v>
      </c>
      <c r="H733">
        <v>4</v>
      </c>
      <c r="I733">
        <v>352.62</v>
      </c>
      <c r="J733">
        <v>88.16</v>
      </c>
      <c r="K733">
        <v>16.350000000000001</v>
      </c>
      <c r="L733" t="s">
        <v>40</v>
      </c>
      <c r="M733" t="s">
        <v>104</v>
      </c>
      <c r="N733" t="s">
        <v>48</v>
      </c>
      <c r="O733">
        <v>31</v>
      </c>
      <c r="P733" t="s">
        <v>34</v>
      </c>
      <c r="Q733" t="s">
        <v>66</v>
      </c>
      <c r="R733" t="s">
        <v>56</v>
      </c>
      <c r="S733" t="s">
        <v>51</v>
      </c>
      <c r="T733">
        <v>0</v>
      </c>
      <c r="U733">
        <v>1</v>
      </c>
      <c r="V733">
        <v>0</v>
      </c>
      <c r="W733">
        <v>0</v>
      </c>
      <c r="X733">
        <v>2</v>
      </c>
      <c r="Y733">
        <v>0</v>
      </c>
      <c r="Z733" t="s">
        <v>37</v>
      </c>
      <c r="AA733">
        <v>0</v>
      </c>
      <c r="AB733" t="s">
        <v>38</v>
      </c>
      <c r="AC733" t="b">
        <v>1</v>
      </c>
      <c r="AD733" t="b">
        <v>0</v>
      </c>
    </row>
    <row r="734" spans="1:30" x14ac:dyDescent="0.25">
      <c r="A734" t="s">
        <v>807</v>
      </c>
      <c r="B734" s="1">
        <v>44200</v>
      </c>
      <c r="D734">
        <v>0</v>
      </c>
      <c r="E734" t="s">
        <v>92</v>
      </c>
      <c r="F734">
        <v>0</v>
      </c>
      <c r="G734" t="s">
        <v>92</v>
      </c>
      <c r="H734">
        <v>0</v>
      </c>
      <c r="I734">
        <v>0</v>
      </c>
      <c r="J734">
        <v>0</v>
      </c>
      <c r="K734">
        <v>0</v>
      </c>
      <c r="L734" t="s">
        <v>87</v>
      </c>
      <c r="M734" t="s">
        <v>88</v>
      </c>
      <c r="N734" t="s">
        <v>42</v>
      </c>
      <c r="O734">
        <v>23</v>
      </c>
      <c r="P734" t="s">
        <v>70</v>
      </c>
      <c r="Q734" t="s">
        <v>55</v>
      </c>
      <c r="R734" t="s">
        <v>44</v>
      </c>
      <c r="S734" t="s">
        <v>45</v>
      </c>
      <c r="T734">
        <v>1</v>
      </c>
      <c r="U734">
        <v>0</v>
      </c>
      <c r="V734">
        <v>0</v>
      </c>
      <c r="W734">
        <v>0</v>
      </c>
      <c r="X734">
        <v>0</v>
      </c>
      <c r="Y734" s="1">
        <v>45612</v>
      </c>
      <c r="Z734" s="1">
        <v>45612</v>
      </c>
      <c r="AA734">
        <v>6</v>
      </c>
      <c r="AB734" t="s">
        <v>52</v>
      </c>
      <c r="AC734" t="b">
        <v>1</v>
      </c>
      <c r="AD734" t="b">
        <v>0</v>
      </c>
    </row>
    <row r="735" spans="1:30" x14ac:dyDescent="0.25">
      <c r="A735" t="s">
        <v>808</v>
      </c>
      <c r="B735" s="1">
        <v>44268</v>
      </c>
      <c r="D735" s="1">
        <v>45618</v>
      </c>
      <c r="E735" s="1">
        <v>45618</v>
      </c>
      <c r="F735" s="1">
        <v>45724</v>
      </c>
      <c r="G735" s="1">
        <v>45724</v>
      </c>
      <c r="H735">
        <v>5</v>
      </c>
      <c r="I735">
        <v>385.81</v>
      </c>
      <c r="J735">
        <v>77.16</v>
      </c>
      <c r="K735">
        <v>22.39</v>
      </c>
      <c r="L735" t="s">
        <v>31</v>
      </c>
      <c r="M735" t="s">
        <v>95</v>
      </c>
      <c r="N735" t="s">
        <v>33</v>
      </c>
      <c r="O735">
        <v>34</v>
      </c>
      <c r="P735" t="s">
        <v>34</v>
      </c>
      <c r="Q735" t="s">
        <v>90</v>
      </c>
      <c r="R735" t="s">
        <v>35</v>
      </c>
      <c r="S735" t="s">
        <v>100</v>
      </c>
      <c r="T735">
        <v>0</v>
      </c>
      <c r="U735">
        <v>0</v>
      </c>
      <c r="V735">
        <v>0</v>
      </c>
      <c r="W735">
        <v>0</v>
      </c>
      <c r="X735">
        <v>2</v>
      </c>
      <c r="Y735">
        <v>0</v>
      </c>
      <c r="Z735" t="s">
        <v>37</v>
      </c>
      <c r="AA735">
        <v>0</v>
      </c>
      <c r="AB735" t="s">
        <v>73</v>
      </c>
      <c r="AC735" t="b">
        <v>0</v>
      </c>
      <c r="AD735" t="b">
        <v>0</v>
      </c>
    </row>
    <row r="736" spans="1:30" x14ac:dyDescent="0.25">
      <c r="A736" t="s">
        <v>809</v>
      </c>
      <c r="B736" s="1">
        <v>44071</v>
      </c>
      <c r="D736">
        <v>0</v>
      </c>
      <c r="E736" t="s">
        <v>92</v>
      </c>
      <c r="F736">
        <v>0</v>
      </c>
      <c r="G736" t="s">
        <v>92</v>
      </c>
      <c r="H736">
        <v>0</v>
      </c>
      <c r="I736">
        <v>0</v>
      </c>
      <c r="J736">
        <v>0</v>
      </c>
      <c r="K736">
        <v>0</v>
      </c>
      <c r="L736" t="s">
        <v>40</v>
      </c>
      <c r="M736" t="s">
        <v>76</v>
      </c>
      <c r="N736" t="s">
        <v>48</v>
      </c>
      <c r="O736">
        <v>16</v>
      </c>
      <c r="P736" t="s">
        <v>49</v>
      </c>
      <c r="Q736" t="s">
        <v>43</v>
      </c>
      <c r="R736" t="s">
        <v>56</v>
      </c>
      <c r="S736" t="s">
        <v>36</v>
      </c>
      <c r="T736">
        <v>2</v>
      </c>
      <c r="U736">
        <v>1</v>
      </c>
      <c r="V736">
        <v>0</v>
      </c>
      <c r="W736">
        <v>0</v>
      </c>
      <c r="X736">
        <v>0</v>
      </c>
      <c r="Y736" s="1">
        <v>45096</v>
      </c>
      <c r="Z736" s="1">
        <v>45096</v>
      </c>
      <c r="AA736">
        <v>0</v>
      </c>
      <c r="AB736" t="s">
        <v>73</v>
      </c>
      <c r="AC736" t="b">
        <v>0</v>
      </c>
      <c r="AD736" t="b">
        <v>0</v>
      </c>
    </row>
    <row r="737" spans="1:30" x14ac:dyDescent="0.25">
      <c r="A737" t="s">
        <v>810</v>
      </c>
      <c r="B737" s="1">
        <v>44534</v>
      </c>
      <c r="D737" s="1">
        <v>45812</v>
      </c>
      <c r="E737" s="1">
        <v>45812</v>
      </c>
      <c r="F737" s="1">
        <v>45903</v>
      </c>
      <c r="G737" s="1">
        <v>45903</v>
      </c>
      <c r="H737">
        <v>2</v>
      </c>
      <c r="I737">
        <v>98.5</v>
      </c>
      <c r="J737">
        <v>49.25</v>
      </c>
      <c r="K737">
        <v>67.23</v>
      </c>
      <c r="L737" t="s">
        <v>65</v>
      </c>
      <c r="M737" t="s">
        <v>76</v>
      </c>
      <c r="N737" t="s">
        <v>48</v>
      </c>
      <c r="O737">
        <v>38</v>
      </c>
      <c r="P737" t="s">
        <v>34</v>
      </c>
      <c r="Q737" t="s">
        <v>90</v>
      </c>
      <c r="R737" t="s">
        <v>35</v>
      </c>
      <c r="S737" t="s">
        <v>51</v>
      </c>
      <c r="T737">
        <v>0</v>
      </c>
      <c r="U737">
        <v>0</v>
      </c>
      <c r="V737">
        <v>0</v>
      </c>
      <c r="W737">
        <v>0</v>
      </c>
      <c r="X737">
        <v>2</v>
      </c>
      <c r="Y737" s="1">
        <v>45128</v>
      </c>
      <c r="Z737" s="1">
        <v>45128</v>
      </c>
      <c r="AA737">
        <v>0</v>
      </c>
      <c r="AB737" t="s">
        <v>38</v>
      </c>
      <c r="AC737" t="b">
        <v>1</v>
      </c>
      <c r="AD737" t="b">
        <v>0</v>
      </c>
    </row>
    <row r="738" spans="1:30" x14ac:dyDescent="0.25">
      <c r="A738" t="s">
        <v>811</v>
      </c>
      <c r="B738" s="1">
        <v>44739</v>
      </c>
      <c r="D738" s="1">
        <v>45655</v>
      </c>
      <c r="E738" s="1">
        <v>45655</v>
      </c>
      <c r="F738" s="1">
        <v>45940</v>
      </c>
      <c r="G738" s="1">
        <v>45940</v>
      </c>
      <c r="H738">
        <v>3</v>
      </c>
      <c r="I738">
        <v>151.72999999999999</v>
      </c>
      <c r="J738">
        <v>50.58</v>
      </c>
      <c r="K738">
        <v>25.83</v>
      </c>
      <c r="L738" t="s">
        <v>40</v>
      </c>
      <c r="M738" t="s">
        <v>95</v>
      </c>
      <c r="N738" t="s">
        <v>33</v>
      </c>
      <c r="O738">
        <v>37</v>
      </c>
      <c r="P738" t="s">
        <v>34</v>
      </c>
      <c r="Q738" t="s">
        <v>82</v>
      </c>
      <c r="R738" t="s">
        <v>67</v>
      </c>
      <c r="S738" t="s">
        <v>57</v>
      </c>
      <c r="T738">
        <v>0</v>
      </c>
      <c r="U738">
        <v>0</v>
      </c>
      <c r="V738">
        <v>0</v>
      </c>
      <c r="W738">
        <v>0</v>
      </c>
      <c r="X738">
        <v>2</v>
      </c>
      <c r="Y738" s="1">
        <v>45621</v>
      </c>
      <c r="Z738" s="1">
        <v>45621</v>
      </c>
      <c r="AA738">
        <v>9</v>
      </c>
      <c r="AB738" t="s">
        <v>38</v>
      </c>
      <c r="AC738" t="b">
        <v>1</v>
      </c>
      <c r="AD738" t="b">
        <v>0</v>
      </c>
    </row>
    <row r="739" spans="1:30" x14ac:dyDescent="0.25">
      <c r="A739" t="s">
        <v>812</v>
      </c>
      <c r="B739" s="1">
        <v>44098</v>
      </c>
      <c r="D739" s="1">
        <v>44323</v>
      </c>
      <c r="E739" s="1">
        <v>44323</v>
      </c>
      <c r="F739" s="1">
        <v>45245</v>
      </c>
      <c r="G739" s="1">
        <v>45245</v>
      </c>
      <c r="H739">
        <v>3</v>
      </c>
      <c r="I739">
        <v>272.27999999999997</v>
      </c>
      <c r="J739">
        <v>90.76</v>
      </c>
      <c r="K739">
        <v>111.91</v>
      </c>
      <c r="L739" t="s">
        <v>40</v>
      </c>
      <c r="M739" t="s">
        <v>62</v>
      </c>
      <c r="N739" t="s">
        <v>48</v>
      </c>
      <c r="O739">
        <v>29</v>
      </c>
      <c r="P739" t="s">
        <v>70</v>
      </c>
      <c r="Q739" t="s">
        <v>66</v>
      </c>
      <c r="R739" t="s">
        <v>35</v>
      </c>
      <c r="S739" t="s">
        <v>96</v>
      </c>
      <c r="T739">
        <v>0</v>
      </c>
      <c r="U739">
        <v>0</v>
      </c>
      <c r="V739">
        <v>0</v>
      </c>
      <c r="W739">
        <v>0</v>
      </c>
      <c r="X739">
        <v>3</v>
      </c>
      <c r="Y739" s="1">
        <v>45376</v>
      </c>
      <c r="Z739" s="1">
        <v>45376</v>
      </c>
      <c r="AA739">
        <v>0</v>
      </c>
      <c r="AB739" t="s">
        <v>73</v>
      </c>
      <c r="AC739" t="b">
        <v>1</v>
      </c>
      <c r="AD739" t="b">
        <v>0</v>
      </c>
    </row>
    <row r="740" spans="1:30" x14ac:dyDescent="0.25">
      <c r="A740" t="s">
        <v>813</v>
      </c>
      <c r="B740" s="1">
        <v>44152</v>
      </c>
      <c r="D740" s="1">
        <v>44554</v>
      </c>
      <c r="E740" s="1">
        <v>44554</v>
      </c>
      <c r="F740" s="1">
        <v>44597</v>
      </c>
      <c r="G740" s="1">
        <v>44597</v>
      </c>
      <c r="H740">
        <v>3</v>
      </c>
      <c r="I740">
        <v>140.19</v>
      </c>
      <c r="J740">
        <v>46.73</v>
      </c>
      <c r="K740">
        <v>33.81</v>
      </c>
      <c r="L740" t="s">
        <v>31</v>
      </c>
      <c r="M740" t="s">
        <v>32</v>
      </c>
      <c r="N740" t="s">
        <v>48</v>
      </c>
      <c r="O740">
        <v>49</v>
      </c>
      <c r="P740" t="s">
        <v>34</v>
      </c>
      <c r="Q740" t="s">
        <v>66</v>
      </c>
      <c r="R740" t="s">
        <v>67</v>
      </c>
      <c r="S740" t="s">
        <v>96</v>
      </c>
      <c r="T740">
        <v>0</v>
      </c>
      <c r="U740">
        <v>0</v>
      </c>
      <c r="V740">
        <v>0</v>
      </c>
      <c r="W740">
        <v>0</v>
      </c>
      <c r="X740">
        <v>0</v>
      </c>
      <c r="Y740" s="1">
        <v>45720</v>
      </c>
      <c r="Z740" s="1">
        <v>45720</v>
      </c>
      <c r="AA740">
        <v>3</v>
      </c>
      <c r="AB740" t="s">
        <v>52</v>
      </c>
      <c r="AC740" t="b">
        <v>1</v>
      </c>
      <c r="AD740" t="b">
        <v>0</v>
      </c>
    </row>
    <row r="741" spans="1:30" x14ac:dyDescent="0.25">
      <c r="A741" t="s">
        <v>814</v>
      </c>
      <c r="B741" s="1">
        <v>45635</v>
      </c>
      <c r="D741" s="1">
        <v>45840</v>
      </c>
      <c r="E741" s="1">
        <v>45840</v>
      </c>
      <c r="F741" s="1">
        <v>45915</v>
      </c>
      <c r="G741" s="1">
        <v>45915</v>
      </c>
      <c r="H741">
        <v>4</v>
      </c>
      <c r="I741">
        <v>172.99</v>
      </c>
      <c r="J741">
        <v>43.25</v>
      </c>
      <c r="K741">
        <v>0</v>
      </c>
      <c r="L741" t="s">
        <v>87</v>
      </c>
      <c r="M741" t="s">
        <v>41</v>
      </c>
      <c r="N741" t="s">
        <v>33</v>
      </c>
      <c r="O741">
        <v>26</v>
      </c>
      <c r="P741" t="s">
        <v>70</v>
      </c>
      <c r="Q741" t="s">
        <v>35</v>
      </c>
      <c r="R741" t="s">
        <v>56</v>
      </c>
      <c r="S741" t="s">
        <v>100</v>
      </c>
      <c r="T741">
        <v>1</v>
      </c>
      <c r="U741">
        <v>0</v>
      </c>
      <c r="V741">
        <v>0</v>
      </c>
      <c r="W741">
        <v>0</v>
      </c>
      <c r="X741">
        <v>1</v>
      </c>
      <c r="Y741" s="1">
        <v>45681</v>
      </c>
      <c r="Z741" s="1">
        <v>45681</v>
      </c>
      <c r="AA741">
        <v>0</v>
      </c>
      <c r="AB741" t="s">
        <v>38</v>
      </c>
      <c r="AC741" t="b">
        <v>1</v>
      </c>
      <c r="AD741" t="b">
        <v>0</v>
      </c>
    </row>
    <row r="742" spans="1:30" x14ac:dyDescent="0.25">
      <c r="A742" t="s">
        <v>815</v>
      </c>
      <c r="B742" s="1">
        <v>44936</v>
      </c>
      <c r="D742" s="1">
        <v>45801</v>
      </c>
      <c r="E742" s="1">
        <v>45801</v>
      </c>
      <c r="F742" s="1">
        <v>45847</v>
      </c>
      <c r="G742" s="1">
        <v>45847</v>
      </c>
      <c r="H742">
        <v>2</v>
      </c>
      <c r="I742">
        <v>169.92</v>
      </c>
      <c r="J742">
        <v>84.96</v>
      </c>
      <c r="K742">
        <v>62.48</v>
      </c>
      <c r="L742" t="s">
        <v>40</v>
      </c>
      <c r="M742" t="s">
        <v>41</v>
      </c>
      <c r="N742" t="s">
        <v>42</v>
      </c>
      <c r="O742">
        <v>32</v>
      </c>
      <c r="P742" t="s">
        <v>34</v>
      </c>
      <c r="Q742" t="s">
        <v>55</v>
      </c>
      <c r="R742" t="s">
        <v>67</v>
      </c>
      <c r="S742" t="s">
        <v>85</v>
      </c>
      <c r="T742">
        <v>1</v>
      </c>
      <c r="U742">
        <v>0</v>
      </c>
      <c r="V742">
        <v>0</v>
      </c>
      <c r="W742">
        <v>0</v>
      </c>
      <c r="X742">
        <v>1</v>
      </c>
      <c r="Y742">
        <v>0</v>
      </c>
      <c r="Z742" t="s">
        <v>37</v>
      </c>
      <c r="AA742">
        <v>7</v>
      </c>
      <c r="AB742" t="s">
        <v>38</v>
      </c>
      <c r="AC742" t="b">
        <v>1</v>
      </c>
      <c r="AD742" t="b">
        <v>1</v>
      </c>
    </row>
    <row r="743" spans="1:30" x14ac:dyDescent="0.25">
      <c r="A743" t="s">
        <v>816</v>
      </c>
      <c r="B743" s="1">
        <v>44971</v>
      </c>
      <c r="D743" s="1">
        <v>45139</v>
      </c>
      <c r="E743" s="1">
        <v>45139</v>
      </c>
      <c r="F743" s="1">
        <v>45304</v>
      </c>
      <c r="G743" s="1">
        <v>45304</v>
      </c>
      <c r="H743">
        <v>1</v>
      </c>
      <c r="I743">
        <v>25.75</v>
      </c>
      <c r="J743">
        <v>25.75</v>
      </c>
      <c r="K743">
        <v>39.89</v>
      </c>
      <c r="L743" t="s">
        <v>87</v>
      </c>
      <c r="M743" t="s">
        <v>54</v>
      </c>
      <c r="N743" t="s">
        <v>48</v>
      </c>
      <c r="O743">
        <v>31</v>
      </c>
      <c r="P743" t="s">
        <v>34</v>
      </c>
      <c r="Q743" t="s">
        <v>82</v>
      </c>
      <c r="R743" t="s">
        <v>35</v>
      </c>
      <c r="S743" t="s">
        <v>45</v>
      </c>
      <c r="T743">
        <v>0</v>
      </c>
      <c r="U743">
        <v>0</v>
      </c>
      <c r="V743">
        <v>0</v>
      </c>
      <c r="W743">
        <v>0</v>
      </c>
      <c r="X743">
        <v>1</v>
      </c>
      <c r="Y743">
        <v>0</v>
      </c>
      <c r="Z743" t="s">
        <v>37</v>
      </c>
      <c r="AA743">
        <v>0</v>
      </c>
      <c r="AB743" t="s">
        <v>38</v>
      </c>
      <c r="AC743" t="b">
        <v>1</v>
      </c>
      <c r="AD743" t="b">
        <v>0</v>
      </c>
    </row>
    <row r="744" spans="1:30" x14ac:dyDescent="0.25">
      <c r="A744" t="s">
        <v>817</v>
      </c>
      <c r="B744" s="1">
        <v>45596</v>
      </c>
      <c r="D744" s="1">
        <v>45759</v>
      </c>
      <c r="E744" s="1">
        <v>45759</v>
      </c>
      <c r="F744" s="1">
        <v>45799</v>
      </c>
      <c r="G744" s="1">
        <v>45799</v>
      </c>
      <c r="H744">
        <v>4</v>
      </c>
      <c r="I744">
        <v>180.68</v>
      </c>
      <c r="J744">
        <v>45.17</v>
      </c>
      <c r="K744">
        <v>0.55000000000000004</v>
      </c>
      <c r="L744" t="s">
        <v>47</v>
      </c>
      <c r="M744" t="s">
        <v>54</v>
      </c>
      <c r="N744" t="s">
        <v>42</v>
      </c>
      <c r="O744">
        <v>28</v>
      </c>
      <c r="P744" t="s">
        <v>70</v>
      </c>
      <c r="Q744" t="s">
        <v>35</v>
      </c>
      <c r="R744" t="s">
        <v>63</v>
      </c>
      <c r="S744" t="s">
        <v>35</v>
      </c>
      <c r="T744">
        <v>0</v>
      </c>
      <c r="U744">
        <v>0</v>
      </c>
      <c r="V744">
        <v>1</v>
      </c>
      <c r="W744">
        <v>1</v>
      </c>
      <c r="X744">
        <v>0</v>
      </c>
      <c r="Y744">
        <v>0</v>
      </c>
      <c r="Z744" t="s">
        <v>37</v>
      </c>
      <c r="AA744">
        <v>3</v>
      </c>
      <c r="AB744" t="s">
        <v>38</v>
      </c>
      <c r="AC744" t="b">
        <v>1</v>
      </c>
      <c r="AD744" t="b">
        <v>1</v>
      </c>
    </row>
    <row r="745" spans="1:30" x14ac:dyDescent="0.25">
      <c r="A745" t="s">
        <v>818</v>
      </c>
      <c r="B745" s="1">
        <v>45654</v>
      </c>
      <c r="D745" s="1">
        <v>45748</v>
      </c>
      <c r="E745" s="1">
        <v>45748</v>
      </c>
      <c r="F745">
        <v>0</v>
      </c>
      <c r="G745" t="s">
        <v>92</v>
      </c>
      <c r="H745">
        <v>0</v>
      </c>
      <c r="I745">
        <v>0</v>
      </c>
      <c r="J745">
        <v>0</v>
      </c>
      <c r="K745">
        <v>0</v>
      </c>
      <c r="L745" t="s">
        <v>31</v>
      </c>
      <c r="M745" t="s">
        <v>76</v>
      </c>
      <c r="N745" t="s">
        <v>48</v>
      </c>
      <c r="O745">
        <v>34</v>
      </c>
      <c r="P745" t="s">
        <v>34</v>
      </c>
      <c r="Q745" t="s">
        <v>35</v>
      </c>
      <c r="R745" t="s">
        <v>63</v>
      </c>
      <c r="S745" t="s">
        <v>36</v>
      </c>
      <c r="T745">
        <v>1</v>
      </c>
      <c r="U745">
        <v>0</v>
      </c>
      <c r="V745">
        <v>0</v>
      </c>
      <c r="W745">
        <v>0</v>
      </c>
      <c r="X745">
        <v>0</v>
      </c>
      <c r="Y745">
        <v>0</v>
      </c>
      <c r="Z745" t="s">
        <v>37</v>
      </c>
      <c r="AA745">
        <v>0</v>
      </c>
      <c r="AB745" t="s">
        <v>73</v>
      </c>
      <c r="AC745" t="b">
        <v>0</v>
      </c>
      <c r="AD745" t="b">
        <v>0</v>
      </c>
    </row>
    <row r="746" spans="1:30" x14ac:dyDescent="0.25">
      <c r="A746" t="s">
        <v>819</v>
      </c>
      <c r="B746" s="1">
        <v>44871</v>
      </c>
      <c r="D746" s="1">
        <v>44916</v>
      </c>
      <c r="E746" s="1">
        <v>44916</v>
      </c>
      <c r="F746" s="1">
        <v>45564</v>
      </c>
      <c r="G746" s="1">
        <v>45564</v>
      </c>
      <c r="H746">
        <v>2</v>
      </c>
      <c r="I746">
        <v>2.31</v>
      </c>
      <c r="J746">
        <v>1.1599999999999999</v>
      </c>
      <c r="K746">
        <v>1.26</v>
      </c>
      <c r="L746" t="s">
        <v>40</v>
      </c>
      <c r="M746" t="s">
        <v>88</v>
      </c>
      <c r="N746" t="s">
        <v>48</v>
      </c>
      <c r="O746">
        <v>42</v>
      </c>
      <c r="P746" t="s">
        <v>34</v>
      </c>
      <c r="Q746" t="s">
        <v>90</v>
      </c>
      <c r="R746" t="s">
        <v>35</v>
      </c>
      <c r="S746" t="s">
        <v>57</v>
      </c>
      <c r="T746">
        <v>0</v>
      </c>
      <c r="U746">
        <v>0</v>
      </c>
      <c r="V746">
        <v>0</v>
      </c>
      <c r="W746">
        <v>0</v>
      </c>
      <c r="X746">
        <v>0</v>
      </c>
      <c r="Y746">
        <v>0</v>
      </c>
      <c r="Z746" t="s">
        <v>37</v>
      </c>
      <c r="AA746">
        <v>0</v>
      </c>
      <c r="AB746" t="s">
        <v>38</v>
      </c>
      <c r="AC746" t="b">
        <v>1</v>
      </c>
      <c r="AD746" t="b">
        <v>0</v>
      </c>
    </row>
    <row r="747" spans="1:30" x14ac:dyDescent="0.25">
      <c r="A747" t="s">
        <v>820</v>
      </c>
      <c r="B747" s="1">
        <v>43985</v>
      </c>
      <c r="D747" s="1">
        <v>44563</v>
      </c>
      <c r="E747" s="1">
        <v>44563</v>
      </c>
      <c r="F747" s="1">
        <v>44962</v>
      </c>
      <c r="G747" s="1">
        <v>44962</v>
      </c>
      <c r="H747">
        <v>2</v>
      </c>
      <c r="I747">
        <v>5.8</v>
      </c>
      <c r="J747">
        <v>2.9</v>
      </c>
      <c r="K747">
        <v>5.79</v>
      </c>
      <c r="L747" t="s">
        <v>87</v>
      </c>
      <c r="M747" t="s">
        <v>60</v>
      </c>
      <c r="N747" t="s">
        <v>48</v>
      </c>
      <c r="O747">
        <v>25</v>
      </c>
      <c r="P747" t="s">
        <v>70</v>
      </c>
      <c r="Q747" t="s">
        <v>50</v>
      </c>
      <c r="R747" t="s">
        <v>56</v>
      </c>
      <c r="S747" t="s">
        <v>57</v>
      </c>
      <c r="T747">
        <v>0</v>
      </c>
      <c r="U747">
        <v>0</v>
      </c>
      <c r="V747">
        <v>0</v>
      </c>
      <c r="W747">
        <v>0</v>
      </c>
      <c r="X747">
        <v>1</v>
      </c>
      <c r="Y747" s="1">
        <v>44973</v>
      </c>
      <c r="Z747" s="1">
        <v>44973</v>
      </c>
      <c r="AA747">
        <v>0</v>
      </c>
      <c r="AB747" t="s">
        <v>73</v>
      </c>
      <c r="AC747" t="b">
        <v>1</v>
      </c>
      <c r="AD747" t="b">
        <v>1</v>
      </c>
    </row>
    <row r="748" spans="1:30" x14ac:dyDescent="0.25">
      <c r="A748" t="s">
        <v>821</v>
      </c>
      <c r="B748" s="1">
        <v>45554</v>
      </c>
      <c r="D748" s="1">
        <v>45573</v>
      </c>
      <c r="E748" s="1">
        <v>45573</v>
      </c>
      <c r="F748" s="1">
        <v>45661</v>
      </c>
      <c r="G748" s="1">
        <v>45661</v>
      </c>
      <c r="H748">
        <v>4</v>
      </c>
      <c r="I748">
        <v>448.12</v>
      </c>
      <c r="J748">
        <v>112.03</v>
      </c>
      <c r="K748">
        <v>58.91</v>
      </c>
      <c r="L748" t="s">
        <v>47</v>
      </c>
      <c r="M748" t="s">
        <v>41</v>
      </c>
      <c r="N748" t="s">
        <v>48</v>
      </c>
      <c r="O748">
        <v>27</v>
      </c>
      <c r="P748" t="s">
        <v>70</v>
      </c>
      <c r="Q748" t="s">
        <v>66</v>
      </c>
      <c r="R748" t="s">
        <v>44</v>
      </c>
      <c r="S748" t="s">
        <v>85</v>
      </c>
      <c r="T748">
        <v>0</v>
      </c>
      <c r="U748">
        <v>1</v>
      </c>
      <c r="V748">
        <v>0</v>
      </c>
      <c r="W748">
        <v>0</v>
      </c>
      <c r="X748">
        <v>3</v>
      </c>
      <c r="Y748">
        <v>0</v>
      </c>
      <c r="Z748" t="s">
        <v>37</v>
      </c>
      <c r="AA748">
        <v>0</v>
      </c>
      <c r="AB748" t="s">
        <v>52</v>
      </c>
      <c r="AC748" t="b">
        <v>1</v>
      </c>
      <c r="AD748" t="b">
        <v>1</v>
      </c>
    </row>
    <row r="749" spans="1:30" x14ac:dyDescent="0.25">
      <c r="A749" t="s">
        <v>822</v>
      </c>
      <c r="B749" s="1">
        <v>44047</v>
      </c>
      <c r="D749" s="1">
        <v>45937</v>
      </c>
      <c r="E749" s="1">
        <v>45937</v>
      </c>
      <c r="F749" s="1">
        <v>45944</v>
      </c>
      <c r="G749" s="1">
        <v>45944</v>
      </c>
      <c r="H749">
        <v>3</v>
      </c>
      <c r="I749">
        <v>111.26</v>
      </c>
      <c r="J749">
        <v>37.090000000000003</v>
      </c>
      <c r="K749">
        <v>47.51</v>
      </c>
      <c r="L749" t="s">
        <v>59</v>
      </c>
      <c r="M749" t="s">
        <v>88</v>
      </c>
      <c r="N749" t="s">
        <v>48</v>
      </c>
      <c r="O749">
        <v>28</v>
      </c>
      <c r="P749" t="s">
        <v>70</v>
      </c>
      <c r="Q749" t="s">
        <v>90</v>
      </c>
      <c r="R749" t="s">
        <v>63</v>
      </c>
      <c r="S749" t="s">
        <v>100</v>
      </c>
      <c r="T749">
        <v>1</v>
      </c>
      <c r="U749">
        <v>1</v>
      </c>
      <c r="V749">
        <v>0</v>
      </c>
      <c r="W749">
        <v>1</v>
      </c>
      <c r="X749">
        <v>0</v>
      </c>
      <c r="Y749">
        <v>0</v>
      </c>
      <c r="Z749" t="s">
        <v>37</v>
      </c>
      <c r="AA749">
        <v>0</v>
      </c>
      <c r="AB749" t="s">
        <v>52</v>
      </c>
      <c r="AC749" t="b">
        <v>1</v>
      </c>
      <c r="AD749" t="b">
        <v>0</v>
      </c>
    </row>
    <row r="750" spans="1:30" x14ac:dyDescent="0.25">
      <c r="A750" t="s">
        <v>823</v>
      </c>
      <c r="B750" s="1">
        <v>43870</v>
      </c>
      <c r="D750" s="1">
        <v>45689</v>
      </c>
      <c r="E750" s="1">
        <v>45689</v>
      </c>
      <c r="F750" s="1">
        <v>45883</v>
      </c>
      <c r="G750" s="1">
        <v>45883</v>
      </c>
      <c r="H750">
        <v>4</v>
      </c>
      <c r="I750">
        <v>273.04000000000002</v>
      </c>
      <c r="J750">
        <v>68.260000000000005</v>
      </c>
      <c r="K750">
        <v>110.59</v>
      </c>
      <c r="L750" t="s">
        <v>40</v>
      </c>
      <c r="M750" t="s">
        <v>104</v>
      </c>
      <c r="N750" t="s">
        <v>48</v>
      </c>
      <c r="O750">
        <v>27</v>
      </c>
      <c r="P750" t="s">
        <v>70</v>
      </c>
      <c r="Q750" t="s">
        <v>90</v>
      </c>
      <c r="R750" t="s">
        <v>63</v>
      </c>
      <c r="S750" t="s">
        <v>100</v>
      </c>
      <c r="T750">
        <v>1</v>
      </c>
      <c r="U750">
        <v>0</v>
      </c>
      <c r="V750">
        <v>0</v>
      </c>
      <c r="W750">
        <v>0</v>
      </c>
      <c r="X750">
        <v>2</v>
      </c>
      <c r="Y750" s="1">
        <v>44431</v>
      </c>
      <c r="Z750" s="1">
        <v>44431</v>
      </c>
      <c r="AA750">
        <v>0</v>
      </c>
      <c r="AB750" t="s">
        <v>38</v>
      </c>
      <c r="AC750" t="b">
        <v>1</v>
      </c>
      <c r="AD750" t="b">
        <v>0</v>
      </c>
    </row>
    <row r="751" spans="1:30" x14ac:dyDescent="0.25">
      <c r="A751" t="s">
        <v>824</v>
      </c>
      <c r="B751" s="1">
        <v>43937</v>
      </c>
      <c r="D751">
        <v>0</v>
      </c>
      <c r="E751" t="s">
        <v>92</v>
      </c>
      <c r="F751">
        <v>0</v>
      </c>
      <c r="G751" t="s">
        <v>92</v>
      </c>
      <c r="H751">
        <v>0</v>
      </c>
      <c r="I751">
        <v>0</v>
      </c>
      <c r="J751">
        <v>0</v>
      </c>
      <c r="K751">
        <v>0</v>
      </c>
      <c r="L751" t="s">
        <v>47</v>
      </c>
      <c r="M751" t="s">
        <v>95</v>
      </c>
      <c r="N751" t="s">
        <v>48</v>
      </c>
      <c r="O751">
        <v>48</v>
      </c>
      <c r="P751" t="s">
        <v>34</v>
      </c>
      <c r="Q751" t="s">
        <v>82</v>
      </c>
      <c r="R751" t="s">
        <v>44</v>
      </c>
      <c r="S751" t="s">
        <v>36</v>
      </c>
      <c r="T751">
        <v>0</v>
      </c>
      <c r="U751">
        <v>0</v>
      </c>
      <c r="V751">
        <v>0</v>
      </c>
      <c r="W751">
        <v>0</v>
      </c>
      <c r="X751">
        <v>0</v>
      </c>
      <c r="Y751" s="1">
        <v>44148</v>
      </c>
      <c r="Z751" s="1">
        <v>44148</v>
      </c>
      <c r="AA751">
        <v>0</v>
      </c>
      <c r="AB751" t="s">
        <v>73</v>
      </c>
      <c r="AC751" t="b">
        <v>1</v>
      </c>
      <c r="AD751" t="b">
        <v>0</v>
      </c>
    </row>
    <row r="752" spans="1:30" x14ac:dyDescent="0.25">
      <c r="A752" t="s">
        <v>825</v>
      </c>
      <c r="B752" s="1">
        <v>45017</v>
      </c>
      <c r="D752" s="1">
        <v>45427</v>
      </c>
      <c r="E752" s="1">
        <v>45427</v>
      </c>
      <c r="F752" s="1">
        <v>45464</v>
      </c>
      <c r="G752" s="1">
        <v>45464</v>
      </c>
      <c r="H752">
        <v>2</v>
      </c>
      <c r="I752">
        <v>171.25</v>
      </c>
      <c r="J752">
        <v>85.63</v>
      </c>
      <c r="K752">
        <v>32.57</v>
      </c>
      <c r="L752" t="s">
        <v>59</v>
      </c>
      <c r="M752" t="s">
        <v>88</v>
      </c>
      <c r="N752" t="s">
        <v>48</v>
      </c>
      <c r="O752">
        <v>57</v>
      </c>
      <c r="P752" t="s">
        <v>34</v>
      </c>
      <c r="Q752" t="s">
        <v>90</v>
      </c>
      <c r="R752" t="s">
        <v>67</v>
      </c>
      <c r="S752" t="s">
        <v>45</v>
      </c>
      <c r="T752">
        <v>0</v>
      </c>
      <c r="U752">
        <v>0</v>
      </c>
      <c r="V752">
        <v>0</v>
      </c>
      <c r="W752">
        <v>0</v>
      </c>
      <c r="X752">
        <v>0</v>
      </c>
      <c r="Y752" s="1">
        <v>45753</v>
      </c>
      <c r="Z752" s="1">
        <v>45753</v>
      </c>
      <c r="AA752">
        <v>7</v>
      </c>
      <c r="AB752" t="s">
        <v>38</v>
      </c>
      <c r="AC752" t="b">
        <v>1</v>
      </c>
      <c r="AD752" t="b">
        <v>0</v>
      </c>
    </row>
    <row r="753" spans="1:30" x14ac:dyDescent="0.25">
      <c r="A753" t="s">
        <v>826</v>
      </c>
      <c r="B753" s="1">
        <v>45371</v>
      </c>
      <c r="D753" s="1">
        <v>45641</v>
      </c>
      <c r="E753" s="1">
        <v>45641</v>
      </c>
      <c r="F753" s="1">
        <v>45688</v>
      </c>
      <c r="G753" s="1">
        <v>45688</v>
      </c>
      <c r="H753">
        <v>5</v>
      </c>
      <c r="I753">
        <v>306.51</v>
      </c>
      <c r="J753">
        <v>61.3</v>
      </c>
      <c r="K753">
        <v>105.28</v>
      </c>
      <c r="L753" t="s">
        <v>87</v>
      </c>
      <c r="M753" t="s">
        <v>62</v>
      </c>
      <c r="N753" t="s">
        <v>48</v>
      </c>
      <c r="O753">
        <v>32</v>
      </c>
      <c r="P753" t="s">
        <v>34</v>
      </c>
      <c r="Q753" t="s">
        <v>35</v>
      </c>
      <c r="R753" t="s">
        <v>63</v>
      </c>
      <c r="S753" t="s">
        <v>96</v>
      </c>
      <c r="T753">
        <v>0</v>
      </c>
      <c r="U753">
        <v>1</v>
      </c>
      <c r="V753">
        <v>0</v>
      </c>
      <c r="W753">
        <v>0</v>
      </c>
      <c r="X753">
        <v>1</v>
      </c>
      <c r="Y753" s="1">
        <v>45376</v>
      </c>
      <c r="Z753" s="1">
        <v>45376</v>
      </c>
      <c r="AA753">
        <v>0</v>
      </c>
      <c r="AB753" t="s">
        <v>38</v>
      </c>
      <c r="AC753" t="b">
        <v>1</v>
      </c>
      <c r="AD753" t="b">
        <v>0</v>
      </c>
    </row>
    <row r="754" spans="1:30" x14ac:dyDescent="0.25">
      <c r="A754" t="s">
        <v>827</v>
      </c>
      <c r="B754" s="1">
        <v>45107</v>
      </c>
      <c r="D754" s="1">
        <v>45482</v>
      </c>
      <c r="E754" s="1">
        <v>45482</v>
      </c>
      <c r="F754" s="1">
        <v>45559</v>
      </c>
      <c r="G754" s="1">
        <v>45559</v>
      </c>
      <c r="H754">
        <v>5</v>
      </c>
      <c r="I754">
        <v>336.13</v>
      </c>
      <c r="J754">
        <v>67.23</v>
      </c>
      <c r="K754">
        <v>43.74</v>
      </c>
      <c r="L754" t="s">
        <v>87</v>
      </c>
      <c r="M754" t="s">
        <v>76</v>
      </c>
      <c r="N754" t="s">
        <v>48</v>
      </c>
      <c r="O754">
        <v>34</v>
      </c>
      <c r="P754" t="s">
        <v>34</v>
      </c>
      <c r="Q754" t="s">
        <v>43</v>
      </c>
      <c r="R754" t="s">
        <v>44</v>
      </c>
      <c r="S754" t="s">
        <v>35</v>
      </c>
      <c r="T754">
        <v>0</v>
      </c>
      <c r="U754">
        <v>0</v>
      </c>
      <c r="V754">
        <v>1</v>
      </c>
      <c r="W754">
        <v>0</v>
      </c>
      <c r="X754">
        <v>3</v>
      </c>
      <c r="Y754" s="1">
        <v>45293</v>
      </c>
      <c r="Z754" s="1">
        <v>45293</v>
      </c>
      <c r="AA754">
        <v>0</v>
      </c>
      <c r="AB754" t="s">
        <v>38</v>
      </c>
      <c r="AC754" t="b">
        <v>1</v>
      </c>
      <c r="AD754" t="b">
        <v>0</v>
      </c>
    </row>
    <row r="755" spans="1:30" x14ac:dyDescent="0.25">
      <c r="A755" t="s">
        <v>828</v>
      </c>
      <c r="B755" s="1">
        <v>44811</v>
      </c>
      <c r="D755" s="1">
        <v>45688</v>
      </c>
      <c r="E755" s="1">
        <v>45688</v>
      </c>
      <c r="F755" s="1">
        <v>45873</v>
      </c>
      <c r="G755" s="1">
        <v>45873</v>
      </c>
      <c r="H755">
        <v>6</v>
      </c>
      <c r="I755">
        <v>446.03</v>
      </c>
      <c r="J755">
        <v>74.34</v>
      </c>
      <c r="K755">
        <v>106.82</v>
      </c>
      <c r="L755" t="s">
        <v>87</v>
      </c>
      <c r="M755" t="s">
        <v>104</v>
      </c>
      <c r="N755" t="s">
        <v>42</v>
      </c>
      <c r="O755">
        <v>41</v>
      </c>
      <c r="P755" t="s">
        <v>34</v>
      </c>
      <c r="Q755" t="s">
        <v>55</v>
      </c>
      <c r="R755" t="s">
        <v>63</v>
      </c>
      <c r="S755" t="s">
        <v>51</v>
      </c>
      <c r="T755">
        <v>0</v>
      </c>
      <c r="U755">
        <v>0</v>
      </c>
      <c r="V755">
        <v>0</v>
      </c>
      <c r="W755">
        <v>0</v>
      </c>
      <c r="X755">
        <v>1</v>
      </c>
      <c r="Y755" s="1">
        <v>45770</v>
      </c>
      <c r="Z755" s="1">
        <v>45770</v>
      </c>
      <c r="AA755">
        <v>10</v>
      </c>
      <c r="AB755" t="s">
        <v>73</v>
      </c>
      <c r="AC755" t="b">
        <v>1</v>
      </c>
      <c r="AD755" t="b">
        <v>1</v>
      </c>
    </row>
    <row r="756" spans="1:30" x14ac:dyDescent="0.25">
      <c r="A756" t="s">
        <v>829</v>
      </c>
      <c r="B756" s="1">
        <v>45437</v>
      </c>
      <c r="D756" s="1">
        <v>45781</v>
      </c>
      <c r="E756" s="1">
        <v>45781</v>
      </c>
      <c r="F756" s="1">
        <v>45863</v>
      </c>
      <c r="G756" s="1">
        <v>45863</v>
      </c>
      <c r="H756">
        <v>6</v>
      </c>
      <c r="I756">
        <v>347.11</v>
      </c>
      <c r="J756">
        <v>57.85</v>
      </c>
      <c r="K756">
        <v>77.77</v>
      </c>
      <c r="L756" t="s">
        <v>59</v>
      </c>
      <c r="M756" t="s">
        <v>80</v>
      </c>
      <c r="N756" t="s">
        <v>33</v>
      </c>
      <c r="O756">
        <v>17</v>
      </c>
      <c r="P756" t="s">
        <v>49</v>
      </c>
      <c r="Q756" t="s">
        <v>43</v>
      </c>
      <c r="R756" t="s">
        <v>63</v>
      </c>
      <c r="S756" t="s">
        <v>100</v>
      </c>
      <c r="T756">
        <v>0</v>
      </c>
      <c r="U756">
        <v>0</v>
      </c>
      <c r="V756">
        <v>0</v>
      </c>
      <c r="W756">
        <v>0</v>
      </c>
      <c r="X756">
        <v>2</v>
      </c>
      <c r="Y756" s="1">
        <v>45627</v>
      </c>
      <c r="Z756" s="1">
        <v>45627</v>
      </c>
      <c r="AA756">
        <v>10</v>
      </c>
      <c r="AB756" t="s">
        <v>38</v>
      </c>
      <c r="AC756" t="b">
        <v>1</v>
      </c>
      <c r="AD756" t="b">
        <v>0</v>
      </c>
    </row>
    <row r="757" spans="1:30" x14ac:dyDescent="0.25">
      <c r="A757" t="s">
        <v>830</v>
      </c>
      <c r="B757" s="1">
        <v>45425</v>
      </c>
      <c r="D757" s="1">
        <v>45899</v>
      </c>
      <c r="E757" s="1">
        <v>45899</v>
      </c>
      <c r="F757" s="1">
        <v>45906</v>
      </c>
      <c r="G757" s="1">
        <v>45906</v>
      </c>
      <c r="H757">
        <v>5</v>
      </c>
      <c r="I757">
        <v>241.73</v>
      </c>
      <c r="J757">
        <v>48.35</v>
      </c>
      <c r="K757">
        <v>40.78</v>
      </c>
      <c r="L757" t="s">
        <v>47</v>
      </c>
      <c r="M757" t="s">
        <v>76</v>
      </c>
      <c r="N757" t="s">
        <v>33</v>
      </c>
      <c r="O757">
        <v>24</v>
      </c>
      <c r="P757" t="s">
        <v>70</v>
      </c>
      <c r="Q757" t="s">
        <v>90</v>
      </c>
      <c r="R757" t="s">
        <v>35</v>
      </c>
      <c r="S757" t="s">
        <v>57</v>
      </c>
      <c r="T757">
        <v>0</v>
      </c>
      <c r="U757">
        <v>0</v>
      </c>
      <c r="V757">
        <v>0</v>
      </c>
      <c r="W757">
        <v>0</v>
      </c>
      <c r="X757">
        <v>1</v>
      </c>
      <c r="Y757" s="1">
        <v>45815</v>
      </c>
      <c r="Z757" s="1">
        <v>45815</v>
      </c>
      <c r="AA757">
        <v>0</v>
      </c>
      <c r="AB757" t="s">
        <v>38</v>
      </c>
      <c r="AC757" t="b">
        <v>1</v>
      </c>
      <c r="AD757" t="b">
        <v>1</v>
      </c>
    </row>
    <row r="758" spans="1:30" x14ac:dyDescent="0.25">
      <c r="A758" t="s">
        <v>831</v>
      </c>
      <c r="B758" s="1">
        <v>44990</v>
      </c>
      <c r="D758" s="1">
        <v>45878</v>
      </c>
      <c r="E758" s="1">
        <v>45878</v>
      </c>
      <c r="F758" s="1">
        <v>45902</v>
      </c>
      <c r="G758" s="1">
        <v>45902</v>
      </c>
      <c r="H758">
        <v>3</v>
      </c>
      <c r="I758">
        <v>441.41</v>
      </c>
      <c r="J758">
        <v>147.13999999999999</v>
      </c>
      <c r="K758">
        <v>59.35</v>
      </c>
      <c r="L758" t="s">
        <v>87</v>
      </c>
      <c r="M758" t="s">
        <v>80</v>
      </c>
      <c r="N758" t="s">
        <v>48</v>
      </c>
      <c r="O758">
        <v>49</v>
      </c>
      <c r="P758" t="s">
        <v>34</v>
      </c>
      <c r="Q758" t="s">
        <v>55</v>
      </c>
      <c r="R758" t="s">
        <v>67</v>
      </c>
      <c r="S758" t="s">
        <v>72</v>
      </c>
      <c r="T758">
        <v>0</v>
      </c>
      <c r="U758">
        <v>1</v>
      </c>
      <c r="V758">
        <v>0</v>
      </c>
      <c r="W758">
        <v>1</v>
      </c>
      <c r="X758">
        <v>1</v>
      </c>
      <c r="Y758">
        <v>0</v>
      </c>
      <c r="Z758" t="s">
        <v>37</v>
      </c>
      <c r="AA758">
        <v>0</v>
      </c>
      <c r="AB758" t="s">
        <v>52</v>
      </c>
      <c r="AC758" t="b">
        <v>1</v>
      </c>
      <c r="AD758" t="b">
        <v>0</v>
      </c>
    </row>
    <row r="759" spans="1:30" x14ac:dyDescent="0.25">
      <c r="A759" t="s">
        <v>832</v>
      </c>
      <c r="B759" s="1">
        <v>43871</v>
      </c>
      <c r="D759" s="1">
        <v>45542</v>
      </c>
      <c r="E759" s="1">
        <v>45542</v>
      </c>
      <c r="F759" s="1">
        <v>45894</v>
      </c>
      <c r="G759" s="1">
        <v>45894</v>
      </c>
      <c r="H759">
        <v>7</v>
      </c>
      <c r="I759">
        <v>145.97999999999999</v>
      </c>
      <c r="J759">
        <v>20.85</v>
      </c>
      <c r="K759">
        <v>6.63</v>
      </c>
      <c r="L759" t="s">
        <v>87</v>
      </c>
      <c r="M759" t="s">
        <v>54</v>
      </c>
      <c r="N759" t="s">
        <v>42</v>
      </c>
      <c r="O759">
        <v>34</v>
      </c>
      <c r="P759" t="s">
        <v>34</v>
      </c>
      <c r="Q759" t="s">
        <v>82</v>
      </c>
      <c r="R759" t="s">
        <v>44</v>
      </c>
      <c r="S759" t="s">
        <v>36</v>
      </c>
      <c r="T759">
        <v>0</v>
      </c>
      <c r="U759">
        <v>0</v>
      </c>
      <c r="V759">
        <v>0</v>
      </c>
      <c r="W759">
        <v>1</v>
      </c>
      <c r="X759">
        <v>1</v>
      </c>
      <c r="Y759" s="1">
        <v>44166</v>
      </c>
      <c r="Z759" s="1">
        <v>44166</v>
      </c>
      <c r="AA759">
        <v>4</v>
      </c>
      <c r="AB759" t="s">
        <v>73</v>
      </c>
      <c r="AC759" t="b">
        <v>0</v>
      </c>
      <c r="AD759" t="b">
        <v>0</v>
      </c>
    </row>
    <row r="760" spans="1:30" x14ac:dyDescent="0.25">
      <c r="A760" t="s">
        <v>833</v>
      </c>
      <c r="B760" s="1">
        <v>44500</v>
      </c>
      <c r="D760" s="1">
        <v>45734</v>
      </c>
      <c r="E760" s="1">
        <v>45734</v>
      </c>
      <c r="F760" s="1">
        <v>45850</v>
      </c>
      <c r="G760" s="1">
        <v>45850</v>
      </c>
      <c r="H760">
        <v>1</v>
      </c>
      <c r="I760">
        <v>28.2</v>
      </c>
      <c r="J760">
        <v>28.2</v>
      </c>
      <c r="K760">
        <v>3.59</v>
      </c>
      <c r="L760" t="s">
        <v>47</v>
      </c>
      <c r="M760" t="s">
        <v>95</v>
      </c>
      <c r="N760" t="s">
        <v>42</v>
      </c>
      <c r="O760">
        <v>16</v>
      </c>
      <c r="P760" t="s">
        <v>49</v>
      </c>
      <c r="Q760" t="s">
        <v>66</v>
      </c>
      <c r="R760" t="s">
        <v>44</v>
      </c>
      <c r="S760" t="s">
        <v>36</v>
      </c>
      <c r="T760">
        <v>0</v>
      </c>
      <c r="U760">
        <v>0</v>
      </c>
      <c r="V760">
        <v>0</v>
      </c>
      <c r="W760">
        <v>0</v>
      </c>
      <c r="X760">
        <v>1</v>
      </c>
      <c r="Y760" s="1">
        <v>44616</v>
      </c>
      <c r="Z760" s="1">
        <v>44616</v>
      </c>
      <c r="AA760">
        <v>4</v>
      </c>
      <c r="AB760" t="s">
        <v>38</v>
      </c>
      <c r="AC760" t="b">
        <v>1</v>
      </c>
      <c r="AD760" t="b">
        <v>0</v>
      </c>
    </row>
    <row r="761" spans="1:30" x14ac:dyDescent="0.25">
      <c r="A761" t="s">
        <v>834</v>
      </c>
      <c r="B761" s="1">
        <v>45574</v>
      </c>
      <c r="D761" s="1">
        <v>45732</v>
      </c>
      <c r="E761" s="1">
        <v>45732</v>
      </c>
      <c r="F761" s="1">
        <v>45830</v>
      </c>
      <c r="G761" s="1">
        <v>45830</v>
      </c>
      <c r="H761">
        <v>4</v>
      </c>
      <c r="I761">
        <v>224.62</v>
      </c>
      <c r="J761">
        <v>56.16</v>
      </c>
      <c r="K761">
        <v>11.01</v>
      </c>
      <c r="L761" t="s">
        <v>65</v>
      </c>
      <c r="M761" t="s">
        <v>32</v>
      </c>
      <c r="N761" t="s">
        <v>48</v>
      </c>
      <c r="O761">
        <v>33</v>
      </c>
      <c r="P761" t="s">
        <v>34</v>
      </c>
      <c r="Q761" t="s">
        <v>66</v>
      </c>
      <c r="R761" t="s">
        <v>56</v>
      </c>
      <c r="S761" t="s">
        <v>45</v>
      </c>
      <c r="T761">
        <v>0</v>
      </c>
      <c r="U761">
        <v>0</v>
      </c>
      <c r="V761">
        <v>0</v>
      </c>
      <c r="W761">
        <v>2</v>
      </c>
      <c r="X761">
        <v>1</v>
      </c>
      <c r="Y761" s="1">
        <v>45903</v>
      </c>
      <c r="Z761" s="1">
        <v>45903</v>
      </c>
      <c r="AA761">
        <v>3</v>
      </c>
      <c r="AB761" t="s">
        <v>38</v>
      </c>
      <c r="AC761" t="b">
        <v>0</v>
      </c>
      <c r="AD761" t="b">
        <v>0</v>
      </c>
    </row>
    <row r="762" spans="1:30" x14ac:dyDescent="0.25">
      <c r="A762" t="s">
        <v>835</v>
      </c>
      <c r="B762" s="1">
        <v>44722</v>
      </c>
      <c r="D762">
        <v>0</v>
      </c>
      <c r="E762" t="s">
        <v>92</v>
      </c>
      <c r="F762">
        <v>0</v>
      </c>
      <c r="G762" t="s">
        <v>92</v>
      </c>
      <c r="H762">
        <v>0</v>
      </c>
      <c r="I762">
        <v>0</v>
      </c>
      <c r="J762">
        <v>0</v>
      </c>
      <c r="K762">
        <v>0</v>
      </c>
      <c r="L762" t="s">
        <v>31</v>
      </c>
      <c r="M762" t="s">
        <v>88</v>
      </c>
      <c r="N762" t="s">
        <v>42</v>
      </c>
      <c r="O762">
        <v>26</v>
      </c>
      <c r="P762" t="s">
        <v>70</v>
      </c>
      <c r="Q762" t="s">
        <v>90</v>
      </c>
      <c r="R762" t="s">
        <v>35</v>
      </c>
      <c r="S762" t="s">
        <v>85</v>
      </c>
      <c r="T762">
        <v>0</v>
      </c>
      <c r="U762">
        <v>0</v>
      </c>
      <c r="V762">
        <v>0</v>
      </c>
      <c r="W762">
        <v>0</v>
      </c>
      <c r="X762">
        <v>0</v>
      </c>
      <c r="Y762" s="1">
        <v>45930</v>
      </c>
      <c r="Z762" s="1">
        <v>45930</v>
      </c>
      <c r="AA762">
        <v>5</v>
      </c>
      <c r="AB762" t="s">
        <v>52</v>
      </c>
      <c r="AC762" t="b">
        <v>1</v>
      </c>
      <c r="AD762" t="b">
        <v>0</v>
      </c>
    </row>
    <row r="763" spans="1:30" x14ac:dyDescent="0.25">
      <c r="A763" t="s">
        <v>836</v>
      </c>
      <c r="B763" s="1">
        <v>44699</v>
      </c>
      <c r="D763" s="1">
        <v>45682</v>
      </c>
      <c r="E763" s="1">
        <v>45682</v>
      </c>
      <c r="F763" s="1">
        <v>45897</v>
      </c>
      <c r="G763" s="1">
        <v>45897</v>
      </c>
      <c r="H763">
        <v>5</v>
      </c>
      <c r="I763">
        <v>150.62</v>
      </c>
      <c r="J763">
        <v>30.12</v>
      </c>
      <c r="K763">
        <v>35.04</v>
      </c>
      <c r="L763" t="s">
        <v>59</v>
      </c>
      <c r="M763" t="s">
        <v>41</v>
      </c>
      <c r="N763" t="s">
        <v>48</v>
      </c>
      <c r="O763">
        <v>23</v>
      </c>
      <c r="P763" t="s">
        <v>70</v>
      </c>
      <c r="Q763" t="s">
        <v>50</v>
      </c>
      <c r="R763" t="s">
        <v>56</v>
      </c>
      <c r="S763" t="s">
        <v>100</v>
      </c>
      <c r="T763">
        <v>1</v>
      </c>
      <c r="U763">
        <v>1</v>
      </c>
      <c r="V763">
        <v>0</v>
      </c>
      <c r="W763">
        <v>0</v>
      </c>
      <c r="X763">
        <v>3</v>
      </c>
      <c r="Y763" s="1">
        <v>45124</v>
      </c>
      <c r="Z763" s="1">
        <v>45124</v>
      </c>
      <c r="AA763">
        <v>3</v>
      </c>
      <c r="AB763" t="s">
        <v>38</v>
      </c>
      <c r="AC763" t="b">
        <v>1</v>
      </c>
      <c r="AD763" t="b">
        <v>1</v>
      </c>
    </row>
    <row r="764" spans="1:30" x14ac:dyDescent="0.25">
      <c r="A764" t="s">
        <v>837</v>
      </c>
      <c r="B764" s="1">
        <v>44765</v>
      </c>
      <c r="D764" s="1">
        <v>45146</v>
      </c>
      <c r="E764" s="1">
        <v>45146</v>
      </c>
      <c r="F764" s="1">
        <v>45920</v>
      </c>
      <c r="G764" s="1">
        <v>45920</v>
      </c>
      <c r="H764">
        <v>2</v>
      </c>
      <c r="I764">
        <v>106.45</v>
      </c>
      <c r="J764">
        <v>53.23</v>
      </c>
      <c r="K764">
        <v>46</v>
      </c>
      <c r="L764" t="s">
        <v>31</v>
      </c>
      <c r="M764" t="s">
        <v>41</v>
      </c>
      <c r="N764" t="s">
        <v>42</v>
      </c>
      <c r="O764">
        <v>18</v>
      </c>
      <c r="P764" t="s">
        <v>49</v>
      </c>
      <c r="Q764" t="s">
        <v>43</v>
      </c>
      <c r="R764" t="s">
        <v>35</v>
      </c>
      <c r="S764" t="s">
        <v>85</v>
      </c>
      <c r="T764">
        <v>0</v>
      </c>
      <c r="U764">
        <v>1</v>
      </c>
      <c r="V764">
        <v>1</v>
      </c>
      <c r="W764">
        <v>0</v>
      </c>
      <c r="X764">
        <v>0</v>
      </c>
      <c r="Y764" s="1">
        <v>44993</v>
      </c>
      <c r="Z764" s="1">
        <v>44993</v>
      </c>
      <c r="AA764">
        <v>0</v>
      </c>
      <c r="AB764" t="s">
        <v>52</v>
      </c>
      <c r="AC764" t="b">
        <v>1</v>
      </c>
      <c r="AD764" t="b">
        <v>0</v>
      </c>
    </row>
    <row r="765" spans="1:30" x14ac:dyDescent="0.25">
      <c r="A765" t="s">
        <v>838</v>
      </c>
      <c r="B765" s="1">
        <v>44733</v>
      </c>
      <c r="D765" s="1">
        <v>45745</v>
      </c>
      <c r="E765" s="1">
        <v>45745</v>
      </c>
      <c r="F765">
        <v>0</v>
      </c>
      <c r="G765" t="s">
        <v>92</v>
      </c>
      <c r="H765">
        <v>0</v>
      </c>
      <c r="I765">
        <v>0</v>
      </c>
      <c r="J765">
        <v>0</v>
      </c>
      <c r="K765">
        <v>0</v>
      </c>
      <c r="L765" t="s">
        <v>40</v>
      </c>
      <c r="M765" t="s">
        <v>104</v>
      </c>
      <c r="N765" t="s">
        <v>48</v>
      </c>
      <c r="O765">
        <v>23</v>
      </c>
      <c r="P765" t="s">
        <v>70</v>
      </c>
      <c r="Q765" t="s">
        <v>43</v>
      </c>
      <c r="R765" t="s">
        <v>63</v>
      </c>
      <c r="S765" t="s">
        <v>51</v>
      </c>
      <c r="T765">
        <v>1</v>
      </c>
      <c r="U765">
        <v>0</v>
      </c>
      <c r="V765">
        <v>0</v>
      </c>
      <c r="W765">
        <v>0</v>
      </c>
      <c r="X765">
        <v>0</v>
      </c>
      <c r="Y765" s="1">
        <v>44757</v>
      </c>
      <c r="Z765" s="1">
        <v>44757</v>
      </c>
      <c r="AA765">
        <v>2</v>
      </c>
      <c r="AB765" t="s">
        <v>38</v>
      </c>
      <c r="AC765" t="b">
        <v>0</v>
      </c>
      <c r="AD765" t="b">
        <v>0</v>
      </c>
    </row>
    <row r="766" spans="1:30" x14ac:dyDescent="0.25">
      <c r="A766" t="s">
        <v>839</v>
      </c>
      <c r="B766" s="1">
        <v>44641</v>
      </c>
      <c r="D766" s="1">
        <v>44824</v>
      </c>
      <c r="E766" s="1">
        <v>44824</v>
      </c>
      <c r="F766" s="1">
        <v>45158</v>
      </c>
      <c r="G766" s="1">
        <v>45158</v>
      </c>
      <c r="H766">
        <v>1</v>
      </c>
      <c r="I766">
        <v>37.18</v>
      </c>
      <c r="J766">
        <v>37.18</v>
      </c>
      <c r="K766">
        <v>28.67</v>
      </c>
      <c r="L766" t="s">
        <v>65</v>
      </c>
      <c r="M766" t="s">
        <v>60</v>
      </c>
      <c r="N766" t="s">
        <v>33</v>
      </c>
      <c r="O766">
        <v>25</v>
      </c>
      <c r="P766" t="s">
        <v>70</v>
      </c>
      <c r="Q766" t="s">
        <v>50</v>
      </c>
      <c r="R766" t="s">
        <v>56</v>
      </c>
      <c r="S766" t="s">
        <v>57</v>
      </c>
      <c r="T766">
        <v>0</v>
      </c>
      <c r="U766">
        <v>0</v>
      </c>
      <c r="V766">
        <v>0</v>
      </c>
      <c r="W766">
        <v>0</v>
      </c>
      <c r="X766">
        <v>0</v>
      </c>
      <c r="Y766" s="1">
        <v>45751</v>
      </c>
      <c r="Z766" s="1">
        <v>45751</v>
      </c>
      <c r="AA766">
        <v>8</v>
      </c>
      <c r="AB766" t="s">
        <v>38</v>
      </c>
      <c r="AC766" t="b">
        <v>1</v>
      </c>
      <c r="AD766" t="b">
        <v>1</v>
      </c>
    </row>
    <row r="767" spans="1:30" x14ac:dyDescent="0.25">
      <c r="A767" t="s">
        <v>840</v>
      </c>
      <c r="B767" s="1">
        <v>44839</v>
      </c>
      <c r="D767" s="1">
        <v>45685</v>
      </c>
      <c r="E767" s="1">
        <v>45685</v>
      </c>
      <c r="F767" s="1">
        <v>45819</v>
      </c>
      <c r="G767" s="1">
        <v>45819</v>
      </c>
      <c r="H767">
        <v>1</v>
      </c>
      <c r="I767">
        <v>55.43</v>
      </c>
      <c r="J767">
        <v>55.43</v>
      </c>
      <c r="K767">
        <v>118.85</v>
      </c>
      <c r="L767" t="s">
        <v>59</v>
      </c>
      <c r="M767" t="s">
        <v>76</v>
      </c>
      <c r="N767" t="s">
        <v>48</v>
      </c>
      <c r="O767">
        <v>33</v>
      </c>
      <c r="P767" t="s">
        <v>34</v>
      </c>
      <c r="Q767" t="s">
        <v>35</v>
      </c>
      <c r="R767" t="s">
        <v>44</v>
      </c>
      <c r="S767" t="s">
        <v>85</v>
      </c>
      <c r="T767">
        <v>2</v>
      </c>
      <c r="U767">
        <v>0</v>
      </c>
      <c r="V767">
        <v>0</v>
      </c>
      <c r="W767">
        <v>0</v>
      </c>
      <c r="X767">
        <v>0</v>
      </c>
      <c r="Y767" s="1">
        <v>45786</v>
      </c>
      <c r="Z767" s="1">
        <v>45786</v>
      </c>
      <c r="AA767">
        <v>0</v>
      </c>
      <c r="AB767" t="s">
        <v>38</v>
      </c>
      <c r="AC767" t="b">
        <v>1</v>
      </c>
      <c r="AD767" t="b">
        <v>1</v>
      </c>
    </row>
    <row r="768" spans="1:30" x14ac:dyDescent="0.25">
      <c r="A768" t="s">
        <v>841</v>
      </c>
      <c r="B768" s="1">
        <v>45049</v>
      </c>
      <c r="D768" s="1">
        <v>45245</v>
      </c>
      <c r="E768" s="1">
        <v>45245</v>
      </c>
      <c r="F768" s="1">
        <v>45273</v>
      </c>
      <c r="G768" s="1">
        <v>45273</v>
      </c>
      <c r="H768">
        <v>2</v>
      </c>
      <c r="I768">
        <v>1.86</v>
      </c>
      <c r="J768">
        <v>0.93</v>
      </c>
      <c r="K768">
        <v>0.82</v>
      </c>
      <c r="L768" t="s">
        <v>40</v>
      </c>
      <c r="M768" t="s">
        <v>41</v>
      </c>
      <c r="N768" t="s">
        <v>48</v>
      </c>
      <c r="O768">
        <v>52</v>
      </c>
      <c r="P768" t="s">
        <v>34</v>
      </c>
      <c r="Q768" t="s">
        <v>43</v>
      </c>
      <c r="R768" t="s">
        <v>35</v>
      </c>
      <c r="S768" t="s">
        <v>100</v>
      </c>
      <c r="T768">
        <v>1</v>
      </c>
      <c r="U768">
        <v>0</v>
      </c>
      <c r="V768">
        <v>0</v>
      </c>
      <c r="W768">
        <v>0</v>
      </c>
      <c r="X768">
        <v>2</v>
      </c>
      <c r="Y768">
        <v>0</v>
      </c>
      <c r="Z768" t="s">
        <v>37</v>
      </c>
      <c r="AA768">
        <v>0</v>
      </c>
      <c r="AB768" t="s">
        <v>52</v>
      </c>
      <c r="AC768" t="b">
        <v>1</v>
      </c>
      <c r="AD768" t="b">
        <v>0</v>
      </c>
    </row>
    <row r="769" spans="1:30" x14ac:dyDescent="0.25">
      <c r="A769" t="s">
        <v>842</v>
      </c>
      <c r="B769" s="1">
        <v>43831</v>
      </c>
      <c r="D769" s="1">
        <v>45176</v>
      </c>
      <c r="E769" s="1">
        <v>45176</v>
      </c>
      <c r="F769" s="1">
        <v>45272</v>
      </c>
      <c r="G769" s="1">
        <v>45272</v>
      </c>
      <c r="H769">
        <v>3</v>
      </c>
      <c r="I769">
        <v>64.459999999999994</v>
      </c>
      <c r="J769">
        <v>21.49</v>
      </c>
      <c r="K769">
        <v>26.47</v>
      </c>
      <c r="L769" t="s">
        <v>65</v>
      </c>
      <c r="M769" t="s">
        <v>88</v>
      </c>
      <c r="N769" t="s">
        <v>48</v>
      </c>
      <c r="O769">
        <v>23</v>
      </c>
      <c r="P769" t="s">
        <v>70</v>
      </c>
      <c r="Q769" t="s">
        <v>82</v>
      </c>
      <c r="R769" t="s">
        <v>35</v>
      </c>
      <c r="S769" t="s">
        <v>100</v>
      </c>
      <c r="T769">
        <v>0</v>
      </c>
      <c r="U769">
        <v>0</v>
      </c>
      <c r="V769">
        <v>0</v>
      </c>
      <c r="W769">
        <v>0</v>
      </c>
      <c r="X769">
        <v>2</v>
      </c>
      <c r="Y769" s="1">
        <v>44867</v>
      </c>
      <c r="Z769" s="1">
        <v>44867</v>
      </c>
      <c r="AA769">
        <v>0</v>
      </c>
      <c r="AB769" t="s">
        <v>38</v>
      </c>
      <c r="AC769" t="b">
        <v>1</v>
      </c>
      <c r="AD769" t="b">
        <v>0</v>
      </c>
    </row>
    <row r="770" spans="1:30" x14ac:dyDescent="0.25">
      <c r="A770" t="s">
        <v>843</v>
      </c>
      <c r="B770" s="1">
        <v>45601</v>
      </c>
      <c r="D770" s="1">
        <v>45912</v>
      </c>
      <c r="E770" s="1">
        <v>45912</v>
      </c>
      <c r="F770" s="1">
        <v>45924</v>
      </c>
      <c r="G770" s="1">
        <v>45924</v>
      </c>
      <c r="H770">
        <v>3</v>
      </c>
      <c r="I770">
        <v>123.44</v>
      </c>
      <c r="J770">
        <v>41.15</v>
      </c>
      <c r="K770">
        <v>57.18</v>
      </c>
      <c r="L770" t="s">
        <v>87</v>
      </c>
      <c r="M770" t="s">
        <v>104</v>
      </c>
      <c r="N770" t="s">
        <v>42</v>
      </c>
      <c r="O770">
        <v>47</v>
      </c>
      <c r="P770" t="s">
        <v>34</v>
      </c>
      <c r="Q770" t="s">
        <v>50</v>
      </c>
      <c r="R770" t="s">
        <v>56</v>
      </c>
      <c r="S770" t="s">
        <v>96</v>
      </c>
      <c r="T770">
        <v>0</v>
      </c>
      <c r="U770">
        <v>0</v>
      </c>
      <c r="V770">
        <v>0</v>
      </c>
      <c r="W770">
        <v>0</v>
      </c>
      <c r="X770">
        <v>1</v>
      </c>
      <c r="Y770" s="1">
        <v>45607</v>
      </c>
      <c r="Z770" s="1">
        <v>45607</v>
      </c>
      <c r="AA770">
        <v>6</v>
      </c>
      <c r="AB770" t="s">
        <v>38</v>
      </c>
      <c r="AC770" t="b">
        <v>1</v>
      </c>
      <c r="AD770" t="b">
        <v>1</v>
      </c>
    </row>
    <row r="771" spans="1:30" x14ac:dyDescent="0.25">
      <c r="A771" t="s">
        <v>844</v>
      </c>
      <c r="B771" s="1">
        <v>44263</v>
      </c>
      <c r="D771" s="1">
        <v>44912</v>
      </c>
      <c r="E771" s="1">
        <v>44912</v>
      </c>
      <c r="F771" s="1">
        <v>45355</v>
      </c>
      <c r="G771" s="1">
        <v>45355</v>
      </c>
      <c r="H771">
        <v>1</v>
      </c>
      <c r="I771">
        <v>1.02</v>
      </c>
      <c r="J771">
        <v>1.02</v>
      </c>
      <c r="K771">
        <v>1.67</v>
      </c>
      <c r="L771" t="s">
        <v>31</v>
      </c>
      <c r="M771" t="s">
        <v>69</v>
      </c>
      <c r="N771" t="s">
        <v>42</v>
      </c>
      <c r="O771">
        <v>30</v>
      </c>
      <c r="P771" t="s">
        <v>70</v>
      </c>
      <c r="Q771" t="s">
        <v>82</v>
      </c>
      <c r="R771" t="s">
        <v>56</v>
      </c>
      <c r="S771" t="s">
        <v>57</v>
      </c>
      <c r="T771">
        <v>0</v>
      </c>
      <c r="U771">
        <v>0</v>
      </c>
      <c r="V771">
        <v>0</v>
      </c>
      <c r="W771">
        <v>0</v>
      </c>
      <c r="X771">
        <v>0</v>
      </c>
      <c r="Y771" s="1">
        <v>45486</v>
      </c>
      <c r="Z771" s="1">
        <v>45486</v>
      </c>
      <c r="AA771">
        <v>0</v>
      </c>
      <c r="AB771" t="s">
        <v>73</v>
      </c>
      <c r="AC771" t="b">
        <v>1</v>
      </c>
      <c r="AD771" t="b">
        <v>1</v>
      </c>
    </row>
    <row r="772" spans="1:30" x14ac:dyDescent="0.25">
      <c r="A772" t="s">
        <v>845</v>
      </c>
      <c r="B772" s="1">
        <v>45199</v>
      </c>
      <c r="D772" s="1">
        <v>45577</v>
      </c>
      <c r="E772" s="1">
        <v>45577</v>
      </c>
      <c r="F772" s="1">
        <v>45709</v>
      </c>
      <c r="G772" s="1">
        <v>45709</v>
      </c>
      <c r="H772">
        <v>2</v>
      </c>
      <c r="I772">
        <v>34.409999999999997</v>
      </c>
      <c r="J772">
        <v>17.21</v>
      </c>
      <c r="K772">
        <v>17.54</v>
      </c>
      <c r="L772" t="s">
        <v>31</v>
      </c>
      <c r="M772" t="s">
        <v>54</v>
      </c>
      <c r="N772" t="s">
        <v>48</v>
      </c>
      <c r="O772">
        <v>33</v>
      </c>
      <c r="P772" t="s">
        <v>34</v>
      </c>
      <c r="Q772" t="s">
        <v>55</v>
      </c>
      <c r="R772" t="s">
        <v>63</v>
      </c>
      <c r="S772" t="s">
        <v>96</v>
      </c>
      <c r="T772">
        <v>0</v>
      </c>
      <c r="U772">
        <v>0</v>
      </c>
      <c r="V772">
        <v>0</v>
      </c>
      <c r="W772">
        <v>1</v>
      </c>
      <c r="X772">
        <v>1</v>
      </c>
      <c r="Y772">
        <v>0</v>
      </c>
      <c r="Z772" t="s">
        <v>37</v>
      </c>
      <c r="AA772">
        <v>9</v>
      </c>
      <c r="AB772" t="s">
        <v>52</v>
      </c>
      <c r="AC772" t="b">
        <v>1</v>
      </c>
      <c r="AD772" t="b">
        <v>1</v>
      </c>
    </row>
    <row r="773" spans="1:30" x14ac:dyDescent="0.25">
      <c r="A773" t="s">
        <v>846</v>
      </c>
      <c r="B773" s="1">
        <v>44626</v>
      </c>
      <c r="D773" s="1">
        <v>45335</v>
      </c>
      <c r="E773" s="1">
        <v>45335</v>
      </c>
      <c r="F773" s="1">
        <v>45404</v>
      </c>
      <c r="G773" s="1">
        <v>45404</v>
      </c>
      <c r="H773">
        <v>4</v>
      </c>
      <c r="I773">
        <v>484.92</v>
      </c>
      <c r="J773">
        <v>121.23</v>
      </c>
      <c r="K773">
        <v>63.5</v>
      </c>
      <c r="L773" t="s">
        <v>40</v>
      </c>
      <c r="M773" t="s">
        <v>54</v>
      </c>
      <c r="N773" t="s">
        <v>48</v>
      </c>
      <c r="O773">
        <v>24</v>
      </c>
      <c r="P773" t="s">
        <v>70</v>
      </c>
      <c r="Q773" t="s">
        <v>66</v>
      </c>
      <c r="R773" t="s">
        <v>44</v>
      </c>
      <c r="S773" t="s">
        <v>85</v>
      </c>
      <c r="T773">
        <v>0</v>
      </c>
      <c r="U773">
        <v>0</v>
      </c>
      <c r="V773">
        <v>0</v>
      </c>
      <c r="W773">
        <v>1</v>
      </c>
      <c r="X773">
        <v>1</v>
      </c>
      <c r="Y773">
        <v>0</v>
      </c>
      <c r="Z773" t="s">
        <v>37</v>
      </c>
      <c r="AA773">
        <v>6</v>
      </c>
      <c r="AB773" t="s">
        <v>38</v>
      </c>
      <c r="AC773" t="b">
        <v>1</v>
      </c>
      <c r="AD773" t="b">
        <v>1</v>
      </c>
    </row>
    <row r="774" spans="1:30" x14ac:dyDescent="0.25">
      <c r="A774" t="s">
        <v>847</v>
      </c>
      <c r="B774" s="1">
        <v>45294</v>
      </c>
      <c r="D774" s="1">
        <v>45299</v>
      </c>
      <c r="E774" s="1">
        <v>45299</v>
      </c>
      <c r="F774" s="1">
        <v>45754</v>
      </c>
      <c r="G774" s="1">
        <v>45754</v>
      </c>
      <c r="H774">
        <v>3</v>
      </c>
      <c r="I774">
        <v>126.94</v>
      </c>
      <c r="J774">
        <v>42.31</v>
      </c>
      <c r="K774">
        <v>66.349999999999994</v>
      </c>
      <c r="L774" t="s">
        <v>47</v>
      </c>
      <c r="M774" t="s">
        <v>76</v>
      </c>
      <c r="N774" t="s">
        <v>48</v>
      </c>
      <c r="O774">
        <v>37</v>
      </c>
      <c r="P774" t="s">
        <v>34</v>
      </c>
      <c r="Q774" t="s">
        <v>66</v>
      </c>
      <c r="R774" t="s">
        <v>56</v>
      </c>
      <c r="S774" t="s">
        <v>57</v>
      </c>
      <c r="T774">
        <v>0</v>
      </c>
      <c r="U774">
        <v>0</v>
      </c>
      <c r="V774">
        <v>0</v>
      </c>
      <c r="W774">
        <v>1</v>
      </c>
      <c r="X774">
        <v>1</v>
      </c>
      <c r="Y774" s="1">
        <v>45519</v>
      </c>
      <c r="Z774" s="1">
        <v>45519</v>
      </c>
      <c r="AA774">
        <v>0</v>
      </c>
      <c r="AB774" t="s">
        <v>38</v>
      </c>
      <c r="AC774" t="b">
        <v>1</v>
      </c>
      <c r="AD774" t="b">
        <v>0</v>
      </c>
    </row>
    <row r="775" spans="1:30" x14ac:dyDescent="0.25">
      <c r="A775" t="s">
        <v>848</v>
      </c>
      <c r="B775" s="1">
        <v>45350</v>
      </c>
      <c r="D775" s="1">
        <v>45717</v>
      </c>
      <c r="E775" s="1">
        <v>45717</v>
      </c>
      <c r="F775" s="1">
        <v>45839</v>
      </c>
      <c r="G775" s="1">
        <v>45839</v>
      </c>
      <c r="H775">
        <v>7</v>
      </c>
      <c r="I775">
        <v>599.79999999999995</v>
      </c>
      <c r="J775">
        <v>85.69</v>
      </c>
      <c r="K775">
        <v>14.13</v>
      </c>
      <c r="L775" t="s">
        <v>47</v>
      </c>
      <c r="M775" t="s">
        <v>104</v>
      </c>
      <c r="N775" t="s">
        <v>48</v>
      </c>
      <c r="O775">
        <v>40</v>
      </c>
      <c r="P775" t="s">
        <v>34</v>
      </c>
      <c r="Q775" t="s">
        <v>35</v>
      </c>
      <c r="R775" t="s">
        <v>67</v>
      </c>
      <c r="S775" t="s">
        <v>51</v>
      </c>
      <c r="T775">
        <v>0</v>
      </c>
      <c r="U775">
        <v>0</v>
      </c>
      <c r="V775">
        <v>0</v>
      </c>
      <c r="W775">
        <v>0</v>
      </c>
      <c r="X775">
        <v>2</v>
      </c>
      <c r="Y775" s="1">
        <v>45801</v>
      </c>
      <c r="Z775" s="1">
        <v>45801</v>
      </c>
      <c r="AA775">
        <v>0</v>
      </c>
      <c r="AB775" t="s">
        <v>52</v>
      </c>
      <c r="AC775" t="b">
        <v>1</v>
      </c>
      <c r="AD775" t="b">
        <v>0</v>
      </c>
    </row>
    <row r="776" spans="1:30" x14ac:dyDescent="0.25">
      <c r="A776" t="s">
        <v>849</v>
      </c>
      <c r="B776" s="1">
        <v>44059</v>
      </c>
      <c r="D776" s="1">
        <v>44162</v>
      </c>
      <c r="E776" s="1">
        <v>44162</v>
      </c>
      <c r="F776" s="1">
        <v>44506</v>
      </c>
      <c r="G776" s="1">
        <v>44506</v>
      </c>
      <c r="H776">
        <v>2</v>
      </c>
      <c r="I776">
        <v>1.93</v>
      </c>
      <c r="J776">
        <v>0.97</v>
      </c>
      <c r="K776">
        <v>1.72</v>
      </c>
      <c r="L776" t="s">
        <v>47</v>
      </c>
      <c r="M776" t="s">
        <v>69</v>
      </c>
      <c r="N776" t="s">
        <v>42</v>
      </c>
      <c r="O776">
        <v>36</v>
      </c>
      <c r="P776" t="s">
        <v>34</v>
      </c>
      <c r="Q776" t="s">
        <v>35</v>
      </c>
      <c r="R776" t="s">
        <v>67</v>
      </c>
      <c r="S776" t="s">
        <v>85</v>
      </c>
      <c r="T776">
        <v>0</v>
      </c>
      <c r="U776">
        <v>0</v>
      </c>
      <c r="V776">
        <v>0</v>
      </c>
      <c r="W776">
        <v>0</v>
      </c>
      <c r="X776">
        <v>1</v>
      </c>
      <c r="Y776" s="1">
        <v>45919</v>
      </c>
      <c r="Z776" s="1">
        <v>45919</v>
      </c>
      <c r="AA776">
        <v>0</v>
      </c>
      <c r="AB776" t="s">
        <v>52</v>
      </c>
      <c r="AC776" t="b">
        <v>0</v>
      </c>
      <c r="AD776" t="b">
        <v>1</v>
      </c>
    </row>
    <row r="777" spans="1:30" x14ac:dyDescent="0.25">
      <c r="A777" t="s">
        <v>850</v>
      </c>
      <c r="B777" s="1">
        <v>45532</v>
      </c>
      <c r="D777" s="1">
        <v>45869</v>
      </c>
      <c r="E777" s="1">
        <v>45869</v>
      </c>
      <c r="F777" s="1">
        <v>45911</v>
      </c>
      <c r="G777" s="1">
        <v>45911</v>
      </c>
      <c r="H777">
        <v>2</v>
      </c>
      <c r="I777">
        <v>54.82</v>
      </c>
      <c r="J777">
        <v>27.41</v>
      </c>
      <c r="K777">
        <v>0.5</v>
      </c>
      <c r="L777" t="s">
        <v>40</v>
      </c>
      <c r="M777" t="s">
        <v>54</v>
      </c>
      <c r="N777" t="s">
        <v>48</v>
      </c>
      <c r="O777">
        <v>0</v>
      </c>
      <c r="P777" t="s">
        <v>80</v>
      </c>
      <c r="Q777" t="s">
        <v>43</v>
      </c>
      <c r="R777" t="s">
        <v>63</v>
      </c>
      <c r="S777" t="s">
        <v>45</v>
      </c>
      <c r="T777">
        <v>1</v>
      </c>
      <c r="U777">
        <v>0</v>
      </c>
      <c r="V777">
        <v>0</v>
      </c>
      <c r="W777">
        <v>0</v>
      </c>
      <c r="X777">
        <v>1</v>
      </c>
      <c r="Y777" s="1">
        <v>45664</v>
      </c>
      <c r="Z777" s="1">
        <v>45664</v>
      </c>
      <c r="AA777">
        <v>6</v>
      </c>
      <c r="AB777" t="s">
        <v>52</v>
      </c>
      <c r="AC777" t="b">
        <v>1</v>
      </c>
      <c r="AD777" t="b">
        <v>0</v>
      </c>
    </row>
    <row r="778" spans="1:30" x14ac:dyDescent="0.25">
      <c r="A778" t="s">
        <v>851</v>
      </c>
      <c r="B778" s="1">
        <v>44018</v>
      </c>
      <c r="D778" s="1">
        <v>45639</v>
      </c>
      <c r="E778" s="1">
        <v>45639</v>
      </c>
      <c r="F778" s="1">
        <v>45648</v>
      </c>
      <c r="G778" s="1">
        <v>45648</v>
      </c>
      <c r="H778">
        <v>6</v>
      </c>
      <c r="I778">
        <v>363.32</v>
      </c>
      <c r="J778">
        <v>60.55</v>
      </c>
      <c r="K778">
        <v>21.44</v>
      </c>
      <c r="L778" t="s">
        <v>65</v>
      </c>
      <c r="M778" t="s">
        <v>76</v>
      </c>
      <c r="N778" t="s">
        <v>42</v>
      </c>
      <c r="O778">
        <v>30</v>
      </c>
      <c r="P778" t="s">
        <v>70</v>
      </c>
      <c r="Q778" t="s">
        <v>66</v>
      </c>
      <c r="R778" t="s">
        <v>44</v>
      </c>
      <c r="S778" t="s">
        <v>51</v>
      </c>
      <c r="T778">
        <v>0</v>
      </c>
      <c r="U778">
        <v>0</v>
      </c>
      <c r="V778">
        <v>0</v>
      </c>
      <c r="W778">
        <v>0</v>
      </c>
      <c r="X778">
        <v>1</v>
      </c>
      <c r="Y778" s="1">
        <v>44260</v>
      </c>
      <c r="Z778" s="1">
        <v>44260</v>
      </c>
      <c r="AA778">
        <v>0</v>
      </c>
      <c r="AB778" t="s">
        <v>38</v>
      </c>
      <c r="AC778" t="b">
        <v>0</v>
      </c>
      <c r="AD778" t="b">
        <v>1</v>
      </c>
    </row>
    <row r="779" spans="1:30" x14ac:dyDescent="0.25">
      <c r="A779" t="s">
        <v>852</v>
      </c>
      <c r="B779" s="1">
        <v>44854</v>
      </c>
      <c r="D779" s="1">
        <v>45056</v>
      </c>
      <c r="E779" s="1">
        <v>45056</v>
      </c>
      <c r="F779" s="1">
        <v>45464</v>
      </c>
      <c r="G779" s="1">
        <v>45464</v>
      </c>
      <c r="H779">
        <v>3</v>
      </c>
      <c r="I779">
        <v>161.31</v>
      </c>
      <c r="J779">
        <v>53.77</v>
      </c>
      <c r="K779">
        <v>48.59</v>
      </c>
      <c r="L779" t="s">
        <v>65</v>
      </c>
      <c r="M779" t="s">
        <v>62</v>
      </c>
      <c r="N779" t="s">
        <v>33</v>
      </c>
      <c r="O779">
        <v>25</v>
      </c>
      <c r="P779" t="s">
        <v>70</v>
      </c>
      <c r="Q779" t="s">
        <v>43</v>
      </c>
      <c r="R779" t="s">
        <v>44</v>
      </c>
      <c r="S779" t="s">
        <v>72</v>
      </c>
      <c r="T779">
        <v>0</v>
      </c>
      <c r="U779">
        <v>0</v>
      </c>
      <c r="V779">
        <v>0</v>
      </c>
      <c r="W779">
        <v>0</v>
      </c>
      <c r="X779">
        <v>1</v>
      </c>
      <c r="Y779" s="1">
        <v>45457</v>
      </c>
      <c r="Z779" s="1">
        <v>45457</v>
      </c>
      <c r="AA779">
        <v>4</v>
      </c>
      <c r="AB779" t="s">
        <v>73</v>
      </c>
      <c r="AC779" t="b">
        <v>1</v>
      </c>
      <c r="AD779" t="b">
        <v>0</v>
      </c>
    </row>
    <row r="780" spans="1:30" x14ac:dyDescent="0.25">
      <c r="A780" t="s">
        <v>853</v>
      </c>
      <c r="B780" s="1">
        <v>44052</v>
      </c>
      <c r="D780" s="1">
        <v>44876</v>
      </c>
      <c r="E780" s="1">
        <v>44876</v>
      </c>
      <c r="F780" s="1">
        <v>45759</v>
      </c>
      <c r="G780" s="1">
        <v>45759</v>
      </c>
      <c r="H780">
        <v>8</v>
      </c>
      <c r="I780">
        <v>136.37</v>
      </c>
      <c r="J780">
        <v>17.05</v>
      </c>
      <c r="K780">
        <v>31.09</v>
      </c>
      <c r="L780" t="s">
        <v>47</v>
      </c>
      <c r="M780" t="s">
        <v>60</v>
      </c>
      <c r="N780" t="s">
        <v>48</v>
      </c>
      <c r="O780">
        <v>24</v>
      </c>
      <c r="P780" t="s">
        <v>70</v>
      </c>
      <c r="Q780" t="s">
        <v>50</v>
      </c>
      <c r="R780" t="s">
        <v>67</v>
      </c>
      <c r="S780" t="s">
        <v>100</v>
      </c>
      <c r="T780">
        <v>0</v>
      </c>
      <c r="U780">
        <v>0</v>
      </c>
      <c r="V780">
        <v>0</v>
      </c>
      <c r="W780">
        <v>0</v>
      </c>
      <c r="X780">
        <v>1</v>
      </c>
      <c r="Y780" s="1">
        <v>45047</v>
      </c>
      <c r="Z780" s="1">
        <v>45047</v>
      </c>
      <c r="AA780">
        <v>0</v>
      </c>
      <c r="AB780" t="s">
        <v>38</v>
      </c>
      <c r="AC780" t="b">
        <v>1</v>
      </c>
      <c r="AD780" t="b">
        <v>0</v>
      </c>
    </row>
    <row r="781" spans="1:30" x14ac:dyDescent="0.25">
      <c r="A781" t="s">
        <v>854</v>
      </c>
      <c r="B781" s="1">
        <v>45519</v>
      </c>
      <c r="D781" s="1">
        <v>45632</v>
      </c>
      <c r="E781" s="1">
        <v>45632</v>
      </c>
      <c r="F781" s="1">
        <v>45927</v>
      </c>
      <c r="G781" s="1">
        <v>45927</v>
      </c>
      <c r="H781">
        <v>3</v>
      </c>
      <c r="I781">
        <v>123.33</v>
      </c>
      <c r="J781">
        <v>41.11</v>
      </c>
      <c r="K781">
        <v>49.82</v>
      </c>
      <c r="L781" t="s">
        <v>87</v>
      </c>
      <c r="M781" t="s">
        <v>88</v>
      </c>
      <c r="N781" t="s">
        <v>42</v>
      </c>
      <c r="O781">
        <v>36</v>
      </c>
      <c r="P781" t="s">
        <v>34</v>
      </c>
      <c r="Q781" t="s">
        <v>50</v>
      </c>
      <c r="R781" t="s">
        <v>56</v>
      </c>
      <c r="S781" t="s">
        <v>45</v>
      </c>
      <c r="T781">
        <v>1</v>
      </c>
      <c r="U781">
        <v>0</v>
      </c>
      <c r="V781">
        <v>1</v>
      </c>
      <c r="W781">
        <v>1</v>
      </c>
      <c r="X781">
        <v>2</v>
      </c>
      <c r="Y781" s="1">
        <v>45826</v>
      </c>
      <c r="Z781" s="1">
        <v>45826</v>
      </c>
      <c r="AA781">
        <v>1</v>
      </c>
      <c r="AB781" t="s">
        <v>38</v>
      </c>
      <c r="AC781" t="b">
        <v>1</v>
      </c>
      <c r="AD781" t="b">
        <v>1</v>
      </c>
    </row>
    <row r="782" spans="1:30" x14ac:dyDescent="0.25">
      <c r="A782" t="s">
        <v>855</v>
      </c>
      <c r="B782" s="1">
        <v>45302</v>
      </c>
      <c r="D782" s="1">
        <v>45713</v>
      </c>
      <c r="E782" s="1">
        <v>45713</v>
      </c>
      <c r="F782" s="1">
        <v>45746</v>
      </c>
      <c r="G782" s="1">
        <v>45746</v>
      </c>
      <c r="H782">
        <v>2</v>
      </c>
      <c r="I782">
        <v>36.020000000000003</v>
      </c>
      <c r="J782">
        <v>18.010000000000002</v>
      </c>
      <c r="K782">
        <v>14.57</v>
      </c>
      <c r="L782" t="s">
        <v>31</v>
      </c>
      <c r="M782" t="s">
        <v>95</v>
      </c>
      <c r="N782" t="s">
        <v>48</v>
      </c>
      <c r="O782">
        <v>16</v>
      </c>
      <c r="P782" t="s">
        <v>49</v>
      </c>
      <c r="Q782" t="s">
        <v>50</v>
      </c>
      <c r="R782" t="s">
        <v>56</v>
      </c>
      <c r="S782" t="s">
        <v>85</v>
      </c>
      <c r="T782">
        <v>0</v>
      </c>
      <c r="U782">
        <v>0</v>
      </c>
      <c r="V782">
        <v>0</v>
      </c>
      <c r="W782">
        <v>1</v>
      </c>
      <c r="X782">
        <v>0</v>
      </c>
      <c r="Y782" s="1">
        <v>45305</v>
      </c>
      <c r="Z782" s="1">
        <v>45305</v>
      </c>
      <c r="AA782">
        <v>7</v>
      </c>
      <c r="AB782" t="s">
        <v>38</v>
      </c>
      <c r="AC782" t="b">
        <v>1</v>
      </c>
      <c r="AD782" t="b">
        <v>0</v>
      </c>
    </row>
    <row r="783" spans="1:30" x14ac:dyDescent="0.25">
      <c r="A783" t="s">
        <v>856</v>
      </c>
      <c r="B783" s="1">
        <v>45648</v>
      </c>
      <c r="D783" s="1">
        <v>45771</v>
      </c>
      <c r="E783" s="1">
        <v>45771</v>
      </c>
      <c r="F783" s="1">
        <v>45852</v>
      </c>
      <c r="G783" s="1">
        <v>45852</v>
      </c>
      <c r="H783">
        <v>1</v>
      </c>
      <c r="I783">
        <v>62.1</v>
      </c>
      <c r="J783">
        <v>62.1</v>
      </c>
      <c r="K783">
        <v>66.91</v>
      </c>
      <c r="L783" t="s">
        <v>47</v>
      </c>
      <c r="M783" t="s">
        <v>32</v>
      </c>
      <c r="N783" t="s">
        <v>33</v>
      </c>
      <c r="O783">
        <v>35</v>
      </c>
      <c r="P783" t="s">
        <v>34</v>
      </c>
      <c r="Q783" t="s">
        <v>50</v>
      </c>
      <c r="R783" t="s">
        <v>63</v>
      </c>
      <c r="S783" t="s">
        <v>51</v>
      </c>
      <c r="T783">
        <v>0</v>
      </c>
      <c r="U783">
        <v>0</v>
      </c>
      <c r="V783">
        <v>1</v>
      </c>
      <c r="W783">
        <v>1</v>
      </c>
      <c r="X783">
        <v>0</v>
      </c>
      <c r="Y783" s="1">
        <v>45901</v>
      </c>
      <c r="Z783" s="1">
        <v>45901</v>
      </c>
      <c r="AA783">
        <v>0</v>
      </c>
      <c r="AB783" t="s">
        <v>38</v>
      </c>
      <c r="AC783" t="b">
        <v>1</v>
      </c>
      <c r="AD783" t="b">
        <v>0</v>
      </c>
    </row>
    <row r="784" spans="1:30" x14ac:dyDescent="0.25">
      <c r="A784" t="s">
        <v>857</v>
      </c>
      <c r="B784" s="1">
        <v>44602</v>
      </c>
      <c r="D784" s="1">
        <v>44712</v>
      </c>
      <c r="E784" s="1">
        <v>44712</v>
      </c>
      <c r="F784" s="1">
        <v>45446</v>
      </c>
      <c r="G784" s="1">
        <v>45446</v>
      </c>
      <c r="H784">
        <v>1</v>
      </c>
      <c r="I784">
        <v>0.88</v>
      </c>
      <c r="J784">
        <v>0.88</v>
      </c>
      <c r="K784">
        <v>1.33</v>
      </c>
      <c r="L784" t="s">
        <v>59</v>
      </c>
      <c r="M784" t="s">
        <v>76</v>
      </c>
      <c r="N784" t="s">
        <v>42</v>
      </c>
      <c r="O784">
        <v>28</v>
      </c>
      <c r="P784" t="s">
        <v>70</v>
      </c>
      <c r="Q784" t="s">
        <v>35</v>
      </c>
      <c r="R784" t="s">
        <v>44</v>
      </c>
      <c r="S784" t="s">
        <v>45</v>
      </c>
      <c r="T784">
        <v>0</v>
      </c>
      <c r="U784">
        <v>1</v>
      </c>
      <c r="V784">
        <v>0</v>
      </c>
      <c r="W784">
        <v>0</v>
      </c>
      <c r="X784">
        <v>1</v>
      </c>
      <c r="Y784">
        <v>0</v>
      </c>
      <c r="Z784" t="s">
        <v>37</v>
      </c>
      <c r="AA784">
        <v>5</v>
      </c>
      <c r="AB784" t="s">
        <v>73</v>
      </c>
      <c r="AC784" t="b">
        <v>0</v>
      </c>
      <c r="AD784" t="b">
        <v>0</v>
      </c>
    </row>
    <row r="785" spans="1:30" x14ac:dyDescent="0.25">
      <c r="A785" t="s">
        <v>858</v>
      </c>
      <c r="B785" s="1">
        <v>43921</v>
      </c>
      <c r="D785" s="1">
        <v>44713</v>
      </c>
      <c r="E785" s="1">
        <v>44713</v>
      </c>
      <c r="F785" s="1">
        <v>45485</v>
      </c>
      <c r="G785" s="1">
        <v>45485</v>
      </c>
      <c r="H785">
        <v>2</v>
      </c>
      <c r="I785">
        <v>25.53</v>
      </c>
      <c r="J785">
        <v>12.77</v>
      </c>
      <c r="K785">
        <v>1.26</v>
      </c>
      <c r="L785" t="s">
        <v>59</v>
      </c>
      <c r="M785" t="s">
        <v>62</v>
      </c>
      <c r="N785" t="s">
        <v>33</v>
      </c>
      <c r="O785">
        <v>23</v>
      </c>
      <c r="P785" t="s">
        <v>70</v>
      </c>
      <c r="Q785" t="s">
        <v>66</v>
      </c>
      <c r="R785" t="s">
        <v>63</v>
      </c>
      <c r="S785" t="s">
        <v>85</v>
      </c>
      <c r="T785">
        <v>0</v>
      </c>
      <c r="U785">
        <v>1</v>
      </c>
      <c r="V785">
        <v>0</v>
      </c>
      <c r="W785">
        <v>0</v>
      </c>
      <c r="X785">
        <v>1</v>
      </c>
      <c r="Y785" s="1">
        <v>44623</v>
      </c>
      <c r="Z785" s="1">
        <v>44623</v>
      </c>
      <c r="AA785">
        <v>0</v>
      </c>
      <c r="AB785" t="s">
        <v>38</v>
      </c>
      <c r="AC785" t="b">
        <v>1</v>
      </c>
      <c r="AD785" t="b">
        <v>1</v>
      </c>
    </row>
    <row r="786" spans="1:30" x14ac:dyDescent="0.25">
      <c r="A786" t="s">
        <v>859</v>
      </c>
      <c r="B786" s="1">
        <v>44756</v>
      </c>
      <c r="D786" s="1">
        <v>45374</v>
      </c>
      <c r="E786" s="1">
        <v>45374</v>
      </c>
      <c r="F786" s="1">
        <v>45875</v>
      </c>
      <c r="G786" s="1">
        <v>45875</v>
      </c>
      <c r="H786">
        <v>4</v>
      </c>
      <c r="I786">
        <v>218.37</v>
      </c>
      <c r="J786">
        <v>54.59</v>
      </c>
      <c r="K786">
        <v>111.95</v>
      </c>
      <c r="L786" t="s">
        <v>31</v>
      </c>
      <c r="M786" t="s">
        <v>32</v>
      </c>
      <c r="N786" t="s">
        <v>42</v>
      </c>
      <c r="O786">
        <v>31</v>
      </c>
      <c r="P786" t="s">
        <v>34</v>
      </c>
      <c r="Q786" t="s">
        <v>35</v>
      </c>
      <c r="R786" t="s">
        <v>63</v>
      </c>
      <c r="S786" t="s">
        <v>100</v>
      </c>
      <c r="T786">
        <v>0</v>
      </c>
      <c r="U786">
        <v>0</v>
      </c>
      <c r="V786">
        <v>1</v>
      </c>
      <c r="W786">
        <v>0</v>
      </c>
      <c r="X786">
        <v>2</v>
      </c>
      <c r="Y786" s="1">
        <v>45901</v>
      </c>
      <c r="Z786" s="1">
        <v>45901</v>
      </c>
      <c r="AA786">
        <v>7</v>
      </c>
      <c r="AB786" t="s">
        <v>38</v>
      </c>
      <c r="AC786" t="b">
        <v>1</v>
      </c>
      <c r="AD786" t="b">
        <v>1</v>
      </c>
    </row>
    <row r="787" spans="1:30" x14ac:dyDescent="0.25">
      <c r="A787" t="s">
        <v>860</v>
      </c>
      <c r="B787" s="1">
        <v>44004</v>
      </c>
      <c r="D787" s="1">
        <v>45558</v>
      </c>
      <c r="E787" s="1">
        <v>45558</v>
      </c>
      <c r="F787" s="1">
        <v>45605</v>
      </c>
      <c r="G787" s="1">
        <v>45605</v>
      </c>
      <c r="H787">
        <v>2</v>
      </c>
      <c r="I787">
        <v>47.74</v>
      </c>
      <c r="J787">
        <v>23.87</v>
      </c>
      <c r="K787">
        <v>5.0999999999999996</v>
      </c>
      <c r="L787" t="s">
        <v>47</v>
      </c>
      <c r="M787" t="s">
        <v>69</v>
      </c>
      <c r="N787" t="s">
        <v>33</v>
      </c>
      <c r="O787">
        <v>40</v>
      </c>
      <c r="P787" t="s">
        <v>34</v>
      </c>
      <c r="Q787" t="s">
        <v>55</v>
      </c>
      <c r="R787" t="s">
        <v>63</v>
      </c>
      <c r="S787" t="s">
        <v>100</v>
      </c>
      <c r="T787">
        <v>0</v>
      </c>
      <c r="U787">
        <v>0</v>
      </c>
      <c r="V787">
        <v>0</v>
      </c>
      <c r="W787">
        <v>0</v>
      </c>
      <c r="X787">
        <v>1</v>
      </c>
      <c r="Y787" s="1">
        <v>45490</v>
      </c>
      <c r="Z787" s="1">
        <v>45490</v>
      </c>
      <c r="AA787">
        <v>0</v>
      </c>
      <c r="AB787" t="s">
        <v>38</v>
      </c>
      <c r="AC787" t="b">
        <v>1</v>
      </c>
      <c r="AD787" t="b">
        <v>0</v>
      </c>
    </row>
    <row r="788" spans="1:30" x14ac:dyDescent="0.25">
      <c r="A788" t="s">
        <v>861</v>
      </c>
      <c r="B788" s="1">
        <v>44773</v>
      </c>
      <c r="D788" s="1">
        <v>45572</v>
      </c>
      <c r="E788" s="1">
        <v>45572</v>
      </c>
      <c r="F788" s="1">
        <v>45944</v>
      </c>
      <c r="G788" s="1">
        <v>45944</v>
      </c>
      <c r="H788">
        <v>2</v>
      </c>
      <c r="I788">
        <v>65.900000000000006</v>
      </c>
      <c r="J788">
        <v>32.950000000000003</v>
      </c>
      <c r="K788">
        <v>22.2</v>
      </c>
      <c r="L788" t="s">
        <v>65</v>
      </c>
      <c r="M788" t="s">
        <v>62</v>
      </c>
      <c r="N788" t="s">
        <v>42</v>
      </c>
      <c r="O788">
        <v>40</v>
      </c>
      <c r="P788" t="s">
        <v>34</v>
      </c>
      <c r="Q788" t="s">
        <v>43</v>
      </c>
      <c r="R788" t="s">
        <v>63</v>
      </c>
      <c r="S788" t="s">
        <v>100</v>
      </c>
      <c r="T788">
        <v>0</v>
      </c>
      <c r="U788">
        <v>0</v>
      </c>
      <c r="V788">
        <v>0</v>
      </c>
      <c r="W788">
        <v>0</v>
      </c>
      <c r="X788">
        <v>1</v>
      </c>
      <c r="Y788" s="1">
        <v>45575</v>
      </c>
      <c r="Z788" s="1">
        <v>45575</v>
      </c>
      <c r="AA788">
        <v>10</v>
      </c>
      <c r="AB788" t="s">
        <v>52</v>
      </c>
      <c r="AC788" t="b">
        <v>1</v>
      </c>
      <c r="AD788" t="b">
        <v>0</v>
      </c>
    </row>
    <row r="789" spans="1:30" x14ac:dyDescent="0.25">
      <c r="A789" t="s">
        <v>862</v>
      </c>
      <c r="B789" s="1">
        <v>44728</v>
      </c>
      <c r="D789" s="1">
        <v>45703</v>
      </c>
      <c r="E789" s="1">
        <v>45703</v>
      </c>
      <c r="F789" s="1">
        <v>45704</v>
      </c>
      <c r="G789" s="1">
        <v>45704</v>
      </c>
      <c r="H789">
        <v>4</v>
      </c>
      <c r="I789">
        <v>98.77</v>
      </c>
      <c r="J789">
        <v>24.69</v>
      </c>
      <c r="K789">
        <v>12.79</v>
      </c>
      <c r="L789" t="s">
        <v>59</v>
      </c>
      <c r="M789" t="s">
        <v>41</v>
      </c>
      <c r="N789" t="s">
        <v>42</v>
      </c>
      <c r="O789">
        <v>34</v>
      </c>
      <c r="P789" t="s">
        <v>34</v>
      </c>
      <c r="Q789" t="s">
        <v>82</v>
      </c>
      <c r="R789" t="s">
        <v>56</v>
      </c>
      <c r="S789" t="s">
        <v>72</v>
      </c>
      <c r="T789">
        <v>0</v>
      </c>
      <c r="U789">
        <v>0</v>
      </c>
      <c r="V789">
        <v>0</v>
      </c>
      <c r="W789">
        <v>0</v>
      </c>
      <c r="X789">
        <v>0</v>
      </c>
      <c r="Y789" s="1">
        <v>45639</v>
      </c>
      <c r="Z789" s="1">
        <v>45639</v>
      </c>
      <c r="AA789">
        <v>5</v>
      </c>
      <c r="AB789" t="s">
        <v>38</v>
      </c>
      <c r="AC789" t="b">
        <v>1</v>
      </c>
      <c r="AD789" t="b">
        <v>0</v>
      </c>
    </row>
    <row r="790" spans="1:30" x14ac:dyDescent="0.25">
      <c r="A790" t="s">
        <v>863</v>
      </c>
      <c r="B790" s="1">
        <v>45343</v>
      </c>
      <c r="D790">
        <v>0</v>
      </c>
      <c r="E790" t="s">
        <v>92</v>
      </c>
      <c r="F790">
        <v>0</v>
      </c>
      <c r="G790" t="s">
        <v>92</v>
      </c>
      <c r="H790">
        <v>0</v>
      </c>
      <c r="I790">
        <v>0</v>
      </c>
      <c r="J790">
        <v>0</v>
      </c>
      <c r="K790">
        <v>0</v>
      </c>
      <c r="L790" t="s">
        <v>87</v>
      </c>
      <c r="M790" t="s">
        <v>60</v>
      </c>
      <c r="N790" t="s">
        <v>42</v>
      </c>
      <c r="O790">
        <v>36</v>
      </c>
      <c r="P790" t="s">
        <v>34</v>
      </c>
      <c r="Q790" t="s">
        <v>35</v>
      </c>
      <c r="R790" t="s">
        <v>35</v>
      </c>
      <c r="S790" t="s">
        <v>72</v>
      </c>
      <c r="T790">
        <v>1</v>
      </c>
      <c r="U790">
        <v>0</v>
      </c>
      <c r="V790">
        <v>0</v>
      </c>
      <c r="W790">
        <v>0</v>
      </c>
      <c r="X790">
        <v>0</v>
      </c>
      <c r="Y790" s="1">
        <v>45850</v>
      </c>
      <c r="Z790" s="1">
        <v>45850</v>
      </c>
      <c r="AA790">
        <v>0</v>
      </c>
      <c r="AB790" t="s">
        <v>38</v>
      </c>
      <c r="AC790" t="b">
        <v>1</v>
      </c>
      <c r="AD790" t="b">
        <v>0</v>
      </c>
    </row>
    <row r="791" spans="1:30" x14ac:dyDescent="0.25">
      <c r="A791" t="s">
        <v>745</v>
      </c>
      <c r="B791" s="1">
        <v>44733</v>
      </c>
      <c r="D791" s="1">
        <v>45497</v>
      </c>
      <c r="E791" s="1">
        <v>45497</v>
      </c>
      <c r="F791" s="1">
        <v>45498</v>
      </c>
      <c r="G791" s="1">
        <v>45498</v>
      </c>
      <c r="H791">
        <v>5</v>
      </c>
      <c r="I791">
        <v>491.21</v>
      </c>
      <c r="J791">
        <v>98.24</v>
      </c>
      <c r="K791">
        <v>47.38</v>
      </c>
      <c r="L791" t="s">
        <v>65</v>
      </c>
      <c r="M791" t="s">
        <v>32</v>
      </c>
      <c r="N791" t="s">
        <v>42</v>
      </c>
      <c r="O791">
        <v>16</v>
      </c>
      <c r="P791" t="s">
        <v>49</v>
      </c>
      <c r="Q791" t="s">
        <v>43</v>
      </c>
      <c r="R791" t="s">
        <v>67</v>
      </c>
      <c r="S791" t="s">
        <v>57</v>
      </c>
      <c r="T791">
        <v>0</v>
      </c>
      <c r="U791">
        <v>0</v>
      </c>
      <c r="V791">
        <v>0</v>
      </c>
      <c r="W791">
        <v>1</v>
      </c>
      <c r="X791">
        <v>2</v>
      </c>
      <c r="Y791">
        <v>0</v>
      </c>
      <c r="Z791" t="s">
        <v>37</v>
      </c>
      <c r="AA791">
        <v>0</v>
      </c>
      <c r="AB791" t="s">
        <v>38</v>
      </c>
      <c r="AC791" t="b">
        <v>1</v>
      </c>
      <c r="AD791" t="b">
        <v>0</v>
      </c>
    </row>
    <row r="792" spans="1:30" x14ac:dyDescent="0.25">
      <c r="A792" t="s">
        <v>864</v>
      </c>
      <c r="B792" s="1">
        <v>45438</v>
      </c>
      <c r="D792" s="1">
        <v>45574</v>
      </c>
      <c r="E792" s="1">
        <v>45574</v>
      </c>
      <c r="F792">
        <v>0</v>
      </c>
      <c r="G792" t="s">
        <v>92</v>
      </c>
      <c r="H792">
        <v>0</v>
      </c>
      <c r="I792">
        <v>0</v>
      </c>
      <c r="J792">
        <v>0</v>
      </c>
      <c r="K792">
        <v>0</v>
      </c>
      <c r="L792" t="s">
        <v>31</v>
      </c>
      <c r="M792" t="s">
        <v>62</v>
      </c>
      <c r="N792" t="s">
        <v>48</v>
      </c>
      <c r="O792">
        <v>49</v>
      </c>
      <c r="P792" t="s">
        <v>34</v>
      </c>
      <c r="Q792" t="s">
        <v>82</v>
      </c>
      <c r="R792" t="s">
        <v>67</v>
      </c>
      <c r="S792" t="s">
        <v>100</v>
      </c>
      <c r="T792">
        <v>0</v>
      </c>
      <c r="U792">
        <v>0</v>
      </c>
      <c r="V792">
        <v>0</v>
      </c>
      <c r="W792">
        <v>0</v>
      </c>
      <c r="X792">
        <v>0</v>
      </c>
      <c r="Y792" s="1">
        <v>45710</v>
      </c>
      <c r="Z792" s="1">
        <v>45710</v>
      </c>
      <c r="AA792">
        <v>8</v>
      </c>
      <c r="AB792" t="s">
        <v>52</v>
      </c>
      <c r="AC792" t="b">
        <v>0</v>
      </c>
      <c r="AD792" t="b">
        <v>0</v>
      </c>
    </row>
    <row r="793" spans="1:30" x14ac:dyDescent="0.25">
      <c r="A793" t="s">
        <v>865</v>
      </c>
      <c r="B793" s="1">
        <v>45043</v>
      </c>
      <c r="D793" s="1">
        <v>45650</v>
      </c>
      <c r="E793" s="1">
        <v>45650</v>
      </c>
      <c r="F793" s="1">
        <v>45842</v>
      </c>
      <c r="G793" s="1">
        <v>45842</v>
      </c>
      <c r="H793">
        <v>3</v>
      </c>
      <c r="I793">
        <v>224.57</v>
      </c>
      <c r="J793">
        <v>74.86</v>
      </c>
      <c r="K793">
        <v>153.74</v>
      </c>
      <c r="L793" t="s">
        <v>31</v>
      </c>
      <c r="M793" t="s">
        <v>80</v>
      </c>
      <c r="N793" t="s">
        <v>33</v>
      </c>
      <c r="O793">
        <v>16</v>
      </c>
      <c r="P793" t="s">
        <v>49</v>
      </c>
      <c r="Q793" t="s">
        <v>35</v>
      </c>
      <c r="R793" t="s">
        <v>56</v>
      </c>
      <c r="S793" t="s">
        <v>51</v>
      </c>
      <c r="T793">
        <v>0</v>
      </c>
      <c r="U793">
        <v>0</v>
      </c>
      <c r="V793">
        <v>0</v>
      </c>
      <c r="W793">
        <v>0</v>
      </c>
      <c r="X793">
        <v>1</v>
      </c>
      <c r="Y793" s="1">
        <v>45855</v>
      </c>
      <c r="Z793" s="1">
        <v>45855</v>
      </c>
      <c r="AA793">
        <v>10</v>
      </c>
      <c r="AB793" t="s">
        <v>73</v>
      </c>
      <c r="AC793" t="b">
        <v>1</v>
      </c>
      <c r="AD793" t="b">
        <v>1</v>
      </c>
    </row>
    <row r="794" spans="1:30" x14ac:dyDescent="0.25">
      <c r="A794" t="s">
        <v>866</v>
      </c>
      <c r="B794" s="1">
        <v>44914</v>
      </c>
      <c r="D794" s="1">
        <v>45820</v>
      </c>
      <c r="E794" s="1">
        <v>45820</v>
      </c>
      <c r="F794" s="1">
        <v>45930</v>
      </c>
      <c r="G794" s="1">
        <v>45930</v>
      </c>
      <c r="H794">
        <v>5</v>
      </c>
      <c r="I794">
        <v>133.44999999999999</v>
      </c>
      <c r="J794">
        <v>26.69</v>
      </c>
      <c r="K794">
        <v>42.4</v>
      </c>
      <c r="L794" t="s">
        <v>31</v>
      </c>
      <c r="M794" t="s">
        <v>32</v>
      </c>
      <c r="N794" t="s">
        <v>48</v>
      </c>
      <c r="O794">
        <v>31</v>
      </c>
      <c r="P794" t="s">
        <v>34</v>
      </c>
      <c r="Q794" t="s">
        <v>55</v>
      </c>
      <c r="R794" t="s">
        <v>35</v>
      </c>
      <c r="S794" t="s">
        <v>72</v>
      </c>
      <c r="T794">
        <v>1</v>
      </c>
      <c r="U794">
        <v>0</v>
      </c>
      <c r="V794">
        <v>0</v>
      </c>
      <c r="W794">
        <v>0</v>
      </c>
      <c r="X794">
        <v>2</v>
      </c>
      <c r="Y794">
        <v>0</v>
      </c>
      <c r="Z794" t="s">
        <v>37</v>
      </c>
      <c r="AA794">
        <v>3</v>
      </c>
      <c r="AB794" t="s">
        <v>52</v>
      </c>
      <c r="AC794" t="b">
        <v>1</v>
      </c>
      <c r="AD794" t="b">
        <v>0</v>
      </c>
    </row>
    <row r="795" spans="1:30" x14ac:dyDescent="0.25">
      <c r="A795" t="s">
        <v>867</v>
      </c>
      <c r="B795" s="1">
        <v>44658</v>
      </c>
      <c r="D795" s="1">
        <v>45443</v>
      </c>
      <c r="E795" s="1">
        <v>45443</v>
      </c>
      <c r="F795" s="1">
        <v>45541</v>
      </c>
      <c r="G795" s="1">
        <v>45541</v>
      </c>
      <c r="H795">
        <v>1</v>
      </c>
      <c r="I795">
        <v>107</v>
      </c>
      <c r="J795">
        <v>107</v>
      </c>
      <c r="K795">
        <v>21.07</v>
      </c>
      <c r="L795" t="s">
        <v>87</v>
      </c>
      <c r="M795" t="s">
        <v>104</v>
      </c>
      <c r="N795" t="s">
        <v>48</v>
      </c>
      <c r="O795">
        <v>36</v>
      </c>
      <c r="P795" t="s">
        <v>34</v>
      </c>
      <c r="Q795" t="s">
        <v>55</v>
      </c>
      <c r="R795" t="s">
        <v>44</v>
      </c>
      <c r="S795" t="s">
        <v>96</v>
      </c>
      <c r="T795">
        <v>0</v>
      </c>
      <c r="U795">
        <v>0</v>
      </c>
      <c r="V795">
        <v>0</v>
      </c>
      <c r="W795">
        <v>0</v>
      </c>
      <c r="X795">
        <v>0</v>
      </c>
      <c r="Y795" s="1">
        <v>44853</v>
      </c>
      <c r="Z795" s="1">
        <v>44853</v>
      </c>
      <c r="AA795">
        <v>0</v>
      </c>
      <c r="AB795" t="s">
        <v>38</v>
      </c>
      <c r="AC795" t="b">
        <v>1</v>
      </c>
      <c r="AD795" t="b">
        <v>0</v>
      </c>
    </row>
    <row r="796" spans="1:30" x14ac:dyDescent="0.25">
      <c r="A796" t="s">
        <v>868</v>
      </c>
      <c r="B796" s="1">
        <v>45171</v>
      </c>
      <c r="D796" s="1">
        <v>45722</v>
      </c>
      <c r="E796" s="1">
        <v>45722</v>
      </c>
      <c r="F796" s="1">
        <v>45924</v>
      </c>
      <c r="G796" s="1">
        <v>45924</v>
      </c>
      <c r="H796">
        <v>1</v>
      </c>
      <c r="I796">
        <v>39.729999999999997</v>
      </c>
      <c r="J796">
        <v>39.729999999999997</v>
      </c>
      <c r="K796">
        <v>50.57</v>
      </c>
      <c r="L796" t="s">
        <v>47</v>
      </c>
      <c r="M796" t="s">
        <v>104</v>
      </c>
      <c r="N796" t="s">
        <v>42</v>
      </c>
      <c r="O796">
        <v>29</v>
      </c>
      <c r="P796" t="s">
        <v>70</v>
      </c>
      <c r="Q796" t="s">
        <v>35</v>
      </c>
      <c r="R796" t="s">
        <v>44</v>
      </c>
      <c r="S796" t="s">
        <v>85</v>
      </c>
      <c r="T796">
        <v>0</v>
      </c>
      <c r="U796">
        <v>0</v>
      </c>
      <c r="V796">
        <v>0</v>
      </c>
      <c r="W796">
        <v>0</v>
      </c>
      <c r="X796">
        <v>0</v>
      </c>
      <c r="Y796" s="1">
        <v>45482</v>
      </c>
      <c r="Z796" s="1">
        <v>45482</v>
      </c>
      <c r="AA796">
        <v>0</v>
      </c>
      <c r="AB796" t="s">
        <v>73</v>
      </c>
      <c r="AC796" t="b">
        <v>1</v>
      </c>
      <c r="AD796" t="b">
        <v>1</v>
      </c>
    </row>
    <row r="797" spans="1:30" x14ac:dyDescent="0.25">
      <c r="A797" t="s">
        <v>869</v>
      </c>
      <c r="B797" s="1">
        <v>45224</v>
      </c>
      <c r="D797" s="1">
        <v>45893</v>
      </c>
      <c r="E797" s="1">
        <v>45893</v>
      </c>
      <c r="F797" s="1">
        <v>45941</v>
      </c>
      <c r="G797" s="1">
        <v>45941</v>
      </c>
      <c r="H797">
        <v>5</v>
      </c>
      <c r="I797">
        <v>306.63</v>
      </c>
      <c r="J797">
        <v>61.33</v>
      </c>
      <c r="K797">
        <v>0</v>
      </c>
      <c r="L797" t="s">
        <v>87</v>
      </c>
      <c r="M797" t="s">
        <v>32</v>
      </c>
      <c r="N797" t="s">
        <v>48</v>
      </c>
      <c r="O797">
        <v>34</v>
      </c>
      <c r="P797" t="s">
        <v>34</v>
      </c>
      <c r="Q797" t="s">
        <v>43</v>
      </c>
      <c r="R797" t="s">
        <v>44</v>
      </c>
      <c r="S797" t="s">
        <v>45</v>
      </c>
      <c r="T797">
        <v>0</v>
      </c>
      <c r="U797">
        <v>0</v>
      </c>
      <c r="V797">
        <v>0</v>
      </c>
      <c r="W797">
        <v>0</v>
      </c>
      <c r="X797">
        <v>3</v>
      </c>
      <c r="Y797">
        <v>0</v>
      </c>
      <c r="Z797" t="s">
        <v>37</v>
      </c>
      <c r="AA797">
        <v>5</v>
      </c>
      <c r="AB797" t="s">
        <v>38</v>
      </c>
      <c r="AC797" t="b">
        <v>1</v>
      </c>
      <c r="AD797" t="b">
        <v>0</v>
      </c>
    </row>
    <row r="798" spans="1:30" x14ac:dyDescent="0.25">
      <c r="A798" t="s">
        <v>870</v>
      </c>
      <c r="B798" s="1">
        <v>45300</v>
      </c>
      <c r="D798" s="1">
        <v>45479</v>
      </c>
      <c r="E798" s="1">
        <v>45479</v>
      </c>
      <c r="F798" s="1">
        <v>45691</v>
      </c>
      <c r="G798" s="1">
        <v>45691</v>
      </c>
      <c r="H798">
        <v>3</v>
      </c>
      <c r="I798">
        <v>141.29</v>
      </c>
      <c r="J798">
        <v>47.1</v>
      </c>
      <c r="K798">
        <v>86.72</v>
      </c>
      <c r="L798" t="s">
        <v>47</v>
      </c>
      <c r="M798" t="s">
        <v>88</v>
      </c>
      <c r="N798" t="s">
        <v>48</v>
      </c>
      <c r="O798">
        <v>32</v>
      </c>
      <c r="P798" t="s">
        <v>34</v>
      </c>
      <c r="Q798" t="s">
        <v>55</v>
      </c>
      <c r="R798" t="s">
        <v>35</v>
      </c>
      <c r="S798" t="s">
        <v>72</v>
      </c>
      <c r="T798">
        <v>1</v>
      </c>
      <c r="U798">
        <v>0</v>
      </c>
      <c r="V798">
        <v>0</v>
      </c>
      <c r="W798">
        <v>0</v>
      </c>
      <c r="X798">
        <v>2</v>
      </c>
      <c r="Y798" s="1">
        <v>45344</v>
      </c>
      <c r="Z798" s="1">
        <v>45344</v>
      </c>
      <c r="AA798">
        <v>0</v>
      </c>
      <c r="AB798" t="s">
        <v>73</v>
      </c>
      <c r="AC798" t="b">
        <v>1</v>
      </c>
      <c r="AD798" t="b">
        <v>0</v>
      </c>
    </row>
    <row r="799" spans="1:30" x14ac:dyDescent="0.25">
      <c r="A799" t="s">
        <v>871</v>
      </c>
      <c r="B799" s="1">
        <v>44893</v>
      </c>
      <c r="D799" s="1">
        <v>45279</v>
      </c>
      <c r="E799" s="1">
        <v>45279</v>
      </c>
      <c r="F799" s="1">
        <v>45455</v>
      </c>
      <c r="G799" s="1">
        <v>45455</v>
      </c>
      <c r="H799">
        <v>1</v>
      </c>
      <c r="I799">
        <v>59.11</v>
      </c>
      <c r="J799">
        <v>59.11</v>
      </c>
      <c r="K799">
        <v>62.3</v>
      </c>
      <c r="L799" t="s">
        <v>59</v>
      </c>
      <c r="M799" t="s">
        <v>60</v>
      </c>
      <c r="N799" t="s">
        <v>42</v>
      </c>
      <c r="O799">
        <v>16</v>
      </c>
      <c r="P799" t="s">
        <v>49</v>
      </c>
      <c r="Q799" t="s">
        <v>66</v>
      </c>
      <c r="R799" t="s">
        <v>67</v>
      </c>
      <c r="S799" t="s">
        <v>36</v>
      </c>
      <c r="T799">
        <v>0</v>
      </c>
      <c r="U799">
        <v>1</v>
      </c>
      <c r="V799">
        <v>0</v>
      </c>
      <c r="W799">
        <v>0</v>
      </c>
      <c r="X799">
        <v>1</v>
      </c>
      <c r="Y799">
        <v>0</v>
      </c>
      <c r="Z799" t="s">
        <v>37</v>
      </c>
      <c r="AA799">
        <v>0</v>
      </c>
      <c r="AB799" t="s">
        <v>73</v>
      </c>
      <c r="AC799" t="b">
        <v>1</v>
      </c>
      <c r="AD799" t="b">
        <v>0</v>
      </c>
    </row>
    <row r="800" spans="1:30" x14ac:dyDescent="0.25">
      <c r="A800" t="s">
        <v>872</v>
      </c>
      <c r="B800" s="1">
        <v>44478</v>
      </c>
      <c r="D800">
        <v>0</v>
      </c>
      <c r="E800" t="s">
        <v>92</v>
      </c>
      <c r="F800">
        <v>0</v>
      </c>
      <c r="G800" t="s">
        <v>92</v>
      </c>
      <c r="H800">
        <v>0</v>
      </c>
      <c r="I800">
        <v>0</v>
      </c>
      <c r="J800">
        <v>0</v>
      </c>
      <c r="K800">
        <v>0</v>
      </c>
      <c r="L800" t="s">
        <v>87</v>
      </c>
      <c r="M800" t="s">
        <v>60</v>
      </c>
      <c r="N800" t="s">
        <v>48</v>
      </c>
      <c r="O800">
        <v>31</v>
      </c>
      <c r="P800" t="s">
        <v>34</v>
      </c>
      <c r="Q800" t="s">
        <v>66</v>
      </c>
      <c r="R800" t="s">
        <v>67</v>
      </c>
      <c r="S800" t="s">
        <v>57</v>
      </c>
      <c r="T800">
        <v>0</v>
      </c>
      <c r="U800">
        <v>2</v>
      </c>
      <c r="V800">
        <v>0</v>
      </c>
      <c r="W800">
        <v>0</v>
      </c>
      <c r="X800">
        <v>0</v>
      </c>
      <c r="Y800" s="1">
        <v>44681</v>
      </c>
      <c r="Z800" s="1">
        <v>44681</v>
      </c>
      <c r="AA800">
        <v>0</v>
      </c>
      <c r="AB800" t="s">
        <v>52</v>
      </c>
      <c r="AC800" t="b">
        <v>1</v>
      </c>
      <c r="AD800" t="b">
        <v>1</v>
      </c>
    </row>
    <row r="801" spans="1:30" x14ac:dyDescent="0.25">
      <c r="A801" t="s">
        <v>873</v>
      </c>
      <c r="B801" s="1">
        <v>44089</v>
      </c>
      <c r="D801" s="1">
        <v>45896</v>
      </c>
      <c r="E801" s="1">
        <v>45896</v>
      </c>
      <c r="F801" s="1">
        <v>45917</v>
      </c>
      <c r="G801" s="1">
        <v>45917</v>
      </c>
      <c r="H801">
        <v>5</v>
      </c>
      <c r="I801">
        <v>76.650000000000006</v>
      </c>
      <c r="J801">
        <v>15.33</v>
      </c>
      <c r="K801">
        <v>18.62</v>
      </c>
      <c r="L801" t="s">
        <v>31</v>
      </c>
      <c r="M801" t="s">
        <v>95</v>
      </c>
      <c r="N801" t="s">
        <v>48</v>
      </c>
      <c r="O801">
        <v>27</v>
      </c>
      <c r="P801" t="s">
        <v>70</v>
      </c>
      <c r="Q801" t="s">
        <v>82</v>
      </c>
      <c r="R801" t="s">
        <v>63</v>
      </c>
      <c r="S801" t="s">
        <v>36</v>
      </c>
      <c r="T801">
        <v>0</v>
      </c>
      <c r="U801">
        <v>0</v>
      </c>
      <c r="V801">
        <v>0</v>
      </c>
      <c r="W801">
        <v>1</v>
      </c>
      <c r="X801">
        <v>1</v>
      </c>
      <c r="Y801" s="1">
        <v>44424</v>
      </c>
      <c r="Z801" s="1">
        <v>44424</v>
      </c>
      <c r="AA801">
        <v>6</v>
      </c>
      <c r="AB801" t="s">
        <v>52</v>
      </c>
      <c r="AC801" t="b">
        <v>1</v>
      </c>
      <c r="AD801" t="b">
        <v>0</v>
      </c>
    </row>
    <row r="802" spans="1:30" x14ac:dyDescent="0.25">
      <c r="A802" t="s">
        <v>874</v>
      </c>
      <c r="B802" s="1">
        <v>45621</v>
      </c>
      <c r="D802">
        <v>0</v>
      </c>
      <c r="E802" t="s">
        <v>92</v>
      </c>
      <c r="F802">
        <v>0</v>
      </c>
      <c r="G802" t="s">
        <v>92</v>
      </c>
      <c r="H802">
        <v>0</v>
      </c>
      <c r="I802">
        <v>0</v>
      </c>
      <c r="J802">
        <v>0</v>
      </c>
      <c r="K802">
        <v>0</v>
      </c>
      <c r="L802" t="s">
        <v>59</v>
      </c>
      <c r="M802" t="s">
        <v>60</v>
      </c>
      <c r="N802" t="s">
        <v>33</v>
      </c>
      <c r="O802">
        <v>22</v>
      </c>
      <c r="P802" t="s">
        <v>70</v>
      </c>
      <c r="Q802" t="s">
        <v>35</v>
      </c>
      <c r="R802" t="s">
        <v>67</v>
      </c>
      <c r="S802" t="s">
        <v>36</v>
      </c>
      <c r="T802">
        <v>0</v>
      </c>
      <c r="U802">
        <v>0</v>
      </c>
      <c r="V802">
        <v>0</v>
      </c>
      <c r="W802">
        <v>0</v>
      </c>
      <c r="X802">
        <v>0</v>
      </c>
      <c r="Y802" s="1">
        <v>45700</v>
      </c>
      <c r="Z802" s="1">
        <v>45700</v>
      </c>
      <c r="AA802">
        <v>9</v>
      </c>
      <c r="AB802" t="s">
        <v>52</v>
      </c>
      <c r="AC802" t="b">
        <v>1</v>
      </c>
      <c r="AD802" t="b">
        <v>1</v>
      </c>
    </row>
    <row r="803" spans="1:30" x14ac:dyDescent="0.25">
      <c r="A803" t="s">
        <v>875</v>
      </c>
      <c r="B803" s="1">
        <v>44297</v>
      </c>
      <c r="D803" s="1">
        <v>44485</v>
      </c>
      <c r="E803" s="1">
        <v>44485</v>
      </c>
      <c r="F803" s="1">
        <v>45198</v>
      </c>
      <c r="G803" s="1">
        <v>45198</v>
      </c>
      <c r="H803">
        <v>2</v>
      </c>
      <c r="I803">
        <v>164.14</v>
      </c>
      <c r="J803">
        <v>82.07</v>
      </c>
      <c r="K803">
        <v>93.76</v>
      </c>
      <c r="L803" t="s">
        <v>47</v>
      </c>
      <c r="M803" t="s">
        <v>32</v>
      </c>
      <c r="N803" t="s">
        <v>33</v>
      </c>
      <c r="O803">
        <v>22</v>
      </c>
      <c r="P803" t="s">
        <v>70</v>
      </c>
      <c r="Q803" t="s">
        <v>55</v>
      </c>
      <c r="R803" t="s">
        <v>56</v>
      </c>
      <c r="S803" t="s">
        <v>57</v>
      </c>
      <c r="T803">
        <v>1</v>
      </c>
      <c r="U803">
        <v>0</v>
      </c>
      <c r="V803">
        <v>0</v>
      </c>
      <c r="W803">
        <v>0</v>
      </c>
      <c r="X803">
        <v>0</v>
      </c>
      <c r="Y803">
        <v>0</v>
      </c>
      <c r="Z803" t="s">
        <v>37</v>
      </c>
      <c r="AA803">
        <v>4</v>
      </c>
      <c r="AB803" t="s">
        <v>38</v>
      </c>
      <c r="AC803" t="b">
        <v>1</v>
      </c>
      <c r="AD803" t="b">
        <v>0</v>
      </c>
    </row>
    <row r="804" spans="1:30" x14ac:dyDescent="0.25">
      <c r="A804" t="s">
        <v>876</v>
      </c>
      <c r="B804" s="1">
        <v>44739</v>
      </c>
      <c r="D804" s="1">
        <v>45134</v>
      </c>
      <c r="E804" s="1">
        <v>45134</v>
      </c>
      <c r="F804" s="1">
        <v>45457</v>
      </c>
      <c r="G804" s="1">
        <v>45457</v>
      </c>
      <c r="H804">
        <v>4</v>
      </c>
      <c r="I804">
        <v>162.69</v>
      </c>
      <c r="J804">
        <v>40.67</v>
      </c>
      <c r="K804">
        <v>0</v>
      </c>
      <c r="L804" t="s">
        <v>59</v>
      </c>
      <c r="M804" t="s">
        <v>80</v>
      </c>
      <c r="N804" t="s">
        <v>42</v>
      </c>
      <c r="O804">
        <v>24</v>
      </c>
      <c r="P804" t="s">
        <v>70</v>
      </c>
      <c r="Q804" t="s">
        <v>43</v>
      </c>
      <c r="R804" t="s">
        <v>67</v>
      </c>
      <c r="S804" t="s">
        <v>36</v>
      </c>
      <c r="T804">
        <v>0</v>
      </c>
      <c r="U804">
        <v>0</v>
      </c>
      <c r="V804">
        <v>1</v>
      </c>
      <c r="W804">
        <v>0</v>
      </c>
      <c r="X804">
        <v>1</v>
      </c>
      <c r="Y804">
        <v>0</v>
      </c>
      <c r="Z804" t="s">
        <v>37</v>
      </c>
      <c r="AA804">
        <v>8</v>
      </c>
      <c r="AB804" t="s">
        <v>52</v>
      </c>
      <c r="AC804" t="b">
        <v>1</v>
      </c>
      <c r="AD804" t="b">
        <v>1</v>
      </c>
    </row>
    <row r="805" spans="1:30" x14ac:dyDescent="0.25">
      <c r="A805" t="s">
        <v>877</v>
      </c>
      <c r="B805" s="1">
        <v>44918</v>
      </c>
      <c r="D805" s="1">
        <v>45376</v>
      </c>
      <c r="E805" s="1">
        <v>45376</v>
      </c>
      <c r="F805" s="1">
        <v>45852</v>
      </c>
      <c r="G805" s="1">
        <v>45852</v>
      </c>
      <c r="H805">
        <v>1</v>
      </c>
      <c r="I805">
        <v>75.36</v>
      </c>
      <c r="J805">
        <v>75.36</v>
      </c>
      <c r="K805">
        <v>101.79</v>
      </c>
      <c r="L805" t="s">
        <v>65</v>
      </c>
      <c r="M805" t="s">
        <v>60</v>
      </c>
      <c r="N805" t="s">
        <v>42</v>
      </c>
      <c r="O805">
        <v>34</v>
      </c>
      <c r="P805" t="s">
        <v>34</v>
      </c>
      <c r="Q805" t="s">
        <v>55</v>
      </c>
      <c r="R805" t="s">
        <v>63</v>
      </c>
      <c r="S805" t="s">
        <v>100</v>
      </c>
      <c r="T805">
        <v>0</v>
      </c>
      <c r="U805">
        <v>0</v>
      </c>
      <c r="V805">
        <v>0</v>
      </c>
      <c r="W805">
        <v>0</v>
      </c>
      <c r="X805">
        <v>0</v>
      </c>
      <c r="Y805" s="1">
        <v>45035</v>
      </c>
      <c r="Z805" s="1">
        <v>45035</v>
      </c>
      <c r="AA805">
        <v>7</v>
      </c>
      <c r="AB805" t="s">
        <v>73</v>
      </c>
      <c r="AC805" t="b">
        <v>1</v>
      </c>
      <c r="AD805" t="b">
        <v>0</v>
      </c>
    </row>
    <row r="806" spans="1:30" x14ac:dyDescent="0.25">
      <c r="A806" t="s">
        <v>878</v>
      </c>
      <c r="B806" s="1">
        <v>44036</v>
      </c>
      <c r="D806" s="1">
        <v>45202</v>
      </c>
      <c r="E806" s="1">
        <v>45202</v>
      </c>
      <c r="F806" s="1">
        <v>45888</v>
      </c>
      <c r="G806" s="1">
        <v>45888</v>
      </c>
      <c r="H806">
        <v>3</v>
      </c>
      <c r="I806">
        <v>261.77999999999997</v>
      </c>
      <c r="J806">
        <v>87.26</v>
      </c>
      <c r="K806">
        <v>0.5</v>
      </c>
      <c r="L806" t="s">
        <v>47</v>
      </c>
      <c r="M806" t="s">
        <v>69</v>
      </c>
      <c r="N806" t="s">
        <v>48</v>
      </c>
      <c r="O806">
        <v>42</v>
      </c>
      <c r="P806" t="s">
        <v>34</v>
      </c>
      <c r="Q806" t="s">
        <v>90</v>
      </c>
      <c r="R806" t="s">
        <v>67</v>
      </c>
      <c r="S806" t="s">
        <v>51</v>
      </c>
      <c r="T806">
        <v>1</v>
      </c>
      <c r="U806">
        <v>1</v>
      </c>
      <c r="V806">
        <v>1</v>
      </c>
      <c r="W806">
        <v>0</v>
      </c>
      <c r="X806">
        <v>1</v>
      </c>
      <c r="Y806" s="1">
        <v>44159</v>
      </c>
      <c r="Z806" s="1">
        <v>44159</v>
      </c>
      <c r="AA806">
        <v>0</v>
      </c>
      <c r="AB806" t="s">
        <v>38</v>
      </c>
      <c r="AC806" t="b">
        <v>1</v>
      </c>
      <c r="AD806" t="b">
        <v>1</v>
      </c>
    </row>
    <row r="807" spans="1:30" x14ac:dyDescent="0.25">
      <c r="A807" t="s">
        <v>879</v>
      </c>
      <c r="B807" s="1">
        <v>44583</v>
      </c>
      <c r="D807" s="1">
        <v>45024</v>
      </c>
      <c r="E807" s="1">
        <v>45024</v>
      </c>
      <c r="F807">
        <v>0</v>
      </c>
      <c r="G807" t="s">
        <v>92</v>
      </c>
      <c r="H807">
        <v>0</v>
      </c>
      <c r="I807">
        <v>0</v>
      </c>
      <c r="J807">
        <v>0</v>
      </c>
      <c r="K807">
        <v>0</v>
      </c>
      <c r="L807" t="s">
        <v>65</v>
      </c>
      <c r="M807" t="s">
        <v>54</v>
      </c>
      <c r="N807" t="s">
        <v>48</v>
      </c>
      <c r="O807">
        <v>43</v>
      </c>
      <c r="P807" t="s">
        <v>34</v>
      </c>
      <c r="Q807" t="s">
        <v>66</v>
      </c>
      <c r="R807" t="s">
        <v>63</v>
      </c>
      <c r="S807" t="s">
        <v>96</v>
      </c>
      <c r="T807">
        <v>1</v>
      </c>
      <c r="U807">
        <v>0</v>
      </c>
      <c r="V807">
        <v>0</v>
      </c>
      <c r="W807">
        <v>0</v>
      </c>
      <c r="X807">
        <v>0</v>
      </c>
      <c r="Y807" s="1">
        <v>45333</v>
      </c>
      <c r="Z807" s="1">
        <v>45333</v>
      </c>
      <c r="AA807">
        <v>0</v>
      </c>
      <c r="AB807" t="s">
        <v>38</v>
      </c>
      <c r="AC807" t="b">
        <v>0</v>
      </c>
      <c r="AD807" t="b">
        <v>1</v>
      </c>
    </row>
    <row r="808" spans="1:30" x14ac:dyDescent="0.25">
      <c r="A808" t="s">
        <v>880</v>
      </c>
      <c r="B808" s="1">
        <v>45336</v>
      </c>
      <c r="D808" s="1">
        <v>45835</v>
      </c>
      <c r="E808" s="1">
        <v>45835</v>
      </c>
      <c r="F808" s="1">
        <v>45852</v>
      </c>
      <c r="G808" s="1">
        <v>45852</v>
      </c>
      <c r="H808">
        <v>2</v>
      </c>
      <c r="I808">
        <v>27.5</v>
      </c>
      <c r="J808">
        <v>13.75</v>
      </c>
      <c r="K808">
        <v>18.7</v>
      </c>
      <c r="L808" t="s">
        <v>59</v>
      </c>
      <c r="M808" t="s">
        <v>41</v>
      </c>
      <c r="N808" t="s">
        <v>42</v>
      </c>
      <c r="O808">
        <v>50</v>
      </c>
      <c r="P808" t="s">
        <v>34</v>
      </c>
      <c r="Q808" t="s">
        <v>82</v>
      </c>
      <c r="R808" t="s">
        <v>63</v>
      </c>
      <c r="S808" t="s">
        <v>36</v>
      </c>
      <c r="T808">
        <v>0</v>
      </c>
      <c r="U808">
        <v>0</v>
      </c>
      <c r="V808">
        <v>0</v>
      </c>
      <c r="W808">
        <v>1</v>
      </c>
      <c r="X808">
        <v>0</v>
      </c>
      <c r="Y808" s="1">
        <v>45565</v>
      </c>
      <c r="Z808" s="1">
        <v>45565</v>
      </c>
      <c r="AA808">
        <v>1</v>
      </c>
      <c r="AB808" t="s">
        <v>38</v>
      </c>
      <c r="AC808" t="b">
        <v>1</v>
      </c>
      <c r="AD808" t="b">
        <v>0</v>
      </c>
    </row>
    <row r="809" spans="1:30" x14ac:dyDescent="0.25">
      <c r="A809" t="s">
        <v>881</v>
      </c>
      <c r="B809" s="1">
        <v>45436</v>
      </c>
      <c r="D809" s="1">
        <v>45752</v>
      </c>
      <c r="E809" s="1">
        <v>45752</v>
      </c>
      <c r="F809" s="1">
        <v>45762</v>
      </c>
      <c r="G809" s="1">
        <v>45762</v>
      </c>
      <c r="H809">
        <v>2</v>
      </c>
      <c r="I809">
        <v>40</v>
      </c>
      <c r="J809">
        <v>20</v>
      </c>
      <c r="K809">
        <v>19.04</v>
      </c>
      <c r="L809" t="s">
        <v>65</v>
      </c>
      <c r="M809" t="s">
        <v>62</v>
      </c>
      <c r="N809" t="s">
        <v>42</v>
      </c>
      <c r="O809">
        <v>21</v>
      </c>
      <c r="P809" t="s">
        <v>70</v>
      </c>
      <c r="Q809" t="s">
        <v>43</v>
      </c>
      <c r="R809" t="s">
        <v>63</v>
      </c>
      <c r="S809" t="s">
        <v>96</v>
      </c>
      <c r="T809">
        <v>0</v>
      </c>
      <c r="U809">
        <v>0</v>
      </c>
      <c r="V809">
        <v>0</v>
      </c>
      <c r="W809">
        <v>0</v>
      </c>
      <c r="X809">
        <v>0</v>
      </c>
      <c r="Y809" s="1">
        <v>45813</v>
      </c>
      <c r="Z809" s="1">
        <v>45813</v>
      </c>
      <c r="AA809">
        <v>9</v>
      </c>
      <c r="AB809" t="s">
        <v>73</v>
      </c>
      <c r="AC809" t="b">
        <v>1</v>
      </c>
      <c r="AD809" t="b">
        <v>0</v>
      </c>
    </row>
    <row r="810" spans="1:30" x14ac:dyDescent="0.25">
      <c r="A810" t="s">
        <v>882</v>
      </c>
      <c r="B810" s="1">
        <v>45497</v>
      </c>
      <c r="D810" s="1">
        <v>45554</v>
      </c>
      <c r="E810" s="1">
        <v>45554</v>
      </c>
      <c r="F810" s="1">
        <v>45759</v>
      </c>
      <c r="G810" s="1">
        <v>45759</v>
      </c>
      <c r="H810">
        <v>2</v>
      </c>
      <c r="I810">
        <v>101.9</v>
      </c>
      <c r="J810">
        <v>50.95</v>
      </c>
      <c r="K810">
        <v>44.9</v>
      </c>
      <c r="L810" t="s">
        <v>87</v>
      </c>
      <c r="M810" t="s">
        <v>54</v>
      </c>
      <c r="N810" t="s">
        <v>48</v>
      </c>
      <c r="O810">
        <v>34</v>
      </c>
      <c r="P810" t="s">
        <v>34</v>
      </c>
      <c r="Q810" t="s">
        <v>82</v>
      </c>
      <c r="R810" t="s">
        <v>63</v>
      </c>
      <c r="S810" t="s">
        <v>96</v>
      </c>
      <c r="T810">
        <v>0</v>
      </c>
      <c r="U810">
        <v>0</v>
      </c>
      <c r="V810">
        <v>0</v>
      </c>
      <c r="W810">
        <v>0</v>
      </c>
      <c r="X810">
        <v>0</v>
      </c>
      <c r="Y810" s="1">
        <v>45558</v>
      </c>
      <c r="Z810" s="1">
        <v>45558</v>
      </c>
      <c r="AA810">
        <v>0</v>
      </c>
      <c r="AB810" t="s">
        <v>38</v>
      </c>
      <c r="AC810" t="b">
        <v>1</v>
      </c>
      <c r="AD810" t="b">
        <v>0</v>
      </c>
    </row>
    <row r="811" spans="1:30" x14ac:dyDescent="0.25">
      <c r="A811" t="s">
        <v>883</v>
      </c>
      <c r="B811" s="1">
        <v>44799</v>
      </c>
      <c r="D811" s="1">
        <v>45026</v>
      </c>
      <c r="E811" s="1">
        <v>45026</v>
      </c>
      <c r="F811" s="1">
        <v>45338</v>
      </c>
      <c r="G811" s="1">
        <v>45338</v>
      </c>
      <c r="H811">
        <v>1</v>
      </c>
      <c r="I811">
        <v>147.13999999999999</v>
      </c>
      <c r="J811">
        <v>147.13999999999999</v>
      </c>
      <c r="K811">
        <v>25.36</v>
      </c>
      <c r="L811" t="s">
        <v>40</v>
      </c>
      <c r="M811" t="s">
        <v>32</v>
      </c>
      <c r="N811" t="s">
        <v>42</v>
      </c>
      <c r="O811">
        <v>20</v>
      </c>
      <c r="P811" t="s">
        <v>70</v>
      </c>
      <c r="Q811" t="s">
        <v>43</v>
      </c>
      <c r="R811" t="s">
        <v>56</v>
      </c>
      <c r="S811" t="s">
        <v>96</v>
      </c>
      <c r="T811">
        <v>0</v>
      </c>
      <c r="U811">
        <v>0</v>
      </c>
      <c r="V811">
        <v>0</v>
      </c>
      <c r="W811">
        <v>0</v>
      </c>
      <c r="X811">
        <v>1</v>
      </c>
      <c r="Y811" s="1">
        <v>45088</v>
      </c>
      <c r="Z811" s="1">
        <v>45088</v>
      </c>
      <c r="AA811">
        <v>10</v>
      </c>
      <c r="AB811" t="s">
        <v>38</v>
      </c>
      <c r="AC811" t="b">
        <v>0</v>
      </c>
      <c r="AD811" t="b">
        <v>0</v>
      </c>
    </row>
    <row r="812" spans="1:30" x14ac:dyDescent="0.25">
      <c r="A812" t="s">
        <v>884</v>
      </c>
      <c r="B812" s="1">
        <v>44942</v>
      </c>
      <c r="D812" s="1">
        <v>45208</v>
      </c>
      <c r="E812" s="1">
        <v>45208</v>
      </c>
      <c r="F812" s="1">
        <v>45610</v>
      </c>
      <c r="G812" s="1">
        <v>45610</v>
      </c>
      <c r="H812">
        <v>2</v>
      </c>
      <c r="I812">
        <v>135.75</v>
      </c>
      <c r="J812">
        <v>67.88</v>
      </c>
      <c r="K812">
        <v>0</v>
      </c>
      <c r="L812" t="s">
        <v>40</v>
      </c>
      <c r="M812" t="s">
        <v>54</v>
      </c>
      <c r="N812" t="s">
        <v>48</v>
      </c>
      <c r="O812">
        <v>31</v>
      </c>
      <c r="P812" t="s">
        <v>34</v>
      </c>
      <c r="Q812" t="s">
        <v>82</v>
      </c>
      <c r="R812" t="s">
        <v>35</v>
      </c>
      <c r="S812" t="s">
        <v>51</v>
      </c>
      <c r="T812">
        <v>0</v>
      </c>
      <c r="U812">
        <v>1</v>
      </c>
      <c r="V812">
        <v>0</v>
      </c>
      <c r="W812">
        <v>1</v>
      </c>
      <c r="X812">
        <v>1</v>
      </c>
      <c r="Y812" s="1">
        <v>45051</v>
      </c>
      <c r="Z812" s="1">
        <v>45051</v>
      </c>
      <c r="AA812">
        <v>3</v>
      </c>
      <c r="AB812" t="s">
        <v>73</v>
      </c>
      <c r="AC812" t="b">
        <v>1</v>
      </c>
      <c r="AD812" t="b">
        <v>0</v>
      </c>
    </row>
    <row r="813" spans="1:30" x14ac:dyDescent="0.25">
      <c r="A813" t="s">
        <v>885</v>
      </c>
      <c r="B813" s="1">
        <v>44697</v>
      </c>
      <c r="D813" s="1">
        <v>45802</v>
      </c>
      <c r="E813" s="1">
        <v>45802</v>
      </c>
      <c r="F813" s="1">
        <v>45922</v>
      </c>
      <c r="G813" s="1">
        <v>45922</v>
      </c>
      <c r="H813">
        <v>5</v>
      </c>
      <c r="I813">
        <v>736.16</v>
      </c>
      <c r="J813">
        <v>147.22999999999999</v>
      </c>
      <c r="K813">
        <v>77.37</v>
      </c>
      <c r="L813" t="s">
        <v>87</v>
      </c>
      <c r="M813" t="s">
        <v>95</v>
      </c>
      <c r="N813" t="s">
        <v>48</v>
      </c>
      <c r="O813">
        <v>35</v>
      </c>
      <c r="P813" t="s">
        <v>34</v>
      </c>
      <c r="Q813" t="s">
        <v>55</v>
      </c>
      <c r="R813" t="s">
        <v>67</v>
      </c>
      <c r="S813" t="s">
        <v>96</v>
      </c>
      <c r="T813">
        <v>0</v>
      </c>
      <c r="U813">
        <v>0</v>
      </c>
      <c r="V813">
        <v>0</v>
      </c>
      <c r="W813">
        <v>0</v>
      </c>
      <c r="X813">
        <v>0</v>
      </c>
      <c r="Y813" s="1">
        <v>45725</v>
      </c>
      <c r="Z813" s="1">
        <v>45725</v>
      </c>
      <c r="AA813">
        <v>0</v>
      </c>
      <c r="AB813" t="s">
        <v>73</v>
      </c>
      <c r="AC813" t="b">
        <v>1</v>
      </c>
      <c r="AD813" t="b">
        <v>0</v>
      </c>
    </row>
    <row r="814" spans="1:30" x14ac:dyDescent="0.25">
      <c r="A814" t="s">
        <v>886</v>
      </c>
      <c r="B814" s="1">
        <v>44130</v>
      </c>
      <c r="D814" s="1">
        <v>44660</v>
      </c>
      <c r="E814" s="1">
        <v>44660</v>
      </c>
      <c r="F814" s="1">
        <v>45080</v>
      </c>
      <c r="G814" s="1">
        <v>45080</v>
      </c>
      <c r="H814">
        <v>1</v>
      </c>
      <c r="I814">
        <v>57.52</v>
      </c>
      <c r="J814">
        <v>57.52</v>
      </c>
      <c r="K814">
        <v>63.55</v>
      </c>
      <c r="L814" t="s">
        <v>31</v>
      </c>
      <c r="M814" t="s">
        <v>62</v>
      </c>
      <c r="N814" t="s">
        <v>42</v>
      </c>
      <c r="O814">
        <v>43</v>
      </c>
      <c r="P814" t="s">
        <v>34</v>
      </c>
      <c r="Q814" t="s">
        <v>82</v>
      </c>
      <c r="R814" t="s">
        <v>44</v>
      </c>
      <c r="S814" t="s">
        <v>57</v>
      </c>
      <c r="T814">
        <v>0</v>
      </c>
      <c r="U814">
        <v>0</v>
      </c>
      <c r="V814">
        <v>0</v>
      </c>
      <c r="W814">
        <v>0</v>
      </c>
      <c r="X814">
        <v>0</v>
      </c>
      <c r="Y814" s="1">
        <v>45225</v>
      </c>
      <c r="Z814" s="1">
        <v>45225</v>
      </c>
      <c r="AA814">
        <v>0</v>
      </c>
      <c r="AB814" t="s">
        <v>38</v>
      </c>
      <c r="AC814" t="b">
        <v>0</v>
      </c>
      <c r="AD814" t="b">
        <v>0</v>
      </c>
    </row>
    <row r="815" spans="1:30" x14ac:dyDescent="0.25">
      <c r="A815" t="s">
        <v>887</v>
      </c>
      <c r="B815" s="1">
        <v>44714</v>
      </c>
      <c r="D815">
        <v>0</v>
      </c>
      <c r="E815" t="s">
        <v>92</v>
      </c>
      <c r="F815">
        <v>0</v>
      </c>
      <c r="G815" t="s">
        <v>92</v>
      </c>
      <c r="H815">
        <v>0</v>
      </c>
      <c r="I815">
        <v>0</v>
      </c>
      <c r="J815">
        <v>0</v>
      </c>
      <c r="K815">
        <v>0</v>
      </c>
      <c r="L815" t="s">
        <v>65</v>
      </c>
      <c r="M815" t="s">
        <v>54</v>
      </c>
      <c r="N815" t="s">
        <v>48</v>
      </c>
      <c r="O815">
        <v>22</v>
      </c>
      <c r="P815" t="s">
        <v>70</v>
      </c>
      <c r="Q815" t="s">
        <v>50</v>
      </c>
      <c r="R815" t="s">
        <v>56</v>
      </c>
      <c r="S815" t="s">
        <v>96</v>
      </c>
      <c r="T815">
        <v>0</v>
      </c>
      <c r="U815">
        <v>0</v>
      </c>
      <c r="V815">
        <v>0</v>
      </c>
      <c r="W815">
        <v>0</v>
      </c>
      <c r="X815">
        <v>0</v>
      </c>
      <c r="Y815" s="1">
        <v>44962</v>
      </c>
      <c r="Z815" s="1">
        <v>44962</v>
      </c>
      <c r="AA815">
        <v>8</v>
      </c>
      <c r="AB815" t="s">
        <v>38</v>
      </c>
      <c r="AC815" t="b">
        <v>0</v>
      </c>
      <c r="AD815" t="b">
        <v>0</v>
      </c>
    </row>
    <row r="816" spans="1:30" x14ac:dyDescent="0.25">
      <c r="A816" t="s">
        <v>888</v>
      </c>
      <c r="B816" s="1">
        <v>44966</v>
      </c>
      <c r="D816" s="1">
        <v>45302</v>
      </c>
      <c r="E816" s="1">
        <v>45302</v>
      </c>
      <c r="F816" s="1">
        <v>45468</v>
      </c>
      <c r="G816" s="1">
        <v>45468</v>
      </c>
      <c r="H816">
        <v>3</v>
      </c>
      <c r="I816">
        <v>3.43</v>
      </c>
      <c r="J816">
        <v>1.1399999999999999</v>
      </c>
      <c r="K816">
        <v>1.01</v>
      </c>
      <c r="L816" t="s">
        <v>31</v>
      </c>
      <c r="M816" t="s">
        <v>60</v>
      </c>
      <c r="N816" t="s">
        <v>33</v>
      </c>
      <c r="O816">
        <v>38</v>
      </c>
      <c r="P816" t="s">
        <v>34</v>
      </c>
      <c r="Q816" t="s">
        <v>50</v>
      </c>
      <c r="R816" t="s">
        <v>67</v>
      </c>
      <c r="S816" t="s">
        <v>72</v>
      </c>
      <c r="T816">
        <v>0</v>
      </c>
      <c r="U816">
        <v>0</v>
      </c>
      <c r="V816">
        <v>1</v>
      </c>
      <c r="W816">
        <v>0</v>
      </c>
      <c r="X816">
        <v>0</v>
      </c>
      <c r="Y816" s="1">
        <v>45184</v>
      </c>
      <c r="Z816" s="1">
        <v>45184</v>
      </c>
      <c r="AA816">
        <v>0</v>
      </c>
      <c r="AB816" t="s">
        <v>52</v>
      </c>
      <c r="AC816" t="b">
        <v>0</v>
      </c>
      <c r="AD816" t="b">
        <v>1</v>
      </c>
    </row>
    <row r="817" spans="1:30" x14ac:dyDescent="0.25">
      <c r="A817" t="s">
        <v>889</v>
      </c>
      <c r="B817" s="1">
        <v>44724</v>
      </c>
      <c r="D817" s="1">
        <v>44941</v>
      </c>
      <c r="E817" s="1">
        <v>44941</v>
      </c>
      <c r="F817" s="1">
        <v>45452</v>
      </c>
      <c r="G817" s="1">
        <v>45452</v>
      </c>
      <c r="H817">
        <v>3</v>
      </c>
      <c r="I817">
        <v>105.34</v>
      </c>
      <c r="J817">
        <v>35.11</v>
      </c>
      <c r="K817">
        <v>34.130000000000003</v>
      </c>
      <c r="L817" t="s">
        <v>40</v>
      </c>
      <c r="M817" t="s">
        <v>88</v>
      </c>
      <c r="N817" t="s">
        <v>42</v>
      </c>
      <c r="O817">
        <v>32</v>
      </c>
      <c r="P817" t="s">
        <v>34</v>
      </c>
      <c r="Q817" t="s">
        <v>43</v>
      </c>
      <c r="R817" t="s">
        <v>56</v>
      </c>
      <c r="S817" t="s">
        <v>85</v>
      </c>
      <c r="T817">
        <v>0</v>
      </c>
      <c r="U817">
        <v>2</v>
      </c>
      <c r="V817">
        <v>0</v>
      </c>
      <c r="W817">
        <v>0</v>
      </c>
      <c r="X817">
        <v>3</v>
      </c>
      <c r="Y817" s="1">
        <v>44850</v>
      </c>
      <c r="Z817" s="1">
        <v>44850</v>
      </c>
      <c r="AA817">
        <v>1</v>
      </c>
      <c r="AB817" t="s">
        <v>38</v>
      </c>
      <c r="AC817" t="b">
        <v>1</v>
      </c>
      <c r="AD817" t="b">
        <v>0</v>
      </c>
    </row>
    <row r="818" spans="1:30" x14ac:dyDescent="0.25">
      <c r="A818" t="s">
        <v>890</v>
      </c>
      <c r="B818" s="1">
        <v>45245</v>
      </c>
      <c r="D818" s="1">
        <v>45530</v>
      </c>
      <c r="E818" s="1">
        <v>45530</v>
      </c>
      <c r="F818" s="1">
        <v>45771</v>
      </c>
      <c r="G818" s="1">
        <v>45771</v>
      </c>
      <c r="H818">
        <v>3</v>
      </c>
      <c r="I818">
        <v>204.43</v>
      </c>
      <c r="J818">
        <v>68.14</v>
      </c>
      <c r="K818">
        <v>21.27</v>
      </c>
      <c r="L818" t="s">
        <v>31</v>
      </c>
      <c r="M818" t="s">
        <v>62</v>
      </c>
      <c r="N818" t="s">
        <v>48</v>
      </c>
      <c r="O818">
        <v>35</v>
      </c>
      <c r="P818" t="s">
        <v>34</v>
      </c>
      <c r="Q818" t="s">
        <v>35</v>
      </c>
      <c r="R818" t="s">
        <v>35</v>
      </c>
      <c r="S818" t="s">
        <v>51</v>
      </c>
      <c r="T818">
        <v>1</v>
      </c>
      <c r="U818">
        <v>0</v>
      </c>
      <c r="V818">
        <v>0</v>
      </c>
      <c r="W818">
        <v>0</v>
      </c>
      <c r="X818">
        <v>2</v>
      </c>
      <c r="Y818">
        <v>0</v>
      </c>
      <c r="Z818" t="s">
        <v>37</v>
      </c>
      <c r="AA818">
        <v>1</v>
      </c>
      <c r="AB818" t="s">
        <v>38</v>
      </c>
      <c r="AC818" t="b">
        <v>1</v>
      </c>
      <c r="AD818" t="b">
        <v>0</v>
      </c>
    </row>
    <row r="819" spans="1:30" x14ac:dyDescent="0.25">
      <c r="A819" t="s">
        <v>891</v>
      </c>
      <c r="B819" s="1">
        <v>45270</v>
      </c>
      <c r="D819" s="1">
        <v>45882</v>
      </c>
      <c r="E819" s="1">
        <v>45882</v>
      </c>
      <c r="F819" s="1">
        <v>45893</v>
      </c>
      <c r="G819" s="1">
        <v>45893</v>
      </c>
      <c r="H819">
        <v>5</v>
      </c>
      <c r="I819">
        <v>273.73</v>
      </c>
      <c r="J819">
        <v>54.75</v>
      </c>
      <c r="K819">
        <v>45.52</v>
      </c>
      <c r="L819" t="s">
        <v>59</v>
      </c>
      <c r="M819" t="s">
        <v>76</v>
      </c>
      <c r="N819" t="s">
        <v>48</v>
      </c>
      <c r="O819">
        <v>31</v>
      </c>
      <c r="P819" t="s">
        <v>34</v>
      </c>
      <c r="Q819" t="s">
        <v>90</v>
      </c>
      <c r="R819" t="s">
        <v>56</v>
      </c>
      <c r="S819" t="s">
        <v>45</v>
      </c>
      <c r="T819">
        <v>0</v>
      </c>
      <c r="U819">
        <v>0</v>
      </c>
      <c r="V819">
        <v>0</v>
      </c>
      <c r="W819">
        <v>0</v>
      </c>
      <c r="X819">
        <v>1</v>
      </c>
      <c r="Y819" s="1">
        <v>45432</v>
      </c>
      <c r="Z819" s="1">
        <v>45432</v>
      </c>
      <c r="AA819">
        <v>0</v>
      </c>
      <c r="AB819" t="s">
        <v>73</v>
      </c>
      <c r="AC819" t="b">
        <v>1</v>
      </c>
      <c r="AD819" t="b">
        <v>1</v>
      </c>
    </row>
    <row r="820" spans="1:30" x14ac:dyDescent="0.25">
      <c r="A820" t="s">
        <v>892</v>
      </c>
      <c r="B820" s="1">
        <v>44551</v>
      </c>
      <c r="D820" s="1">
        <v>45467</v>
      </c>
      <c r="E820" s="1">
        <v>45467</v>
      </c>
      <c r="F820" s="1">
        <v>45732</v>
      </c>
      <c r="G820" s="1">
        <v>45732</v>
      </c>
      <c r="H820">
        <v>3</v>
      </c>
      <c r="I820">
        <v>394.69</v>
      </c>
      <c r="J820">
        <v>131.56</v>
      </c>
      <c r="K820">
        <v>89.33</v>
      </c>
      <c r="L820" t="s">
        <v>65</v>
      </c>
      <c r="M820" t="s">
        <v>95</v>
      </c>
      <c r="N820" t="s">
        <v>48</v>
      </c>
      <c r="O820">
        <v>36</v>
      </c>
      <c r="P820" t="s">
        <v>34</v>
      </c>
      <c r="Q820" t="s">
        <v>43</v>
      </c>
      <c r="R820" t="s">
        <v>56</v>
      </c>
      <c r="S820" t="s">
        <v>100</v>
      </c>
      <c r="T820">
        <v>0</v>
      </c>
      <c r="U820">
        <v>0</v>
      </c>
      <c r="V820">
        <v>0</v>
      </c>
      <c r="W820">
        <v>0</v>
      </c>
      <c r="X820">
        <v>1</v>
      </c>
      <c r="Y820" s="1">
        <v>45395</v>
      </c>
      <c r="Z820" s="1">
        <v>45395</v>
      </c>
      <c r="AA820">
        <v>6</v>
      </c>
      <c r="AB820" t="s">
        <v>38</v>
      </c>
      <c r="AC820" t="b">
        <v>1</v>
      </c>
      <c r="AD820" t="b">
        <v>0</v>
      </c>
    </row>
    <row r="821" spans="1:30" x14ac:dyDescent="0.25">
      <c r="A821" t="s">
        <v>893</v>
      </c>
      <c r="B821" s="1">
        <v>45312</v>
      </c>
      <c r="D821">
        <v>0</v>
      </c>
      <c r="E821" t="s">
        <v>92</v>
      </c>
      <c r="F821">
        <v>0</v>
      </c>
      <c r="G821" t="s">
        <v>92</v>
      </c>
      <c r="H821">
        <v>0</v>
      </c>
      <c r="I821">
        <v>0</v>
      </c>
      <c r="J821">
        <v>0</v>
      </c>
      <c r="K821">
        <v>0</v>
      </c>
      <c r="L821" t="s">
        <v>40</v>
      </c>
      <c r="M821" t="s">
        <v>54</v>
      </c>
      <c r="N821" t="s">
        <v>33</v>
      </c>
      <c r="O821">
        <v>34</v>
      </c>
      <c r="P821" t="s">
        <v>34</v>
      </c>
      <c r="Q821" t="s">
        <v>50</v>
      </c>
      <c r="R821" t="s">
        <v>67</v>
      </c>
      <c r="S821" t="s">
        <v>100</v>
      </c>
      <c r="T821">
        <v>0</v>
      </c>
      <c r="U821">
        <v>0</v>
      </c>
      <c r="V821">
        <v>0</v>
      </c>
      <c r="W821">
        <v>0</v>
      </c>
      <c r="X821">
        <v>0</v>
      </c>
      <c r="Y821" s="1">
        <v>45453</v>
      </c>
      <c r="Z821" s="1">
        <v>45453</v>
      </c>
      <c r="AA821">
        <v>0</v>
      </c>
      <c r="AB821" t="s">
        <v>73</v>
      </c>
      <c r="AC821" t="b">
        <v>1</v>
      </c>
      <c r="AD821" t="b">
        <v>0</v>
      </c>
    </row>
    <row r="822" spans="1:30" x14ac:dyDescent="0.25">
      <c r="A822" t="s">
        <v>894</v>
      </c>
      <c r="B822" s="1">
        <v>45107</v>
      </c>
      <c r="D822" s="1">
        <v>45548</v>
      </c>
      <c r="E822" s="1">
        <v>45548</v>
      </c>
      <c r="F822" s="1">
        <v>45560</v>
      </c>
      <c r="G822" s="1">
        <v>45560</v>
      </c>
      <c r="H822">
        <v>1</v>
      </c>
      <c r="I822">
        <v>36.72</v>
      </c>
      <c r="J822">
        <v>36.72</v>
      </c>
      <c r="K822">
        <v>8</v>
      </c>
      <c r="L822" t="s">
        <v>47</v>
      </c>
      <c r="M822" t="s">
        <v>95</v>
      </c>
      <c r="N822" t="s">
        <v>33</v>
      </c>
      <c r="O822">
        <v>39</v>
      </c>
      <c r="P822" t="s">
        <v>34</v>
      </c>
      <c r="Q822" t="s">
        <v>55</v>
      </c>
      <c r="R822" t="s">
        <v>56</v>
      </c>
      <c r="S822" t="s">
        <v>85</v>
      </c>
      <c r="T822">
        <v>0</v>
      </c>
      <c r="U822">
        <v>0</v>
      </c>
      <c r="V822">
        <v>0</v>
      </c>
      <c r="W822">
        <v>0</v>
      </c>
      <c r="X822">
        <v>1</v>
      </c>
      <c r="Y822" s="1">
        <v>45354</v>
      </c>
      <c r="Z822" s="1">
        <v>45354</v>
      </c>
      <c r="AA822">
        <v>1</v>
      </c>
      <c r="AB822" t="s">
        <v>52</v>
      </c>
      <c r="AC822" t="b">
        <v>1</v>
      </c>
      <c r="AD822" t="b">
        <v>0</v>
      </c>
    </row>
    <row r="823" spans="1:30" x14ac:dyDescent="0.25">
      <c r="A823" t="s">
        <v>895</v>
      </c>
      <c r="B823" s="1">
        <v>45500</v>
      </c>
      <c r="D823" s="1">
        <v>45780</v>
      </c>
      <c r="E823" s="1">
        <v>45780</v>
      </c>
      <c r="F823" s="1">
        <v>45879</v>
      </c>
      <c r="G823" s="1">
        <v>45879</v>
      </c>
      <c r="H823">
        <v>3</v>
      </c>
      <c r="I823">
        <v>18.8</v>
      </c>
      <c r="J823">
        <v>6.27</v>
      </c>
      <c r="K823">
        <v>3.57</v>
      </c>
      <c r="L823" t="s">
        <v>87</v>
      </c>
      <c r="M823" t="s">
        <v>32</v>
      </c>
      <c r="N823" t="s">
        <v>48</v>
      </c>
      <c r="O823">
        <v>48</v>
      </c>
      <c r="P823" t="s">
        <v>34</v>
      </c>
      <c r="Q823" t="s">
        <v>90</v>
      </c>
      <c r="R823" t="s">
        <v>56</v>
      </c>
      <c r="S823" t="s">
        <v>36</v>
      </c>
      <c r="T823">
        <v>1</v>
      </c>
      <c r="U823">
        <v>0</v>
      </c>
      <c r="V823">
        <v>0</v>
      </c>
      <c r="W823">
        <v>0</v>
      </c>
      <c r="X823">
        <v>0</v>
      </c>
      <c r="Y823" s="1">
        <v>45751</v>
      </c>
      <c r="Z823" s="1">
        <v>45751</v>
      </c>
      <c r="AA823">
        <v>0</v>
      </c>
      <c r="AB823" t="s">
        <v>38</v>
      </c>
      <c r="AC823" t="b">
        <v>1</v>
      </c>
      <c r="AD823" t="b">
        <v>0</v>
      </c>
    </row>
    <row r="824" spans="1:30" x14ac:dyDescent="0.25">
      <c r="A824" t="s">
        <v>896</v>
      </c>
      <c r="B824" s="1">
        <v>44838</v>
      </c>
      <c r="D824" s="1">
        <v>45687</v>
      </c>
      <c r="E824" s="1">
        <v>45687</v>
      </c>
      <c r="F824" s="1">
        <v>45791</v>
      </c>
      <c r="G824" s="1">
        <v>45791</v>
      </c>
      <c r="H824">
        <v>2</v>
      </c>
      <c r="I824">
        <v>105.67</v>
      </c>
      <c r="J824">
        <v>52.84</v>
      </c>
      <c r="K824">
        <v>58.16</v>
      </c>
      <c r="L824" t="s">
        <v>87</v>
      </c>
      <c r="M824" t="s">
        <v>54</v>
      </c>
      <c r="N824" t="s">
        <v>48</v>
      </c>
      <c r="O824">
        <v>27</v>
      </c>
      <c r="P824" t="s">
        <v>70</v>
      </c>
      <c r="Q824" t="s">
        <v>82</v>
      </c>
      <c r="R824" t="s">
        <v>44</v>
      </c>
      <c r="S824" t="s">
        <v>72</v>
      </c>
      <c r="T824">
        <v>0</v>
      </c>
      <c r="U824">
        <v>0</v>
      </c>
      <c r="V824">
        <v>0</v>
      </c>
      <c r="W824">
        <v>0</v>
      </c>
      <c r="X824">
        <v>1</v>
      </c>
      <c r="Y824" s="1">
        <v>45457</v>
      </c>
      <c r="Z824" s="1">
        <v>45457</v>
      </c>
      <c r="AA824">
        <v>0</v>
      </c>
      <c r="AB824" t="s">
        <v>73</v>
      </c>
      <c r="AC824" t="b">
        <v>1</v>
      </c>
      <c r="AD824" t="b">
        <v>0</v>
      </c>
    </row>
    <row r="825" spans="1:30" x14ac:dyDescent="0.25">
      <c r="A825" t="s">
        <v>897</v>
      </c>
      <c r="B825" s="1">
        <v>45538</v>
      </c>
      <c r="D825" s="1">
        <v>45550</v>
      </c>
      <c r="E825" s="1">
        <v>45550</v>
      </c>
      <c r="F825" s="1">
        <v>45737</v>
      </c>
      <c r="G825" s="1">
        <v>45737</v>
      </c>
      <c r="H825">
        <v>1</v>
      </c>
      <c r="I825">
        <v>48.49</v>
      </c>
      <c r="J825">
        <v>48.49</v>
      </c>
      <c r="K825">
        <v>24.89</v>
      </c>
      <c r="L825" t="s">
        <v>31</v>
      </c>
      <c r="M825" t="s">
        <v>76</v>
      </c>
      <c r="N825" t="s">
        <v>33</v>
      </c>
      <c r="O825">
        <v>21</v>
      </c>
      <c r="P825" t="s">
        <v>70</v>
      </c>
      <c r="Q825" t="s">
        <v>90</v>
      </c>
      <c r="R825" t="s">
        <v>35</v>
      </c>
      <c r="S825" t="s">
        <v>96</v>
      </c>
      <c r="T825">
        <v>0</v>
      </c>
      <c r="U825">
        <v>0</v>
      </c>
      <c r="V825">
        <v>0</v>
      </c>
      <c r="W825">
        <v>0</v>
      </c>
      <c r="X825">
        <v>0</v>
      </c>
      <c r="Y825" s="1">
        <v>45543</v>
      </c>
      <c r="Z825" s="1">
        <v>45543</v>
      </c>
      <c r="AA825">
        <v>0</v>
      </c>
      <c r="AB825" t="s">
        <v>52</v>
      </c>
      <c r="AC825" t="b">
        <v>1</v>
      </c>
      <c r="AD825" t="b">
        <v>1</v>
      </c>
    </row>
    <row r="826" spans="1:30" x14ac:dyDescent="0.25">
      <c r="A826" t="s">
        <v>898</v>
      </c>
      <c r="B826" s="1">
        <v>44509</v>
      </c>
      <c r="D826" s="1">
        <v>45231</v>
      </c>
      <c r="E826" s="1">
        <v>45231</v>
      </c>
      <c r="F826" s="1">
        <v>45539</v>
      </c>
      <c r="G826" s="1">
        <v>45539</v>
      </c>
      <c r="H826">
        <v>4</v>
      </c>
      <c r="I826">
        <v>290.48</v>
      </c>
      <c r="J826">
        <v>72.62</v>
      </c>
      <c r="K826">
        <v>48.14</v>
      </c>
      <c r="L826" t="s">
        <v>40</v>
      </c>
      <c r="M826" t="s">
        <v>76</v>
      </c>
      <c r="N826" t="s">
        <v>48</v>
      </c>
      <c r="O826">
        <v>45</v>
      </c>
      <c r="P826" t="s">
        <v>34</v>
      </c>
      <c r="Q826" t="s">
        <v>55</v>
      </c>
      <c r="R826" t="s">
        <v>67</v>
      </c>
      <c r="S826" t="s">
        <v>45</v>
      </c>
      <c r="T826">
        <v>0</v>
      </c>
      <c r="U826">
        <v>0</v>
      </c>
      <c r="V826">
        <v>0</v>
      </c>
      <c r="W826">
        <v>0</v>
      </c>
      <c r="X826">
        <v>2</v>
      </c>
      <c r="Y826">
        <v>0</v>
      </c>
      <c r="Z826" t="s">
        <v>37</v>
      </c>
      <c r="AA826">
        <v>0</v>
      </c>
      <c r="AB826" t="s">
        <v>73</v>
      </c>
      <c r="AC826" t="b">
        <v>1</v>
      </c>
      <c r="AD826" t="b">
        <v>0</v>
      </c>
    </row>
    <row r="827" spans="1:30" x14ac:dyDescent="0.25">
      <c r="A827" t="s">
        <v>899</v>
      </c>
      <c r="B827" s="1">
        <v>43971</v>
      </c>
      <c r="D827" s="1">
        <v>44279</v>
      </c>
      <c r="E827" s="1">
        <v>44279</v>
      </c>
      <c r="F827" s="1">
        <v>45807</v>
      </c>
      <c r="G827" s="1">
        <v>45807</v>
      </c>
      <c r="H827">
        <v>5</v>
      </c>
      <c r="I827">
        <v>184.01</v>
      </c>
      <c r="J827">
        <v>36.799999999999997</v>
      </c>
      <c r="K827">
        <v>12.92</v>
      </c>
      <c r="L827" t="s">
        <v>59</v>
      </c>
      <c r="M827" t="s">
        <v>95</v>
      </c>
      <c r="N827" t="s">
        <v>48</v>
      </c>
      <c r="O827">
        <v>25</v>
      </c>
      <c r="P827" t="s">
        <v>70</v>
      </c>
      <c r="Q827" t="s">
        <v>82</v>
      </c>
      <c r="R827" t="s">
        <v>35</v>
      </c>
      <c r="S827" t="s">
        <v>36</v>
      </c>
      <c r="T827">
        <v>0</v>
      </c>
      <c r="U827">
        <v>0</v>
      </c>
      <c r="V827">
        <v>0</v>
      </c>
      <c r="W827">
        <v>0</v>
      </c>
      <c r="X827">
        <v>1</v>
      </c>
      <c r="Y827" s="1">
        <v>45294</v>
      </c>
      <c r="Z827" s="1">
        <v>45294</v>
      </c>
      <c r="AA827">
        <v>0</v>
      </c>
      <c r="AB827" t="s">
        <v>73</v>
      </c>
      <c r="AC827" t="b">
        <v>0</v>
      </c>
      <c r="AD827" t="b">
        <v>1</v>
      </c>
    </row>
    <row r="828" spans="1:30" x14ac:dyDescent="0.25">
      <c r="A828" t="s">
        <v>900</v>
      </c>
      <c r="B828" s="1">
        <v>45214</v>
      </c>
      <c r="D828" s="1">
        <v>45929</v>
      </c>
      <c r="E828" s="1">
        <v>45929</v>
      </c>
      <c r="F828" s="1">
        <v>45935</v>
      </c>
      <c r="G828" s="1">
        <v>45935</v>
      </c>
      <c r="H828">
        <v>4</v>
      </c>
      <c r="I828">
        <v>147.32</v>
      </c>
      <c r="J828">
        <v>36.83</v>
      </c>
      <c r="K828">
        <v>38.6</v>
      </c>
      <c r="L828" t="s">
        <v>59</v>
      </c>
      <c r="M828" t="s">
        <v>60</v>
      </c>
      <c r="N828" t="s">
        <v>48</v>
      </c>
      <c r="O828">
        <v>16</v>
      </c>
      <c r="P828" t="s">
        <v>49</v>
      </c>
      <c r="Q828" t="s">
        <v>90</v>
      </c>
      <c r="R828" t="s">
        <v>56</v>
      </c>
      <c r="S828" t="s">
        <v>96</v>
      </c>
      <c r="T828">
        <v>0</v>
      </c>
      <c r="U828">
        <v>1</v>
      </c>
      <c r="V828">
        <v>0</v>
      </c>
      <c r="W828">
        <v>0</v>
      </c>
      <c r="X828">
        <v>1</v>
      </c>
      <c r="Y828" s="1">
        <v>45350</v>
      </c>
      <c r="Z828" s="1">
        <v>45350</v>
      </c>
      <c r="AA828">
        <v>0</v>
      </c>
      <c r="AB828" t="s">
        <v>52</v>
      </c>
      <c r="AC828" t="b">
        <v>1</v>
      </c>
      <c r="AD828" t="b">
        <v>0</v>
      </c>
    </row>
    <row r="829" spans="1:30" x14ac:dyDescent="0.25">
      <c r="A829" t="s">
        <v>901</v>
      </c>
      <c r="B829" s="1">
        <v>43957</v>
      </c>
      <c r="D829" s="1">
        <v>44212</v>
      </c>
      <c r="E829" s="1">
        <v>44212</v>
      </c>
      <c r="F829" s="1">
        <v>45204</v>
      </c>
      <c r="G829" s="1">
        <v>45204</v>
      </c>
      <c r="H829">
        <v>3</v>
      </c>
      <c r="I829">
        <v>103.99</v>
      </c>
      <c r="J829">
        <v>34.659999999999997</v>
      </c>
      <c r="K829">
        <v>0</v>
      </c>
      <c r="L829" t="s">
        <v>31</v>
      </c>
      <c r="M829" t="s">
        <v>76</v>
      </c>
      <c r="N829" t="s">
        <v>33</v>
      </c>
      <c r="O829">
        <v>31</v>
      </c>
      <c r="P829" t="s">
        <v>34</v>
      </c>
      <c r="Q829" t="s">
        <v>82</v>
      </c>
      <c r="R829" t="s">
        <v>56</v>
      </c>
      <c r="S829" t="s">
        <v>57</v>
      </c>
      <c r="T829">
        <v>1</v>
      </c>
      <c r="U829">
        <v>0</v>
      </c>
      <c r="V829">
        <v>0</v>
      </c>
      <c r="W829">
        <v>0</v>
      </c>
      <c r="X829">
        <v>1</v>
      </c>
      <c r="Y829" s="1">
        <v>45042</v>
      </c>
      <c r="Z829" s="1">
        <v>45042</v>
      </c>
      <c r="AA829">
        <v>0</v>
      </c>
      <c r="AB829" t="s">
        <v>38</v>
      </c>
      <c r="AC829" t="b">
        <v>1</v>
      </c>
      <c r="AD829" t="b">
        <v>0</v>
      </c>
    </row>
    <row r="830" spans="1:30" x14ac:dyDescent="0.25">
      <c r="A830" t="s">
        <v>902</v>
      </c>
      <c r="B830" s="1">
        <v>45640</v>
      </c>
      <c r="D830" s="1">
        <v>45682</v>
      </c>
      <c r="E830" s="1">
        <v>45682</v>
      </c>
      <c r="F830" s="1">
        <v>45817</v>
      </c>
      <c r="G830" s="1">
        <v>45817</v>
      </c>
      <c r="H830">
        <v>2</v>
      </c>
      <c r="I830">
        <v>166.11</v>
      </c>
      <c r="J830">
        <v>83.06</v>
      </c>
      <c r="K830">
        <v>73.31</v>
      </c>
      <c r="L830" t="s">
        <v>47</v>
      </c>
      <c r="M830" t="s">
        <v>60</v>
      </c>
      <c r="N830" t="s">
        <v>42</v>
      </c>
      <c r="O830">
        <v>29</v>
      </c>
      <c r="P830" t="s">
        <v>70</v>
      </c>
      <c r="Q830" t="s">
        <v>35</v>
      </c>
      <c r="R830" t="s">
        <v>44</v>
      </c>
      <c r="S830" t="s">
        <v>85</v>
      </c>
      <c r="T830">
        <v>0</v>
      </c>
      <c r="U830">
        <v>0</v>
      </c>
      <c r="V830">
        <v>0</v>
      </c>
      <c r="W830">
        <v>0</v>
      </c>
      <c r="X830">
        <v>1</v>
      </c>
      <c r="Y830" s="1">
        <v>45829</v>
      </c>
      <c r="Z830" s="1">
        <v>45829</v>
      </c>
      <c r="AA830">
        <v>0</v>
      </c>
      <c r="AB830" t="s">
        <v>52</v>
      </c>
      <c r="AC830" t="b">
        <v>1</v>
      </c>
      <c r="AD830" t="b">
        <v>0</v>
      </c>
    </row>
    <row r="831" spans="1:30" x14ac:dyDescent="0.25">
      <c r="A831" t="s">
        <v>903</v>
      </c>
      <c r="B831" s="1">
        <v>44144</v>
      </c>
      <c r="D831" s="1">
        <v>44377</v>
      </c>
      <c r="E831" s="1">
        <v>44377</v>
      </c>
      <c r="F831" s="1">
        <v>45089</v>
      </c>
      <c r="G831" s="1">
        <v>45089</v>
      </c>
      <c r="H831">
        <v>2</v>
      </c>
      <c r="I831">
        <v>209.98</v>
      </c>
      <c r="J831">
        <v>104.99</v>
      </c>
      <c r="K831">
        <v>108.51</v>
      </c>
      <c r="L831" t="s">
        <v>65</v>
      </c>
      <c r="M831" t="s">
        <v>54</v>
      </c>
      <c r="N831" t="s">
        <v>33</v>
      </c>
      <c r="O831">
        <v>23</v>
      </c>
      <c r="P831" t="s">
        <v>70</v>
      </c>
      <c r="Q831" t="s">
        <v>43</v>
      </c>
      <c r="R831" t="s">
        <v>44</v>
      </c>
      <c r="S831" t="s">
        <v>36</v>
      </c>
      <c r="T831">
        <v>1</v>
      </c>
      <c r="U831">
        <v>0</v>
      </c>
      <c r="V831">
        <v>0</v>
      </c>
      <c r="W831">
        <v>0</v>
      </c>
      <c r="X831">
        <v>0</v>
      </c>
      <c r="Y831">
        <v>0</v>
      </c>
      <c r="Z831" t="s">
        <v>37</v>
      </c>
      <c r="AA831">
        <v>0</v>
      </c>
      <c r="AB831" t="s">
        <v>73</v>
      </c>
      <c r="AC831" t="b">
        <v>1</v>
      </c>
      <c r="AD831" t="b">
        <v>0</v>
      </c>
    </row>
    <row r="832" spans="1:30" x14ac:dyDescent="0.25">
      <c r="A832" t="s">
        <v>904</v>
      </c>
      <c r="B832" s="1">
        <v>45363</v>
      </c>
      <c r="D832" s="1">
        <v>45664</v>
      </c>
      <c r="E832" s="1">
        <v>45664</v>
      </c>
      <c r="F832" s="1">
        <v>45802</v>
      </c>
      <c r="G832" s="1">
        <v>45802</v>
      </c>
      <c r="H832">
        <v>4</v>
      </c>
      <c r="I832">
        <v>216.37</v>
      </c>
      <c r="J832">
        <v>54.09</v>
      </c>
      <c r="K832">
        <v>33.18</v>
      </c>
      <c r="L832" t="s">
        <v>59</v>
      </c>
      <c r="M832" t="s">
        <v>88</v>
      </c>
      <c r="N832" t="s">
        <v>42</v>
      </c>
      <c r="O832">
        <v>16</v>
      </c>
      <c r="P832" t="s">
        <v>49</v>
      </c>
      <c r="Q832" t="s">
        <v>50</v>
      </c>
      <c r="R832" t="s">
        <v>63</v>
      </c>
      <c r="S832" t="s">
        <v>45</v>
      </c>
      <c r="T832">
        <v>0</v>
      </c>
      <c r="U832">
        <v>0</v>
      </c>
      <c r="V832">
        <v>0</v>
      </c>
      <c r="W832">
        <v>2</v>
      </c>
      <c r="X832">
        <v>3</v>
      </c>
      <c r="Y832" s="1">
        <v>45743</v>
      </c>
      <c r="Z832" s="1">
        <v>45743</v>
      </c>
      <c r="AA832">
        <v>0</v>
      </c>
      <c r="AB832" t="s">
        <v>52</v>
      </c>
      <c r="AC832" t="b">
        <v>0</v>
      </c>
      <c r="AD832" t="b">
        <v>0</v>
      </c>
    </row>
    <row r="833" spans="1:30" x14ac:dyDescent="0.25">
      <c r="A833" t="s">
        <v>905</v>
      </c>
      <c r="B833" s="1">
        <v>44052</v>
      </c>
      <c r="D833" s="1">
        <v>45943</v>
      </c>
      <c r="E833" s="1">
        <v>45943</v>
      </c>
      <c r="F833" s="1">
        <v>45943</v>
      </c>
      <c r="G833" s="1">
        <v>45943</v>
      </c>
      <c r="H833">
        <v>4</v>
      </c>
      <c r="I833">
        <v>100.85</v>
      </c>
      <c r="J833">
        <v>25.21</v>
      </c>
      <c r="K833">
        <v>26.31</v>
      </c>
      <c r="L833" t="s">
        <v>40</v>
      </c>
      <c r="M833" t="s">
        <v>69</v>
      </c>
      <c r="N833" t="s">
        <v>48</v>
      </c>
      <c r="O833">
        <v>29</v>
      </c>
      <c r="P833" t="s">
        <v>70</v>
      </c>
      <c r="Q833" t="s">
        <v>43</v>
      </c>
      <c r="R833" t="s">
        <v>63</v>
      </c>
      <c r="S833" t="s">
        <v>45</v>
      </c>
      <c r="T833">
        <v>0</v>
      </c>
      <c r="U833">
        <v>0</v>
      </c>
      <c r="V833">
        <v>0</v>
      </c>
      <c r="W833">
        <v>0</v>
      </c>
      <c r="X833">
        <v>1</v>
      </c>
      <c r="Y833" s="1">
        <v>45943</v>
      </c>
      <c r="Z833" s="1">
        <v>45943</v>
      </c>
      <c r="AA833">
        <v>4</v>
      </c>
      <c r="AB833" t="s">
        <v>73</v>
      </c>
      <c r="AC833" t="b">
        <v>1</v>
      </c>
      <c r="AD833" t="b">
        <v>0</v>
      </c>
    </row>
    <row r="834" spans="1:30" x14ac:dyDescent="0.25">
      <c r="A834" t="s">
        <v>906</v>
      </c>
      <c r="B834" s="1">
        <v>44664</v>
      </c>
      <c r="D834" s="1">
        <v>45455</v>
      </c>
      <c r="E834" s="1">
        <v>45455</v>
      </c>
      <c r="F834">
        <v>0</v>
      </c>
      <c r="G834" t="s">
        <v>92</v>
      </c>
      <c r="H834">
        <v>0</v>
      </c>
      <c r="I834">
        <v>0</v>
      </c>
      <c r="J834">
        <v>0</v>
      </c>
      <c r="K834">
        <v>0</v>
      </c>
      <c r="L834" t="s">
        <v>65</v>
      </c>
      <c r="M834" t="s">
        <v>62</v>
      </c>
      <c r="N834" t="s">
        <v>48</v>
      </c>
      <c r="O834">
        <v>28</v>
      </c>
      <c r="P834" t="s">
        <v>70</v>
      </c>
      <c r="Q834" t="s">
        <v>82</v>
      </c>
      <c r="R834" t="s">
        <v>35</v>
      </c>
      <c r="S834" t="s">
        <v>45</v>
      </c>
      <c r="T834">
        <v>0</v>
      </c>
      <c r="U834">
        <v>0</v>
      </c>
      <c r="V834">
        <v>0</v>
      </c>
      <c r="W834">
        <v>0</v>
      </c>
      <c r="X834">
        <v>0</v>
      </c>
      <c r="Y834">
        <v>0</v>
      </c>
      <c r="Z834" t="s">
        <v>37</v>
      </c>
      <c r="AA834">
        <v>0</v>
      </c>
      <c r="AB834" t="s">
        <v>38</v>
      </c>
      <c r="AC834" t="b">
        <v>1</v>
      </c>
      <c r="AD834" t="b">
        <v>1</v>
      </c>
    </row>
    <row r="835" spans="1:30" x14ac:dyDescent="0.25">
      <c r="A835" t="s">
        <v>907</v>
      </c>
      <c r="B835" s="1">
        <v>43869</v>
      </c>
      <c r="D835" s="1">
        <v>44046</v>
      </c>
      <c r="E835" s="1">
        <v>44046</v>
      </c>
      <c r="F835" s="1">
        <v>44498</v>
      </c>
      <c r="G835" s="1">
        <v>44498</v>
      </c>
      <c r="H835">
        <v>6</v>
      </c>
      <c r="I835">
        <v>350.27</v>
      </c>
      <c r="J835">
        <v>58.38</v>
      </c>
      <c r="K835">
        <v>52.82</v>
      </c>
      <c r="L835" t="s">
        <v>31</v>
      </c>
      <c r="M835" t="s">
        <v>60</v>
      </c>
      <c r="N835" t="s">
        <v>48</v>
      </c>
      <c r="O835">
        <v>39</v>
      </c>
      <c r="P835" t="s">
        <v>34</v>
      </c>
      <c r="Q835" t="s">
        <v>35</v>
      </c>
      <c r="R835" t="s">
        <v>63</v>
      </c>
      <c r="S835" t="s">
        <v>57</v>
      </c>
      <c r="T835">
        <v>0</v>
      </c>
      <c r="U835">
        <v>0</v>
      </c>
      <c r="V835">
        <v>0</v>
      </c>
      <c r="W835">
        <v>0</v>
      </c>
      <c r="X835">
        <v>2</v>
      </c>
      <c r="Y835" s="1">
        <v>44227</v>
      </c>
      <c r="Z835" s="1">
        <v>44227</v>
      </c>
      <c r="AA835">
        <v>2</v>
      </c>
      <c r="AB835" t="s">
        <v>38</v>
      </c>
      <c r="AC835" t="b">
        <v>1</v>
      </c>
      <c r="AD835" t="b">
        <v>0</v>
      </c>
    </row>
    <row r="836" spans="1:30" x14ac:dyDescent="0.25">
      <c r="A836" t="s">
        <v>908</v>
      </c>
      <c r="B836" s="1">
        <v>43986</v>
      </c>
      <c r="D836" s="1">
        <v>45049</v>
      </c>
      <c r="E836" s="1">
        <v>45049</v>
      </c>
      <c r="F836" s="1">
        <v>45478</v>
      </c>
      <c r="G836" s="1">
        <v>45478</v>
      </c>
      <c r="H836">
        <v>5</v>
      </c>
      <c r="I836">
        <v>5.67</v>
      </c>
      <c r="J836">
        <v>1.1299999999999999</v>
      </c>
      <c r="K836">
        <v>1.52</v>
      </c>
      <c r="L836" t="s">
        <v>87</v>
      </c>
      <c r="M836" t="s">
        <v>54</v>
      </c>
      <c r="N836" t="s">
        <v>48</v>
      </c>
      <c r="O836">
        <v>36</v>
      </c>
      <c r="P836" t="s">
        <v>34</v>
      </c>
      <c r="Q836" t="s">
        <v>82</v>
      </c>
      <c r="R836" t="s">
        <v>63</v>
      </c>
      <c r="S836" t="s">
        <v>45</v>
      </c>
      <c r="T836">
        <v>0</v>
      </c>
      <c r="U836">
        <v>0</v>
      </c>
      <c r="V836">
        <v>0</v>
      </c>
      <c r="W836">
        <v>0</v>
      </c>
      <c r="X836">
        <v>3</v>
      </c>
      <c r="Y836" s="1">
        <v>45090</v>
      </c>
      <c r="Z836" s="1">
        <v>45090</v>
      </c>
      <c r="AA836">
        <v>0</v>
      </c>
      <c r="AB836" t="s">
        <v>38</v>
      </c>
      <c r="AC836" t="b">
        <v>1</v>
      </c>
      <c r="AD836" t="b">
        <v>0</v>
      </c>
    </row>
    <row r="837" spans="1:30" x14ac:dyDescent="0.25">
      <c r="A837" t="s">
        <v>909</v>
      </c>
      <c r="B837" s="1">
        <v>44924</v>
      </c>
      <c r="D837" s="1">
        <v>45886</v>
      </c>
      <c r="E837" s="1">
        <v>45886</v>
      </c>
      <c r="F837" s="1">
        <v>45918</v>
      </c>
      <c r="G837" s="1">
        <v>45918</v>
      </c>
      <c r="H837">
        <v>3</v>
      </c>
      <c r="I837">
        <v>131.16</v>
      </c>
      <c r="J837">
        <v>43.72</v>
      </c>
      <c r="K837">
        <v>30.63</v>
      </c>
      <c r="L837" t="s">
        <v>59</v>
      </c>
      <c r="M837" t="s">
        <v>62</v>
      </c>
      <c r="N837" t="s">
        <v>48</v>
      </c>
      <c r="O837">
        <v>21</v>
      </c>
      <c r="P837" t="s">
        <v>70</v>
      </c>
      <c r="Q837" t="s">
        <v>55</v>
      </c>
      <c r="R837" t="s">
        <v>44</v>
      </c>
      <c r="S837" t="s">
        <v>36</v>
      </c>
      <c r="T837">
        <v>0</v>
      </c>
      <c r="U837">
        <v>1</v>
      </c>
      <c r="V837">
        <v>0</v>
      </c>
      <c r="W837">
        <v>0</v>
      </c>
      <c r="X837">
        <v>1</v>
      </c>
      <c r="Y837" s="1">
        <v>45148</v>
      </c>
      <c r="Z837" s="1">
        <v>45148</v>
      </c>
      <c r="AA837">
        <v>3</v>
      </c>
      <c r="AB837" t="s">
        <v>38</v>
      </c>
      <c r="AC837" t="b">
        <v>1</v>
      </c>
      <c r="AD837" t="b">
        <v>1</v>
      </c>
    </row>
    <row r="838" spans="1:30" x14ac:dyDescent="0.25">
      <c r="A838" t="s">
        <v>910</v>
      </c>
      <c r="B838" s="1">
        <v>45656</v>
      </c>
      <c r="D838" s="1">
        <v>45702</v>
      </c>
      <c r="E838" s="1">
        <v>45702</v>
      </c>
      <c r="F838">
        <v>0</v>
      </c>
      <c r="G838" t="s">
        <v>92</v>
      </c>
      <c r="H838">
        <v>0</v>
      </c>
      <c r="I838">
        <v>0</v>
      </c>
      <c r="J838">
        <v>0</v>
      </c>
      <c r="K838">
        <v>0</v>
      </c>
      <c r="L838" t="s">
        <v>40</v>
      </c>
      <c r="M838" t="s">
        <v>104</v>
      </c>
      <c r="N838" t="s">
        <v>48</v>
      </c>
      <c r="O838">
        <v>28</v>
      </c>
      <c r="P838" t="s">
        <v>70</v>
      </c>
      <c r="Q838" t="s">
        <v>82</v>
      </c>
      <c r="R838" t="s">
        <v>67</v>
      </c>
      <c r="S838" t="s">
        <v>96</v>
      </c>
      <c r="T838">
        <v>0</v>
      </c>
      <c r="U838">
        <v>1</v>
      </c>
      <c r="V838">
        <v>0</v>
      </c>
      <c r="W838">
        <v>0</v>
      </c>
      <c r="X838">
        <v>0</v>
      </c>
      <c r="Y838" s="1">
        <v>45732</v>
      </c>
      <c r="Z838" s="1">
        <v>45732</v>
      </c>
      <c r="AA838">
        <v>0</v>
      </c>
      <c r="AB838" t="s">
        <v>38</v>
      </c>
      <c r="AC838" t="b">
        <v>1</v>
      </c>
      <c r="AD838" t="b">
        <v>1</v>
      </c>
    </row>
    <row r="839" spans="1:30" x14ac:dyDescent="0.25">
      <c r="A839" t="s">
        <v>911</v>
      </c>
      <c r="B839" s="1">
        <v>44323</v>
      </c>
      <c r="D839" s="1">
        <v>45111</v>
      </c>
      <c r="E839" s="1">
        <v>45111</v>
      </c>
      <c r="F839" s="1">
        <v>45904</v>
      </c>
      <c r="G839" s="1">
        <v>45904</v>
      </c>
      <c r="H839">
        <v>2</v>
      </c>
      <c r="I839">
        <v>181.69</v>
      </c>
      <c r="J839">
        <v>90.85</v>
      </c>
      <c r="K839">
        <v>0.5</v>
      </c>
      <c r="L839" t="s">
        <v>47</v>
      </c>
      <c r="M839" t="s">
        <v>60</v>
      </c>
      <c r="N839" t="s">
        <v>33</v>
      </c>
      <c r="O839">
        <v>23</v>
      </c>
      <c r="P839" t="s">
        <v>70</v>
      </c>
      <c r="Q839" t="s">
        <v>50</v>
      </c>
      <c r="R839" t="s">
        <v>63</v>
      </c>
      <c r="S839" t="s">
        <v>100</v>
      </c>
      <c r="T839">
        <v>0</v>
      </c>
      <c r="U839">
        <v>0</v>
      </c>
      <c r="V839">
        <v>1</v>
      </c>
      <c r="W839">
        <v>0</v>
      </c>
      <c r="X839">
        <v>2</v>
      </c>
      <c r="Y839" s="1">
        <v>45035</v>
      </c>
      <c r="Z839" s="1">
        <v>45035</v>
      </c>
      <c r="AA839">
        <v>0</v>
      </c>
      <c r="AB839" t="s">
        <v>52</v>
      </c>
      <c r="AC839" t="b">
        <v>1</v>
      </c>
      <c r="AD839" t="b">
        <v>0</v>
      </c>
    </row>
    <row r="840" spans="1:30" x14ac:dyDescent="0.25">
      <c r="A840" t="s">
        <v>912</v>
      </c>
      <c r="B840" s="1">
        <v>44002</v>
      </c>
      <c r="D840" s="1">
        <v>44494</v>
      </c>
      <c r="E840" s="1">
        <v>44494</v>
      </c>
      <c r="F840" s="1">
        <v>45438</v>
      </c>
      <c r="G840" s="1">
        <v>45438</v>
      </c>
      <c r="H840">
        <v>2</v>
      </c>
      <c r="I840">
        <v>101</v>
      </c>
      <c r="J840">
        <v>50.5</v>
      </c>
      <c r="K840">
        <v>13.71</v>
      </c>
      <c r="L840" t="s">
        <v>87</v>
      </c>
      <c r="M840" t="s">
        <v>54</v>
      </c>
      <c r="N840" t="s">
        <v>48</v>
      </c>
      <c r="O840">
        <v>36</v>
      </c>
      <c r="P840" t="s">
        <v>34</v>
      </c>
      <c r="Q840" t="s">
        <v>35</v>
      </c>
      <c r="R840" t="s">
        <v>44</v>
      </c>
      <c r="S840" t="s">
        <v>72</v>
      </c>
      <c r="T840">
        <v>0</v>
      </c>
      <c r="U840">
        <v>1</v>
      </c>
      <c r="V840">
        <v>0</v>
      </c>
      <c r="W840">
        <v>0</v>
      </c>
      <c r="X840">
        <v>1</v>
      </c>
      <c r="Y840">
        <v>0</v>
      </c>
      <c r="Z840" t="s">
        <v>37</v>
      </c>
      <c r="AA840">
        <v>0</v>
      </c>
      <c r="AB840" t="s">
        <v>52</v>
      </c>
      <c r="AC840" t="b">
        <v>1</v>
      </c>
      <c r="AD840" t="b">
        <v>0</v>
      </c>
    </row>
    <row r="841" spans="1:30" x14ac:dyDescent="0.25">
      <c r="A841" t="s">
        <v>913</v>
      </c>
      <c r="B841" s="1">
        <v>44337</v>
      </c>
      <c r="D841" s="1">
        <v>44902</v>
      </c>
      <c r="E841" s="1">
        <v>44902</v>
      </c>
      <c r="F841">
        <v>0</v>
      </c>
      <c r="G841" t="s">
        <v>92</v>
      </c>
      <c r="H841">
        <v>0</v>
      </c>
      <c r="I841">
        <v>0</v>
      </c>
      <c r="J841">
        <v>0</v>
      </c>
      <c r="K841">
        <v>0</v>
      </c>
      <c r="L841" t="s">
        <v>65</v>
      </c>
      <c r="M841" t="s">
        <v>69</v>
      </c>
      <c r="N841" t="s">
        <v>48</v>
      </c>
      <c r="O841">
        <v>28</v>
      </c>
      <c r="P841" t="s">
        <v>70</v>
      </c>
      <c r="Q841" t="s">
        <v>55</v>
      </c>
      <c r="R841" t="s">
        <v>63</v>
      </c>
      <c r="S841" t="s">
        <v>51</v>
      </c>
      <c r="T841">
        <v>0</v>
      </c>
      <c r="U841">
        <v>0</v>
      </c>
      <c r="V841">
        <v>0</v>
      </c>
      <c r="W841">
        <v>0</v>
      </c>
      <c r="X841">
        <v>0</v>
      </c>
      <c r="Y841" s="1">
        <v>45888</v>
      </c>
      <c r="Z841" s="1">
        <v>45888</v>
      </c>
      <c r="AA841">
        <v>10</v>
      </c>
      <c r="AB841" t="s">
        <v>38</v>
      </c>
      <c r="AC841" t="b">
        <v>1</v>
      </c>
      <c r="AD841" t="b">
        <v>0</v>
      </c>
    </row>
    <row r="842" spans="1:30" x14ac:dyDescent="0.25">
      <c r="A842" t="s">
        <v>914</v>
      </c>
      <c r="B842" s="1">
        <v>45206</v>
      </c>
      <c r="D842" s="1">
        <v>45624</v>
      </c>
      <c r="E842" s="1">
        <v>45624</v>
      </c>
      <c r="F842" s="1">
        <v>45809</v>
      </c>
      <c r="G842" s="1">
        <v>45809</v>
      </c>
      <c r="H842">
        <v>3</v>
      </c>
      <c r="I842">
        <v>291.12</v>
      </c>
      <c r="J842">
        <v>97.04</v>
      </c>
      <c r="K842">
        <v>56.22</v>
      </c>
      <c r="L842" t="s">
        <v>65</v>
      </c>
      <c r="M842" t="s">
        <v>76</v>
      </c>
      <c r="N842" t="s">
        <v>48</v>
      </c>
      <c r="O842">
        <v>33</v>
      </c>
      <c r="P842" t="s">
        <v>34</v>
      </c>
      <c r="Q842" t="s">
        <v>35</v>
      </c>
      <c r="R842" t="s">
        <v>44</v>
      </c>
      <c r="S842" t="s">
        <v>57</v>
      </c>
      <c r="T842">
        <v>0</v>
      </c>
      <c r="U842">
        <v>0</v>
      </c>
      <c r="V842">
        <v>0</v>
      </c>
      <c r="W842">
        <v>0</v>
      </c>
      <c r="X842">
        <v>0</v>
      </c>
      <c r="Y842" s="1">
        <v>45629</v>
      </c>
      <c r="Z842" s="1">
        <v>45629</v>
      </c>
      <c r="AA842">
        <v>0</v>
      </c>
      <c r="AB842" t="s">
        <v>38</v>
      </c>
      <c r="AC842" t="b">
        <v>1</v>
      </c>
      <c r="AD842" t="b">
        <v>0</v>
      </c>
    </row>
    <row r="843" spans="1:30" x14ac:dyDescent="0.25">
      <c r="A843" t="s">
        <v>915</v>
      </c>
      <c r="B843" s="1">
        <v>44127</v>
      </c>
      <c r="D843" s="1">
        <v>44955</v>
      </c>
      <c r="E843" s="1">
        <v>44955</v>
      </c>
      <c r="F843" s="1">
        <v>45533</v>
      </c>
      <c r="G843" s="1">
        <v>45533</v>
      </c>
      <c r="H843">
        <v>3</v>
      </c>
      <c r="I843">
        <v>380.28</v>
      </c>
      <c r="J843">
        <v>126.76</v>
      </c>
      <c r="K843">
        <v>42.98</v>
      </c>
      <c r="L843" t="s">
        <v>59</v>
      </c>
      <c r="M843" t="s">
        <v>41</v>
      </c>
      <c r="N843" t="s">
        <v>48</v>
      </c>
      <c r="O843">
        <v>39</v>
      </c>
      <c r="P843" t="s">
        <v>34</v>
      </c>
      <c r="Q843" t="s">
        <v>50</v>
      </c>
      <c r="R843" t="s">
        <v>44</v>
      </c>
      <c r="S843" t="s">
        <v>36</v>
      </c>
      <c r="T843">
        <v>0</v>
      </c>
      <c r="U843">
        <v>0</v>
      </c>
      <c r="V843">
        <v>0</v>
      </c>
      <c r="W843">
        <v>1</v>
      </c>
      <c r="X843">
        <v>0</v>
      </c>
      <c r="Y843" s="1">
        <v>44246</v>
      </c>
      <c r="Z843" s="1">
        <v>44246</v>
      </c>
      <c r="AA843">
        <v>4</v>
      </c>
      <c r="AB843" t="s">
        <v>73</v>
      </c>
      <c r="AC843" t="b">
        <v>0</v>
      </c>
      <c r="AD843" t="b">
        <v>0</v>
      </c>
    </row>
    <row r="844" spans="1:30" x14ac:dyDescent="0.25">
      <c r="A844" t="s">
        <v>916</v>
      </c>
      <c r="B844" s="1">
        <v>44374</v>
      </c>
      <c r="D844" s="1">
        <v>45329</v>
      </c>
      <c r="E844" s="1">
        <v>45329</v>
      </c>
      <c r="F844" s="1">
        <v>45759</v>
      </c>
      <c r="G844" s="1">
        <v>45759</v>
      </c>
      <c r="H844">
        <v>4</v>
      </c>
      <c r="I844">
        <v>136.03</v>
      </c>
      <c r="J844">
        <v>34.01</v>
      </c>
      <c r="K844">
        <v>34.630000000000003</v>
      </c>
      <c r="L844" t="s">
        <v>65</v>
      </c>
      <c r="M844" t="s">
        <v>54</v>
      </c>
      <c r="N844" t="s">
        <v>48</v>
      </c>
      <c r="O844">
        <v>45</v>
      </c>
      <c r="P844" t="s">
        <v>34</v>
      </c>
      <c r="Q844" t="s">
        <v>50</v>
      </c>
      <c r="R844" t="s">
        <v>56</v>
      </c>
      <c r="S844" t="s">
        <v>100</v>
      </c>
      <c r="T844">
        <v>0</v>
      </c>
      <c r="U844">
        <v>0</v>
      </c>
      <c r="V844">
        <v>0</v>
      </c>
      <c r="W844">
        <v>1</v>
      </c>
      <c r="X844">
        <v>1</v>
      </c>
      <c r="Y844" s="1">
        <v>45562</v>
      </c>
      <c r="Z844" s="1">
        <v>45562</v>
      </c>
      <c r="AA844">
        <v>0</v>
      </c>
      <c r="AB844" t="s">
        <v>73</v>
      </c>
      <c r="AC844" t="b">
        <v>1</v>
      </c>
      <c r="AD844" t="b">
        <v>1</v>
      </c>
    </row>
    <row r="845" spans="1:30" x14ac:dyDescent="0.25">
      <c r="A845" t="s">
        <v>917</v>
      </c>
      <c r="B845" s="1">
        <v>45482</v>
      </c>
      <c r="D845" s="1">
        <v>45516</v>
      </c>
      <c r="E845" s="1">
        <v>45516</v>
      </c>
      <c r="F845" s="1">
        <v>45544</v>
      </c>
      <c r="G845" s="1">
        <v>45544</v>
      </c>
      <c r="H845">
        <v>5</v>
      </c>
      <c r="I845">
        <v>340.56</v>
      </c>
      <c r="J845">
        <v>68.11</v>
      </c>
      <c r="K845">
        <v>65.48</v>
      </c>
      <c r="L845" t="s">
        <v>31</v>
      </c>
      <c r="M845" t="s">
        <v>41</v>
      </c>
      <c r="N845" t="s">
        <v>42</v>
      </c>
      <c r="O845">
        <v>27</v>
      </c>
      <c r="P845" t="s">
        <v>70</v>
      </c>
      <c r="Q845" t="s">
        <v>43</v>
      </c>
      <c r="R845" t="s">
        <v>35</v>
      </c>
      <c r="S845" t="s">
        <v>85</v>
      </c>
      <c r="T845">
        <v>0</v>
      </c>
      <c r="U845">
        <v>0</v>
      </c>
      <c r="V845">
        <v>0</v>
      </c>
      <c r="W845">
        <v>1</v>
      </c>
      <c r="X845">
        <v>0</v>
      </c>
      <c r="Y845">
        <v>0</v>
      </c>
      <c r="Z845" t="s">
        <v>37</v>
      </c>
      <c r="AA845">
        <v>9</v>
      </c>
      <c r="AB845" t="s">
        <v>38</v>
      </c>
      <c r="AC845" t="b">
        <v>1</v>
      </c>
      <c r="AD845" t="b">
        <v>0</v>
      </c>
    </row>
    <row r="846" spans="1:30" x14ac:dyDescent="0.25">
      <c r="A846" t="s">
        <v>918</v>
      </c>
      <c r="B846" s="1">
        <v>45374</v>
      </c>
      <c r="D846" s="1">
        <v>45483</v>
      </c>
      <c r="E846" s="1">
        <v>45483</v>
      </c>
      <c r="F846" s="1">
        <v>45805</v>
      </c>
      <c r="G846" s="1">
        <v>45805</v>
      </c>
      <c r="H846">
        <v>3</v>
      </c>
      <c r="I846">
        <v>67.430000000000007</v>
      </c>
      <c r="J846">
        <v>22.48</v>
      </c>
      <c r="K846">
        <v>7.7</v>
      </c>
      <c r="L846" t="s">
        <v>59</v>
      </c>
      <c r="M846" t="s">
        <v>41</v>
      </c>
      <c r="N846" t="s">
        <v>48</v>
      </c>
      <c r="O846">
        <v>43</v>
      </c>
      <c r="P846" t="s">
        <v>34</v>
      </c>
      <c r="Q846" t="s">
        <v>50</v>
      </c>
      <c r="R846" t="s">
        <v>56</v>
      </c>
      <c r="S846" t="s">
        <v>51</v>
      </c>
      <c r="T846">
        <v>0</v>
      </c>
      <c r="U846">
        <v>0</v>
      </c>
      <c r="V846">
        <v>0</v>
      </c>
      <c r="W846">
        <v>0</v>
      </c>
      <c r="X846">
        <v>1</v>
      </c>
      <c r="Y846" s="1">
        <v>45618</v>
      </c>
      <c r="Z846" s="1">
        <v>45618</v>
      </c>
      <c r="AA846">
        <v>0</v>
      </c>
      <c r="AB846" t="s">
        <v>38</v>
      </c>
      <c r="AC846" t="b">
        <v>1</v>
      </c>
      <c r="AD846" t="b">
        <v>0</v>
      </c>
    </row>
    <row r="847" spans="1:30" x14ac:dyDescent="0.25">
      <c r="A847" t="s">
        <v>919</v>
      </c>
      <c r="B847" s="1">
        <v>44503</v>
      </c>
      <c r="D847" s="1">
        <v>44583</v>
      </c>
      <c r="E847" s="1">
        <v>44583</v>
      </c>
      <c r="F847" s="1">
        <v>45273</v>
      </c>
      <c r="G847" s="1">
        <v>45273</v>
      </c>
      <c r="H847">
        <v>4</v>
      </c>
      <c r="I847">
        <v>4.29</v>
      </c>
      <c r="J847">
        <v>1.07</v>
      </c>
      <c r="K847">
        <v>1.54</v>
      </c>
      <c r="L847" t="s">
        <v>65</v>
      </c>
      <c r="M847" t="s">
        <v>41</v>
      </c>
      <c r="N847" t="s">
        <v>48</v>
      </c>
      <c r="O847">
        <v>33</v>
      </c>
      <c r="P847" t="s">
        <v>34</v>
      </c>
      <c r="Q847" t="s">
        <v>43</v>
      </c>
      <c r="R847" t="s">
        <v>56</v>
      </c>
      <c r="S847" t="s">
        <v>72</v>
      </c>
      <c r="T847">
        <v>0</v>
      </c>
      <c r="U847">
        <v>0</v>
      </c>
      <c r="V847">
        <v>0</v>
      </c>
      <c r="W847">
        <v>0</v>
      </c>
      <c r="X847">
        <v>1</v>
      </c>
      <c r="Y847">
        <v>0</v>
      </c>
      <c r="Z847" t="s">
        <v>37</v>
      </c>
      <c r="AA847">
        <v>7</v>
      </c>
      <c r="AB847" t="s">
        <v>38</v>
      </c>
      <c r="AC847" t="b">
        <v>0</v>
      </c>
      <c r="AD847" t="b">
        <v>0</v>
      </c>
    </row>
    <row r="848" spans="1:30" x14ac:dyDescent="0.25">
      <c r="A848" t="s">
        <v>920</v>
      </c>
      <c r="B848" s="1">
        <v>44738</v>
      </c>
      <c r="D848" s="1">
        <v>44797</v>
      </c>
      <c r="E848" s="1">
        <v>44797</v>
      </c>
      <c r="F848" s="1">
        <v>45746</v>
      </c>
      <c r="G848" s="1">
        <v>45746</v>
      </c>
      <c r="H848">
        <v>3</v>
      </c>
      <c r="I848">
        <v>3.53</v>
      </c>
      <c r="J848">
        <v>1.18</v>
      </c>
      <c r="K848">
        <v>1.54</v>
      </c>
      <c r="L848" t="s">
        <v>87</v>
      </c>
      <c r="M848" t="s">
        <v>41</v>
      </c>
      <c r="N848" t="s">
        <v>42</v>
      </c>
      <c r="O848">
        <v>35</v>
      </c>
      <c r="P848" t="s">
        <v>34</v>
      </c>
      <c r="Q848" t="s">
        <v>35</v>
      </c>
      <c r="R848" t="s">
        <v>44</v>
      </c>
      <c r="S848" t="s">
        <v>45</v>
      </c>
      <c r="T848">
        <v>1</v>
      </c>
      <c r="U848">
        <v>0</v>
      </c>
      <c r="V848">
        <v>0</v>
      </c>
      <c r="W848">
        <v>0</v>
      </c>
      <c r="X848">
        <v>1</v>
      </c>
      <c r="Y848" s="1">
        <v>44854</v>
      </c>
      <c r="Z848" s="1">
        <v>44854</v>
      </c>
      <c r="AA848">
        <v>0</v>
      </c>
      <c r="AB848" t="s">
        <v>73</v>
      </c>
      <c r="AC848" t="b">
        <v>1</v>
      </c>
      <c r="AD848" t="b">
        <v>0</v>
      </c>
    </row>
    <row r="849" spans="1:30" x14ac:dyDescent="0.25">
      <c r="A849" t="s">
        <v>921</v>
      </c>
      <c r="B849" s="1">
        <v>43982</v>
      </c>
      <c r="D849" s="1">
        <v>44430</v>
      </c>
      <c r="E849" s="1">
        <v>44430</v>
      </c>
      <c r="F849" s="1">
        <v>44723</v>
      </c>
      <c r="G849" s="1">
        <v>44723</v>
      </c>
      <c r="H849">
        <v>3</v>
      </c>
      <c r="I849">
        <v>275.57</v>
      </c>
      <c r="J849">
        <v>91.86</v>
      </c>
      <c r="K849">
        <v>95.37</v>
      </c>
      <c r="L849" t="s">
        <v>40</v>
      </c>
      <c r="M849" t="s">
        <v>76</v>
      </c>
      <c r="N849" t="s">
        <v>48</v>
      </c>
      <c r="O849">
        <v>23</v>
      </c>
      <c r="P849" t="s">
        <v>70</v>
      </c>
      <c r="Q849" t="s">
        <v>66</v>
      </c>
      <c r="R849" t="s">
        <v>44</v>
      </c>
      <c r="S849" t="s">
        <v>85</v>
      </c>
      <c r="T849">
        <v>0</v>
      </c>
      <c r="U849">
        <v>0</v>
      </c>
      <c r="V849">
        <v>0</v>
      </c>
      <c r="W849">
        <v>0</v>
      </c>
      <c r="X849">
        <v>1</v>
      </c>
      <c r="Y849">
        <v>0</v>
      </c>
      <c r="Z849" t="s">
        <v>37</v>
      </c>
      <c r="AA849">
        <v>10</v>
      </c>
      <c r="AB849" t="s">
        <v>38</v>
      </c>
      <c r="AC849" t="b">
        <v>1</v>
      </c>
      <c r="AD849" t="b">
        <v>0</v>
      </c>
    </row>
    <row r="850" spans="1:30" x14ac:dyDescent="0.25">
      <c r="A850" t="s">
        <v>922</v>
      </c>
      <c r="B850" s="1">
        <v>45344</v>
      </c>
      <c r="D850" s="1">
        <v>45610</v>
      </c>
      <c r="E850" s="1">
        <v>45610</v>
      </c>
      <c r="F850" s="1">
        <v>45739</v>
      </c>
      <c r="G850" s="1">
        <v>45739</v>
      </c>
      <c r="H850">
        <v>3</v>
      </c>
      <c r="I850">
        <v>250.01</v>
      </c>
      <c r="J850">
        <v>83.34</v>
      </c>
      <c r="K850">
        <v>81.180000000000007</v>
      </c>
      <c r="L850" t="s">
        <v>31</v>
      </c>
      <c r="M850" t="s">
        <v>95</v>
      </c>
      <c r="N850" t="s">
        <v>48</v>
      </c>
      <c r="O850">
        <v>29</v>
      </c>
      <c r="P850" t="s">
        <v>70</v>
      </c>
      <c r="Q850" t="s">
        <v>35</v>
      </c>
      <c r="R850" t="s">
        <v>67</v>
      </c>
      <c r="S850" t="s">
        <v>96</v>
      </c>
      <c r="T850">
        <v>0</v>
      </c>
      <c r="U850">
        <v>0</v>
      </c>
      <c r="V850">
        <v>0</v>
      </c>
      <c r="W850">
        <v>0</v>
      </c>
      <c r="X850">
        <v>1</v>
      </c>
      <c r="Y850" s="1">
        <v>45682</v>
      </c>
      <c r="Z850" s="1">
        <v>45682</v>
      </c>
      <c r="AA850">
        <v>0</v>
      </c>
      <c r="AB850" t="s">
        <v>73</v>
      </c>
      <c r="AC850" t="b">
        <v>1</v>
      </c>
      <c r="AD850" t="b">
        <v>0</v>
      </c>
    </row>
    <row r="851" spans="1:30" x14ac:dyDescent="0.25">
      <c r="A851" t="s">
        <v>923</v>
      </c>
      <c r="B851" s="1">
        <v>44184</v>
      </c>
      <c r="D851" s="1">
        <v>44658</v>
      </c>
      <c r="E851" s="1">
        <v>44658</v>
      </c>
      <c r="F851" s="1">
        <v>45498</v>
      </c>
      <c r="G851" s="1">
        <v>45498</v>
      </c>
      <c r="H851">
        <v>2</v>
      </c>
      <c r="I851">
        <v>188.22</v>
      </c>
      <c r="J851">
        <v>94.11</v>
      </c>
      <c r="K851">
        <v>32.96</v>
      </c>
      <c r="L851" t="s">
        <v>59</v>
      </c>
      <c r="M851" t="s">
        <v>54</v>
      </c>
      <c r="N851" t="s">
        <v>48</v>
      </c>
      <c r="O851">
        <v>26</v>
      </c>
      <c r="P851" t="s">
        <v>70</v>
      </c>
      <c r="Q851" t="s">
        <v>90</v>
      </c>
      <c r="R851" t="s">
        <v>44</v>
      </c>
      <c r="S851" t="s">
        <v>100</v>
      </c>
      <c r="T851">
        <v>0</v>
      </c>
      <c r="U851">
        <v>0</v>
      </c>
      <c r="V851">
        <v>0</v>
      </c>
      <c r="W851">
        <v>0</v>
      </c>
      <c r="X851">
        <v>1</v>
      </c>
      <c r="Y851" s="1">
        <v>44410</v>
      </c>
      <c r="Z851" s="1">
        <v>44410</v>
      </c>
      <c r="AA851">
        <v>6</v>
      </c>
      <c r="AB851" t="s">
        <v>52</v>
      </c>
      <c r="AC851" t="b">
        <v>0</v>
      </c>
      <c r="AD851" t="b">
        <v>0</v>
      </c>
    </row>
    <row r="852" spans="1:30" x14ac:dyDescent="0.25">
      <c r="A852" t="s">
        <v>924</v>
      </c>
      <c r="B852" s="1">
        <v>44469</v>
      </c>
      <c r="D852" s="1">
        <v>45796</v>
      </c>
      <c r="E852" s="1">
        <v>45796</v>
      </c>
      <c r="F852" s="1">
        <v>45867</v>
      </c>
      <c r="G852" s="1">
        <v>45867</v>
      </c>
      <c r="H852">
        <v>5</v>
      </c>
      <c r="I852">
        <v>351.49</v>
      </c>
      <c r="J852">
        <v>70.3</v>
      </c>
      <c r="K852">
        <v>49.99</v>
      </c>
      <c r="L852" t="s">
        <v>31</v>
      </c>
      <c r="M852" t="s">
        <v>32</v>
      </c>
      <c r="N852" t="s">
        <v>48</v>
      </c>
      <c r="O852">
        <v>27</v>
      </c>
      <c r="P852" t="s">
        <v>70</v>
      </c>
      <c r="Q852" t="s">
        <v>90</v>
      </c>
      <c r="R852" t="s">
        <v>67</v>
      </c>
      <c r="S852" t="s">
        <v>96</v>
      </c>
      <c r="T852">
        <v>0</v>
      </c>
      <c r="U852">
        <v>0</v>
      </c>
      <c r="V852">
        <v>0</v>
      </c>
      <c r="W852">
        <v>0</v>
      </c>
      <c r="X852">
        <v>3</v>
      </c>
      <c r="Y852" s="1">
        <v>45537</v>
      </c>
      <c r="Z852" s="1">
        <v>45537</v>
      </c>
      <c r="AA852">
        <v>0</v>
      </c>
      <c r="AB852" t="s">
        <v>38</v>
      </c>
      <c r="AC852" t="b">
        <v>0</v>
      </c>
      <c r="AD852" t="b">
        <v>0</v>
      </c>
    </row>
    <row r="853" spans="1:30" x14ac:dyDescent="0.25">
      <c r="A853" t="s">
        <v>925</v>
      </c>
      <c r="B853" s="1">
        <v>45582</v>
      </c>
      <c r="D853" s="1">
        <v>45799</v>
      </c>
      <c r="E853" s="1">
        <v>45799</v>
      </c>
      <c r="F853" s="1">
        <v>45883</v>
      </c>
      <c r="G853" s="1">
        <v>45883</v>
      </c>
      <c r="H853">
        <v>1</v>
      </c>
      <c r="I853">
        <v>85.27</v>
      </c>
      <c r="J853">
        <v>85.27</v>
      </c>
      <c r="K853">
        <v>150.47999999999999</v>
      </c>
      <c r="L853" t="s">
        <v>65</v>
      </c>
      <c r="M853" t="s">
        <v>60</v>
      </c>
      <c r="N853" t="s">
        <v>48</v>
      </c>
      <c r="O853">
        <v>26</v>
      </c>
      <c r="P853" t="s">
        <v>70</v>
      </c>
      <c r="Q853" t="s">
        <v>35</v>
      </c>
      <c r="R853" t="s">
        <v>63</v>
      </c>
      <c r="S853" t="s">
        <v>36</v>
      </c>
      <c r="T853">
        <v>0</v>
      </c>
      <c r="U853">
        <v>0</v>
      </c>
      <c r="V853">
        <v>0</v>
      </c>
      <c r="W853">
        <v>1</v>
      </c>
      <c r="X853">
        <v>1</v>
      </c>
      <c r="Y853" s="1">
        <v>45658</v>
      </c>
      <c r="Z853" s="1">
        <v>45658</v>
      </c>
      <c r="AA853">
        <v>0</v>
      </c>
      <c r="AB853" t="s">
        <v>38</v>
      </c>
      <c r="AC853" t="b">
        <v>1</v>
      </c>
      <c r="AD853" t="b">
        <v>0</v>
      </c>
    </row>
    <row r="854" spans="1:30" x14ac:dyDescent="0.25">
      <c r="A854" t="s">
        <v>926</v>
      </c>
      <c r="B854" s="1">
        <v>44477</v>
      </c>
      <c r="D854" s="1">
        <v>45890</v>
      </c>
      <c r="E854" s="1">
        <v>45890</v>
      </c>
      <c r="F854" s="1">
        <v>45935</v>
      </c>
      <c r="G854" s="1">
        <v>45935</v>
      </c>
      <c r="H854">
        <v>3</v>
      </c>
      <c r="I854">
        <v>242.84</v>
      </c>
      <c r="J854">
        <v>80.95</v>
      </c>
      <c r="K854">
        <v>76.22</v>
      </c>
      <c r="L854" t="s">
        <v>65</v>
      </c>
      <c r="M854" t="s">
        <v>60</v>
      </c>
      <c r="N854" t="s">
        <v>48</v>
      </c>
      <c r="O854">
        <v>31</v>
      </c>
      <c r="P854" t="s">
        <v>34</v>
      </c>
      <c r="Q854" t="s">
        <v>55</v>
      </c>
      <c r="R854" t="s">
        <v>63</v>
      </c>
      <c r="S854" t="s">
        <v>36</v>
      </c>
      <c r="T854">
        <v>0</v>
      </c>
      <c r="U854">
        <v>0</v>
      </c>
      <c r="V854">
        <v>0</v>
      </c>
      <c r="W854">
        <v>0</v>
      </c>
      <c r="X854">
        <v>3</v>
      </c>
      <c r="Y854" s="1">
        <v>45285</v>
      </c>
      <c r="Z854" s="1">
        <v>45285</v>
      </c>
      <c r="AA854">
        <v>2</v>
      </c>
      <c r="AB854" t="s">
        <v>52</v>
      </c>
      <c r="AC854" t="b">
        <v>1</v>
      </c>
      <c r="AD854" t="b">
        <v>0</v>
      </c>
    </row>
    <row r="855" spans="1:30" x14ac:dyDescent="0.25">
      <c r="A855" t="s">
        <v>927</v>
      </c>
      <c r="B855" s="1">
        <v>44503</v>
      </c>
      <c r="D855" s="1">
        <v>44604</v>
      </c>
      <c r="E855" s="1">
        <v>44604</v>
      </c>
      <c r="F855" s="1">
        <v>44780</v>
      </c>
      <c r="G855" s="1">
        <v>44780</v>
      </c>
      <c r="H855">
        <v>2</v>
      </c>
      <c r="I855">
        <v>82.06</v>
      </c>
      <c r="J855">
        <v>41.03</v>
      </c>
      <c r="K855">
        <v>46.47</v>
      </c>
      <c r="L855" t="s">
        <v>87</v>
      </c>
      <c r="M855" t="s">
        <v>95</v>
      </c>
      <c r="N855" t="s">
        <v>48</v>
      </c>
      <c r="O855">
        <v>36</v>
      </c>
      <c r="P855" t="s">
        <v>34</v>
      </c>
      <c r="Q855" t="s">
        <v>55</v>
      </c>
      <c r="R855" t="s">
        <v>56</v>
      </c>
      <c r="S855" t="s">
        <v>51</v>
      </c>
      <c r="T855">
        <v>1</v>
      </c>
      <c r="U855">
        <v>0</v>
      </c>
      <c r="V855">
        <v>1</v>
      </c>
      <c r="W855">
        <v>0</v>
      </c>
      <c r="X855">
        <v>1</v>
      </c>
      <c r="Y855">
        <v>0</v>
      </c>
      <c r="Z855" t="s">
        <v>37</v>
      </c>
      <c r="AA855">
        <v>0</v>
      </c>
      <c r="AB855" t="s">
        <v>38</v>
      </c>
      <c r="AC855" t="b">
        <v>0</v>
      </c>
      <c r="AD855" t="b">
        <v>0</v>
      </c>
    </row>
    <row r="856" spans="1:30" x14ac:dyDescent="0.25">
      <c r="A856" t="s">
        <v>928</v>
      </c>
      <c r="B856" s="1">
        <v>44092</v>
      </c>
      <c r="D856" s="1">
        <v>45610</v>
      </c>
      <c r="E856" s="1">
        <v>45610</v>
      </c>
      <c r="F856" s="1">
        <v>45882</v>
      </c>
      <c r="G856" s="1">
        <v>45882</v>
      </c>
      <c r="H856">
        <v>2</v>
      </c>
      <c r="I856">
        <v>63.98</v>
      </c>
      <c r="J856">
        <v>31.99</v>
      </c>
      <c r="K856">
        <v>0.5</v>
      </c>
      <c r="L856" t="s">
        <v>31</v>
      </c>
      <c r="M856" t="s">
        <v>104</v>
      </c>
      <c r="N856" t="s">
        <v>48</v>
      </c>
      <c r="O856">
        <v>37</v>
      </c>
      <c r="P856" t="s">
        <v>34</v>
      </c>
      <c r="Q856" t="s">
        <v>50</v>
      </c>
      <c r="R856" t="s">
        <v>63</v>
      </c>
      <c r="S856" t="s">
        <v>36</v>
      </c>
      <c r="T856">
        <v>0</v>
      </c>
      <c r="U856">
        <v>0</v>
      </c>
      <c r="V856">
        <v>0</v>
      </c>
      <c r="W856">
        <v>0</v>
      </c>
      <c r="X856">
        <v>0</v>
      </c>
      <c r="Y856" s="1">
        <v>44384</v>
      </c>
      <c r="Z856" s="1">
        <v>44384</v>
      </c>
      <c r="AA856">
        <v>0</v>
      </c>
      <c r="AB856" t="s">
        <v>52</v>
      </c>
      <c r="AC856" t="b">
        <v>1</v>
      </c>
      <c r="AD856" t="b">
        <v>0</v>
      </c>
    </row>
    <row r="857" spans="1:30" x14ac:dyDescent="0.25">
      <c r="A857" t="s">
        <v>929</v>
      </c>
      <c r="B857" s="1">
        <v>45450</v>
      </c>
      <c r="D857" s="1">
        <v>45597</v>
      </c>
      <c r="E857" s="1">
        <v>45597</v>
      </c>
      <c r="F857" s="1">
        <v>45763</v>
      </c>
      <c r="G857" s="1">
        <v>45763</v>
      </c>
      <c r="H857">
        <v>7</v>
      </c>
      <c r="I857">
        <v>378.99</v>
      </c>
      <c r="J857">
        <v>54.14</v>
      </c>
      <c r="K857">
        <v>39.21</v>
      </c>
      <c r="L857" t="s">
        <v>59</v>
      </c>
      <c r="M857" t="s">
        <v>76</v>
      </c>
      <c r="N857" t="s">
        <v>48</v>
      </c>
      <c r="O857">
        <v>50</v>
      </c>
      <c r="P857" t="s">
        <v>34</v>
      </c>
      <c r="Q857" t="s">
        <v>35</v>
      </c>
      <c r="R857" t="s">
        <v>56</v>
      </c>
      <c r="S857" t="s">
        <v>100</v>
      </c>
      <c r="T857">
        <v>0</v>
      </c>
      <c r="U857">
        <v>0</v>
      </c>
      <c r="V857">
        <v>0</v>
      </c>
      <c r="W857">
        <v>0</v>
      </c>
      <c r="X857">
        <v>3</v>
      </c>
      <c r="Y857">
        <v>0</v>
      </c>
      <c r="Z857" t="s">
        <v>37</v>
      </c>
      <c r="AA857">
        <v>2</v>
      </c>
      <c r="AB857" t="s">
        <v>52</v>
      </c>
      <c r="AC857" t="b">
        <v>1</v>
      </c>
      <c r="AD857" t="b">
        <v>0</v>
      </c>
    </row>
    <row r="858" spans="1:30" x14ac:dyDescent="0.25">
      <c r="A858" t="s">
        <v>930</v>
      </c>
      <c r="B858" s="1">
        <v>45629</v>
      </c>
      <c r="D858" s="1">
        <v>45754</v>
      </c>
      <c r="E858" s="1">
        <v>45754</v>
      </c>
      <c r="F858" s="1">
        <v>45765</v>
      </c>
      <c r="G858" s="1">
        <v>45765</v>
      </c>
      <c r="H858">
        <v>1</v>
      </c>
      <c r="I858">
        <v>88.04</v>
      </c>
      <c r="J858">
        <v>88.04</v>
      </c>
      <c r="K858">
        <v>51.21</v>
      </c>
      <c r="L858" t="s">
        <v>31</v>
      </c>
      <c r="M858" t="s">
        <v>60</v>
      </c>
      <c r="N858" t="s">
        <v>33</v>
      </c>
      <c r="O858">
        <v>39</v>
      </c>
      <c r="P858" t="s">
        <v>34</v>
      </c>
      <c r="Q858" t="s">
        <v>90</v>
      </c>
      <c r="R858" t="s">
        <v>44</v>
      </c>
      <c r="S858" t="s">
        <v>51</v>
      </c>
      <c r="T858">
        <v>0</v>
      </c>
      <c r="U858">
        <v>0</v>
      </c>
      <c r="V858">
        <v>0</v>
      </c>
      <c r="W858">
        <v>0</v>
      </c>
      <c r="X858">
        <v>0</v>
      </c>
      <c r="Y858" s="1">
        <v>45889</v>
      </c>
      <c r="Z858" s="1">
        <v>45889</v>
      </c>
      <c r="AA858">
        <v>7</v>
      </c>
      <c r="AB858" t="s">
        <v>73</v>
      </c>
      <c r="AC858" t="b">
        <v>1</v>
      </c>
      <c r="AD858" t="b">
        <v>0</v>
      </c>
    </row>
    <row r="859" spans="1:30" x14ac:dyDescent="0.25">
      <c r="A859" t="s">
        <v>931</v>
      </c>
      <c r="B859" s="1">
        <v>44731</v>
      </c>
      <c r="D859" s="1">
        <v>45329</v>
      </c>
      <c r="E859" s="1">
        <v>45329</v>
      </c>
      <c r="F859" s="1">
        <v>45883</v>
      </c>
      <c r="G859" s="1">
        <v>45883</v>
      </c>
      <c r="H859">
        <v>1</v>
      </c>
      <c r="I859">
        <v>74.790000000000006</v>
      </c>
      <c r="J859">
        <v>74.790000000000006</v>
      </c>
      <c r="K859">
        <v>23.45</v>
      </c>
      <c r="L859" t="s">
        <v>40</v>
      </c>
      <c r="M859" t="s">
        <v>41</v>
      </c>
      <c r="N859" t="s">
        <v>33</v>
      </c>
      <c r="O859">
        <v>32</v>
      </c>
      <c r="P859" t="s">
        <v>34</v>
      </c>
      <c r="Q859" t="s">
        <v>35</v>
      </c>
      <c r="R859" t="s">
        <v>63</v>
      </c>
      <c r="S859" t="s">
        <v>85</v>
      </c>
      <c r="T859">
        <v>0</v>
      </c>
      <c r="U859">
        <v>0</v>
      </c>
      <c r="V859">
        <v>0</v>
      </c>
      <c r="W859">
        <v>0</v>
      </c>
      <c r="X859">
        <v>1</v>
      </c>
      <c r="Y859">
        <v>0</v>
      </c>
      <c r="Z859" t="s">
        <v>37</v>
      </c>
      <c r="AA859">
        <v>0</v>
      </c>
      <c r="AB859" t="s">
        <v>38</v>
      </c>
      <c r="AC859" t="b">
        <v>0</v>
      </c>
      <c r="AD859" t="b">
        <v>0</v>
      </c>
    </row>
    <row r="860" spans="1:30" x14ac:dyDescent="0.25">
      <c r="A860" t="s">
        <v>932</v>
      </c>
      <c r="B860" s="1">
        <v>45387</v>
      </c>
      <c r="D860" s="1">
        <v>45694</v>
      </c>
      <c r="E860" s="1">
        <v>45694</v>
      </c>
      <c r="F860" s="1">
        <v>45910</v>
      </c>
      <c r="G860" s="1">
        <v>45910</v>
      </c>
      <c r="H860">
        <v>5</v>
      </c>
      <c r="I860">
        <v>59</v>
      </c>
      <c r="J860">
        <v>11.8</v>
      </c>
      <c r="K860">
        <v>15.24</v>
      </c>
      <c r="L860" t="s">
        <v>47</v>
      </c>
      <c r="M860" t="s">
        <v>60</v>
      </c>
      <c r="N860" t="s">
        <v>48</v>
      </c>
      <c r="O860">
        <v>32</v>
      </c>
      <c r="P860" t="s">
        <v>34</v>
      </c>
      <c r="Q860" t="s">
        <v>50</v>
      </c>
      <c r="R860" t="s">
        <v>35</v>
      </c>
      <c r="S860" t="s">
        <v>45</v>
      </c>
      <c r="T860">
        <v>0</v>
      </c>
      <c r="U860">
        <v>0</v>
      </c>
      <c r="V860">
        <v>0</v>
      </c>
      <c r="W860">
        <v>0</v>
      </c>
      <c r="X860">
        <v>2</v>
      </c>
      <c r="Y860" s="1">
        <v>45858</v>
      </c>
      <c r="Z860" s="1">
        <v>45858</v>
      </c>
      <c r="AA860">
        <v>0</v>
      </c>
      <c r="AB860" t="s">
        <v>38</v>
      </c>
      <c r="AC860" t="b">
        <v>1</v>
      </c>
      <c r="AD860" t="b">
        <v>0</v>
      </c>
    </row>
    <row r="861" spans="1:30" x14ac:dyDescent="0.25">
      <c r="A861" t="s">
        <v>933</v>
      </c>
      <c r="B861" s="1">
        <v>44067</v>
      </c>
      <c r="D861" s="1">
        <v>45932</v>
      </c>
      <c r="E861" s="1">
        <v>45932</v>
      </c>
      <c r="F861" s="1">
        <v>45943</v>
      </c>
      <c r="G861" s="1">
        <v>45943</v>
      </c>
      <c r="H861">
        <v>2</v>
      </c>
      <c r="I861">
        <v>94.91</v>
      </c>
      <c r="J861">
        <v>47.46</v>
      </c>
      <c r="K861">
        <v>115.38</v>
      </c>
      <c r="L861" t="s">
        <v>31</v>
      </c>
      <c r="M861" t="s">
        <v>69</v>
      </c>
      <c r="N861" t="s">
        <v>48</v>
      </c>
      <c r="O861">
        <v>40</v>
      </c>
      <c r="P861" t="s">
        <v>34</v>
      </c>
      <c r="Q861" t="s">
        <v>90</v>
      </c>
      <c r="R861" t="s">
        <v>63</v>
      </c>
      <c r="S861" t="s">
        <v>96</v>
      </c>
      <c r="T861">
        <v>2</v>
      </c>
      <c r="U861">
        <v>0</v>
      </c>
      <c r="V861">
        <v>0</v>
      </c>
      <c r="W861">
        <v>0</v>
      </c>
      <c r="X861">
        <v>0</v>
      </c>
      <c r="Y861" s="1">
        <v>44965</v>
      </c>
      <c r="Z861" s="1">
        <v>44965</v>
      </c>
      <c r="AA861">
        <v>0</v>
      </c>
      <c r="AB861" t="s">
        <v>38</v>
      </c>
      <c r="AC861" t="b">
        <v>1</v>
      </c>
      <c r="AD861" t="b">
        <v>0</v>
      </c>
    </row>
    <row r="862" spans="1:30" x14ac:dyDescent="0.25">
      <c r="A862" t="s">
        <v>737</v>
      </c>
      <c r="B862" s="1">
        <v>45060</v>
      </c>
      <c r="D862" s="1">
        <v>45762</v>
      </c>
      <c r="E862" s="1">
        <v>45762</v>
      </c>
      <c r="F862" s="1">
        <v>45856</v>
      </c>
      <c r="G862" s="1">
        <v>45856</v>
      </c>
      <c r="H862">
        <v>3</v>
      </c>
      <c r="I862">
        <v>107.96</v>
      </c>
      <c r="J862">
        <v>35.99</v>
      </c>
      <c r="K862">
        <v>57.32</v>
      </c>
      <c r="L862" t="s">
        <v>65</v>
      </c>
      <c r="M862" t="s">
        <v>95</v>
      </c>
      <c r="N862" t="s">
        <v>42</v>
      </c>
      <c r="O862">
        <v>24</v>
      </c>
      <c r="P862" t="s">
        <v>70</v>
      </c>
      <c r="Q862" t="s">
        <v>82</v>
      </c>
      <c r="R862" t="s">
        <v>44</v>
      </c>
      <c r="S862" t="s">
        <v>45</v>
      </c>
      <c r="T862">
        <v>0</v>
      </c>
      <c r="U862">
        <v>0</v>
      </c>
      <c r="V862">
        <v>0</v>
      </c>
      <c r="W862">
        <v>0</v>
      </c>
      <c r="X862">
        <v>1</v>
      </c>
      <c r="Y862" s="1">
        <v>45455</v>
      </c>
      <c r="Z862" s="1">
        <v>45455</v>
      </c>
      <c r="AA862">
        <v>8</v>
      </c>
      <c r="AB862" t="s">
        <v>52</v>
      </c>
      <c r="AC862" t="b">
        <v>1</v>
      </c>
      <c r="AD862" t="b">
        <v>0</v>
      </c>
    </row>
    <row r="863" spans="1:30" x14ac:dyDescent="0.25">
      <c r="A863" t="s">
        <v>934</v>
      </c>
      <c r="B863" s="1">
        <v>44047</v>
      </c>
      <c r="D863" s="1">
        <v>44389</v>
      </c>
      <c r="E863" s="1">
        <v>44389</v>
      </c>
      <c r="F863" s="1">
        <v>45883</v>
      </c>
      <c r="G863" s="1">
        <v>45883</v>
      </c>
      <c r="H863">
        <v>3</v>
      </c>
      <c r="I863">
        <v>124.5</v>
      </c>
      <c r="J863">
        <v>41.5</v>
      </c>
      <c r="K863">
        <v>0.5</v>
      </c>
      <c r="L863" t="s">
        <v>40</v>
      </c>
      <c r="M863" t="s">
        <v>76</v>
      </c>
      <c r="N863" t="s">
        <v>48</v>
      </c>
      <c r="O863">
        <v>30</v>
      </c>
      <c r="P863" t="s">
        <v>70</v>
      </c>
      <c r="Q863" t="s">
        <v>50</v>
      </c>
      <c r="R863" t="s">
        <v>44</v>
      </c>
      <c r="S863" t="s">
        <v>100</v>
      </c>
      <c r="T863">
        <v>1</v>
      </c>
      <c r="U863">
        <v>0</v>
      </c>
      <c r="V863">
        <v>0</v>
      </c>
      <c r="W863">
        <v>0</v>
      </c>
      <c r="X863">
        <v>0</v>
      </c>
      <c r="Y863">
        <v>0</v>
      </c>
      <c r="Z863" t="s">
        <v>37</v>
      </c>
      <c r="AA863">
        <v>0</v>
      </c>
      <c r="AB863" t="s">
        <v>38</v>
      </c>
      <c r="AC863" t="b">
        <v>0</v>
      </c>
      <c r="AD863" t="b">
        <v>1</v>
      </c>
    </row>
    <row r="864" spans="1:30" x14ac:dyDescent="0.25">
      <c r="A864" t="s">
        <v>935</v>
      </c>
      <c r="B864" s="1">
        <v>44377</v>
      </c>
      <c r="D864" s="1">
        <v>44529</v>
      </c>
      <c r="E864" s="1">
        <v>44529</v>
      </c>
      <c r="F864" s="1">
        <v>44944</v>
      </c>
      <c r="G864" s="1">
        <v>44944</v>
      </c>
      <c r="H864">
        <v>5</v>
      </c>
      <c r="I864">
        <v>73.489999999999995</v>
      </c>
      <c r="J864">
        <v>14.7</v>
      </c>
      <c r="K864">
        <v>17.850000000000001</v>
      </c>
      <c r="L864" t="s">
        <v>31</v>
      </c>
      <c r="M864" t="s">
        <v>95</v>
      </c>
      <c r="N864" t="s">
        <v>33</v>
      </c>
      <c r="O864">
        <v>35</v>
      </c>
      <c r="P864" t="s">
        <v>34</v>
      </c>
      <c r="Q864" t="s">
        <v>55</v>
      </c>
      <c r="R864" t="s">
        <v>63</v>
      </c>
      <c r="S864" t="s">
        <v>85</v>
      </c>
      <c r="T864">
        <v>0</v>
      </c>
      <c r="U864">
        <v>0</v>
      </c>
      <c r="V864">
        <v>0</v>
      </c>
      <c r="W864">
        <v>0</v>
      </c>
      <c r="X864">
        <v>1</v>
      </c>
      <c r="Y864">
        <v>0</v>
      </c>
      <c r="Z864" t="s">
        <v>37</v>
      </c>
      <c r="AA864">
        <v>0</v>
      </c>
      <c r="AB864" t="s">
        <v>73</v>
      </c>
      <c r="AC864" t="b">
        <v>0</v>
      </c>
      <c r="AD864" t="b">
        <v>0</v>
      </c>
    </row>
    <row r="865" spans="1:30" x14ac:dyDescent="0.25">
      <c r="A865" t="s">
        <v>936</v>
      </c>
      <c r="B865" s="1">
        <v>44492</v>
      </c>
      <c r="D865" s="1">
        <v>45632</v>
      </c>
      <c r="E865" s="1">
        <v>45632</v>
      </c>
      <c r="F865" s="1">
        <v>45895</v>
      </c>
      <c r="G865" s="1">
        <v>45895</v>
      </c>
      <c r="H865">
        <v>1</v>
      </c>
      <c r="I865">
        <v>41</v>
      </c>
      <c r="J865">
        <v>41</v>
      </c>
      <c r="K865">
        <v>61.03</v>
      </c>
      <c r="L865" t="s">
        <v>59</v>
      </c>
      <c r="M865" t="s">
        <v>88</v>
      </c>
      <c r="N865" t="s">
        <v>42</v>
      </c>
      <c r="O865">
        <v>42</v>
      </c>
      <c r="P865" t="s">
        <v>34</v>
      </c>
      <c r="Q865" t="s">
        <v>55</v>
      </c>
      <c r="R865" t="s">
        <v>56</v>
      </c>
      <c r="S865" t="s">
        <v>96</v>
      </c>
      <c r="T865">
        <v>0</v>
      </c>
      <c r="U865">
        <v>0</v>
      </c>
      <c r="V865">
        <v>0</v>
      </c>
      <c r="W865">
        <v>1</v>
      </c>
      <c r="X865">
        <v>0</v>
      </c>
      <c r="Y865" s="1">
        <v>45337</v>
      </c>
      <c r="Z865" s="1">
        <v>45337</v>
      </c>
      <c r="AA865">
        <v>10</v>
      </c>
      <c r="AB865" t="s">
        <v>38</v>
      </c>
      <c r="AC865" t="b">
        <v>1</v>
      </c>
      <c r="AD865" t="b">
        <v>1</v>
      </c>
    </row>
    <row r="866" spans="1:30" x14ac:dyDescent="0.25">
      <c r="A866" t="s">
        <v>937</v>
      </c>
      <c r="B866" s="1">
        <v>45393</v>
      </c>
      <c r="D866" s="1">
        <v>45793</v>
      </c>
      <c r="E866" s="1">
        <v>45793</v>
      </c>
      <c r="F866" s="1">
        <v>45865</v>
      </c>
      <c r="G866" s="1">
        <v>45865</v>
      </c>
      <c r="H866">
        <v>2</v>
      </c>
      <c r="I866">
        <v>97.45</v>
      </c>
      <c r="J866">
        <v>48.73</v>
      </c>
      <c r="K866">
        <v>25.5</v>
      </c>
      <c r="L866" t="s">
        <v>87</v>
      </c>
      <c r="M866" t="s">
        <v>88</v>
      </c>
      <c r="N866" t="s">
        <v>42</v>
      </c>
      <c r="O866">
        <v>40</v>
      </c>
      <c r="P866" t="s">
        <v>34</v>
      </c>
      <c r="Q866" t="s">
        <v>35</v>
      </c>
      <c r="R866" t="s">
        <v>56</v>
      </c>
      <c r="S866" t="s">
        <v>51</v>
      </c>
      <c r="T866">
        <v>0</v>
      </c>
      <c r="U866">
        <v>0</v>
      </c>
      <c r="V866">
        <v>1</v>
      </c>
      <c r="W866">
        <v>0</v>
      </c>
      <c r="X866">
        <v>1</v>
      </c>
      <c r="Y866">
        <v>0</v>
      </c>
      <c r="Z866" t="s">
        <v>37</v>
      </c>
      <c r="AA866">
        <v>0</v>
      </c>
      <c r="AB866" t="s">
        <v>38</v>
      </c>
      <c r="AC866" t="b">
        <v>0</v>
      </c>
      <c r="AD866" t="b">
        <v>0</v>
      </c>
    </row>
    <row r="867" spans="1:30" x14ac:dyDescent="0.25">
      <c r="A867" t="s">
        <v>938</v>
      </c>
      <c r="B867" s="1">
        <v>44221</v>
      </c>
      <c r="D867" s="1">
        <v>44459</v>
      </c>
      <c r="E867" s="1">
        <v>44459</v>
      </c>
      <c r="F867" s="1">
        <v>45601</v>
      </c>
      <c r="G867" s="1">
        <v>45601</v>
      </c>
      <c r="H867">
        <v>3</v>
      </c>
      <c r="I867">
        <v>59.06</v>
      </c>
      <c r="J867">
        <v>19.690000000000001</v>
      </c>
      <c r="K867">
        <v>26.17</v>
      </c>
      <c r="L867" t="s">
        <v>87</v>
      </c>
      <c r="M867" t="s">
        <v>104</v>
      </c>
      <c r="N867" t="s">
        <v>42</v>
      </c>
      <c r="O867">
        <v>17</v>
      </c>
      <c r="P867" t="s">
        <v>49</v>
      </c>
      <c r="Q867" t="s">
        <v>55</v>
      </c>
      <c r="R867" t="s">
        <v>67</v>
      </c>
      <c r="S867" t="s">
        <v>51</v>
      </c>
      <c r="T867">
        <v>0</v>
      </c>
      <c r="U867">
        <v>1</v>
      </c>
      <c r="V867">
        <v>1</v>
      </c>
      <c r="W867">
        <v>0</v>
      </c>
      <c r="X867">
        <v>1</v>
      </c>
      <c r="Y867">
        <v>0</v>
      </c>
      <c r="Z867" t="s">
        <v>37</v>
      </c>
      <c r="AA867">
        <v>6</v>
      </c>
      <c r="AB867" t="s">
        <v>73</v>
      </c>
      <c r="AC867" t="b">
        <v>1</v>
      </c>
      <c r="AD867" t="b">
        <v>1</v>
      </c>
    </row>
    <row r="868" spans="1:30" x14ac:dyDescent="0.25">
      <c r="A868" t="s">
        <v>939</v>
      </c>
      <c r="B868" s="1">
        <v>45251</v>
      </c>
      <c r="D868" s="1">
        <v>45875</v>
      </c>
      <c r="E868" s="1">
        <v>45875</v>
      </c>
      <c r="F868" s="1">
        <v>45923</v>
      </c>
      <c r="G868" s="1">
        <v>45923</v>
      </c>
      <c r="H868">
        <v>1</v>
      </c>
      <c r="I868">
        <v>45.72</v>
      </c>
      <c r="J868">
        <v>45.72</v>
      </c>
      <c r="K868">
        <v>53.22</v>
      </c>
      <c r="L868" t="s">
        <v>59</v>
      </c>
      <c r="M868" t="s">
        <v>95</v>
      </c>
      <c r="N868" t="s">
        <v>48</v>
      </c>
      <c r="O868">
        <v>35</v>
      </c>
      <c r="P868" t="s">
        <v>34</v>
      </c>
      <c r="Q868" t="s">
        <v>90</v>
      </c>
      <c r="R868" t="s">
        <v>67</v>
      </c>
      <c r="S868" t="s">
        <v>36</v>
      </c>
      <c r="T868">
        <v>0</v>
      </c>
      <c r="U868">
        <v>0</v>
      </c>
      <c r="V868">
        <v>0</v>
      </c>
      <c r="W868">
        <v>0</v>
      </c>
      <c r="X868">
        <v>1</v>
      </c>
      <c r="Y868">
        <v>0</v>
      </c>
      <c r="Z868" t="s">
        <v>37</v>
      </c>
      <c r="AA868">
        <v>0</v>
      </c>
      <c r="AB868" t="s">
        <v>38</v>
      </c>
      <c r="AC868" t="b">
        <v>1</v>
      </c>
      <c r="AD868" t="b">
        <v>0</v>
      </c>
    </row>
    <row r="869" spans="1:30" x14ac:dyDescent="0.25">
      <c r="A869" t="s">
        <v>940</v>
      </c>
      <c r="B869" s="1">
        <v>45151</v>
      </c>
      <c r="D869" s="1">
        <v>45695</v>
      </c>
      <c r="E869" s="1">
        <v>45695</v>
      </c>
      <c r="F869" s="1">
        <v>45697</v>
      </c>
      <c r="G869" s="1">
        <v>45697</v>
      </c>
      <c r="H869">
        <v>2</v>
      </c>
      <c r="I869">
        <v>252.34</v>
      </c>
      <c r="J869">
        <v>126.17</v>
      </c>
      <c r="K869">
        <v>110.02</v>
      </c>
      <c r="L869" t="s">
        <v>31</v>
      </c>
      <c r="M869" t="s">
        <v>76</v>
      </c>
      <c r="N869" t="s">
        <v>48</v>
      </c>
      <c r="O869">
        <v>53</v>
      </c>
      <c r="P869" t="s">
        <v>34</v>
      </c>
      <c r="Q869" t="s">
        <v>50</v>
      </c>
      <c r="R869" t="s">
        <v>56</v>
      </c>
      <c r="S869" t="s">
        <v>57</v>
      </c>
      <c r="T869">
        <v>0</v>
      </c>
      <c r="U869">
        <v>1</v>
      </c>
      <c r="V869">
        <v>0</v>
      </c>
      <c r="W869">
        <v>0</v>
      </c>
      <c r="X869">
        <v>0</v>
      </c>
      <c r="Y869" s="1">
        <v>45332</v>
      </c>
      <c r="Z869" s="1">
        <v>45332</v>
      </c>
      <c r="AA869">
        <v>5</v>
      </c>
      <c r="AB869" t="s">
        <v>38</v>
      </c>
      <c r="AC869" t="b">
        <v>1</v>
      </c>
      <c r="AD869" t="b">
        <v>1</v>
      </c>
    </row>
    <row r="870" spans="1:30" x14ac:dyDescent="0.25">
      <c r="A870" t="s">
        <v>941</v>
      </c>
      <c r="B870" s="1">
        <v>44908</v>
      </c>
      <c r="D870">
        <v>0</v>
      </c>
      <c r="E870" t="s">
        <v>92</v>
      </c>
      <c r="F870">
        <v>0</v>
      </c>
      <c r="G870" t="s">
        <v>92</v>
      </c>
      <c r="H870">
        <v>0</v>
      </c>
      <c r="I870">
        <v>0</v>
      </c>
      <c r="J870">
        <v>0</v>
      </c>
      <c r="K870">
        <v>0</v>
      </c>
      <c r="L870" t="s">
        <v>47</v>
      </c>
      <c r="M870" t="s">
        <v>32</v>
      </c>
      <c r="N870" t="s">
        <v>48</v>
      </c>
      <c r="O870">
        <v>32</v>
      </c>
      <c r="P870" t="s">
        <v>34</v>
      </c>
      <c r="Q870" t="s">
        <v>90</v>
      </c>
      <c r="R870" t="s">
        <v>63</v>
      </c>
      <c r="S870" t="s">
        <v>57</v>
      </c>
      <c r="T870">
        <v>0</v>
      </c>
      <c r="U870">
        <v>0</v>
      </c>
      <c r="V870">
        <v>0</v>
      </c>
      <c r="W870">
        <v>0</v>
      </c>
      <c r="X870">
        <v>0</v>
      </c>
      <c r="Y870" s="1">
        <v>45678</v>
      </c>
      <c r="Z870" s="1">
        <v>45678</v>
      </c>
      <c r="AA870">
        <v>7</v>
      </c>
      <c r="AB870" t="s">
        <v>52</v>
      </c>
      <c r="AC870" t="b">
        <v>1</v>
      </c>
      <c r="AD870" t="b">
        <v>0</v>
      </c>
    </row>
    <row r="871" spans="1:30" x14ac:dyDescent="0.25">
      <c r="A871" t="s">
        <v>942</v>
      </c>
      <c r="B871" s="1">
        <v>44630</v>
      </c>
      <c r="D871" s="1">
        <v>45798</v>
      </c>
      <c r="E871" s="1">
        <v>45798</v>
      </c>
      <c r="F871">
        <v>0</v>
      </c>
      <c r="G871" t="s">
        <v>92</v>
      </c>
      <c r="H871">
        <v>0</v>
      </c>
      <c r="I871">
        <v>0</v>
      </c>
      <c r="J871">
        <v>0</v>
      </c>
      <c r="K871">
        <v>0</v>
      </c>
      <c r="L871" t="s">
        <v>87</v>
      </c>
      <c r="M871" t="s">
        <v>54</v>
      </c>
      <c r="N871" t="s">
        <v>42</v>
      </c>
      <c r="O871">
        <v>45</v>
      </c>
      <c r="P871" t="s">
        <v>34</v>
      </c>
      <c r="Q871" t="s">
        <v>50</v>
      </c>
      <c r="R871" t="s">
        <v>56</v>
      </c>
      <c r="S871" t="s">
        <v>57</v>
      </c>
      <c r="T871">
        <v>1</v>
      </c>
      <c r="U871">
        <v>0</v>
      </c>
      <c r="V871">
        <v>0</v>
      </c>
      <c r="W871">
        <v>0</v>
      </c>
      <c r="X871">
        <v>0</v>
      </c>
      <c r="Y871" s="1">
        <v>44632</v>
      </c>
      <c r="Z871" s="1">
        <v>44632</v>
      </c>
      <c r="AA871">
        <v>1</v>
      </c>
      <c r="AB871" t="s">
        <v>38</v>
      </c>
      <c r="AC871" t="b">
        <v>1</v>
      </c>
      <c r="AD871" t="b">
        <v>0</v>
      </c>
    </row>
    <row r="872" spans="1:30" x14ac:dyDescent="0.25">
      <c r="A872" t="s">
        <v>943</v>
      </c>
      <c r="B872" s="1">
        <v>44823</v>
      </c>
      <c r="D872" s="1">
        <v>45864</v>
      </c>
      <c r="E872" s="1">
        <v>45864</v>
      </c>
      <c r="F872" s="1">
        <v>45909</v>
      </c>
      <c r="G872" s="1">
        <v>45909</v>
      </c>
      <c r="H872">
        <v>1</v>
      </c>
      <c r="I872">
        <v>68.41</v>
      </c>
      <c r="J872">
        <v>68.41</v>
      </c>
      <c r="K872">
        <v>43.18</v>
      </c>
      <c r="L872" t="s">
        <v>59</v>
      </c>
      <c r="M872" t="s">
        <v>76</v>
      </c>
      <c r="N872" t="s">
        <v>48</v>
      </c>
      <c r="O872">
        <v>29</v>
      </c>
      <c r="P872" t="s">
        <v>70</v>
      </c>
      <c r="Q872" t="s">
        <v>50</v>
      </c>
      <c r="R872" t="s">
        <v>35</v>
      </c>
      <c r="S872" t="s">
        <v>45</v>
      </c>
      <c r="T872">
        <v>0</v>
      </c>
      <c r="U872">
        <v>0</v>
      </c>
      <c r="V872">
        <v>0</v>
      </c>
      <c r="W872">
        <v>0</v>
      </c>
      <c r="X872">
        <v>0</v>
      </c>
      <c r="Y872" s="1">
        <v>45817</v>
      </c>
      <c r="Z872" s="1">
        <v>45817</v>
      </c>
      <c r="AA872">
        <v>3</v>
      </c>
      <c r="AB872" t="s">
        <v>38</v>
      </c>
      <c r="AC872" t="b">
        <v>1</v>
      </c>
      <c r="AD872" t="b">
        <v>0</v>
      </c>
    </row>
    <row r="873" spans="1:30" x14ac:dyDescent="0.25">
      <c r="A873" t="s">
        <v>944</v>
      </c>
      <c r="B873" s="1">
        <v>45111</v>
      </c>
      <c r="D873" s="1">
        <v>45207</v>
      </c>
      <c r="E873" s="1">
        <v>45207</v>
      </c>
      <c r="F873" s="1">
        <v>45530</v>
      </c>
      <c r="G873" s="1">
        <v>45530</v>
      </c>
      <c r="H873">
        <v>6</v>
      </c>
      <c r="I873">
        <v>258.08999999999997</v>
      </c>
      <c r="J873">
        <v>43.02</v>
      </c>
      <c r="K873">
        <v>28.91</v>
      </c>
      <c r="L873" t="s">
        <v>59</v>
      </c>
      <c r="M873" t="s">
        <v>62</v>
      </c>
      <c r="N873" t="s">
        <v>48</v>
      </c>
      <c r="O873">
        <v>23</v>
      </c>
      <c r="P873" t="s">
        <v>70</v>
      </c>
      <c r="Q873" t="s">
        <v>90</v>
      </c>
      <c r="R873" t="s">
        <v>35</v>
      </c>
      <c r="S873" t="s">
        <v>100</v>
      </c>
      <c r="T873">
        <v>0</v>
      </c>
      <c r="U873">
        <v>1</v>
      </c>
      <c r="V873">
        <v>0</v>
      </c>
      <c r="W873">
        <v>0</v>
      </c>
      <c r="X873">
        <v>0</v>
      </c>
      <c r="Y873">
        <v>0</v>
      </c>
      <c r="Z873" t="s">
        <v>37</v>
      </c>
      <c r="AA873">
        <v>0</v>
      </c>
      <c r="AB873" t="s">
        <v>52</v>
      </c>
      <c r="AC873" t="b">
        <v>1</v>
      </c>
      <c r="AD873" t="b">
        <v>0</v>
      </c>
    </row>
    <row r="874" spans="1:30" x14ac:dyDescent="0.25">
      <c r="A874" t="s">
        <v>945</v>
      </c>
      <c r="B874" s="1">
        <v>43987</v>
      </c>
      <c r="D874" s="1">
        <v>45899</v>
      </c>
      <c r="E874" s="1">
        <v>45899</v>
      </c>
      <c r="F874" s="1">
        <v>45908</v>
      </c>
      <c r="G874" s="1">
        <v>45908</v>
      </c>
      <c r="H874">
        <v>3</v>
      </c>
      <c r="I874">
        <v>184.37</v>
      </c>
      <c r="J874">
        <v>61.46</v>
      </c>
      <c r="K874">
        <v>47.04</v>
      </c>
      <c r="L874" t="s">
        <v>47</v>
      </c>
      <c r="M874" t="s">
        <v>60</v>
      </c>
      <c r="N874" t="s">
        <v>48</v>
      </c>
      <c r="O874">
        <v>34</v>
      </c>
      <c r="P874" t="s">
        <v>34</v>
      </c>
      <c r="Q874" t="s">
        <v>55</v>
      </c>
      <c r="R874" t="s">
        <v>35</v>
      </c>
      <c r="S874" t="s">
        <v>57</v>
      </c>
      <c r="T874">
        <v>0</v>
      </c>
      <c r="U874">
        <v>0</v>
      </c>
      <c r="V874">
        <v>0</v>
      </c>
      <c r="W874">
        <v>2</v>
      </c>
      <c r="X874">
        <v>1</v>
      </c>
      <c r="Y874" s="1">
        <v>44328</v>
      </c>
      <c r="Z874" s="1">
        <v>44328</v>
      </c>
      <c r="AA874">
        <v>1</v>
      </c>
      <c r="AB874" t="s">
        <v>52</v>
      </c>
      <c r="AC874" t="b">
        <v>1</v>
      </c>
      <c r="AD874" t="b">
        <v>0</v>
      </c>
    </row>
    <row r="875" spans="1:30" x14ac:dyDescent="0.25">
      <c r="A875" t="s">
        <v>946</v>
      </c>
      <c r="B875" s="1">
        <v>44520</v>
      </c>
      <c r="D875" s="1">
        <v>44924</v>
      </c>
      <c r="E875" s="1">
        <v>44924</v>
      </c>
      <c r="F875" s="1">
        <v>45070</v>
      </c>
      <c r="G875" s="1">
        <v>45070</v>
      </c>
      <c r="H875">
        <v>3</v>
      </c>
      <c r="I875">
        <v>199.22</v>
      </c>
      <c r="J875">
        <v>66.41</v>
      </c>
      <c r="K875">
        <v>55.39</v>
      </c>
      <c r="L875" t="s">
        <v>59</v>
      </c>
      <c r="M875" t="s">
        <v>88</v>
      </c>
      <c r="N875" t="s">
        <v>48</v>
      </c>
      <c r="O875">
        <v>20</v>
      </c>
      <c r="P875" t="s">
        <v>70</v>
      </c>
      <c r="Q875" t="s">
        <v>90</v>
      </c>
      <c r="R875" t="s">
        <v>56</v>
      </c>
      <c r="S875" t="s">
        <v>51</v>
      </c>
      <c r="T875">
        <v>0</v>
      </c>
      <c r="U875">
        <v>0</v>
      </c>
      <c r="V875">
        <v>0</v>
      </c>
      <c r="W875">
        <v>0</v>
      </c>
      <c r="X875">
        <v>0</v>
      </c>
      <c r="Y875">
        <v>0</v>
      </c>
      <c r="Z875" t="s">
        <v>37</v>
      </c>
      <c r="AA875">
        <v>0</v>
      </c>
      <c r="AB875" t="s">
        <v>52</v>
      </c>
      <c r="AC875" t="b">
        <v>1</v>
      </c>
      <c r="AD875" t="b">
        <v>1</v>
      </c>
    </row>
    <row r="876" spans="1:30" x14ac:dyDescent="0.25">
      <c r="A876" t="s">
        <v>947</v>
      </c>
      <c r="B876" s="1">
        <v>44639</v>
      </c>
      <c r="D876" s="1">
        <v>45442</v>
      </c>
      <c r="E876" s="1">
        <v>45442</v>
      </c>
      <c r="F876" s="1">
        <v>45663</v>
      </c>
      <c r="G876" s="1">
        <v>45663</v>
      </c>
      <c r="H876">
        <v>5</v>
      </c>
      <c r="I876">
        <v>387.8</v>
      </c>
      <c r="J876">
        <v>77.56</v>
      </c>
      <c r="K876">
        <v>115.18</v>
      </c>
      <c r="L876" t="s">
        <v>47</v>
      </c>
      <c r="M876" t="s">
        <v>88</v>
      </c>
      <c r="N876" t="s">
        <v>42</v>
      </c>
      <c r="O876">
        <v>22</v>
      </c>
      <c r="P876" t="s">
        <v>70</v>
      </c>
      <c r="Q876" t="s">
        <v>35</v>
      </c>
      <c r="R876" t="s">
        <v>35</v>
      </c>
      <c r="S876" t="s">
        <v>85</v>
      </c>
      <c r="T876">
        <v>0</v>
      </c>
      <c r="U876">
        <v>0</v>
      </c>
      <c r="V876">
        <v>1</v>
      </c>
      <c r="W876">
        <v>0</v>
      </c>
      <c r="X876">
        <v>2</v>
      </c>
      <c r="Y876" s="1">
        <v>45520</v>
      </c>
      <c r="Z876" s="1">
        <v>45520</v>
      </c>
      <c r="AA876">
        <v>0</v>
      </c>
      <c r="AB876" t="s">
        <v>38</v>
      </c>
      <c r="AC876" t="b">
        <v>1</v>
      </c>
      <c r="AD876" t="b">
        <v>1</v>
      </c>
    </row>
    <row r="877" spans="1:30" x14ac:dyDescent="0.25">
      <c r="A877" t="s">
        <v>948</v>
      </c>
      <c r="B877" s="1">
        <v>45074</v>
      </c>
      <c r="D877" s="1">
        <v>45738</v>
      </c>
      <c r="E877" s="1">
        <v>45738</v>
      </c>
      <c r="F877" s="1">
        <v>45909</v>
      </c>
      <c r="G877" s="1">
        <v>45909</v>
      </c>
      <c r="H877">
        <v>2</v>
      </c>
      <c r="I877">
        <v>154.15</v>
      </c>
      <c r="J877">
        <v>77.08</v>
      </c>
      <c r="K877">
        <v>92.37</v>
      </c>
      <c r="L877" t="s">
        <v>31</v>
      </c>
      <c r="M877" t="s">
        <v>60</v>
      </c>
      <c r="N877" t="s">
        <v>48</v>
      </c>
      <c r="O877">
        <v>51</v>
      </c>
      <c r="P877" t="s">
        <v>34</v>
      </c>
      <c r="Q877" t="s">
        <v>82</v>
      </c>
      <c r="R877" t="s">
        <v>44</v>
      </c>
      <c r="S877" t="s">
        <v>96</v>
      </c>
      <c r="T877">
        <v>0</v>
      </c>
      <c r="U877">
        <v>0</v>
      </c>
      <c r="V877">
        <v>0</v>
      </c>
      <c r="W877">
        <v>0</v>
      </c>
      <c r="X877">
        <v>0</v>
      </c>
      <c r="Y877" s="1">
        <v>45102</v>
      </c>
      <c r="Z877" s="1">
        <v>45102</v>
      </c>
      <c r="AA877">
        <v>0</v>
      </c>
      <c r="AB877" t="s">
        <v>38</v>
      </c>
      <c r="AC877" t="b">
        <v>1</v>
      </c>
      <c r="AD877" t="b">
        <v>1</v>
      </c>
    </row>
    <row r="878" spans="1:30" x14ac:dyDescent="0.25">
      <c r="A878" t="s">
        <v>949</v>
      </c>
      <c r="B878" s="1">
        <v>44228</v>
      </c>
      <c r="D878" s="1">
        <v>45553</v>
      </c>
      <c r="E878" s="1">
        <v>45553</v>
      </c>
      <c r="F878" s="1">
        <v>45785</v>
      </c>
      <c r="G878" s="1">
        <v>45785</v>
      </c>
      <c r="H878">
        <v>1</v>
      </c>
      <c r="I878">
        <v>29.12</v>
      </c>
      <c r="J878">
        <v>29.12</v>
      </c>
      <c r="K878">
        <v>22.99</v>
      </c>
      <c r="L878" t="s">
        <v>31</v>
      </c>
      <c r="M878" t="s">
        <v>41</v>
      </c>
      <c r="N878" t="s">
        <v>42</v>
      </c>
      <c r="O878">
        <v>31</v>
      </c>
      <c r="P878" t="s">
        <v>34</v>
      </c>
      <c r="Q878" t="s">
        <v>43</v>
      </c>
      <c r="R878" t="s">
        <v>44</v>
      </c>
      <c r="S878" t="s">
        <v>51</v>
      </c>
      <c r="T878">
        <v>0</v>
      </c>
      <c r="U878">
        <v>0</v>
      </c>
      <c r="V878">
        <v>0</v>
      </c>
      <c r="W878">
        <v>0</v>
      </c>
      <c r="X878">
        <v>0</v>
      </c>
      <c r="Y878">
        <v>0</v>
      </c>
      <c r="Z878" t="s">
        <v>37</v>
      </c>
      <c r="AA878">
        <v>2</v>
      </c>
      <c r="AB878" t="s">
        <v>73</v>
      </c>
      <c r="AC878" t="b">
        <v>0</v>
      </c>
      <c r="AD878" t="b">
        <v>0</v>
      </c>
    </row>
    <row r="879" spans="1:30" x14ac:dyDescent="0.25">
      <c r="A879" t="s">
        <v>950</v>
      </c>
      <c r="B879" s="1">
        <v>45246</v>
      </c>
      <c r="D879" s="1">
        <v>45853</v>
      </c>
      <c r="E879" s="1">
        <v>45853</v>
      </c>
      <c r="F879" s="1">
        <v>45908</v>
      </c>
      <c r="G879" s="1">
        <v>45908</v>
      </c>
      <c r="H879">
        <v>5</v>
      </c>
      <c r="I879">
        <v>4.8</v>
      </c>
      <c r="J879">
        <v>0.96</v>
      </c>
      <c r="K879">
        <v>0.77</v>
      </c>
      <c r="L879" t="s">
        <v>40</v>
      </c>
      <c r="M879" t="s">
        <v>88</v>
      </c>
      <c r="N879" t="s">
        <v>33</v>
      </c>
      <c r="O879">
        <v>29</v>
      </c>
      <c r="P879" t="s">
        <v>70</v>
      </c>
      <c r="Q879" t="s">
        <v>50</v>
      </c>
      <c r="R879" t="s">
        <v>56</v>
      </c>
      <c r="S879" t="s">
        <v>100</v>
      </c>
      <c r="T879">
        <v>2</v>
      </c>
      <c r="U879">
        <v>0</v>
      </c>
      <c r="V879">
        <v>1</v>
      </c>
      <c r="W879">
        <v>2</v>
      </c>
      <c r="X879">
        <v>1</v>
      </c>
      <c r="Y879" s="1">
        <v>45422</v>
      </c>
      <c r="Z879" s="1">
        <v>45422</v>
      </c>
      <c r="AA879">
        <v>6</v>
      </c>
      <c r="AB879" t="s">
        <v>38</v>
      </c>
      <c r="AC879" t="b">
        <v>0</v>
      </c>
      <c r="AD879" t="b">
        <v>0</v>
      </c>
    </row>
    <row r="880" spans="1:30" x14ac:dyDescent="0.25">
      <c r="A880" t="s">
        <v>951</v>
      </c>
      <c r="B880" s="1">
        <v>44302</v>
      </c>
      <c r="D880" s="1">
        <v>44696</v>
      </c>
      <c r="E880" s="1">
        <v>44696</v>
      </c>
      <c r="F880" s="1">
        <v>45539</v>
      </c>
      <c r="G880" s="1">
        <v>45539</v>
      </c>
      <c r="H880">
        <v>3</v>
      </c>
      <c r="I880">
        <v>6.47</v>
      </c>
      <c r="J880">
        <v>2.16</v>
      </c>
      <c r="K880">
        <v>0.5</v>
      </c>
      <c r="L880" t="s">
        <v>40</v>
      </c>
      <c r="M880" t="s">
        <v>104</v>
      </c>
      <c r="N880" t="s">
        <v>48</v>
      </c>
      <c r="O880">
        <v>25</v>
      </c>
      <c r="P880" t="s">
        <v>70</v>
      </c>
      <c r="Q880" t="s">
        <v>66</v>
      </c>
      <c r="R880" t="s">
        <v>67</v>
      </c>
      <c r="S880" t="s">
        <v>51</v>
      </c>
      <c r="T880">
        <v>0</v>
      </c>
      <c r="U880">
        <v>0</v>
      </c>
      <c r="V880">
        <v>0</v>
      </c>
      <c r="W880">
        <v>0</v>
      </c>
      <c r="X880">
        <v>1</v>
      </c>
      <c r="Y880" s="1">
        <v>45236</v>
      </c>
      <c r="Z880" s="1">
        <v>45236</v>
      </c>
      <c r="AA880">
        <v>1</v>
      </c>
      <c r="AB880" t="s">
        <v>73</v>
      </c>
      <c r="AC880" t="b">
        <v>1</v>
      </c>
      <c r="AD880" t="b">
        <v>0</v>
      </c>
    </row>
    <row r="881" spans="1:30" x14ac:dyDescent="0.25">
      <c r="A881" t="s">
        <v>952</v>
      </c>
      <c r="B881" s="1">
        <v>44622</v>
      </c>
      <c r="D881" s="1">
        <v>45776</v>
      </c>
      <c r="E881" s="1">
        <v>45776</v>
      </c>
      <c r="F881" s="1">
        <v>45858</v>
      </c>
      <c r="G881" s="1">
        <v>45858</v>
      </c>
      <c r="H881">
        <v>5</v>
      </c>
      <c r="I881">
        <v>120.63</v>
      </c>
      <c r="J881">
        <v>24.13</v>
      </c>
      <c r="K881">
        <v>17.28</v>
      </c>
      <c r="L881" t="s">
        <v>31</v>
      </c>
      <c r="M881" t="s">
        <v>69</v>
      </c>
      <c r="N881" t="s">
        <v>33</v>
      </c>
      <c r="O881">
        <v>16</v>
      </c>
      <c r="P881" t="s">
        <v>49</v>
      </c>
      <c r="Q881" t="s">
        <v>55</v>
      </c>
      <c r="R881" t="s">
        <v>56</v>
      </c>
      <c r="S881" t="s">
        <v>85</v>
      </c>
      <c r="T881">
        <v>0</v>
      </c>
      <c r="U881">
        <v>0</v>
      </c>
      <c r="V881">
        <v>0</v>
      </c>
      <c r="W881">
        <v>0</v>
      </c>
      <c r="X881">
        <v>3</v>
      </c>
      <c r="Y881" s="1">
        <v>44814</v>
      </c>
      <c r="Z881" s="1">
        <v>44814</v>
      </c>
      <c r="AA881">
        <v>6</v>
      </c>
      <c r="AB881" t="s">
        <v>38</v>
      </c>
      <c r="AC881" t="b">
        <v>1</v>
      </c>
      <c r="AD881" t="b">
        <v>0</v>
      </c>
    </row>
    <row r="882" spans="1:30" x14ac:dyDescent="0.25">
      <c r="A882" t="s">
        <v>953</v>
      </c>
      <c r="B882" s="1">
        <v>45024</v>
      </c>
      <c r="D882" s="1">
        <v>45632</v>
      </c>
      <c r="E882" s="1">
        <v>45632</v>
      </c>
      <c r="F882" s="1">
        <v>45791</v>
      </c>
      <c r="G882" s="1">
        <v>45791</v>
      </c>
      <c r="H882">
        <v>3</v>
      </c>
      <c r="I882">
        <v>2.74</v>
      </c>
      <c r="J882">
        <v>0.91</v>
      </c>
      <c r="K882">
        <v>0.79</v>
      </c>
      <c r="L882" t="s">
        <v>65</v>
      </c>
      <c r="M882" t="s">
        <v>95</v>
      </c>
      <c r="N882" t="s">
        <v>48</v>
      </c>
      <c r="O882">
        <v>38</v>
      </c>
      <c r="P882" t="s">
        <v>34</v>
      </c>
      <c r="Q882" t="s">
        <v>90</v>
      </c>
      <c r="R882" t="s">
        <v>35</v>
      </c>
      <c r="S882" t="s">
        <v>36</v>
      </c>
      <c r="T882">
        <v>0</v>
      </c>
      <c r="U882">
        <v>0</v>
      </c>
      <c r="V882">
        <v>0</v>
      </c>
      <c r="W882">
        <v>0</v>
      </c>
      <c r="X882">
        <v>1</v>
      </c>
      <c r="Y882">
        <v>0</v>
      </c>
      <c r="Z882" t="s">
        <v>37</v>
      </c>
      <c r="AA882">
        <v>2</v>
      </c>
      <c r="AB882" t="s">
        <v>52</v>
      </c>
      <c r="AC882" t="b">
        <v>1</v>
      </c>
      <c r="AD882" t="b">
        <v>0</v>
      </c>
    </row>
    <row r="883" spans="1:30" x14ac:dyDescent="0.25">
      <c r="A883" t="s">
        <v>954</v>
      </c>
      <c r="B883" s="1">
        <v>45102</v>
      </c>
      <c r="D883" s="1">
        <v>45142</v>
      </c>
      <c r="E883" s="1">
        <v>45142</v>
      </c>
      <c r="F883" s="1">
        <v>45796</v>
      </c>
      <c r="G883" s="1">
        <v>45796</v>
      </c>
      <c r="H883">
        <v>5</v>
      </c>
      <c r="I883">
        <v>338.68</v>
      </c>
      <c r="J883">
        <v>67.739999999999995</v>
      </c>
      <c r="K883">
        <v>57.43</v>
      </c>
      <c r="L883" t="s">
        <v>59</v>
      </c>
      <c r="M883" t="s">
        <v>69</v>
      </c>
      <c r="N883" t="s">
        <v>42</v>
      </c>
      <c r="O883">
        <v>34</v>
      </c>
      <c r="P883" t="s">
        <v>34</v>
      </c>
      <c r="Q883" t="s">
        <v>35</v>
      </c>
      <c r="R883" t="s">
        <v>35</v>
      </c>
      <c r="S883" t="s">
        <v>85</v>
      </c>
      <c r="T883">
        <v>0</v>
      </c>
      <c r="U883">
        <v>1</v>
      </c>
      <c r="V883">
        <v>0</v>
      </c>
      <c r="W883">
        <v>1</v>
      </c>
      <c r="X883">
        <v>1</v>
      </c>
      <c r="Y883">
        <v>0</v>
      </c>
      <c r="Z883" t="s">
        <v>37</v>
      </c>
      <c r="AA883">
        <v>0</v>
      </c>
      <c r="AB883" t="s">
        <v>52</v>
      </c>
      <c r="AC883" t="b">
        <v>1</v>
      </c>
      <c r="AD883" t="b">
        <v>1</v>
      </c>
    </row>
    <row r="884" spans="1:30" x14ac:dyDescent="0.25">
      <c r="A884" t="s">
        <v>955</v>
      </c>
      <c r="B884" s="1">
        <v>44065</v>
      </c>
      <c r="D884" s="1">
        <v>44372</v>
      </c>
      <c r="E884" s="1">
        <v>44372</v>
      </c>
      <c r="F884" s="1">
        <v>44738</v>
      </c>
      <c r="G884" s="1">
        <v>44738</v>
      </c>
      <c r="H884">
        <v>4</v>
      </c>
      <c r="I884">
        <v>269.36</v>
      </c>
      <c r="J884">
        <v>67.34</v>
      </c>
      <c r="K884">
        <v>73.14</v>
      </c>
      <c r="L884" t="s">
        <v>40</v>
      </c>
      <c r="M884" t="s">
        <v>76</v>
      </c>
      <c r="N884" t="s">
        <v>48</v>
      </c>
      <c r="O884">
        <v>22</v>
      </c>
      <c r="P884" t="s">
        <v>70</v>
      </c>
      <c r="Q884" t="s">
        <v>35</v>
      </c>
      <c r="R884" t="s">
        <v>63</v>
      </c>
      <c r="S884" t="s">
        <v>72</v>
      </c>
      <c r="T884">
        <v>1</v>
      </c>
      <c r="U884">
        <v>0</v>
      </c>
      <c r="V884">
        <v>0</v>
      </c>
      <c r="W884">
        <v>1</v>
      </c>
      <c r="X884">
        <v>3</v>
      </c>
      <c r="Y884" s="1">
        <v>44720</v>
      </c>
      <c r="Z884" s="1">
        <v>44720</v>
      </c>
      <c r="AA884">
        <v>0</v>
      </c>
      <c r="AB884" t="s">
        <v>38</v>
      </c>
      <c r="AC884" t="b">
        <v>1</v>
      </c>
      <c r="AD884" t="b">
        <v>1</v>
      </c>
    </row>
    <row r="885" spans="1:30" x14ac:dyDescent="0.25">
      <c r="A885" t="s">
        <v>956</v>
      </c>
      <c r="B885" s="1">
        <v>44684</v>
      </c>
      <c r="D885" s="1">
        <v>45860</v>
      </c>
      <c r="E885" s="1">
        <v>45860</v>
      </c>
      <c r="F885" s="1">
        <v>45943</v>
      </c>
      <c r="G885" s="1">
        <v>45943</v>
      </c>
      <c r="H885">
        <v>3</v>
      </c>
      <c r="I885">
        <v>10.07</v>
      </c>
      <c r="J885">
        <v>3.36</v>
      </c>
      <c r="K885">
        <v>2.2799999999999998</v>
      </c>
      <c r="L885" t="s">
        <v>40</v>
      </c>
      <c r="M885" t="s">
        <v>41</v>
      </c>
      <c r="N885" t="s">
        <v>48</v>
      </c>
      <c r="O885">
        <v>26</v>
      </c>
      <c r="P885" t="s">
        <v>70</v>
      </c>
      <c r="Q885" t="s">
        <v>35</v>
      </c>
      <c r="R885" t="s">
        <v>67</v>
      </c>
      <c r="S885" t="s">
        <v>96</v>
      </c>
      <c r="T885">
        <v>0</v>
      </c>
      <c r="U885">
        <v>0</v>
      </c>
      <c r="V885">
        <v>0</v>
      </c>
      <c r="W885">
        <v>0</v>
      </c>
      <c r="X885">
        <v>0</v>
      </c>
      <c r="Y885" s="1">
        <v>44836</v>
      </c>
      <c r="Z885" s="1">
        <v>44836</v>
      </c>
      <c r="AA885">
        <v>7</v>
      </c>
      <c r="AB885" t="s">
        <v>73</v>
      </c>
      <c r="AC885" t="b">
        <v>0</v>
      </c>
      <c r="AD885" t="b">
        <v>0</v>
      </c>
    </row>
    <row r="886" spans="1:30" x14ac:dyDescent="0.25">
      <c r="A886" t="s">
        <v>957</v>
      </c>
      <c r="B886" s="1">
        <v>45582</v>
      </c>
      <c r="D886" s="1">
        <v>45754</v>
      </c>
      <c r="E886" s="1">
        <v>45754</v>
      </c>
      <c r="F886" s="1">
        <v>45938</v>
      </c>
      <c r="G886" s="1">
        <v>45938</v>
      </c>
      <c r="H886">
        <v>2</v>
      </c>
      <c r="I886">
        <v>100.36</v>
      </c>
      <c r="J886">
        <v>50.18</v>
      </c>
      <c r="K886">
        <v>95.68</v>
      </c>
      <c r="L886" t="s">
        <v>65</v>
      </c>
      <c r="M886" t="s">
        <v>104</v>
      </c>
      <c r="N886" t="s">
        <v>42</v>
      </c>
      <c r="O886">
        <v>27</v>
      </c>
      <c r="P886" t="s">
        <v>70</v>
      </c>
      <c r="Q886" t="s">
        <v>55</v>
      </c>
      <c r="R886" t="s">
        <v>35</v>
      </c>
      <c r="S886" t="s">
        <v>72</v>
      </c>
      <c r="T886">
        <v>0</v>
      </c>
      <c r="U886">
        <v>0</v>
      </c>
      <c r="V886">
        <v>0</v>
      </c>
      <c r="W886">
        <v>0</v>
      </c>
      <c r="X886">
        <v>1</v>
      </c>
      <c r="Y886" s="1">
        <v>45685</v>
      </c>
      <c r="Z886" s="1">
        <v>45685</v>
      </c>
      <c r="AA886">
        <v>4</v>
      </c>
      <c r="AB886" t="s">
        <v>73</v>
      </c>
      <c r="AC886" t="b">
        <v>0</v>
      </c>
      <c r="AD886" t="b">
        <v>1</v>
      </c>
    </row>
    <row r="887" spans="1:30" x14ac:dyDescent="0.25">
      <c r="A887" t="s">
        <v>958</v>
      </c>
      <c r="B887" s="1">
        <v>44641</v>
      </c>
      <c r="D887" s="1">
        <v>45509</v>
      </c>
      <c r="E887" s="1">
        <v>45509</v>
      </c>
      <c r="F887" s="1">
        <v>45781</v>
      </c>
      <c r="G887" s="1">
        <v>45781</v>
      </c>
      <c r="H887">
        <v>5</v>
      </c>
      <c r="I887">
        <v>459.24</v>
      </c>
      <c r="J887">
        <v>91.85</v>
      </c>
      <c r="K887">
        <v>22.13</v>
      </c>
      <c r="L887" t="s">
        <v>59</v>
      </c>
      <c r="M887" t="s">
        <v>41</v>
      </c>
      <c r="N887" t="s">
        <v>48</v>
      </c>
      <c r="O887">
        <v>27</v>
      </c>
      <c r="P887" t="s">
        <v>70</v>
      </c>
      <c r="Q887" t="s">
        <v>43</v>
      </c>
      <c r="R887" t="s">
        <v>67</v>
      </c>
      <c r="S887" t="s">
        <v>57</v>
      </c>
      <c r="T887">
        <v>0</v>
      </c>
      <c r="U887">
        <v>0</v>
      </c>
      <c r="V887">
        <v>1</v>
      </c>
      <c r="W887">
        <v>0</v>
      </c>
      <c r="X887">
        <v>1</v>
      </c>
      <c r="Y887" s="1">
        <v>45499</v>
      </c>
      <c r="Z887" s="1">
        <v>45499</v>
      </c>
      <c r="AA887">
        <v>0</v>
      </c>
      <c r="AB887" t="s">
        <v>73</v>
      </c>
      <c r="AC887" t="b">
        <v>1</v>
      </c>
      <c r="AD887" t="b">
        <v>1</v>
      </c>
    </row>
    <row r="888" spans="1:30" x14ac:dyDescent="0.25">
      <c r="A888" t="s">
        <v>959</v>
      </c>
      <c r="B888" s="1">
        <v>43908</v>
      </c>
      <c r="D888" s="1">
        <v>44690</v>
      </c>
      <c r="E888" s="1">
        <v>44690</v>
      </c>
      <c r="F888">
        <v>0</v>
      </c>
      <c r="G888" t="s">
        <v>92</v>
      </c>
      <c r="H888">
        <v>0</v>
      </c>
      <c r="I888">
        <v>0</v>
      </c>
      <c r="J888">
        <v>0</v>
      </c>
      <c r="K888">
        <v>0</v>
      </c>
      <c r="L888" t="s">
        <v>40</v>
      </c>
      <c r="M888" t="s">
        <v>104</v>
      </c>
      <c r="N888" t="s">
        <v>42</v>
      </c>
      <c r="O888">
        <v>46</v>
      </c>
      <c r="P888" t="s">
        <v>34</v>
      </c>
      <c r="Q888" t="s">
        <v>90</v>
      </c>
      <c r="R888" t="s">
        <v>35</v>
      </c>
      <c r="S888" t="s">
        <v>36</v>
      </c>
      <c r="T888">
        <v>0</v>
      </c>
      <c r="U888">
        <v>0</v>
      </c>
      <c r="V888">
        <v>0</v>
      </c>
      <c r="W888">
        <v>0</v>
      </c>
      <c r="X888">
        <v>0</v>
      </c>
      <c r="Y888">
        <v>0</v>
      </c>
      <c r="Z888" t="s">
        <v>37</v>
      </c>
      <c r="AA888">
        <v>0</v>
      </c>
      <c r="AB888" t="s">
        <v>38</v>
      </c>
      <c r="AC888" t="b">
        <v>1</v>
      </c>
      <c r="AD888" t="b">
        <v>0</v>
      </c>
    </row>
    <row r="889" spans="1:30" x14ac:dyDescent="0.25">
      <c r="A889" t="s">
        <v>960</v>
      </c>
      <c r="B889" s="1">
        <v>45611</v>
      </c>
      <c r="D889" s="1">
        <v>45750</v>
      </c>
      <c r="E889" s="1">
        <v>45750</v>
      </c>
      <c r="F889">
        <v>0</v>
      </c>
      <c r="G889" t="s">
        <v>92</v>
      </c>
      <c r="H889">
        <v>0</v>
      </c>
      <c r="I889">
        <v>0</v>
      </c>
      <c r="J889">
        <v>0</v>
      </c>
      <c r="K889">
        <v>0</v>
      </c>
      <c r="L889" t="s">
        <v>31</v>
      </c>
      <c r="M889" t="s">
        <v>60</v>
      </c>
      <c r="N889" t="s">
        <v>33</v>
      </c>
      <c r="O889">
        <v>18</v>
      </c>
      <c r="P889" t="s">
        <v>49</v>
      </c>
      <c r="Q889" t="s">
        <v>90</v>
      </c>
      <c r="R889" t="s">
        <v>56</v>
      </c>
      <c r="S889" t="s">
        <v>57</v>
      </c>
      <c r="T889">
        <v>0</v>
      </c>
      <c r="U889">
        <v>1</v>
      </c>
      <c r="V889">
        <v>0</v>
      </c>
      <c r="W889">
        <v>0</v>
      </c>
      <c r="X889">
        <v>0</v>
      </c>
      <c r="Y889">
        <v>0</v>
      </c>
      <c r="Z889" t="s">
        <v>37</v>
      </c>
      <c r="AA889">
        <v>1</v>
      </c>
      <c r="AB889" t="s">
        <v>52</v>
      </c>
      <c r="AC889" t="b">
        <v>1</v>
      </c>
      <c r="AD889" t="b">
        <v>1</v>
      </c>
    </row>
    <row r="890" spans="1:30" x14ac:dyDescent="0.25">
      <c r="A890" t="s">
        <v>961</v>
      </c>
      <c r="B890" s="1">
        <v>45400</v>
      </c>
      <c r="D890" s="1">
        <v>45402</v>
      </c>
      <c r="E890" s="1">
        <v>45402</v>
      </c>
      <c r="F890" s="1">
        <v>45775</v>
      </c>
      <c r="G890" s="1">
        <v>45775</v>
      </c>
      <c r="H890">
        <v>1</v>
      </c>
      <c r="I890">
        <v>80.58</v>
      </c>
      <c r="J890">
        <v>80.58</v>
      </c>
      <c r="K890">
        <v>7.98</v>
      </c>
      <c r="L890" t="s">
        <v>59</v>
      </c>
      <c r="M890" t="s">
        <v>60</v>
      </c>
      <c r="N890" t="s">
        <v>48</v>
      </c>
      <c r="O890">
        <v>25</v>
      </c>
      <c r="P890" t="s">
        <v>70</v>
      </c>
      <c r="Q890" t="s">
        <v>35</v>
      </c>
      <c r="R890" t="s">
        <v>44</v>
      </c>
      <c r="S890" t="s">
        <v>51</v>
      </c>
      <c r="T890">
        <v>0</v>
      </c>
      <c r="U890">
        <v>0</v>
      </c>
      <c r="V890">
        <v>0</v>
      </c>
      <c r="W890">
        <v>0</v>
      </c>
      <c r="X890">
        <v>1</v>
      </c>
      <c r="Y890">
        <v>0</v>
      </c>
      <c r="Z890" t="s">
        <v>37</v>
      </c>
      <c r="AA890">
        <v>0</v>
      </c>
      <c r="AB890" t="s">
        <v>38</v>
      </c>
      <c r="AC890" t="b">
        <v>1</v>
      </c>
      <c r="AD890" t="b">
        <v>1</v>
      </c>
    </row>
    <row r="891" spans="1:30" x14ac:dyDescent="0.25">
      <c r="A891" t="s">
        <v>962</v>
      </c>
      <c r="B891" s="1">
        <v>44043</v>
      </c>
      <c r="D891" s="1">
        <v>44534</v>
      </c>
      <c r="E891" s="1">
        <v>44534</v>
      </c>
      <c r="F891" s="1">
        <v>45291</v>
      </c>
      <c r="G891" s="1">
        <v>45291</v>
      </c>
      <c r="H891">
        <v>2</v>
      </c>
      <c r="I891">
        <v>130.44999999999999</v>
      </c>
      <c r="J891">
        <v>65.23</v>
      </c>
      <c r="K891">
        <v>7.48</v>
      </c>
      <c r="L891" t="s">
        <v>87</v>
      </c>
      <c r="M891" t="s">
        <v>60</v>
      </c>
      <c r="N891" t="s">
        <v>33</v>
      </c>
      <c r="O891">
        <v>37</v>
      </c>
      <c r="P891" t="s">
        <v>34</v>
      </c>
      <c r="Q891" t="s">
        <v>50</v>
      </c>
      <c r="R891" t="s">
        <v>63</v>
      </c>
      <c r="S891" t="s">
        <v>36</v>
      </c>
      <c r="T891">
        <v>0</v>
      </c>
      <c r="U891">
        <v>0</v>
      </c>
      <c r="V891">
        <v>0</v>
      </c>
      <c r="W891">
        <v>0</v>
      </c>
      <c r="X891">
        <v>2</v>
      </c>
      <c r="Y891" s="1">
        <v>44435</v>
      </c>
      <c r="Z891" s="1">
        <v>44435</v>
      </c>
      <c r="AA891">
        <v>0</v>
      </c>
      <c r="AB891" t="s">
        <v>52</v>
      </c>
      <c r="AC891" t="b">
        <v>1</v>
      </c>
      <c r="AD891" t="b">
        <v>0</v>
      </c>
    </row>
    <row r="892" spans="1:30" x14ac:dyDescent="0.25">
      <c r="A892" t="s">
        <v>963</v>
      </c>
      <c r="B892" s="1">
        <v>45322</v>
      </c>
      <c r="D892" s="1">
        <v>45871</v>
      </c>
      <c r="E892" s="1">
        <v>45871</v>
      </c>
      <c r="F892">
        <v>0</v>
      </c>
      <c r="G892" t="s">
        <v>92</v>
      </c>
      <c r="H892">
        <v>0</v>
      </c>
      <c r="I892">
        <v>0</v>
      </c>
      <c r="J892">
        <v>0</v>
      </c>
      <c r="K892">
        <v>0</v>
      </c>
      <c r="L892" t="s">
        <v>87</v>
      </c>
      <c r="M892" t="s">
        <v>54</v>
      </c>
      <c r="N892" t="s">
        <v>33</v>
      </c>
      <c r="O892">
        <v>36</v>
      </c>
      <c r="P892" t="s">
        <v>34</v>
      </c>
      <c r="Q892" t="s">
        <v>35</v>
      </c>
      <c r="R892" t="s">
        <v>63</v>
      </c>
      <c r="S892" t="s">
        <v>100</v>
      </c>
      <c r="T892">
        <v>0</v>
      </c>
      <c r="U892">
        <v>0</v>
      </c>
      <c r="V892">
        <v>0</v>
      </c>
      <c r="W892">
        <v>0</v>
      </c>
      <c r="X892">
        <v>0</v>
      </c>
      <c r="Y892">
        <v>0</v>
      </c>
      <c r="Z892" t="s">
        <v>37</v>
      </c>
      <c r="AA892">
        <v>5</v>
      </c>
      <c r="AB892" t="s">
        <v>38</v>
      </c>
      <c r="AC892" t="b">
        <v>1</v>
      </c>
      <c r="AD892" t="b">
        <v>0</v>
      </c>
    </row>
    <row r="893" spans="1:30" x14ac:dyDescent="0.25">
      <c r="A893" t="s">
        <v>964</v>
      </c>
      <c r="B893" s="1">
        <v>44076</v>
      </c>
      <c r="D893" s="1">
        <v>45767</v>
      </c>
      <c r="E893" s="1">
        <v>45767</v>
      </c>
      <c r="F893" s="1">
        <v>45864</v>
      </c>
      <c r="G893" s="1">
        <v>45864</v>
      </c>
      <c r="H893">
        <v>2</v>
      </c>
      <c r="I893">
        <v>144.44</v>
      </c>
      <c r="J893">
        <v>72.22</v>
      </c>
      <c r="K893">
        <v>97.23</v>
      </c>
      <c r="L893" t="s">
        <v>59</v>
      </c>
      <c r="M893" t="s">
        <v>104</v>
      </c>
      <c r="N893" t="s">
        <v>42</v>
      </c>
      <c r="O893">
        <v>49</v>
      </c>
      <c r="P893" t="s">
        <v>34</v>
      </c>
      <c r="Q893" t="s">
        <v>55</v>
      </c>
      <c r="R893" t="s">
        <v>63</v>
      </c>
      <c r="S893" t="s">
        <v>36</v>
      </c>
      <c r="T893">
        <v>0</v>
      </c>
      <c r="U893">
        <v>0</v>
      </c>
      <c r="V893">
        <v>0</v>
      </c>
      <c r="W893">
        <v>0</v>
      </c>
      <c r="X893">
        <v>1</v>
      </c>
      <c r="Y893" s="1">
        <v>45589</v>
      </c>
      <c r="Z893" s="1">
        <v>45589</v>
      </c>
      <c r="AA893">
        <v>0</v>
      </c>
      <c r="AB893" t="s">
        <v>52</v>
      </c>
      <c r="AC893" t="b">
        <v>0</v>
      </c>
      <c r="AD893" t="b">
        <v>0</v>
      </c>
    </row>
    <row r="894" spans="1:30" x14ac:dyDescent="0.25">
      <c r="A894" t="s">
        <v>965</v>
      </c>
      <c r="B894" s="1">
        <v>45033</v>
      </c>
      <c r="D894">
        <v>0</v>
      </c>
      <c r="E894" t="s">
        <v>92</v>
      </c>
      <c r="F894">
        <v>0</v>
      </c>
      <c r="G894" t="s">
        <v>92</v>
      </c>
      <c r="H894">
        <v>0</v>
      </c>
      <c r="I894">
        <v>0</v>
      </c>
      <c r="J894">
        <v>0</v>
      </c>
      <c r="K894">
        <v>0</v>
      </c>
      <c r="L894" t="s">
        <v>59</v>
      </c>
      <c r="M894" t="s">
        <v>76</v>
      </c>
      <c r="N894" t="s">
        <v>48</v>
      </c>
      <c r="O894">
        <v>54</v>
      </c>
      <c r="P894" t="s">
        <v>34</v>
      </c>
      <c r="Q894" t="s">
        <v>66</v>
      </c>
      <c r="R894" t="s">
        <v>35</v>
      </c>
      <c r="S894" t="s">
        <v>51</v>
      </c>
      <c r="T894">
        <v>0</v>
      </c>
      <c r="U894">
        <v>0</v>
      </c>
      <c r="V894">
        <v>0</v>
      </c>
      <c r="W894">
        <v>0</v>
      </c>
      <c r="X894">
        <v>0</v>
      </c>
      <c r="Y894" s="1">
        <v>45399</v>
      </c>
      <c r="Z894" s="1">
        <v>45399</v>
      </c>
      <c r="AA894">
        <v>0</v>
      </c>
      <c r="AB894" t="s">
        <v>73</v>
      </c>
      <c r="AC894" t="b">
        <v>1</v>
      </c>
      <c r="AD894" t="b">
        <v>0</v>
      </c>
    </row>
    <row r="895" spans="1:30" x14ac:dyDescent="0.25">
      <c r="A895" t="s">
        <v>966</v>
      </c>
      <c r="B895" s="1">
        <v>44311</v>
      </c>
      <c r="D895" s="1">
        <v>44757</v>
      </c>
      <c r="E895" s="1">
        <v>44757</v>
      </c>
      <c r="F895" s="1">
        <v>45630</v>
      </c>
      <c r="G895" s="1">
        <v>45630</v>
      </c>
      <c r="H895">
        <v>3</v>
      </c>
      <c r="I895">
        <v>94.6</v>
      </c>
      <c r="J895">
        <v>31.53</v>
      </c>
      <c r="K895">
        <v>37.5</v>
      </c>
      <c r="L895" t="s">
        <v>59</v>
      </c>
      <c r="M895" t="s">
        <v>69</v>
      </c>
      <c r="N895" t="s">
        <v>48</v>
      </c>
      <c r="O895">
        <v>31</v>
      </c>
      <c r="P895" t="s">
        <v>34</v>
      </c>
      <c r="Q895" t="s">
        <v>50</v>
      </c>
      <c r="R895" t="s">
        <v>67</v>
      </c>
      <c r="S895" t="s">
        <v>57</v>
      </c>
      <c r="T895">
        <v>0</v>
      </c>
      <c r="U895">
        <v>0</v>
      </c>
      <c r="V895">
        <v>0</v>
      </c>
      <c r="W895">
        <v>0</v>
      </c>
      <c r="X895">
        <v>2</v>
      </c>
      <c r="Y895">
        <v>0</v>
      </c>
      <c r="Z895" t="s">
        <v>37</v>
      </c>
      <c r="AA895">
        <v>0</v>
      </c>
      <c r="AB895" t="s">
        <v>38</v>
      </c>
      <c r="AC895" t="b">
        <v>0</v>
      </c>
      <c r="AD895" t="b">
        <v>1</v>
      </c>
    </row>
    <row r="896" spans="1:30" x14ac:dyDescent="0.25">
      <c r="A896" t="s">
        <v>967</v>
      </c>
      <c r="B896" s="1">
        <v>44284</v>
      </c>
      <c r="D896" s="1">
        <v>45115</v>
      </c>
      <c r="E896" s="1">
        <v>45115</v>
      </c>
      <c r="F896" s="1">
        <v>45536</v>
      </c>
      <c r="G896" s="1">
        <v>45536</v>
      </c>
      <c r="H896">
        <v>3</v>
      </c>
      <c r="I896">
        <v>22.8</v>
      </c>
      <c r="J896">
        <v>7.6</v>
      </c>
      <c r="K896">
        <v>19.12</v>
      </c>
      <c r="L896" t="s">
        <v>87</v>
      </c>
      <c r="M896" t="s">
        <v>62</v>
      </c>
      <c r="N896" t="s">
        <v>42</v>
      </c>
      <c r="O896">
        <v>47</v>
      </c>
      <c r="P896" t="s">
        <v>34</v>
      </c>
      <c r="Q896" t="s">
        <v>90</v>
      </c>
      <c r="R896" t="s">
        <v>63</v>
      </c>
      <c r="S896" t="s">
        <v>36</v>
      </c>
      <c r="T896">
        <v>0</v>
      </c>
      <c r="U896">
        <v>0</v>
      </c>
      <c r="V896">
        <v>0</v>
      </c>
      <c r="W896">
        <v>0</v>
      </c>
      <c r="X896">
        <v>0</v>
      </c>
      <c r="Y896" s="1">
        <v>45123</v>
      </c>
      <c r="Z896" s="1">
        <v>45123</v>
      </c>
      <c r="AA896">
        <v>0</v>
      </c>
      <c r="AB896" t="s">
        <v>73</v>
      </c>
      <c r="AC896" t="b">
        <v>1</v>
      </c>
      <c r="AD896" t="b">
        <v>0</v>
      </c>
    </row>
    <row r="897" spans="1:30" x14ac:dyDescent="0.25">
      <c r="A897" t="s">
        <v>968</v>
      </c>
      <c r="B897" s="1">
        <v>45304</v>
      </c>
      <c r="D897" s="1">
        <v>45795</v>
      </c>
      <c r="E897" s="1">
        <v>45795</v>
      </c>
      <c r="F897" s="1">
        <v>45820</v>
      </c>
      <c r="G897" s="1">
        <v>45820</v>
      </c>
      <c r="H897">
        <v>3</v>
      </c>
      <c r="I897">
        <v>172.24</v>
      </c>
      <c r="J897">
        <v>57.41</v>
      </c>
      <c r="K897">
        <v>95.87</v>
      </c>
      <c r="L897" t="s">
        <v>59</v>
      </c>
      <c r="M897" t="s">
        <v>60</v>
      </c>
      <c r="N897" t="s">
        <v>48</v>
      </c>
      <c r="O897">
        <v>56</v>
      </c>
      <c r="P897" t="s">
        <v>34</v>
      </c>
      <c r="Q897" t="s">
        <v>50</v>
      </c>
      <c r="R897" t="s">
        <v>44</v>
      </c>
      <c r="S897" t="s">
        <v>72</v>
      </c>
      <c r="T897">
        <v>0</v>
      </c>
      <c r="U897">
        <v>0</v>
      </c>
      <c r="V897">
        <v>0</v>
      </c>
      <c r="W897">
        <v>0</v>
      </c>
      <c r="X897">
        <v>1</v>
      </c>
      <c r="Y897" s="1">
        <v>45506</v>
      </c>
      <c r="Z897" s="1">
        <v>45506</v>
      </c>
      <c r="AA897">
        <v>0</v>
      </c>
      <c r="AB897" t="s">
        <v>38</v>
      </c>
      <c r="AC897" t="b">
        <v>0</v>
      </c>
      <c r="AD897" t="b">
        <v>0</v>
      </c>
    </row>
    <row r="898" spans="1:30" x14ac:dyDescent="0.25">
      <c r="A898" t="s">
        <v>969</v>
      </c>
      <c r="B898" s="1">
        <v>45600</v>
      </c>
      <c r="D898" s="1">
        <v>45753</v>
      </c>
      <c r="E898" s="1">
        <v>45753</v>
      </c>
      <c r="F898" s="1">
        <v>45944</v>
      </c>
      <c r="G898" s="1">
        <v>45944</v>
      </c>
      <c r="H898">
        <v>3</v>
      </c>
      <c r="I898">
        <v>243.87</v>
      </c>
      <c r="J898">
        <v>81.290000000000006</v>
      </c>
      <c r="K898">
        <v>83.58</v>
      </c>
      <c r="L898" t="s">
        <v>87</v>
      </c>
      <c r="M898" t="s">
        <v>76</v>
      </c>
      <c r="N898" t="s">
        <v>48</v>
      </c>
      <c r="O898">
        <v>26</v>
      </c>
      <c r="P898" t="s">
        <v>70</v>
      </c>
      <c r="Q898" t="s">
        <v>66</v>
      </c>
      <c r="R898" t="s">
        <v>35</v>
      </c>
      <c r="S898" t="s">
        <v>96</v>
      </c>
      <c r="T898">
        <v>0</v>
      </c>
      <c r="U898">
        <v>0</v>
      </c>
      <c r="V898">
        <v>0</v>
      </c>
      <c r="W898">
        <v>0</v>
      </c>
      <c r="X898">
        <v>1</v>
      </c>
      <c r="Y898">
        <v>0</v>
      </c>
      <c r="Z898" t="s">
        <v>37</v>
      </c>
      <c r="AA898">
        <v>7</v>
      </c>
      <c r="AB898" t="s">
        <v>38</v>
      </c>
      <c r="AC898" t="b">
        <v>1</v>
      </c>
      <c r="AD898" t="b">
        <v>1</v>
      </c>
    </row>
    <row r="899" spans="1:30" x14ac:dyDescent="0.25">
      <c r="A899" t="s">
        <v>970</v>
      </c>
      <c r="B899" s="1">
        <v>45492</v>
      </c>
      <c r="D899">
        <v>0</v>
      </c>
      <c r="E899" t="s">
        <v>92</v>
      </c>
      <c r="F899">
        <v>0</v>
      </c>
      <c r="G899" t="s">
        <v>92</v>
      </c>
      <c r="H899">
        <v>0</v>
      </c>
      <c r="I899">
        <v>0</v>
      </c>
      <c r="J899">
        <v>0</v>
      </c>
      <c r="K899">
        <v>0</v>
      </c>
      <c r="L899" t="s">
        <v>59</v>
      </c>
      <c r="M899" t="s">
        <v>32</v>
      </c>
      <c r="N899" t="s">
        <v>33</v>
      </c>
      <c r="O899">
        <v>29</v>
      </c>
      <c r="P899" t="s">
        <v>70</v>
      </c>
      <c r="Q899" t="s">
        <v>50</v>
      </c>
      <c r="R899" t="s">
        <v>35</v>
      </c>
      <c r="S899" t="s">
        <v>36</v>
      </c>
      <c r="T899">
        <v>1</v>
      </c>
      <c r="U899">
        <v>0</v>
      </c>
      <c r="V899">
        <v>0</v>
      </c>
      <c r="W899">
        <v>0</v>
      </c>
      <c r="X899">
        <v>0</v>
      </c>
      <c r="Y899">
        <v>0</v>
      </c>
      <c r="Z899" t="s">
        <v>37</v>
      </c>
      <c r="AA899">
        <v>0</v>
      </c>
      <c r="AB899" t="s">
        <v>52</v>
      </c>
      <c r="AC899" t="b">
        <v>1</v>
      </c>
      <c r="AD899" t="b">
        <v>1</v>
      </c>
    </row>
    <row r="900" spans="1:30" x14ac:dyDescent="0.25">
      <c r="A900" t="s">
        <v>971</v>
      </c>
      <c r="B900" s="1">
        <v>43995</v>
      </c>
      <c r="D900" s="1">
        <v>45607</v>
      </c>
      <c r="E900" s="1">
        <v>45607</v>
      </c>
      <c r="F900" s="1">
        <v>45645</v>
      </c>
      <c r="G900" s="1">
        <v>45645</v>
      </c>
      <c r="H900">
        <v>1</v>
      </c>
      <c r="I900">
        <v>56.58</v>
      </c>
      <c r="J900">
        <v>56.58</v>
      </c>
      <c r="K900">
        <v>0.5</v>
      </c>
      <c r="L900" t="s">
        <v>65</v>
      </c>
      <c r="M900" t="s">
        <v>88</v>
      </c>
      <c r="N900" t="s">
        <v>48</v>
      </c>
      <c r="O900">
        <v>40</v>
      </c>
      <c r="P900" t="s">
        <v>34</v>
      </c>
      <c r="Q900" t="s">
        <v>35</v>
      </c>
      <c r="R900" t="s">
        <v>63</v>
      </c>
      <c r="S900" t="s">
        <v>45</v>
      </c>
      <c r="T900">
        <v>1</v>
      </c>
      <c r="U900">
        <v>0</v>
      </c>
      <c r="V900">
        <v>0</v>
      </c>
      <c r="W900">
        <v>0</v>
      </c>
      <c r="X900">
        <v>0</v>
      </c>
      <c r="Y900" s="1">
        <v>45179</v>
      </c>
      <c r="Z900" s="1">
        <v>45179</v>
      </c>
      <c r="AA900">
        <v>0</v>
      </c>
      <c r="AB900" t="s">
        <v>52</v>
      </c>
      <c r="AC900" t="b">
        <v>1</v>
      </c>
      <c r="AD900" t="b">
        <v>1</v>
      </c>
    </row>
    <row r="901" spans="1:30" x14ac:dyDescent="0.25">
      <c r="A901" t="s">
        <v>972</v>
      </c>
      <c r="B901" s="1">
        <v>44024</v>
      </c>
      <c r="D901" s="1">
        <v>45692</v>
      </c>
      <c r="E901" s="1">
        <v>45692</v>
      </c>
      <c r="F901" s="1">
        <v>45945</v>
      </c>
      <c r="G901" s="1">
        <v>45945</v>
      </c>
      <c r="H901">
        <v>3</v>
      </c>
      <c r="I901">
        <v>185.68</v>
      </c>
      <c r="J901">
        <v>61.89</v>
      </c>
      <c r="K901">
        <v>87.43</v>
      </c>
      <c r="L901" t="s">
        <v>59</v>
      </c>
      <c r="M901" t="s">
        <v>69</v>
      </c>
      <c r="N901" t="s">
        <v>48</v>
      </c>
      <c r="O901">
        <v>43</v>
      </c>
      <c r="P901" t="s">
        <v>34</v>
      </c>
      <c r="Q901" t="s">
        <v>43</v>
      </c>
      <c r="R901" t="s">
        <v>44</v>
      </c>
      <c r="S901" t="s">
        <v>57</v>
      </c>
      <c r="T901">
        <v>0</v>
      </c>
      <c r="U901">
        <v>1</v>
      </c>
      <c r="V901">
        <v>0</v>
      </c>
      <c r="W901">
        <v>0</v>
      </c>
      <c r="X901">
        <v>1</v>
      </c>
      <c r="Y901" s="1">
        <v>45090</v>
      </c>
      <c r="Z901" s="1">
        <v>45090</v>
      </c>
      <c r="AA901">
        <v>9</v>
      </c>
      <c r="AB901" t="s">
        <v>73</v>
      </c>
      <c r="AC901" t="b">
        <v>0</v>
      </c>
      <c r="AD901" t="b">
        <v>1</v>
      </c>
    </row>
    <row r="902" spans="1:30" x14ac:dyDescent="0.25">
      <c r="A902" t="s">
        <v>973</v>
      </c>
      <c r="B902" s="1">
        <v>44139</v>
      </c>
      <c r="D902" s="1">
        <v>45851</v>
      </c>
      <c r="E902" s="1">
        <v>45851</v>
      </c>
      <c r="F902" s="1">
        <v>45891</v>
      </c>
      <c r="G902" s="1">
        <v>45891</v>
      </c>
      <c r="H902">
        <v>3</v>
      </c>
      <c r="I902">
        <v>189.96</v>
      </c>
      <c r="J902">
        <v>63.32</v>
      </c>
      <c r="K902">
        <v>91.68</v>
      </c>
      <c r="L902" t="s">
        <v>31</v>
      </c>
      <c r="M902" t="s">
        <v>95</v>
      </c>
      <c r="N902" t="s">
        <v>48</v>
      </c>
      <c r="O902">
        <v>50</v>
      </c>
      <c r="P902" t="s">
        <v>34</v>
      </c>
      <c r="Q902" t="s">
        <v>55</v>
      </c>
      <c r="R902" t="s">
        <v>44</v>
      </c>
      <c r="S902" t="s">
        <v>57</v>
      </c>
      <c r="T902">
        <v>0</v>
      </c>
      <c r="U902">
        <v>0</v>
      </c>
      <c r="V902">
        <v>1</v>
      </c>
      <c r="W902">
        <v>0</v>
      </c>
      <c r="X902">
        <v>1</v>
      </c>
      <c r="Y902" s="1">
        <v>44730</v>
      </c>
      <c r="Z902" s="1">
        <v>44730</v>
      </c>
      <c r="AA902">
        <v>0</v>
      </c>
      <c r="AB902" t="s">
        <v>73</v>
      </c>
      <c r="AC902" t="b">
        <v>1</v>
      </c>
      <c r="AD902" t="b">
        <v>0</v>
      </c>
    </row>
    <row r="903" spans="1:30" x14ac:dyDescent="0.25">
      <c r="A903" t="s">
        <v>974</v>
      </c>
      <c r="B903" s="1">
        <v>44589</v>
      </c>
      <c r="D903" s="1">
        <v>45644</v>
      </c>
      <c r="E903" s="1">
        <v>45644</v>
      </c>
      <c r="F903" s="1">
        <v>45751</v>
      </c>
      <c r="G903" s="1">
        <v>45751</v>
      </c>
      <c r="H903">
        <v>3</v>
      </c>
      <c r="I903">
        <v>83.64</v>
      </c>
      <c r="J903">
        <v>27.88</v>
      </c>
      <c r="K903">
        <v>8.99</v>
      </c>
      <c r="L903" t="s">
        <v>87</v>
      </c>
      <c r="M903" t="s">
        <v>76</v>
      </c>
      <c r="N903" t="s">
        <v>42</v>
      </c>
      <c r="O903">
        <v>16</v>
      </c>
      <c r="P903" t="s">
        <v>49</v>
      </c>
      <c r="Q903" t="s">
        <v>66</v>
      </c>
      <c r="R903" t="s">
        <v>35</v>
      </c>
      <c r="S903" t="s">
        <v>36</v>
      </c>
      <c r="T903">
        <v>0</v>
      </c>
      <c r="U903">
        <v>0</v>
      </c>
      <c r="V903">
        <v>0</v>
      </c>
      <c r="W903">
        <v>0</v>
      </c>
      <c r="X903">
        <v>3</v>
      </c>
      <c r="Y903" s="1">
        <v>45232</v>
      </c>
      <c r="Z903" s="1">
        <v>45232</v>
      </c>
      <c r="AA903">
        <v>0</v>
      </c>
      <c r="AB903" t="s">
        <v>73</v>
      </c>
      <c r="AC903" t="b">
        <v>0</v>
      </c>
      <c r="AD903" t="b">
        <v>0</v>
      </c>
    </row>
    <row r="904" spans="1:30" x14ac:dyDescent="0.25">
      <c r="A904" t="s">
        <v>975</v>
      </c>
      <c r="B904" s="1">
        <v>45426</v>
      </c>
      <c r="D904" s="1">
        <v>45431</v>
      </c>
      <c r="E904" s="1">
        <v>45431</v>
      </c>
      <c r="F904" s="1">
        <v>45449</v>
      </c>
      <c r="G904" s="1">
        <v>45449</v>
      </c>
      <c r="H904">
        <v>3</v>
      </c>
      <c r="I904">
        <v>88.14</v>
      </c>
      <c r="J904">
        <v>29.38</v>
      </c>
      <c r="K904">
        <v>28.96</v>
      </c>
      <c r="L904" t="s">
        <v>65</v>
      </c>
      <c r="M904" t="s">
        <v>95</v>
      </c>
      <c r="N904" t="s">
        <v>48</v>
      </c>
      <c r="O904">
        <v>29</v>
      </c>
      <c r="P904" t="s">
        <v>70</v>
      </c>
      <c r="Q904" t="s">
        <v>90</v>
      </c>
      <c r="R904" t="s">
        <v>67</v>
      </c>
      <c r="S904" t="s">
        <v>36</v>
      </c>
      <c r="T904">
        <v>1</v>
      </c>
      <c r="U904">
        <v>0</v>
      </c>
      <c r="V904">
        <v>0</v>
      </c>
      <c r="W904">
        <v>0</v>
      </c>
      <c r="X904">
        <v>2</v>
      </c>
      <c r="Y904">
        <v>0</v>
      </c>
      <c r="Z904" t="s">
        <v>37</v>
      </c>
      <c r="AA904">
        <v>0</v>
      </c>
      <c r="AB904" t="s">
        <v>38</v>
      </c>
      <c r="AC904" t="b">
        <v>1</v>
      </c>
      <c r="AD904" t="b">
        <v>1</v>
      </c>
    </row>
    <row r="905" spans="1:30" x14ac:dyDescent="0.25">
      <c r="A905" t="s">
        <v>976</v>
      </c>
      <c r="B905" s="1">
        <v>45120</v>
      </c>
      <c r="D905" s="1">
        <v>45464</v>
      </c>
      <c r="E905" s="1">
        <v>45464</v>
      </c>
      <c r="F905">
        <v>0</v>
      </c>
      <c r="G905" t="s">
        <v>92</v>
      </c>
      <c r="H905">
        <v>0</v>
      </c>
      <c r="I905">
        <v>0</v>
      </c>
      <c r="J905">
        <v>0</v>
      </c>
      <c r="K905">
        <v>0</v>
      </c>
      <c r="L905" t="s">
        <v>47</v>
      </c>
      <c r="M905" t="s">
        <v>76</v>
      </c>
      <c r="N905" t="s">
        <v>48</v>
      </c>
      <c r="O905">
        <v>32</v>
      </c>
      <c r="P905" t="s">
        <v>34</v>
      </c>
      <c r="Q905" t="s">
        <v>50</v>
      </c>
      <c r="R905" t="s">
        <v>63</v>
      </c>
      <c r="S905" t="s">
        <v>45</v>
      </c>
      <c r="T905">
        <v>0</v>
      </c>
      <c r="U905">
        <v>1</v>
      </c>
      <c r="V905">
        <v>0</v>
      </c>
      <c r="W905">
        <v>0</v>
      </c>
      <c r="X905">
        <v>0</v>
      </c>
      <c r="Y905" s="1">
        <v>45432</v>
      </c>
      <c r="Z905" s="1">
        <v>45432</v>
      </c>
      <c r="AA905">
        <v>1</v>
      </c>
      <c r="AB905" t="s">
        <v>38</v>
      </c>
      <c r="AC905" t="b">
        <v>1</v>
      </c>
      <c r="AD905" t="b">
        <v>1</v>
      </c>
    </row>
    <row r="906" spans="1:30" x14ac:dyDescent="0.25">
      <c r="A906" t="s">
        <v>977</v>
      </c>
      <c r="B906" s="1">
        <v>44690</v>
      </c>
      <c r="D906" s="1">
        <v>45647</v>
      </c>
      <c r="E906" s="1">
        <v>45647</v>
      </c>
      <c r="F906">
        <v>0</v>
      </c>
      <c r="G906" t="s">
        <v>92</v>
      </c>
      <c r="H906">
        <v>0</v>
      </c>
      <c r="I906">
        <v>0</v>
      </c>
      <c r="J906">
        <v>0</v>
      </c>
      <c r="K906">
        <v>0</v>
      </c>
      <c r="L906" t="s">
        <v>59</v>
      </c>
      <c r="M906" t="s">
        <v>69</v>
      </c>
      <c r="N906" t="s">
        <v>42</v>
      </c>
      <c r="O906">
        <v>37</v>
      </c>
      <c r="P906" t="s">
        <v>34</v>
      </c>
      <c r="Q906" t="s">
        <v>43</v>
      </c>
      <c r="R906" t="s">
        <v>67</v>
      </c>
      <c r="S906" t="s">
        <v>100</v>
      </c>
      <c r="T906">
        <v>0</v>
      </c>
      <c r="U906">
        <v>0</v>
      </c>
      <c r="V906">
        <v>0</v>
      </c>
      <c r="W906">
        <v>0</v>
      </c>
      <c r="X906">
        <v>0</v>
      </c>
      <c r="Y906" s="1">
        <v>45819</v>
      </c>
      <c r="Z906" s="1">
        <v>45819</v>
      </c>
      <c r="AA906">
        <v>4</v>
      </c>
      <c r="AB906" t="s">
        <v>52</v>
      </c>
      <c r="AC906" t="b">
        <v>0</v>
      </c>
      <c r="AD906" t="b">
        <v>1</v>
      </c>
    </row>
    <row r="907" spans="1:30" x14ac:dyDescent="0.25">
      <c r="A907" t="s">
        <v>978</v>
      </c>
      <c r="B907" s="1">
        <v>44372</v>
      </c>
      <c r="D907" s="1">
        <v>44918</v>
      </c>
      <c r="E907" s="1">
        <v>44918</v>
      </c>
      <c r="F907" s="1">
        <v>44950</v>
      </c>
      <c r="G907" s="1">
        <v>44950</v>
      </c>
      <c r="H907">
        <v>4</v>
      </c>
      <c r="I907">
        <v>229.68</v>
      </c>
      <c r="J907">
        <v>57.42</v>
      </c>
      <c r="K907">
        <v>30.52</v>
      </c>
      <c r="L907" t="s">
        <v>40</v>
      </c>
      <c r="M907" t="s">
        <v>80</v>
      </c>
      <c r="N907" t="s">
        <v>42</v>
      </c>
      <c r="O907">
        <v>39</v>
      </c>
      <c r="P907" t="s">
        <v>34</v>
      </c>
      <c r="Q907" t="s">
        <v>90</v>
      </c>
      <c r="R907" t="s">
        <v>56</v>
      </c>
      <c r="S907" t="s">
        <v>36</v>
      </c>
      <c r="T907">
        <v>0</v>
      </c>
      <c r="U907">
        <v>0</v>
      </c>
      <c r="V907">
        <v>0</v>
      </c>
      <c r="W907">
        <v>0</v>
      </c>
      <c r="X907">
        <v>1</v>
      </c>
      <c r="Y907" s="1">
        <v>45942</v>
      </c>
      <c r="Z907" s="1">
        <v>45942</v>
      </c>
      <c r="AA907">
        <v>0</v>
      </c>
      <c r="AB907" t="s">
        <v>38</v>
      </c>
      <c r="AC907" t="b">
        <v>1</v>
      </c>
      <c r="AD907" t="b">
        <v>0</v>
      </c>
    </row>
    <row r="908" spans="1:30" x14ac:dyDescent="0.25">
      <c r="A908" t="s">
        <v>979</v>
      </c>
      <c r="B908" s="1">
        <v>45537</v>
      </c>
      <c r="D908" s="1">
        <v>45682</v>
      </c>
      <c r="E908" s="1">
        <v>45682</v>
      </c>
      <c r="F908" s="1">
        <v>45752</v>
      </c>
      <c r="G908" s="1">
        <v>45752</v>
      </c>
      <c r="H908">
        <v>3</v>
      </c>
      <c r="I908">
        <v>2.62</v>
      </c>
      <c r="J908">
        <v>0.87</v>
      </c>
      <c r="K908">
        <v>1.38</v>
      </c>
      <c r="L908" t="s">
        <v>59</v>
      </c>
      <c r="M908" t="s">
        <v>69</v>
      </c>
      <c r="N908" t="s">
        <v>48</v>
      </c>
      <c r="O908">
        <v>37</v>
      </c>
      <c r="P908" t="s">
        <v>34</v>
      </c>
      <c r="Q908" t="s">
        <v>90</v>
      </c>
      <c r="R908" t="s">
        <v>35</v>
      </c>
      <c r="S908" t="s">
        <v>72</v>
      </c>
      <c r="T908">
        <v>0</v>
      </c>
      <c r="U908">
        <v>0</v>
      </c>
      <c r="V908">
        <v>0</v>
      </c>
      <c r="W908">
        <v>0</v>
      </c>
      <c r="X908">
        <v>0</v>
      </c>
      <c r="Y908">
        <v>0</v>
      </c>
      <c r="Z908" t="s">
        <v>37</v>
      </c>
      <c r="AA908">
        <v>2</v>
      </c>
      <c r="AB908" t="s">
        <v>38</v>
      </c>
      <c r="AC908" t="b">
        <v>1</v>
      </c>
      <c r="AD908" t="b">
        <v>0</v>
      </c>
    </row>
    <row r="909" spans="1:30" x14ac:dyDescent="0.25">
      <c r="A909" t="s">
        <v>980</v>
      </c>
      <c r="B909" s="1">
        <v>45367</v>
      </c>
      <c r="D909" s="1">
        <v>45551</v>
      </c>
      <c r="E909" s="1">
        <v>45551</v>
      </c>
      <c r="F909" s="1">
        <v>45580</v>
      </c>
      <c r="G909" s="1">
        <v>45580</v>
      </c>
      <c r="H909">
        <v>4</v>
      </c>
      <c r="I909">
        <v>214.77</v>
      </c>
      <c r="J909">
        <v>53.69</v>
      </c>
      <c r="K909">
        <v>64.94</v>
      </c>
      <c r="L909" t="s">
        <v>40</v>
      </c>
      <c r="M909" t="s">
        <v>62</v>
      </c>
      <c r="N909" t="s">
        <v>33</v>
      </c>
      <c r="O909">
        <v>16</v>
      </c>
      <c r="P909" t="s">
        <v>49</v>
      </c>
      <c r="Q909" t="s">
        <v>55</v>
      </c>
      <c r="R909" t="s">
        <v>44</v>
      </c>
      <c r="S909" t="s">
        <v>45</v>
      </c>
      <c r="T909">
        <v>0</v>
      </c>
      <c r="U909">
        <v>0</v>
      </c>
      <c r="V909">
        <v>0</v>
      </c>
      <c r="W909">
        <v>0</v>
      </c>
      <c r="X909">
        <v>2</v>
      </c>
      <c r="Y909" s="1">
        <v>45799</v>
      </c>
      <c r="Z909" s="1">
        <v>45799</v>
      </c>
      <c r="AA909">
        <v>0</v>
      </c>
      <c r="AB909" t="s">
        <v>73</v>
      </c>
      <c r="AC909" t="b">
        <v>0</v>
      </c>
      <c r="AD909" t="b">
        <v>1</v>
      </c>
    </row>
    <row r="910" spans="1:30" x14ac:dyDescent="0.25">
      <c r="A910" t="s">
        <v>981</v>
      </c>
      <c r="B910" s="1">
        <v>44318</v>
      </c>
      <c r="D910" s="1">
        <v>44921</v>
      </c>
      <c r="E910" s="1">
        <v>44921</v>
      </c>
      <c r="F910" s="1">
        <v>45924</v>
      </c>
      <c r="G910" s="1">
        <v>45924</v>
      </c>
      <c r="H910">
        <v>4</v>
      </c>
      <c r="I910">
        <v>161.93</v>
      </c>
      <c r="J910">
        <v>40.479999999999997</v>
      </c>
      <c r="K910">
        <v>44.24</v>
      </c>
      <c r="L910" t="s">
        <v>87</v>
      </c>
      <c r="M910" t="s">
        <v>41</v>
      </c>
      <c r="N910" t="s">
        <v>48</v>
      </c>
      <c r="O910">
        <v>31</v>
      </c>
      <c r="P910" t="s">
        <v>34</v>
      </c>
      <c r="Q910" t="s">
        <v>55</v>
      </c>
      <c r="R910" t="s">
        <v>63</v>
      </c>
      <c r="S910" t="s">
        <v>45</v>
      </c>
      <c r="T910">
        <v>1</v>
      </c>
      <c r="U910">
        <v>0</v>
      </c>
      <c r="V910">
        <v>1</v>
      </c>
      <c r="W910">
        <v>0</v>
      </c>
      <c r="X910">
        <v>3</v>
      </c>
      <c r="Y910">
        <v>0</v>
      </c>
      <c r="Z910" t="s">
        <v>37</v>
      </c>
      <c r="AA910">
        <v>0</v>
      </c>
      <c r="AB910" t="s">
        <v>52</v>
      </c>
      <c r="AC910" t="b">
        <v>1</v>
      </c>
      <c r="AD910" t="b">
        <v>0</v>
      </c>
    </row>
    <row r="911" spans="1:30" x14ac:dyDescent="0.25">
      <c r="A911" t="s">
        <v>982</v>
      </c>
      <c r="B911" s="1">
        <v>45131</v>
      </c>
      <c r="D911" s="1">
        <v>45737</v>
      </c>
      <c r="E911" s="1">
        <v>45737</v>
      </c>
      <c r="F911" s="1">
        <v>45867</v>
      </c>
      <c r="G911" s="1">
        <v>45867</v>
      </c>
      <c r="H911">
        <v>2</v>
      </c>
      <c r="I911">
        <v>294.27</v>
      </c>
      <c r="J911">
        <v>147.13999999999999</v>
      </c>
      <c r="K911">
        <v>49.41</v>
      </c>
      <c r="L911" t="s">
        <v>87</v>
      </c>
      <c r="M911" t="s">
        <v>62</v>
      </c>
      <c r="N911" t="s">
        <v>42</v>
      </c>
      <c r="O911">
        <v>35</v>
      </c>
      <c r="P911" t="s">
        <v>34</v>
      </c>
      <c r="Q911" t="s">
        <v>50</v>
      </c>
      <c r="R911" t="s">
        <v>35</v>
      </c>
      <c r="S911" t="s">
        <v>100</v>
      </c>
      <c r="T911">
        <v>0</v>
      </c>
      <c r="U911">
        <v>0</v>
      </c>
      <c r="V911">
        <v>0</v>
      </c>
      <c r="W911">
        <v>0</v>
      </c>
      <c r="X911">
        <v>0</v>
      </c>
      <c r="Y911" s="1">
        <v>45254</v>
      </c>
      <c r="Z911" s="1">
        <v>45254</v>
      </c>
      <c r="AA911">
        <v>0</v>
      </c>
      <c r="AB911" t="s">
        <v>73</v>
      </c>
      <c r="AC911" t="b">
        <v>1</v>
      </c>
      <c r="AD911" t="b">
        <v>0</v>
      </c>
    </row>
    <row r="912" spans="1:30" x14ac:dyDescent="0.25">
      <c r="A912" t="s">
        <v>983</v>
      </c>
      <c r="B912" s="1">
        <v>44136</v>
      </c>
      <c r="D912" s="1">
        <v>45819</v>
      </c>
      <c r="E912" s="1">
        <v>45819</v>
      </c>
      <c r="F912" s="1">
        <v>45870</v>
      </c>
      <c r="G912" s="1">
        <v>45870</v>
      </c>
      <c r="H912">
        <v>4</v>
      </c>
      <c r="I912">
        <v>209.4</v>
      </c>
      <c r="J912">
        <v>52.35</v>
      </c>
      <c r="K912">
        <v>102.15</v>
      </c>
      <c r="L912" t="s">
        <v>47</v>
      </c>
      <c r="M912" t="s">
        <v>60</v>
      </c>
      <c r="N912" t="s">
        <v>42</v>
      </c>
      <c r="O912">
        <v>27</v>
      </c>
      <c r="P912" t="s">
        <v>70</v>
      </c>
      <c r="Q912" t="s">
        <v>66</v>
      </c>
      <c r="R912" t="s">
        <v>67</v>
      </c>
      <c r="S912" t="s">
        <v>100</v>
      </c>
      <c r="T912">
        <v>0</v>
      </c>
      <c r="U912">
        <v>0</v>
      </c>
      <c r="V912">
        <v>0</v>
      </c>
      <c r="W912">
        <v>0</v>
      </c>
      <c r="X912">
        <v>1</v>
      </c>
      <c r="Y912" s="1">
        <v>45174</v>
      </c>
      <c r="Z912" s="1">
        <v>45174</v>
      </c>
      <c r="AA912">
        <v>0</v>
      </c>
      <c r="AB912" t="s">
        <v>73</v>
      </c>
      <c r="AC912" t="b">
        <v>1</v>
      </c>
      <c r="AD912" t="b">
        <v>0</v>
      </c>
    </row>
    <row r="913" spans="1:30" x14ac:dyDescent="0.25">
      <c r="A913" t="s">
        <v>984</v>
      </c>
      <c r="B913" s="1">
        <v>43969</v>
      </c>
      <c r="D913" s="1">
        <v>45888</v>
      </c>
      <c r="E913" s="1">
        <v>45888</v>
      </c>
      <c r="F913" s="1">
        <v>45933</v>
      </c>
      <c r="G913" s="1">
        <v>45933</v>
      </c>
      <c r="H913">
        <v>4</v>
      </c>
      <c r="I913">
        <v>267.93</v>
      </c>
      <c r="J913">
        <v>66.98</v>
      </c>
      <c r="K913">
        <v>44.64</v>
      </c>
      <c r="L913" t="s">
        <v>31</v>
      </c>
      <c r="M913" t="s">
        <v>104</v>
      </c>
      <c r="N913" t="s">
        <v>42</v>
      </c>
      <c r="O913">
        <v>47</v>
      </c>
      <c r="P913" t="s">
        <v>34</v>
      </c>
      <c r="Q913" t="s">
        <v>55</v>
      </c>
      <c r="R913" t="s">
        <v>67</v>
      </c>
      <c r="S913" t="s">
        <v>51</v>
      </c>
      <c r="T913">
        <v>0</v>
      </c>
      <c r="U913">
        <v>0</v>
      </c>
      <c r="V913">
        <v>0</v>
      </c>
      <c r="W913">
        <v>0</v>
      </c>
      <c r="X913">
        <v>1</v>
      </c>
      <c r="Y913" s="1">
        <v>45271</v>
      </c>
      <c r="Z913" s="1">
        <v>45271</v>
      </c>
      <c r="AA913">
        <v>0</v>
      </c>
      <c r="AB913" t="s">
        <v>73</v>
      </c>
      <c r="AC913" t="b">
        <v>1</v>
      </c>
      <c r="AD913" t="b">
        <v>1</v>
      </c>
    </row>
    <row r="914" spans="1:30" x14ac:dyDescent="0.25">
      <c r="A914" t="s">
        <v>985</v>
      </c>
      <c r="B914" s="1">
        <v>45443</v>
      </c>
      <c r="D914" s="1">
        <v>45912</v>
      </c>
      <c r="E914" s="1">
        <v>45912</v>
      </c>
      <c r="F914" s="1">
        <v>45937</v>
      </c>
      <c r="G914" s="1">
        <v>45937</v>
      </c>
      <c r="H914">
        <v>2</v>
      </c>
      <c r="I914">
        <v>85.76</v>
      </c>
      <c r="J914">
        <v>42.88</v>
      </c>
      <c r="K914">
        <v>52.79</v>
      </c>
      <c r="L914" t="s">
        <v>87</v>
      </c>
      <c r="M914" t="s">
        <v>88</v>
      </c>
      <c r="N914" t="s">
        <v>42</v>
      </c>
      <c r="O914">
        <v>22</v>
      </c>
      <c r="P914" t="s">
        <v>70</v>
      </c>
      <c r="Q914" t="s">
        <v>55</v>
      </c>
      <c r="R914" t="s">
        <v>56</v>
      </c>
      <c r="S914" t="s">
        <v>51</v>
      </c>
      <c r="T914">
        <v>1</v>
      </c>
      <c r="U914">
        <v>0</v>
      </c>
      <c r="V914">
        <v>0</v>
      </c>
      <c r="W914">
        <v>1</v>
      </c>
      <c r="X914">
        <v>0</v>
      </c>
      <c r="Y914" s="1">
        <v>45462</v>
      </c>
      <c r="Z914" s="1">
        <v>45462</v>
      </c>
      <c r="AA914">
        <v>0</v>
      </c>
      <c r="AB914" t="s">
        <v>38</v>
      </c>
      <c r="AC914" t="b">
        <v>1</v>
      </c>
      <c r="AD914" t="b">
        <v>0</v>
      </c>
    </row>
    <row r="915" spans="1:30" x14ac:dyDescent="0.25">
      <c r="A915" t="s">
        <v>986</v>
      </c>
      <c r="B915" s="1">
        <v>45091</v>
      </c>
      <c r="D915" s="1">
        <v>45094</v>
      </c>
      <c r="E915" s="1">
        <v>45094</v>
      </c>
      <c r="F915" s="1">
        <v>45598</v>
      </c>
      <c r="G915" s="1">
        <v>45598</v>
      </c>
      <c r="H915">
        <v>6</v>
      </c>
      <c r="I915">
        <v>247.37</v>
      </c>
      <c r="J915">
        <v>41.23</v>
      </c>
      <c r="K915">
        <v>47.88</v>
      </c>
      <c r="L915" t="s">
        <v>40</v>
      </c>
      <c r="M915" t="s">
        <v>95</v>
      </c>
      <c r="N915" t="s">
        <v>48</v>
      </c>
      <c r="O915">
        <v>41</v>
      </c>
      <c r="P915" t="s">
        <v>34</v>
      </c>
      <c r="Q915" t="s">
        <v>35</v>
      </c>
      <c r="R915" t="s">
        <v>67</v>
      </c>
      <c r="S915" t="s">
        <v>57</v>
      </c>
      <c r="T915">
        <v>0</v>
      </c>
      <c r="U915">
        <v>0</v>
      </c>
      <c r="V915">
        <v>0</v>
      </c>
      <c r="W915">
        <v>0</v>
      </c>
      <c r="X915">
        <v>2</v>
      </c>
      <c r="Y915">
        <v>0</v>
      </c>
      <c r="Z915" t="s">
        <v>37</v>
      </c>
      <c r="AA915">
        <v>7</v>
      </c>
      <c r="AB915" t="s">
        <v>38</v>
      </c>
      <c r="AC915" t="b">
        <v>1</v>
      </c>
      <c r="AD915" t="b">
        <v>0</v>
      </c>
    </row>
    <row r="916" spans="1:30" x14ac:dyDescent="0.25">
      <c r="A916" t="s">
        <v>987</v>
      </c>
      <c r="B916" s="1">
        <v>44762</v>
      </c>
      <c r="D916" s="1">
        <v>44832</v>
      </c>
      <c r="E916" s="1">
        <v>44832</v>
      </c>
      <c r="F916" s="1">
        <v>44856</v>
      </c>
      <c r="G916" s="1">
        <v>44856</v>
      </c>
      <c r="H916">
        <v>3</v>
      </c>
      <c r="I916">
        <v>279.95999999999998</v>
      </c>
      <c r="J916">
        <v>93.32</v>
      </c>
      <c r="K916">
        <v>27.24</v>
      </c>
      <c r="L916" t="s">
        <v>31</v>
      </c>
      <c r="M916" t="s">
        <v>95</v>
      </c>
      <c r="N916" t="s">
        <v>33</v>
      </c>
      <c r="O916">
        <v>39</v>
      </c>
      <c r="P916" t="s">
        <v>34</v>
      </c>
      <c r="Q916" t="s">
        <v>55</v>
      </c>
      <c r="R916" t="s">
        <v>63</v>
      </c>
      <c r="S916" t="s">
        <v>36</v>
      </c>
      <c r="T916">
        <v>0</v>
      </c>
      <c r="U916">
        <v>1</v>
      </c>
      <c r="V916">
        <v>0</v>
      </c>
      <c r="W916">
        <v>0</v>
      </c>
      <c r="X916">
        <v>1</v>
      </c>
      <c r="Y916" s="1">
        <v>45482</v>
      </c>
      <c r="Z916" s="1">
        <v>45482</v>
      </c>
      <c r="AA916">
        <v>0</v>
      </c>
      <c r="AB916" t="s">
        <v>38</v>
      </c>
      <c r="AC916" t="b">
        <v>0</v>
      </c>
      <c r="AD916" t="b">
        <v>0</v>
      </c>
    </row>
    <row r="917" spans="1:30" x14ac:dyDescent="0.25">
      <c r="A917" t="s">
        <v>988</v>
      </c>
      <c r="B917" s="1">
        <v>45257</v>
      </c>
      <c r="D917" s="1">
        <v>45305</v>
      </c>
      <c r="E917" s="1">
        <v>45305</v>
      </c>
      <c r="F917" s="1">
        <v>45456</v>
      </c>
      <c r="G917" s="1">
        <v>45456</v>
      </c>
      <c r="H917">
        <v>3</v>
      </c>
      <c r="I917">
        <v>329.11</v>
      </c>
      <c r="J917">
        <v>109.7</v>
      </c>
      <c r="K917">
        <v>120.67</v>
      </c>
      <c r="L917" t="s">
        <v>47</v>
      </c>
      <c r="M917" t="s">
        <v>95</v>
      </c>
      <c r="N917" t="s">
        <v>48</v>
      </c>
      <c r="O917">
        <v>44</v>
      </c>
      <c r="P917" t="s">
        <v>34</v>
      </c>
      <c r="Q917" t="s">
        <v>90</v>
      </c>
      <c r="R917" t="s">
        <v>35</v>
      </c>
      <c r="S917" t="s">
        <v>36</v>
      </c>
      <c r="T917">
        <v>1</v>
      </c>
      <c r="U917">
        <v>0</v>
      </c>
      <c r="V917">
        <v>0</v>
      </c>
      <c r="W917">
        <v>0</v>
      </c>
      <c r="X917">
        <v>1</v>
      </c>
      <c r="Y917">
        <v>0</v>
      </c>
      <c r="Z917" t="s">
        <v>37</v>
      </c>
      <c r="AA917">
        <v>0</v>
      </c>
      <c r="AB917" t="s">
        <v>52</v>
      </c>
      <c r="AC917" t="b">
        <v>1</v>
      </c>
      <c r="AD917" t="b">
        <v>0</v>
      </c>
    </row>
    <row r="918" spans="1:30" x14ac:dyDescent="0.25">
      <c r="A918" t="s">
        <v>989</v>
      </c>
      <c r="B918" s="1">
        <v>45530</v>
      </c>
      <c r="D918" s="1">
        <v>45868</v>
      </c>
      <c r="E918" s="1">
        <v>45868</v>
      </c>
      <c r="F918" s="1">
        <v>45927</v>
      </c>
      <c r="G918" s="1">
        <v>45927</v>
      </c>
      <c r="H918">
        <v>3</v>
      </c>
      <c r="I918">
        <v>308.49</v>
      </c>
      <c r="J918">
        <v>102.83</v>
      </c>
      <c r="K918">
        <v>130.65</v>
      </c>
      <c r="L918" t="s">
        <v>59</v>
      </c>
      <c r="M918" t="s">
        <v>62</v>
      </c>
      <c r="N918" t="s">
        <v>42</v>
      </c>
      <c r="O918">
        <v>45</v>
      </c>
      <c r="P918" t="s">
        <v>34</v>
      </c>
      <c r="Q918" t="s">
        <v>35</v>
      </c>
      <c r="R918" t="s">
        <v>44</v>
      </c>
      <c r="S918" t="s">
        <v>36</v>
      </c>
      <c r="T918">
        <v>1</v>
      </c>
      <c r="U918">
        <v>0</v>
      </c>
      <c r="V918">
        <v>1</v>
      </c>
      <c r="W918">
        <v>0</v>
      </c>
      <c r="X918">
        <v>1</v>
      </c>
      <c r="Y918" s="1">
        <v>45604</v>
      </c>
      <c r="Z918" s="1">
        <v>45604</v>
      </c>
      <c r="AA918">
        <v>1</v>
      </c>
      <c r="AB918" t="s">
        <v>52</v>
      </c>
      <c r="AC918" t="b">
        <v>1</v>
      </c>
      <c r="AD918" t="b">
        <v>1</v>
      </c>
    </row>
    <row r="919" spans="1:30" x14ac:dyDescent="0.25">
      <c r="A919" t="s">
        <v>990</v>
      </c>
      <c r="B919" s="1">
        <v>45169</v>
      </c>
      <c r="D919" s="1">
        <v>45794</v>
      </c>
      <c r="E919" s="1">
        <v>45794</v>
      </c>
      <c r="F919" s="1">
        <v>45940</v>
      </c>
      <c r="G919" s="1">
        <v>45940</v>
      </c>
      <c r="H919">
        <v>2</v>
      </c>
      <c r="I919">
        <v>37.79</v>
      </c>
      <c r="J919">
        <v>18.899999999999999</v>
      </c>
      <c r="K919">
        <v>44.06</v>
      </c>
      <c r="L919" t="s">
        <v>40</v>
      </c>
      <c r="M919" t="s">
        <v>88</v>
      </c>
      <c r="N919" t="s">
        <v>48</v>
      </c>
      <c r="O919">
        <v>34</v>
      </c>
      <c r="P919" t="s">
        <v>34</v>
      </c>
      <c r="Q919" t="s">
        <v>90</v>
      </c>
      <c r="R919" t="s">
        <v>63</v>
      </c>
      <c r="S919" t="s">
        <v>72</v>
      </c>
      <c r="T919">
        <v>0</v>
      </c>
      <c r="U919">
        <v>1</v>
      </c>
      <c r="V919">
        <v>0</v>
      </c>
      <c r="W919">
        <v>0</v>
      </c>
      <c r="X919">
        <v>1</v>
      </c>
      <c r="Y919" s="1">
        <v>45557</v>
      </c>
      <c r="Z919" s="1">
        <v>45557</v>
      </c>
      <c r="AA919">
        <v>6</v>
      </c>
      <c r="AB919" t="s">
        <v>38</v>
      </c>
      <c r="AC919" t="b">
        <v>1</v>
      </c>
      <c r="AD919" t="b">
        <v>0</v>
      </c>
    </row>
    <row r="920" spans="1:30" x14ac:dyDescent="0.25">
      <c r="A920" t="s">
        <v>991</v>
      </c>
      <c r="B920" s="1">
        <v>45187</v>
      </c>
      <c r="D920" s="1">
        <v>45568</v>
      </c>
      <c r="E920" s="1">
        <v>45568</v>
      </c>
      <c r="F920" s="1">
        <v>45865</v>
      </c>
      <c r="G920" s="1">
        <v>45865</v>
      </c>
      <c r="H920">
        <v>1</v>
      </c>
      <c r="I920">
        <v>51.43</v>
      </c>
      <c r="J920">
        <v>51.43</v>
      </c>
      <c r="K920">
        <v>134.55000000000001</v>
      </c>
      <c r="L920" t="s">
        <v>65</v>
      </c>
      <c r="M920" t="s">
        <v>41</v>
      </c>
      <c r="N920" t="s">
        <v>48</v>
      </c>
      <c r="O920">
        <v>24</v>
      </c>
      <c r="P920" t="s">
        <v>70</v>
      </c>
      <c r="Q920" t="s">
        <v>43</v>
      </c>
      <c r="R920" t="s">
        <v>44</v>
      </c>
      <c r="S920" t="s">
        <v>72</v>
      </c>
      <c r="T920">
        <v>0</v>
      </c>
      <c r="U920">
        <v>0</v>
      </c>
      <c r="V920">
        <v>0</v>
      </c>
      <c r="W920">
        <v>1</v>
      </c>
      <c r="X920">
        <v>0</v>
      </c>
      <c r="Y920">
        <v>0</v>
      </c>
      <c r="Z920" t="s">
        <v>37</v>
      </c>
      <c r="AA920">
        <v>0</v>
      </c>
      <c r="AB920" t="s">
        <v>73</v>
      </c>
      <c r="AC920" t="b">
        <v>1</v>
      </c>
      <c r="AD920" t="b">
        <v>0</v>
      </c>
    </row>
    <row r="921" spans="1:30" x14ac:dyDescent="0.25">
      <c r="A921" t="s">
        <v>992</v>
      </c>
      <c r="B921" s="1">
        <v>44667</v>
      </c>
      <c r="D921" s="1">
        <v>45255</v>
      </c>
      <c r="E921" s="1">
        <v>45255</v>
      </c>
      <c r="F921" s="1">
        <v>45684</v>
      </c>
      <c r="G921" s="1">
        <v>45684</v>
      </c>
      <c r="H921">
        <v>4</v>
      </c>
      <c r="I921">
        <v>25.38</v>
      </c>
      <c r="J921">
        <v>6.35</v>
      </c>
      <c r="K921">
        <v>6.99</v>
      </c>
      <c r="L921" t="s">
        <v>59</v>
      </c>
      <c r="M921" t="s">
        <v>76</v>
      </c>
      <c r="N921" t="s">
        <v>48</v>
      </c>
      <c r="O921">
        <v>38</v>
      </c>
      <c r="P921" t="s">
        <v>34</v>
      </c>
      <c r="Q921" t="s">
        <v>90</v>
      </c>
      <c r="R921" t="s">
        <v>63</v>
      </c>
      <c r="S921" t="s">
        <v>36</v>
      </c>
      <c r="T921">
        <v>0</v>
      </c>
      <c r="U921">
        <v>0</v>
      </c>
      <c r="V921">
        <v>0</v>
      </c>
      <c r="W921">
        <v>1</v>
      </c>
      <c r="X921">
        <v>3</v>
      </c>
      <c r="Y921" s="1">
        <v>44929</v>
      </c>
      <c r="Z921" s="1">
        <v>44929</v>
      </c>
      <c r="AA921">
        <v>7</v>
      </c>
      <c r="AB921" t="s">
        <v>38</v>
      </c>
      <c r="AC921" t="b">
        <v>0</v>
      </c>
      <c r="AD921" t="b">
        <v>0</v>
      </c>
    </row>
    <row r="922" spans="1:30" x14ac:dyDescent="0.25">
      <c r="A922" t="s">
        <v>993</v>
      </c>
      <c r="B922" s="1">
        <v>43921</v>
      </c>
      <c r="D922" s="1">
        <v>45221</v>
      </c>
      <c r="E922" s="1">
        <v>45221</v>
      </c>
      <c r="F922" s="1">
        <v>45926</v>
      </c>
      <c r="G922" s="1">
        <v>45926</v>
      </c>
      <c r="H922">
        <v>3</v>
      </c>
      <c r="I922">
        <v>308.32</v>
      </c>
      <c r="J922">
        <v>102.77</v>
      </c>
      <c r="K922">
        <v>148.05000000000001</v>
      </c>
      <c r="L922" t="s">
        <v>31</v>
      </c>
      <c r="M922" t="s">
        <v>41</v>
      </c>
      <c r="N922" t="s">
        <v>48</v>
      </c>
      <c r="O922">
        <v>36</v>
      </c>
      <c r="P922" t="s">
        <v>34</v>
      </c>
      <c r="Q922" t="s">
        <v>55</v>
      </c>
      <c r="R922" t="s">
        <v>67</v>
      </c>
      <c r="S922" t="s">
        <v>100</v>
      </c>
      <c r="T922">
        <v>0</v>
      </c>
      <c r="U922">
        <v>1</v>
      </c>
      <c r="V922">
        <v>0</v>
      </c>
      <c r="W922">
        <v>0</v>
      </c>
      <c r="X922">
        <v>0</v>
      </c>
      <c r="Y922" s="1">
        <v>45306</v>
      </c>
      <c r="Z922" s="1">
        <v>45306</v>
      </c>
      <c r="AA922">
        <v>0</v>
      </c>
      <c r="AB922" t="s">
        <v>73</v>
      </c>
      <c r="AC922" t="b">
        <v>1</v>
      </c>
      <c r="AD922" t="b">
        <v>0</v>
      </c>
    </row>
    <row r="923" spans="1:30" x14ac:dyDescent="0.25">
      <c r="A923" t="s">
        <v>994</v>
      </c>
      <c r="B923" s="1">
        <v>45631</v>
      </c>
      <c r="D923" s="1">
        <v>45826</v>
      </c>
      <c r="E923" s="1">
        <v>45826</v>
      </c>
      <c r="F923">
        <v>0</v>
      </c>
      <c r="G923" t="s">
        <v>92</v>
      </c>
      <c r="H923">
        <v>0</v>
      </c>
      <c r="I923">
        <v>0</v>
      </c>
      <c r="J923">
        <v>0</v>
      </c>
      <c r="K923">
        <v>0</v>
      </c>
      <c r="L923" t="s">
        <v>59</v>
      </c>
      <c r="M923" t="s">
        <v>32</v>
      </c>
      <c r="N923" t="s">
        <v>48</v>
      </c>
      <c r="O923">
        <v>32</v>
      </c>
      <c r="P923" t="s">
        <v>34</v>
      </c>
      <c r="Q923" t="s">
        <v>55</v>
      </c>
      <c r="R923" t="s">
        <v>63</v>
      </c>
      <c r="S923" t="s">
        <v>85</v>
      </c>
      <c r="T923">
        <v>0</v>
      </c>
      <c r="U923">
        <v>0</v>
      </c>
      <c r="V923">
        <v>0</v>
      </c>
      <c r="W923">
        <v>0</v>
      </c>
      <c r="X923">
        <v>0</v>
      </c>
      <c r="Y923" s="1">
        <v>45765</v>
      </c>
      <c r="Z923" s="1">
        <v>45765</v>
      </c>
      <c r="AA923">
        <v>4</v>
      </c>
      <c r="AB923" t="s">
        <v>38</v>
      </c>
      <c r="AC923" t="b">
        <v>1</v>
      </c>
      <c r="AD923" t="b">
        <v>1</v>
      </c>
    </row>
    <row r="924" spans="1:30" x14ac:dyDescent="0.25">
      <c r="A924" t="s">
        <v>995</v>
      </c>
      <c r="B924" s="1">
        <v>44034</v>
      </c>
      <c r="D924" s="1">
        <v>45420</v>
      </c>
      <c r="E924" s="1">
        <v>45420</v>
      </c>
      <c r="F924" s="1">
        <v>45434</v>
      </c>
      <c r="G924" s="1">
        <v>45434</v>
      </c>
      <c r="H924">
        <v>5</v>
      </c>
      <c r="I924">
        <v>110.77</v>
      </c>
      <c r="J924">
        <v>22.15</v>
      </c>
      <c r="K924">
        <v>19.43</v>
      </c>
      <c r="L924" t="s">
        <v>31</v>
      </c>
      <c r="M924" t="s">
        <v>32</v>
      </c>
      <c r="N924" t="s">
        <v>42</v>
      </c>
      <c r="O924">
        <v>36</v>
      </c>
      <c r="P924" t="s">
        <v>34</v>
      </c>
      <c r="Q924" t="s">
        <v>35</v>
      </c>
      <c r="R924" t="s">
        <v>56</v>
      </c>
      <c r="S924" t="s">
        <v>45</v>
      </c>
      <c r="T924">
        <v>0</v>
      </c>
      <c r="U924">
        <v>0</v>
      </c>
      <c r="V924">
        <v>0</v>
      </c>
      <c r="W924">
        <v>1</v>
      </c>
      <c r="X924">
        <v>3</v>
      </c>
      <c r="Y924" s="1">
        <v>45328</v>
      </c>
      <c r="Z924" s="1">
        <v>45328</v>
      </c>
      <c r="AA924">
        <v>0</v>
      </c>
      <c r="AB924" t="s">
        <v>38</v>
      </c>
      <c r="AC924" t="b">
        <v>1</v>
      </c>
      <c r="AD924" t="b">
        <v>0</v>
      </c>
    </row>
    <row r="925" spans="1:30" x14ac:dyDescent="0.25">
      <c r="A925" t="s">
        <v>996</v>
      </c>
      <c r="B925" s="1">
        <v>44668</v>
      </c>
      <c r="D925" s="1">
        <v>45034</v>
      </c>
      <c r="E925" s="1">
        <v>45034</v>
      </c>
      <c r="F925" s="1">
        <v>45318</v>
      </c>
      <c r="G925" s="1">
        <v>45318</v>
      </c>
      <c r="H925">
        <v>2</v>
      </c>
      <c r="I925">
        <v>217.7</v>
      </c>
      <c r="J925">
        <v>108.85</v>
      </c>
      <c r="K925">
        <v>113.66</v>
      </c>
      <c r="L925" t="s">
        <v>47</v>
      </c>
      <c r="M925" t="s">
        <v>60</v>
      </c>
      <c r="N925" t="s">
        <v>33</v>
      </c>
      <c r="O925">
        <v>34</v>
      </c>
      <c r="P925" t="s">
        <v>34</v>
      </c>
      <c r="Q925" t="s">
        <v>35</v>
      </c>
      <c r="R925" t="s">
        <v>44</v>
      </c>
      <c r="S925" t="s">
        <v>57</v>
      </c>
      <c r="T925">
        <v>0</v>
      </c>
      <c r="U925">
        <v>0</v>
      </c>
      <c r="V925">
        <v>0</v>
      </c>
      <c r="W925">
        <v>0</v>
      </c>
      <c r="X925">
        <v>0</v>
      </c>
      <c r="Y925" s="1">
        <v>45693</v>
      </c>
      <c r="Z925" s="1">
        <v>45693</v>
      </c>
      <c r="AA925">
        <v>1</v>
      </c>
      <c r="AB925" t="s">
        <v>38</v>
      </c>
      <c r="AC925" t="b">
        <v>1</v>
      </c>
      <c r="AD925" t="b">
        <v>0</v>
      </c>
    </row>
    <row r="926" spans="1:30" x14ac:dyDescent="0.25">
      <c r="A926" t="s">
        <v>997</v>
      </c>
      <c r="B926" s="1">
        <v>45091</v>
      </c>
      <c r="D926" s="1">
        <v>45560</v>
      </c>
      <c r="E926" s="1">
        <v>45560</v>
      </c>
      <c r="F926" s="1">
        <v>45729</v>
      </c>
      <c r="G926" s="1">
        <v>45729</v>
      </c>
      <c r="H926">
        <v>2</v>
      </c>
      <c r="I926">
        <v>2.11</v>
      </c>
      <c r="J926">
        <v>1.06</v>
      </c>
      <c r="K926">
        <v>0.51</v>
      </c>
      <c r="L926" t="s">
        <v>31</v>
      </c>
      <c r="M926" t="s">
        <v>54</v>
      </c>
      <c r="N926" t="s">
        <v>33</v>
      </c>
      <c r="O926">
        <v>34</v>
      </c>
      <c r="P926" t="s">
        <v>34</v>
      </c>
      <c r="Q926" t="s">
        <v>90</v>
      </c>
      <c r="R926" t="s">
        <v>44</v>
      </c>
      <c r="S926" t="s">
        <v>57</v>
      </c>
      <c r="T926">
        <v>0</v>
      </c>
      <c r="U926">
        <v>0</v>
      </c>
      <c r="V926">
        <v>0</v>
      </c>
      <c r="W926">
        <v>0</v>
      </c>
      <c r="X926">
        <v>0</v>
      </c>
      <c r="Y926" s="1">
        <v>45931</v>
      </c>
      <c r="Z926" s="1">
        <v>45931</v>
      </c>
      <c r="AA926">
        <v>6</v>
      </c>
      <c r="AB926" t="s">
        <v>52</v>
      </c>
      <c r="AC926" t="b">
        <v>1</v>
      </c>
      <c r="AD926" t="b">
        <v>0</v>
      </c>
    </row>
    <row r="927" spans="1:30" x14ac:dyDescent="0.25">
      <c r="A927" t="s">
        <v>998</v>
      </c>
      <c r="B927" s="1">
        <v>44056</v>
      </c>
      <c r="D927" s="1">
        <v>45249</v>
      </c>
      <c r="E927" s="1">
        <v>45249</v>
      </c>
      <c r="F927" s="1">
        <v>45830</v>
      </c>
      <c r="G927" s="1">
        <v>45830</v>
      </c>
      <c r="H927">
        <v>3</v>
      </c>
      <c r="I927">
        <v>441.41</v>
      </c>
      <c r="J927">
        <v>147.13999999999999</v>
      </c>
      <c r="K927">
        <v>31.4</v>
      </c>
      <c r="L927" t="s">
        <v>65</v>
      </c>
      <c r="M927" t="s">
        <v>104</v>
      </c>
      <c r="N927" t="s">
        <v>48</v>
      </c>
      <c r="O927">
        <v>21</v>
      </c>
      <c r="P927" t="s">
        <v>70</v>
      </c>
      <c r="Q927" t="s">
        <v>66</v>
      </c>
      <c r="R927" t="s">
        <v>44</v>
      </c>
      <c r="S927" t="s">
        <v>100</v>
      </c>
      <c r="T927">
        <v>0</v>
      </c>
      <c r="U927">
        <v>0</v>
      </c>
      <c r="V927">
        <v>0</v>
      </c>
      <c r="W927">
        <v>1</v>
      </c>
      <c r="X927">
        <v>1</v>
      </c>
      <c r="Y927" s="1">
        <v>44888</v>
      </c>
      <c r="Z927" s="1">
        <v>44888</v>
      </c>
      <c r="AA927">
        <v>0</v>
      </c>
      <c r="AB927" t="s">
        <v>38</v>
      </c>
      <c r="AC927" t="b">
        <v>1</v>
      </c>
      <c r="AD927" t="b">
        <v>1</v>
      </c>
    </row>
    <row r="928" spans="1:30" x14ac:dyDescent="0.25">
      <c r="A928" t="s">
        <v>999</v>
      </c>
      <c r="B928" s="1">
        <v>43990</v>
      </c>
      <c r="D928" s="1">
        <v>44420</v>
      </c>
      <c r="E928" s="1">
        <v>44420</v>
      </c>
      <c r="F928" s="1">
        <v>44748</v>
      </c>
      <c r="G928" s="1">
        <v>44748</v>
      </c>
      <c r="H928">
        <v>5</v>
      </c>
      <c r="I928">
        <v>307.69</v>
      </c>
      <c r="J928">
        <v>61.54</v>
      </c>
      <c r="K928">
        <v>114.71</v>
      </c>
      <c r="L928" t="s">
        <v>87</v>
      </c>
      <c r="M928" t="s">
        <v>104</v>
      </c>
      <c r="N928" t="s">
        <v>48</v>
      </c>
      <c r="O928">
        <v>37</v>
      </c>
      <c r="P928" t="s">
        <v>34</v>
      </c>
      <c r="Q928" t="s">
        <v>50</v>
      </c>
      <c r="R928" t="s">
        <v>35</v>
      </c>
      <c r="S928" t="s">
        <v>96</v>
      </c>
      <c r="T928">
        <v>0</v>
      </c>
      <c r="U928">
        <v>0</v>
      </c>
      <c r="V928">
        <v>0</v>
      </c>
      <c r="W928">
        <v>0</v>
      </c>
      <c r="X928">
        <v>1</v>
      </c>
      <c r="Y928" s="1">
        <v>44939</v>
      </c>
      <c r="Z928" s="1">
        <v>44939</v>
      </c>
      <c r="AA928">
        <v>2</v>
      </c>
      <c r="AB928" t="s">
        <v>38</v>
      </c>
      <c r="AC928" t="b">
        <v>0</v>
      </c>
      <c r="AD928" t="b">
        <v>0</v>
      </c>
    </row>
    <row r="929" spans="1:30" x14ac:dyDescent="0.25">
      <c r="A929" t="s">
        <v>1000</v>
      </c>
      <c r="B929" s="1">
        <v>43920</v>
      </c>
      <c r="D929" s="1">
        <v>45944</v>
      </c>
      <c r="E929" s="1">
        <v>45944</v>
      </c>
      <c r="F929">
        <v>0</v>
      </c>
      <c r="G929" t="s">
        <v>92</v>
      </c>
      <c r="H929">
        <v>0</v>
      </c>
      <c r="I929">
        <v>0</v>
      </c>
      <c r="J929">
        <v>0</v>
      </c>
      <c r="K929">
        <v>0</v>
      </c>
      <c r="L929" t="s">
        <v>65</v>
      </c>
      <c r="M929" t="s">
        <v>62</v>
      </c>
      <c r="N929" t="s">
        <v>48</v>
      </c>
      <c r="O929">
        <v>29</v>
      </c>
      <c r="P929" t="s">
        <v>70</v>
      </c>
      <c r="Q929" t="s">
        <v>43</v>
      </c>
      <c r="R929" t="s">
        <v>67</v>
      </c>
      <c r="S929" t="s">
        <v>85</v>
      </c>
      <c r="T929">
        <v>1</v>
      </c>
      <c r="U929">
        <v>0</v>
      </c>
      <c r="V929">
        <v>0</v>
      </c>
      <c r="W929">
        <v>0</v>
      </c>
      <c r="X929">
        <v>0</v>
      </c>
      <c r="Y929">
        <v>0</v>
      </c>
      <c r="Z929" t="s">
        <v>37</v>
      </c>
      <c r="AA929">
        <v>10</v>
      </c>
      <c r="AB929" t="s">
        <v>52</v>
      </c>
      <c r="AC929" t="b">
        <v>1</v>
      </c>
      <c r="AD929" t="b">
        <v>0</v>
      </c>
    </row>
    <row r="930" spans="1:30" x14ac:dyDescent="0.25">
      <c r="A930" t="s">
        <v>1001</v>
      </c>
      <c r="B930" s="1">
        <v>44101</v>
      </c>
      <c r="D930" s="1">
        <v>44316</v>
      </c>
      <c r="E930" s="1">
        <v>44316</v>
      </c>
      <c r="F930" s="1">
        <v>44536</v>
      </c>
      <c r="G930" s="1">
        <v>44536</v>
      </c>
      <c r="H930">
        <v>5</v>
      </c>
      <c r="I930">
        <v>144.13999999999999</v>
      </c>
      <c r="J930">
        <v>28.83</v>
      </c>
      <c r="K930">
        <v>3.59</v>
      </c>
      <c r="L930" t="s">
        <v>40</v>
      </c>
      <c r="M930" t="s">
        <v>54</v>
      </c>
      <c r="N930" t="s">
        <v>42</v>
      </c>
      <c r="O930">
        <v>42</v>
      </c>
      <c r="P930" t="s">
        <v>34</v>
      </c>
      <c r="Q930" t="s">
        <v>90</v>
      </c>
      <c r="R930" t="s">
        <v>67</v>
      </c>
      <c r="S930" t="s">
        <v>96</v>
      </c>
      <c r="T930">
        <v>0</v>
      </c>
      <c r="U930">
        <v>0</v>
      </c>
      <c r="V930">
        <v>0</v>
      </c>
      <c r="W930">
        <v>0</v>
      </c>
      <c r="X930">
        <v>0</v>
      </c>
      <c r="Y930" s="1">
        <v>45045</v>
      </c>
      <c r="Z930" s="1">
        <v>45045</v>
      </c>
      <c r="AA930">
        <v>0</v>
      </c>
      <c r="AB930" t="s">
        <v>38</v>
      </c>
      <c r="AC930" t="b">
        <v>1</v>
      </c>
      <c r="AD930" t="b">
        <v>1</v>
      </c>
    </row>
    <row r="931" spans="1:30" x14ac:dyDescent="0.25">
      <c r="A931" t="s">
        <v>1002</v>
      </c>
      <c r="B931" s="1">
        <v>45472</v>
      </c>
      <c r="D931" s="1">
        <v>45698</v>
      </c>
      <c r="E931" s="1">
        <v>45698</v>
      </c>
      <c r="F931" s="1">
        <v>45909</v>
      </c>
      <c r="G931" s="1">
        <v>45909</v>
      </c>
      <c r="H931">
        <v>5</v>
      </c>
      <c r="I931">
        <v>298.85000000000002</v>
      </c>
      <c r="J931">
        <v>59.77</v>
      </c>
      <c r="K931">
        <v>54.18</v>
      </c>
      <c r="L931" t="s">
        <v>40</v>
      </c>
      <c r="M931" t="s">
        <v>32</v>
      </c>
      <c r="N931" t="s">
        <v>48</v>
      </c>
      <c r="O931">
        <v>28</v>
      </c>
      <c r="P931" t="s">
        <v>70</v>
      </c>
      <c r="Q931" t="s">
        <v>82</v>
      </c>
      <c r="R931" t="s">
        <v>56</v>
      </c>
      <c r="S931" t="s">
        <v>72</v>
      </c>
      <c r="T931">
        <v>0</v>
      </c>
      <c r="U931">
        <v>0</v>
      </c>
      <c r="V931">
        <v>0</v>
      </c>
      <c r="W931">
        <v>0</v>
      </c>
      <c r="X931">
        <v>2</v>
      </c>
      <c r="Y931" s="1">
        <v>45697</v>
      </c>
      <c r="Z931" s="1">
        <v>45697</v>
      </c>
      <c r="AA931">
        <v>3</v>
      </c>
      <c r="AB931" t="s">
        <v>73</v>
      </c>
      <c r="AC931" t="b">
        <v>1</v>
      </c>
      <c r="AD931" t="b">
        <v>0</v>
      </c>
    </row>
    <row r="932" spans="1:30" x14ac:dyDescent="0.25">
      <c r="A932" t="s">
        <v>1003</v>
      </c>
      <c r="B932" s="1">
        <v>45055</v>
      </c>
      <c r="D932" s="1">
        <v>45756</v>
      </c>
      <c r="E932" s="1">
        <v>45756</v>
      </c>
      <c r="F932" s="1">
        <v>45758</v>
      </c>
      <c r="G932" s="1">
        <v>45758</v>
      </c>
      <c r="H932">
        <v>5</v>
      </c>
      <c r="I932">
        <v>209.9</v>
      </c>
      <c r="J932">
        <v>41.98</v>
      </c>
      <c r="K932">
        <v>44.57</v>
      </c>
      <c r="L932" t="s">
        <v>47</v>
      </c>
      <c r="M932" t="s">
        <v>32</v>
      </c>
      <c r="N932" t="s">
        <v>48</v>
      </c>
      <c r="O932">
        <v>34</v>
      </c>
      <c r="P932" t="s">
        <v>34</v>
      </c>
      <c r="Q932" t="s">
        <v>82</v>
      </c>
      <c r="R932" t="s">
        <v>35</v>
      </c>
      <c r="S932" t="s">
        <v>85</v>
      </c>
      <c r="T932">
        <v>0</v>
      </c>
      <c r="U932">
        <v>0</v>
      </c>
      <c r="V932">
        <v>0</v>
      </c>
      <c r="W932">
        <v>1</v>
      </c>
      <c r="X932">
        <v>2</v>
      </c>
      <c r="Y932" s="1">
        <v>45284</v>
      </c>
      <c r="Z932" s="1">
        <v>45284</v>
      </c>
      <c r="AA932">
        <v>7</v>
      </c>
      <c r="AB932" t="s">
        <v>73</v>
      </c>
      <c r="AC932" t="b">
        <v>1</v>
      </c>
      <c r="AD932" t="b">
        <v>0</v>
      </c>
    </row>
    <row r="933" spans="1:30" x14ac:dyDescent="0.25">
      <c r="A933" t="s">
        <v>1004</v>
      </c>
      <c r="B933" s="1">
        <v>45423</v>
      </c>
      <c r="D933" s="1">
        <v>45528</v>
      </c>
      <c r="E933" s="1">
        <v>45528</v>
      </c>
      <c r="F933" s="1">
        <v>45678</v>
      </c>
      <c r="G933" s="1">
        <v>45678</v>
      </c>
      <c r="H933">
        <v>5</v>
      </c>
      <c r="I933">
        <v>34.49</v>
      </c>
      <c r="J933">
        <v>6.9</v>
      </c>
      <c r="K933">
        <v>0.5</v>
      </c>
      <c r="L933" t="s">
        <v>87</v>
      </c>
      <c r="M933" t="s">
        <v>69</v>
      </c>
      <c r="N933" t="s">
        <v>48</v>
      </c>
      <c r="O933">
        <v>28</v>
      </c>
      <c r="P933" t="s">
        <v>70</v>
      </c>
      <c r="Q933" t="s">
        <v>90</v>
      </c>
      <c r="R933" t="s">
        <v>63</v>
      </c>
      <c r="S933" t="s">
        <v>57</v>
      </c>
      <c r="T933">
        <v>0</v>
      </c>
      <c r="U933">
        <v>1</v>
      </c>
      <c r="V933">
        <v>0</v>
      </c>
      <c r="W933">
        <v>1</v>
      </c>
      <c r="X933">
        <v>1</v>
      </c>
      <c r="Y933" s="1">
        <v>45651</v>
      </c>
      <c r="Z933" s="1">
        <v>45651</v>
      </c>
      <c r="AA933">
        <v>0</v>
      </c>
      <c r="AB933" t="s">
        <v>73</v>
      </c>
      <c r="AC933" t="b">
        <v>0</v>
      </c>
      <c r="AD933" t="b">
        <v>0</v>
      </c>
    </row>
    <row r="934" spans="1:30" x14ac:dyDescent="0.25">
      <c r="A934" t="s">
        <v>1005</v>
      </c>
      <c r="B934" s="1">
        <v>44261</v>
      </c>
      <c r="D934" s="1">
        <v>44343</v>
      </c>
      <c r="E934" s="1">
        <v>44343</v>
      </c>
      <c r="F934" s="1">
        <v>44616</v>
      </c>
      <c r="G934" s="1">
        <v>44616</v>
      </c>
      <c r="H934">
        <v>2</v>
      </c>
      <c r="I934">
        <v>101.89</v>
      </c>
      <c r="J934">
        <v>50.95</v>
      </c>
      <c r="K934">
        <v>59.24</v>
      </c>
      <c r="L934" t="s">
        <v>59</v>
      </c>
      <c r="M934" t="s">
        <v>104</v>
      </c>
      <c r="N934" t="s">
        <v>33</v>
      </c>
      <c r="O934">
        <v>46</v>
      </c>
      <c r="P934" t="s">
        <v>34</v>
      </c>
      <c r="Q934" t="s">
        <v>55</v>
      </c>
      <c r="R934" t="s">
        <v>56</v>
      </c>
      <c r="S934" t="s">
        <v>36</v>
      </c>
      <c r="T934">
        <v>0</v>
      </c>
      <c r="U934">
        <v>0</v>
      </c>
      <c r="V934">
        <v>0</v>
      </c>
      <c r="W934">
        <v>0</v>
      </c>
      <c r="X934">
        <v>0</v>
      </c>
      <c r="Y934" s="1">
        <v>45387</v>
      </c>
      <c r="Z934" s="1">
        <v>45387</v>
      </c>
      <c r="AA934">
        <v>0</v>
      </c>
      <c r="AB934" t="s">
        <v>73</v>
      </c>
      <c r="AC934" t="b">
        <v>1</v>
      </c>
      <c r="AD934" t="b">
        <v>0</v>
      </c>
    </row>
    <row r="935" spans="1:30" x14ac:dyDescent="0.25">
      <c r="A935" t="s">
        <v>1006</v>
      </c>
      <c r="B935" s="1">
        <v>45178</v>
      </c>
      <c r="D935">
        <v>0</v>
      </c>
      <c r="E935" t="s">
        <v>92</v>
      </c>
      <c r="F935">
        <v>0</v>
      </c>
      <c r="G935" t="s">
        <v>92</v>
      </c>
      <c r="H935">
        <v>0</v>
      </c>
      <c r="I935">
        <v>0</v>
      </c>
      <c r="J935">
        <v>0</v>
      </c>
      <c r="K935">
        <v>0</v>
      </c>
      <c r="L935" t="s">
        <v>87</v>
      </c>
      <c r="M935" t="s">
        <v>62</v>
      </c>
      <c r="N935" t="s">
        <v>48</v>
      </c>
      <c r="O935">
        <v>36</v>
      </c>
      <c r="P935" t="s">
        <v>34</v>
      </c>
      <c r="Q935" t="s">
        <v>82</v>
      </c>
      <c r="R935" t="s">
        <v>44</v>
      </c>
      <c r="S935" t="s">
        <v>51</v>
      </c>
      <c r="T935">
        <v>0</v>
      </c>
      <c r="U935">
        <v>0</v>
      </c>
      <c r="V935">
        <v>0</v>
      </c>
      <c r="W935">
        <v>0</v>
      </c>
      <c r="X935">
        <v>0</v>
      </c>
      <c r="Y935" s="1">
        <v>45926</v>
      </c>
      <c r="Z935" s="1">
        <v>45926</v>
      </c>
      <c r="AA935">
        <v>0</v>
      </c>
      <c r="AB935" t="s">
        <v>38</v>
      </c>
      <c r="AC935" t="b">
        <v>1</v>
      </c>
      <c r="AD935" t="b">
        <v>0</v>
      </c>
    </row>
    <row r="936" spans="1:30" x14ac:dyDescent="0.25">
      <c r="A936" t="s">
        <v>1007</v>
      </c>
      <c r="B936" s="1">
        <v>44279</v>
      </c>
      <c r="D936" s="1">
        <v>44932</v>
      </c>
      <c r="E936" s="1">
        <v>44932</v>
      </c>
      <c r="F936" s="1">
        <v>45528</v>
      </c>
      <c r="G936" s="1">
        <v>45528</v>
      </c>
      <c r="H936">
        <v>4</v>
      </c>
      <c r="I936">
        <v>277.32</v>
      </c>
      <c r="J936">
        <v>69.33</v>
      </c>
      <c r="K936">
        <v>115.43</v>
      </c>
      <c r="L936" t="s">
        <v>40</v>
      </c>
      <c r="M936" t="s">
        <v>69</v>
      </c>
      <c r="N936" t="s">
        <v>33</v>
      </c>
      <c r="O936">
        <v>16</v>
      </c>
      <c r="P936" t="s">
        <v>49</v>
      </c>
      <c r="Q936" t="s">
        <v>43</v>
      </c>
      <c r="R936" t="s">
        <v>44</v>
      </c>
      <c r="S936" t="s">
        <v>85</v>
      </c>
      <c r="T936">
        <v>0</v>
      </c>
      <c r="U936">
        <v>0</v>
      </c>
      <c r="V936">
        <v>0</v>
      </c>
      <c r="W936">
        <v>0</v>
      </c>
      <c r="X936">
        <v>2</v>
      </c>
      <c r="Y936" s="1">
        <v>45163</v>
      </c>
      <c r="Z936" s="1">
        <v>45163</v>
      </c>
      <c r="AA936">
        <v>0</v>
      </c>
      <c r="AB936" t="s">
        <v>38</v>
      </c>
      <c r="AC936" t="b">
        <v>1</v>
      </c>
      <c r="AD936" t="b">
        <v>0</v>
      </c>
    </row>
    <row r="937" spans="1:30" x14ac:dyDescent="0.25">
      <c r="A937" t="s">
        <v>1008</v>
      </c>
      <c r="B937" s="1">
        <v>45154</v>
      </c>
      <c r="D937" s="1">
        <v>45865</v>
      </c>
      <c r="E937" s="1">
        <v>45865</v>
      </c>
      <c r="F937" s="1">
        <v>45900</v>
      </c>
      <c r="G937" s="1">
        <v>45900</v>
      </c>
      <c r="H937">
        <v>2</v>
      </c>
      <c r="I937">
        <v>105.88</v>
      </c>
      <c r="J937">
        <v>52.94</v>
      </c>
      <c r="K937">
        <v>0.5</v>
      </c>
      <c r="L937" t="s">
        <v>65</v>
      </c>
      <c r="M937" t="s">
        <v>54</v>
      </c>
      <c r="N937" t="s">
        <v>48</v>
      </c>
      <c r="O937">
        <v>33</v>
      </c>
      <c r="P937" t="s">
        <v>34</v>
      </c>
      <c r="Q937" t="s">
        <v>35</v>
      </c>
      <c r="R937" t="s">
        <v>67</v>
      </c>
      <c r="S937" t="s">
        <v>51</v>
      </c>
      <c r="T937">
        <v>0</v>
      </c>
      <c r="U937">
        <v>0</v>
      </c>
      <c r="V937">
        <v>0</v>
      </c>
      <c r="W937">
        <v>0</v>
      </c>
      <c r="X937">
        <v>0</v>
      </c>
      <c r="Y937" s="1">
        <v>45859</v>
      </c>
      <c r="Z937" s="1">
        <v>45859</v>
      </c>
      <c r="AA937">
        <v>4</v>
      </c>
      <c r="AB937" t="s">
        <v>38</v>
      </c>
      <c r="AC937" t="b">
        <v>1</v>
      </c>
      <c r="AD937" t="b">
        <v>0</v>
      </c>
    </row>
    <row r="938" spans="1:30" x14ac:dyDescent="0.25">
      <c r="A938" t="s">
        <v>1009</v>
      </c>
      <c r="B938" s="1">
        <v>44127</v>
      </c>
      <c r="D938" s="1">
        <v>44170</v>
      </c>
      <c r="E938" s="1">
        <v>44170</v>
      </c>
      <c r="F938" s="1">
        <v>44434</v>
      </c>
      <c r="G938" s="1">
        <v>44434</v>
      </c>
      <c r="H938">
        <v>3</v>
      </c>
      <c r="I938">
        <v>2.97</v>
      </c>
      <c r="J938">
        <v>0.99</v>
      </c>
      <c r="K938">
        <v>1.02</v>
      </c>
      <c r="L938" t="s">
        <v>40</v>
      </c>
      <c r="M938" t="s">
        <v>62</v>
      </c>
      <c r="N938" t="s">
        <v>48</v>
      </c>
      <c r="O938">
        <v>25</v>
      </c>
      <c r="P938" t="s">
        <v>70</v>
      </c>
      <c r="Q938" t="s">
        <v>43</v>
      </c>
      <c r="R938" t="s">
        <v>63</v>
      </c>
      <c r="S938" t="s">
        <v>85</v>
      </c>
      <c r="T938">
        <v>0</v>
      </c>
      <c r="U938">
        <v>0</v>
      </c>
      <c r="V938">
        <v>0</v>
      </c>
      <c r="W938">
        <v>0</v>
      </c>
      <c r="X938">
        <v>2</v>
      </c>
      <c r="Y938" s="1">
        <v>44880</v>
      </c>
      <c r="Z938" s="1">
        <v>44880</v>
      </c>
      <c r="AA938">
        <v>0</v>
      </c>
      <c r="AB938" t="s">
        <v>52</v>
      </c>
      <c r="AC938" t="b">
        <v>1</v>
      </c>
      <c r="AD938" t="b">
        <v>0</v>
      </c>
    </row>
    <row r="939" spans="1:30" x14ac:dyDescent="0.25">
      <c r="A939" t="s">
        <v>1010</v>
      </c>
      <c r="B939" s="1">
        <v>45203</v>
      </c>
      <c r="D939" s="1">
        <v>45444</v>
      </c>
      <c r="E939" s="1">
        <v>45444</v>
      </c>
      <c r="F939" s="1">
        <v>45626</v>
      </c>
      <c r="G939" s="1">
        <v>45626</v>
      </c>
      <c r="H939">
        <v>1</v>
      </c>
      <c r="I939">
        <v>38.43</v>
      </c>
      <c r="J939">
        <v>38.43</v>
      </c>
      <c r="K939">
        <v>39.619999999999997</v>
      </c>
      <c r="L939" t="s">
        <v>31</v>
      </c>
      <c r="M939" t="s">
        <v>88</v>
      </c>
      <c r="N939" t="s">
        <v>48</v>
      </c>
      <c r="O939">
        <v>36</v>
      </c>
      <c r="P939" t="s">
        <v>34</v>
      </c>
      <c r="Q939" t="s">
        <v>35</v>
      </c>
      <c r="R939" t="s">
        <v>44</v>
      </c>
      <c r="S939" t="s">
        <v>72</v>
      </c>
      <c r="T939">
        <v>0</v>
      </c>
      <c r="U939">
        <v>0</v>
      </c>
      <c r="V939">
        <v>0</v>
      </c>
      <c r="W939">
        <v>0</v>
      </c>
      <c r="X939">
        <v>0</v>
      </c>
      <c r="Y939" s="1">
        <v>45815</v>
      </c>
      <c r="Z939" s="1">
        <v>45815</v>
      </c>
      <c r="AA939">
        <v>4</v>
      </c>
      <c r="AB939" t="s">
        <v>38</v>
      </c>
      <c r="AC939" t="b">
        <v>1</v>
      </c>
      <c r="AD939" t="b">
        <v>0</v>
      </c>
    </row>
    <row r="940" spans="1:30" x14ac:dyDescent="0.25">
      <c r="A940" t="s">
        <v>1011</v>
      </c>
      <c r="B940" s="1">
        <v>45132</v>
      </c>
      <c r="D940" s="1">
        <v>45207</v>
      </c>
      <c r="E940" s="1">
        <v>45207</v>
      </c>
      <c r="F940" s="1">
        <v>45659</v>
      </c>
      <c r="G940" s="1">
        <v>45659</v>
      </c>
      <c r="H940">
        <v>4</v>
      </c>
      <c r="I940">
        <v>396.02</v>
      </c>
      <c r="J940">
        <v>99.01</v>
      </c>
      <c r="K940">
        <v>143.08000000000001</v>
      </c>
      <c r="L940" t="s">
        <v>40</v>
      </c>
      <c r="M940" t="s">
        <v>32</v>
      </c>
      <c r="N940" t="s">
        <v>48</v>
      </c>
      <c r="O940">
        <v>27</v>
      </c>
      <c r="P940" t="s">
        <v>70</v>
      </c>
      <c r="Q940" t="s">
        <v>43</v>
      </c>
      <c r="R940" t="s">
        <v>67</v>
      </c>
      <c r="S940" t="s">
        <v>96</v>
      </c>
      <c r="T940">
        <v>0</v>
      </c>
      <c r="U940">
        <v>0</v>
      </c>
      <c r="V940">
        <v>0</v>
      </c>
      <c r="W940">
        <v>1</v>
      </c>
      <c r="X940">
        <v>3</v>
      </c>
      <c r="Y940" s="1">
        <v>45406</v>
      </c>
      <c r="Z940" s="1">
        <v>45406</v>
      </c>
      <c r="AA940">
        <v>0</v>
      </c>
      <c r="AB940" t="s">
        <v>38</v>
      </c>
      <c r="AC940" t="b">
        <v>1</v>
      </c>
      <c r="AD940" t="b">
        <v>0</v>
      </c>
    </row>
    <row r="941" spans="1:30" x14ac:dyDescent="0.25">
      <c r="A941" t="s">
        <v>1012</v>
      </c>
      <c r="B941" s="1">
        <v>44015</v>
      </c>
      <c r="D941" s="1">
        <v>45287</v>
      </c>
      <c r="E941" s="1">
        <v>45287</v>
      </c>
      <c r="F941" s="1">
        <v>45941</v>
      </c>
      <c r="G941" s="1">
        <v>45941</v>
      </c>
      <c r="H941">
        <v>3</v>
      </c>
      <c r="I941">
        <v>256.26</v>
      </c>
      <c r="J941">
        <v>85.42</v>
      </c>
      <c r="K941">
        <v>42.46</v>
      </c>
      <c r="L941" t="s">
        <v>59</v>
      </c>
      <c r="M941" t="s">
        <v>32</v>
      </c>
      <c r="N941" t="s">
        <v>33</v>
      </c>
      <c r="O941">
        <v>24</v>
      </c>
      <c r="P941" t="s">
        <v>70</v>
      </c>
      <c r="Q941" t="s">
        <v>90</v>
      </c>
      <c r="R941" t="s">
        <v>44</v>
      </c>
      <c r="S941" t="s">
        <v>100</v>
      </c>
      <c r="T941">
        <v>0</v>
      </c>
      <c r="U941">
        <v>0</v>
      </c>
      <c r="V941">
        <v>0</v>
      </c>
      <c r="W941">
        <v>0</v>
      </c>
      <c r="X941">
        <v>1</v>
      </c>
      <c r="Y941" s="1">
        <v>44460</v>
      </c>
      <c r="Z941" s="1">
        <v>44460</v>
      </c>
      <c r="AA941">
        <v>5</v>
      </c>
      <c r="AB941" t="s">
        <v>38</v>
      </c>
      <c r="AC941" t="b">
        <v>1</v>
      </c>
      <c r="AD941" t="b">
        <v>1</v>
      </c>
    </row>
    <row r="942" spans="1:30" x14ac:dyDescent="0.25">
      <c r="A942" t="s">
        <v>1013</v>
      </c>
      <c r="B942" s="1">
        <v>44831</v>
      </c>
      <c r="D942" s="1">
        <v>45896</v>
      </c>
      <c r="E942" s="1">
        <v>45896</v>
      </c>
      <c r="F942" s="1">
        <v>45937</v>
      </c>
      <c r="G942" s="1">
        <v>45937</v>
      </c>
      <c r="H942">
        <v>1</v>
      </c>
      <c r="I942">
        <v>52.16</v>
      </c>
      <c r="J942">
        <v>52.16</v>
      </c>
      <c r="K942">
        <v>67.22</v>
      </c>
      <c r="L942" t="s">
        <v>87</v>
      </c>
      <c r="M942" t="s">
        <v>69</v>
      </c>
      <c r="N942" t="s">
        <v>33</v>
      </c>
      <c r="O942">
        <v>35</v>
      </c>
      <c r="P942" t="s">
        <v>34</v>
      </c>
      <c r="Q942" t="s">
        <v>50</v>
      </c>
      <c r="R942" t="s">
        <v>63</v>
      </c>
      <c r="S942" t="s">
        <v>45</v>
      </c>
      <c r="T942">
        <v>0</v>
      </c>
      <c r="U942">
        <v>0</v>
      </c>
      <c r="V942">
        <v>0</v>
      </c>
      <c r="W942">
        <v>0</v>
      </c>
      <c r="X942">
        <v>0</v>
      </c>
      <c r="Y942" s="1">
        <v>44979</v>
      </c>
      <c r="Z942" s="1">
        <v>44979</v>
      </c>
      <c r="AA942">
        <v>0</v>
      </c>
      <c r="AB942" t="s">
        <v>52</v>
      </c>
      <c r="AC942" t="b">
        <v>1</v>
      </c>
      <c r="AD942" t="b">
        <v>0</v>
      </c>
    </row>
    <row r="943" spans="1:30" x14ac:dyDescent="0.25">
      <c r="A943" t="s">
        <v>1014</v>
      </c>
      <c r="B943" s="1">
        <v>45028</v>
      </c>
      <c r="D943">
        <v>0</v>
      </c>
      <c r="E943" t="s">
        <v>92</v>
      </c>
      <c r="F943">
        <v>0</v>
      </c>
      <c r="G943" t="s">
        <v>92</v>
      </c>
      <c r="H943">
        <v>0</v>
      </c>
      <c r="I943">
        <v>0</v>
      </c>
      <c r="J943">
        <v>0</v>
      </c>
      <c r="K943">
        <v>0</v>
      </c>
      <c r="L943" t="s">
        <v>87</v>
      </c>
      <c r="M943" t="s">
        <v>95</v>
      </c>
      <c r="N943" t="s">
        <v>48</v>
      </c>
      <c r="O943">
        <v>0</v>
      </c>
      <c r="P943" t="s">
        <v>80</v>
      </c>
      <c r="Q943" t="s">
        <v>43</v>
      </c>
      <c r="R943" t="s">
        <v>56</v>
      </c>
      <c r="S943" t="s">
        <v>57</v>
      </c>
      <c r="T943">
        <v>0</v>
      </c>
      <c r="U943">
        <v>1</v>
      </c>
      <c r="V943">
        <v>0</v>
      </c>
      <c r="W943">
        <v>0</v>
      </c>
      <c r="X943">
        <v>0</v>
      </c>
      <c r="Y943" s="1">
        <v>45897</v>
      </c>
      <c r="Z943" s="1">
        <v>45897</v>
      </c>
      <c r="AA943">
        <v>0</v>
      </c>
      <c r="AB943" t="s">
        <v>52</v>
      </c>
      <c r="AC943" t="b">
        <v>0</v>
      </c>
      <c r="AD943" t="b">
        <v>0</v>
      </c>
    </row>
    <row r="944" spans="1:30" x14ac:dyDescent="0.25">
      <c r="A944" t="s">
        <v>1015</v>
      </c>
      <c r="B944" s="1">
        <v>44506</v>
      </c>
      <c r="D944" s="1">
        <v>44705</v>
      </c>
      <c r="E944" s="1">
        <v>44705</v>
      </c>
      <c r="F944" s="1">
        <v>45546</v>
      </c>
      <c r="G944" s="1">
        <v>45546</v>
      </c>
      <c r="H944">
        <v>4</v>
      </c>
      <c r="I944">
        <v>218.13</v>
      </c>
      <c r="J944">
        <v>54.53</v>
      </c>
      <c r="K944">
        <v>0.5</v>
      </c>
      <c r="L944" t="s">
        <v>65</v>
      </c>
      <c r="M944" t="s">
        <v>54</v>
      </c>
      <c r="N944" t="s">
        <v>48</v>
      </c>
      <c r="O944">
        <v>29</v>
      </c>
      <c r="P944" t="s">
        <v>70</v>
      </c>
      <c r="Q944" t="s">
        <v>90</v>
      </c>
      <c r="R944" t="s">
        <v>56</v>
      </c>
      <c r="S944" t="s">
        <v>85</v>
      </c>
      <c r="T944">
        <v>1</v>
      </c>
      <c r="U944">
        <v>0</v>
      </c>
      <c r="V944">
        <v>0</v>
      </c>
      <c r="W944">
        <v>1</v>
      </c>
      <c r="X944">
        <v>1</v>
      </c>
      <c r="Y944" s="1">
        <v>45034</v>
      </c>
      <c r="Z944" s="1">
        <v>45034</v>
      </c>
      <c r="AA944">
        <v>0</v>
      </c>
      <c r="AB944" t="s">
        <v>38</v>
      </c>
      <c r="AC944" t="b">
        <v>1</v>
      </c>
      <c r="AD944" t="b">
        <v>0</v>
      </c>
    </row>
    <row r="945" spans="1:30" x14ac:dyDescent="0.25">
      <c r="A945" t="s">
        <v>396</v>
      </c>
      <c r="B945" s="1">
        <v>44033</v>
      </c>
      <c r="D945" s="1">
        <v>45536</v>
      </c>
      <c r="E945" s="1">
        <v>45536</v>
      </c>
      <c r="F945">
        <v>0</v>
      </c>
      <c r="G945" t="s">
        <v>92</v>
      </c>
      <c r="H945">
        <v>0</v>
      </c>
      <c r="I945">
        <v>0</v>
      </c>
      <c r="J945">
        <v>0</v>
      </c>
      <c r="K945">
        <v>0</v>
      </c>
      <c r="L945" t="s">
        <v>59</v>
      </c>
      <c r="M945" t="s">
        <v>62</v>
      </c>
      <c r="N945" t="s">
        <v>42</v>
      </c>
      <c r="O945">
        <v>32</v>
      </c>
      <c r="P945" t="s">
        <v>34</v>
      </c>
      <c r="Q945" t="s">
        <v>43</v>
      </c>
      <c r="R945" t="s">
        <v>35</v>
      </c>
      <c r="S945" t="s">
        <v>36</v>
      </c>
      <c r="T945">
        <v>0</v>
      </c>
      <c r="U945">
        <v>0</v>
      </c>
      <c r="V945">
        <v>0</v>
      </c>
      <c r="W945">
        <v>0</v>
      </c>
      <c r="X945">
        <v>0</v>
      </c>
      <c r="Y945" s="1">
        <v>45321</v>
      </c>
      <c r="Z945" s="1">
        <v>45321</v>
      </c>
      <c r="AA945">
        <v>0</v>
      </c>
      <c r="AB945" t="s">
        <v>38</v>
      </c>
      <c r="AC945" t="b">
        <v>1</v>
      </c>
      <c r="AD945" t="b">
        <v>1</v>
      </c>
    </row>
    <row r="946" spans="1:30" x14ac:dyDescent="0.25">
      <c r="A946" t="s">
        <v>1016</v>
      </c>
      <c r="B946" s="1">
        <v>44473</v>
      </c>
      <c r="D946" s="1">
        <v>45373</v>
      </c>
      <c r="E946" s="1">
        <v>45373</v>
      </c>
      <c r="F946" s="1">
        <v>45482</v>
      </c>
      <c r="G946" s="1">
        <v>45482</v>
      </c>
      <c r="H946">
        <v>2</v>
      </c>
      <c r="I946">
        <v>162.22999999999999</v>
      </c>
      <c r="J946">
        <v>81.12</v>
      </c>
      <c r="K946">
        <v>152.96</v>
      </c>
      <c r="L946" t="s">
        <v>47</v>
      </c>
      <c r="M946" t="s">
        <v>62</v>
      </c>
      <c r="N946" t="s">
        <v>33</v>
      </c>
      <c r="O946">
        <v>37</v>
      </c>
      <c r="P946" t="s">
        <v>34</v>
      </c>
      <c r="Q946" t="s">
        <v>66</v>
      </c>
      <c r="R946" t="s">
        <v>56</v>
      </c>
      <c r="S946" t="s">
        <v>51</v>
      </c>
      <c r="T946">
        <v>1</v>
      </c>
      <c r="U946">
        <v>0</v>
      </c>
      <c r="V946">
        <v>0</v>
      </c>
      <c r="W946">
        <v>0</v>
      </c>
      <c r="X946">
        <v>1</v>
      </c>
      <c r="Y946" s="1">
        <v>45537</v>
      </c>
      <c r="Z946" s="1">
        <v>45537</v>
      </c>
      <c r="AA946">
        <v>0</v>
      </c>
      <c r="AB946" t="s">
        <v>52</v>
      </c>
      <c r="AC946" t="b">
        <v>1</v>
      </c>
      <c r="AD946" t="b">
        <v>0</v>
      </c>
    </row>
    <row r="947" spans="1:30" x14ac:dyDescent="0.25">
      <c r="A947" t="s">
        <v>1017</v>
      </c>
      <c r="B947" s="1">
        <v>45049</v>
      </c>
      <c r="D947" s="1">
        <v>45532</v>
      </c>
      <c r="E947" s="1">
        <v>45532</v>
      </c>
      <c r="F947" s="1">
        <v>45542</v>
      </c>
      <c r="G947" s="1">
        <v>45542</v>
      </c>
      <c r="H947">
        <v>3</v>
      </c>
      <c r="I947">
        <v>58.07</v>
      </c>
      <c r="J947">
        <v>19.36</v>
      </c>
      <c r="K947">
        <v>9.67</v>
      </c>
      <c r="L947" t="s">
        <v>31</v>
      </c>
      <c r="M947" t="s">
        <v>60</v>
      </c>
      <c r="N947" t="s">
        <v>33</v>
      </c>
      <c r="O947">
        <v>16</v>
      </c>
      <c r="P947" t="s">
        <v>49</v>
      </c>
      <c r="Q947" t="s">
        <v>55</v>
      </c>
      <c r="R947" t="s">
        <v>44</v>
      </c>
      <c r="S947" t="s">
        <v>45</v>
      </c>
      <c r="T947">
        <v>0</v>
      </c>
      <c r="U947">
        <v>0</v>
      </c>
      <c r="V947">
        <v>0</v>
      </c>
      <c r="W947">
        <v>2</v>
      </c>
      <c r="X947">
        <v>0</v>
      </c>
      <c r="Y947" s="1">
        <v>45194</v>
      </c>
      <c r="Z947" s="1">
        <v>45194</v>
      </c>
      <c r="AA947">
        <v>0</v>
      </c>
      <c r="AB947" t="s">
        <v>38</v>
      </c>
      <c r="AC947" t="b">
        <v>1</v>
      </c>
      <c r="AD947" t="b">
        <v>0</v>
      </c>
    </row>
    <row r="948" spans="1:30" x14ac:dyDescent="0.25">
      <c r="A948" t="s">
        <v>1018</v>
      </c>
      <c r="B948" s="1">
        <v>44662</v>
      </c>
      <c r="D948" s="1">
        <v>45324</v>
      </c>
      <c r="E948" s="1">
        <v>45324</v>
      </c>
      <c r="F948" s="1">
        <v>45403</v>
      </c>
      <c r="G948" s="1">
        <v>45403</v>
      </c>
      <c r="H948">
        <v>3</v>
      </c>
      <c r="I948">
        <v>170.83</v>
      </c>
      <c r="J948">
        <v>56.94</v>
      </c>
      <c r="K948">
        <v>0.5</v>
      </c>
      <c r="L948" t="s">
        <v>40</v>
      </c>
      <c r="M948" t="s">
        <v>88</v>
      </c>
      <c r="N948" t="s">
        <v>48</v>
      </c>
      <c r="O948">
        <v>46</v>
      </c>
      <c r="P948" t="s">
        <v>34</v>
      </c>
      <c r="Q948" t="s">
        <v>50</v>
      </c>
      <c r="R948" t="s">
        <v>67</v>
      </c>
      <c r="S948" t="s">
        <v>45</v>
      </c>
      <c r="T948">
        <v>0</v>
      </c>
      <c r="U948">
        <v>0</v>
      </c>
      <c r="V948">
        <v>0</v>
      </c>
      <c r="W948">
        <v>0</v>
      </c>
      <c r="X948">
        <v>1</v>
      </c>
      <c r="Y948">
        <v>0</v>
      </c>
      <c r="Z948" t="s">
        <v>37</v>
      </c>
      <c r="AA948">
        <v>0</v>
      </c>
      <c r="AB948" t="s">
        <v>38</v>
      </c>
      <c r="AC948" t="b">
        <v>0</v>
      </c>
      <c r="AD948" t="b">
        <v>0</v>
      </c>
    </row>
    <row r="949" spans="1:30" x14ac:dyDescent="0.25">
      <c r="A949" t="s">
        <v>1019</v>
      </c>
      <c r="B949" s="1">
        <v>44466</v>
      </c>
      <c r="D949">
        <v>0</v>
      </c>
      <c r="E949" t="s">
        <v>92</v>
      </c>
      <c r="F949">
        <v>0</v>
      </c>
      <c r="G949" t="s">
        <v>92</v>
      </c>
      <c r="H949">
        <v>0</v>
      </c>
      <c r="I949">
        <v>0</v>
      </c>
      <c r="J949">
        <v>0</v>
      </c>
      <c r="K949">
        <v>0</v>
      </c>
      <c r="L949" t="s">
        <v>59</v>
      </c>
      <c r="M949" t="s">
        <v>41</v>
      </c>
      <c r="N949" t="s">
        <v>42</v>
      </c>
      <c r="O949">
        <v>0</v>
      </c>
      <c r="P949" t="s">
        <v>80</v>
      </c>
      <c r="Q949" t="s">
        <v>50</v>
      </c>
      <c r="R949" t="s">
        <v>67</v>
      </c>
      <c r="S949" t="s">
        <v>36</v>
      </c>
      <c r="T949">
        <v>0</v>
      </c>
      <c r="U949">
        <v>0</v>
      </c>
      <c r="V949">
        <v>0</v>
      </c>
      <c r="W949">
        <v>0</v>
      </c>
      <c r="X949">
        <v>0</v>
      </c>
      <c r="Y949">
        <v>0</v>
      </c>
      <c r="Z949" t="s">
        <v>37</v>
      </c>
      <c r="AA949">
        <v>0</v>
      </c>
      <c r="AB949" t="s">
        <v>73</v>
      </c>
      <c r="AC949" t="b">
        <v>1</v>
      </c>
      <c r="AD949" t="b">
        <v>0</v>
      </c>
    </row>
    <row r="950" spans="1:30" x14ac:dyDescent="0.25">
      <c r="A950" t="s">
        <v>1020</v>
      </c>
      <c r="B950" s="1">
        <v>45569</v>
      </c>
      <c r="D950" s="1">
        <v>45799</v>
      </c>
      <c r="E950" s="1">
        <v>45799</v>
      </c>
      <c r="F950" s="1">
        <v>45803</v>
      </c>
      <c r="G950" s="1">
        <v>45803</v>
      </c>
      <c r="H950">
        <v>2</v>
      </c>
      <c r="I950">
        <v>147.79</v>
      </c>
      <c r="J950">
        <v>73.900000000000006</v>
      </c>
      <c r="K950">
        <v>90.75</v>
      </c>
      <c r="L950" t="s">
        <v>59</v>
      </c>
      <c r="M950" t="s">
        <v>76</v>
      </c>
      <c r="N950" t="s">
        <v>42</v>
      </c>
      <c r="O950">
        <v>30</v>
      </c>
      <c r="P950" t="s">
        <v>70</v>
      </c>
      <c r="Q950" t="s">
        <v>82</v>
      </c>
      <c r="R950" t="s">
        <v>35</v>
      </c>
      <c r="S950" t="s">
        <v>45</v>
      </c>
      <c r="T950">
        <v>0</v>
      </c>
      <c r="U950">
        <v>0</v>
      </c>
      <c r="V950">
        <v>0</v>
      </c>
      <c r="W950">
        <v>0</v>
      </c>
      <c r="X950">
        <v>1</v>
      </c>
      <c r="Y950" s="1">
        <v>45843</v>
      </c>
      <c r="Z950" s="1">
        <v>45843</v>
      </c>
      <c r="AA950">
        <v>0</v>
      </c>
      <c r="AB950" t="s">
        <v>73</v>
      </c>
      <c r="AC950" t="b">
        <v>1</v>
      </c>
      <c r="AD950" t="b">
        <v>1</v>
      </c>
    </row>
    <row r="951" spans="1:30" x14ac:dyDescent="0.25">
      <c r="A951" t="s">
        <v>1021</v>
      </c>
      <c r="B951" s="1">
        <v>44064</v>
      </c>
      <c r="D951" s="1">
        <v>45397</v>
      </c>
      <c r="E951" s="1">
        <v>45397</v>
      </c>
      <c r="F951" s="1">
        <v>45474</v>
      </c>
      <c r="G951" s="1">
        <v>45474</v>
      </c>
      <c r="H951">
        <v>2</v>
      </c>
      <c r="I951">
        <v>112.4</v>
      </c>
      <c r="J951">
        <v>56.2</v>
      </c>
      <c r="K951">
        <v>81.52</v>
      </c>
      <c r="L951" t="s">
        <v>87</v>
      </c>
      <c r="M951" t="s">
        <v>62</v>
      </c>
      <c r="N951" t="s">
        <v>48</v>
      </c>
      <c r="O951">
        <v>28</v>
      </c>
      <c r="P951" t="s">
        <v>70</v>
      </c>
      <c r="Q951" t="s">
        <v>35</v>
      </c>
      <c r="R951" t="s">
        <v>67</v>
      </c>
      <c r="S951" t="s">
        <v>45</v>
      </c>
      <c r="T951">
        <v>1</v>
      </c>
      <c r="U951">
        <v>0</v>
      </c>
      <c r="V951">
        <v>0</v>
      </c>
      <c r="W951">
        <v>0</v>
      </c>
      <c r="X951">
        <v>1</v>
      </c>
      <c r="Y951" s="1">
        <v>45206</v>
      </c>
      <c r="Z951" s="1">
        <v>45206</v>
      </c>
      <c r="AA951">
        <v>0</v>
      </c>
      <c r="AB951" t="s">
        <v>52</v>
      </c>
      <c r="AC951" t="b">
        <v>1</v>
      </c>
      <c r="AD951" t="b">
        <v>1</v>
      </c>
    </row>
    <row r="952" spans="1:30" x14ac:dyDescent="0.25">
      <c r="A952" t="s">
        <v>1022</v>
      </c>
      <c r="B952" s="1">
        <v>45380</v>
      </c>
      <c r="D952" s="1">
        <v>45684</v>
      </c>
      <c r="E952" s="1">
        <v>45684</v>
      </c>
      <c r="F952">
        <v>0</v>
      </c>
      <c r="G952" t="s">
        <v>92</v>
      </c>
      <c r="H952">
        <v>0</v>
      </c>
      <c r="I952">
        <v>0</v>
      </c>
      <c r="J952">
        <v>0</v>
      </c>
      <c r="K952">
        <v>0</v>
      </c>
      <c r="L952" t="s">
        <v>65</v>
      </c>
      <c r="M952" t="s">
        <v>76</v>
      </c>
      <c r="N952" t="s">
        <v>48</v>
      </c>
      <c r="O952">
        <v>30</v>
      </c>
      <c r="P952" t="s">
        <v>70</v>
      </c>
      <c r="Q952" t="s">
        <v>66</v>
      </c>
      <c r="R952" t="s">
        <v>35</v>
      </c>
      <c r="S952" t="s">
        <v>51</v>
      </c>
      <c r="T952">
        <v>0</v>
      </c>
      <c r="U952">
        <v>0</v>
      </c>
      <c r="V952">
        <v>0</v>
      </c>
      <c r="W952">
        <v>0</v>
      </c>
      <c r="X952">
        <v>0</v>
      </c>
      <c r="Y952">
        <v>0</v>
      </c>
      <c r="Z952" t="s">
        <v>37</v>
      </c>
      <c r="AA952">
        <v>0</v>
      </c>
      <c r="AB952" t="s">
        <v>38</v>
      </c>
      <c r="AC952" t="b">
        <v>1</v>
      </c>
      <c r="AD952" t="b">
        <v>0</v>
      </c>
    </row>
    <row r="953" spans="1:30" x14ac:dyDescent="0.25">
      <c r="A953" t="s">
        <v>1023</v>
      </c>
      <c r="B953" s="1">
        <v>45044</v>
      </c>
      <c r="D953" s="1">
        <v>45653</v>
      </c>
      <c r="E953" s="1">
        <v>45653</v>
      </c>
      <c r="F953" s="1">
        <v>45859</v>
      </c>
      <c r="G953" s="1">
        <v>45859</v>
      </c>
      <c r="H953">
        <v>3</v>
      </c>
      <c r="I953">
        <v>94.25</v>
      </c>
      <c r="J953">
        <v>31.42</v>
      </c>
      <c r="K953">
        <v>19.059999999999999</v>
      </c>
      <c r="L953" t="s">
        <v>40</v>
      </c>
      <c r="M953" t="s">
        <v>80</v>
      </c>
      <c r="N953" t="s">
        <v>48</v>
      </c>
      <c r="O953">
        <v>26</v>
      </c>
      <c r="P953" t="s">
        <v>70</v>
      </c>
      <c r="Q953" t="s">
        <v>35</v>
      </c>
      <c r="R953" t="s">
        <v>44</v>
      </c>
      <c r="S953" t="s">
        <v>72</v>
      </c>
      <c r="T953">
        <v>0</v>
      </c>
      <c r="U953">
        <v>0</v>
      </c>
      <c r="V953">
        <v>0</v>
      </c>
      <c r="W953">
        <v>0</v>
      </c>
      <c r="X953">
        <v>0</v>
      </c>
      <c r="Y953" s="1">
        <v>45560</v>
      </c>
      <c r="Z953" s="1">
        <v>45560</v>
      </c>
      <c r="AA953">
        <v>0</v>
      </c>
      <c r="AB953" t="s">
        <v>38</v>
      </c>
      <c r="AC953" t="b">
        <v>0</v>
      </c>
      <c r="AD953" t="b">
        <v>0</v>
      </c>
    </row>
    <row r="954" spans="1:30" x14ac:dyDescent="0.25">
      <c r="A954" t="s">
        <v>1024</v>
      </c>
      <c r="B954" s="1">
        <v>44551</v>
      </c>
      <c r="D954" s="1">
        <v>45152</v>
      </c>
      <c r="E954" s="1">
        <v>45152</v>
      </c>
      <c r="F954" s="1">
        <v>45547</v>
      </c>
      <c r="G954" s="1">
        <v>45547</v>
      </c>
      <c r="H954">
        <v>2</v>
      </c>
      <c r="I954">
        <v>22.26</v>
      </c>
      <c r="J954">
        <v>11.13</v>
      </c>
      <c r="K954">
        <v>11.01</v>
      </c>
      <c r="L954" t="s">
        <v>87</v>
      </c>
      <c r="M954" t="s">
        <v>76</v>
      </c>
      <c r="N954" t="s">
        <v>48</v>
      </c>
      <c r="O954">
        <v>26</v>
      </c>
      <c r="P954" t="s">
        <v>70</v>
      </c>
      <c r="Q954" t="s">
        <v>55</v>
      </c>
      <c r="R954" t="s">
        <v>35</v>
      </c>
      <c r="S954" t="s">
        <v>72</v>
      </c>
      <c r="T954">
        <v>0</v>
      </c>
      <c r="U954">
        <v>0</v>
      </c>
      <c r="V954">
        <v>0</v>
      </c>
      <c r="W954">
        <v>0</v>
      </c>
      <c r="X954">
        <v>1</v>
      </c>
      <c r="Y954" s="1">
        <v>44622</v>
      </c>
      <c r="Z954" s="1">
        <v>44622</v>
      </c>
      <c r="AA954">
        <v>0</v>
      </c>
      <c r="AB954" t="s">
        <v>52</v>
      </c>
      <c r="AC954" t="b">
        <v>1</v>
      </c>
      <c r="AD954" t="b">
        <v>0</v>
      </c>
    </row>
    <row r="955" spans="1:30" x14ac:dyDescent="0.25">
      <c r="A955" t="s">
        <v>1025</v>
      </c>
      <c r="B955" s="1">
        <v>44464</v>
      </c>
      <c r="D955" s="1">
        <v>45126</v>
      </c>
      <c r="E955" s="1">
        <v>45126</v>
      </c>
      <c r="F955" s="1">
        <v>45787</v>
      </c>
      <c r="G955" s="1">
        <v>45787</v>
      </c>
      <c r="H955">
        <v>1</v>
      </c>
      <c r="I955">
        <v>27.34</v>
      </c>
      <c r="J955">
        <v>27.34</v>
      </c>
      <c r="K955">
        <v>29.48</v>
      </c>
      <c r="L955" t="s">
        <v>59</v>
      </c>
      <c r="M955" t="s">
        <v>95</v>
      </c>
      <c r="N955" t="s">
        <v>48</v>
      </c>
      <c r="O955">
        <v>29</v>
      </c>
      <c r="P955" t="s">
        <v>70</v>
      </c>
      <c r="Q955" t="s">
        <v>50</v>
      </c>
      <c r="R955" t="s">
        <v>63</v>
      </c>
      <c r="S955" t="s">
        <v>72</v>
      </c>
      <c r="T955">
        <v>1</v>
      </c>
      <c r="U955">
        <v>0</v>
      </c>
      <c r="V955">
        <v>0</v>
      </c>
      <c r="W955">
        <v>0</v>
      </c>
      <c r="X955">
        <v>1</v>
      </c>
      <c r="Y955" s="1">
        <v>44959</v>
      </c>
      <c r="Z955" s="1">
        <v>44959</v>
      </c>
      <c r="AA955">
        <v>10</v>
      </c>
      <c r="AB955" t="s">
        <v>38</v>
      </c>
      <c r="AC955" t="b">
        <v>0</v>
      </c>
      <c r="AD955" t="b">
        <v>0</v>
      </c>
    </row>
    <row r="956" spans="1:30" x14ac:dyDescent="0.25">
      <c r="A956" t="s">
        <v>1026</v>
      </c>
      <c r="B956" s="1">
        <v>44962</v>
      </c>
      <c r="D956" s="1">
        <v>45610</v>
      </c>
      <c r="E956" s="1">
        <v>45610</v>
      </c>
      <c r="F956" s="1">
        <v>45940</v>
      </c>
      <c r="G956" s="1">
        <v>45940</v>
      </c>
      <c r="H956">
        <v>6</v>
      </c>
      <c r="I956">
        <v>477.14</v>
      </c>
      <c r="J956">
        <v>79.52</v>
      </c>
      <c r="K956">
        <v>140.82</v>
      </c>
      <c r="L956" t="s">
        <v>31</v>
      </c>
      <c r="M956" t="s">
        <v>62</v>
      </c>
      <c r="N956" t="s">
        <v>42</v>
      </c>
      <c r="O956">
        <v>34</v>
      </c>
      <c r="P956" t="s">
        <v>34</v>
      </c>
      <c r="Q956" t="s">
        <v>66</v>
      </c>
      <c r="R956" t="s">
        <v>63</v>
      </c>
      <c r="S956" t="s">
        <v>51</v>
      </c>
      <c r="T956">
        <v>0</v>
      </c>
      <c r="U956">
        <v>0</v>
      </c>
      <c r="V956">
        <v>0</v>
      </c>
      <c r="W956">
        <v>0</v>
      </c>
      <c r="X956">
        <v>3</v>
      </c>
      <c r="Y956" s="1">
        <v>45406</v>
      </c>
      <c r="Z956" s="1">
        <v>45406</v>
      </c>
      <c r="AA956">
        <v>0</v>
      </c>
      <c r="AB956" t="s">
        <v>73</v>
      </c>
      <c r="AC956" t="b">
        <v>1</v>
      </c>
      <c r="AD956" t="b">
        <v>0</v>
      </c>
    </row>
    <row r="957" spans="1:30" x14ac:dyDescent="0.25">
      <c r="A957" t="s">
        <v>1027</v>
      </c>
      <c r="B957" s="1">
        <v>45288</v>
      </c>
      <c r="D957" s="1">
        <v>45521</v>
      </c>
      <c r="E957" s="1">
        <v>45521</v>
      </c>
      <c r="F957" s="1">
        <v>45716</v>
      </c>
      <c r="G957" s="1">
        <v>45716</v>
      </c>
      <c r="H957">
        <v>5</v>
      </c>
      <c r="I957">
        <v>125.22</v>
      </c>
      <c r="J957">
        <v>25.04</v>
      </c>
      <c r="K957">
        <v>19.059999999999999</v>
      </c>
      <c r="L957" t="s">
        <v>65</v>
      </c>
      <c r="M957" t="s">
        <v>32</v>
      </c>
      <c r="N957" t="s">
        <v>33</v>
      </c>
      <c r="O957">
        <v>22</v>
      </c>
      <c r="P957" t="s">
        <v>70</v>
      </c>
      <c r="Q957" t="s">
        <v>82</v>
      </c>
      <c r="R957" t="s">
        <v>63</v>
      </c>
      <c r="S957" t="s">
        <v>57</v>
      </c>
      <c r="T957">
        <v>0</v>
      </c>
      <c r="U957">
        <v>0</v>
      </c>
      <c r="V957">
        <v>0</v>
      </c>
      <c r="W957">
        <v>2</v>
      </c>
      <c r="X957">
        <v>1</v>
      </c>
      <c r="Y957" s="1">
        <v>45744</v>
      </c>
      <c r="Z957" s="1">
        <v>45744</v>
      </c>
      <c r="AA957">
        <v>4</v>
      </c>
      <c r="AB957" t="s">
        <v>38</v>
      </c>
      <c r="AC957" t="b">
        <v>0</v>
      </c>
      <c r="AD957" t="b">
        <v>0</v>
      </c>
    </row>
    <row r="958" spans="1:30" x14ac:dyDescent="0.25">
      <c r="A958" t="s">
        <v>1028</v>
      </c>
      <c r="B958" s="1">
        <v>45096</v>
      </c>
      <c r="D958" s="1">
        <v>45259</v>
      </c>
      <c r="E958" s="1">
        <v>45259</v>
      </c>
      <c r="F958" s="1">
        <v>45287</v>
      </c>
      <c r="G958" s="1">
        <v>45287</v>
      </c>
      <c r="H958">
        <v>5</v>
      </c>
      <c r="I958">
        <v>515.9</v>
      </c>
      <c r="J958">
        <v>103.18</v>
      </c>
      <c r="K958">
        <v>79.05</v>
      </c>
      <c r="L958" t="s">
        <v>65</v>
      </c>
      <c r="M958" t="s">
        <v>60</v>
      </c>
      <c r="N958" t="s">
        <v>48</v>
      </c>
      <c r="O958">
        <v>27</v>
      </c>
      <c r="P958" t="s">
        <v>70</v>
      </c>
      <c r="Q958" t="s">
        <v>50</v>
      </c>
      <c r="R958" t="s">
        <v>44</v>
      </c>
      <c r="S958" t="s">
        <v>72</v>
      </c>
      <c r="T958">
        <v>1</v>
      </c>
      <c r="U958">
        <v>0</v>
      </c>
      <c r="V958">
        <v>0</v>
      </c>
      <c r="W958">
        <v>0</v>
      </c>
      <c r="X958">
        <v>2</v>
      </c>
      <c r="Y958" s="1">
        <v>45468</v>
      </c>
      <c r="Z958" s="1">
        <v>45468</v>
      </c>
      <c r="AA958">
        <v>0</v>
      </c>
      <c r="AB958" t="s">
        <v>38</v>
      </c>
      <c r="AC958" t="b">
        <v>1</v>
      </c>
      <c r="AD958" t="b">
        <v>1</v>
      </c>
    </row>
    <row r="959" spans="1:30" x14ac:dyDescent="0.25">
      <c r="A959" t="s">
        <v>1029</v>
      </c>
      <c r="B959" s="1">
        <v>44262</v>
      </c>
      <c r="D959">
        <v>0</v>
      </c>
      <c r="E959" t="s">
        <v>92</v>
      </c>
      <c r="F959">
        <v>0</v>
      </c>
      <c r="G959" t="s">
        <v>92</v>
      </c>
      <c r="H959">
        <v>0</v>
      </c>
      <c r="I959">
        <v>0</v>
      </c>
      <c r="J959">
        <v>0</v>
      </c>
      <c r="K959">
        <v>0</v>
      </c>
      <c r="L959" t="s">
        <v>65</v>
      </c>
      <c r="M959" t="s">
        <v>41</v>
      </c>
      <c r="N959" t="s">
        <v>33</v>
      </c>
      <c r="O959">
        <v>38</v>
      </c>
      <c r="P959" t="s">
        <v>34</v>
      </c>
      <c r="Q959" t="s">
        <v>50</v>
      </c>
      <c r="R959" t="s">
        <v>67</v>
      </c>
      <c r="S959" t="s">
        <v>57</v>
      </c>
      <c r="T959">
        <v>0</v>
      </c>
      <c r="U959">
        <v>0</v>
      </c>
      <c r="V959">
        <v>0</v>
      </c>
      <c r="W959">
        <v>0</v>
      </c>
      <c r="X959">
        <v>0</v>
      </c>
      <c r="Y959" s="1">
        <v>44851</v>
      </c>
      <c r="Z959" s="1">
        <v>44851</v>
      </c>
      <c r="AA959">
        <v>7</v>
      </c>
      <c r="AB959" t="s">
        <v>52</v>
      </c>
      <c r="AC959" t="b">
        <v>1</v>
      </c>
      <c r="AD959" t="b">
        <v>0</v>
      </c>
    </row>
    <row r="960" spans="1:30" x14ac:dyDescent="0.25">
      <c r="A960" t="s">
        <v>1030</v>
      </c>
      <c r="B960" s="1">
        <v>43850</v>
      </c>
      <c r="D960" s="1">
        <v>43990</v>
      </c>
      <c r="E960" s="1">
        <v>43990</v>
      </c>
      <c r="F960" s="1">
        <v>45216</v>
      </c>
      <c r="G960" s="1">
        <v>45216</v>
      </c>
      <c r="H960">
        <v>2</v>
      </c>
      <c r="I960">
        <v>113.59</v>
      </c>
      <c r="J960">
        <v>56.8</v>
      </c>
      <c r="K960">
        <v>108.57</v>
      </c>
      <c r="L960" t="s">
        <v>40</v>
      </c>
      <c r="M960" t="s">
        <v>54</v>
      </c>
      <c r="N960" t="s">
        <v>48</v>
      </c>
      <c r="O960">
        <v>41</v>
      </c>
      <c r="P960" t="s">
        <v>34</v>
      </c>
      <c r="Q960" t="s">
        <v>82</v>
      </c>
      <c r="R960" t="s">
        <v>56</v>
      </c>
      <c r="S960" t="s">
        <v>45</v>
      </c>
      <c r="T960">
        <v>0</v>
      </c>
      <c r="U960">
        <v>2</v>
      </c>
      <c r="V960">
        <v>0</v>
      </c>
      <c r="W960">
        <v>0</v>
      </c>
      <c r="X960">
        <v>1</v>
      </c>
      <c r="Y960">
        <v>0</v>
      </c>
      <c r="Z960" t="s">
        <v>37</v>
      </c>
      <c r="AA960">
        <v>2</v>
      </c>
      <c r="AB960" t="s">
        <v>73</v>
      </c>
      <c r="AC960" t="b">
        <v>1</v>
      </c>
      <c r="AD960" t="b">
        <v>0</v>
      </c>
    </row>
    <row r="961" spans="1:30" x14ac:dyDescent="0.25">
      <c r="A961" t="s">
        <v>1031</v>
      </c>
      <c r="B961" s="1">
        <v>44473</v>
      </c>
      <c r="D961" s="1">
        <v>45794</v>
      </c>
      <c r="E961" s="1">
        <v>45794</v>
      </c>
      <c r="F961" s="1">
        <v>45917</v>
      </c>
      <c r="G961" s="1">
        <v>45917</v>
      </c>
      <c r="H961">
        <v>2</v>
      </c>
      <c r="I961">
        <v>194.37</v>
      </c>
      <c r="J961">
        <v>97.19</v>
      </c>
      <c r="K961">
        <v>90.48</v>
      </c>
      <c r="L961" t="s">
        <v>65</v>
      </c>
      <c r="M961" t="s">
        <v>76</v>
      </c>
      <c r="N961" t="s">
        <v>42</v>
      </c>
      <c r="O961">
        <v>25</v>
      </c>
      <c r="P961" t="s">
        <v>70</v>
      </c>
      <c r="Q961" t="s">
        <v>66</v>
      </c>
      <c r="R961" t="s">
        <v>35</v>
      </c>
      <c r="S961" t="s">
        <v>85</v>
      </c>
      <c r="T961">
        <v>0</v>
      </c>
      <c r="U961">
        <v>1</v>
      </c>
      <c r="V961">
        <v>0</v>
      </c>
      <c r="W961">
        <v>0</v>
      </c>
      <c r="X961">
        <v>0</v>
      </c>
      <c r="Y961" s="1">
        <v>45299</v>
      </c>
      <c r="Z961" s="1">
        <v>45299</v>
      </c>
      <c r="AA961">
        <v>0</v>
      </c>
      <c r="AB961" t="s">
        <v>38</v>
      </c>
      <c r="AC961" t="b">
        <v>1</v>
      </c>
      <c r="AD961" t="b">
        <v>1</v>
      </c>
    </row>
    <row r="962" spans="1:30" x14ac:dyDescent="0.25">
      <c r="A962" t="s">
        <v>1032</v>
      </c>
      <c r="B962" s="1">
        <v>45173</v>
      </c>
      <c r="D962" s="1">
        <v>45765</v>
      </c>
      <c r="E962" s="1">
        <v>45765</v>
      </c>
      <c r="F962" s="1">
        <v>45783</v>
      </c>
      <c r="G962" s="1">
        <v>45783</v>
      </c>
      <c r="H962">
        <v>5</v>
      </c>
      <c r="I962">
        <v>198.01</v>
      </c>
      <c r="J962">
        <v>39.6</v>
      </c>
      <c r="K962">
        <v>48.1</v>
      </c>
      <c r="L962" t="s">
        <v>40</v>
      </c>
      <c r="M962" t="s">
        <v>32</v>
      </c>
      <c r="N962" t="s">
        <v>33</v>
      </c>
      <c r="O962">
        <v>22</v>
      </c>
      <c r="P962" t="s">
        <v>70</v>
      </c>
      <c r="Q962" t="s">
        <v>55</v>
      </c>
      <c r="R962" t="s">
        <v>35</v>
      </c>
      <c r="S962" t="s">
        <v>45</v>
      </c>
      <c r="T962">
        <v>1</v>
      </c>
      <c r="U962">
        <v>0</v>
      </c>
      <c r="V962">
        <v>1</v>
      </c>
      <c r="W962">
        <v>0</v>
      </c>
      <c r="X962">
        <v>3</v>
      </c>
      <c r="Y962">
        <v>0</v>
      </c>
      <c r="Z962" t="s">
        <v>37</v>
      </c>
      <c r="AA962">
        <v>0</v>
      </c>
      <c r="AB962" t="s">
        <v>38</v>
      </c>
      <c r="AC962" t="b">
        <v>1</v>
      </c>
      <c r="AD962" t="b">
        <v>0</v>
      </c>
    </row>
    <row r="963" spans="1:30" x14ac:dyDescent="0.25">
      <c r="A963" t="s">
        <v>1033</v>
      </c>
      <c r="B963" s="1">
        <v>44030</v>
      </c>
      <c r="D963" s="1">
        <v>44522</v>
      </c>
      <c r="E963" s="1">
        <v>44522</v>
      </c>
      <c r="F963" s="1">
        <v>45466</v>
      </c>
      <c r="G963" s="1">
        <v>45466</v>
      </c>
      <c r="H963">
        <v>4</v>
      </c>
      <c r="I963">
        <v>207.11</v>
      </c>
      <c r="J963">
        <v>51.78</v>
      </c>
      <c r="K963">
        <v>47.76</v>
      </c>
      <c r="L963" t="s">
        <v>65</v>
      </c>
      <c r="M963" t="s">
        <v>69</v>
      </c>
      <c r="N963" t="s">
        <v>48</v>
      </c>
      <c r="O963">
        <v>16</v>
      </c>
      <c r="P963" t="s">
        <v>49</v>
      </c>
      <c r="Q963" t="s">
        <v>90</v>
      </c>
      <c r="R963" t="s">
        <v>56</v>
      </c>
      <c r="S963" t="s">
        <v>45</v>
      </c>
      <c r="T963">
        <v>0</v>
      </c>
      <c r="U963">
        <v>0</v>
      </c>
      <c r="V963">
        <v>0</v>
      </c>
      <c r="W963">
        <v>0</v>
      </c>
      <c r="X963">
        <v>1</v>
      </c>
      <c r="Y963" s="1">
        <v>44558</v>
      </c>
      <c r="Z963" s="1">
        <v>44558</v>
      </c>
      <c r="AA963">
        <v>0</v>
      </c>
      <c r="AB963" t="s">
        <v>52</v>
      </c>
      <c r="AC963" t="b">
        <v>1</v>
      </c>
      <c r="AD963" t="b">
        <v>0</v>
      </c>
    </row>
    <row r="964" spans="1:30" x14ac:dyDescent="0.25">
      <c r="A964" t="s">
        <v>1034</v>
      </c>
      <c r="B964" s="1">
        <v>45064</v>
      </c>
      <c r="D964" s="1">
        <v>45597</v>
      </c>
      <c r="E964" s="1">
        <v>45597</v>
      </c>
      <c r="F964" s="1">
        <v>45688</v>
      </c>
      <c r="G964" s="1">
        <v>45688</v>
      </c>
      <c r="H964">
        <v>6</v>
      </c>
      <c r="I964">
        <v>657.92</v>
      </c>
      <c r="J964">
        <v>109.65</v>
      </c>
      <c r="K964">
        <v>98.09</v>
      </c>
      <c r="L964" t="s">
        <v>40</v>
      </c>
      <c r="M964" t="s">
        <v>95</v>
      </c>
      <c r="N964" t="s">
        <v>42</v>
      </c>
      <c r="O964">
        <v>20</v>
      </c>
      <c r="P964" t="s">
        <v>70</v>
      </c>
      <c r="Q964" t="s">
        <v>50</v>
      </c>
      <c r="R964" t="s">
        <v>44</v>
      </c>
      <c r="S964" t="s">
        <v>85</v>
      </c>
      <c r="T964">
        <v>0</v>
      </c>
      <c r="U964">
        <v>0</v>
      </c>
      <c r="V964">
        <v>0</v>
      </c>
      <c r="W964">
        <v>1</v>
      </c>
      <c r="X964">
        <v>1</v>
      </c>
      <c r="Y964" s="1">
        <v>45887</v>
      </c>
      <c r="Z964" s="1">
        <v>45887</v>
      </c>
      <c r="AA964">
        <v>6</v>
      </c>
      <c r="AB964" t="s">
        <v>38</v>
      </c>
      <c r="AC964" t="b">
        <v>1</v>
      </c>
      <c r="AD964" t="b">
        <v>1</v>
      </c>
    </row>
    <row r="965" spans="1:30" x14ac:dyDescent="0.25">
      <c r="A965" t="s">
        <v>1035</v>
      </c>
      <c r="B965" s="1">
        <v>44066</v>
      </c>
      <c r="D965" s="1">
        <v>45250</v>
      </c>
      <c r="E965" s="1">
        <v>45250</v>
      </c>
      <c r="F965" s="1">
        <v>45311</v>
      </c>
      <c r="G965" s="1">
        <v>45311</v>
      </c>
      <c r="H965">
        <v>3</v>
      </c>
      <c r="I965">
        <v>130.27000000000001</v>
      </c>
      <c r="J965">
        <v>43.42</v>
      </c>
      <c r="K965">
        <v>0</v>
      </c>
      <c r="L965" t="s">
        <v>59</v>
      </c>
      <c r="M965" t="s">
        <v>54</v>
      </c>
      <c r="N965" t="s">
        <v>42</v>
      </c>
      <c r="O965">
        <v>45</v>
      </c>
      <c r="P965" t="s">
        <v>34</v>
      </c>
      <c r="Q965" t="s">
        <v>66</v>
      </c>
      <c r="R965" t="s">
        <v>67</v>
      </c>
      <c r="S965" t="s">
        <v>96</v>
      </c>
      <c r="T965">
        <v>0</v>
      </c>
      <c r="U965">
        <v>0</v>
      </c>
      <c r="V965">
        <v>0</v>
      </c>
      <c r="W965">
        <v>0</v>
      </c>
      <c r="X965">
        <v>1</v>
      </c>
      <c r="Y965">
        <v>0</v>
      </c>
      <c r="Z965" t="s">
        <v>37</v>
      </c>
      <c r="AA965">
        <v>3</v>
      </c>
      <c r="AB965" t="s">
        <v>52</v>
      </c>
      <c r="AC965" t="b">
        <v>1</v>
      </c>
      <c r="AD965" t="b">
        <v>0</v>
      </c>
    </row>
    <row r="966" spans="1:30" x14ac:dyDescent="0.25">
      <c r="A966" t="s">
        <v>1036</v>
      </c>
      <c r="B966" s="1">
        <v>45634</v>
      </c>
      <c r="D966" s="1">
        <v>45639</v>
      </c>
      <c r="E966" s="1">
        <v>45639</v>
      </c>
      <c r="F966" s="1">
        <v>45944</v>
      </c>
      <c r="G966" s="1">
        <v>45944</v>
      </c>
      <c r="H966">
        <v>2</v>
      </c>
      <c r="I966">
        <v>122.88</v>
      </c>
      <c r="J966">
        <v>61.44</v>
      </c>
      <c r="K966">
        <v>35.31</v>
      </c>
      <c r="L966" t="s">
        <v>47</v>
      </c>
      <c r="M966" t="s">
        <v>62</v>
      </c>
      <c r="N966" t="s">
        <v>33</v>
      </c>
      <c r="O966">
        <v>36</v>
      </c>
      <c r="P966" t="s">
        <v>34</v>
      </c>
      <c r="Q966" t="s">
        <v>90</v>
      </c>
      <c r="R966" t="s">
        <v>35</v>
      </c>
      <c r="S966" t="s">
        <v>36</v>
      </c>
      <c r="T966">
        <v>1</v>
      </c>
      <c r="U966">
        <v>0</v>
      </c>
      <c r="V966">
        <v>0</v>
      </c>
      <c r="W966">
        <v>0</v>
      </c>
      <c r="X966">
        <v>1</v>
      </c>
      <c r="Y966" s="1">
        <v>45813</v>
      </c>
      <c r="Z966" s="1">
        <v>45813</v>
      </c>
      <c r="AA966">
        <v>0</v>
      </c>
      <c r="AB966" t="s">
        <v>38</v>
      </c>
      <c r="AC966" t="b">
        <v>0</v>
      </c>
      <c r="AD966" t="b">
        <v>0</v>
      </c>
    </row>
    <row r="967" spans="1:30" x14ac:dyDescent="0.25">
      <c r="A967" t="s">
        <v>1037</v>
      </c>
      <c r="B967" s="1">
        <v>44063</v>
      </c>
      <c r="D967" s="1">
        <v>45818</v>
      </c>
      <c r="E967" s="1">
        <v>45818</v>
      </c>
      <c r="F967" s="1">
        <v>45931</v>
      </c>
      <c r="G967" s="1">
        <v>45931</v>
      </c>
      <c r="H967">
        <v>2</v>
      </c>
      <c r="I967">
        <v>19.91</v>
      </c>
      <c r="J967">
        <v>9.9600000000000009</v>
      </c>
      <c r="K967">
        <v>0.5</v>
      </c>
      <c r="L967" t="s">
        <v>40</v>
      </c>
      <c r="M967" t="s">
        <v>60</v>
      </c>
      <c r="N967" t="s">
        <v>42</v>
      </c>
      <c r="O967">
        <v>37</v>
      </c>
      <c r="P967" t="s">
        <v>34</v>
      </c>
      <c r="Q967" t="s">
        <v>50</v>
      </c>
      <c r="R967" t="s">
        <v>35</v>
      </c>
      <c r="S967" t="s">
        <v>96</v>
      </c>
      <c r="T967">
        <v>0</v>
      </c>
      <c r="U967">
        <v>1</v>
      </c>
      <c r="V967">
        <v>0</v>
      </c>
      <c r="W967">
        <v>0</v>
      </c>
      <c r="X967">
        <v>0</v>
      </c>
      <c r="Y967" s="1">
        <v>45355</v>
      </c>
      <c r="Z967" s="1">
        <v>45355</v>
      </c>
      <c r="AA967">
        <v>0</v>
      </c>
      <c r="AB967" t="s">
        <v>73</v>
      </c>
      <c r="AC967" t="b">
        <v>1</v>
      </c>
      <c r="AD967" t="b">
        <v>1</v>
      </c>
    </row>
    <row r="968" spans="1:30" x14ac:dyDescent="0.25">
      <c r="A968" t="s">
        <v>1038</v>
      </c>
      <c r="B968" s="1">
        <v>43846</v>
      </c>
      <c r="D968" s="1">
        <v>44357</v>
      </c>
      <c r="E968" s="1">
        <v>44357</v>
      </c>
      <c r="F968" s="1">
        <v>44946</v>
      </c>
      <c r="G968" s="1">
        <v>44946</v>
      </c>
      <c r="H968">
        <v>4</v>
      </c>
      <c r="I968">
        <v>370.58</v>
      </c>
      <c r="J968">
        <v>92.65</v>
      </c>
      <c r="K968">
        <v>49.55</v>
      </c>
      <c r="L968" t="s">
        <v>47</v>
      </c>
      <c r="M968" t="s">
        <v>54</v>
      </c>
      <c r="N968" t="s">
        <v>48</v>
      </c>
      <c r="O968">
        <v>22</v>
      </c>
      <c r="P968" t="s">
        <v>70</v>
      </c>
      <c r="Q968" t="s">
        <v>66</v>
      </c>
      <c r="R968" t="s">
        <v>63</v>
      </c>
      <c r="S968" t="s">
        <v>72</v>
      </c>
      <c r="T968">
        <v>0</v>
      </c>
      <c r="U968">
        <v>0</v>
      </c>
      <c r="V968">
        <v>0</v>
      </c>
      <c r="W968">
        <v>1</v>
      </c>
      <c r="X968">
        <v>3</v>
      </c>
      <c r="Y968">
        <v>0</v>
      </c>
      <c r="Z968" t="s">
        <v>37</v>
      </c>
      <c r="AA968">
        <v>0</v>
      </c>
      <c r="AB968" t="s">
        <v>38</v>
      </c>
      <c r="AC968" t="b">
        <v>1</v>
      </c>
      <c r="AD968" t="b">
        <v>0</v>
      </c>
    </row>
    <row r="969" spans="1:30" x14ac:dyDescent="0.25">
      <c r="A969" t="s">
        <v>1039</v>
      </c>
      <c r="B969" s="1">
        <v>44728</v>
      </c>
      <c r="D969" s="1">
        <v>45685</v>
      </c>
      <c r="E969" s="1">
        <v>45685</v>
      </c>
      <c r="F969" s="1">
        <v>45924</v>
      </c>
      <c r="G969" s="1">
        <v>45924</v>
      </c>
      <c r="H969">
        <v>5</v>
      </c>
      <c r="I969">
        <v>224.15</v>
      </c>
      <c r="J969">
        <v>44.83</v>
      </c>
      <c r="K969">
        <v>94.31</v>
      </c>
      <c r="L969" t="s">
        <v>65</v>
      </c>
      <c r="M969" t="s">
        <v>104</v>
      </c>
      <c r="N969" t="s">
        <v>42</v>
      </c>
      <c r="O969">
        <v>35</v>
      </c>
      <c r="P969" t="s">
        <v>34</v>
      </c>
      <c r="Q969" t="s">
        <v>66</v>
      </c>
      <c r="R969" t="s">
        <v>35</v>
      </c>
      <c r="S969" t="s">
        <v>51</v>
      </c>
      <c r="T969">
        <v>0</v>
      </c>
      <c r="U969">
        <v>1</v>
      </c>
      <c r="V969">
        <v>0</v>
      </c>
      <c r="W969">
        <v>1</v>
      </c>
      <c r="X969">
        <v>1</v>
      </c>
      <c r="Y969">
        <v>0</v>
      </c>
      <c r="Z969" t="s">
        <v>37</v>
      </c>
      <c r="AA969">
        <v>0</v>
      </c>
      <c r="AB969" t="s">
        <v>73</v>
      </c>
      <c r="AC969" t="b">
        <v>1</v>
      </c>
      <c r="AD969" t="b">
        <v>1</v>
      </c>
    </row>
    <row r="970" spans="1:30" x14ac:dyDescent="0.25">
      <c r="A970" t="s">
        <v>1040</v>
      </c>
      <c r="B970" s="1">
        <v>44132</v>
      </c>
      <c r="D970" s="1">
        <v>45083</v>
      </c>
      <c r="E970" s="1">
        <v>45083</v>
      </c>
      <c r="F970" s="1">
        <v>45528</v>
      </c>
      <c r="G970" s="1">
        <v>45528</v>
      </c>
      <c r="H970">
        <v>3</v>
      </c>
      <c r="I970">
        <v>192.22</v>
      </c>
      <c r="J970">
        <v>64.069999999999993</v>
      </c>
      <c r="K970">
        <v>125.04</v>
      </c>
      <c r="L970" t="s">
        <v>31</v>
      </c>
      <c r="M970" t="s">
        <v>54</v>
      </c>
      <c r="N970" t="s">
        <v>48</v>
      </c>
      <c r="O970">
        <v>33</v>
      </c>
      <c r="P970" t="s">
        <v>34</v>
      </c>
      <c r="Q970" t="s">
        <v>66</v>
      </c>
      <c r="R970" t="s">
        <v>44</v>
      </c>
      <c r="S970" t="s">
        <v>85</v>
      </c>
      <c r="T970">
        <v>1</v>
      </c>
      <c r="U970">
        <v>0</v>
      </c>
      <c r="V970">
        <v>0</v>
      </c>
      <c r="W970">
        <v>0</v>
      </c>
      <c r="X970">
        <v>1</v>
      </c>
      <c r="Y970">
        <v>0</v>
      </c>
      <c r="Z970" t="s">
        <v>37</v>
      </c>
      <c r="AA970">
        <v>0</v>
      </c>
      <c r="AB970" t="s">
        <v>38</v>
      </c>
      <c r="AC970" t="b">
        <v>1</v>
      </c>
      <c r="AD970" t="b">
        <v>0</v>
      </c>
    </row>
    <row r="971" spans="1:30" x14ac:dyDescent="0.25">
      <c r="A971" t="s">
        <v>934</v>
      </c>
      <c r="B971" s="1">
        <v>44133</v>
      </c>
      <c r="D971" s="1">
        <v>44179</v>
      </c>
      <c r="E971" s="1">
        <v>44179</v>
      </c>
      <c r="F971" s="1">
        <v>44818</v>
      </c>
      <c r="G971" s="1">
        <v>44818</v>
      </c>
      <c r="H971">
        <v>2</v>
      </c>
      <c r="I971">
        <v>2.19</v>
      </c>
      <c r="J971">
        <v>1.1000000000000001</v>
      </c>
      <c r="K971">
        <v>1.33</v>
      </c>
      <c r="L971" t="s">
        <v>47</v>
      </c>
      <c r="M971" t="s">
        <v>69</v>
      </c>
      <c r="N971" t="s">
        <v>42</v>
      </c>
      <c r="O971">
        <v>46</v>
      </c>
      <c r="P971" t="s">
        <v>34</v>
      </c>
      <c r="Q971" t="s">
        <v>90</v>
      </c>
      <c r="R971" t="s">
        <v>44</v>
      </c>
      <c r="S971" t="s">
        <v>72</v>
      </c>
      <c r="T971">
        <v>0</v>
      </c>
      <c r="U971">
        <v>0</v>
      </c>
      <c r="V971">
        <v>1</v>
      </c>
      <c r="W971">
        <v>0</v>
      </c>
      <c r="X971">
        <v>1</v>
      </c>
      <c r="Y971" s="1">
        <v>45200</v>
      </c>
      <c r="Z971" s="1">
        <v>45200</v>
      </c>
      <c r="AA971">
        <v>10</v>
      </c>
      <c r="AB971" t="s">
        <v>73</v>
      </c>
      <c r="AC971" t="b">
        <v>0</v>
      </c>
      <c r="AD971" t="b">
        <v>0</v>
      </c>
    </row>
    <row r="972" spans="1:30" x14ac:dyDescent="0.25">
      <c r="A972" t="s">
        <v>1041</v>
      </c>
      <c r="B972" s="1">
        <v>44633</v>
      </c>
      <c r="D972" s="1">
        <v>45549</v>
      </c>
      <c r="E972" s="1">
        <v>45549</v>
      </c>
      <c r="F972" s="1">
        <v>45897</v>
      </c>
      <c r="G972" s="1">
        <v>45897</v>
      </c>
      <c r="H972">
        <v>3</v>
      </c>
      <c r="I972">
        <v>77.400000000000006</v>
      </c>
      <c r="J972">
        <v>25.8</v>
      </c>
      <c r="K972">
        <v>46.42</v>
      </c>
      <c r="L972" t="s">
        <v>40</v>
      </c>
      <c r="M972" t="s">
        <v>41</v>
      </c>
      <c r="N972" t="s">
        <v>48</v>
      </c>
      <c r="O972">
        <v>45</v>
      </c>
      <c r="P972" t="s">
        <v>34</v>
      </c>
      <c r="Q972" t="s">
        <v>55</v>
      </c>
      <c r="R972" t="s">
        <v>67</v>
      </c>
      <c r="S972" t="s">
        <v>36</v>
      </c>
      <c r="T972">
        <v>0</v>
      </c>
      <c r="U972">
        <v>0</v>
      </c>
      <c r="V972">
        <v>0</v>
      </c>
      <c r="W972">
        <v>1</v>
      </c>
      <c r="X972">
        <v>0</v>
      </c>
      <c r="Y972" s="1">
        <v>45056</v>
      </c>
      <c r="Z972" s="1">
        <v>45056</v>
      </c>
      <c r="AA972">
        <v>0</v>
      </c>
      <c r="AB972" t="s">
        <v>52</v>
      </c>
      <c r="AC972" t="b">
        <v>0</v>
      </c>
      <c r="AD972" t="b">
        <v>0</v>
      </c>
    </row>
    <row r="973" spans="1:30" x14ac:dyDescent="0.25">
      <c r="A973" t="s">
        <v>1042</v>
      </c>
      <c r="B973" s="1">
        <v>45302</v>
      </c>
      <c r="D973" s="1">
        <v>45464</v>
      </c>
      <c r="E973" s="1">
        <v>45464</v>
      </c>
      <c r="F973" s="1">
        <v>45558</v>
      </c>
      <c r="G973" s="1">
        <v>45558</v>
      </c>
      <c r="H973">
        <v>5</v>
      </c>
      <c r="I973">
        <v>273.82</v>
      </c>
      <c r="J973">
        <v>54.76</v>
      </c>
      <c r="K973">
        <v>54.23</v>
      </c>
      <c r="L973" t="s">
        <v>65</v>
      </c>
      <c r="M973" t="s">
        <v>60</v>
      </c>
      <c r="N973" t="s">
        <v>48</v>
      </c>
      <c r="O973">
        <v>32</v>
      </c>
      <c r="P973" t="s">
        <v>34</v>
      </c>
      <c r="Q973" t="s">
        <v>66</v>
      </c>
      <c r="R973" t="s">
        <v>67</v>
      </c>
      <c r="S973" t="s">
        <v>36</v>
      </c>
      <c r="T973">
        <v>1</v>
      </c>
      <c r="U973">
        <v>0</v>
      </c>
      <c r="V973">
        <v>0</v>
      </c>
      <c r="W973">
        <v>0</v>
      </c>
      <c r="X973">
        <v>3</v>
      </c>
      <c r="Y973" s="1">
        <v>45634</v>
      </c>
      <c r="Z973" s="1">
        <v>45634</v>
      </c>
      <c r="AA973">
        <v>0</v>
      </c>
      <c r="AB973" t="s">
        <v>38</v>
      </c>
      <c r="AC973" t="b">
        <v>0</v>
      </c>
      <c r="AD973" t="b">
        <v>0</v>
      </c>
    </row>
    <row r="974" spans="1:30" x14ac:dyDescent="0.25">
      <c r="A974" t="s">
        <v>1043</v>
      </c>
      <c r="B974" s="1">
        <v>45031</v>
      </c>
      <c r="D974" s="1">
        <v>45079</v>
      </c>
      <c r="E974" s="1">
        <v>45079</v>
      </c>
      <c r="F974" s="1">
        <v>45483</v>
      </c>
      <c r="G974" s="1">
        <v>45483</v>
      </c>
      <c r="H974">
        <v>4</v>
      </c>
      <c r="I974">
        <v>300.68</v>
      </c>
      <c r="J974">
        <v>75.17</v>
      </c>
      <c r="K974">
        <v>70.73</v>
      </c>
      <c r="L974" t="s">
        <v>40</v>
      </c>
      <c r="M974" t="s">
        <v>88</v>
      </c>
      <c r="N974" t="s">
        <v>48</v>
      </c>
      <c r="O974">
        <v>37</v>
      </c>
      <c r="P974" t="s">
        <v>34</v>
      </c>
      <c r="Q974" t="s">
        <v>43</v>
      </c>
      <c r="R974" t="s">
        <v>67</v>
      </c>
      <c r="S974" t="s">
        <v>72</v>
      </c>
      <c r="T974">
        <v>0</v>
      </c>
      <c r="U974">
        <v>0</v>
      </c>
      <c r="V974">
        <v>0</v>
      </c>
      <c r="W974">
        <v>1</v>
      </c>
      <c r="X974">
        <v>2</v>
      </c>
      <c r="Y974" s="1">
        <v>45756</v>
      </c>
      <c r="Z974" s="1">
        <v>45756</v>
      </c>
      <c r="AA974">
        <v>1</v>
      </c>
      <c r="AB974" t="s">
        <v>38</v>
      </c>
      <c r="AC974" t="b">
        <v>1</v>
      </c>
      <c r="AD974" t="b">
        <v>0</v>
      </c>
    </row>
    <row r="975" spans="1:30" x14ac:dyDescent="0.25">
      <c r="A975" t="s">
        <v>1044</v>
      </c>
      <c r="B975" s="1">
        <v>44644</v>
      </c>
      <c r="D975">
        <v>0</v>
      </c>
      <c r="E975" t="s">
        <v>92</v>
      </c>
      <c r="F975">
        <v>0</v>
      </c>
      <c r="G975" t="s">
        <v>92</v>
      </c>
      <c r="H975">
        <v>0</v>
      </c>
      <c r="I975">
        <v>0</v>
      </c>
      <c r="J975">
        <v>0</v>
      </c>
      <c r="K975">
        <v>0</v>
      </c>
      <c r="L975" t="s">
        <v>47</v>
      </c>
      <c r="M975" t="s">
        <v>32</v>
      </c>
      <c r="N975" t="s">
        <v>48</v>
      </c>
      <c r="O975">
        <v>41</v>
      </c>
      <c r="P975" t="s">
        <v>34</v>
      </c>
      <c r="Q975" t="s">
        <v>35</v>
      </c>
      <c r="R975" t="s">
        <v>67</v>
      </c>
      <c r="S975" t="s">
        <v>96</v>
      </c>
      <c r="T975">
        <v>0</v>
      </c>
      <c r="U975">
        <v>0</v>
      </c>
      <c r="V975">
        <v>0</v>
      </c>
      <c r="W975">
        <v>0</v>
      </c>
      <c r="X975">
        <v>0</v>
      </c>
      <c r="Y975" s="1">
        <v>45801</v>
      </c>
      <c r="Z975" s="1">
        <v>45801</v>
      </c>
      <c r="AA975">
        <v>7</v>
      </c>
      <c r="AB975" t="s">
        <v>38</v>
      </c>
      <c r="AC975" t="b">
        <v>1</v>
      </c>
      <c r="AD975" t="b">
        <v>0</v>
      </c>
    </row>
    <row r="976" spans="1:30" x14ac:dyDescent="0.25">
      <c r="A976" t="s">
        <v>1045</v>
      </c>
      <c r="B976" s="1">
        <v>45370</v>
      </c>
      <c r="D976" s="1">
        <v>45576</v>
      </c>
      <c r="E976" s="1">
        <v>45576</v>
      </c>
      <c r="F976" s="1">
        <v>45800</v>
      </c>
      <c r="G976" s="1">
        <v>45800</v>
      </c>
      <c r="H976">
        <v>3</v>
      </c>
      <c r="I976">
        <v>156.34</v>
      </c>
      <c r="J976">
        <v>52.11</v>
      </c>
      <c r="K976">
        <v>0</v>
      </c>
      <c r="L976" t="s">
        <v>59</v>
      </c>
      <c r="M976" t="s">
        <v>104</v>
      </c>
      <c r="N976" t="s">
        <v>48</v>
      </c>
      <c r="O976">
        <v>21</v>
      </c>
      <c r="P976" t="s">
        <v>70</v>
      </c>
      <c r="Q976" t="s">
        <v>90</v>
      </c>
      <c r="R976" t="s">
        <v>44</v>
      </c>
      <c r="S976" t="s">
        <v>57</v>
      </c>
      <c r="T976">
        <v>0</v>
      </c>
      <c r="U976">
        <v>0</v>
      </c>
      <c r="V976">
        <v>0</v>
      </c>
      <c r="W976">
        <v>0</v>
      </c>
      <c r="X976">
        <v>0</v>
      </c>
      <c r="Y976" s="1">
        <v>45794</v>
      </c>
      <c r="Z976" s="1">
        <v>45794</v>
      </c>
      <c r="AA976">
        <v>0</v>
      </c>
      <c r="AB976" t="s">
        <v>73</v>
      </c>
      <c r="AC976" t="b">
        <v>1</v>
      </c>
      <c r="AD976" t="b">
        <v>0</v>
      </c>
    </row>
    <row r="977" spans="1:30" x14ac:dyDescent="0.25">
      <c r="A977" t="s">
        <v>1046</v>
      </c>
      <c r="B977" s="1">
        <v>44576</v>
      </c>
      <c r="D977">
        <v>0</v>
      </c>
      <c r="E977" t="s">
        <v>92</v>
      </c>
      <c r="F977">
        <v>0</v>
      </c>
      <c r="G977" t="s">
        <v>92</v>
      </c>
      <c r="H977">
        <v>0</v>
      </c>
      <c r="I977">
        <v>0</v>
      </c>
      <c r="J977">
        <v>0</v>
      </c>
      <c r="K977">
        <v>0</v>
      </c>
      <c r="L977" t="s">
        <v>65</v>
      </c>
      <c r="M977" t="s">
        <v>54</v>
      </c>
      <c r="N977" t="s">
        <v>33</v>
      </c>
      <c r="O977">
        <v>33</v>
      </c>
      <c r="P977" t="s">
        <v>34</v>
      </c>
      <c r="Q977" t="s">
        <v>55</v>
      </c>
      <c r="R977" t="s">
        <v>35</v>
      </c>
      <c r="S977" t="s">
        <v>72</v>
      </c>
      <c r="T977">
        <v>0</v>
      </c>
      <c r="U977">
        <v>0</v>
      </c>
      <c r="V977">
        <v>0</v>
      </c>
      <c r="W977">
        <v>0</v>
      </c>
      <c r="X977">
        <v>0</v>
      </c>
      <c r="Y977" s="1">
        <v>45616</v>
      </c>
      <c r="Z977" s="1">
        <v>45616</v>
      </c>
      <c r="AA977">
        <v>5</v>
      </c>
      <c r="AB977" t="s">
        <v>73</v>
      </c>
      <c r="AC977" t="b">
        <v>0</v>
      </c>
      <c r="AD977" t="b">
        <v>0</v>
      </c>
    </row>
    <row r="978" spans="1:30" x14ac:dyDescent="0.25">
      <c r="A978" t="s">
        <v>1047</v>
      </c>
      <c r="B978" s="1">
        <v>45232</v>
      </c>
      <c r="D978" s="1">
        <v>45236</v>
      </c>
      <c r="E978" s="1">
        <v>45236</v>
      </c>
      <c r="F978" s="1">
        <v>45756</v>
      </c>
      <c r="G978" s="1">
        <v>45756</v>
      </c>
      <c r="H978">
        <v>2</v>
      </c>
      <c r="I978">
        <v>224.33</v>
      </c>
      <c r="J978">
        <v>112.17</v>
      </c>
      <c r="K978">
        <v>53.93</v>
      </c>
      <c r="L978" t="s">
        <v>87</v>
      </c>
      <c r="M978" t="s">
        <v>76</v>
      </c>
      <c r="N978" t="s">
        <v>48</v>
      </c>
      <c r="O978">
        <v>30</v>
      </c>
      <c r="P978" t="s">
        <v>70</v>
      </c>
      <c r="Q978" t="s">
        <v>55</v>
      </c>
      <c r="R978" t="s">
        <v>63</v>
      </c>
      <c r="S978" t="s">
        <v>100</v>
      </c>
      <c r="T978">
        <v>0</v>
      </c>
      <c r="U978">
        <v>0</v>
      </c>
      <c r="V978">
        <v>0</v>
      </c>
      <c r="W978">
        <v>0</v>
      </c>
      <c r="X978">
        <v>0</v>
      </c>
      <c r="Y978">
        <v>0</v>
      </c>
      <c r="Z978" t="s">
        <v>37</v>
      </c>
      <c r="AA978">
        <v>6</v>
      </c>
      <c r="AB978" t="s">
        <v>52</v>
      </c>
      <c r="AC978" t="b">
        <v>1</v>
      </c>
      <c r="AD978" t="b">
        <v>0</v>
      </c>
    </row>
    <row r="979" spans="1:30" x14ac:dyDescent="0.25">
      <c r="A979" t="s">
        <v>1048</v>
      </c>
      <c r="B979" s="1">
        <v>44924</v>
      </c>
      <c r="D979" s="1">
        <v>45238</v>
      </c>
      <c r="E979" s="1">
        <v>45238</v>
      </c>
      <c r="F979" s="1">
        <v>45501</v>
      </c>
      <c r="G979" s="1">
        <v>45501</v>
      </c>
      <c r="H979">
        <v>2</v>
      </c>
      <c r="I979">
        <v>21.88</v>
      </c>
      <c r="J979">
        <v>10.94</v>
      </c>
      <c r="K979">
        <v>4.78</v>
      </c>
      <c r="L979" t="s">
        <v>65</v>
      </c>
      <c r="M979" t="s">
        <v>69</v>
      </c>
      <c r="N979" t="s">
        <v>42</v>
      </c>
      <c r="O979">
        <v>41</v>
      </c>
      <c r="P979" t="s">
        <v>34</v>
      </c>
      <c r="Q979" t="s">
        <v>35</v>
      </c>
      <c r="R979" t="s">
        <v>35</v>
      </c>
      <c r="S979" t="s">
        <v>57</v>
      </c>
      <c r="T979">
        <v>0</v>
      </c>
      <c r="U979">
        <v>0</v>
      </c>
      <c r="V979">
        <v>1</v>
      </c>
      <c r="W979">
        <v>0</v>
      </c>
      <c r="X979">
        <v>1</v>
      </c>
      <c r="Y979" s="1">
        <v>45891</v>
      </c>
      <c r="Z979" s="1">
        <v>45891</v>
      </c>
      <c r="AA979">
        <v>4</v>
      </c>
      <c r="AB979" t="s">
        <v>38</v>
      </c>
      <c r="AC979" t="b">
        <v>1</v>
      </c>
      <c r="AD979" t="b">
        <v>1</v>
      </c>
    </row>
    <row r="980" spans="1:30" x14ac:dyDescent="0.25">
      <c r="A980" t="s">
        <v>1049</v>
      </c>
      <c r="B980" s="1">
        <v>44480</v>
      </c>
      <c r="D980" s="1">
        <v>45711</v>
      </c>
      <c r="E980" s="1">
        <v>45711</v>
      </c>
      <c r="F980" s="1">
        <v>45909</v>
      </c>
      <c r="G980" s="1">
        <v>45909</v>
      </c>
      <c r="H980">
        <v>5</v>
      </c>
      <c r="I980">
        <v>309.17</v>
      </c>
      <c r="J980">
        <v>61.83</v>
      </c>
      <c r="K980">
        <v>135.15</v>
      </c>
      <c r="L980" t="s">
        <v>65</v>
      </c>
      <c r="M980" t="s">
        <v>60</v>
      </c>
      <c r="N980" t="s">
        <v>33</v>
      </c>
      <c r="O980">
        <v>31</v>
      </c>
      <c r="P980" t="s">
        <v>34</v>
      </c>
      <c r="Q980" t="s">
        <v>82</v>
      </c>
      <c r="R980" t="s">
        <v>44</v>
      </c>
      <c r="S980" t="s">
        <v>100</v>
      </c>
      <c r="T980">
        <v>0</v>
      </c>
      <c r="U980">
        <v>1</v>
      </c>
      <c r="V980">
        <v>0</v>
      </c>
      <c r="W980">
        <v>0</v>
      </c>
      <c r="X980">
        <v>1</v>
      </c>
      <c r="Y980" s="1">
        <v>45655</v>
      </c>
      <c r="Z980" s="1">
        <v>45655</v>
      </c>
      <c r="AA980">
        <v>10</v>
      </c>
      <c r="AB980" t="s">
        <v>38</v>
      </c>
      <c r="AC980" t="b">
        <v>0</v>
      </c>
      <c r="AD980" t="b">
        <v>0</v>
      </c>
    </row>
    <row r="981" spans="1:30" x14ac:dyDescent="0.25">
      <c r="A981" t="s">
        <v>1050</v>
      </c>
      <c r="B981" s="1">
        <v>45234</v>
      </c>
      <c r="D981" s="1">
        <v>45687</v>
      </c>
      <c r="E981" s="1">
        <v>45687</v>
      </c>
      <c r="F981" s="1">
        <v>45828</v>
      </c>
      <c r="G981" s="1">
        <v>45828</v>
      </c>
      <c r="H981">
        <v>2</v>
      </c>
      <c r="I981">
        <v>97.33</v>
      </c>
      <c r="J981">
        <v>48.67</v>
      </c>
      <c r="K981">
        <v>25.64</v>
      </c>
      <c r="L981" t="s">
        <v>59</v>
      </c>
      <c r="M981" t="s">
        <v>62</v>
      </c>
      <c r="N981" t="s">
        <v>42</v>
      </c>
      <c r="O981">
        <v>41</v>
      </c>
      <c r="P981" t="s">
        <v>34</v>
      </c>
      <c r="Q981" t="s">
        <v>50</v>
      </c>
      <c r="R981" t="s">
        <v>35</v>
      </c>
      <c r="S981" t="s">
        <v>45</v>
      </c>
      <c r="T981">
        <v>0</v>
      </c>
      <c r="U981">
        <v>0</v>
      </c>
      <c r="V981">
        <v>0</v>
      </c>
      <c r="W981">
        <v>0</v>
      </c>
      <c r="X981">
        <v>0</v>
      </c>
      <c r="Y981" s="1">
        <v>45864</v>
      </c>
      <c r="Z981" s="1">
        <v>45864</v>
      </c>
      <c r="AA981">
        <v>5</v>
      </c>
      <c r="AB981" t="s">
        <v>38</v>
      </c>
      <c r="AC981" t="b">
        <v>1</v>
      </c>
      <c r="AD981" t="b">
        <v>1</v>
      </c>
    </row>
    <row r="982" spans="1:30" x14ac:dyDescent="0.25">
      <c r="A982" t="s">
        <v>1051</v>
      </c>
      <c r="B982" s="1">
        <v>45393</v>
      </c>
      <c r="D982" s="1">
        <v>45754</v>
      </c>
      <c r="E982" s="1">
        <v>45754</v>
      </c>
      <c r="F982" s="1">
        <v>45815</v>
      </c>
      <c r="G982" s="1">
        <v>45815</v>
      </c>
      <c r="H982">
        <v>2</v>
      </c>
      <c r="I982">
        <v>87.43</v>
      </c>
      <c r="J982">
        <v>43.72</v>
      </c>
      <c r="K982">
        <v>0</v>
      </c>
      <c r="L982" t="s">
        <v>47</v>
      </c>
      <c r="M982" t="s">
        <v>95</v>
      </c>
      <c r="N982" t="s">
        <v>48</v>
      </c>
      <c r="O982">
        <v>42</v>
      </c>
      <c r="P982" t="s">
        <v>34</v>
      </c>
      <c r="Q982" t="s">
        <v>66</v>
      </c>
      <c r="R982" t="s">
        <v>67</v>
      </c>
      <c r="S982" t="s">
        <v>85</v>
      </c>
      <c r="T982">
        <v>0</v>
      </c>
      <c r="U982">
        <v>0</v>
      </c>
      <c r="V982">
        <v>0</v>
      </c>
      <c r="W982">
        <v>0</v>
      </c>
      <c r="X982">
        <v>0</v>
      </c>
      <c r="Y982" s="1">
        <v>45645</v>
      </c>
      <c r="Z982" s="1">
        <v>45645</v>
      </c>
      <c r="AA982">
        <v>0</v>
      </c>
      <c r="AB982" t="s">
        <v>52</v>
      </c>
      <c r="AC982" t="b">
        <v>0</v>
      </c>
      <c r="AD982" t="b">
        <v>0</v>
      </c>
    </row>
    <row r="983" spans="1:30" x14ac:dyDescent="0.25">
      <c r="A983" t="s">
        <v>1052</v>
      </c>
      <c r="B983" s="1">
        <v>45196</v>
      </c>
      <c r="D983" s="1">
        <v>45793</v>
      </c>
      <c r="E983" s="1">
        <v>45793</v>
      </c>
      <c r="F983" s="1">
        <v>45853</v>
      </c>
      <c r="G983" s="1">
        <v>45853</v>
      </c>
      <c r="H983">
        <v>2</v>
      </c>
      <c r="I983">
        <v>90.61</v>
      </c>
      <c r="J983">
        <v>45.31</v>
      </c>
      <c r="K983">
        <v>35.53</v>
      </c>
      <c r="L983" t="s">
        <v>40</v>
      </c>
      <c r="M983" t="s">
        <v>60</v>
      </c>
      <c r="N983" t="s">
        <v>42</v>
      </c>
      <c r="O983">
        <v>30</v>
      </c>
      <c r="P983" t="s">
        <v>70</v>
      </c>
      <c r="Q983" t="s">
        <v>82</v>
      </c>
      <c r="R983" t="s">
        <v>35</v>
      </c>
      <c r="S983" t="s">
        <v>45</v>
      </c>
      <c r="T983">
        <v>0</v>
      </c>
      <c r="U983">
        <v>0</v>
      </c>
      <c r="V983">
        <v>0</v>
      </c>
      <c r="W983">
        <v>1</v>
      </c>
      <c r="X983">
        <v>1</v>
      </c>
      <c r="Y983" s="1">
        <v>45597</v>
      </c>
      <c r="Z983" s="1">
        <v>45597</v>
      </c>
      <c r="AA983">
        <v>0</v>
      </c>
      <c r="AB983" t="s">
        <v>38</v>
      </c>
      <c r="AC983" t="b">
        <v>1</v>
      </c>
      <c r="AD983" t="b">
        <v>1</v>
      </c>
    </row>
    <row r="984" spans="1:30" x14ac:dyDescent="0.25">
      <c r="A984" t="s">
        <v>1053</v>
      </c>
      <c r="B984" s="1">
        <v>44932</v>
      </c>
      <c r="D984" s="1">
        <v>45365</v>
      </c>
      <c r="E984" s="1">
        <v>45365</v>
      </c>
      <c r="F984" s="1">
        <v>45815</v>
      </c>
      <c r="G984" s="1">
        <v>45815</v>
      </c>
      <c r="H984">
        <v>1</v>
      </c>
      <c r="I984">
        <v>66.78</v>
      </c>
      <c r="J984">
        <v>66.78</v>
      </c>
      <c r="K984">
        <v>16.45</v>
      </c>
      <c r="L984" t="s">
        <v>87</v>
      </c>
      <c r="M984" t="s">
        <v>69</v>
      </c>
      <c r="N984" t="s">
        <v>33</v>
      </c>
      <c r="O984">
        <v>44</v>
      </c>
      <c r="P984" t="s">
        <v>34</v>
      </c>
      <c r="Q984" t="s">
        <v>82</v>
      </c>
      <c r="R984" t="s">
        <v>63</v>
      </c>
      <c r="S984" t="s">
        <v>36</v>
      </c>
      <c r="T984">
        <v>0</v>
      </c>
      <c r="U984">
        <v>0</v>
      </c>
      <c r="V984">
        <v>0</v>
      </c>
      <c r="W984">
        <v>0</v>
      </c>
      <c r="X984">
        <v>0</v>
      </c>
      <c r="Y984" s="1">
        <v>45064</v>
      </c>
      <c r="Z984" s="1">
        <v>45064</v>
      </c>
      <c r="AA984">
        <v>8</v>
      </c>
      <c r="AB984" t="s">
        <v>38</v>
      </c>
      <c r="AC984" t="b">
        <v>1</v>
      </c>
      <c r="AD984" t="b">
        <v>0</v>
      </c>
    </row>
    <row r="985" spans="1:30" x14ac:dyDescent="0.25">
      <c r="A985" t="s">
        <v>1054</v>
      </c>
      <c r="B985" s="1">
        <v>44760</v>
      </c>
      <c r="D985" s="1">
        <v>45494</v>
      </c>
      <c r="E985" s="1">
        <v>45494</v>
      </c>
      <c r="F985" s="1">
        <v>45796</v>
      </c>
      <c r="G985" s="1">
        <v>45796</v>
      </c>
      <c r="H985">
        <v>1</v>
      </c>
      <c r="I985">
        <v>48.32</v>
      </c>
      <c r="J985">
        <v>48.32</v>
      </c>
      <c r="K985">
        <v>87.79</v>
      </c>
      <c r="L985" t="s">
        <v>40</v>
      </c>
      <c r="M985" t="s">
        <v>104</v>
      </c>
      <c r="N985" t="s">
        <v>48</v>
      </c>
      <c r="O985">
        <v>37</v>
      </c>
      <c r="P985" t="s">
        <v>34</v>
      </c>
      <c r="Q985" t="s">
        <v>55</v>
      </c>
      <c r="R985" t="s">
        <v>63</v>
      </c>
      <c r="S985" t="s">
        <v>57</v>
      </c>
      <c r="T985">
        <v>0</v>
      </c>
      <c r="U985">
        <v>0</v>
      </c>
      <c r="V985">
        <v>0</v>
      </c>
      <c r="W985">
        <v>1</v>
      </c>
      <c r="X985">
        <v>1</v>
      </c>
      <c r="Y985">
        <v>0</v>
      </c>
      <c r="Z985" t="s">
        <v>37</v>
      </c>
      <c r="AA985">
        <v>0</v>
      </c>
      <c r="AB985" t="s">
        <v>38</v>
      </c>
      <c r="AC985" t="b">
        <v>1</v>
      </c>
      <c r="AD985" t="b">
        <v>0</v>
      </c>
    </row>
    <row r="986" spans="1:30" x14ac:dyDescent="0.25">
      <c r="A986" t="s">
        <v>1055</v>
      </c>
      <c r="B986" s="1">
        <v>44723</v>
      </c>
      <c r="D986" s="1">
        <v>44806</v>
      </c>
      <c r="E986" s="1">
        <v>44806</v>
      </c>
      <c r="F986" s="1">
        <v>45736</v>
      </c>
      <c r="G986" s="1">
        <v>45736</v>
      </c>
      <c r="H986">
        <v>1</v>
      </c>
      <c r="I986">
        <v>40.92</v>
      </c>
      <c r="J986">
        <v>40.92</v>
      </c>
      <c r="K986">
        <v>48.21</v>
      </c>
      <c r="L986" t="s">
        <v>31</v>
      </c>
      <c r="M986" t="s">
        <v>76</v>
      </c>
      <c r="N986" t="s">
        <v>48</v>
      </c>
      <c r="O986">
        <v>23</v>
      </c>
      <c r="P986" t="s">
        <v>70</v>
      </c>
      <c r="Q986" t="s">
        <v>66</v>
      </c>
      <c r="R986" t="s">
        <v>44</v>
      </c>
      <c r="S986" t="s">
        <v>72</v>
      </c>
      <c r="T986">
        <v>0</v>
      </c>
      <c r="U986">
        <v>0</v>
      </c>
      <c r="V986">
        <v>0</v>
      </c>
      <c r="W986">
        <v>1</v>
      </c>
      <c r="X986">
        <v>0</v>
      </c>
      <c r="Y986" s="1">
        <v>44797</v>
      </c>
      <c r="Z986" s="1">
        <v>44797</v>
      </c>
      <c r="AA986">
        <v>0</v>
      </c>
      <c r="AB986" t="s">
        <v>73</v>
      </c>
      <c r="AC986" t="b">
        <v>0</v>
      </c>
      <c r="AD986" t="b">
        <v>0</v>
      </c>
    </row>
    <row r="987" spans="1:30" x14ac:dyDescent="0.25">
      <c r="A987" t="s">
        <v>1056</v>
      </c>
      <c r="B987" s="1">
        <v>44478</v>
      </c>
      <c r="D987" s="1">
        <v>45837</v>
      </c>
      <c r="E987" s="1">
        <v>45837</v>
      </c>
      <c r="F987" s="1">
        <v>45913</v>
      </c>
      <c r="G987" s="1">
        <v>45913</v>
      </c>
      <c r="H987">
        <v>3</v>
      </c>
      <c r="I987">
        <v>186.64</v>
      </c>
      <c r="J987">
        <v>62.21</v>
      </c>
      <c r="K987">
        <v>108.68</v>
      </c>
      <c r="L987" t="s">
        <v>65</v>
      </c>
      <c r="M987" t="s">
        <v>69</v>
      </c>
      <c r="N987" t="s">
        <v>33</v>
      </c>
      <c r="O987">
        <v>0</v>
      </c>
      <c r="P987" t="s">
        <v>80</v>
      </c>
      <c r="Q987" t="s">
        <v>50</v>
      </c>
      <c r="R987" t="s">
        <v>44</v>
      </c>
      <c r="S987" t="s">
        <v>96</v>
      </c>
      <c r="T987">
        <v>0</v>
      </c>
      <c r="U987">
        <v>1</v>
      </c>
      <c r="V987">
        <v>0</v>
      </c>
      <c r="W987">
        <v>0</v>
      </c>
      <c r="X987">
        <v>1</v>
      </c>
      <c r="Y987" s="1">
        <v>44796</v>
      </c>
      <c r="Z987" s="1">
        <v>44796</v>
      </c>
      <c r="AA987">
        <v>5</v>
      </c>
      <c r="AB987" t="s">
        <v>73</v>
      </c>
      <c r="AC987" t="b">
        <v>0</v>
      </c>
      <c r="AD987" t="b">
        <v>0</v>
      </c>
    </row>
    <row r="988" spans="1:30" x14ac:dyDescent="0.25">
      <c r="A988" t="s">
        <v>1057</v>
      </c>
      <c r="B988" s="1">
        <v>45261</v>
      </c>
      <c r="D988" s="1">
        <v>45705</v>
      </c>
      <c r="E988" s="1">
        <v>45705</v>
      </c>
      <c r="F988" s="1">
        <v>45826</v>
      </c>
      <c r="G988" s="1">
        <v>45826</v>
      </c>
      <c r="H988">
        <v>1</v>
      </c>
      <c r="I988">
        <v>70.47</v>
      </c>
      <c r="J988">
        <v>70.47</v>
      </c>
      <c r="K988">
        <v>43.03</v>
      </c>
      <c r="L988" t="s">
        <v>47</v>
      </c>
      <c r="M988" t="s">
        <v>69</v>
      </c>
      <c r="N988" t="s">
        <v>48</v>
      </c>
      <c r="O988">
        <v>22</v>
      </c>
      <c r="P988" t="s">
        <v>70</v>
      </c>
      <c r="Q988" t="s">
        <v>35</v>
      </c>
      <c r="R988" t="s">
        <v>56</v>
      </c>
      <c r="S988" t="s">
        <v>96</v>
      </c>
      <c r="T988">
        <v>0</v>
      </c>
      <c r="U988">
        <v>0</v>
      </c>
      <c r="V988">
        <v>0</v>
      </c>
      <c r="W988">
        <v>0</v>
      </c>
      <c r="X988">
        <v>0</v>
      </c>
      <c r="Y988" s="1">
        <v>45701</v>
      </c>
      <c r="Z988" s="1">
        <v>45701</v>
      </c>
      <c r="AA988">
        <v>0</v>
      </c>
      <c r="AB988" t="s">
        <v>38</v>
      </c>
      <c r="AC988" t="b">
        <v>1</v>
      </c>
      <c r="AD988" t="b">
        <v>0</v>
      </c>
    </row>
    <row r="989" spans="1:30" x14ac:dyDescent="0.25">
      <c r="A989" t="s">
        <v>1058</v>
      </c>
      <c r="B989" s="1">
        <v>45110</v>
      </c>
      <c r="D989" s="1">
        <v>45919</v>
      </c>
      <c r="E989" s="1">
        <v>45919</v>
      </c>
      <c r="F989" s="1">
        <v>45942</v>
      </c>
      <c r="G989" s="1">
        <v>45942</v>
      </c>
      <c r="H989">
        <v>2</v>
      </c>
      <c r="I989">
        <v>110.45</v>
      </c>
      <c r="J989">
        <v>55.23</v>
      </c>
      <c r="K989">
        <v>86.34</v>
      </c>
      <c r="L989" t="s">
        <v>87</v>
      </c>
      <c r="M989" t="s">
        <v>62</v>
      </c>
      <c r="N989" t="s">
        <v>42</v>
      </c>
      <c r="O989">
        <v>40</v>
      </c>
      <c r="P989" t="s">
        <v>34</v>
      </c>
      <c r="Q989" t="s">
        <v>82</v>
      </c>
      <c r="R989" t="s">
        <v>56</v>
      </c>
      <c r="S989" t="s">
        <v>51</v>
      </c>
      <c r="T989">
        <v>0</v>
      </c>
      <c r="U989">
        <v>0</v>
      </c>
      <c r="V989">
        <v>0</v>
      </c>
      <c r="W989">
        <v>0</v>
      </c>
      <c r="X989">
        <v>0</v>
      </c>
      <c r="Y989" s="1">
        <v>45444</v>
      </c>
      <c r="Z989" s="1">
        <v>45444</v>
      </c>
      <c r="AA989">
        <v>7</v>
      </c>
      <c r="AB989" t="s">
        <v>73</v>
      </c>
      <c r="AC989" t="b">
        <v>1</v>
      </c>
      <c r="AD989" t="b">
        <v>1</v>
      </c>
    </row>
    <row r="990" spans="1:30" x14ac:dyDescent="0.25">
      <c r="A990" t="s">
        <v>1059</v>
      </c>
      <c r="B990" s="1">
        <v>44825</v>
      </c>
      <c r="D990" s="1">
        <v>44990</v>
      </c>
      <c r="E990" s="1">
        <v>44990</v>
      </c>
      <c r="F990" s="1">
        <v>44996</v>
      </c>
      <c r="G990" s="1">
        <v>44996</v>
      </c>
      <c r="H990">
        <v>4</v>
      </c>
      <c r="I990">
        <v>28.2</v>
      </c>
      <c r="J990">
        <v>7.05</v>
      </c>
      <c r="K990">
        <v>13.44</v>
      </c>
      <c r="L990" t="s">
        <v>40</v>
      </c>
      <c r="M990" t="s">
        <v>54</v>
      </c>
      <c r="N990" t="s">
        <v>33</v>
      </c>
      <c r="O990">
        <v>0</v>
      </c>
      <c r="P990" t="s">
        <v>80</v>
      </c>
      <c r="Q990" t="s">
        <v>55</v>
      </c>
      <c r="R990" t="s">
        <v>56</v>
      </c>
      <c r="S990" t="s">
        <v>96</v>
      </c>
      <c r="T990">
        <v>1</v>
      </c>
      <c r="U990">
        <v>0</v>
      </c>
      <c r="V990">
        <v>0</v>
      </c>
      <c r="W990">
        <v>0</v>
      </c>
      <c r="X990">
        <v>2</v>
      </c>
      <c r="Y990">
        <v>0</v>
      </c>
      <c r="Z990" t="s">
        <v>37</v>
      </c>
      <c r="AA990">
        <v>8</v>
      </c>
      <c r="AB990" t="s">
        <v>38</v>
      </c>
      <c r="AC990" t="b">
        <v>0</v>
      </c>
      <c r="AD990" t="b">
        <v>1</v>
      </c>
    </row>
    <row r="991" spans="1:30" x14ac:dyDescent="0.25">
      <c r="A991" t="s">
        <v>1060</v>
      </c>
      <c r="B991" s="1">
        <v>45100</v>
      </c>
      <c r="D991" s="1">
        <v>45655</v>
      </c>
      <c r="E991" s="1">
        <v>45655</v>
      </c>
      <c r="F991" s="1">
        <v>45857</v>
      </c>
      <c r="G991" s="1">
        <v>45857</v>
      </c>
      <c r="H991">
        <v>5</v>
      </c>
      <c r="I991">
        <v>556.9</v>
      </c>
      <c r="J991">
        <v>111.38</v>
      </c>
      <c r="K991">
        <v>107.78</v>
      </c>
      <c r="L991" t="s">
        <v>31</v>
      </c>
      <c r="M991" t="s">
        <v>60</v>
      </c>
      <c r="N991" t="s">
        <v>48</v>
      </c>
      <c r="O991">
        <v>34</v>
      </c>
      <c r="P991" t="s">
        <v>34</v>
      </c>
      <c r="Q991" t="s">
        <v>50</v>
      </c>
      <c r="R991" t="s">
        <v>35</v>
      </c>
      <c r="S991" t="s">
        <v>85</v>
      </c>
      <c r="T991">
        <v>0</v>
      </c>
      <c r="U991">
        <v>0</v>
      </c>
      <c r="V991">
        <v>0</v>
      </c>
      <c r="W991">
        <v>0</v>
      </c>
      <c r="X991">
        <v>2</v>
      </c>
      <c r="Y991" s="1">
        <v>45322</v>
      </c>
      <c r="Z991" s="1">
        <v>45322</v>
      </c>
      <c r="AA991">
        <v>9</v>
      </c>
      <c r="AB991" t="s">
        <v>73</v>
      </c>
      <c r="AC991" t="b">
        <v>1</v>
      </c>
      <c r="AD991" t="b">
        <v>0</v>
      </c>
    </row>
    <row r="992" spans="1:30" x14ac:dyDescent="0.25">
      <c r="A992" t="s">
        <v>1061</v>
      </c>
      <c r="B992" s="1">
        <v>45010</v>
      </c>
      <c r="D992" s="1">
        <v>45742</v>
      </c>
      <c r="E992" s="1">
        <v>45742</v>
      </c>
      <c r="F992" s="1">
        <v>45903</v>
      </c>
      <c r="G992" s="1">
        <v>45903</v>
      </c>
      <c r="H992">
        <v>1</v>
      </c>
      <c r="I992">
        <v>39.36</v>
      </c>
      <c r="J992">
        <v>39.36</v>
      </c>
      <c r="K992">
        <v>69.27</v>
      </c>
      <c r="L992" t="s">
        <v>59</v>
      </c>
      <c r="M992" t="s">
        <v>41</v>
      </c>
      <c r="N992" t="s">
        <v>42</v>
      </c>
      <c r="O992">
        <v>27</v>
      </c>
      <c r="P992" t="s">
        <v>70</v>
      </c>
      <c r="Q992" t="s">
        <v>50</v>
      </c>
      <c r="R992" t="s">
        <v>44</v>
      </c>
      <c r="S992" t="s">
        <v>100</v>
      </c>
      <c r="T992">
        <v>1</v>
      </c>
      <c r="U992">
        <v>0</v>
      </c>
      <c r="V992">
        <v>0</v>
      </c>
      <c r="W992">
        <v>0</v>
      </c>
      <c r="X992">
        <v>0</v>
      </c>
      <c r="Y992">
        <v>0</v>
      </c>
      <c r="Z992" t="s">
        <v>37</v>
      </c>
      <c r="AA992">
        <v>0</v>
      </c>
      <c r="AB992" t="s">
        <v>38</v>
      </c>
      <c r="AC992" t="b">
        <v>1</v>
      </c>
      <c r="AD992" t="b">
        <v>0</v>
      </c>
    </row>
    <row r="993" spans="1:30" x14ac:dyDescent="0.25">
      <c r="A993" t="s">
        <v>1062</v>
      </c>
      <c r="B993" s="1">
        <v>45114</v>
      </c>
      <c r="D993" s="1">
        <v>45242</v>
      </c>
      <c r="E993" s="1">
        <v>45242</v>
      </c>
      <c r="F993">
        <v>0</v>
      </c>
      <c r="G993" t="s">
        <v>92</v>
      </c>
      <c r="H993">
        <v>0</v>
      </c>
      <c r="I993">
        <v>0</v>
      </c>
      <c r="J993">
        <v>0</v>
      </c>
      <c r="K993">
        <v>0</v>
      </c>
      <c r="L993" t="s">
        <v>65</v>
      </c>
      <c r="M993" t="s">
        <v>88</v>
      </c>
      <c r="N993" t="s">
        <v>33</v>
      </c>
      <c r="O993">
        <v>21</v>
      </c>
      <c r="P993" t="s">
        <v>70</v>
      </c>
      <c r="Q993" t="s">
        <v>43</v>
      </c>
      <c r="R993" t="s">
        <v>67</v>
      </c>
      <c r="S993" t="s">
        <v>85</v>
      </c>
      <c r="T993">
        <v>1</v>
      </c>
      <c r="U993">
        <v>0</v>
      </c>
      <c r="V993">
        <v>0</v>
      </c>
      <c r="W993">
        <v>0</v>
      </c>
      <c r="X993">
        <v>0</v>
      </c>
      <c r="Y993">
        <v>0</v>
      </c>
      <c r="Z993" t="s">
        <v>37</v>
      </c>
      <c r="AA993">
        <v>6</v>
      </c>
      <c r="AB993" t="s">
        <v>73</v>
      </c>
      <c r="AC993" t="b">
        <v>0</v>
      </c>
      <c r="AD993" t="b">
        <v>0</v>
      </c>
    </row>
    <row r="994" spans="1:30" x14ac:dyDescent="0.25">
      <c r="A994" t="s">
        <v>1063</v>
      </c>
      <c r="B994" s="1">
        <v>45320</v>
      </c>
      <c r="D994" s="1">
        <v>45500</v>
      </c>
      <c r="E994" s="1">
        <v>45500</v>
      </c>
      <c r="F994" s="1">
        <v>45815</v>
      </c>
      <c r="G994" s="1">
        <v>45815</v>
      </c>
      <c r="H994">
        <v>2</v>
      </c>
      <c r="I994">
        <v>133.29</v>
      </c>
      <c r="J994">
        <v>66.650000000000006</v>
      </c>
      <c r="K994">
        <v>61.81</v>
      </c>
      <c r="L994" t="s">
        <v>65</v>
      </c>
      <c r="M994" t="s">
        <v>76</v>
      </c>
      <c r="N994" t="s">
        <v>48</v>
      </c>
      <c r="O994">
        <v>25</v>
      </c>
      <c r="P994" t="s">
        <v>70</v>
      </c>
      <c r="Q994" t="s">
        <v>50</v>
      </c>
      <c r="R994" t="s">
        <v>63</v>
      </c>
      <c r="S994" t="s">
        <v>51</v>
      </c>
      <c r="T994">
        <v>0</v>
      </c>
      <c r="U994">
        <v>0</v>
      </c>
      <c r="V994">
        <v>1</v>
      </c>
      <c r="W994">
        <v>0</v>
      </c>
      <c r="X994">
        <v>0</v>
      </c>
      <c r="Y994">
        <v>0</v>
      </c>
      <c r="Z994" t="s">
        <v>37</v>
      </c>
      <c r="AA994">
        <v>0</v>
      </c>
      <c r="AB994" t="s">
        <v>52</v>
      </c>
      <c r="AC994" t="b">
        <v>1</v>
      </c>
      <c r="AD994" t="b">
        <v>1</v>
      </c>
    </row>
    <row r="995" spans="1:30" x14ac:dyDescent="0.25">
      <c r="A995" t="s">
        <v>1064</v>
      </c>
      <c r="B995" s="1">
        <v>44908</v>
      </c>
      <c r="D995" s="1">
        <v>45869</v>
      </c>
      <c r="E995" s="1">
        <v>45869</v>
      </c>
      <c r="F995" s="1">
        <v>45925</v>
      </c>
      <c r="G995" s="1">
        <v>45925</v>
      </c>
      <c r="H995">
        <v>1</v>
      </c>
      <c r="I995">
        <v>59.96</v>
      </c>
      <c r="J995">
        <v>59.96</v>
      </c>
      <c r="K995">
        <v>19.010000000000002</v>
      </c>
      <c r="L995" t="s">
        <v>59</v>
      </c>
      <c r="M995" t="s">
        <v>104</v>
      </c>
      <c r="N995" t="s">
        <v>42</v>
      </c>
      <c r="O995">
        <v>36</v>
      </c>
      <c r="P995" t="s">
        <v>34</v>
      </c>
      <c r="Q995" t="s">
        <v>43</v>
      </c>
      <c r="R995" t="s">
        <v>44</v>
      </c>
      <c r="S995" t="s">
        <v>45</v>
      </c>
      <c r="T995">
        <v>0</v>
      </c>
      <c r="U995">
        <v>0</v>
      </c>
      <c r="V995">
        <v>0</v>
      </c>
      <c r="W995">
        <v>0</v>
      </c>
      <c r="X995">
        <v>0</v>
      </c>
      <c r="Y995" s="1">
        <v>45852</v>
      </c>
      <c r="Z995" s="1">
        <v>45852</v>
      </c>
      <c r="AA995">
        <v>0</v>
      </c>
      <c r="AB995" t="s">
        <v>38</v>
      </c>
      <c r="AC995" t="b">
        <v>1</v>
      </c>
      <c r="AD995" t="b">
        <v>1</v>
      </c>
    </row>
    <row r="996" spans="1:30" x14ac:dyDescent="0.25">
      <c r="A996" t="s">
        <v>1065</v>
      </c>
      <c r="B996" s="1">
        <v>44035</v>
      </c>
      <c r="D996" s="1">
        <v>45341</v>
      </c>
      <c r="E996" s="1">
        <v>45341</v>
      </c>
      <c r="F996" s="1">
        <v>45428</v>
      </c>
      <c r="G996" s="1">
        <v>45428</v>
      </c>
      <c r="H996">
        <v>3</v>
      </c>
      <c r="I996">
        <v>227.26</v>
      </c>
      <c r="J996">
        <v>75.75</v>
      </c>
      <c r="K996">
        <v>37.51</v>
      </c>
      <c r="L996" t="s">
        <v>47</v>
      </c>
      <c r="M996" t="s">
        <v>76</v>
      </c>
      <c r="N996" t="s">
        <v>33</v>
      </c>
      <c r="O996">
        <v>20</v>
      </c>
      <c r="P996" t="s">
        <v>70</v>
      </c>
      <c r="Q996" t="s">
        <v>82</v>
      </c>
      <c r="R996" t="s">
        <v>44</v>
      </c>
      <c r="S996" t="s">
        <v>45</v>
      </c>
      <c r="T996">
        <v>1</v>
      </c>
      <c r="U996">
        <v>0</v>
      </c>
      <c r="V996">
        <v>0</v>
      </c>
      <c r="W996">
        <v>0</v>
      </c>
      <c r="X996">
        <v>1</v>
      </c>
      <c r="Y996">
        <v>0</v>
      </c>
      <c r="Z996" t="s">
        <v>37</v>
      </c>
      <c r="AA996">
        <v>6</v>
      </c>
      <c r="AB996" t="s">
        <v>52</v>
      </c>
      <c r="AC996" t="b">
        <v>1</v>
      </c>
      <c r="AD996" t="b">
        <v>1</v>
      </c>
    </row>
    <row r="997" spans="1:30" x14ac:dyDescent="0.25">
      <c r="A997" t="s">
        <v>1066</v>
      </c>
      <c r="B997" s="1">
        <v>44345</v>
      </c>
      <c r="D997" s="1">
        <v>45233</v>
      </c>
      <c r="E997" s="1">
        <v>45233</v>
      </c>
      <c r="F997" s="1">
        <v>45353</v>
      </c>
      <c r="G997" s="1">
        <v>45353</v>
      </c>
      <c r="H997">
        <v>2</v>
      </c>
      <c r="I997">
        <v>76.39</v>
      </c>
      <c r="J997">
        <v>38.200000000000003</v>
      </c>
      <c r="K997">
        <v>21.52</v>
      </c>
      <c r="L997" t="s">
        <v>40</v>
      </c>
      <c r="M997" t="s">
        <v>69</v>
      </c>
      <c r="N997" t="s">
        <v>33</v>
      </c>
      <c r="O997">
        <v>27</v>
      </c>
      <c r="P997" t="s">
        <v>70</v>
      </c>
      <c r="Q997" t="s">
        <v>90</v>
      </c>
      <c r="R997" t="s">
        <v>35</v>
      </c>
      <c r="S997" t="s">
        <v>72</v>
      </c>
      <c r="T997">
        <v>0</v>
      </c>
      <c r="U997">
        <v>1</v>
      </c>
      <c r="V997">
        <v>1</v>
      </c>
      <c r="W997">
        <v>0</v>
      </c>
      <c r="X997">
        <v>2</v>
      </c>
      <c r="Y997" s="1">
        <v>44654</v>
      </c>
      <c r="Z997" s="1">
        <v>44654</v>
      </c>
      <c r="AA997">
        <v>0</v>
      </c>
      <c r="AB997" t="s">
        <v>38</v>
      </c>
      <c r="AC997" t="b">
        <v>0</v>
      </c>
      <c r="AD997" t="b">
        <v>0</v>
      </c>
    </row>
    <row r="998" spans="1:30" x14ac:dyDescent="0.25">
      <c r="A998" t="s">
        <v>1067</v>
      </c>
      <c r="B998" s="1">
        <v>44446</v>
      </c>
      <c r="D998" s="1">
        <v>44726</v>
      </c>
      <c r="E998" s="1">
        <v>44726</v>
      </c>
      <c r="F998" s="1">
        <v>45296</v>
      </c>
      <c r="G998" s="1">
        <v>45296</v>
      </c>
      <c r="H998">
        <v>4</v>
      </c>
      <c r="I998">
        <v>3.9</v>
      </c>
      <c r="J998">
        <v>0.98</v>
      </c>
      <c r="K998">
        <v>1.52</v>
      </c>
      <c r="L998" t="s">
        <v>59</v>
      </c>
      <c r="M998" t="s">
        <v>95</v>
      </c>
      <c r="N998" t="s">
        <v>48</v>
      </c>
      <c r="O998">
        <v>33</v>
      </c>
      <c r="P998" t="s">
        <v>34</v>
      </c>
      <c r="Q998" t="s">
        <v>66</v>
      </c>
      <c r="R998" t="s">
        <v>35</v>
      </c>
      <c r="S998" t="s">
        <v>85</v>
      </c>
      <c r="T998">
        <v>1</v>
      </c>
      <c r="U998">
        <v>0</v>
      </c>
      <c r="V998">
        <v>0</v>
      </c>
      <c r="W998">
        <v>0</v>
      </c>
      <c r="X998">
        <v>1</v>
      </c>
      <c r="Y998" s="1">
        <v>45737</v>
      </c>
      <c r="Z998" s="1">
        <v>45737</v>
      </c>
      <c r="AA998">
        <v>10</v>
      </c>
      <c r="AB998" t="s">
        <v>38</v>
      </c>
      <c r="AC998" t="b">
        <v>1</v>
      </c>
      <c r="AD998" t="b">
        <v>1</v>
      </c>
    </row>
    <row r="999" spans="1:30" x14ac:dyDescent="0.25">
      <c r="A999" t="s">
        <v>1068</v>
      </c>
      <c r="B999" s="1">
        <v>45099</v>
      </c>
      <c r="D999" s="1">
        <v>45581</v>
      </c>
      <c r="E999" s="1">
        <v>45581</v>
      </c>
      <c r="F999">
        <v>0</v>
      </c>
      <c r="G999" t="s">
        <v>92</v>
      </c>
      <c r="H999">
        <v>0</v>
      </c>
      <c r="I999">
        <v>0</v>
      </c>
      <c r="J999">
        <v>0</v>
      </c>
      <c r="K999">
        <v>0</v>
      </c>
      <c r="L999" t="s">
        <v>31</v>
      </c>
      <c r="M999" t="s">
        <v>104</v>
      </c>
      <c r="N999" t="s">
        <v>42</v>
      </c>
      <c r="O999">
        <v>29</v>
      </c>
      <c r="P999" t="s">
        <v>70</v>
      </c>
      <c r="Q999" t="s">
        <v>35</v>
      </c>
      <c r="R999" t="s">
        <v>63</v>
      </c>
      <c r="S999" t="s">
        <v>36</v>
      </c>
      <c r="T999">
        <v>0</v>
      </c>
      <c r="U999">
        <v>0</v>
      </c>
      <c r="V999">
        <v>0</v>
      </c>
      <c r="W999">
        <v>0</v>
      </c>
      <c r="X999">
        <v>0</v>
      </c>
      <c r="Y999" s="1">
        <v>45503</v>
      </c>
      <c r="Z999" s="1">
        <v>45503</v>
      </c>
      <c r="AA999">
        <v>2</v>
      </c>
      <c r="AB999" t="s">
        <v>38</v>
      </c>
      <c r="AC999" t="b">
        <v>1</v>
      </c>
      <c r="AD999" t="b">
        <v>0</v>
      </c>
    </row>
    <row r="1000" spans="1:30" x14ac:dyDescent="0.25">
      <c r="A1000" t="s">
        <v>1069</v>
      </c>
      <c r="B1000" s="1">
        <v>44709</v>
      </c>
      <c r="D1000" s="1">
        <v>45519</v>
      </c>
      <c r="E1000" s="1">
        <v>45519</v>
      </c>
      <c r="F1000" s="1">
        <v>45868</v>
      </c>
      <c r="G1000" s="1">
        <v>45868</v>
      </c>
      <c r="H1000">
        <v>5</v>
      </c>
      <c r="I1000">
        <v>66.319999999999993</v>
      </c>
      <c r="J1000">
        <v>13.26</v>
      </c>
      <c r="K1000">
        <v>0.5</v>
      </c>
      <c r="L1000" t="s">
        <v>65</v>
      </c>
      <c r="M1000" t="s">
        <v>41</v>
      </c>
      <c r="N1000" t="s">
        <v>42</v>
      </c>
      <c r="O1000">
        <v>33</v>
      </c>
      <c r="P1000" t="s">
        <v>34</v>
      </c>
      <c r="Q1000" t="s">
        <v>50</v>
      </c>
      <c r="R1000" t="s">
        <v>35</v>
      </c>
      <c r="S1000" t="s">
        <v>36</v>
      </c>
      <c r="T1000">
        <v>0</v>
      </c>
      <c r="U1000">
        <v>0</v>
      </c>
      <c r="V1000">
        <v>0</v>
      </c>
      <c r="W1000">
        <v>0</v>
      </c>
      <c r="X1000">
        <v>0</v>
      </c>
      <c r="Y1000" s="1">
        <v>45332</v>
      </c>
      <c r="Z1000" s="1">
        <v>45332</v>
      </c>
      <c r="AA1000">
        <v>0</v>
      </c>
      <c r="AB1000" t="s">
        <v>38</v>
      </c>
      <c r="AC1000" t="b">
        <v>1</v>
      </c>
      <c r="AD1000" t="b">
        <v>0</v>
      </c>
    </row>
    <row r="1001" spans="1:30" x14ac:dyDescent="0.25">
      <c r="A1001" t="s">
        <v>1070</v>
      </c>
      <c r="B1001" s="1">
        <v>45387</v>
      </c>
      <c r="D1001" s="1">
        <v>45940</v>
      </c>
      <c r="E1001" s="1">
        <v>45940</v>
      </c>
      <c r="F1001">
        <v>0</v>
      </c>
      <c r="G1001" t="s">
        <v>92</v>
      </c>
      <c r="H1001">
        <v>0</v>
      </c>
      <c r="I1001">
        <v>0</v>
      </c>
      <c r="J1001">
        <v>0</v>
      </c>
      <c r="K1001">
        <v>0</v>
      </c>
      <c r="L1001" t="s">
        <v>47</v>
      </c>
      <c r="M1001" t="s">
        <v>95</v>
      </c>
      <c r="N1001" t="s">
        <v>33</v>
      </c>
      <c r="O1001">
        <v>28</v>
      </c>
      <c r="P1001" t="s">
        <v>70</v>
      </c>
      <c r="Q1001" t="s">
        <v>50</v>
      </c>
      <c r="R1001" t="s">
        <v>56</v>
      </c>
      <c r="S1001" t="s">
        <v>72</v>
      </c>
      <c r="T1001">
        <v>0</v>
      </c>
      <c r="U1001">
        <v>0</v>
      </c>
      <c r="V1001">
        <v>0</v>
      </c>
      <c r="W1001">
        <v>0</v>
      </c>
      <c r="X1001">
        <v>0</v>
      </c>
      <c r="Y1001" s="1">
        <v>45861</v>
      </c>
      <c r="Z1001" s="1">
        <v>45861</v>
      </c>
      <c r="AA1001">
        <v>0</v>
      </c>
      <c r="AB1001" t="s">
        <v>38</v>
      </c>
      <c r="AC1001" t="b">
        <v>1</v>
      </c>
      <c r="AD1001" t="b">
        <v>0</v>
      </c>
    </row>
    <row r="1002" spans="1:30" x14ac:dyDescent="0.25">
      <c r="A1002" t="s">
        <v>1071</v>
      </c>
      <c r="B1002" s="1">
        <v>45103</v>
      </c>
      <c r="D1002" s="1">
        <v>45232</v>
      </c>
      <c r="E1002" s="1">
        <v>45232</v>
      </c>
      <c r="F1002" s="1">
        <v>45764</v>
      </c>
      <c r="G1002" s="1">
        <v>45764</v>
      </c>
      <c r="H1002">
        <v>5</v>
      </c>
      <c r="I1002">
        <v>305.13</v>
      </c>
      <c r="J1002">
        <v>61.03</v>
      </c>
      <c r="K1002">
        <v>28.25</v>
      </c>
      <c r="L1002" t="s">
        <v>65</v>
      </c>
      <c r="M1002" t="s">
        <v>54</v>
      </c>
      <c r="N1002" t="s">
        <v>48</v>
      </c>
      <c r="O1002">
        <v>53</v>
      </c>
      <c r="P1002" t="s">
        <v>34</v>
      </c>
      <c r="Q1002" t="s">
        <v>82</v>
      </c>
      <c r="R1002" t="s">
        <v>35</v>
      </c>
      <c r="S1002" t="s">
        <v>51</v>
      </c>
      <c r="T1002">
        <v>0</v>
      </c>
      <c r="U1002">
        <v>0</v>
      </c>
      <c r="V1002">
        <v>0</v>
      </c>
      <c r="W1002">
        <v>0</v>
      </c>
      <c r="X1002">
        <v>3</v>
      </c>
      <c r="Y1002">
        <v>0</v>
      </c>
      <c r="Z1002" t="s">
        <v>37</v>
      </c>
      <c r="AA1002">
        <v>9</v>
      </c>
      <c r="AB1002" t="s">
        <v>52</v>
      </c>
      <c r="AC1002" t="b">
        <v>1</v>
      </c>
      <c r="AD1002" t="b">
        <v>0</v>
      </c>
    </row>
    <row r="1003" spans="1:30" x14ac:dyDescent="0.25">
      <c r="A1003" t="s">
        <v>1072</v>
      </c>
      <c r="B1003" s="1">
        <v>44293</v>
      </c>
      <c r="D1003" s="1">
        <v>45306</v>
      </c>
      <c r="E1003" s="1">
        <v>45306</v>
      </c>
      <c r="F1003" s="1">
        <v>45466</v>
      </c>
      <c r="G1003" s="1">
        <v>45466</v>
      </c>
      <c r="H1003">
        <v>3</v>
      </c>
      <c r="I1003">
        <v>101.53</v>
      </c>
      <c r="J1003">
        <v>33.840000000000003</v>
      </c>
      <c r="K1003">
        <v>19.78</v>
      </c>
      <c r="L1003" t="s">
        <v>65</v>
      </c>
      <c r="M1003" t="s">
        <v>95</v>
      </c>
      <c r="N1003" t="s">
        <v>33</v>
      </c>
      <c r="O1003">
        <v>24</v>
      </c>
      <c r="P1003" t="s">
        <v>70</v>
      </c>
      <c r="Q1003" t="s">
        <v>35</v>
      </c>
      <c r="R1003" t="s">
        <v>63</v>
      </c>
      <c r="S1003" t="s">
        <v>57</v>
      </c>
      <c r="T1003">
        <v>1</v>
      </c>
      <c r="U1003">
        <v>0</v>
      </c>
      <c r="V1003">
        <v>0</v>
      </c>
      <c r="W1003">
        <v>0</v>
      </c>
      <c r="X1003">
        <v>0</v>
      </c>
      <c r="Y1003" s="1">
        <v>44643</v>
      </c>
      <c r="Z1003" s="1">
        <v>44643</v>
      </c>
      <c r="AA1003">
        <v>0</v>
      </c>
      <c r="AB1003" t="s">
        <v>52</v>
      </c>
      <c r="AC1003" t="b">
        <v>1</v>
      </c>
      <c r="AD1003" t="b">
        <v>0</v>
      </c>
    </row>
    <row r="1004" spans="1:30" x14ac:dyDescent="0.25">
      <c r="A1004" t="s">
        <v>1073</v>
      </c>
      <c r="B1004" s="1">
        <v>45493</v>
      </c>
      <c r="D1004" s="1">
        <v>45515</v>
      </c>
      <c r="E1004" s="1">
        <v>45515</v>
      </c>
      <c r="F1004" s="1">
        <v>45836</v>
      </c>
      <c r="G1004" s="1">
        <v>45836</v>
      </c>
      <c r="H1004">
        <v>6</v>
      </c>
      <c r="I1004">
        <v>628.79999999999995</v>
      </c>
      <c r="J1004">
        <v>104.8</v>
      </c>
      <c r="K1004">
        <v>202.35</v>
      </c>
      <c r="L1004" t="s">
        <v>87</v>
      </c>
      <c r="M1004" t="s">
        <v>104</v>
      </c>
      <c r="N1004" t="s">
        <v>33</v>
      </c>
      <c r="O1004">
        <v>23</v>
      </c>
      <c r="P1004" t="s">
        <v>70</v>
      </c>
      <c r="Q1004" t="s">
        <v>55</v>
      </c>
      <c r="R1004" t="s">
        <v>63</v>
      </c>
      <c r="S1004" t="s">
        <v>100</v>
      </c>
      <c r="T1004">
        <v>0</v>
      </c>
      <c r="U1004">
        <v>0</v>
      </c>
      <c r="V1004">
        <v>1</v>
      </c>
      <c r="W1004">
        <v>1</v>
      </c>
      <c r="X1004">
        <v>2</v>
      </c>
      <c r="Y1004">
        <v>0</v>
      </c>
      <c r="Z1004" t="s">
        <v>37</v>
      </c>
      <c r="AA1004">
        <v>0</v>
      </c>
      <c r="AB1004" t="s">
        <v>73</v>
      </c>
      <c r="AC1004" t="b">
        <v>1</v>
      </c>
      <c r="AD1004" t="b">
        <v>0</v>
      </c>
    </row>
    <row r="1005" spans="1:30" x14ac:dyDescent="0.25">
      <c r="A1005" t="s">
        <v>1074</v>
      </c>
      <c r="B1005" s="1">
        <v>45577</v>
      </c>
      <c r="D1005" s="1">
        <v>45637</v>
      </c>
      <c r="E1005" s="1">
        <v>45637</v>
      </c>
      <c r="F1005" s="1">
        <v>45833</v>
      </c>
      <c r="G1005" s="1">
        <v>45833</v>
      </c>
      <c r="H1005">
        <v>3</v>
      </c>
      <c r="I1005">
        <v>134.58000000000001</v>
      </c>
      <c r="J1005">
        <v>44.86</v>
      </c>
      <c r="K1005">
        <v>16.670000000000002</v>
      </c>
      <c r="L1005" t="s">
        <v>65</v>
      </c>
      <c r="M1005" t="s">
        <v>60</v>
      </c>
      <c r="N1005" t="s">
        <v>48</v>
      </c>
      <c r="O1005">
        <v>22</v>
      </c>
      <c r="P1005" t="s">
        <v>70</v>
      </c>
      <c r="Q1005" t="s">
        <v>43</v>
      </c>
      <c r="R1005" t="s">
        <v>63</v>
      </c>
      <c r="S1005" t="s">
        <v>85</v>
      </c>
      <c r="T1005">
        <v>1</v>
      </c>
      <c r="U1005">
        <v>0</v>
      </c>
      <c r="V1005">
        <v>0</v>
      </c>
      <c r="W1005">
        <v>1</v>
      </c>
      <c r="X1005">
        <v>2</v>
      </c>
      <c r="Y1005" s="1">
        <v>45645</v>
      </c>
      <c r="Z1005" s="1">
        <v>45645</v>
      </c>
      <c r="AA1005">
        <v>0</v>
      </c>
      <c r="AB1005" t="s">
        <v>38</v>
      </c>
      <c r="AC1005" t="b">
        <v>0</v>
      </c>
      <c r="AD1005" t="b">
        <v>1</v>
      </c>
    </row>
    <row r="1006" spans="1:30" x14ac:dyDescent="0.25">
      <c r="A1006" t="s">
        <v>1075</v>
      </c>
      <c r="B1006" s="1">
        <v>44147</v>
      </c>
      <c r="D1006" s="1">
        <v>44909</v>
      </c>
      <c r="E1006" s="1">
        <v>44909</v>
      </c>
      <c r="F1006" s="1">
        <v>45236</v>
      </c>
      <c r="G1006" s="1">
        <v>45236</v>
      </c>
      <c r="H1006">
        <v>1</v>
      </c>
      <c r="I1006">
        <v>104.78</v>
      </c>
      <c r="J1006">
        <v>104.78</v>
      </c>
      <c r="K1006">
        <v>102.22</v>
      </c>
      <c r="L1006" t="s">
        <v>59</v>
      </c>
      <c r="M1006" t="s">
        <v>54</v>
      </c>
      <c r="N1006" t="s">
        <v>48</v>
      </c>
      <c r="O1006">
        <v>26</v>
      </c>
      <c r="P1006" t="s">
        <v>70</v>
      </c>
      <c r="Q1006" t="s">
        <v>50</v>
      </c>
      <c r="R1006" t="s">
        <v>56</v>
      </c>
      <c r="S1006" t="s">
        <v>96</v>
      </c>
      <c r="T1006">
        <v>1</v>
      </c>
      <c r="U1006">
        <v>0</v>
      </c>
      <c r="V1006">
        <v>0</v>
      </c>
      <c r="W1006">
        <v>0</v>
      </c>
      <c r="X1006">
        <v>0</v>
      </c>
      <c r="Y1006" s="1">
        <v>45473</v>
      </c>
      <c r="Z1006" s="1">
        <v>45473</v>
      </c>
      <c r="AA1006">
        <v>0</v>
      </c>
      <c r="AB1006" t="s">
        <v>52</v>
      </c>
      <c r="AC1006" t="b">
        <v>1</v>
      </c>
      <c r="AD1006" t="b">
        <v>0</v>
      </c>
    </row>
    <row r="1007" spans="1:30" x14ac:dyDescent="0.25">
      <c r="A1007" t="s">
        <v>1076</v>
      </c>
      <c r="B1007" s="1">
        <v>43973</v>
      </c>
      <c r="D1007" s="1">
        <v>44277</v>
      </c>
      <c r="E1007" s="1">
        <v>44277</v>
      </c>
      <c r="F1007" s="1">
        <v>45009</v>
      </c>
      <c r="G1007" s="1">
        <v>45009</v>
      </c>
      <c r="H1007">
        <v>1</v>
      </c>
      <c r="I1007">
        <v>74.760000000000005</v>
      </c>
      <c r="J1007">
        <v>74.760000000000005</v>
      </c>
      <c r="K1007">
        <v>95.23</v>
      </c>
      <c r="L1007" t="s">
        <v>65</v>
      </c>
      <c r="M1007" t="s">
        <v>32</v>
      </c>
      <c r="N1007" t="s">
        <v>33</v>
      </c>
      <c r="O1007">
        <v>34</v>
      </c>
      <c r="P1007" t="s">
        <v>34</v>
      </c>
      <c r="Q1007" t="s">
        <v>66</v>
      </c>
      <c r="R1007" t="s">
        <v>67</v>
      </c>
      <c r="S1007" t="s">
        <v>51</v>
      </c>
      <c r="T1007">
        <v>0</v>
      </c>
      <c r="U1007">
        <v>0</v>
      </c>
      <c r="V1007">
        <v>1</v>
      </c>
      <c r="W1007">
        <v>1</v>
      </c>
      <c r="X1007">
        <v>0</v>
      </c>
      <c r="Y1007" s="1">
        <v>43989</v>
      </c>
      <c r="Z1007" s="1">
        <v>43989</v>
      </c>
      <c r="AA1007">
        <v>0</v>
      </c>
      <c r="AB1007" t="s">
        <v>52</v>
      </c>
      <c r="AC1007" t="b">
        <v>1</v>
      </c>
      <c r="AD1007" t="b">
        <v>1</v>
      </c>
    </row>
    <row r="1008" spans="1:30" x14ac:dyDescent="0.25">
      <c r="A1008" t="s">
        <v>1077</v>
      </c>
      <c r="B1008" s="1">
        <v>45350</v>
      </c>
      <c r="D1008" s="1">
        <v>45701</v>
      </c>
      <c r="E1008" s="1">
        <v>45701</v>
      </c>
      <c r="F1008" s="1">
        <v>45766</v>
      </c>
      <c r="G1008" s="1">
        <v>45766</v>
      </c>
      <c r="H1008">
        <v>3</v>
      </c>
      <c r="I1008">
        <v>88.55</v>
      </c>
      <c r="J1008">
        <v>29.52</v>
      </c>
      <c r="K1008">
        <v>12.31</v>
      </c>
      <c r="L1008" t="s">
        <v>47</v>
      </c>
      <c r="M1008" t="s">
        <v>95</v>
      </c>
      <c r="N1008" t="s">
        <v>48</v>
      </c>
      <c r="O1008">
        <v>25</v>
      </c>
      <c r="P1008" t="s">
        <v>70</v>
      </c>
      <c r="Q1008" t="s">
        <v>66</v>
      </c>
      <c r="R1008" t="s">
        <v>35</v>
      </c>
      <c r="S1008" t="s">
        <v>57</v>
      </c>
      <c r="T1008">
        <v>0</v>
      </c>
      <c r="U1008">
        <v>0</v>
      </c>
      <c r="V1008">
        <v>0</v>
      </c>
      <c r="W1008">
        <v>0</v>
      </c>
      <c r="X1008">
        <v>0</v>
      </c>
      <c r="Y1008" s="1">
        <v>45459</v>
      </c>
      <c r="Z1008" s="1">
        <v>45459</v>
      </c>
      <c r="AA1008">
        <v>0</v>
      </c>
      <c r="AB1008" t="s">
        <v>38</v>
      </c>
      <c r="AC1008" t="b">
        <v>1</v>
      </c>
      <c r="AD1008" t="b">
        <v>0</v>
      </c>
    </row>
    <row r="1009" spans="1:30" x14ac:dyDescent="0.25">
      <c r="A1009" t="s">
        <v>1078</v>
      </c>
      <c r="B1009" s="1">
        <v>44075</v>
      </c>
      <c r="D1009" s="1">
        <v>44989</v>
      </c>
      <c r="E1009" s="1">
        <v>44989</v>
      </c>
      <c r="F1009" s="1">
        <v>45175</v>
      </c>
      <c r="G1009" s="1">
        <v>45175</v>
      </c>
      <c r="H1009">
        <v>5</v>
      </c>
      <c r="I1009">
        <v>295.01</v>
      </c>
      <c r="J1009">
        <v>59</v>
      </c>
      <c r="K1009">
        <v>0</v>
      </c>
      <c r="L1009" t="s">
        <v>65</v>
      </c>
      <c r="M1009" t="s">
        <v>104</v>
      </c>
      <c r="N1009" t="s">
        <v>48</v>
      </c>
      <c r="O1009">
        <v>30</v>
      </c>
      <c r="P1009" t="s">
        <v>70</v>
      </c>
      <c r="Q1009" t="s">
        <v>90</v>
      </c>
      <c r="R1009" t="s">
        <v>56</v>
      </c>
      <c r="S1009" t="s">
        <v>57</v>
      </c>
      <c r="T1009">
        <v>0</v>
      </c>
      <c r="U1009">
        <v>0</v>
      </c>
      <c r="V1009">
        <v>1</v>
      </c>
      <c r="W1009">
        <v>1</v>
      </c>
      <c r="X1009">
        <v>1</v>
      </c>
      <c r="Y1009" s="1">
        <v>44863</v>
      </c>
      <c r="Z1009" s="1">
        <v>44863</v>
      </c>
      <c r="AA1009">
        <v>0</v>
      </c>
      <c r="AB1009" t="s">
        <v>52</v>
      </c>
      <c r="AC1009" t="b">
        <v>1</v>
      </c>
      <c r="AD1009" t="b">
        <v>0</v>
      </c>
    </row>
    <row r="1010" spans="1:30" x14ac:dyDescent="0.25">
      <c r="A1010" t="s">
        <v>1079</v>
      </c>
      <c r="B1010" s="1">
        <v>44222</v>
      </c>
      <c r="D1010" s="1">
        <v>45780</v>
      </c>
      <c r="E1010" s="1">
        <v>45780</v>
      </c>
      <c r="F1010" s="1">
        <v>45926</v>
      </c>
      <c r="G1010" s="1">
        <v>45926</v>
      </c>
      <c r="H1010">
        <v>3</v>
      </c>
      <c r="I1010">
        <v>204.38</v>
      </c>
      <c r="J1010">
        <v>68.13</v>
      </c>
      <c r="K1010">
        <v>77.36</v>
      </c>
      <c r="L1010" t="s">
        <v>47</v>
      </c>
      <c r="M1010" t="s">
        <v>41</v>
      </c>
      <c r="N1010" t="s">
        <v>33</v>
      </c>
      <c r="O1010">
        <v>37</v>
      </c>
      <c r="P1010" t="s">
        <v>34</v>
      </c>
      <c r="Q1010" t="s">
        <v>50</v>
      </c>
      <c r="R1010" t="s">
        <v>44</v>
      </c>
      <c r="S1010" t="s">
        <v>72</v>
      </c>
      <c r="T1010">
        <v>0</v>
      </c>
      <c r="U1010">
        <v>1</v>
      </c>
      <c r="V1010">
        <v>0</v>
      </c>
      <c r="W1010">
        <v>0</v>
      </c>
      <c r="X1010">
        <v>2</v>
      </c>
      <c r="Y1010" s="1">
        <v>45157</v>
      </c>
      <c r="Z1010" s="1">
        <v>45157</v>
      </c>
      <c r="AA1010">
        <v>0</v>
      </c>
      <c r="AB1010" t="s">
        <v>38</v>
      </c>
      <c r="AC1010" t="b">
        <v>1</v>
      </c>
      <c r="AD1010" t="b">
        <v>0</v>
      </c>
    </row>
    <row r="1011" spans="1:30" x14ac:dyDescent="0.25">
      <c r="A1011" t="s">
        <v>1080</v>
      </c>
      <c r="B1011" s="1">
        <v>45451</v>
      </c>
      <c r="D1011" s="1">
        <v>45722</v>
      </c>
      <c r="E1011" s="1">
        <v>45722</v>
      </c>
      <c r="F1011" s="1">
        <v>45882</v>
      </c>
      <c r="G1011" s="1">
        <v>45882</v>
      </c>
      <c r="H1011">
        <v>5</v>
      </c>
      <c r="I1011">
        <v>148.83000000000001</v>
      </c>
      <c r="J1011">
        <v>29.77</v>
      </c>
      <c r="K1011">
        <v>52.31</v>
      </c>
      <c r="L1011" t="s">
        <v>31</v>
      </c>
      <c r="M1011" t="s">
        <v>60</v>
      </c>
      <c r="N1011" t="s">
        <v>42</v>
      </c>
      <c r="O1011">
        <v>41</v>
      </c>
      <c r="P1011" t="s">
        <v>34</v>
      </c>
      <c r="Q1011" t="s">
        <v>66</v>
      </c>
      <c r="R1011" t="s">
        <v>35</v>
      </c>
      <c r="S1011" t="s">
        <v>57</v>
      </c>
      <c r="T1011">
        <v>0</v>
      </c>
      <c r="U1011">
        <v>1</v>
      </c>
      <c r="V1011">
        <v>1</v>
      </c>
      <c r="W1011">
        <v>1</v>
      </c>
      <c r="X1011">
        <v>1</v>
      </c>
      <c r="Y1011" s="1">
        <v>45541</v>
      </c>
      <c r="Z1011" s="1">
        <v>45541</v>
      </c>
      <c r="AA1011">
        <v>0</v>
      </c>
      <c r="AB1011" t="s">
        <v>73</v>
      </c>
      <c r="AC1011" t="b">
        <v>1</v>
      </c>
      <c r="AD1011" t="b">
        <v>0</v>
      </c>
    </row>
    <row r="1012" spans="1:30" x14ac:dyDescent="0.25">
      <c r="A1012" t="s">
        <v>1081</v>
      </c>
      <c r="B1012" s="1">
        <v>44859</v>
      </c>
      <c r="D1012" s="1">
        <v>45063</v>
      </c>
      <c r="E1012" s="1">
        <v>45063</v>
      </c>
      <c r="F1012" s="1">
        <v>45361</v>
      </c>
      <c r="G1012" s="1">
        <v>45361</v>
      </c>
      <c r="H1012">
        <v>1</v>
      </c>
      <c r="I1012">
        <v>36.86</v>
      </c>
      <c r="J1012">
        <v>36.86</v>
      </c>
      <c r="K1012">
        <v>37.44</v>
      </c>
      <c r="L1012" t="s">
        <v>47</v>
      </c>
      <c r="M1012" t="s">
        <v>32</v>
      </c>
      <c r="N1012" t="s">
        <v>48</v>
      </c>
      <c r="O1012">
        <v>50</v>
      </c>
      <c r="P1012" t="s">
        <v>34</v>
      </c>
      <c r="Q1012" t="s">
        <v>82</v>
      </c>
      <c r="R1012" t="s">
        <v>44</v>
      </c>
      <c r="S1012" t="s">
        <v>51</v>
      </c>
      <c r="T1012">
        <v>0</v>
      </c>
      <c r="U1012">
        <v>0</v>
      </c>
      <c r="V1012">
        <v>0</v>
      </c>
      <c r="W1012">
        <v>0</v>
      </c>
      <c r="X1012">
        <v>0</v>
      </c>
      <c r="Y1012" s="1">
        <v>44921</v>
      </c>
      <c r="Z1012" s="1">
        <v>44921</v>
      </c>
      <c r="AA1012">
        <v>5</v>
      </c>
      <c r="AB1012" t="s">
        <v>52</v>
      </c>
      <c r="AC1012" t="b">
        <v>1</v>
      </c>
      <c r="AD1012" t="b">
        <v>0</v>
      </c>
    </row>
    <row r="1013" spans="1:30" x14ac:dyDescent="0.25">
      <c r="A1013" t="s">
        <v>1082</v>
      </c>
      <c r="B1013" s="1">
        <v>44421</v>
      </c>
      <c r="D1013" s="1">
        <v>45473</v>
      </c>
      <c r="E1013" s="1">
        <v>45473</v>
      </c>
      <c r="F1013">
        <v>0</v>
      </c>
      <c r="G1013" t="s">
        <v>92</v>
      </c>
      <c r="H1013">
        <v>0</v>
      </c>
      <c r="I1013">
        <v>0</v>
      </c>
      <c r="J1013">
        <v>0</v>
      </c>
      <c r="K1013">
        <v>0</v>
      </c>
      <c r="L1013" t="s">
        <v>65</v>
      </c>
      <c r="M1013" t="s">
        <v>104</v>
      </c>
      <c r="N1013" t="s">
        <v>33</v>
      </c>
      <c r="O1013">
        <v>19</v>
      </c>
      <c r="P1013" t="s">
        <v>49</v>
      </c>
      <c r="Q1013" t="s">
        <v>66</v>
      </c>
      <c r="R1013" t="s">
        <v>56</v>
      </c>
      <c r="S1013" t="s">
        <v>72</v>
      </c>
      <c r="T1013">
        <v>2</v>
      </c>
      <c r="U1013">
        <v>0</v>
      </c>
      <c r="V1013">
        <v>0</v>
      </c>
      <c r="W1013">
        <v>0</v>
      </c>
      <c r="X1013">
        <v>0</v>
      </c>
      <c r="Y1013">
        <v>0</v>
      </c>
      <c r="Z1013" t="s">
        <v>37</v>
      </c>
      <c r="AA1013">
        <v>7</v>
      </c>
      <c r="AB1013" t="s">
        <v>38</v>
      </c>
      <c r="AC1013" t="b">
        <v>1</v>
      </c>
      <c r="AD1013" t="b">
        <v>0</v>
      </c>
    </row>
    <row r="1014" spans="1:30" x14ac:dyDescent="0.25">
      <c r="A1014" t="s">
        <v>1083</v>
      </c>
      <c r="B1014" s="1">
        <v>44076</v>
      </c>
      <c r="D1014" s="1">
        <v>45798</v>
      </c>
      <c r="E1014" s="1">
        <v>45798</v>
      </c>
      <c r="F1014">
        <v>0</v>
      </c>
      <c r="G1014" t="s">
        <v>92</v>
      </c>
      <c r="H1014">
        <v>0</v>
      </c>
      <c r="I1014">
        <v>0</v>
      </c>
      <c r="J1014">
        <v>0</v>
      </c>
      <c r="K1014">
        <v>0</v>
      </c>
      <c r="L1014" t="s">
        <v>47</v>
      </c>
      <c r="M1014" t="s">
        <v>69</v>
      </c>
      <c r="N1014" t="s">
        <v>48</v>
      </c>
      <c r="O1014">
        <v>42</v>
      </c>
      <c r="P1014" t="s">
        <v>34</v>
      </c>
      <c r="Q1014" t="s">
        <v>35</v>
      </c>
      <c r="R1014" t="s">
        <v>67</v>
      </c>
      <c r="S1014" t="s">
        <v>96</v>
      </c>
      <c r="T1014">
        <v>0</v>
      </c>
      <c r="U1014">
        <v>0</v>
      </c>
      <c r="V1014">
        <v>0</v>
      </c>
      <c r="W1014">
        <v>0</v>
      </c>
      <c r="X1014">
        <v>0</v>
      </c>
      <c r="Y1014" s="1">
        <v>45569</v>
      </c>
      <c r="Z1014" s="1">
        <v>45569</v>
      </c>
      <c r="AA1014">
        <v>5</v>
      </c>
      <c r="AB1014" t="s">
        <v>38</v>
      </c>
      <c r="AC1014" t="b">
        <v>1</v>
      </c>
      <c r="AD1014" t="b">
        <v>1</v>
      </c>
    </row>
    <row r="1015" spans="1:30" x14ac:dyDescent="0.25">
      <c r="A1015" t="s">
        <v>880</v>
      </c>
      <c r="B1015" s="1">
        <v>44550</v>
      </c>
      <c r="D1015" s="1">
        <v>45102</v>
      </c>
      <c r="E1015" s="1">
        <v>45102</v>
      </c>
      <c r="F1015" s="1">
        <v>45241</v>
      </c>
      <c r="G1015" s="1">
        <v>45241</v>
      </c>
      <c r="H1015">
        <v>3</v>
      </c>
      <c r="I1015">
        <v>441.41</v>
      </c>
      <c r="J1015">
        <v>147.13999999999999</v>
      </c>
      <c r="K1015">
        <v>114.15</v>
      </c>
      <c r="L1015" t="s">
        <v>47</v>
      </c>
      <c r="M1015" t="s">
        <v>76</v>
      </c>
      <c r="N1015" t="s">
        <v>48</v>
      </c>
      <c r="O1015">
        <v>23</v>
      </c>
      <c r="P1015" t="s">
        <v>70</v>
      </c>
      <c r="Q1015" t="s">
        <v>90</v>
      </c>
      <c r="R1015" t="s">
        <v>35</v>
      </c>
      <c r="S1015" t="s">
        <v>36</v>
      </c>
      <c r="T1015">
        <v>0</v>
      </c>
      <c r="U1015">
        <v>0</v>
      </c>
      <c r="V1015">
        <v>0</v>
      </c>
      <c r="W1015">
        <v>0</v>
      </c>
      <c r="X1015">
        <v>0</v>
      </c>
      <c r="Y1015">
        <v>0</v>
      </c>
      <c r="Z1015" t="s">
        <v>37</v>
      </c>
      <c r="AA1015">
        <v>9</v>
      </c>
      <c r="AB1015" t="s">
        <v>52</v>
      </c>
      <c r="AC1015" t="b">
        <v>1</v>
      </c>
      <c r="AD1015" t="b">
        <v>0</v>
      </c>
    </row>
    <row r="1016" spans="1:30" x14ac:dyDescent="0.25">
      <c r="A1016" t="s">
        <v>1084</v>
      </c>
      <c r="B1016" s="1">
        <v>45428</v>
      </c>
      <c r="D1016" s="1">
        <v>45739</v>
      </c>
      <c r="E1016" s="1">
        <v>45739</v>
      </c>
      <c r="F1016" s="1">
        <v>45767</v>
      </c>
      <c r="G1016" s="1">
        <v>45767</v>
      </c>
      <c r="H1016">
        <v>3</v>
      </c>
      <c r="I1016">
        <v>441.41</v>
      </c>
      <c r="J1016">
        <v>147.13999999999999</v>
      </c>
      <c r="K1016">
        <v>90.4</v>
      </c>
      <c r="L1016" t="s">
        <v>40</v>
      </c>
      <c r="M1016" t="s">
        <v>88</v>
      </c>
      <c r="N1016" t="s">
        <v>42</v>
      </c>
      <c r="O1016">
        <v>40</v>
      </c>
      <c r="P1016" t="s">
        <v>34</v>
      </c>
      <c r="Q1016" t="s">
        <v>35</v>
      </c>
      <c r="R1016" t="s">
        <v>44</v>
      </c>
      <c r="S1016" t="s">
        <v>85</v>
      </c>
      <c r="T1016">
        <v>0</v>
      </c>
      <c r="U1016">
        <v>1</v>
      </c>
      <c r="V1016">
        <v>0</v>
      </c>
      <c r="W1016">
        <v>0</v>
      </c>
      <c r="X1016">
        <v>2</v>
      </c>
      <c r="Y1016">
        <v>0</v>
      </c>
      <c r="Z1016" t="s">
        <v>37</v>
      </c>
      <c r="AA1016">
        <v>0</v>
      </c>
      <c r="AB1016" t="s">
        <v>38</v>
      </c>
      <c r="AC1016" t="b">
        <v>1</v>
      </c>
      <c r="AD1016" t="b">
        <v>1</v>
      </c>
    </row>
    <row r="1017" spans="1:30" x14ac:dyDescent="0.25">
      <c r="A1017" t="s">
        <v>1085</v>
      </c>
      <c r="B1017" s="1">
        <v>45333</v>
      </c>
      <c r="D1017">
        <v>0</v>
      </c>
      <c r="E1017" t="s">
        <v>92</v>
      </c>
      <c r="F1017">
        <v>0</v>
      </c>
      <c r="G1017" t="s">
        <v>92</v>
      </c>
      <c r="H1017">
        <v>0</v>
      </c>
      <c r="I1017">
        <v>0</v>
      </c>
      <c r="J1017">
        <v>0</v>
      </c>
      <c r="K1017">
        <v>0</v>
      </c>
      <c r="L1017" t="s">
        <v>87</v>
      </c>
      <c r="M1017" t="s">
        <v>41</v>
      </c>
      <c r="N1017" t="s">
        <v>48</v>
      </c>
      <c r="O1017">
        <v>26</v>
      </c>
      <c r="P1017" t="s">
        <v>70</v>
      </c>
      <c r="Q1017" t="s">
        <v>55</v>
      </c>
      <c r="R1017" t="s">
        <v>63</v>
      </c>
      <c r="S1017" t="s">
        <v>85</v>
      </c>
      <c r="T1017">
        <v>1</v>
      </c>
      <c r="U1017">
        <v>0</v>
      </c>
      <c r="V1017">
        <v>0</v>
      </c>
      <c r="W1017">
        <v>0</v>
      </c>
      <c r="X1017">
        <v>0</v>
      </c>
      <c r="Y1017">
        <v>0</v>
      </c>
      <c r="Z1017" t="s">
        <v>37</v>
      </c>
      <c r="AA1017">
        <v>0</v>
      </c>
      <c r="AB1017" t="s">
        <v>38</v>
      </c>
      <c r="AC1017" t="b">
        <v>1</v>
      </c>
      <c r="AD1017" t="b">
        <v>0</v>
      </c>
    </row>
    <row r="1018" spans="1:30" x14ac:dyDescent="0.25">
      <c r="A1018" t="s">
        <v>1086</v>
      </c>
      <c r="B1018" s="1">
        <v>44783</v>
      </c>
      <c r="D1018" s="1">
        <v>45300</v>
      </c>
      <c r="E1018" s="1">
        <v>45300</v>
      </c>
      <c r="F1018" s="1">
        <v>45682</v>
      </c>
      <c r="G1018" s="1">
        <v>45682</v>
      </c>
      <c r="H1018">
        <v>6</v>
      </c>
      <c r="I1018">
        <v>299.98</v>
      </c>
      <c r="J1018">
        <v>50</v>
      </c>
      <c r="K1018">
        <v>26.5</v>
      </c>
      <c r="L1018" t="s">
        <v>87</v>
      </c>
      <c r="M1018" t="s">
        <v>60</v>
      </c>
      <c r="N1018" t="s">
        <v>33</v>
      </c>
      <c r="O1018">
        <v>26</v>
      </c>
      <c r="P1018" t="s">
        <v>70</v>
      </c>
      <c r="Q1018" t="s">
        <v>66</v>
      </c>
      <c r="R1018" t="s">
        <v>56</v>
      </c>
      <c r="S1018" t="s">
        <v>85</v>
      </c>
      <c r="T1018">
        <v>0</v>
      </c>
      <c r="U1018">
        <v>0</v>
      </c>
      <c r="V1018">
        <v>0</v>
      </c>
      <c r="W1018">
        <v>0</v>
      </c>
      <c r="X1018">
        <v>3</v>
      </c>
      <c r="Y1018" s="1">
        <v>45603</v>
      </c>
      <c r="Z1018" s="1">
        <v>45603</v>
      </c>
      <c r="AA1018">
        <v>0</v>
      </c>
      <c r="AB1018" t="s">
        <v>73</v>
      </c>
      <c r="AC1018" t="b">
        <v>1</v>
      </c>
      <c r="AD1018" t="b">
        <v>0</v>
      </c>
    </row>
    <row r="1019" spans="1:30" x14ac:dyDescent="0.25">
      <c r="A1019" t="s">
        <v>1087</v>
      </c>
      <c r="B1019" s="1">
        <v>44965</v>
      </c>
      <c r="D1019" s="1">
        <v>45721</v>
      </c>
      <c r="E1019" s="1">
        <v>45721</v>
      </c>
      <c r="F1019">
        <v>0</v>
      </c>
      <c r="G1019" t="s">
        <v>92</v>
      </c>
      <c r="H1019">
        <v>0</v>
      </c>
      <c r="I1019">
        <v>0</v>
      </c>
      <c r="J1019">
        <v>0</v>
      </c>
      <c r="K1019">
        <v>0</v>
      </c>
      <c r="L1019" t="s">
        <v>31</v>
      </c>
      <c r="M1019" t="s">
        <v>54</v>
      </c>
      <c r="N1019" t="s">
        <v>33</v>
      </c>
      <c r="O1019">
        <v>31</v>
      </c>
      <c r="P1019" t="s">
        <v>34</v>
      </c>
      <c r="Q1019" t="s">
        <v>82</v>
      </c>
      <c r="R1019" t="s">
        <v>67</v>
      </c>
      <c r="S1019" t="s">
        <v>96</v>
      </c>
      <c r="T1019">
        <v>0</v>
      </c>
      <c r="U1019">
        <v>0</v>
      </c>
      <c r="V1019">
        <v>0</v>
      </c>
      <c r="W1019">
        <v>0</v>
      </c>
      <c r="X1019">
        <v>0</v>
      </c>
      <c r="Y1019" s="1">
        <v>45844</v>
      </c>
      <c r="Z1019" s="1">
        <v>45844</v>
      </c>
      <c r="AA1019">
        <v>0</v>
      </c>
      <c r="AB1019" t="s">
        <v>38</v>
      </c>
      <c r="AC1019" t="b">
        <v>1</v>
      </c>
      <c r="AD1019" t="b">
        <v>0</v>
      </c>
    </row>
    <row r="1020" spans="1:30" x14ac:dyDescent="0.25">
      <c r="A1020" t="s">
        <v>1088</v>
      </c>
      <c r="B1020" s="1">
        <v>45515</v>
      </c>
      <c r="D1020">
        <v>0</v>
      </c>
      <c r="E1020" t="s">
        <v>92</v>
      </c>
      <c r="F1020">
        <v>0</v>
      </c>
      <c r="G1020" t="s">
        <v>92</v>
      </c>
      <c r="H1020">
        <v>0</v>
      </c>
      <c r="I1020">
        <v>0</v>
      </c>
      <c r="J1020">
        <v>0</v>
      </c>
      <c r="K1020">
        <v>0</v>
      </c>
      <c r="L1020" t="s">
        <v>65</v>
      </c>
      <c r="M1020" t="s">
        <v>54</v>
      </c>
      <c r="N1020" t="s">
        <v>42</v>
      </c>
      <c r="O1020">
        <v>37</v>
      </c>
      <c r="P1020" t="s">
        <v>34</v>
      </c>
      <c r="Q1020" t="s">
        <v>66</v>
      </c>
      <c r="R1020" t="s">
        <v>67</v>
      </c>
      <c r="S1020" t="s">
        <v>85</v>
      </c>
      <c r="T1020">
        <v>0</v>
      </c>
      <c r="U1020">
        <v>0</v>
      </c>
      <c r="V1020">
        <v>0</v>
      </c>
      <c r="W1020">
        <v>0</v>
      </c>
      <c r="X1020">
        <v>0</v>
      </c>
      <c r="Y1020" s="1">
        <v>45697</v>
      </c>
      <c r="Z1020" s="1">
        <v>45697</v>
      </c>
      <c r="AA1020">
        <v>0</v>
      </c>
      <c r="AB1020" t="s">
        <v>38</v>
      </c>
      <c r="AC1020" t="b">
        <v>1</v>
      </c>
      <c r="AD1020" t="b">
        <v>1</v>
      </c>
    </row>
    <row r="1021" spans="1:30" x14ac:dyDescent="0.25">
      <c r="A1021" t="s">
        <v>1089</v>
      </c>
      <c r="B1021" s="1">
        <v>44201</v>
      </c>
      <c r="D1021">
        <v>0</v>
      </c>
      <c r="E1021" t="s">
        <v>92</v>
      </c>
      <c r="F1021">
        <v>0</v>
      </c>
      <c r="G1021" t="s">
        <v>92</v>
      </c>
      <c r="H1021">
        <v>0</v>
      </c>
      <c r="I1021">
        <v>0</v>
      </c>
      <c r="J1021">
        <v>0</v>
      </c>
      <c r="K1021">
        <v>0</v>
      </c>
      <c r="L1021" t="s">
        <v>47</v>
      </c>
      <c r="M1021" t="s">
        <v>95</v>
      </c>
      <c r="N1021" t="s">
        <v>48</v>
      </c>
      <c r="O1021">
        <v>38</v>
      </c>
      <c r="P1021" t="s">
        <v>34</v>
      </c>
      <c r="Q1021" t="s">
        <v>35</v>
      </c>
      <c r="R1021" t="s">
        <v>44</v>
      </c>
      <c r="S1021" t="s">
        <v>36</v>
      </c>
      <c r="T1021">
        <v>0</v>
      </c>
      <c r="U1021">
        <v>0</v>
      </c>
      <c r="V1021">
        <v>0</v>
      </c>
      <c r="W1021">
        <v>0</v>
      </c>
      <c r="X1021">
        <v>0</v>
      </c>
      <c r="Y1021">
        <v>0</v>
      </c>
      <c r="Z1021" t="s">
        <v>37</v>
      </c>
      <c r="AA1021">
        <v>5</v>
      </c>
      <c r="AB1021" t="s">
        <v>38</v>
      </c>
      <c r="AC1021" t="b">
        <v>1</v>
      </c>
      <c r="AD1021" t="b">
        <v>0</v>
      </c>
    </row>
    <row r="1022" spans="1:30" x14ac:dyDescent="0.25">
      <c r="A1022" t="s">
        <v>1090</v>
      </c>
      <c r="B1022" s="1">
        <v>45275</v>
      </c>
      <c r="D1022" s="1">
        <v>45746</v>
      </c>
      <c r="E1022" s="1">
        <v>45746</v>
      </c>
      <c r="F1022" s="1">
        <v>45876</v>
      </c>
      <c r="G1022" s="1">
        <v>45876</v>
      </c>
      <c r="H1022">
        <v>5</v>
      </c>
      <c r="I1022">
        <v>396.05</v>
      </c>
      <c r="J1022">
        <v>79.209999999999994</v>
      </c>
      <c r="K1022">
        <v>29.07</v>
      </c>
      <c r="L1022" t="s">
        <v>59</v>
      </c>
      <c r="M1022" t="s">
        <v>41</v>
      </c>
      <c r="N1022" t="s">
        <v>33</v>
      </c>
      <c r="O1022">
        <v>33</v>
      </c>
      <c r="P1022" t="s">
        <v>34</v>
      </c>
      <c r="Q1022" t="s">
        <v>90</v>
      </c>
      <c r="R1022" t="s">
        <v>44</v>
      </c>
      <c r="S1022" t="s">
        <v>35</v>
      </c>
      <c r="T1022">
        <v>0</v>
      </c>
      <c r="U1022">
        <v>0</v>
      </c>
      <c r="V1022">
        <v>0</v>
      </c>
      <c r="W1022">
        <v>0</v>
      </c>
      <c r="X1022">
        <v>1</v>
      </c>
      <c r="Y1022" s="1">
        <v>45727</v>
      </c>
      <c r="Z1022" s="1">
        <v>45727</v>
      </c>
      <c r="AA1022">
        <v>0</v>
      </c>
      <c r="AB1022" t="s">
        <v>38</v>
      </c>
      <c r="AC1022" t="b">
        <v>1</v>
      </c>
      <c r="AD1022" t="b">
        <v>0</v>
      </c>
    </row>
    <row r="1023" spans="1:30" x14ac:dyDescent="0.25">
      <c r="A1023" t="s">
        <v>1091</v>
      </c>
      <c r="B1023" s="1">
        <v>44373</v>
      </c>
      <c r="D1023" s="1">
        <v>45517</v>
      </c>
      <c r="E1023" s="1">
        <v>45517</v>
      </c>
      <c r="F1023" s="1">
        <v>45628</v>
      </c>
      <c r="G1023" s="1">
        <v>45628</v>
      </c>
      <c r="H1023">
        <v>2</v>
      </c>
      <c r="I1023">
        <v>119.64</v>
      </c>
      <c r="J1023">
        <v>59.82</v>
      </c>
      <c r="K1023">
        <v>66.89</v>
      </c>
      <c r="L1023" t="s">
        <v>40</v>
      </c>
      <c r="M1023" t="s">
        <v>76</v>
      </c>
      <c r="N1023" t="s">
        <v>42</v>
      </c>
      <c r="O1023">
        <v>34</v>
      </c>
      <c r="P1023" t="s">
        <v>34</v>
      </c>
      <c r="Q1023" t="s">
        <v>50</v>
      </c>
      <c r="R1023" t="s">
        <v>63</v>
      </c>
      <c r="S1023" t="s">
        <v>85</v>
      </c>
      <c r="T1023">
        <v>0</v>
      </c>
      <c r="U1023">
        <v>0</v>
      </c>
      <c r="V1023">
        <v>0</v>
      </c>
      <c r="W1023">
        <v>0</v>
      </c>
      <c r="X1023">
        <v>1</v>
      </c>
      <c r="Y1023" s="1">
        <v>45797</v>
      </c>
      <c r="Z1023" s="1">
        <v>45797</v>
      </c>
      <c r="AA1023">
        <v>3</v>
      </c>
      <c r="AB1023" t="s">
        <v>38</v>
      </c>
      <c r="AC1023" t="b">
        <v>1</v>
      </c>
      <c r="AD1023" t="b">
        <v>0</v>
      </c>
    </row>
    <row r="1024" spans="1:30" x14ac:dyDescent="0.25">
      <c r="A1024" t="s">
        <v>1092</v>
      </c>
      <c r="B1024" s="1">
        <v>44806</v>
      </c>
      <c r="D1024">
        <v>0</v>
      </c>
      <c r="E1024" t="s">
        <v>92</v>
      </c>
      <c r="F1024">
        <v>0</v>
      </c>
      <c r="G1024" t="s">
        <v>92</v>
      </c>
      <c r="H1024">
        <v>0</v>
      </c>
      <c r="I1024">
        <v>0</v>
      </c>
      <c r="J1024">
        <v>0</v>
      </c>
      <c r="K1024">
        <v>0</v>
      </c>
      <c r="L1024" t="s">
        <v>31</v>
      </c>
      <c r="M1024" t="s">
        <v>104</v>
      </c>
      <c r="N1024" t="s">
        <v>48</v>
      </c>
      <c r="O1024">
        <v>41</v>
      </c>
      <c r="P1024" t="s">
        <v>34</v>
      </c>
      <c r="Q1024" t="s">
        <v>50</v>
      </c>
      <c r="R1024" t="s">
        <v>35</v>
      </c>
      <c r="S1024" t="s">
        <v>51</v>
      </c>
      <c r="T1024">
        <v>0</v>
      </c>
      <c r="U1024">
        <v>0</v>
      </c>
      <c r="V1024">
        <v>0</v>
      </c>
      <c r="W1024">
        <v>0</v>
      </c>
      <c r="X1024">
        <v>0</v>
      </c>
      <c r="Y1024" s="1">
        <v>45543</v>
      </c>
      <c r="Z1024" s="1">
        <v>45543</v>
      </c>
      <c r="AA1024">
        <v>0</v>
      </c>
      <c r="AB1024" t="s">
        <v>73</v>
      </c>
      <c r="AC1024" t="b">
        <v>1</v>
      </c>
      <c r="AD1024" t="b">
        <v>1</v>
      </c>
    </row>
    <row r="1025" spans="1:30" x14ac:dyDescent="0.25">
      <c r="A1025" t="s">
        <v>1093</v>
      </c>
      <c r="B1025" s="1">
        <v>44574</v>
      </c>
      <c r="D1025" s="1">
        <v>44600</v>
      </c>
      <c r="E1025" s="1">
        <v>44600</v>
      </c>
      <c r="F1025" s="1">
        <v>44782</v>
      </c>
      <c r="G1025" s="1">
        <v>44782</v>
      </c>
      <c r="H1025">
        <v>3</v>
      </c>
      <c r="I1025">
        <v>315.48</v>
      </c>
      <c r="J1025">
        <v>105.16</v>
      </c>
      <c r="K1025">
        <v>6.75</v>
      </c>
      <c r="L1025" t="s">
        <v>40</v>
      </c>
      <c r="M1025" t="s">
        <v>95</v>
      </c>
      <c r="N1025" t="s">
        <v>48</v>
      </c>
      <c r="O1025">
        <v>37</v>
      </c>
      <c r="P1025" t="s">
        <v>34</v>
      </c>
      <c r="Q1025" t="s">
        <v>55</v>
      </c>
      <c r="R1025" t="s">
        <v>35</v>
      </c>
      <c r="S1025" t="s">
        <v>96</v>
      </c>
      <c r="T1025">
        <v>0</v>
      </c>
      <c r="U1025">
        <v>0</v>
      </c>
      <c r="V1025">
        <v>0</v>
      </c>
      <c r="W1025">
        <v>2</v>
      </c>
      <c r="X1025">
        <v>0</v>
      </c>
      <c r="Y1025" s="1">
        <v>45509</v>
      </c>
      <c r="Z1025" s="1">
        <v>45509</v>
      </c>
      <c r="AA1025">
        <v>4</v>
      </c>
      <c r="AB1025" t="s">
        <v>52</v>
      </c>
      <c r="AC1025" t="b">
        <v>0</v>
      </c>
      <c r="AD1025" t="b">
        <v>1</v>
      </c>
    </row>
    <row r="1026" spans="1:30" x14ac:dyDescent="0.25">
      <c r="A1026" t="s">
        <v>1094</v>
      </c>
      <c r="B1026" s="1">
        <v>44494</v>
      </c>
      <c r="D1026" s="1">
        <v>44556</v>
      </c>
      <c r="E1026" s="1">
        <v>44556</v>
      </c>
      <c r="F1026" s="1">
        <v>45387</v>
      </c>
      <c r="G1026" s="1">
        <v>45387</v>
      </c>
      <c r="H1026">
        <v>2</v>
      </c>
      <c r="I1026">
        <v>103.64</v>
      </c>
      <c r="J1026">
        <v>51.82</v>
      </c>
      <c r="K1026">
        <v>16.28</v>
      </c>
      <c r="L1026" t="s">
        <v>65</v>
      </c>
      <c r="M1026" t="s">
        <v>104</v>
      </c>
      <c r="N1026" t="s">
        <v>33</v>
      </c>
      <c r="O1026">
        <v>21</v>
      </c>
      <c r="P1026" t="s">
        <v>70</v>
      </c>
      <c r="Q1026" t="s">
        <v>50</v>
      </c>
      <c r="R1026" t="s">
        <v>63</v>
      </c>
      <c r="S1026" t="s">
        <v>36</v>
      </c>
      <c r="T1026">
        <v>0</v>
      </c>
      <c r="U1026">
        <v>0</v>
      </c>
      <c r="V1026">
        <v>0</v>
      </c>
      <c r="W1026">
        <v>0</v>
      </c>
      <c r="X1026">
        <v>0</v>
      </c>
      <c r="Y1026" s="1">
        <v>44504</v>
      </c>
      <c r="Z1026" s="1">
        <v>44504</v>
      </c>
      <c r="AA1026">
        <v>7</v>
      </c>
      <c r="AB1026" t="s">
        <v>73</v>
      </c>
      <c r="AC1026" t="b">
        <v>1</v>
      </c>
      <c r="AD1026" t="b">
        <v>0</v>
      </c>
    </row>
    <row r="1027" spans="1:30" x14ac:dyDescent="0.25">
      <c r="A1027" t="s">
        <v>1095</v>
      </c>
      <c r="B1027" s="1">
        <v>45008</v>
      </c>
      <c r="D1027" s="1">
        <v>45560</v>
      </c>
      <c r="E1027" s="1">
        <v>45560</v>
      </c>
      <c r="F1027" s="1">
        <v>45943</v>
      </c>
      <c r="G1027" s="1">
        <v>45943</v>
      </c>
      <c r="H1027">
        <v>3</v>
      </c>
      <c r="I1027">
        <v>404.28</v>
      </c>
      <c r="J1027">
        <v>134.76</v>
      </c>
      <c r="K1027">
        <v>1.98</v>
      </c>
      <c r="L1027" t="s">
        <v>59</v>
      </c>
      <c r="M1027" t="s">
        <v>76</v>
      </c>
      <c r="N1027" t="s">
        <v>33</v>
      </c>
      <c r="O1027">
        <v>32</v>
      </c>
      <c r="P1027" t="s">
        <v>34</v>
      </c>
      <c r="Q1027" t="s">
        <v>50</v>
      </c>
      <c r="R1027" t="s">
        <v>35</v>
      </c>
      <c r="S1027" t="s">
        <v>36</v>
      </c>
      <c r="T1027">
        <v>1</v>
      </c>
      <c r="U1027">
        <v>0</v>
      </c>
      <c r="V1027">
        <v>0</v>
      </c>
      <c r="W1027">
        <v>0</v>
      </c>
      <c r="X1027">
        <v>1</v>
      </c>
      <c r="Y1027" s="1">
        <v>45083</v>
      </c>
      <c r="Z1027" s="1">
        <v>45083</v>
      </c>
      <c r="AA1027">
        <v>1</v>
      </c>
      <c r="AB1027" t="s">
        <v>73</v>
      </c>
      <c r="AC1027" t="b">
        <v>0</v>
      </c>
      <c r="AD1027" t="b">
        <v>0</v>
      </c>
    </row>
    <row r="1028" spans="1:30" x14ac:dyDescent="0.25">
      <c r="A1028" t="s">
        <v>1096</v>
      </c>
      <c r="B1028" s="1">
        <v>44336</v>
      </c>
      <c r="D1028" s="1">
        <v>44870</v>
      </c>
      <c r="E1028" s="1">
        <v>44870</v>
      </c>
      <c r="F1028" s="1">
        <v>45725</v>
      </c>
      <c r="G1028" s="1">
        <v>45725</v>
      </c>
      <c r="H1028">
        <v>1</v>
      </c>
      <c r="I1028">
        <v>74.569999999999993</v>
      </c>
      <c r="J1028">
        <v>74.569999999999993</v>
      </c>
      <c r="K1028">
        <v>94.61</v>
      </c>
      <c r="L1028" t="s">
        <v>31</v>
      </c>
      <c r="M1028" t="s">
        <v>104</v>
      </c>
      <c r="N1028" t="s">
        <v>48</v>
      </c>
      <c r="O1028">
        <v>29</v>
      </c>
      <c r="P1028" t="s">
        <v>70</v>
      </c>
      <c r="Q1028" t="s">
        <v>50</v>
      </c>
      <c r="R1028" t="s">
        <v>35</v>
      </c>
      <c r="S1028" t="s">
        <v>100</v>
      </c>
      <c r="T1028">
        <v>0</v>
      </c>
      <c r="U1028">
        <v>0</v>
      </c>
      <c r="V1028">
        <v>0</v>
      </c>
      <c r="W1028">
        <v>0</v>
      </c>
      <c r="X1028">
        <v>1</v>
      </c>
      <c r="Y1028" s="1">
        <v>45336</v>
      </c>
      <c r="Z1028" s="1">
        <v>45336</v>
      </c>
      <c r="AA1028">
        <v>10</v>
      </c>
      <c r="AB1028" t="s">
        <v>38</v>
      </c>
      <c r="AC1028" t="b">
        <v>0</v>
      </c>
      <c r="AD1028" t="b">
        <v>1</v>
      </c>
    </row>
    <row r="1029" spans="1:30" x14ac:dyDescent="0.25">
      <c r="A1029" t="s">
        <v>1097</v>
      </c>
      <c r="B1029" s="1">
        <v>45125</v>
      </c>
      <c r="D1029" s="1">
        <v>45198</v>
      </c>
      <c r="E1029" s="1">
        <v>45198</v>
      </c>
      <c r="F1029" s="1">
        <v>45199</v>
      </c>
      <c r="G1029" s="1">
        <v>45199</v>
      </c>
      <c r="H1029">
        <v>1</v>
      </c>
      <c r="I1029">
        <v>79.55</v>
      </c>
      <c r="J1029">
        <v>79.55</v>
      </c>
      <c r="K1029">
        <v>50.56</v>
      </c>
      <c r="L1029" t="s">
        <v>87</v>
      </c>
      <c r="M1029" t="s">
        <v>32</v>
      </c>
      <c r="N1029" t="s">
        <v>48</v>
      </c>
      <c r="O1029">
        <v>38</v>
      </c>
      <c r="P1029" t="s">
        <v>34</v>
      </c>
      <c r="Q1029" t="s">
        <v>82</v>
      </c>
      <c r="R1029" t="s">
        <v>67</v>
      </c>
      <c r="S1029" t="s">
        <v>45</v>
      </c>
      <c r="T1029">
        <v>0</v>
      </c>
      <c r="U1029">
        <v>0</v>
      </c>
      <c r="V1029">
        <v>0</v>
      </c>
      <c r="W1029">
        <v>0</v>
      </c>
      <c r="X1029">
        <v>0</v>
      </c>
      <c r="Y1029">
        <v>0</v>
      </c>
      <c r="Z1029" t="s">
        <v>37</v>
      </c>
      <c r="AA1029">
        <v>5</v>
      </c>
      <c r="AB1029" t="s">
        <v>38</v>
      </c>
      <c r="AC1029" t="b">
        <v>1</v>
      </c>
      <c r="AD1029" t="b">
        <v>1</v>
      </c>
    </row>
    <row r="1030" spans="1:30" x14ac:dyDescent="0.25">
      <c r="A1030" t="s">
        <v>1098</v>
      </c>
      <c r="B1030" s="1">
        <v>45482</v>
      </c>
      <c r="D1030">
        <v>0</v>
      </c>
      <c r="E1030" t="s">
        <v>92</v>
      </c>
      <c r="F1030">
        <v>0</v>
      </c>
      <c r="G1030" t="s">
        <v>92</v>
      </c>
      <c r="H1030">
        <v>0</v>
      </c>
      <c r="I1030">
        <v>0</v>
      </c>
      <c r="J1030">
        <v>0</v>
      </c>
      <c r="K1030">
        <v>0</v>
      </c>
      <c r="L1030" t="s">
        <v>65</v>
      </c>
      <c r="M1030" t="s">
        <v>41</v>
      </c>
      <c r="N1030" t="s">
        <v>48</v>
      </c>
      <c r="O1030">
        <v>16</v>
      </c>
      <c r="P1030" t="s">
        <v>49</v>
      </c>
      <c r="Q1030" t="s">
        <v>43</v>
      </c>
      <c r="R1030" t="s">
        <v>35</v>
      </c>
      <c r="S1030" t="s">
        <v>100</v>
      </c>
      <c r="T1030">
        <v>0</v>
      </c>
      <c r="U1030">
        <v>0</v>
      </c>
      <c r="V1030">
        <v>0</v>
      </c>
      <c r="W1030">
        <v>0</v>
      </c>
      <c r="X1030">
        <v>0</v>
      </c>
      <c r="Y1030">
        <v>0</v>
      </c>
      <c r="Z1030" t="s">
        <v>37</v>
      </c>
      <c r="AA1030">
        <v>0</v>
      </c>
      <c r="AB1030" t="s">
        <v>38</v>
      </c>
      <c r="AC1030" t="b">
        <v>0</v>
      </c>
      <c r="AD1030" t="b">
        <v>1</v>
      </c>
    </row>
    <row r="1031" spans="1:30" x14ac:dyDescent="0.25">
      <c r="A1031" t="s">
        <v>1099</v>
      </c>
      <c r="B1031" s="1">
        <v>44769</v>
      </c>
      <c r="D1031" s="1">
        <v>45238</v>
      </c>
      <c r="E1031" s="1">
        <v>45238</v>
      </c>
      <c r="F1031" s="1">
        <v>45720</v>
      </c>
      <c r="G1031" s="1">
        <v>45720</v>
      </c>
      <c r="H1031">
        <v>3</v>
      </c>
      <c r="I1031">
        <v>189.09</v>
      </c>
      <c r="J1031">
        <v>63.03</v>
      </c>
      <c r="K1031">
        <v>103.5</v>
      </c>
      <c r="L1031" t="s">
        <v>65</v>
      </c>
      <c r="M1031" t="s">
        <v>104</v>
      </c>
      <c r="N1031" t="s">
        <v>33</v>
      </c>
      <c r="O1031">
        <v>37</v>
      </c>
      <c r="P1031" t="s">
        <v>34</v>
      </c>
      <c r="Q1031" t="s">
        <v>43</v>
      </c>
      <c r="R1031" t="s">
        <v>56</v>
      </c>
      <c r="S1031" t="s">
        <v>57</v>
      </c>
      <c r="T1031">
        <v>0</v>
      </c>
      <c r="U1031">
        <v>0</v>
      </c>
      <c r="V1031">
        <v>0</v>
      </c>
      <c r="W1031">
        <v>0</v>
      </c>
      <c r="X1031">
        <v>1</v>
      </c>
      <c r="Y1031" s="1">
        <v>44838</v>
      </c>
      <c r="Z1031" s="1">
        <v>44838</v>
      </c>
      <c r="AA1031">
        <v>0</v>
      </c>
      <c r="AB1031" t="s">
        <v>38</v>
      </c>
      <c r="AC1031" t="b">
        <v>1</v>
      </c>
      <c r="AD1031" t="b">
        <v>0</v>
      </c>
    </row>
    <row r="1032" spans="1:30" x14ac:dyDescent="0.25">
      <c r="A1032" t="s">
        <v>1100</v>
      </c>
      <c r="B1032" s="1">
        <v>45377</v>
      </c>
      <c r="D1032" s="1">
        <v>45897</v>
      </c>
      <c r="E1032" s="1">
        <v>45897</v>
      </c>
      <c r="F1032" s="1">
        <v>45902</v>
      </c>
      <c r="G1032" s="1">
        <v>45902</v>
      </c>
      <c r="H1032">
        <v>5</v>
      </c>
      <c r="I1032">
        <v>5.49</v>
      </c>
      <c r="J1032">
        <v>1.1000000000000001</v>
      </c>
      <c r="K1032">
        <v>2.75</v>
      </c>
      <c r="L1032" t="s">
        <v>87</v>
      </c>
      <c r="M1032" t="s">
        <v>60</v>
      </c>
      <c r="N1032" t="s">
        <v>48</v>
      </c>
      <c r="O1032">
        <v>38</v>
      </c>
      <c r="P1032" t="s">
        <v>34</v>
      </c>
      <c r="Q1032" t="s">
        <v>50</v>
      </c>
      <c r="R1032" t="s">
        <v>56</v>
      </c>
      <c r="S1032" t="s">
        <v>36</v>
      </c>
      <c r="T1032">
        <v>0</v>
      </c>
      <c r="U1032">
        <v>0</v>
      </c>
      <c r="V1032">
        <v>0</v>
      </c>
      <c r="W1032">
        <v>0</v>
      </c>
      <c r="X1032">
        <v>1</v>
      </c>
      <c r="Y1032" s="1">
        <v>45664</v>
      </c>
      <c r="Z1032" s="1">
        <v>45664</v>
      </c>
      <c r="AA1032">
        <v>7</v>
      </c>
      <c r="AB1032" t="s">
        <v>38</v>
      </c>
      <c r="AC1032" t="b">
        <v>0</v>
      </c>
      <c r="AD1032" t="b">
        <v>0</v>
      </c>
    </row>
    <row r="1033" spans="1:30" x14ac:dyDescent="0.25">
      <c r="A1033" t="s">
        <v>1101</v>
      </c>
      <c r="B1033" s="1">
        <v>44049</v>
      </c>
      <c r="D1033" s="1">
        <v>44433</v>
      </c>
      <c r="E1033" s="1">
        <v>44433</v>
      </c>
      <c r="F1033" s="1">
        <v>44450</v>
      </c>
      <c r="G1033" s="1">
        <v>44450</v>
      </c>
      <c r="H1033">
        <v>1</v>
      </c>
      <c r="I1033">
        <v>66.7</v>
      </c>
      <c r="J1033">
        <v>66.7</v>
      </c>
      <c r="K1033">
        <v>59.99</v>
      </c>
      <c r="L1033" t="s">
        <v>47</v>
      </c>
      <c r="M1033" t="s">
        <v>41</v>
      </c>
      <c r="N1033" t="s">
        <v>48</v>
      </c>
      <c r="O1033">
        <v>16</v>
      </c>
      <c r="P1033" t="s">
        <v>49</v>
      </c>
      <c r="Q1033" t="s">
        <v>35</v>
      </c>
      <c r="R1033" t="s">
        <v>56</v>
      </c>
      <c r="S1033" t="s">
        <v>45</v>
      </c>
      <c r="T1033">
        <v>0</v>
      </c>
      <c r="U1033">
        <v>1</v>
      </c>
      <c r="V1033">
        <v>0</v>
      </c>
      <c r="W1033">
        <v>0</v>
      </c>
      <c r="X1033">
        <v>0</v>
      </c>
      <c r="Y1033" s="1">
        <v>45469</v>
      </c>
      <c r="Z1033" s="1">
        <v>45469</v>
      </c>
      <c r="AA1033">
        <v>0</v>
      </c>
      <c r="AB1033" t="s">
        <v>52</v>
      </c>
      <c r="AC1033" t="b">
        <v>1</v>
      </c>
      <c r="AD1033" t="b">
        <v>0</v>
      </c>
    </row>
    <row r="1034" spans="1:30" x14ac:dyDescent="0.25">
      <c r="A1034" t="s">
        <v>1102</v>
      </c>
      <c r="B1034" s="1">
        <v>45082</v>
      </c>
      <c r="D1034" s="1">
        <v>45626</v>
      </c>
      <c r="E1034" s="1">
        <v>45626</v>
      </c>
      <c r="F1034" s="1">
        <v>45753</v>
      </c>
      <c r="G1034" s="1">
        <v>45753</v>
      </c>
      <c r="H1034">
        <v>3</v>
      </c>
      <c r="I1034">
        <v>219.2</v>
      </c>
      <c r="J1034">
        <v>73.069999999999993</v>
      </c>
      <c r="K1034">
        <v>113.38</v>
      </c>
      <c r="L1034" t="s">
        <v>31</v>
      </c>
      <c r="M1034" t="s">
        <v>54</v>
      </c>
      <c r="N1034" t="s">
        <v>48</v>
      </c>
      <c r="O1034">
        <v>27</v>
      </c>
      <c r="P1034" t="s">
        <v>70</v>
      </c>
      <c r="Q1034" t="s">
        <v>90</v>
      </c>
      <c r="R1034" t="s">
        <v>67</v>
      </c>
      <c r="S1034" t="s">
        <v>57</v>
      </c>
      <c r="T1034">
        <v>0</v>
      </c>
      <c r="U1034">
        <v>0</v>
      </c>
      <c r="V1034">
        <v>0</v>
      </c>
      <c r="W1034">
        <v>0</v>
      </c>
      <c r="X1034">
        <v>2</v>
      </c>
      <c r="Y1034">
        <v>0</v>
      </c>
      <c r="Z1034" t="s">
        <v>37</v>
      </c>
      <c r="AA1034">
        <v>8</v>
      </c>
      <c r="AB1034" t="s">
        <v>38</v>
      </c>
      <c r="AC1034" t="b">
        <v>0</v>
      </c>
      <c r="AD1034" t="b">
        <v>1</v>
      </c>
    </row>
    <row r="1035" spans="1:30" x14ac:dyDescent="0.25">
      <c r="A1035" t="s">
        <v>1103</v>
      </c>
      <c r="B1035" s="1">
        <v>44880</v>
      </c>
      <c r="D1035" s="1">
        <v>45440</v>
      </c>
      <c r="E1035" s="1">
        <v>45440</v>
      </c>
      <c r="F1035" s="1">
        <v>45729</v>
      </c>
      <c r="G1035" s="1">
        <v>45729</v>
      </c>
      <c r="H1035">
        <v>4</v>
      </c>
      <c r="I1035">
        <v>234.92</v>
      </c>
      <c r="J1035">
        <v>58.73</v>
      </c>
      <c r="K1035">
        <v>14.38</v>
      </c>
      <c r="L1035" t="s">
        <v>31</v>
      </c>
      <c r="M1035" t="s">
        <v>54</v>
      </c>
      <c r="N1035" t="s">
        <v>48</v>
      </c>
      <c r="O1035">
        <v>25</v>
      </c>
      <c r="P1035" t="s">
        <v>70</v>
      </c>
      <c r="Q1035" t="s">
        <v>82</v>
      </c>
      <c r="R1035" t="s">
        <v>63</v>
      </c>
      <c r="S1035" t="s">
        <v>96</v>
      </c>
      <c r="T1035">
        <v>1</v>
      </c>
      <c r="U1035">
        <v>1</v>
      </c>
      <c r="V1035">
        <v>0</v>
      </c>
      <c r="W1035">
        <v>1</v>
      </c>
      <c r="X1035">
        <v>0</v>
      </c>
      <c r="Y1035" s="1">
        <v>45671</v>
      </c>
      <c r="Z1035" s="1">
        <v>45671</v>
      </c>
      <c r="AA1035">
        <v>0</v>
      </c>
      <c r="AB1035" t="s">
        <v>73</v>
      </c>
      <c r="AC1035" t="b">
        <v>0</v>
      </c>
      <c r="AD1035" t="b">
        <v>0</v>
      </c>
    </row>
    <row r="1036" spans="1:30" x14ac:dyDescent="0.25">
      <c r="A1036" t="s">
        <v>1104</v>
      </c>
      <c r="B1036" s="1">
        <v>44692</v>
      </c>
      <c r="D1036" s="1">
        <v>44742</v>
      </c>
      <c r="E1036" s="1">
        <v>44742</v>
      </c>
      <c r="F1036" s="1">
        <v>45555</v>
      </c>
      <c r="G1036" s="1">
        <v>45555</v>
      </c>
      <c r="H1036">
        <v>1</v>
      </c>
      <c r="I1036">
        <v>5.58</v>
      </c>
      <c r="J1036">
        <v>5.58</v>
      </c>
      <c r="K1036">
        <v>5.93</v>
      </c>
      <c r="L1036" t="s">
        <v>59</v>
      </c>
      <c r="M1036" t="s">
        <v>80</v>
      </c>
      <c r="N1036" t="s">
        <v>42</v>
      </c>
      <c r="O1036">
        <v>32</v>
      </c>
      <c r="P1036" t="s">
        <v>34</v>
      </c>
      <c r="Q1036" t="s">
        <v>50</v>
      </c>
      <c r="R1036" t="s">
        <v>44</v>
      </c>
      <c r="S1036" t="s">
        <v>85</v>
      </c>
      <c r="T1036">
        <v>1</v>
      </c>
      <c r="U1036">
        <v>0</v>
      </c>
      <c r="V1036">
        <v>0</v>
      </c>
      <c r="W1036">
        <v>0</v>
      </c>
      <c r="X1036">
        <v>0</v>
      </c>
      <c r="Y1036" s="1">
        <v>45117</v>
      </c>
      <c r="Z1036" s="1">
        <v>45117</v>
      </c>
      <c r="AA1036">
        <v>7</v>
      </c>
      <c r="AB1036" t="s">
        <v>73</v>
      </c>
      <c r="AC1036" t="b">
        <v>1</v>
      </c>
      <c r="AD1036" t="b">
        <v>1</v>
      </c>
    </row>
    <row r="1037" spans="1:30" x14ac:dyDescent="0.25">
      <c r="A1037" t="s">
        <v>1105</v>
      </c>
      <c r="B1037" s="1">
        <v>45219</v>
      </c>
      <c r="D1037" s="1">
        <v>45637</v>
      </c>
      <c r="E1037" s="1">
        <v>45637</v>
      </c>
      <c r="F1037">
        <v>0</v>
      </c>
      <c r="G1037" t="s">
        <v>92</v>
      </c>
      <c r="H1037">
        <v>0</v>
      </c>
      <c r="I1037">
        <v>0</v>
      </c>
      <c r="J1037">
        <v>0</v>
      </c>
      <c r="K1037">
        <v>0</v>
      </c>
      <c r="L1037" t="s">
        <v>31</v>
      </c>
      <c r="M1037" t="s">
        <v>41</v>
      </c>
      <c r="N1037" t="s">
        <v>42</v>
      </c>
      <c r="O1037">
        <v>39</v>
      </c>
      <c r="P1037" t="s">
        <v>34</v>
      </c>
      <c r="Q1037" t="s">
        <v>50</v>
      </c>
      <c r="R1037" t="s">
        <v>44</v>
      </c>
      <c r="S1037" t="s">
        <v>72</v>
      </c>
      <c r="T1037">
        <v>0</v>
      </c>
      <c r="U1037">
        <v>1</v>
      </c>
      <c r="V1037">
        <v>0</v>
      </c>
      <c r="W1037">
        <v>0</v>
      </c>
      <c r="X1037">
        <v>0</v>
      </c>
      <c r="Y1037">
        <v>0</v>
      </c>
      <c r="Z1037" t="s">
        <v>37</v>
      </c>
      <c r="AA1037">
        <v>0</v>
      </c>
      <c r="AB1037" t="s">
        <v>52</v>
      </c>
      <c r="AC1037" t="b">
        <v>0</v>
      </c>
      <c r="AD1037" t="b">
        <v>1</v>
      </c>
    </row>
    <row r="1038" spans="1:30" x14ac:dyDescent="0.25">
      <c r="A1038" t="s">
        <v>1106</v>
      </c>
      <c r="B1038" s="1">
        <v>44589</v>
      </c>
      <c r="D1038" s="1">
        <v>45831</v>
      </c>
      <c r="E1038" s="1">
        <v>45831</v>
      </c>
      <c r="F1038" s="1">
        <v>45849</v>
      </c>
      <c r="G1038" s="1">
        <v>45849</v>
      </c>
      <c r="H1038">
        <v>5</v>
      </c>
      <c r="I1038">
        <v>252.01</v>
      </c>
      <c r="J1038">
        <v>50.4</v>
      </c>
      <c r="K1038">
        <v>60.48</v>
      </c>
      <c r="L1038" t="s">
        <v>47</v>
      </c>
      <c r="M1038" t="s">
        <v>32</v>
      </c>
      <c r="N1038" t="s">
        <v>48</v>
      </c>
      <c r="O1038">
        <v>40</v>
      </c>
      <c r="P1038" t="s">
        <v>34</v>
      </c>
      <c r="Q1038" t="s">
        <v>66</v>
      </c>
      <c r="R1038" t="s">
        <v>35</v>
      </c>
      <c r="S1038" t="s">
        <v>57</v>
      </c>
      <c r="T1038">
        <v>0</v>
      </c>
      <c r="U1038">
        <v>0</v>
      </c>
      <c r="V1038">
        <v>0</v>
      </c>
      <c r="W1038">
        <v>0</v>
      </c>
      <c r="X1038">
        <v>0</v>
      </c>
      <c r="Y1038" s="1">
        <v>45439</v>
      </c>
      <c r="Z1038" s="1">
        <v>45439</v>
      </c>
      <c r="AA1038">
        <v>0</v>
      </c>
      <c r="AB1038" t="s">
        <v>73</v>
      </c>
      <c r="AC1038" t="b">
        <v>1</v>
      </c>
      <c r="AD1038" t="b">
        <v>0</v>
      </c>
    </row>
    <row r="1039" spans="1:30" x14ac:dyDescent="0.25">
      <c r="A1039" t="s">
        <v>1107</v>
      </c>
      <c r="B1039" s="1">
        <v>44169</v>
      </c>
      <c r="D1039" s="1">
        <v>44721</v>
      </c>
      <c r="E1039" s="1">
        <v>44721</v>
      </c>
      <c r="F1039" s="1">
        <v>44843</v>
      </c>
      <c r="G1039" s="1">
        <v>44843</v>
      </c>
      <c r="H1039">
        <v>1</v>
      </c>
      <c r="I1039">
        <v>9.9700000000000006</v>
      </c>
      <c r="J1039">
        <v>9.9700000000000006</v>
      </c>
      <c r="K1039">
        <v>10.64</v>
      </c>
      <c r="L1039" t="s">
        <v>40</v>
      </c>
      <c r="M1039" t="s">
        <v>104</v>
      </c>
      <c r="N1039" t="s">
        <v>48</v>
      </c>
      <c r="O1039">
        <v>18</v>
      </c>
      <c r="P1039" t="s">
        <v>49</v>
      </c>
      <c r="Q1039" t="s">
        <v>90</v>
      </c>
      <c r="R1039" t="s">
        <v>44</v>
      </c>
      <c r="S1039" t="s">
        <v>57</v>
      </c>
      <c r="T1039">
        <v>0</v>
      </c>
      <c r="U1039">
        <v>0</v>
      </c>
      <c r="V1039">
        <v>0</v>
      </c>
      <c r="W1039">
        <v>0</v>
      </c>
      <c r="X1039">
        <v>0</v>
      </c>
      <c r="Y1039" s="1">
        <v>44837</v>
      </c>
      <c r="Z1039" s="1">
        <v>44837</v>
      </c>
      <c r="AA1039">
        <v>0</v>
      </c>
      <c r="AB1039" t="s">
        <v>38</v>
      </c>
      <c r="AC1039" t="b">
        <v>1</v>
      </c>
      <c r="AD1039" t="b">
        <v>0</v>
      </c>
    </row>
    <row r="1040" spans="1:30" x14ac:dyDescent="0.25">
      <c r="A1040" t="s">
        <v>1108</v>
      </c>
      <c r="B1040" s="1">
        <v>45291</v>
      </c>
      <c r="D1040">
        <v>0</v>
      </c>
      <c r="E1040" t="s">
        <v>92</v>
      </c>
      <c r="F1040">
        <v>0</v>
      </c>
      <c r="G1040" t="s">
        <v>92</v>
      </c>
      <c r="H1040">
        <v>0</v>
      </c>
      <c r="I1040">
        <v>0</v>
      </c>
      <c r="J1040">
        <v>0</v>
      </c>
      <c r="K1040">
        <v>0</v>
      </c>
      <c r="L1040" t="s">
        <v>59</v>
      </c>
      <c r="M1040" t="s">
        <v>88</v>
      </c>
      <c r="N1040" t="s">
        <v>48</v>
      </c>
      <c r="O1040">
        <v>39</v>
      </c>
      <c r="P1040" t="s">
        <v>34</v>
      </c>
      <c r="Q1040" t="s">
        <v>90</v>
      </c>
      <c r="R1040" t="s">
        <v>35</v>
      </c>
      <c r="S1040" t="s">
        <v>36</v>
      </c>
      <c r="T1040">
        <v>1</v>
      </c>
      <c r="U1040">
        <v>0</v>
      </c>
      <c r="V1040">
        <v>0</v>
      </c>
      <c r="W1040">
        <v>0</v>
      </c>
      <c r="X1040">
        <v>0</v>
      </c>
      <c r="Y1040" s="1">
        <v>45835</v>
      </c>
      <c r="Z1040" s="1">
        <v>45835</v>
      </c>
      <c r="AA1040">
        <v>0</v>
      </c>
      <c r="AB1040" t="s">
        <v>38</v>
      </c>
      <c r="AC1040" t="b">
        <v>1</v>
      </c>
      <c r="AD1040" t="b">
        <v>0</v>
      </c>
    </row>
    <row r="1041" spans="1:30" x14ac:dyDescent="0.25">
      <c r="A1041" t="s">
        <v>1109</v>
      </c>
      <c r="B1041" s="1">
        <v>45257</v>
      </c>
      <c r="D1041" s="1">
        <v>45592</v>
      </c>
      <c r="E1041" s="1">
        <v>45592</v>
      </c>
      <c r="F1041">
        <v>0</v>
      </c>
      <c r="G1041" t="s">
        <v>92</v>
      </c>
      <c r="H1041">
        <v>0</v>
      </c>
      <c r="I1041">
        <v>0</v>
      </c>
      <c r="J1041">
        <v>0</v>
      </c>
      <c r="K1041">
        <v>0</v>
      </c>
      <c r="L1041" t="s">
        <v>65</v>
      </c>
      <c r="M1041" t="s">
        <v>104</v>
      </c>
      <c r="N1041" t="s">
        <v>48</v>
      </c>
      <c r="O1041">
        <v>23</v>
      </c>
      <c r="P1041" t="s">
        <v>70</v>
      </c>
      <c r="Q1041" t="s">
        <v>50</v>
      </c>
      <c r="R1041" t="s">
        <v>63</v>
      </c>
      <c r="S1041" t="s">
        <v>100</v>
      </c>
      <c r="T1041">
        <v>0</v>
      </c>
      <c r="U1041">
        <v>0</v>
      </c>
      <c r="V1041">
        <v>0</v>
      </c>
      <c r="W1041">
        <v>0</v>
      </c>
      <c r="X1041">
        <v>0</v>
      </c>
      <c r="Y1041" s="1">
        <v>45807</v>
      </c>
      <c r="Z1041" s="1">
        <v>45807</v>
      </c>
      <c r="AA1041">
        <v>2</v>
      </c>
      <c r="AB1041" t="s">
        <v>73</v>
      </c>
      <c r="AC1041" t="b">
        <v>0</v>
      </c>
      <c r="AD1041" t="b">
        <v>1</v>
      </c>
    </row>
    <row r="1042" spans="1:30" x14ac:dyDescent="0.25">
      <c r="A1042" t="s">
        <v>1110</v>
      </c>
      <c r="B1042" s="1">
        <v>44375</v>
      </c>
      <c r="D1042" s="1">
        <v>45197</v>
      </c>
      <c r="E1042" s="1">
        <v>45197</v>
      </c>
      <c r="F1042" s="1">
        <v>45249</v>
      </c>
      <c r="G1042" s="1">
        <v>45249</v>
      </c>
      <c r="H1042">
        <v>2</v>
      </c>
      <c r="I1042">
        <v>63.24</v>
      </c>
      <c r="J1042">
        <v>31.62</v>
      </c>
      <c r="K1042">
        <v>87.81</v>
      </c>
      <c r="L1042" t="s">
        <v>59</v>
      </c>
      <c r="M1042" t="s">
        <v>69</v>
      </c>
      <c r="N1042" t="s">
        <v>48</v>
      </c>
      <c r="O1042">
        <v>27</v>
      </c>
      <c r="P1042" t="s">
        <v>70</v>
      </c>
      <c r="Q1042" t="s">
        <v>82</v>
      </c>
      <c r="R1042" t="s">
        <v>63</v>
      </c>
      <c r="S1042" t="s">
        <v>57</v>
      </c>
      <c r="T1042">
        <v>1</v>
      </c>
      <c r="U1042">
        <v>1</v>
      </c>
      <c r="V1042">
        <v>0</v>
      </c>
      <c r="W1042">
        <v>1</v>
      </c>
      <c r="X1042">
        <v>0</v>
      </c>
      <c r="Y1042">
        <v>0</v>
      </c>
      <c r="Z1042" t="s">
        <v>37</v>
      </c>
      <c r="AA1042">
        <v>0</v>
      </c>
      <c r="AB1042" t="s">
        <v>73</v>
      </c>
      <c r="AC1042" t="b">
        <v>1</v>
      </c>
      <c r="AD1042" t="b">
        <v>0</v>
      </c>
    </row>
    <row r="1043" spans="1:30" x14ac:dyDescent="0.25">
      <c r="A1043" t="s">
        <v>1111</v>
      </c>
      <c r="B1043" s="1">
        <v>44158</v>
      </c>
      <c r="D1043" s="1">
        <v>44557</v>
      </c>
      <c r="E1043" s="1">
        <v>44557</v>
      </c>
      <c r="F1043" s="1">
        <v>45343</v>
      </c>
      <c r="G1043" s="1">
        <v>45343</v>
      </c>
      <c r="H1043">
        <v>5</v>
      </c>
      <c r="I1043">
        <v>484.2</v>
      </c>
      <c r="J1043">
        <v>96.84</v>
      </c>
      <c r="K1043">
        <v>234.49</v>
      </c>
      <c r="L1043" t="s">
        <v>40</v>
      </c>
      <c r="M1043" t="s">
        <v>104</v>
      </c>
      <c r="N1043" t="s">
        <v>42</v>
      </c>
      <c r="O1043">
        <v>30</v>
      </c>
      <c r="P1043" t="s">
        <v>70</v>
      </c>
      <c r="Q1043" t="s">
        <v>43</v>
      </c>
      <c r="R1043" t="s">
        <v>56</v>
      </c>
      <c r="S1043" t="s">
        <v>85</v>
      </c>
      <c r="T1043">
        <v>0</v>
      </c>
      <c r="U1043">
        <v>0</v>
      </c>
      <c r="V1043">
        <v>1</v>
      </c>
      <c r="W1043">
        <v>1</v>
      </c>
      <c r="X1043">
        <v>2</v>
      </c>
      <c r="Y1043">
        <v>0</v>
      </c>
      <c r="Z1043" t="s">
        <v>37</v>
      </c>
      <c r="AA1043">
        <v>0</v>
      </c>
      <c r="AB1043" t="s">
        <v>73</v>
      </c>
      <c r="AC1043" t="b">
        <v>1</v>
      </c>
      <c r="AD1043" t="b">
        <v>1</v>
      </c>
    </row>
    <row r="1044" spans="1:30" x14ac:dyDescent="0.25">
      <c r="A1044" t="s">
        <v>1112</v>
      </c>
      <c r="B1044" s="1">
        <v>44174</v>
      </c>
      <c r="D1044" s="1">
        <v>44983</v>
      </c>
      <c r="E1044" s="1">
        <v>44983</v>
      </c>
      <c r="F1044" s="1">
        <v>45421</v>
      </c>
      <c r="G1044" s="1">
        <v>45421</v>
      </c>
      <c r="H1044">
        <v>1</v>
      </c>
      <c r="I1044">
        <v>63.84</v>
      </c>
      <c r="J1044">
        <v>63.84</v>
      </c>
      <c r="K1044">
        <v>70.23</v>
      </c>
      <c r="L1044" t="s">
        <v>87</v>
      </c>
      <c r="M1044" t="s">
        <v>69</v>
      </c>
      <c r="N1044" t="s">
        <v>48</v>
      </c>
      <c r="O1044">
        <v>28</v>
      </c>
      <c r="P1044" t="s">
        <v>70</v>
      </c>
      <c r="Q1044" t="s">
        <v>55</v>
      </c>
      <c r="R1044" t="s">
        <v>44</v>
      </c>
      <c r="S1044" t="s">
        <v>72</v>
      </c>
      <c r="T1044">
        <v>0</v>
      </c>
      <c r="U1044">
        <v>0</v>
      </c>
      <c r="V1044">
        <v>0</v>
      </c>
      <c r="W1044">
        <v>0</v>
      </c>
      <c r="X1044">
        <v>0</v>
      </c>
      <c r="Y1044" s="1">
        <v>44210</v>
      </c>
      <c r="Z1044" s="1">
        <v>44210</v>
      </c>
      <c r="AA1044">
        <v>3</v>
      </c>
      <c r="AB1044" t="s">
        <v>38</v>
      </c>
      <c r="AC1044" t="b">
        <v>1</v>
      </c>
      <c r="AD1044" t="b">
        <v>0</v>
      </c>
    </row>
    <row r="1045" spans="1:30" x14ac:dyDescent="0.25">
      <c r="A1045" t="s">
        <v>1113</v>
      </c>
      <c r="B1045" s="1">
        <v>44029</v>
      </c>
      <c r="D1045" s="1">
        <v>45688</v>
      </c>
      <c r="E1045" s="1">
        <v>45688</v>
      </c>
      <c r="F1045" s="1">
        <v>45752</v>
      </c>
      <c r="G1045" s="1">
        <v>45752</v>
      </c>
      <c r="H1045">
        <v>5</v>
      </c>
      <c r="I1045">
        <v>382.15</v>
      </c>
      <c r="J1045">
        <v>76.430000000000007</v>
      </c>
      <c r="K1045">
        <v>76.11</v>
      </c>
      <c r="L1045" t="s">
        <v>40</v>
      </c>
      <c r="M1045" t="s">
        <v>76</v>
      </c>
      <c r="N1045" t="s">
        <v>48</v>
      </c>
      <c r="O1045">
        <v>52</v>
      </c>
      <c r="P1045" t="s">
        <v>34</v>
      </c>
      <c r="Q1045" t="s">
        <v>43</v>
      </c>
      <c r="R1045" t="s">
        <v>56</v>
      </c>
      <c r="S1045" t="s">
        <v>100</v>
      </c>
      <c r="T1045">
        <v>0</v>
      </c>
      <c r="U1045">
        <v>0</v>
      </c>
      <c r="V1045">
        <v>0</v>
      </c>
      <c r="W1045">
        <v>0</v>
      </c>
      <c r="X1045">
        <v>3</v>
      </c>
      <c r="Y1045" s="1">
        <v>45677</v>
      </c>
      <c r="Z1045" s="1">
        <v>45677</v>
      </c>
      <c r="AA1045">
        <v>0</v>
      </c>
      <c r="AB1045" t="s">
        <v>38</v>
      </c>
      <c r="AC1045" t="b">
        <v>0</v>
      </c>
      <c r="AD1045" t="b">
        <v>0</v>
      </c>
    </row>
    <row r="1046" spans="1:30" x14ac:dyDescent="0.25">
      <c r="A1046" t="s">
        <v>1114</v>
      </c>
      <c r="B1046" s="1">
        <v>44058</v>
      </c>
      <c r="D1046" s="1">
        <v>45062</v>
      </c>
      <c r="E1046" s="1">
        <v>45062</v>
      </c>
      <c r="F1046" s="1">
        <v>45750</v>
      </c>
      <c r="G1046" s="1">
        <v>45750</v>
      </c>
      <c r="H1046">
        <v>4</v>
      </c>
      <c r="I1046">
        <v>426.97</v>
      </c>
      <c r="J1046">
        <v>106.74</v>
      </c>
      <c r="K1046">
        <v>94.24</v>
      </c>
      <c r="L1046" t="s">
        <v>59</v>
      </c>
      <c r="M1046" t="s">
        <v>54</v>
      </c>
      <c r="N1046" t="s">
        <v>48</v>
      </c>
      <c r="O1046">
        <v>30</v>
      </c>
      <c r="P1046" t="s">
        <v>70</v>
      </c>
      <c r="Q1046" t="s">
        <v>55</v>
      </c>
      <c r="R1046" t="s">
        <v>63</v>
      </c>
      <c r="S1046" t="s">
        <v>100</v>
      </c>
      <c r="T1046">
        <v>0</v>
      </c>
      <c r="U1046">
        <v>0</v>
      </c>
      <c r="V1046">
        <v>0</v>
      </c>
      <c r="W1046">
        <v>0</v>
      </c>
      <c r="X1046">
        <v>0</v>
      </c>
      <c r="Y1046">
        <v>0</v>
      </c>
      <c r="Z1046" t="s">
        <v>37</v>
      </c>
      <c r="AA1046">
        <v>8</v>
      </c>
      <c r="AB1046" t="s">
        <v>38</v>
      </c>
      <c r="AC1046" t="b">
        <v>1</v>
      </c>
      <c r="AD1046" t="b">
        <v>0</v>
      </c>
    </row>
    <row r="1047" spans="1:30" x14ac:dyDescent="0.25">
      <c r="A1047" t="s">
        <v>1115</v>
      </c>
      <c r="B1047" s="1">
        <v>44429</v>
      </c>
      <c r="D1047" s="1">
        <v>45241</v>
      </c>
      <c r="E1047" s="1">
        <v>45241</v>
      </c>
      <c r="F1047" s="1">
        <v>45638</v>
      </c>
      <c r="G1047" s="1">
        <v>45638</v>
      </c>
      <c r="H1047">
        <v>4</v>
      </c>
      <c r="I1047">
        <v>208.96</v>
      </c>
      <c r="J1047">
        <v>52.24</v>
      </c>
      <c r="K1047">
        <v>32.590000000000003</v>
      </c>
      <c r="L1047" t="s">
        <v>47</v>
      </c>
      <c r="M1047" t="s">
        <v>104</v>
      </c>
      <c r="N1047" t="s">
        <v>42</v>
      </c>
      <c r="O1047">
        <v>36</v>
      </c>
      <c r="P1047" t="s">
        <v>34</v>
      </c>
      <c r="Q1047" t="s">
        <v>66</v>
      </c>
      <c r="R1047" t="s">
        <v>67</v>
      </c>
      <c r="S1047" t="s">
        <v>45</v>
      </c>
      <c r="T1047">
        <v>0</v>
      </c>
      <c r="U1047">
        <v>0</v>
      </c>
      <c r="V1047">
        <v>0</v>
      </c>
      <c r="W1047">
        <v>0</v>
      </c>
      <c r="X1047">
        <v>1</v>
      </c>
      <c r="Y1047">
        <v>0</v>
      </c>
      <c r="Z1047" t="s">
        <v>37</v>
      </c>
      <c r="AA1047">
        <v>0</v>
      </c>
      <c r="AB1047" t="s">
        <v>73</v>
      </c>
      <c r="AC1047" t="b">
        <v>1</v>
      </c>
      <c r="AD1047" t="b">
        <v>1</v>
      </c>
    </row>
    <row r="1048" spans="1:30" x14ac:dyDescent="0.25">
      <c r="A1048" t="s">
        <v>1116</v>
      </c>
      <c r="B1048" s="1">
        <v>43997</v>
      </c>
      <c r="D1048" s="1">
        <v>44462</v>
      </c>
      <c r="E1048" s="1">
        <v>44462</v>
      </c>
      <c r="F1048">
        <v>0</v>
      </c>
      <c r="G1048" t="s">
        <v>92</v>
      </c>
      <c r="H1048">
        <v>0</v>
      </c>
      <c r="I1048">
        <v>0</v>
      </c>
      <c r="J1048">
        <v>0</v>
      </c>
      <c r="K1048">
        <v>0</v>
      </c>
      <c r="L1048" t="s">
        <v>87</v>
      </c>
      <c r="M1048" t="s">
        <v>62</v>
      </c>
      <c r="N1048" t="s">
        <v>42</v>
      </c>
      <c r="O1048">
        <v>16</v>
      </c>
      <c r="P1048" t="s">
        <v>49</v>
      </c>
      <c r="Q1048" t="s">
        <v>55</v>
      </c>
      <c r="R1048" t="s">
        <v>63</v>
      </c>
      <c r="S1048" t="s">
        <v>85</v>
      </c>
      <c r="T1048">
        <v>0</v>
      </c>
      <c r="U1048">
        <v>0</v>
      </c>
      <c r="V1048">
        <v>0</v>
      </c>
      <c r="W1048">
        <v>0</v>
      </c>
      <c r="X1048">
        <v>0</v>
      </c>
      <c r="Y1048" s="1">
        <v>45840</v>
      </c>
      <c r="Z1048" s="1">
        <v>45840</v>
      </c>
      <c r="AA1048">
        <v>9</v>
      </c>
      <c r="AB1048" t="s">
        <v>73</v>
      </c>
      <c r="AC1048" t="b">
        <v>1</v>
      </c>
      <c r="AD1048" t="b">
        <v>0</v>
      </c>
    </row>
    <row r="1049" spans="1:30" x14ac:dyDescent="0.25">
      <c r="A1049" t="s">
        <v>1117</v>
      </c>
      <c r="B1049" s="1">
        <v>44338</v>
      </c>
      <c r="D1049" s="1">
        <v>44936</v>
      </c>
      <c r="E1049" s="1">
        <v>44936</v>
      </c>
      <c r="F1049" s="1">
        <v>45038</v>
      </c>
      <c r="G1049" s="1">
        <v>45038</v>
      </c>
      <c r="H1049">
        <v>5</v>
      </c>
      <c r="I1049">
        <v>345.53</v>
      </c>
      <c r="J1049">
        <v>69.11</v>
      </c>
      <c r="K1049">
        <v>86.29</v>
      </c>
      <c r="L1049" t="s">
        <v>40</v>
      </c>
      <c r="M1049" t="s">
        <v>32</v>
      </c>
      <c r="N1049" t="s">
        <v>33</v>
      </c>
      <c r="O1049">
        <v>37</v>
      </c>
      <c r="P1049" t="s">
        <v>34</v>
      </c>
      <c r="Q1049" t="s">
        <v>43</v>
      </c>
      <c r="R1049" t="s">
        <v>35</v>
      </c>
      <c r="S1049" t="s">
        <v>85</v>
      </c>
      <c r="T1049">
        <v>0</v>
      </c>
      <c r="U1049">
        <v>0</v>
      </c>
      <c r="V1049">
        <v>1</v>
      </c>
      <c r="W1049">
        <v>0</v>
      </c>
      <c r="X1049">
        <v>1</v>
      </c>
      <c r="Y1049" s="1">
        <v>44907</v>
      </c>
      <c r="Z1049" s="1">
        <v>44907</v>
      </c>
      <c r="AA1049">
        <v>0</v>
      </c>
      <c r="AB1049" t="s">
        <v>38</v>
      </c>
      <c r="AC1049" t="b">
        <v>1</v>
      </c>
      <c r="AD1049" t="b">
        <v>1</v>
      </c>
    </row>
    <row r="1050" spans="1:30" x14ac:dyDescent="0.25">
      <c r="A1050" t="s">
        <v>1118</v>
      </c>
      <c r="B1050" s="1">
        <v>44841</v>
      </c>
      <c r="D1050" s="1">
        <v>45336</v>
      </c>
      <c r="E1050" s="1">
        <v>45336</v>
      </c>
      <c r="F1050" s="1">
        <v>45594</v>
      </c>
      <c r="G1050" s="1">
        <v>45594</v>
      </c>
      <c r="H1050">
        <v>4</v>
      </c>
      <c r="I1050">
        <v>88.68</v>
      </c>
      <c r="J1050">
        <v>22.17</v>
      </c>
      <c r="K1050">
        <v>0.5</v>
      </c>
      <c r="L1050" t="s">
        <v>47</v>
      </c>
      <c r="M1050" t="s">
        <v>104</v>
      </c>
      <c r="N1050" t="s">
        <v>33</v>
      </c>
      <c r="O1050">
        <v>26</v>
      </c>
      <c r="P1050" t="s">
        <v>70</v>
      </c>
      <c r="Q1050" t="s">
        <v>43</v>
      </c>
      <c r="R1050" t="s">
        <v>35</v>
      </c>
      <c r="S1050" t="s">
        <v>100</v>
      </c>
      <c r="T1050">
        <v>0</v>
      </c>
      <c r="U1050">
        <v>0</v>
      </c>
      <c r="V1050">
        <v>0</v>
      </c>
      <c r="W1050">
        <v>0</v>
      </c>
      <c r="X1050">
        <v>1</v>
      </c>
      <c r="Y1050" s="1">
        <v>45577</v>
      </c>
      <c r="Z1050" s="1">
        <v>45577</v>
      </c>
      <c r="AA1050">
        <v>8</v>
      </c>
      <c r="AB1050" t="s">
        <v>38</v>
      </c>
      <c r="AC1050" t="b">
        <v>1</v>
      </c>
      <c r="AD1050" t="b">
        <v>1</v>
      </c>
    </row>
    <row r="1051" spans="1:30" x14ac:dyDescent="0.25">
      <c r="A1051" t="s">
        <v>1119</v>
      </c>
      <c r="B1051" s="1">
        <v>45154</v>
      </c>
      <c r="D1051" s="1">
        <v>45232</v>
      </c>
      <c r="E1051" s="1">
        <v>45232</v>
      </c>
      <c r="F1051" s="1">
        <v>45344</v>
      </c>
      <c r="G1051" s="1">
        <v>45344</v>
      </c>
      <c r="H1051">
        <v>3</v>
      </c>
      <c r="I1051">
        <v>90.97</v>
      </c>
      <c r="J1051">
        <v>30.32</v>
      </c>
      <c r="K1051">
        <v>12.93</v>
      </c>
      <c r="L1051" t="s">
        <v>40</v>
      </c>
      <c r="M1051" t="s">
        <v>95</v>
      </c>
      <c r="N1051" t="s">
        <v>48</v>
      </c>
      <c r="O1051">
        <v>27</v>
      </c>
      <c r="P1051" t="s">
        <v>70</v>
      </c>
      <c r="Q1051" t="s">
        <v>55</v>
      </c>
      <c r="R1051" t="s">
        <v>44</v>
      </c>
      <c r="S1051" t="s">
        <v>45</v>
      </c>
      <c r="T1051">
        <v>0</v>
      </c>
      <c r="U1051">
        <v>0</v>
      </c>
      <c r="V1051">
        <v>0</v>
      </c>
      <c r="W1051">
        <v>1</v>
      </c>
      <c r="X1051">
        <v>1</v>
      </c>
      <c r="Y1051">
        <v>0</v>
      </c>
      <c r="Z1051" t="s">
        <v>37</v>
      </c>
      <c r="AA1051">
        <v>10</v>
      </c>
      <c r="AB1051" t="s">
        <v>52</v>
      </c>
      <c r="AC1051" t="b">
        <v>1</v>
      </c>
      <c r="AD1051" t="b">
        <v>1</v>
      </c>
    </row>
    <row r="1052" spans="1:30" x14ac:dyDescent="0.25">
      <c r="A1052" t="s">
        <v>1120</v>
      </c>
      <c r="B1052" s="1">
        <v>44647</v>
      </c>
      <c r="D1052" s="1">
        <v>45509</v>
      </c>
      <c r="E1052" s="1">
        <v>45509</v>
      </c>
      <c r="F1052" s="1">
        <v>45570</v>
      </c>
      <c r="G1052" s="1">
        <v>45570</v>
      </c>
      <c r="H1052">
        <v>5</v>
      </c>
      <c r="I1052">
        <v>11.22</v>
      </c>
      <c r="J1052">
        <v>2.2400000000000002</v>
      </c>
      <c r="K1052">
        <v>0.5</v>
      </c>
      <c r="L1052" t="s">
        <v>65</v>
      </c>
      <c r="M1052" t="s">
        <v>88</v>
      </c>
      <c r="N1052" t="s">
        <v>33</v>
      </c>
      <c r="O1052">
        <v>31</v>
      </c>
      <c r="P1052" t="s">
        <v>34</v>
      </c>
      <c r="Q1052" t="s">
        <v>35</v>
      </c>
      <c r="R1052" t="s">
        <v>56</v>
      </c>
      <c r="S1052" t="s">
        <v>72</v>
      </c>
      <c r="T1052">
        <v>0</v>
      </c>
      <c r="U1052">
        <v>0</v>
      </c>
      <c r="V1052">
        <v>0</v>
      </c>
      <c r="W1052">
        <v>0</v>
      </c>
      <c r="X1052">
        <v>2</v>
      </c>
      <c r="Y1052" s="1">
        <v>45229</v>
      </c>
      <c r="Z1052" s="1">
        <v>45229</v>
      </c>
      <c r="AA1052">
        <v>0</v>
      </c>
      <c r="AB1052" t="s">
        <v>38</v>
      </c>
      <c r="AC1052" t="b">
        <v>1</v>
      </c>
      <c r="AD1052" t="b">
        <v>0</v>
      </c>
    </row>
    <row r="1053" spans="1:30" x14ac:dyDescent="0.25">
      <c r="A1053" t="s">
        <v>1121</v>
      </c>
      <c r="B1053" s="1">
        <v>44551</v>
      </c>
      <c r="D1053" s="1">
        <v>45408</v>
      </c>
      <c r="E1053" s="1">
        <v>45408</v>
      </c>
      <c r="F1053" s="1">
        <v>45893</v>
      </c>
      <c r="G1053" s="1">
        <v>45893</v>
      </c>
      <c r="H1053">
        <v>4</v>
      </c>
      <c r="I1053">
        <v>150.4</v>
      </c>
      <c r="J1053">
        <v>37.6</v>
      </c>
      <c r="K1053">
        <v>18.95</v>
      </c>
      <c r="L1053" t="s">
        <v>31</v>
      </c>
      <c r="M1053" t="s">
        <v>60</v>
      </c>
      <c r="N1053" t="s">
        <v>42</v>
      </c>
      <c r="O1053">
        <v>36</v>
      </c>
      <c r="P1053" t="s">
        <v>34</v>
      </c>
      <c r="Q1053" t="s">
        <v>43</v>
      </c>
      <c r="R1053" t="s">
        <v>44</v>
      </c>
      <c r="S1053" t="s">
        <v>72</v>
      </c>
      <c r="T1053">
        <v>1</v>
      </c>
      <c r="U1053">
        <v>1</v>
      </c>
      <c r="V1053">
        <v>1</v>
      </c>
      <c r="W1053">
        <v>0</v>
      </c>
      <c r="X1053">
        <v>3</v>
      </c>
      <c r="Y1053" s="1">
        <v>45049</v>
      </c>
      <c r="Z1053" s="1">
        <v>45049</v>
      </c>
      <c r="AA1053">
        <v>2</v>
      </c>
      <c r="AB1053" t="s">
        <v>38</v>
      </c>
      <c r="AC1053" t="b">
        <v>1</v>
      </c>
      <c r="AD1053" t="b">
        <v>1</v>
      </c>
    </row>
    <row r="1054" spans="1:30" x14ac:dyDescent="0.25">
      <c r="A1054" t="s">
        <v>1122</v>
      </c>
      <c r="B1054" s="1">
        <v>44036</v>
      </c>
      <c r="D1054" s="1">
        <v>44981</v>
      </c>
      <c r="E1054" s="1">
        <v>44981</v>
      </c>
      <c r="F1054" s="1">
        <v>45544</v>
      </c>
      <c r="G1054" s="1">
        <v>45544</v>
      </c>
      <c r="H1054">
        <v>2</v>
      </c>
      <c r="I1054">
        <v>117.23</v>
      </c>
      <c r="J1054">
        <v>58.62</v>
      </c>
      <c r="K1054">
        <v>0.5</v>
      </c>
      <c r="L1054" t="s">
        <v>65</v>
      </c>
      <c r="M1054" t="s">
        <v>95</v>
      </c>
      <c r="N1054" t="s">
        <v>33</v>
      </c>
      <c r="O1054">
        <v>26</v>
      </c>
      <c r="P1054" t="s">
        <v>70</v>
      </c>
      <c r="Q1054" t="s">
        <v>82</v>
      </c>
      <c r="R1054" t="s">
        <v>56</v>
      </c>
      <c r="S1054" t="s">
        <v>45</v>
      </c>
      <c r="T1054">
        <v>1</v>
      </c>
      <c r="U1054">
        <v>0</v>
      </c>
      <c r="V1054">
        <v>0</v>
      </c>
      <c r="W1054">
        <v>0</v>
      </c>
      <c r="X1054">
        <v>0</v>
      </c>
      <c r="Y1054" s="1">
        <v>44316</v>
      </c>
      <c r="Z1054" s="1">
        <v>44316</v>
      </c>
      <c r="AA1054">
        <v>0</v>
      </c>
      <c r="AB1054" t="s">
        <v>52</v>
      </c>
      <c r="AC1054" t="b">
        <v>1</v>
      </c>
      <c r="AD1054" t="b">
        <v>0</v>
      </c>
    </row>
    <row r="1055" spans="1:30" x14ac:dyDescent="0.25">
      <c r="A1055" t="s">
        <v>1123</v>
      </c>
      <c r="B1055" s="1">
        <v>44311</v>
      </c>
      <c r="D1055" s="1">
        <v>44445</v>
      </c>
      <c r="E1055" s="1">
        <v>44445</v>
      </c>
      <c r="F1055" s="1">
        <v>45019</v>
      </c>
      <c r="G1055" s="1">
        <v>45019</v>
      </c>
      <c r="H1055">
        <v>3</v>
      </c>
      <c r="I1055">
        <v>111.08</v>
      </c>
      <c r="J1055">
        <v>37.03</v>
      </c>
      <c r="K1055">
        <v>31.29</v>
      </c>
      <c r="L1055" t="s">
        <v>59</v>
      </c>
      <c r="M1055" t="s">
        <v>76</v>
      </c>
      <c r="N1055" t="s">
        <v>48</v>
      </c>
      <c r="O1055">
        <v>28</v>
      </c>
      <c r="P1055" t="s">
        <v>70</v>
      </c>
      <c r="Q1055" t="s">
        <v>43</v>
      </c>
      <c r="R1055" t="s">
        <v>56</v>
      </c>
      <c r="S1055" t="s">
        <v>51</v>
      </c>
      <c r="T1055">
        <v>0</v>
      </c>
      <c r="U1055">
        <v>0</v>
      </c>
      <c r="V1055">
        <v>0</v>
      </c>
      <c r="W1055">
        <v>1</v>
      </c>
      <c r="X1055">
        <v>1</v>
      </c>
      <c r="Y1055" s="1">
        <v>44859</v>
      </c>
      <c r="Z1055" s="1">
        <v>44859</v>
      </c>
      <c r="AA1055">
        <v>0</v>
      </c>
      <c r="AB1055" t="s">
        <v>52</v>
      </c>
      <c r="AC1055" t="b">
        <v>1</v>
      </c>
      <c r="AD1055" t="b">
        <v>0</v>
      </c>
    </row>
    <row r="1056" spans="1:30" x14ac:dyDescent="0.25">
      <c r="A1056" t="s">
        <v>1124</v>
      </c>
      <c r="B1056" s="1">
        <v>45171</v>
      </c>
      <c r="D1056" s="1">
        <v>45846</v>
      </c>
      <c r="E1056" s="1">
        <v>45846</v>
      </c>
      <c r="F1056" s="1">
        <v>45864</v>
      </c>
      <c r="G1056" s="1">
        <v>45864</v>
      </c>
      <c r="H1056">
        <v>2</v>
      </c>
      <c r="I1056">
        <v>80.45</v>
      </c>
      <c r="J1056">
        <v>40.229999999999997</v>
      </c>
      <c r="K1056">
        <v>22.2</v>
      </c>
      <c r="L1056" t="s">
        <v>47</v>
      </c>
      <c r="M1056" t="s">
        <v>104</v>
      </c>
      <c r="N1056" t="s">
        <v>48</v>
      </c>
      <c r="O1056">
        <v>32</v>
      </c>
      <c r="P1056" t="s">
        <v>34</v>
      </c>
      <c r="Q1056" t="s">
        <v>66</v>
      </c>
      <c r="R1056" t="s">
        <v>35</v>
      </c>
      <c r="S1056" t="s">
        <v>96</v>
      </c>
      <c r="T1056">
        <v>0</v>
      </c>
      <c r="U1056">
        <v>0</v>
      </c>
      <c r="V1056">
        <v>0</v>
      </c>
      <c r="W1056">
        <v>0</v>
      </c>
      <c r="X1056">
        <v>0</v>
      </c>
      <c r="Y1056" s="1">
        <v>45609</v>
      </c>
      <c r="Z1056" s="1">
        <v>45609</v>
      </c>
      <c r="AA1056">
        <v>0</v>
      </c>
      <c r="AB1056" t="s">
        <v>73</v>
      </c>
      <c r="AC1056" t="b">
        <v>1</v>
      </c>
      <c r="AD1056" t="b">
        <v>1</v>
      </c>
    </row>
    <row r="1057" spans="1:30" x14ac:dyDescent="0.25">
      <c r="A1057" t="s">
        <v>1125</v>
      </c>
      <c r="B1057" s="1">
        <v>45530</v>
      </c>
      <c r="D1057" s="1">
        <v>45915</v>
      </c>
      <c r="E1057" s="1">
        <v>45915</v>
      </c>
      <c r="F1057" s="1">
        <v>45917</v>
      </c>
      <c r="G1057" s="1">
        <v>45917</v>
      </c>
      <c r="H1057">
        <v>1</v>
      </c>
      <c r="I1057">
        <v>76.55</v>
      </c>
      <c r="J1057">
        <v>76.55</v>
      </c>
      <c r="K1057">
        <v>129.19</v>
      </c>
      <c r="L1057" t="s">
        <v>47</v>
      </c>
      <c r="M1057" t="s">
        <v>62</v>
      </c>
      <c r="N1057" t="s">
        <v>48</v>
      </c>
      <c r="O1057">
        <v>25</v>
      </c>
      <c r="P1057" t="s">
        <v>70</v>
      </c>
      <c r="Q1057" t="s">
        <v>50</v>
      </c>
      <c r="R1057" t="s">
        <v>67</v>
      </c>
      <c r="S1057" t="s">
        <v>72</v>
      </c>
      <c r="T1057">
        <v>0</v>
      </c>
      <c r="U1057">
        <v>0</v>
      </c>
      <c r="V1057">
        <v>0</v>
      </c>
      <c r="W1057">
        <v>0</v>
      </c>
      <c r="X1057">
        <v>0</v>
      </c>
      <c r="Y1057" s="1">
        <v>45557</v>
      </c>
      <c r="Z1057" s="1">
        <v>45557</v>
      </c>
      <c r="AA1057">
        <v>0</v>
      </c>
      <c r="AB1057" t="s">
        <v>52</v>
      </c>
      <c r="AC1057" t="b">
        <v>1</v>
      </c>
      <c r="AD1057" t="b">
        <v>0</v>
      </c>
    </row>
    <row r="1058" spans="1:30" x14ac:dyDescent="0.25">
      <c r="A1058" t="s">
        <v>1126</v>
      </c>
      <c r="B1058" s="1">
        <v>44577</v>
      </c>
      <c r="D1058" s="1">
        <v>44735</v>
      </c>
      <c r="E1058" s="1">
        <v>44735</v>
      </c>
      <c r="F1058" s="1">
        <v>45529</v>
      </c>
      <c r="G1058" s="1">
        <v>45529</v>
      </c>
      <c r="H1058">
        <v>1</v>
      </c>
      <c r="I1058">
        <v>64.3</v>
      </c>
      <c r="J1058">
        <v>64.3</v>
      </c>
      <c r="K1058">
        <v>44.95</v>
      </c>
      <c r="L1058" t="s">
        <v>59</v>
      </c>
      <c r="M1058" t="s">
        <v>69</v>
      </c>
      <c r="N1058" t="s">
        <v>33</v>
      </c>
      <c r="O1058">
        <v>33</v>
      </c>
      <c r="P1058" t="s">
        <v>34</v>
      </c>
      <c r="Q1058" t="s">
        <v>55</v>
      </c>
      <c r="R1058" t="s">
        <v>44</v>
      </c>
      <c r="S1058" t="s">
        <v>36</v>
      </c>
      <c r="T1058">
        <v>0</v>
      </c>
      <c r="U1058">
        <v>0</v>
      </c>
      <c r="V1058">
        <v>0</v>
      </c>
      <c r="W1058">
        <v>0</v>
      </c>
      <c r="X1058">
        <v>0</v>
      </c>
      <c r="Y1058">
        <v>0</v>
      </c>
      <c r="Z1058" t="s">
        <v>37</v>
      </c>
      <c r="AA1058">
        <v>0</v>
      </c>
      <c r="AB1058" t="s">
        <v>73</v>
      </c>
      <c r="AC1058" t="b">
        <v>1</v>
      </c>
      <c r="AD1058" t="b">
        <v>1</v>
      </c>
    </row>
    <row r="1059" spans="1:30" x14ac:dyDescent="0.25">
      <c r="A1059" t="s">
        <v>1127</v>
      </c>
      <c r="B1059" s="1">
        <v>44825</v>
      </c>
      <c r="D1059" s="1">
        <v>45293</v>
      </c>
      <c r="E1059" s="1">
        <v>45293</v>
      </c>
      <c r="F1059" s="1">
        <v>45385</v>
      </c>
      <c r="G1059" s="1">
        <v>45385</v>
      </c>
      <c r="H1059">
        <v>5</v>
      </c>
      <c r="I1059">
        <v>37.64</v>
      </c>
      <c r="J1059">
        <v>7.53</v>
      </c>
      <c r="K1059">
        <v>6.34</v>
      </c>
      <c r="L1059" t="s">
        <v>65</v>
      </c>
      <c r="M1059" t="s">
        <v>69</v>
      </c>
      <c r="N1059" t="s">
        <v>42</v>
      </c>
      <c r="O1059">
        <v>43</v>
      </c>
      <c r="P1059" t="s">
        <v>34</v>
      </c>
      <c r="Q1059" t="s">
        <v>50</v>
      </c>
      <c r="R1059" t="s">
        <v>56</v>
      </c>
      <c r="S1059" t="s">
        <v>96</v>
      </c>
      <c r="T1059">
        <v>0</v>
      </c>
      <c r="U1059">
        <v>0</v>
      </c>
      <c r="V1059">
        <v>0</v>
      </c>
      <c r="W1059">
        <v>0</v>
      </c>
      <c r="X1059">
        <v>1</v>
      </c>
      <c r="Y1059" s="1">
        <v>45425</v>
      </c>
      <c r="Z1059" s="1">
        <v>45425</v>
      </c>
      <c r="AA1059">
        <v>0</v>
      </c>
      <c r="AB1059" t="s">
        <v>38</v>
      </c>
      <c r="AC1059" t="b">
        <v>1</v>
      </c>
      <c r="AD1059" t="b">
        <v>1</v>
      </c>
    </row>
    <row r="1060" spans="1:30" x14ac:dyDescent="0.25">
      <c r="A1060" t="s">
        <v>1128</v>
      </c>
      <c r="B1060" s="1">
        <v>44159</v>
      </c>
      <c r="D1060" s="1">
        <v>45891</v>
      </c>
      <c r="E1060" s="1">
        <v>45891</v>
      </c>
      <c r="F1060" s="1">
        <v>45945</v>
      </c>
      <c r="G1060" s="1">
        <v>45945</v>
      </c>
      <c r="H1060">
        <v>4</v>
      </c>
      <c r="I1060">
        <v>384.55</v>
      </c>
      <c r="J1060">
        <v>96.14</v>
      </c>
      <c r="K1060">
        <v>113.39</v>
      </c>
      <c r="L1060" t="s">
        <v>59</v>
      </c>
      <c r="M1060" t="s">
        <v>95</v>
      </c>
      <c r="N1060" t="s">
        <v>48</v>
      </c>
      <c r="O1060">
        <v>24</v>
      </c>
      <c r="P1060" t="s">
        <v>70</v>
      </c>
      <c r="Q1060" t="s">
        <v>50</v>
      </c>
      <c r="R1060" t="s">
        <v>56</v>
      </c>
      <c r="S1060" t="s">
        <v>85</v>
      </c>
      <c r="T1060">
        <v>1</v>
      </c>
      <c r="U1060">
        <v>0</v>
      </c>
      <c r="V1060">
        <v>0</v>
      </c>
      <c r="W1060">
        <v>0</v>
      </c>
      <c r="X1060">
        <v>0</v>
      </c>
      <c r="Y1060" s="1">
        <v>44736</v>
      </c>
      <c r="Z1060" s="1">
        <v>44736</v>
      </c>
      <c r="AA1060">
        <v>0</v>
      </c>
      <c r="AB1060" t="s">
        <v>52</v>
      </c>
      <c r="AC1060" t="b">
        <v>0</v>
      </c>
      <c r="AD1060" t="b">
        <v>0</v>
      </c>
    </row>
    <row r="1061" spans="1:30" x14ac:dyDescent="0.25">
      <c r="A1061" t="s">
        <v>1129</v>
      </c>
      <c r="B1061" s="1">
        <v>44698</v>
      </c>
      <c r="D1061" s="1">
        <v>45596</v>
      </c>
      <c r="E1061" s="1">
        <v>45596</v>
      </c>
      <c r="F1061" s="1">
        <v>45923</v>
      </c>
      <c r="G1061" s="1">
        <v>45923</v>
      </c>
      <c r="H1061">
        <v>5</v>
      </c>
      <c r="I1061">
        <v>232.67</v>
      </c>
      <c r="J1061">
        <v>46.53</v>
      </c>
      <c r="K1061">
        <v>45.91</v>
      </c>
      <c r="L1061" t="s">
        <v>87</v>
      </c>
      <c r="M1061" t="s">
        <v>41</v>
      </c>
      <c r="N1061" t="s">
        <v>33</v>
      </c>
      <c r="O1061">
        <v>43</v>
      </c>
      <c r="P1061" t="s">
        <v>34</v>
      </c>
      <c r="Q1061" t="s">
        <v>90</v>
      </c>
      <c r="R1061" t="s">
        <v>44</v>
      </c>
      <c r="S1061" t="s">
        <v>36</v>
      </c>
      <c r="T1061">
        <v>0</v>
      </c>
      <c r="U1061">
        <v>0</v>
      </c>
      <c r="V1061">
        <v>0</v>
      </c>
      <c r="W1061">
        <v>1</v>
      </c>
      <c r="X1061">
        <v>3</v>
      </c>
      <c r="Y1061" s="1">
        <v>44864</v>
      </c>
      <c r="Z1061" s="1">
        <v>44864</v>
      </c>
      <c r="AA1061">
        <v>9</v>
      </c>
      <c r="AB1061" t="s">
        <v>38</v>
      </c>
      <c r="AC1061" t="b">
        <v>1</v>
      </c>
      <c r="AD1061" t="b">
        <v>0</v>
      </c>
    </row>
    <row r="1062" spans="1:30" x14ac:dyDescent="0.25">
      <c r="A1062" t="s">
        <v>1130</v>
      </c>
      <c r="B1062" s="1">
        <v>43873</v>
      </c>
      <c r="D1062" s="1">
        <v>45060</v>
      </c>
      <c r="E1062" s="1">
        <v>45060</v>
      </c>
      <c r="F1062" s="1">
        <v>45503</v>
      </c>
      <c r="G1062" s="1">
        <v>45503</v>
      </c>
      <c r="H1062">
        <v>3</v>
      </c>
      <c r="I1062">
        <v>54.52</v>
      </c>
      <c r="J1062">
        <v>18.170000000000002</v>
      </c>
      <c r="K1062">
        <v>24.73</v>
      </c>
      <c r="L1062" t="s">
        <v>47</v>
      </c>
      <c r="M1062" t="s">
        <v>69</v>
      </c>
      <c r="N1062" t="s">
        <v>33</v>
      </c>
      <c r="O1062">
        <v>43</v>
      </c>
      <c r="P1062" t="s">
        <v>34</v>
      </c>
      <c r="Q1062" t="s">
        <v>35</v>
      </c>
      <c r="R1062" t="s">
        <v>35</v>
      </c>
      <c r="S1062" t="s">
        <v>57</v>
      </c>
      <c r="T1062">
        <v>1</v>
      </c>
      <c r="U1062">
        <v>0</v>
      </c>
      <c r="V1062">
        <v>0</v>
      </c>
      <c r="W1062">
        <v>0</v>
      </c>
      <c r="X1062">
        <v>2</v>
      </c>
      <c r="Y1062" s="1">
        <v>45186</v>
      </c>
      <c r="Z1062" s="1">
        <v>45186</v>
      </c>
      <c r="AA1062">
        <v>7</v>
      </c>
      <c r="AB1062" t="s">
        <v>73</v>
      </c>
      <c r="AC1062" t="b">
        <v>0</v>
      </c>
      <c r="AD1062" t="b">
        <v>1</v>
      </c>
    </row>
    <row r="1063" spans="1:30" x14ac:dyDescent="0.25">
      <c r="A1063" t="s">
        <v>1131</v>
      </c>
      <c r="B1063" s="1">
        <v>45543</v>
      </c>
      <c r="D1063">
        <v>0</v>
      </c>
      <c r="E1063" t="s">
        <v>92</v>
      </c>
      <c r="F1063">
        <v>0</v>
      </c>
      <c r="G1063" t="s">
        <v>92</v>
      </c>
      <c r="H1063">
        <v>0</v>
      </c>
      <c r="I1063">
        <v>0</v>
      </c>
      <c r="J1063">
        <v>0</v>
      </c>
      <c r="K1063">
        <v>0</v>
      </c>
      <c r="L1063" t="s">
        <v>47</v>
      </c>
      <c r="M1063" t="s">
        <v>62</v>
      </c>
      <c r="N1063" t="s">
        <v>33</v>
      </c>
      <c r="O1063">
        <v>40</v>
      </c>
      <c r="P1063" t="s">
        <v>34</v>
      </c>
      <c r="Q1063" t="s">
        <v>50</v>
      </c>
      <c r="R1063" t="s">
        <v>56</v>
      </c>
      <c r="S1063" t="s">
        <v>57</v>
      </c>
      <c r="T1063">
        <v>0</v>
      </c>
      <c r="U1063">
        <v>0</v>
      </c>
      <c r="V1063">
        <v>0</v>
      </c>
      <c r="W1063">
        <v>0</v>
      </c>
      <c r="X1063">
        <v>0</v>
      </c>
      <c r="Y1063">
        <v>0</v>
      </c>
      <c r="Z1063" t="s">
        <v>37</v>
      </c>
      <c r="AA1063">
        <v>0</v>
      </c>
      <c r="AB1063" t="s">
        <v>52</v>
      </c>
      <c r="AC1063" t="b">
        <v>1</v>
      </c>
      <c r="AD1063" t="b">
        <v>0</v>
      </c>
    </row>
    <row r="1064" spans="1:30" x14ac:dyDescent="0.25">
      <c r="A1064" t="s">
        <v>1132</v>
      </c>
      <c r="B1064" s="1">
        <v>45104</v>
      </c>
      <c r="D1064" s="1">
        <v>45297</v>
      </c>
      <c r="E1064" s="1">
        <v>45297</v>
      </c>
      <c r="F1064" s="1">
        <v>45550</v>
      </c>
      <c r="G1064" s="1">
        <v>45550</v>
      </c>
      <c r="H1064">
        <v>2</v>
      </c>
      <c r="I1064">
        <v>75.319999999999993</v>
      </c>
      <c r="J1064">
        <v>37.659999999999997</v>
      </c>
      <c r="K1064">
        <v>1.51</v>
      </c>
      <c r="L1064" t="s">
        <v>65</v>
      </c>
      <c r="M1064" t="s">
        <v>88</v>
      </c>
      <c r="N1064" t="s">
        <v>42</v>
      </c>
      <c r="O1064">
        <v>38</v>
      </c>
      <c r="P1064" t="s">
        <v>34</v>
      </c>
      <c r="Q1064" t="s">
        <v>82</v>
      </c>
      <c r="R1064" t="s">
        <v>35</v>
      </c>
      <c r="S1064" t="s">
        <v>72</v>
      </c>
      <c r="T1064">
        <v>0</v>
      </c>
      <c r="U1064">
        <v>0</v>
      </c>
      <c r="V1064">
        <v>0</v>
      </c>
      <c r="W1064">
        <v>0</v>
      </c>
      <c r="X1064">
        <v>1</v>
      </c>
      <c r="Y1064" s="1">
        <v>45148</v>
      </c>
      <c r="Z1064" s="1">
        <v>45148</v>
      </c>
      <c r="AA1064">
        <v>0</v>
      </c>
      <c r="AB1064" t="s">
        <v>52</v>
      </c>
      <c r="AC1064" t="b">
        <v>1</v>
      </c>
      <c r="AD1064" t="b">
        <v>1</v>
      </c>
    </row>
    <row r="1065" spans="1:30" x14ac:dyDescent="0.25">
      <c r="A1065" t="s">
        <v>1133</v>
      </c>
      <c r="B1065" s="1">
        <v>44271</v>
      </c>
      <c r="D1065" s="1">
        <v>44810</v>
      </c>
      <c r="E1065" s="1">
        <v>44810</v>
      </c>
      <c r="F1065" s="1">
        <v>45260</v>
      </c>
      <c r="G1065" s="1">
        <v>45260</v>
      </c>
      <c r="H1065">
        <v>7</v>
      </c>
      <c r="I1065">
        <v>164.11</v>
      </c>
      <c r="J1065">
        <v>23.44</v>
      </c>
      <c r="K1065">
        <v>0</v>
      </c>
      <c r="L1065" t="s">
        <v>59</v>
      </c>
      <c r="M1065" t="s">
        <v>95</v>
      </c>
      <c r="N1065" t="s">
        <v>33</v>
      </c>
      <c r="O1065">
        <v>16</v>
      </c>
      <c r="P1065" t="s">
        <v>49</v>
      </c>
      <c r="Q1065" t="s">
        <v>55</v>
      </c>
      <c r="R1065" t="s">
        <v>67</v>
      </c>
      <c r="S1065" t="s">
        <v>57</v>
      </c>
      <c r="T1065">
        <v>0</v>
      </c>
      <c r="U1065">
        <v>0</v>
      </c>
      <c r="V1065">
        <v>1</v>
      </c>
      <c r="W1065">
        <v>0</v>
      </c>
      <c r="X1065">
        <v>3</v>
      </c>
      <c r="Y1065" s="1">
        <v>45494</v>
      </c>
      <c r="Z1065" s="1">
        <v>45494</v>
      </c>
      <c r="AA1065">
        <v>0</v>
      </c>
      <c r="AB1065" t="s">
        <v>52</v>
      </c>
      <c r="AC1065" t="b">
        <v>1</v>
      </c>
      <c r="AD1065" t="b">
        <v>0</v>
      </c>
    </row>
    <row r="1066" spans="1:30" x14ac:dyDescent="0.25">
      <c r="A1066" t="s">
        <v>1134</v>
      </c>
      <c r="B1066" s="1">
        <v>44697</v>
      </c>
      <c r="D1066" s="1">
        <v>45442</v>
      </c>
      <c r="E1066" s="1">
        <v>45442</v>
      </c>
      <c r="F1066" s="1">
        <v>45742</v>
      </c>
      <c r="G1066" s="1">
        <v>45742</v>
      </c>
      <c r="H1066">
        <v>4</v>
      </c>
      <c r="I1066">
        <v>149.31</v>
      </c>
      <c r="J1066">
        <v>37.33</v>
      </c>
      <c r="K1066">
        <v>41.17</v>
      </c>
      <c r="L1066" t="s">
        <v>59</v>
      </c>
      <c r="M1066" t="s">
        <v>62</v>
      </c>
      <c r="N1066" t="s">
        <v>48</v>
      </c>
      <c r="O1066">
        <v>39</v>
      </c>
      <c r="P1066" t="s">
        <v>34</v>
      </c>
      <c r="Q1066" t="s">
        <v>55</v>
      </c>
      <c r="R1066" t="s">
        <v>67</v>
      </c>
      <c r="S1066" t="s">
        <v>100</v>
      </c>
      <c r="T1066">
        <v>0</v>
      </c>
      <c r="U1066">
        <v>0</v>
      </c>
      <c r="V1066">
        <v>1</v>
      </c>
      <c r="W1066">
        <v>1</v>
      </c>
      <c r="X1066">
        <v>0</v>
      </c>
      <c r="Y1066" s="1">
        <v>44950</v>
      </c>
      <c r="Z1066" s="1">
        <v>44950</v>
      </c>
      <c r="AA1066">
        <v>2</v>
      </c>
      <c r="AB1066" t="s">
        <v>38</v>
      </c>
      <c r="AC1066" t="b">
        <v>1</v>
      </c>
      <c r="AD1066" t="b">
        <v>0</v>
      </c>
    </row>
    <row r="1067" spans="1:30" x14ac:dyDescent="0.25">
      <c r="A1067" t="s">
        <v>1135</v>
      </c>
      <c r="B1067" s="1">
        <v>45593</v>
      </c>
      <c r="D1067" s="1">
        <v>45755</v>
      </c>
      <c r="E1067" s="1">
        <v>45755</v>
      </c>
      <c r="F1067" s="1">
        <v>45779</v>
      </c>
      <c r="G1067" s="1">
        <v>45779</v>
      </c>
      <c r="H1067">
        <v>1</v>
      </c>
      <c r="I1067">
        <v>49.12</v>
      </c>
      <c r="J1067">
        <v>49.12</v>
      </c>
      <c r="K1067">
        <v>17.73</v>
      </c>
      <c r="L1067" t="s">
        <v>59</v>
      </c>
      <c r="M1067" t="s">
        <v>32</v>
      </c>
      <c r="N1067" t="s">
        <v>42</v>
      </c>
      <c r="O1067">
        <v>42</v>
      </c>
      <c r="P1067" t="s">
        <v>34</v>
      </c>
      <c r="Q1067" t="s">
        <v>43</v>
      </c>
      <c r="R1067" t="s">
        <v>44</v>
      </c>
      <c r="S1067" t="s">
        <v>100</v>
      </c>
      <c r="T1067">
        <v>0</v>
      </c>
      <c r="U1067">
        <v>0</v>
      </c>
      <c r="V1067">
        <v>0</v>
      </c>
      <c r="W1067">
        <v>0</v>
      </c>
      <c r="X1067">
        <v>0</v>
      </c>
      <c r="Y1067" s="1">
        <v>45895</v>
      </c>
      <c r="Z1067" s="1">
        <v>45895</v>
      </c>
      <c r="AA1067">
        <v>0</v>
      </c>
      <c r="AB1067" t="s">
        <v>73</v>
      </c>
      <c r="AC1067" t="b">
        <v>1</v>
      </c>
      <c r="AD1067" t="b">
        <v>0</v>
      </c>
    </row>
    <row r="1068" spans="1:30" x14ac:dyDescent="0.25">
      <c r="A1068" t="s">
        <v>1136</v>
      </c>
      <c r="B1068" s="1">
        <v>44889</v>
      </c>
      <c r="D1068" s="1">
        <v>45819</v>
      </c>
      <c r="E1068" s="1">
        <v>45819</v>
      </c>
      <c r="F1068" s="1">
        <v>45933</v>
      </c>
      <c r="G1068" s="1">
        <v>45933</v>
      </c>
      <c r="H1068">
        <v>1</v>
      </c>
      <c r="I1068">
        <v>133.4</v>
      </c>
      <c r="J1068">
        <v>133.4</v>
      </c>
      <c r="K1068">
        <v>106.03</v>
      </c>
      <c r="L1068" t="s">
        <v>40</v>
      </c>
      <c r="M1068" t="s">
        <v>104</v>
      </c>
      <c r="N1068" t="s">
        <v>42</v>
      </c>
      <c r="O1068">
        <v>22</v>
      </c>
      <c r="P1068" t="s">
        <v>70</v>
      </c>
      <c r="Q1068" t="s">
        <v>82</v>
      </c>
      <c r="R1068" t="s">
        <v>56</v>
      </c>
      <c r="S1068" t="s">
        <v>96</v>
      </c>
      <c r="T1068">
        <v>0</v>
      </c>
      <c r="U1068">
        <v>0</v>
      </c>
      <c r="V1068">
        <v>0</v>
      </c>
      <c r="W1068">
        <v>0</v>
      </c>
      <c r="X1068">
        <v>0</v>
      </c>
      <c r="Y1068" s="1">
        <v>45271</v>
      </c>
      <c r="Z1068" s="1">
        <v>45271</v>
      </c>
      <c r="AA1068">
        <v>0</v>
      </c>
      <c r="AB1068" t="s">
        <v>52</v>
      </c>
      <c r="AC1068" t="b">
        <v>1</v>
      </c>
      <c r="AD1068" t="b">
        <v>0</v>
      </c>
    </row>
    <row r="1069" spans="1:30" x14ac:dyDescent="0.25">
      <c r="A1069" t="s">
        <v>1137</v>
      </c>
      <c r="B1069" s="1">
        <v>44666</v>
      </c>
      <c r="D1069" s="1">
        <v>45681</v>
      </c>
      <c r="E1069" s="1">
        <v>45681</v>
      </c>
      <c r="F1069" s="1">
        <v>45824</v>
      </c>
      <c r="G1069" s="1">
        <v>45824</v>
      </c>
      <c r="H1069">
        <v>5</v>
      </c>
      <c r="I1069">
        <v>207.54</v>
      </c>
      <c r="J1069">
        <v>41.51</v>
      </c>
      <c r="K1069">
        <v>106.86</v>
      </c>
      <c r="L1069" t="s">
        <v>59</v>
      </c>
      <c r="M1069" t="s">
        <v>60</v>
      </c>
      <c r="N1069" t="s">
        <v>48</v>
      </c>
      <c r="O1069">
        <v>39</v>
      </c>
      <c r="P1069" t="s">
        <v>34</v>
      </c>
      <c r="Q1069" t="s">
        <v>43</v>
      </c>
      <c r="R1069" t="s">
        <v>67</v>
      </c>
      <c r="S1069" t="s">
        <v>45</v>
      </c>
      <c r="T1069">
        <v>0</v>
      </c>
      <c r="U1069">
        <v>0</v>
      </c>
      <c r="V1069">
        <v>0</v>
      </c>
      <c r="W1069">
        <v>0</v>
      </c>
      <c r="X1069">
        <v>0</v>
      </c>
      <c r="Y1069" s="1">
        <v>44765</v>
      </c>
      <c r="Z1069" s="1">
        <v>44765</v>
      </c>
      <c r="AA1069">
        <v>3</v>
      </c>
      <c r="AB1069" t="s">
        <v>73</v>
      </c>
      <c r="AC1069" t="b">
        <v>0</v>
      </c>
      <c r="AD1069" t="b">
        <v>0</v>
      </c>
    </row>
    <row r="1070" spans="1:30" x14ac:dyDescent="0.25">
      <c r="A1070" t="s">
        <v>1138</v>
      </c>
      <c r="B1070" s="1">
        <v>45129</v>
      </c>
      <c r="D1070" s="1">
        <v>45888</v>
      </c>
      <c r="E1070" s="1">
        <v>45888</v>
      </c>
      <c r="F1070" s="1">
        <v>45913</v>
      </c>
      <c r="G1070" s="1">
        <v>45913</v>
      </c>
      <c r="H1070">
        <v>2</v>
      </c>
      <c r="I1070">
        <v>72.62</v>
      </c>
      <c r="J1070">
        <v>36.31</v>
      </c>
      <c r="K1070">
        <v>0</v>
      </c>
      <c r="L1070" t="s">
        <v>87</v>
      </c>
      <c r="M1070" t="s">
        <v>69</v>
      </c>
      <c r="N1070" t="s">
        <v>48</v>
      </c>
      <c r="O1070">
        <v>43</v>
      </c>
      <c r="P1070" t="s">
        <v>34</v>
      </c>
      <c r="Q1070" t="s">
        <v>66</v>
      </c>
      <c r="R1070" t="s">
        <v>67</v>
      </c>
      <c r="S1070" t="s">
        <v>57</v>
      </c>
      <c r="T1070">
        <v>1</v>
      </c>
      <c r="U1070">
        <v>1</v>
      </c>
      <c r="V1070">
        <v>0</v>
      </c>
      <c r="W1070">
        <v>0</v>
      </c>
      <c r="X1070">
        <v>1</v>
      </c>
      <c r="Y1070" s="1">
        <v>45820</v>
      </c>
      <c r="Z1070" s="1">
        <v>45820</v>
      </c>
      <c r="AA1070">
        <v>0</v>
      </c>
      <c r="AB1070" t="s">
        <v>38</v>
      </c>
      <c r="AC1070" t="b">
        <v>1</v>
      </c>
      <c r="AD1070" t="b">
        <v>0</v>
      </c>
    </row>
    <row r="1071" spans="1:30" x14ac:dyDescent="0.25">
      <c r="A1071" t="s">
        <v>1139</v>
      </c>
      <c r="B1071" s="1">
        <v>44187</v>
      </c>
      <c r="D1071" s="1">
        <v>44863</v>
      </c>
      <c r="E1071" s="1">
        <v>44863</v>
      </c>
      <c r="F1071" s="1">
        <v>45140</v>
      </c>
      <c r="G1071" s="1">
        <v>45140</v>
      </c>
      <c r="H1071">
        <v>4</v>
      </c>
      <c r="I1071">
        <v>224.34</v>
      </c>
      <c r="J1071">
        <v>56.09</v>
      </c>
      <c r="K1071">
        <v>44.39</v>
      </c>
      <c r="L1071" t="s">
        <v>40</v>
      </c>
      <c r="M1071" t="s">
        <v>32</v>
      </c>
      <c r="N1071" t="s">
        <v>33</v>
      </c>
      <c r="O1071">
        <v>44</v>
      </c>
      <c r="P1071" t="s">
        <v>34</v>
      </c>
      <c r="Q1071" t="s">
        <v>50</v>
      </c>
      <c r="R1071" t="s">
        <v>56</v>
      </c>
      <c r="S1071" t="s">
        <v>72</v>
      </c>
      <c r="T1071">
        <v>0</v>
      </c>
      <c r="U1071">
        <v>0</v>
      </c>
      <c r="V1071">
        <v>1</v>
      </c>
      <c r="W1071">
        <v>0</v>
      </c>
      <c r="X1071">
        <v>1</v>
      </c>
      <c r="Y1071" s="1">
        <v>44198</v>
      </c>
      <c r="Z1071" s="1">
        <v>44198</v>
      </c>
      <c r="AA1071">
        <v>0</v>
      </c>
      <c r="AB1071" t="s">
        <v>73</v>
      </c>
      <c r="AC1071" t="b">
        <v>1</v>
      </c>
      <c r="AD1071" t="b">
        <v>0</v>
      </c>
    </row>
    <row r="1072" spans="1:30" x14ac:dyDescent="0.25">
      <c r="A1072" t="s">
        <v>1140</v>
      </c>
      <c r="B1072" s="1">
        <v>44203</v>
      </c>
      <c r="D1072" s="1">
        <v>45018</v>
      </c>
      <c r="E1072" s="1">
        <v>45018</v>
      </c>
      <c r="F1072" s="1">
        <v>45800</v>
      </c>
      <c r="G1072" s="1">
        <v>45800</v>
      </c>
      <c r="H1072">
        <v>4</v>
      </c>
      <c r="I1072">
        <v>125.28</v>
      </c>
      <c r="J1072">
        <v>31.32</v>
      </c>
      <c r="K1072">
        <v>61.79</v>
      </c>
      <c r="L1072" t="s">
        <v>59</v>
      </c>
      <c r="M1072" t="s">
        <v>95</v>
      </c>
      <c r="N1072" t="s">
        <v>33</v>
      </c>
      <c r="O1072">
        <v>43</v>
      </c>
      <c r="P1072" t="s">
        <v>34</v>
      </c>
      <c r="Q1072" t="s">
        <v>90</v>
      </c>
      <c r="R1072" t="s">
        <v>67</v>
      </c>
      <c r="S1072" t="s">
        <v>100</v>
      </c>
      <c r="T1072">
        <v>1</v>
      </c>
      <c r="U1072">
        <v>0</v>
      </c>
      <c r="V1072">
        <v>0</v>
      </c>
      <c r="W1072">
        <v>0</v>
      </c>
      <c r="X1072">
        <v>3</v>
      </c>
      <c r="Y1072" s="1">
        <v>45339</v>
      </c>
      <c r="Z1072" s="1">
        <v>45339</v>
      </c>
      <c r="AA1072">
        <v>0</v>
      </c>
      <c r="AB1072" t="s">
        <v>73</v>
      </c>
      <c r="AC1072" t="b">
        <v>1</v>
      </c>
      <c r="AD1072" t="b">
        <v>0</v>
      </c>
    </row>
    <row r="1073" spans="1:30" x14ac:dyDescent="0.25">
      <c r="A1073" t="s">
        <v>1141</v>
      </c>
      <c r="B1073" s="1">
        <v>45399</v>
      </c>
      <c r="D1073" s="1">
        <v>45466</v>
      </c>
      <c r="E1073" s="1">
        <v>45466</v>
      </c>
      <c r="F1073" s="1">
        <v>45651</v>
      </c>
      <c r="G1073" s="1">
        <v>45651</v>
      </c>
      <c r="H1073">
        <v>5</v>
      </c>
      <c r="I1073">
        <v>267.94</v>
      </c>
      <c r="J1073">
        <v>53.59</v>
      </c>
      <c r="K1073">
        <v>42.62</v>
      </c>
      <c r="L1073" t="s">
        <v>87</v>
      </c>
      <c r="M1073" t="s">
        <v>54</v>
      </c>
      <c r="N1073" t="s">
        <v>48</v>
      </c>
      <c r="O1073">
        <v>30</v>
      </c>
      <c r="P1073" t="s">
        <v>70</v>
      </c>
      <c r="Q1073" t="s">
        <v>50</v>
      </c>
      <c r="R1073" t="s">
        <v>44</v>
      </c>
      <c r="S1073" t="s">
        <v>72</v>
      </c>
      <c r="T1073">
        <v>0</v>
      </c>
      <c r="U1073">
        <v>0</v>
      </c>
      <c r="V1073">
        <v>0</v>
      </c>
      <c r="W1073">
        <v>0</v>
      </c>
      <c r="X1073">
        <v>4</v>
      </c>
      <c r="Y1073" s="1">
        <v>45562</v>
      </c>
      <c r="Z1073" s="1">
        <v>45562</v>
      </c>
      <c r="AA1073">
        <v>2</v>
      </c>
      <c r="AB1073" t="s">
        <v>73</v>
      </c>
      <c r="AC1073" t="b">
        <v>0</v>
      </c>
      <c r="AD1073" t="b">
        <v>1</v>
      </c>
    </row>
    <row r="1074" spans="1:30" x14ac:dyDescent="0.25">
      <c r="A1074" t="s">
        <v>1142</v>
      </c>
      <c r="B1074" s="1">
        <v>44948</v>
      </c>
      <c r="D1074" s="1">
        <v>45667</v>
      </c>
      <c r="E1074" s="1">
        <v>45667</v>
      </c>
      <c r="F1074" s="1">
        <v>45889</v>
      </c>
      <c r="G1074" s="1">
        <v>45889</v>
      </c>
      <c r="H1074">
        <v>4</v>
      </c>
      <c r="I1074">
        <v>389.08</v>
      </c>
      <c r="J1074">
        <v>97.27</v>
      </c>
      <c r="K1074">
        <v>45.15</v>
      </c>
      <c r="L1074" t="s">
        <v>47</v>
      </c>
      <c r="M1074" t="s">
        <v>60</v>
      </c>
      <c r="N1074" t="s">
        <v>42</v>
      </c>
      <c r="O1074">
        <v>32</v>
      </c>
      <c r="P1074" t="s">
        <v>34</v>
      </c>
      <c r="Q1074" t="s">
        <v>50</v>
      </c>
      <c r="R1074" t="s">
        <v>63</v>
      </c>
      <c r="S1074" t="s">
        <v>45</v>
      </c>
      <c r="T1074">
        <v>0</v>
      </c>
      <c r="U1074">
        <v>0</v>
      </c>
      <c r="V1074">
        <v>0</v>
      </c>
      <c r="W1074">
        <v>0</v>
      </c>
      <c r="X1074">
        <v>0</v>
      </c>
      <c r="Y1074" s="1">
        <v>45497</v>
      </c>
      <c r="Z1074" s="1">
        <v>45497</v>
      </c>
      <c r="AA1074">
        <v>8</v>
      </c>
      <c r="AB1074" t="s">
        <v>38</v>
      </c>
      <c r="AC1074" t="b">
        <v>1</v>
      </c>
      <c r="AD1074" t="b">
        <v>0</v>
      </c>
    </row>
    <row r="1075" spans="1:30" x14ac:dyDescent="0.25">
      <c r="A1075" t="s">
        <v>657</v>
      </c>
      <c r="B1075" s="1">
        <v>43955</v>
      </c>
      <c r="D1075">
        <v>0</v>
      </c>
      <c r="E1075" t="s">
        <v>92</v>
      </c>
      <c r="F1075">
        <v>0</v>
      </c>
      <c r="G1075" t="s">
        <v>92</v>
      </c>
      <c r="H1075">
        <v>0</v>
      </c>
      <c r="I1075">
        <v>0</v>
      </c>
      <c r="J1075">
        <v>0</v>
      </c>
      <c r="K1075">
        <v>0</v>
      </c>
      <c r="L1075" t="s">
        <v>87</v>
      </c>
      <c r="M1075" t="s">
        <v>32</v>
      </c>
      <c r="N1075" t="s">
        <v>33</v>
      </c>
      <c r="O1075">
        <v>0</v>
      </c>
      <c r="P1075" t="s">
        <v>80</v>
      </c>
      <c r="Q1075" t="s">
        <v>82</v>
      </c>
      <c r="R1075" t="s">
        <v>35</v>
      </c>
      <c r="S1075" t="s">
        <v>96</v>
      </c>
      <c r="T1075">
        <v>1</v>
      </c>
      <c r="U1075">
        <v>0</v>
      </c>
      <c r="V1075">
        <v>0</v>
      </c>
      <c r="W1075">
        <v>0</v>
      </c>
      <c r="X1075">
        <v>0</v>
      </c>
      <c r="Y1075">
        <v>0</v>
      </c>
      <c r="Z1075" t="s">
        <v>37</v>
      </c>
      <c r="AA1075">
        <v>4</v>
      </c>
      <c r="AB1075" t="s">
        <v>52</v>
      </c>
      <c r="AC1075" t="b">
        <v>1</v>
      </c>
      <c r="AD1075" t="b">
        <v>1</v>
      </c>
    </row>
    <row r="1076" spans="1:30" x14ac:dyDescent="0.25">
      <c r="A1076" t="s">
        <v>1143</v>
      </c>
      <c r="B1076" s="1">
        <v>44097</v>
      </c>
      <c r="D1076" s="1">
        <v>44647</v>
      </c>
      <c r="E1076" s="1">
        <v>44647</v>
      </c>
      <c r="F1076" s="1">
        <v>45696</v>
      </c>
      <c r="G1076" s="1">
        <v>45696</v>
      </c>
      <c r="H1076">
        <v>2</v>
      </c>
      <c r="I1076">
        <v>2.29</v>
      </c>
      <c r="J1076">
        <v>1.1499999999999999</v>
      </c>
      <c r="K1076">
        <v>0.92</v>
      </c>
      <c r="L1076" t="s">
        <v>47</v>
      </c>
      <c r="M1076" t="s">
        <v>32</v>
      </c>
      <c r="N1076" t="s">
        <v>48</v>
      </c>
      <c r="O1076">
        <v>33</v>
      </c>
      <c r="P1076" t="s">
        <v>34</v>
      </c>
      <c r="Q1076" t="s">
        <v>66</v>
      </c>
      <c r="R1076" t="s">
        <v>63</v>
      </c>
      <c r="S1076" t="s">
        <v>85</v>
      </c>
      <c r="T1076">
        <v>0</v>
      </c>
      <c r="U1076">
        <v>0</v>
      </c>
      <c r="V1076">
        <v>0</v>
      </c>
      <c r="W1076">
        <v>0</v>
      </c>
      <c r="X1076">
        <v>1</v>
      </c>
      <c r="Y1076" s="1">
        <v>45510</v>
      </c>
      <c r="Z1076" s="1">
        <v>45510</v>
      </c>
      <c r="AA1076">
        <v>4</v>
      </c>
      <c r="AB1076" t="s">
        <v>52</v>
      </c>
      <c r="AC1076" t="b">
        <v>1</v>
      </c>
      <c r="AD1076" t="b">
        <v>0</v>
      </c>
    </row>
    <row r="1077" spans="1:30" x14ac:dyDescent="0.25">
      <c r="A1077" t="s">
        <v>1144</v>
      </c>
      <c r="B1077" s="1">
        <v>44431</v>
      </c>
      <c r="D1077" s="1">
        <v>44679</v>
      </c>
      <c r="E1077" s="1">
        <v>44679</v>
      </c>
      <c r="F1077" s="1">
        <v>45520</v>
      </c>
      <c r="G1077" s="1">
        <v>45520</v>
      </c>
      <c r="H1077">
        <v>1</v>
      </c>
      <c r="I1077">
        <v>46.46</v>
      </c>
      <c r="J1077">
        <v>46.46</v>
      </c>
      <c r="K1077">
        <v>27.34</v>
      </c>
      <c r="L1077" t="s">
        <v>65</v>
      </c>
      <c r="M1077" t="s">
        <v>76</v>
      </c>
      <c r="N1077" t="s">
        <v>48</v>
      </c>
      <c r="O1077">
        <v>25</v>
      </c>
      <c r="P1077" t="s">
        <v>70</v>
      </c>
      <c r="Q1077" t="s">
        <v>43</v>
      </c>
      <c r="R1077" t="s">
        <v>44</v>
      </c>
      <c r="S1077" t="s">
        <v>100</v>
      </c>
      <c r="T1077">
        <v>0</v>
      </c>
      <c r="U1077">
        <v>0</v>
      </c>
      <c r="V1077">
        <v>0</v>
      </c>
      <c r="W1077">
        <v>0</v>
      </c>
      <c r="X1077">
        <v>0</v>
      </c>
      <c r="Y1077" s="1">
        <v>45476</v>
      </c>
      <c r="Z1077" s="1">
        <v>45476</v>
      </c>
      <c r="AA1077">
        <v>0</v>
      </c>
      <c r="AB1077" t="s">
        <v>52</v>
      </c>
      <c r="AC1077" t="b">
        <v>0</v>
      </c>
      <c r="AD1077" t="b">
        <v>0</v>
      </c>
    </row>
    <row r="1078" spans="1:30" x14ac:dyDescent="0.25">
      <c r="A1078" t="s">
        <v>1145</v>
      </c>
      <c r="B1078" s="1">
        <v>44372</v>
      </c>
      <c r="D1078" s="1">
        <v>45591</v>
      </c>
      <c r="E1078" s="1">
        <v>45591</v>
      </c>
      <c r="F1078" s="1">
        <v>45819</v>
      </c>
      <c r="G1078" s="1">
        <v>45819</v>
      </c>
      <c r="H1078">
        <v>1</v>
      </c>
      <c r="I1078">
        <v>60.1</v>
      </c>
      <c r="J1078">
        <v>60.1</v>
      </c>
      <c r="K1078">
        <v>114.79</v>
      </c>
      <c r="L1078" t="s">
        <v>47</v>
      </c>
      <c r="M1078" t="s">
        <v>32</v>
      </c>
      <c r="N1078" t="s">
        <v>42</v>
      </c>
      <c r="O1078">
        <v>32</v>
      </c>
      <c r="P1078" t="s">
        <v>34</v>
      </c>
      <c r="Q1078" t="s">
        <v>50</v>
      </c>
      <c r="R1078" t="s">
        <v>56</v>
      </c>
      <c r="S1078" t="s">
        <v>100</v>
      </c>
      <c r="T1078">
        <v>0</v>
      </c>
      <c r="U1078">
        <v>0</v>
      </c>
      <c r="V1078">
        <v>0</v>
      </c>
      <c r="W1078">
        <v>0</v>
      </c>
      <c r="X1078">
        <v>0</v>
      </c>
      <c r="Y1078">
        <v>0</v>
      </c>
      <c r="Z1078" t="s">
        <v>37</v>
      </c>
      <c r="AA1078">
        <v>0</v>
      </c>
      <c r="AB1078" t="s">
        <v>52</v>
      </c>
      <c r="AC1078" t="b">
        <v>0</v>
      </c>
      <c r="AD1078" t="b">
        <v>0</v>
      </c>
    </row>
    <row r="1079" spans="1:30" x14ac:dyDescent="0.25">
      <c r="A1079" t="s">
        <v>1146</v>
      </c>
      <c r="B1079" s="1">
        <v>44165</v>
      </c>
      <c r="D1079" s="1">
        <v>45037</v>
      </c>
      <c r="E1079" s="1">
        <v>45037</v>
      </c>
      <c r="F1079" s="1">
        <v>45207</v>
      </c>
      <c r="G1079" s="1">
        <v>45207</v>
      </c>
      <c r="H1079">
        <v>2</v>
      </c>
      <c r="I1079">
        <v>73.239999999999995</v>
      </c>
      <c r="J1079">
        <v>36.619999999999997</v>
      </c>
      <c r="K1079">
        <v>37.58</v>
      </c>
      <c r="L1079" t="s">
        <v>47</v>
      </c>
      <c r="M1079" t="s">
        <v>54</v>
      </c>
      <c r="N1079" t="s">
        <v>33</v>
      </c>
      <c r="O1079">
        <v>35</v>
      </c>
      <c r="P1079" t="s">
        <v>34</v>
      </c>
      <c r="Q1079" t="s">
        <v>50</v>
      </c>
      <c r="R1079" t="s">
        <v>67</v>
      </c>
      <c r="S1079" t="s">
        <v>96</v>
      </c>
      <c r="T1079">
        <v>0</v>
      </c>
      <c r="U1079">
        <v>0</v>
      </c>
      <c r="V1079">
        <v>0</v>
      </c>
      <c r="W1079">
        <v>0</v>
      </c>
      <c r="X1079">
        <v>1</v>
      </c>
      <c r="Y1079" s="1">
        <v>44996</v>
      </c>
      <c r="Z1079" s="1">
        <v>44996</v>
      </c>
      <c r="AA1079">
        <v>0</v>
      </c>
      <c r="AB1079" t="s">
        <v>73</v>
      </c>
      <c r="AC1079" t="b">
        <v>1</v>
      </c>
      <c r="AD1079" t="b">
        <v>1</v>
      </c>
    </row>
    <row r="1080" spans="1:30" x14ac:dyDescent="0.25">
      <c r="A1080" t="s">
        <v>1147</v>
      </c>
      <c r="B1080" s="1">
        <v>44966</v>
      </c>
      <c r="D1080" s="1">
        <v>45092</v>
      </c>
      <c r="E1080" s="1">
        <v>45092</v>
      </c>
      <c r="F1080" s="1">
        <v>45924</v>
      </c>
      <c r="G1080" s="1">
        <v>45924</v>
      </c>
      <c r="H1080">
        <v>5</v>
      </c>
      <c r="I1080">
        <v>225.99</v>
      </c>
      <c r="J1080">
        <v>45.2</v>
      </c>
      <c r="K1080">
        <v>19.96</v>
      </c>
      <c r="L1080" t="s">
        <v>31</v>
      </c>
      <c r="M1080" t="s">
        <v>95</v>
      </c>
      <c r="N1080" t="s">
        <v>33</v>
      </c>
      <c r="O1080">
        <v>39</v>
      </c>
      <c r="P1080" t="s">
        <v>34</v>
      </c>
      <c r="Q1080" t="s">
        <v>66</v>
      </c>
      <c r="R1080" t="s">
        <v>44</v>
      </c>
      <c r="S1080" t="s">
        <v>96</v>
      </c>
      <c r="T1080">
        <v>0</v>
      </c>
      <c r="U1080">
        <v>0</v>
      </c>
      <c r="V1080">
        <v>1</v>
      </c>
      <c r="W1080">
        <v>0</v>
      </c>
      <c r="X1080">
        <v>1</v>
      </c>
      <c r="Y1080">
        <v>0</v>
      </c>
      <c r="Z1080" t="s">
        <v>37</v>
      </c>
      <c r="AA1080">
        <v>8</v>
      </c>
      <c r="AB1080" t="s">
        <v>73</v>
      </c>
      <c r="AC1080" t="b">
        <v>1</v>
      </c>
      <c r="AD1080" t="b">
        <v>0</v>
      </c>
    </row>
    <row r="1081" spans="1:30" x14ac:dyDescent="0.25">
      <c r="A1081" t="s">
        <v>1148</v>
      </c>
      <c r="B1081" s="1">
        <v>44089</v>
      </c>
      <c r="D1081" s="1">
        <v>44452</v>
      </c>
      <c r="E1081" s="1">
        <v>44452</v>
      </c>
      <c r="F1081" s="1">
        <v>44689</v>
      </c>
      <c r="G1081" s="1">
        <v>44689</v>
      </c>
      <c r="H1081">
        <v>2</v>
      </c>
      <c r="I1081">
        <v>2.0699999999999998</v>
      </c>
      <c r="J1081">
        <v>1.04</v>
      </c>
      <c r="K1081">
        <v>0.86</v>
      </c>
      <c r="L1081" t="s">
        <v>59</v>
      </c>
      <c r="M1081" t="s">
        <v>95</v>
      </c>
      <c r="N1081" t="s">
        <v>33</v>
      </c>
      <c r="O1081">
        <v>33</v>
      </c>
      <c r="P1081" t="s">
        <v>34</v>
      </c>
      <c r="Q1081" t="s">
        <v>66</v>
      </c>
      <c r="R1081" t="s">
        <v>63</v>
      </c>
      <c r="S1081" t="s">
        <v>96</v>
      </c>
      <c r="T1081">
        <v>0</v>
      </c>
      <c r="U1081">
        <v>0</v>
      </c>
      <c r="V1081">
        <v>0</v>
      </c>
      <c r="W1081">
        <v>0</v>
      </c>
      <c r="X1081">
        <v>1</v>
      </c>
      <c r="Y1081" s="1">
        <v>45545</v>
      </c>
      <c r="Z1081" s="1">
        <v>45545</v>
      </c>
      <c r="AA1081">
        <v>1</v>
      </c>
      <c r="AB1081" t="s">
        <v>38</v>
      </c>
      <c r="AC1081" t="b">
        <v>1</v>
      </c>
      <c r="AD1081" t="b">
        <v>0</v>
      </c>
    </row>
    <row r="1082" spans="1:30" x14ac:dyDescent="0.25">
      <c r="A1082" t="s">
        <v>1149</v>
      </c>
      <c r="B1082" s="1">
        <v>45206</v>
      </c>
      <c r="D1082" s="1">
        <v>45867</v>
      </c>
      <c r="E1082" s="1">
        <v>45867</v>
      </c>
      <c r="F1082" s="1">
        <v>45911</v>
      </c>
      <c r="G1082" s="1">
        <v>45911</v>
      </c>
      <c r="H1082">
        <v>3</v>
      </c>
      <c r="I1082">
        <v>195.78</v>
      </c>
      <c r="J1082">
        <v>65.260000000000005</v>
      </c>
      <c r="K1082">
        <v>30.73</v>
      </c>
      <c r="L1082" t="s">
        <v>59</v>
      </c>
      <c r="M1082" t="s">
        <v>104</v>
      </c>
      <c r="N1082" t="s">
        <v>33</v>
      </c>
      <c r="O1082">
        <v>41</v>
      </c>
      <c r="P1082" t="s">
        <v>34</v>
      </c>
      <c r="Q1082" t="s">
        <v>66</v>
      </c>
      <c r="R1082" t="s">
        <v>44</v>
      </c>
      <c r="S1082" t="s">
        <v>85</v>
      </c>
      <c r="T1082">
        <v>0</v>
      </c>
      <c r="U1082">
        <v>0</v>
      </c>
      <c r="V1082">
        <v>0</v>
      </c>
      <c r="W1082">
        <v>0</v>
      </c>
      <c r="X1082">
        <v>1</v>
      </c>
      <c r="Y1082" s="1">
        <v>45807</v>
      </c>
      <c r="Z1082" s="1">
        <v>45807</v>
      </c>
      <c r="AA1082">
        <v>5</v>
      </c>
      <c r="AB1082" t="s">
        <v>38</v>
      </c>
      <c r="AC1082" t="b">
        <v>1</v>
      </c>
      <c r="AD1082" t="b">
        <v>0</v>
      </c>
    </row>
    <row r="1083" spans="1:30" x14ac:dyDescent="0.25">
      <c r="A1083" t="s">
        <v>1150</v>
      </c>
      <c r="B1083" s="1">
        <v>44034</v>
      </c>
      <c r="D1083" s="1">
        <v>44457</v>
      </c>
      <c r="E1083" s="1">
        <v>44457</v>
      </c>
      <c r="F1083" s="1">
        <v>45277</v>
      </c>
      <c r="G1083" s="1">
        <v>45277</v>
      </c>
      <c r="H1083">
        <v>3</v>
      </c>
      <c r="I1083">
        <v>3.45</v>
      </c>
      <c r="J1083">
        <v>1.1499999999999999</v>
      </c>
      <c r="K1083">
        <v>1.76</v>
      </c>
      <c r="L1083" t="s">
        <v>59</v>
      </c>
      <c r="M1083" t="s">
        <v>60</v>
      </c>
      <c r="N1083" t="s">
        <v>48</v>
      </c>
      <c r="O1083">
        <v>22</v>
      </c>
      <c r="P1083" t="s">
        <v>70</v>
      </c>
      <c r="Q1083" t="s">
        <v>50</v>
      </c>
      <c r="R1083" t="s">
        <v>35</v>
      </c>
      <c r="S1083" t="s">
        <v>72</v>
      </c>
      <c r="T1083">
        <v>1</v>
      </c>
      <c r="U1083">
        <v>0</v>
      </c>
      <c r="V1083">
        <v>0</v>
      </c>
      <c r="W1083">
        <v>0</v>
      </c>
      <c r="X1083">
        <v>1</v>
      </c>
      <c r="Y1083" s="1">
        <v>44195</v>
      </c>
      <c r="Z1083" s="1">
        <v>44195</v>
      </c>
      <c r="AA1083">
        <v>0</v>
      </c>
      <c r="AB1083" t="s">
        <v>52</v>
      </c>
      <c r="AC1083" t="b">
        <v>0</v>
      </c>
      <c r="AD1083" t="b">
        <v>0</v>
      </c>
    </row>
    <row r="1084" spans="1:30" x14ac:dyDescent="0.25">
      <c r="A1084" t="s">
        <v>1151</v>
      </c>
      <c r="B1084" s="1">
        <v>45328</v>
      </c>
      <c r="D1084" s="1">
        <v>45847</v>
      </c>
      <c r="E1084" s="1">
        <v>45847</v>
      </c>
      <c r="F1084" s="1">
        <v>45894</v>
      </c>
      <c r="G1084" s="1">
        <v>45894</v>
      </c>
      <c r="H1084">
        <v>4</v>
      </c>
      <c r="I1084">
        <v>147.13999999999999</v>
      </c>
      <c r="J1084">
        <v>36.78</v>
      </c>
      <c r="K1084">
        <v>47.97</v>
      </c>
      <c r="L1084" t="s">
        <v>59</v>
      </c>
      <c r="M1084" t="s">
        <v>60</v>
      </c>
      <c r="N1084" t="s">
        <v>48</v>
      </c>
      <c r="O1084">
        <v>37</v>
      </c>
      <c r="P1084" t="s">
        <v>34</v>
      </c>
      <c r="Q1084" t="s">
        <v>90</v>
      </c>
      <c r="R1084" t="s">
        <v>44</v>
      </c>
      <c r="S1084" t="s">
        <v>96</v>
      </c>
      <c r="T1084">
        <v>0</v>
      </c>
      <c r="U1084">
        <v>0</v>
      </c>
      <c r="V1084">
        <v>0</v>
      </c>
      <c r="W1084">
        <v>1</v>
      </c>
      <c r="X1084">
        <v>4</v>
      </c>
      <c r="Y1084" s="1">
        <v>45423</v>
      </c>
      <c r="Z1084" s="1">
        <v>45423</v>
      </c>
      <c r="AA1084">
        <v>2</v>
      </c>
      <c r="AB1084" t="s">
        <v>73</v>
      </c>
      <c r="AC1084" t="b">
        <v>0</v>
      </c>
      <c r="AD1084" t="b">
        <v>0</v>
      </c>
    </row>
    <row r="1085" spans="1:30" x14ac:dyDescent="0.25">
      <c r="A1085" t="s">
        <v>1152</v>
      </c>
      <c r="B1085" s="1">
        <v>44652</v>
      </c>
      <c r="D1085" s="1">
        <v>45319</v>
      </c>
      <c r="E1085" s="1">
        <v>45319</v>
      </c>
      <c r="F1085" s="1">
        <v>45554</v>
      </c>
      <c r="G1085" s="1">
        <v>45554</v>
      </c>
      <c r="H1085">
        <v>5</v>
      </c>
      <c r="I1085">
        <v>288.2</v>
      </c>
      <c r="J1085">
        <v>57.64</v>
      </c>
      <c r="K1085">
        <v>95.4</v>
      </c>
      <c r="L1085" t="s">
        <v>31</v>
      </c>
      <c r="M1085" t="s">
        <v>41</v>
      </c>
      <c r="N1085" t="s">
        <v>42</v>
      </c>
      <c r="O1085">
        <v>36</v>
      </c>
      <c r="P1085" t="s">
        <v>34</v>
      </c>
      <c r="Q1085" t="s">
        <v>82</v>
      </c>
      <c r="R1085" t="s">
        <v>35</v>
      </c>
      <c r="S1085" t="s">
        <v>100</v>
      </c>
      <c r="T1085">
        <v>0</v>
      </c>
      <c r="U1085">
        <v>0</v>
      </c>
      <c r="V1085">
        <v>0</v>
      </c>
      <c r="W1085">
        <v>1</v>
      </c>
      <c r="X1085">
        <v>2</v>
      </c>
      <c r="Y1085" s="1">
        <v>45644</v>
      </c>
      <c r="Z1085" s="1">
        <v>45644</v>
      </c>
      <c r="AA1085">
        <v>0</v>
      </c>
      <c r="AB1085" t="s">
        <v>38</v>
      </c>
      <c r="AC1085" t="b">
        <v>1</v>
      </c>
      <c r="AD1085" t="b">
        <v>1</v>
      </c>
    </row>
    <row r="1086" spans="1:30" x14ac:dyDescent="0.25">
      <c r="A1086" t="s">
        <v>1153</v>
      </c>
      <c r="B1086" s="1">
        <v>45504</v>
      </c>
      <c r="D1086" s="1">
        <v>45931</v>
      </c>
      <c r="E1086" s="1">
        <v>45931</v>
      </c>
      <c r="F1086" s="1">
        <v>45939</v>
      </c>
      <c r="G1086" s="1">
        <v>45939</v>
      </c>
      <c r="H1086">
        <v>4</v>
      </c>
      <c r="I1086">
        <v>382.06</v>
      </c>
      <c r="J1086">
        <v>95.52</v>
      </c>
      <c r="K1086">
        <v>109.22</v>
      </c>
      <c r="L1086" t="s">
        <v>40</v>
      </c>
      <c r="M1086" t="s">
        <v>62</v>
      </c>
      <c r="N1086" t="s">
        <v>48</v>
      </c>
      <c r="O1086">
        <v>40</v>
      </c>
      <c r="P1086" t="s">
        <v>34</v>
      </c>
      <c r="Q1086" t="s">
        <v>82</v>
      </c>
      <c r="R1086" t="s">
        <v>56</v>
      </c>
      <c r="S1086" t="s">
        <v>51</v>
      </c>
      <c r="T1086">
        <v>0</v>
      </c>
      <c r="U1086">
        <v>0</v>
      </c>
      <c r="V1086">
        <v>0</v>
      </c>
      <c r="W1086">
        <v>0</v>
      </c>
      <c r="X1086">
        <v>1</v>
      </c>
      <c r="Y1086" s="1">
        <v>45743</v>
      </c>
      <c r="Z1086" s="1">
        <v>45743</v>
      </c>
      <c r="AA1086">
        <v>0</v>
      </c>
      <c r="AB1086" t="s">
        <v>52</v>
      </c>
      <c r="AC1086" t="b">
        <v>1</v>
      </c>
      <c r="AD1086" t="b">
        <v>0</v>
      </c>
    </row>
    <row r="1087" spans="1:30" x14ac:dyDescent="0.25">
      <c r="A1087" t="s">
        <v>1154</v>
      </c>
      <c r="B1087" s="1">
        <v>44374</v>
      </c>
      <c r="D1087">
        <v>0</v>
      </c>
      <c r="E1087" t="s">
        <v>92</v>
      </c>
      <c r="F1087">
        <v>0</v>
      </c>
      <c r="G1087" t="s">
        <v>92</v>
      </c>
      <c r="H1087">
        <v>0</v>
      </c>
      <c r="I1087">
        <v>0</v>
      </c>
      <c r="J1087">
        <v>0</v>
      </c>
      <c r="K1087">
        <v>0</v>
      </c>
      <c r="L1087" t="s">
        <v>59</v>
      </c>
      <c r="M1087" t="s">
        <v>32</v>
      </c>
      <c r="N1087" t="s">
        <v>42</v>
      </c>
      <c r="O1087">
        <v>46</v>
      </c>
      <c r="P1087" t="s">
        <v>34</v>
      </c>
      <c r="Q1087" t="s">
        <v>90</v>
      </c>
      <c r="R1087" t="s">
        <v>35</v>
      </c>
      <c r="S1087" t="s">
        <v>51</v>
      </c>
      <c r="T1087">
        <v>0</v>
      </c>
      <c r="U1087">
        <v>1</v>
      </c>
      <c r="V1087">
        <v>0</v>
      </c>
      <c r="W1087">
        <v>0</v>
      </c>
      <c r="X1087">
        <v>0</v>
      </c>
      <c r="Y1087" s="1">
        <v>45755</v>
      </c>
      <c r="Z1087" s="1">
        <v>45755</v>
      </c>
      <c r="AA1087">
        <v>0</v>
      </c>
      <c r="AB1087" t="s">
        <v>38</v>
      </c>
      <c r="AC1087" t="b">
        <v>1</v>
      </c>
      <c r="AD1087" t="b">
        <v>0</v>
      </c>
    </row>
    <row r="1088" spans="1:30" x14ac:dyDescent="0.25">
      <c r="A1088" t="s">
        <v>1155</v>
      </c>
      <c r="B1088" s="1">
        <v>44803</v>
      </c>
      <c r="D1088" s="1">
        <v>45392</v>
      </c>
      <c r="E1088" s="1">
        <v>45392</v>
      </c>
      <c r="F1088" s="1">
        <v>45556</v>
      </c>
      <c r="G1088" s="1">
        <v>45556</v>
      </c>
      <c r="H1088">
        <v>3</v>
      </c>
      <c r="I1088">
        <v>144.66</v>
      </c>
      <c r="J1088">
        <v>48.22</v>
      </c>
      <c r="K1088">
        <v>35.18</v>
      </c>
      <c r="L1088" t="s">
        <v>59</v>
      </c>
      <c r="M1088" t="s">
        <v>60</v>
      </c>
      <c r="N1088" t="s">
        <v>33</v>
      </c>
      <c r="O1088">
        <v>22</v>
      </c>
      <c r="P1088" t="s">
        <v>70</v>
      </c>
      <c r="Q1088" t="s">
        <v>35</v>
      </c>
      <c r="R1088" t="s">
        <v>56</v>
      </c>
      <c r="S1088" t="s">
        <v>45</v>
      </c>
      <c r="T1088">
        <v>0</v>
      </c>
      <c r="U1088">
        <v>0</v>
      </c>
      <c r="V1088">
        <v>0</v>
      </c>
      <c r="W1088">
        <v>0</v>
      </c>
      <c r="X1088">
        <v>1</v>
      </c>
      <c r="Y1088" s="1">
        <v>45150</v>
      </c>
      <c r="Z1088" s="1">
        <v>45150</v>
      </c>
      <c r="AA1088">
        <v>5</v>
      </c>
      <c r="AB1088" t="s">
        <v>52</v>
      </c>
      <c r="AC1088" t="b">
        <v>1</v>
      </c>
      <c r="AD1088" t="b">
        <v>1</v>
      </c>
    </row>
    <row r="1089" spans="1:30" x14ac:dyDescent="0.25">
      <c r="A1089" t="s">
        <v>1156</v>
      </c>
      <c r="B1089" s="1">
        <v>44796</v>
      </c>
      <c r="D1089" s="1">
        <v>45045</v>
      </c>
      <c r="E1089" s="1">
        <v>45045</v>
      </c>
      <c r="F1089" s="1">
        <v>45314</v>
      </c>
      <c r="G1089" s="1">
        <v>45314</v>
      </c>
      <c r="H1089">
        <v>2</v>
      </c>
      <c r="I1089">
        <v>216.56</v>
      </c>
      <c r="J1089">
        <v>108.28</v>
      </c>
      <c r="K1089">
        <v>91.14</v>
      </c>
      <c r="L1089" t="s">
        <v>31</v>
      </c>
      <c r="M1089" t="s">
        <v>54</v>
      </c>
      <c r="N1089" t="s">
        <v>48</v>
      </c>
      <c r="O1089">
        <v>31</v>
      </c>
      <c r="P1089" t="s">
        <v>34</v>
      </c>
      <c r="Q1089" t="s">
        <v>55</v>
      </c>
      <c r="R1089" t="s">
        <v>35</v>
      </c>
      <c r="S1089" t="s">
        <v>36</v>
      </c>
      <c r="T1089">
        <v>0</v>
      </c>
      <c r="U1089">
        <v>0</v>
      </c>
      <c r="V1089">
        <v>0</v>
      </c>
      <c r="W1089">
        <v>0</v>
      </c>
      <c r="X1089">
        <v>0</v>
      </c>
      <c r="Y1089" s="1">
        <v>44985</v>
      </c>
      <c r="Z1089" s="1">
        <v>44985</v>
      </c>
      <c r="AA1089">
        <v>9</v>
      </c>
      <c r="AB1089" t="s">
        <v>38</v>
      </c>
      <c r="AC1089" t="b">
        <v>1</v>
      </c>
      <c r="AD1089" t="b">
        <v>0</v>
      </c>
    </row>
    <row r="1090" spans="1:30" x14ac:dyDescent="0.25">
      <c r="A1090" t="s">
        <v>1157</v>
      </c>
      <c r="B1090" s="1">
        <v>44738</v>
      </c>
      <c r="D1090" s="1">
        <v>45698</v>
      </c>
      <c r="E1090" s="1">
        <v>45698</v>
      </c>
      <c r="F1090" s="1">
        <v>45844</v>
      </c>
      <c r="G1090" s="1">
        <v>45844</v>
      </c>
      <c r="H1090">
        <v>3</v>
      </c>
      <c r="I1090">
        <v>193.94</v>
      </c>
      <c r="J1090">
        <v>64.650000000000006</v>
      </c>
      <c r="K1090">
        <v>88.93</v>
      </c>
      <c r="L1090" t="s">
        <v>87</v>
      </c>
      <c r="M1090" t="s">
        <v>95</v>
      </c>
      <c r="N1090" t="s">
        <v>48</v>
      </c>
      <c r="O1090">
        <v>26</v>
      </c>
      <c r="P1090" t="s">
        <v>70</v>
      </c>
      <c r="Q1090" t="s">
        <v>50</v>
      </c>
      <c r="R1090" t="s">
        <v>63</v>
      </c>
      <c r="S1090" t="s">
        <v>72</v>
      </c>
      <c r="T1090">
        <v>0</v>
      </c>
      <c r="U1090">
        <v>0</v>
      </c>
      <c r="V1090">
        <v>0</v>
      </c>
      <c r="W1090">
        <v>0</v>
      </c>
      <c r="X1090">
        <v>2</v>
      </c>
      <c r="Y1090" s="1">
        <v>45892</v>
      </c>
      <c r="Z1090" s="1">
        <v>45892</v>
      </c>
      <c r="AA1090">
        <v>0</v>
      </c>
      <c r="AB1090" t="s">
        <v>38</v>
      </c>
      <c r="AC1090" t="b">
        <v>1</v>
      </c>
      <c r="AD1090" t="b">
        <v>0</v>
      </c>
    </row>
    <row r="1091" spans="1:30" x14ac:dyDescent="0.25">
      <c r="A1091" t="s">
        <v>1158</v>
      </c>
      <c r="B1091" s="1">
        <v>45352</v>
      </c>
      <c r="D1091" s="1">
        <v>45375</v>
      </c>
      <c r="E1091" s="1">
        <v>45375</v>
      </c>
      <c r="F1091" s="1">
        <v>45938</v>
      </c>
      <c r="G1091" s="1">
        <v>45938</v>
      </c>
      <c r="H1091">
        <v>5</v>
      </c>
      <c r="I1091">
        <v>573.27</v>
      </c>
      <c r="J1091">
        <v>114.65</v>
      </c>
      <c r="K1091">
        <v>129.01</v>
      </c>
      <c r="L1091" t="s">
        <v>40</v>
      </c>
      <c r="M1091" t="s">
        <v>104</v>
      </c>
      <c r="N1091" t="s">
        <v>48</v>
      </c>
      <c r="O1091">
        <v>27</v>
      </c>
      <c r="P1091" t="s">
        <v>70</v>
      </c>
      <c r="Q1091" t="s">
        <v>82</v>
      </c>
      <c r="R1091" t="s">
        <v>44</v>
      </c>
      <c r="S1091" t="s">
        <v>51</v>
      </c>
      <c r="T1091">
        <v>0</v>
      </c>
      <c r="U1091">
        <v>0</v>
      </c>
      <c r="V1091">
        <v>1</v>
      </c>
      <c r="W1091">
        <v>1</v>
      </c>
      <c r="X1091">
        <v>1</v>
      </c>
      <c r="Y1091" s="1">
        <v>45792</v>
      </c>
      <c r="Z1091" s="1">
        <v>45792</v>
      </c>
      <c r="AA1091">
        <v>3</v>
      </c>
      <c r="AB1091" t="s">
        <v>38</v>
      </c>
      <c r="AC1091" t="b">
        <v>1</v>
      </c>
      <c r="AD1091" t="b">
        <v>1</v>
      </c>
    </row>
    <row r="1092" spans="1:30" x14ac:dyDescent="0.25">
      <c r="A1092" t="s">
        <v>1159</v>
      </c>
      <c r="B1092" s="1">
        <v>45202</v>
      </c>
      <c r="D1092" s="1">
        <v>45235</v>
      </c>
      <c r="E1092" s="1">
        <v>45235</v>
      </c>
      <c r="F1092" s="1">
        <v>45481</v>
      </c>
      <c r="G1092" s="1">
        <v>45481</v>
      </c>
      <c r="H1092">
        <v>2</v>
      </c>
      <c r="I1092">
        <v>112.2</v>
      </c>
      <c r="J1092">
        <v>56.1</v>
      </c>
      <c r="K1092">
        <v>18.89</v>
      </c>
      <c r="L1092" t="s">
        <v>59</v>
      </c>
      <c r="M1092" t="s">
        <v>95</v>
      </c>
      <c r="N1092" t="s">
        <v>33</v>
      </c>
      <c r="O1092">
        <v>24</v>
      </c>
      <c r="P1092" t="s">
        <v>70</v>
      </c>
      <c r="Q1092" t="s">
        <v>35</v>
      </c>
      <c r="R1092" t="s">
        <v>56</v>
      </c>
      <c r="S1092" t="s">
        <v>45</v>
      </c>
      <c r="T1092">
        <v>1</v>
      </c>
      <c r="U1092">
        <v>0</v>
      </c>
      <c r="V1092">
        <v>0</v>
      </c>
      <c r="W1092">
        <v>0</v>
      </c>
      <c r="X1092">
        <v>1</v>
      </c>
      <c r="Y1092" s="1">
        <v>45210</v>
      </c>
      <c r="Z1092" s="1">
        <v>45210</v>
      </c>
      <c r="AA1092">
        <v>4</v>
      </c>
      <c r="AB1092" t="s">
        <v>38</v>
      </c>
      <c r="AC1092" t="b">
        <v>1</v>
      </c>
      <c r="AD1092" t="b">
        <v>0</v>
      </c>
    </row>
    <row r="1093" spans="1:30" x14ac:dyDescent="0.25">
      <c r="A1093" t="s">
        <v>1160</v>
      </c>
      <c r="B1093" s="1">
        <v>43912</v>
      </c>
      <c r="D1093" s="1">
        <v>44406</v>
      </c>
      <c r="E1093" s="1">
        <v>44406</v>
      </c>
      <c r="F1093" s="1">
        <v>45543</v>
      </c>
      <c r="G1093" s="1">
        <v>45543</v>
      </c>
      <c r="H1093">
        <v>4</v>
      </c>
      <c r="I1093">
        <v>71.11</v>
      </c>
      <c r="J1093">
        <v>17.78</v>
      </c>
      <c r="K1093">
        <v>8.66</v>
      </c>
      <c r="L1093" t="s">
        <v>47</v>
      </c>
      <c r="M1093" t="s">
        <v>95</v>
      </c>
      <c r="N1093" t="s">
        <v>33</v>
      </c>
      <c r="O1093">
        <v>42</v>
      </c>
      <c r="P1093" t="s">
        <v>34</v>
      </c>
      <c r="Q1093" t="s">
        <v>82</v>
      </c>
      <c r="R1093" t="s">
        <v>56</v>
      </c>
      <c r="S1093" t="s">
        <v>96</v>
      </c>
      <c r="T1093">
        <v>0</v>
      </c>
      <c r="U1093">
        <v>2</v>
      </c>
      <c r="V1093">
        <v>0</v>
      </c>
      <c r="W1093">
        <v>0</v>
      </c>
      <c r="X1093">
        <v>1</v>
      </c>
      <c r="Y1093" s="1">
        <v>45173</v>
      </c>
      <c r="Z1093" s="1">
        <v>45173</v>
      </c>
      <c r="AA1093">
        <v>8</v>
      </c>
      <c r="AB1093" t="s">
        <v>52</v>
      </c>
      <c r="AC1093" t="b">
        <v>1</v>
      </c>
      <c r="AD1093" t="b">
        <v>0</v>
      </c>
    </row>
    <row r="1094" spans="1:30" x14ac:dyDescent="0.25">
      <c r="A1094" t="s">
        <v>1161</v>
      </c>
      <c r="B1094" s="1">
        <v>45207</v>
      </c>
      <c r="D1094" s="1">
        <v>45565</v>
      </c>
      <c r="E1094" s="1">
        <v>45565</v>
      </c>
      <c r="F1094" s="1">
        <v>45569</v>
      </c>
      <c r="G1094" s="1">
        <v>45569</v>
      </c>
      <c r="H1094">
        <v>2</v>
      </c>
      <c r="I1094">
        <v>121.62</v>
      </c>
      <c r="J1094">
        <v>60.81</v>
      </c>
      <c r="K1094">
        <v>49.04</v>
      </c>
      <c r="L1094" t="s">
        <v>47</v>
      </c>
      <c r="M1094" t="s">
        <v>60</v>
      </c>
      <c r="N1094" t="s">
        <v>48</v>
      </c>
      <c r="O1094">
        <v>35</v>
      </c>
      <c r="P1094" t="s">
        <v>34</v>
      </c>
      <c r="Q1094" t="s">
        <v>82</v>
      </c>
      <c r="R1094" t="s">
        <v>35</v>
      </c>
      <c r="S1094" t="s">
        <v>36</v>
      </c>
      <c r="T1094">
        <v>0</v>
      </c>
      <c r="U1094">
        <v>0</v>
      </c>
      <c r="V1094">
        <v>1</v>
      </c>
      <c r="W1094">
        <v>1</v>
      </c>
      <c r="X1094">
        <v>0</v>
      </c>
      <c r="Y1094">
        <v>0</v>
      </c>
      <c r="Z1094" t="s">
        <v>37</v>
      </c>
      <c r="AA1094">
        <v>0</v>
      </c>
      <c r="AB1094" t="s">
        <v>52</v>
      </c>
      <c r="AC1094" t="b">
        <v>1</v>
      </c>
      <c r="AD1094" t="b">
        <v>0</v>
      </c>
    </row>
    <row r="1095" spans="1:30" x14ac:dyDescent="0.25">
      <c r="A1095" t="s">
        <v>1162</v>
      </c>
      <c r="B1095" s="1">
        <v>44021</v>
      </c>
      <c r="D1095" s="1">
        <v>45564</v>
      </c>
      <c r="E1095" s="1">
        <v>45564</v>
      </c>
      <c r="F1095" s="1">
        <v>45757</v>
      </c>
      <c r="G1095" s="1">
        <v>45757</v>
      </c>
      <c r="H1095">
        <v>1</v>
      </c>
      <c r="I1095">
        <v>19.579999999999998</v>
      </c>
      <c r="J1095">
        <v>19.579999999999998</v>
      </c>
      <c r="K1095">
        <v>39.57</v>
      </c>
      <c r="L1095" t="s">
        <v>65</v>
      </c>
      <c r="M1095" t="s">
        <v>54</v>
      </c>
      <c r="N1095" t="s">
        <v>48</v>
      </c>
      <c r="O1095">
        <v>21</v>
      </c>
      <c r="P1095" t="s">
        <v>70</v>
      </c>
      <c r="Q1095" t="s">
        <v>55</v>
      </c>
      <c r="R1095" t="s">
        <v>44</v>
      </c>
      <c r="S1095" t="s">
        <v>85</v>
      </c>
      <c r="T1095">
        <v>0</v>
      </c>
      <c r="U1095">
        <v>1</v>
      </c>
      <c r="V1095">
        <v>0</v>
      </c>
      <c r="W1095">
        <v>0</v>
      </c>
      <c r="X1095">
        <v>1</v>
      </c>
      <c r="Y1095" s="1">
        <v>45840</v>
      </c>
      <c r="Z1095" s="1">
        <v>45840</v>
      </c>
      <c r="AA1095">
        <v>0</v>
      </c>
      <c r="AB1095" t="s">
        <v>38</v>
      </c>
      <c r="AC1095" t="b">
        <v>1</v>
      </c>
      <c r="AD1095" t="b">
        <v>0</v>
      </c>
    </row>
    <row r="1096" spans="1:30" x14ac:dyDescent="0.25">
      <c r="A1096" t="s">
        <v>1163</v>
      </c>
      <c r="B1096" s="1">
        <v>44085</v>
      </c>
      <c r="D1096" s="1">
        <v>45834</v>
      </c>
      <c r="E1096" s="1">
        <v>45834</v>
      </c>
      <c r="F1096" s="1">
        <v>45915</v>
      </c>
      <c r="G1096" s="1">
        <v>45915</v>
      </c>
      <c r="H1096">
        <v>2</v>
      </c>
      <c r="I1096">
        <v>91.44</v>
      </c>
      <c r="J1096">
        <v>45.72</v>
      </c>
      <c r="K1096">
        <v>0.5</v>
      </c>
      <c r="L1096" t="s">
        <v>87</v>
      </c>
      <c r="M1096" t="s">
        <v>88</v>
      </c>
      <c r="N1096" t="s">
        <v>33</v>
      </c>
      <c r="O1096">
        <v>40</v>
      </c>
      <c r="P1096" t="s">
        <v>34</v>
      </c>
      <c r="Q1096" t="s">
        <v>35</v>
      </c>
      <c r="R1096" t="s">
        <v>63</v>
      </c>
      <c r="S1096" t="s">
        <v>72</v>
      </c>
      <c r="T1096">
        <v>1</v>
      </c>
      <c r="U1096">
        <v>0</v>
      </c>
      <c r="V1096">
        <v>0</v>
      </c>
      <c r="W1096">
        <v>0</v>
      </c>
      <c r="X1096">
        <v>1</v>
      </c>
      <c r="Y1096" s="1">
        <v>44976</v>
      </c>
      <c r="Z1096" s="1">
        <v>44976</v>
      </c>
      <c r="AA1096">
        <v>5</v>
      </c>
      <c r="AB1096" t="s">
        <v>52</v>
      </c>
      <c r="AC1096" t="b">
        <v>0</v>
      </c>
      <c r="AD1096" t="b">
        <v>0</v>
      </c>
    </row>
    <row r="1097" spans="1:30" x14ac:dyDescent="0.25">
      <c r="A1097" t="s">
        <v>1164</v>
      </c>
      <c r="B1097" s="1">
        <v>45445</v>
      </c>
      <c r="D1097" s="1">
        <v>45755</v>
      </c>
      <c r="E1097" s="1">
        <v>45755</v>
      </c>
      <c r="F1097" s="1">
        <v>45833</v>
      </c>
      <c r="G1097" s="1">
        <v>45833</v>
      </c>
      <c r="H1097">
        <v>3</v>
      </c>
      <c r="I1097">
        <v>257.38</v>
      </c>
      <c r="J1097">
        <v>85.79</v>
      </c>
      <c r="K1097">
        <v>100.45</v>
      </c>
      <c r="L1097" t="s">
        <v>87</v>
      </c>
      <c r="M1097" t="s">
        <v>41</v>
      </c>
      <c r="N1097" t="s">
        <v>48</v>
      </c>
      <c r="O1097">
        <v>38</v>
      </c>
      <c r="P1097" t="s">
        <v>34</v>
      </c>
      <c r="Q1097" t="s">
        <v>50</v>
      </c>
      <c r="R1097" t="s">
        <v>35</v>
      </c>
      <c r="S1097" t="s">
        <v>57</v>
      </c>
      <c r="T1097">
        <v>0</v>
      </c>
      <c r="U1097">
        <v>0</v>
      </c>
      <c r="V1097">
        <v>0</v>
      </c>
      <c r="W1097">
        <v>0</v>
      </c>
      <c r="X1097">
        <v>1</v>
      </c>
      <c r="Y1097" s="1">
        <v>45651</v>
      </c>
      <c r="Z1097" s="1">
        <v>45651</v>
      </c>
      <c r="AA1097">
        <v>0</v>
      </c>
      <c r="AB1097" t="s">
        <v>73</v>
      </c>
      <c r="AC1097" t="b">
        <v>1</v>
      </c>
      <c r="AD1097" t="b">
        <v>0</v>
      </c>
    </row>
    <row r="1098" spans="1:30" x14ac:dyDescent="0.25">
      <c r="A1098" t="s">
        <v>1165</v>
      </c>
      <c r="B1098" s="1">
        <v>43934</v>
      </c>
      <c r="D1098" s="1">
        <v>45337</v>
      </c>
      <c r="E1098" s="1">
        <v>45337</v>
      </c>
      <c r="F1098" s="1">
        <v>45793</v>
      </c>
      <c r="G1098" s="1">
        <v>45793</v>
      </c>
      <c r="H1098">
        <v>5</v>
      </c>
      <c r="I1098">
        <v>333.57</v>
      </c>
      <c r="J1098">
        <v>66.709999999999994</v>
      </c>
      <c r="K1098">
        <v>48.56</v>
      </c>
      <c r="L1098" t="s">
        <v>59</v>
      </c>
      <c r="M1098" t="s">
        <v>88</v>
      </c>
      <c r="N1098" t="s">
        <v>33</v>
      </c>
      <c r="O1098">
        <v>37</v>
      </c>
      <c r="P1098" t="s">
        <v>34</v>
      </c>
      <c r="Q1098" t="s">
        <v>50</v>
      </c>
      <c r="R1098" t="s">
        <v>63</v>
      </c>
      <c r="S1098" t="s">
        <v>45</v>
      </c>
      <c r="T1098">
        <v>1</v>
      </c>
      <c r="U1098">
        <v>0</v>
      </c>
      <c r="V1098">
        <v>0</v>
      </c>
      <c r="W1098">
        <v>0</v>
      </c>
      <c r="X1098">
        <v>3</v>
      </c>
      <c r="Y1098" s="1">
        <v>45240</v>
      </c>
      <c r="Z1098" s="1">
        <v>45240</v>
      </c>
      <c r="AA1098">
        <v>0</v>
      </c>
      <c r="AB1098" t="s">
        <v>38</v>
      </c>
      <c r="AC1098" t="b">
        <v>1</v>
      </c>
      <c r="AD1098" t="b">
        <v>0</v>
      </c>
    </row>
    <row r="1099" spans="1:30" x14ac:dyDescent="0.25">
      <c r="A1099" t="s">
        <v>1012</v>
      </c>
      <c r="B1099" s="1">
        <v>44514</v>
      </c>
      <c r="D1099" s="1">
        <v>45031</v>
      </c>
      <c r="E1099" s="1">
        <v>45031</v>
      </c>
      <c r="F1099" s="1">
        <v>45739</v>
      </c>
      <c r="G1099" s="1">
        <v>45739</v>
      </c>
      <c r="H1099">
        <v>3</v>
      </c>
      <c r="I1099">
        <v>125.61</v>
      </c>
      <c r="J1099">
        <v>41.87</v>
      </c>
      <c r="K1099">
        <v>31.21</v>
      </c>
      <c r="L1099" t="s">
        <v>87</v>
      </c>
      <c r="M1099" t="s">
        <v>54</v>
      </c>
      <c r="N1099" t="s">
        <v>48</v>
      </c>
      <c r="O1099">
        <v>24</v>
      </c>
      <c r="P1099" t="s">
        <v>70</v>
      </c>
      <c r="Q1099" t="s">
        <v>35</v>
      </c>
      <c r="R1099" t="s">
        <v>35</v>
      </c>
      <c r="S1099" t="s">
        <v>45</v>
      </c>
      <c r="T1099">
        <v>0</v>
      </c>
      <c r="U1099">
        <v>0</v>
      </c>
      <c r="V1099">
        <v>0</v>
      </c>
      <c r="W1099">
        <v>0</v>
      </c>
      <c r="X1099">
        <v>2</v>
      </c>
      <c r="Y1099" s="1">
        <v>45219</v>
      </c>
      <c r="Z1099" s="1">
        <v>45219</v>
      </c>
      <c r="AA1099">
        <v>4</v>
      </c>
      <c r="AB1099" t="s">
        <v>73</v>
      </c>
      <c r="AC1099" t="b">
        <v>0</v>
      </c>
      <c r="AD1099" t="b">
        <v>0</v>
      </c>
    </row>
    <row r="1100" spans="1:30" x14ac:dyDescent="0.25">
      <c r="A1100" t="s">
        <v>1166</v>
      </c>
      <c r="B1100" s="1">
        <v>45544</v>
      </c>
      <c r="D1100" s="1">
        <v>45831</v>
      </c>
      <c r="E1100" s="1">
        <v>45831</v>
      </c>
      <c r="F1100" s="1">
        <v>45894</v>
      </c>
      <c r="G1100" s="1">
        <v>45894</v>
      </c>
      <c r="H1100">
        <v>5</v>
      </c>
      <c r="I1100">
        <v>671.18</v>
      </c>
      <c r="J1100">
        <v>134.24</v>
      </c>
      <c r="K1100">
        <v>22</v>
      </c>
      <c r="L1100" t="s">
        <v>65</v>
      </c>
      <c r="M1100" t="s">
        <v>54</v>
      </c>
      <c r="N1100" t="s">
        <v>48</v>
      </c>
      <c r="O1100">
        <v>27</v>
      </c>
      <c r="P1100" t="s">
        <v>70</v>
      </c>
      <c r="Q1100" t="s">
        <v>43</v>
      </c>
      <c r="R1100" t="s">
        <v>63</v>
      </c>
      <c r="S1100" t="s">
        <v>51</v>
      </c>
      <c r="T1100">
        <v>0</v>
      </c>
      <c r="U1100">
        <v>0</v>
      </c>
      <c r="V1100">
        <v>1</v>
      </c>
      <c r="W1100">
        <v>0</v>
      </c>
      <c r="X1100">
        <v>3</v>
      </c>
      <c r="Y1100">
        <v>0</v>
      </c>
      <c r="Z1100" t="s">
        <v>37</v>
      </c>
      <c r="AA1100">
        <v>8</v>
      </c>
      <c r="AB1100" t="s">
        <v>73</v>
      </c>
      <c r="AC1100" t="b">
        <v>1</v>
      </c>
      <c r="AD1100" t="b">
        <v>1</v>
      </c>
    </row>
    <row r="1101" spans="1:30" x14ac:dyDescent="0.25">
      <c r="A1101" t="s">
        <v>1167</v>
      </c>
      <c r="B1101" s="1">
        <v>44186</v>
      </c>
      <c r="D1101" s="1">
        <v>45666</v>
      </c>
      <c r="E1101" s="1">
        <v>45666</v>
      </c>
      <c r="F1101" s="1">
        <v>45888</v>
      </c>
      <c r="G1101" s="1">
        <v>45888</v>
      </c>
      <c r="H1101">
        <v>4</v>
      </c>
      <c r="I1101">
        <v>147.13999999999999</v>
      </c>
      <c r="J1101">
        <v>36.78</v>
      </c>
      <c r="K1101">
        <v>77.11</v>
      </c>
      <c r="L1101" t="s">
        <v>59</v>
      </c>
      <c r="M1101" t="s">
        <v>76</v>
      </c>
      <c r="N1101" t="s">
        <v>33</v>
      </c>
      <c r="O1101">
        <v>32</v>
      </c>
      <c r="P1101" t="s">
        <v>34</v>
      </c>
      <c r="Q1101" t="s">
        <v>50</v>
      </c>
      <c r="R1101" t="s">
        <v>67</v>
      </c>
      <c r="S1101" t="s">
        <v>96</v>
      </c>
      <c r="T1101">
        <v>0</v>
      </c>
      <c r="U1101">
        <v>0</v>
      </c>
      <c r="V1101">
        <v>0</v>
      </c>
      <c r="W1101">
        <v>0</v>
      </c>
      <c r="X1101">
        <v>1</v>
      </c>
      <c r="Y1101" s="1">
        <v>45020</v>
      </c>
      <c r="Z1101" s="1">
        <v>45020</v>
      </c>
      <c r="AA1101">
        <v>0</v>
      </c>
      <c r="AB1101" t="s">
        <v>38</v>
      </c>
      <c r="AC1101" t="b">
        <v>0</v>
      </c>
      <c r="AD1101" t="b">
        <v>1</v>
      </c>
    </row>
    <row r="1102" spans="1:30" x14ac:dyDescent="0.25">
      <c r="A1102" t="s">
        <v>1168</v>
      </c>
      <c r="B1102" s="1">
        <v>43970</v>
      </c>
      <c r="D1102" s="1">
        <v>45289</v>
      </c>
      <c r="E1102" s="1">
        <v>45289</v>
      </c>
      <c r="F1102" s="1">
        <v>45332</v>
      </c>
      <c r="G1102" s="1">
        <v>45332</v>
      </c>
      <c r="H1102">
        <v>6</v>
      </c>
      <c r="I1102">
        <v>408.14</v>
      </c>
      <c r="J1102">
        <v>68.02</v>
      </c>
      <c r="K1102">
        <v>0</v>
      </c>
      <c r="L1102" t="s">
        <v>47</v>
      </c>
      <c r="M1102" t="s">
        <v>88</v>
      </c>
      <c r="N1102" t="s">
        <v>33</v>
      </c>
      <c r="O1102">
        <v>33</v>
      </c>
      <c r="P1102" t="s">
        <v>34</v>
      </c>
      <c r="Q1102" t="s">
        <v>82</v>
      </c>
      <c r="R1102" t="s">
        <v>35</v>
      </c>
      <c r="S1102" t="s">
        <v>72</v>
      </c>
      <c r="T1102">
        <v>0</v>
      </c>
      <c r="U1102">
        <v>0</v>
      </c>
      <c r="V1102">
        <v>0</v>
      </c>
      <c r="W1102">
        <v>1</v>
      </c>
      <c r="X1102">
        <v>2</v>
      </c>
      <c r="Y1102" s="1">
        <v>45345</v>
      </c>
      <c r="Z1102" s="1">
        <v>45345</v>
      </c>
      <c r="AA1102">
        <v>1</v>
      </c>
      <c r="AB1102" t="s">
        <v>38</v>
      </c>
      <c r="AC1102" t="b">
        <v>1</v>
      </c>
      <c r="AD1102" t="b">
        <v>1</v>
      </c>
    </row>
    <row r="1103" spans="1:30" x14ac:dyDescent="0.25">
      <c r="A1103" t="s">
        <v>1169</v>
      </c>
      <c r="B1103" s="1">
        <v>43972</v>
      </c>
      <c r="D1103" s="1">
        <v>44678</v>
      </c>
      <c r="E1103" s="1">
        <v>44678</v>
      </c>
      <c r="F1103">
        <v>0</v>
      </c>
      <c r="G1103" t="s">
        <v>92</v>
      </c>
      <c r="H1103">
        <v>0</v>
      </c>
      <c r="I1103">
        <v>0</v>
      </c>
      <c r="J1103">
        <v>0</v>
      </c>
      <c r="K1103">
        <v>0</v>
      </c>
      <c r="L1103" t="s">
        <v>59</v>
      </c>
      <c r="M1103" t="s">
        <v>62</v>
      </c>
      <c r="N1103" t="s">
        <v>42</v>
      </c>
      <c r="O1103">
        <v>34</v>
      </c>
      <c r="P1103" t="s">
        <v>34</v>
      </c>
      <c r="Q1103" t="s">
        <v>55</v>
      </c>
      <c r="R1103" t="s">
        <v>56</v>
      </c>
      <c r="S1103" t="s">
        <v>96</v>
      </c>
      <c r="T1103">
        <v>0</v>
      </c>
      <c r="U1103">
        <v>0</v>
      </c>
      <c r="V1103">
        <v>0</v>
      </c>
      <c r="W1103">
        <v>0</v>
      </c>
      <c r="X1103">
        <v>0</v>
      </c>
      <c r="Y1103" s="1">
        <v>44629</v>
      </c>
      <c r="Z1103" s="1">
        <v>44629</v>
      </c>
      <c r="AA1103">
        <v>0</v>
      </c>
      <c r="AB1103" t="s">
        <v>52</v>
      </c>
      <c r="AC1103" t="b">
        <v>1</v>
      </c>
      <c r="AD1103" t="b">
        <v>0</v>
      </c>
    </row>
    <row r="1104" spans="1:30" x14ac:dyDescent="0.25">
      <c r="A1104" t="s">
        <v>1170</v>
      </c>
      <c r="B1104" s="1">
        <v>44427</v>
      </c>
      <c r="D1104" s="1">
        <v>44649</v>
      </c>
      <c r="E1104" s="1">
        <v>44649</v>
      </c>
      <c r="F1104" s="1">
        <v>45712</v>
      </c>
      <c r="G1104" s="1">
        <v>45712</v>
      </c>
      <c r="H1104">
        <v>4</v>
      </c>
      <c r="I1104">
        <v>208.17</v>
      </c>
      <c r="J1104">
        <v>52.04</v>
      </c>
      <c r="K1104">
        <v>52.42</v>
      </c>
      <c r="L1104" t="s">
        <v>87</v>
      </c>
      <c r="M1104" t="s">
        <v>104</v>
      </c>
      <c r="N1104" t="s">
        <v>33</v>
      </c>
      <c r="O1104">
        <v>18</v>
      </c>
      <c r="P1104" t="s">
        <v>49</v>
      </c>
      <c r="Q1104" t="s">
        <v>35</v>
      </c>
      <c r="R1104" t="s">
        <v>56</v>
      </c>
      <c r="S1104" t="s">
        <v>57</v>
      </c>
      <c r="T1104">
        <v>0</v>
      </c>
      <c r="U1104">
        <v>0</v>
      </c>
      <c r="V1104">
        <v>0</v>
      </c>
      <c r="W1104">
        <v>0</v>
      </c>
      <c r="X1104">
        <v>0</v>
      </c>
      <c r="Y1104" s="1">
        <v>45245</v>
      </c>
      <c r="Z1104" s="1">
        <v>45245</v>
      </c>
      <c r="AA1104">
        <v>9</v>
      </c>
      <c r="AB1104" t="s">
        <v>38</v>
      </c>
      <c r="AC1104" t="b">
        <v>1</v>
      </c>
      <c r="AD1104" t="b">
        <v>0</v>
      </c>
    </row>
    <row r="1105" spans="1:30" x14ac:dyDescent="0.25">
      <c r="A1105" t="s">
        <v>1171</v>
      </c>
      <c r="B1105" s="1">
        <v>43945</v>
      </c>
      <c r="D1105" s="1">
        <v>45572</v>
      </c>
      <c r="E1105" s="1">
        <v>45572</v>
      </c>
      <c r="F1105" s="1">
        <v>45745</v>
      </c>
      <c r="G1105" s="1">
        <v>45745</v>
      </c>
      <c r="H1105">
        <v>5</v>
      </c>
      <c r="I1105">
        <v>72.650000000000006</v>
      </c>
      <c r="J1105">
        <v>14.53</v>
      </c>
      <c r="K1105">
        <v>22.61</v>
      </c>
      <c r="L1105" t="s">
        <v>40</v>
      </c>
      <c r="M1105" t="s">
        <v>54</v>
      </c>
      <c r="N1105" t="s">
        <v>33</v>
      </c>
      <c r="O1105">
        <v>34</v>
      </c>
      <c r="P1105" t="s">
        <v>34</v>
      </c>
      <c r="Q1105" t="s">
        <v>90</v>
      </c>
      <c r="R1105" t="s">
        <v>56</v>
      </c>
      <c r="S1105" t="s">
        <v>100</v>
      </c>
      <c r="T1105">
        <v>0</v>
      </c>
      <c r="U1105">
        <v>0</v>
      </c>
      <c r="V1105">
        <v>1</v>
      </c>
      <c r="W1105">
        <v>0</v>
      </c>
      <c r="X1105">
        <v>0</v>
      </c>
      <c r="Y1105" s="1">
        <v>45591</v>
      </c>
      <c r="Z1105" s="1">
        <v>45591</v>
      </c>
      <c r="AA1105">
        <v>0</v>
      </c>
      <c r="AB1105" t="s">
        <v>38</v>
      </c>
      <c r="AC1105" t="b">
        <v>1</v>
      </c>
      <c r="AD1105" t="b">
        <v>0</v>
      </c>
    </row>
    <row r="1106" spans="1:30" x14ac:dyDescent="0.25">
      <c r="A1106" t="s">
        <v>1172</v>
      </c>
      <c r="B1106" s="1">
        <v>44114</v>
      </c>
      <c r="D1106" s="1">
        <v>44691</v>
      </c>
      <c r="E1106" s="1">
        <v>44691</v>
      </c>
      <c r="F1106" s="1">
        <v>45389</v>
      </c>
      <c r="G1106" s="1">
        <v>45389</v>
      </c>
      <c r="H1106">
        <v>4</v>
      </c>
      <c r="I1106">
        <v>392.96</v>
      </c>
      <c r="J1106">
        <v>98.24</v>
      </c>
      <c r="K1106">
        <v>0.5</v>
      </c>
      <c r="L1106" t="s">
        <v>87</v>
      </c>
      <c r="M1106" t="s">
        <v>76</v>
      </c>
      <c r="N1106" t="s">
        <v>48</v>
      </c>
      <c r="O1106">
        <v>28</v>
      </c>
      <c r="P1106" t="s">
        <v>70</v>
      </c>
      <c r="Q1106" t="s">
        <v>66</v>
      </c>
      <c r="R1106" t="s">
        <v>35</v>
      </c>
      <c r="S1106" t="s">
        <v>57</v>
      </c>
      <c r="T1106">
        <v>0</v>
      </c>
      <c r="U1106">
        <v>0</v>
      </c>
      <c r="V1106">
        <v>0</v>
      </c>
      <c r="W1106">
        <v>0</v>
      </c>
      <c r="X1106">
        <v>0</v>
      </c>
      <c r="Y1106" s="1">
        <v>44542</v>
      </c>
      <c r="Z1106" s="1">
        <v>44542</v>
      </c>
      <c r="AA1106">
        <v>3</v>
      </c>
      <c r="AB1106" t="s">
        <v>52</v>
      </c>
      <c r="AC1106" t="b">
        <v>0</v>
      </c>
      <c r="AD1106" t="b">
        <v>0</v>
      </c>
    </row>
    <row r="1107" spans="1:30" x14ac:dyDescent="0.25">
      <c r="A1107" t="s">
        <v>1173</v>
      </c>
      <c r="B1107" s="1">
        <v>44024</v>
      </c>
      <c r="D1107" s="1">
        <v>45513</v>
      </c>
      <c r="E1107" s="1">
        <v>45513</v>
      </c>
      <c r="F1107" s="1">
        <v>45690</v>
      </c>
      <c r="G1107" s="1">
        <v>45690</v>
      </c>
      <c r="H1107">
        <v>2</v>
      </c>
      <c r="I1107">
        <v>164.89</v>
      </c>
      <c r="J1107">
        <v>82.45</v>
      </c>
      <c r="K1107">
        <v>95.69</v>
      </c>
      <c r="L1107" t="s">
        <v>31</v>
      </c>
      <c r="M1107" t="s">
        <v>76</v>
      </c>
      <c r="N1107" t="s">
        <v>48</v>
      </c>
      <c r="O1107">
        <v>22</v>
      </c>
      <c r="P1107" t="s">
        <v>70</v>
      </c>
      <c r="Q1107" t="s">
        <v>66</v>
      </c>
      <c r="R1107" t="s">
        <v>35</v>
      </c>
      <c r="S1107" t="s">
        <v>51</v>
      </c>
      <c r="T1107">
        <v>0</v>
      </c>
      <c r="U1107">
        <v>0</v>
      </c>
      <c r="V1107">
        <v>0</v>
      </c>
      <c r="W1107">
        <v>0</v>
      </c>
      <c r="X1107">
        <v>1</v>
      </c>
      <c r="Y1107" s="1">
        <v>45437</v>
      </c>
      <c r="Z1107" s="1">
        <v>45437</v>
      </c>
      <c r="AA1107">
        <v>9</v>
      </c>
      <c r="AB1107" t="s">
        <v>38</v>
      </c>
      <c r="AC1107" t="b">
        <v>1</v>
      </c>
      <c r="AD1107" t="b">
        <v>0</v>
      </c>
    </row>
    <row r="1108" spans="1:30" x14ac:dyDescent="0.25">
      <c r="A1108" t="s">
        <v>1174</v>
      </c>
      <c r="B1108" s="1">
        <v>44021</v>
      </c>
      <c r="D1108" s="1">
        <v>45361</v>
      </c>
      <c r="E1108" s="1">
        <v>45361</v>
      </c>
      <c r="F1108" s="1">
        <v>45626</v>
      </c>
      <c r="G1108" s="1">
        <v>45626</v>
      </c>
      <c r="H1108">
        <v>2</v>
      </c>
      <c r="I1108">
        <v>139.69999999999999</v>
      </c>
      <c r="J1108">
        <v>69.849999999999994</v>
      </c>
      <c r="K1108">
        <v>101.62</v>
      </c>
      <c r="L1108" t="s">
        <v>40</v>
      </c>
      <c r="M1108" t="s">
        <v>41</v>
      </c>
      <c r="N1108" t="s">
        <v>42</v>
      </c>
      <c r="O1108">
        <v>25</v>
      </c>
      <c r="P1108" t="s">
        <v>70</v>
      </c>
      <c r="Q1108" t="s">
        <v>90</v>
      </c>
      <c r="R1108" t="s">
        <v>63</v>
      </c>
      <c r="S1108" t="s">
        <v>36</v>
      </c>
      <c r="T1108">
        <v>0</v>
      </c>
      <c r="U1108">
        <v>0</v>
      </c>
      <c r="V1108">
        <v>0</v>
      </c>
      <c r="W1108">
        <v>0</v>
      </c>
      <c r="X1108">
        <v>2</v>
      </c>
      <c r="Y1108" s="1">
        <v>45463</v>
      </c>
      <c r="Z1108" s="1">
        <v>45463</v>
      </c>
      <c r="AA1108">
        <v>0</v>
      </c>
      <c r="AB1108" t="s">
        <v>73</v>
      </c>
      <c r="AC1108" t="b">
        <v>0</v>
      </c>
      <c r="AD1108" t="b">
        <v>0</v>
      </c>
    </row>
    <row r="1109" spans="1:30" x14ac:dyDescent="0.25">
      <c r="A1109" t="s">
        <v>1175</v>
      </c>
      <c r="B1109" s="1">
        <v>45600</v>
      </c>
      <c r="D1109" s="1">
        <v>45940</v>
      </c>
      <c r="E1109" s="1">
        <v>45940</v>
      </c>
      <c r="F1109" s="1">
        <v>45940</v>
      </c>
      <c r="G1109" s="1">
        <v>45940</v>
      </c>
      <c r="H1109">
        <v>3</v>
      </c>
      <c r="I1109">
        <v>140.22999999999999</v>
      </c>
      <c r="J1109">
        <v>46.74</v>
      </c>
      <c r="K1109">
        <v>31.7</v>
      </c>
      <c r="L1109" t="s">
        <v>65</v>
      </c>
      <c r="M1109" t="s">
        <v>76</v>
      </c>
      <c r="N1109" t="s">
        <v>42</v>
      </c>
      <c r="O1109">
        <v>25</v>
      </c>
      <c r="P1109" t="s">
        <v>70</v>
      </c>
      <c r="Q1109" t="s">
        <v>66</v>
      </c>
      <c r="R1109" t="s">
        <v>67</v>
      </c>
      <c r="S1109" t="s">
        <v>45</v>
      </c>
      <c r="T1109">
        <v>0</v>
      </c>
      <c r="U1109">
        <v>0</v>
      </c>
      <c r="V1109">
        <v>0</v>
      </c>
      <c r="W1109">
        <v>0</v>
      </c>
      <c r="X1109">
        <v>0</v>
      </c>
      <c r="Y1109" s="1">
        <v>45707</v>
      </c>
      <c r="Z1109" s="1">
        <v>45707</v>
      </c>
      <c r="AA1109">
        <v>6</v>
      </c>
      <c r="AB1109" t="s">
        <v>38</v>
      </c>
      <c r="AC1109" t="b">
        <v>0</v>
      </c>
      <c r="AD1109" t="b">
        <v>1</v>
      </c>
    </row>
    <row r="1110" spans="1:30" x14ac:dyDescent="0.25">
      <c r="A1110" t="s">
        <v>1176</v>
      </c>
      <c r="B1110" s="1">
        <v>45220</v>
      </c>
      <c r="D1110" s="1">
        <v>45638</v>
      </c>
      <c r="E1110" s="1">
        <v>45638</v>
      </c>
      <c r="F1110" s="1">
        <v>45776</v>
      </c>
      <c r="G1110" s="1">
        <v>45776</v>
      </c>
      <c r="H1110">
        <v>3</v>
      </c>
      <c r="I1110">
        <v>122.17</v>
      </c>
      <c r="J1110">
        <v>40.72</v>
      </c>
      <c r="K1110">
        <v>86.85</v>
      </c>
      <c r="L1110" t="s">
        <v>47</v>
      </c>
      <c r="M1110" t="s">
        <v>60</v>
      </c>
      <c r="N1110" t="s">
        <v>48</v>
      </c>
      <c r="O1110">
        <v>18</v>
      </c>
      <c r="P1110" t="s">
        <v>49</v>
      </c>
      <c r="Q1110" t="s">
        <v>82</v>
      </c>
      <c r="R1110" t="s">
        <v>35</v>
      </c>
      <c r="S1110" t="s">
        <v>100</v>
      </c>
      <c r="T1110">
        <v>0</v>
      </c>
      <c r="U1110">
        <v>1</v>
      </c>
      <c r="V1110">
        <v>0</v>
      </c>
      <c r="W1110">
        <v>0</v>
      </c>
      <c r="X1110">
        <v>0</v>
      </c>
      <c r="Y1110">
        <v>0</v>
      </c>
      <c r="Z1110" t="s">
        <v>37</v>
      </c>
      <c r="AA1110">
        <v>0</v>
      </c>
      <c r="AB1110" t="s">
        <v>73</v>
      </c>
      <c r="AC1110" t="b">
        <v>1</v>
      </c>
      <c r="AD1110" t="b">
        <v>1</v>
      </c>
    </row>
    <row r="1111" spans="1:30" x14ac:dyDescent="0.25">
      <c r="A1111" t="s">
        <v>1177</v>
      </c>
      <c r="B1111" s="1">
        <v>44414</v>
      </c>
      <c r="D1111" s="1">
        <v>45806</v>
      </c>
      <c r="E1111" s="1">
        <v>45806</v>
      </c>
      <c r="F1111" s="1">
        <v>45903</v>
      </c>
      <c r="G1111" s="1">
        <v>45903</v>
      </c>
      <c r="H1111">
        <v>3</v>
      </c>
      <c r="I1111">
        <v>157.87</v>
      </c>
      <c r="J1111">
        <v>52.62</v>
      </c>
      <c r="K1111">
        <v>26.77</v>
      </c>
      <c r="L1111" t="s">
        <v>65</v>
      </c>
      <c r="M1111" t="s">
        <v>104</v>
      </c>
      <c r="N1111" t="s">
        <v>48</v>
      </c>
      <c r="O1111">
        <v>28</v>
      </c>
      <c r="P1111" t="s">
        <v>70</v>
      </c>
      <c r="Q1111" t="s">
        <v>90</v>
      </c>
      <c r="R1111" t="s">
        <v>44</v>
      </c>
      <c r="S1111" t="s">
        <v>96</v>
      </c>
      <c r="T1111">
        <v>0</v>
      </c>
      <c r="U1111">
        <v>0</v>
      </c>
      <c r="V1111">
        <v>0</v>
      </c>
      <c r="W1111">
        <v>1</v>
      </c>
      <c r="X1111">
        <v>0</v>
      </c>
      <c r="Y1111" s="1">
        <v>45223</v>
      </c>
      <c r="Z1111" s="1">
        <v>45223</v>
      </c>
      <c r="AA1111">
        <v>2</v>
      </c>
      <c r="AB1111" t="s">
        <v>52</v>
      </c>
      <c r="AC1111" t="b">
        <v>0</v>
      </c>
      <c r="AD1111" t="b">
        <v>1</v>
      </c>
    </row>
    <row r="1112" spans="1:30" x14ac:dyDescent="0.25">
      <c r="A1112" t="s">
        <v>1178</v>
      </c>
      <c r="B1112" s="1">
        <v>43882</v>
      </c>
      <c r="D1112" s="1">
        <v>44394</v>
      </c>
      <c r="E1112" s="1">
        <v>44394</v>
      </c>
      <c r="F1112" s="1">
        <v>45896</v>
      </c>
      <c r="G1112" s="1">
        <v>45896</v>
      </c>
      <c r="H1112">
        <v>1</v>
      </c>
      <c r="I1112">
        <v>78.58</v>
      </c>
      <c r="J1112">
        <v>78.58</v>
      </c>
      <c r="K1112">
        <v>41.82</v>
      </c>
      <c r="L1112" t="s">
        <v>40</v>
      </c>
      <c r="M1112" t="s">
        <v>32</v>
      </c>
      <c r="N1112" t="s">
        <v>48</v>
      </c>
      <c r="O1112">
        <v>26</v>
      </c>
      <c r="P1112" t="s">
        <v>70</v>
      </c>
      <c r="Q1112" t="s">
        <v>90</v>
      </c>
      <c r="R1112" t="s">
        <v>56</v>
      </c>
      <c r="S1112" t="s">
        <v>57</v>
      </c>
      <c r="T1112">
        <v>0</v>
      </c>
      <c r="U1112">
        <v>0</v>
      </c>
      <c r="V1112">
        <v>0</v>
      </c>
      <c r="W1112">
        <v>0</v>
      </c>
      <c r="X1112">
        <v>0</v>
      </c>
      <c r="Y1112" s="1">
        <v>44747</v>
      </c>
      <c r="Z1112" s="1">
        <v>44747</v>
      </c>
      <c r="AA1112">
        <v>0</v>
      </c>
      <c r="AB1112" t="s">
        <v>38</v>
      </c>
      <c r="AC1112" t="b">
        <v>1</v>
      </c>
      <c r="AD1112" t="b">
        <v>0</v>
      </c>
    </row>
    <row r="1113" spans="1:30" x14ac:dyDescent="0.25">
      <c r="A1113" t="s">
        <v>1179</v>
      </c>
      <c r="B1113" s="1">
        <v>45123</v>
      </c>
      <c r="D1113" s="1">
        <v>45123</v>
      </c>
      <c r="E1113" s="1">
        <v>45123</v>
      </c>
      <c r="F1113" s="1">
        <v>45658</v>
      </c>
      <c r="G1113" s="1">
        <v>45658</v>
      </c>
      <c r="H1113">
        <v>3</v>
      </c>
      <c r="I1113">
        <v>75.09</v>
      </c>
      <c r="J1113">
        <v>25.03</v>
      </c>
      <c r="K1113">
        <v>0.5</v>
      </c>
      <c r="L1113" t="s">
        <v>31</v>
      </c>
      <c r="M1113" t="s">
        <v>76</v>
      </c>
      <c r="N1113" t="s">
        <v>48</v>
      </c>
      <c r="O1113">
        <v>35</v>
      </c>
      <c r="P1113" t="s">
        <v>34</v>
      </c>
      <c r="Q1113" t="s">
        <v>55</v>
      </c>
      <c r="R1113" t="s">
        <v>67</v>
      </c>
      <c r="S1113" t="s">
        <v>72</v>
      </c>
      <c r="T1113">
        <v>0</v>
      </c>
      <c r="U1113">
        <v>1</v>
      </c>
      <c r="V1113">
        <v>0</v>
      </c>
      <c r="W1113">
        <v>0</v>
      </c>
      <c r="X1113">
        <v>0</v>
      </c>
      <c r="Y1113">
        <v>0</v>
      </c>
      <c r="Z1113" t="s">
        <v>37</v>
      </c>
      <c r="AA1113">
        <v>0</v>
      </c>
      <c r="AB1113" t="s">
        <v>52</v>
      </c>
      <c r="AC1113" t="b">
        <v>1</v>
      </c>
      <c r="AD1113" t="b">
        <v>1</v>
      </c>
    </row>
    <row r="1114" spans="1:30" x14ac:dyDescent="0.25">
      <c r="A1114" t="s">
        <v>1180</v>
      </c>
      <c r="B1114" s="1">
        <v>45247</v>
      </c>
      <c r="D1114">
        <v>0</v>
      </c>
      <c r="E1114" t="s">
        <v>92</v>
      </c>
      <c r="F1114">
        <v>0</v>
      </c>
      <c r="G1114" t="s">
        <v>92</v>
      </c>
      <c r="H1114">
        <v>0</v>
      </c>
      <c r="I1114">
        <v>0</v>
      </c>
      <c r="J1114">
        <v>0</v>
      </c>
      <c r="K1114">
        <v>0</v>
      </c>
      <c r="L1114" t="s">
        <v>59</v>
      </c>
      <c r="M1114" t="s">
        <v>104</v>
      </c>
      <c r="N1114" t="s">
        <v>48</v>
      </c>
      <c r="O1114">
        <v>20</v>
      </c>
      <c r="P1114" t="s">
        <v>70</v>
      </c>
      <c r="Q1114" t="s">
        <v>82</v>
      </c>
      <c r="R1114" t="s">
        <v>56</v>
      </c>
      <c r="S1114" t="s">
        <v>72</v>
      </c>
      <c r="T1114">
        <v>0</v>
      </c>
      <c r="U1114">
        <v>0</v>
      </c>
      <c r="V1114">
        <v>0</v>
      </c>
      <c r="W1114">
        <v>0</v>
      </c>
      <c r="X1114">
        <v>0</v>
      </c>
      <c r="Y1114" s="1">
        <v>45292</v>
      </c>
      <c r="Z1114" s="1">
        <v>45292</v>
      </c>
      <c r="AA1114">
        <v>3</v>
      </c>
      <c r="AB1114" t="s">
        <v>38</v>
      </c>
      <c r="AC1114" t="b">
        <v>1</v>
      </c>
      <c r="AD1114" t="b">
        <v>0</v>
      </c>
    </row>
    <row r="1115" spans="1:30" x14ac:dyDescent="0.25">
      <c r="A1115" t="s">
        <v>1181</v>
      </c>
      <c r="B1115" s="1">
        <v>45310</v>
      </c>
      <c r="D1115" s="1">
        <v>45322</v>
      </c>
      <c r="E1115" s="1">
        <v>45322</v>
      </c>
      <c r="F1115" s="1">
        <v>45427</v>
      </c>
      <c r="G1115" s="1">
        <v>45427</v>
      </c>
      <c r="H1115">
        <v>4</v>
      </c>
      <c r="I1115">
        <v>371.45</v>
      </c>
      <c r="J1115">
        <v>92.86</v>
      </c>
      <c r="K1115">
        <v>85.95</v>
      </c>
      <c r="L1115" t="s">
        <v>40</v>
      </c>
      <c r="M1115" t="s">
        <v>88</v>
      </c>
      <c r="N1115" t="s">
        <v>48</v>
      </c>
      <c r="O1115">
        <v>24</v>
      </c>
      <c r="P1115" t="s">
        <v>70</v>
      </c>
      <c r="Q1115" t="s">
        <v>43</v>
      </c>
      <c r="R1115" t="s">
        <v>63</v>
      </c>
      <c r="S1115" t="s">
        <v>85</v>
      </c>
      <c r="T1115">
        <v>0</v>
      </c>
      <c r="U1115">
        <v>0</v>
      </c>
      <c r="V1115">
        <v>0</v>
      </c>
      <c r="W1115">
        <v>1</v>
      </c>
      <c r="X1115">
        <v>1</v>
      </c>
      <c r="Y1115">
        <v>0</v>
      </c>
      <c r="Z1115" t="s">
        <v>37</v>
      </c>
      <c r="AA1115">
        <v>9</v>
      </c>
      <c r="AB1115" t="s">
        <v>38</v>
      </c>
      <c r="AC1115" t="b">
        <v>1</v>
      </c>
      <c r="AD1115" t="b">
        <v>0</v>
      </c>
    </row>
    <row r="1116" spans="1:30" x14ac:dyDescent="0.25">
      <c r="A1116" t="s">
        <v>1182</v>
      </c>
      <c r="B1116" s="1">
        <v>44870</v>
      </c>
      <c r="D1116" s="1">
        <v>45344</v>
      </c>
      <c r="E1116" s="1">
        <v>45344</v>
      </c>
      <c r="F1116" s="1">
        <v>45660</v>
      </c>
      <c r="G1116" s="1">
        <v>45660</v>
      </c>
      <c r="H1116">
        <v>3</v>
      </c>
      <c r="I1116">
        <v>124.29</v>
      </c>
      <c r="J1116">
        <v>41.43</v>
      </c>
      <c r="K1116">
        <v>24.02</v>
      </c>
      <c r="L1116" t="s">
        <v>87</v>
      </c>
      <c r="M1116" t="s">
        <v>41</v>
      </c>
      <c r="N1116" t="s">
        <v>48</v>
      </c>
      <c r="O1116">
        <v>34</v>
      </c>
      <c r="P1116" t="s">
        <v>34</v>
      </c>
      <c r="Q1116" t="s">
        <v>55</v>
      </c>
      <c r="R1116" t="s">
        <v>63</v>
      </c>
      <c r="S1116" t="s">
        <v>36</v>
      </c>
      <c r="T1116">
        <v>0</v>
      </c>
      <c r="U1116">
        <v>0</v>
      </c>
      <c r="V1116">
        <v>0</v>
      </c>
      <c r="W1116">
        <v>0</v>
      </c>
      <c r="X1116">
        <v>1</v>
      </c>
      <c r="Y1116">
        <v>0</v>
      </c>
      <c r="Z1116" t="s">
        <v>37</v>
      </c>
      <c r="AA1116">
        <v>0</v>
      </c>
      <c r="AB1116" t="s">
        <v>52</v>
      </c>
      <c r="AC1116" t="b">
        <v>0</v>
      </c>
      <c r="AD1116" t="b">
        <v>0</v>
      </c>
    </row>
    <row r="1117" spans="1:30" x14ac:dyDescent="0.25">
      <c r="A1117" t="s">
        <v>1183</v>
      </c>
      <c r="B1117" s="1">
        <v>44314</v>
      </c>
      <c r="D1117" s="1">
        <v>45002</v>
      </c>
      <c r="E1117" s="1">
        <v>45002</v>
      </c>
      <c r="F1117" s="1">
        <v>45163</v>
      </c>
      <c r="G1117" s="1">
        <v>45163</v>
      </c>
      <c r="H1117">
        <v>2</v>
      </c>
      <c r="I1117">
        <v>19.14</v>
      </c>
      <c r="J1117">
        <v>9.57</v>
      </c>
      <c r="K1117">
        <v>16.09</v>
      </c>
      <c r="L1117" t="s">
        <v>87</v>
      </c>
      <c r="M1117" t="s">
        <v>32</v>
      </c>
      <c r="N1117" t="s">
        <v>48</v>
      </c>
      <c r="O1117">
        <v>40</v>
      </c>
      <c r="P1117" t="s">
        <v>34</v>
      </c>
      <c r="Q1117" t="s">
        <v>50</v>
      </c>
      <c r="R1117" t="s">
        <v>67</v>
      </c>
      <c r="S1117" t="s">
        <v>51</v>
      </c>
      <c r="T1117">
        <v>0</v>
      </c>
      <c r="U1117">
        <v>0</v>
      </c>
      <c r="V1117">
        <v>0</v>
      </c>
      <c r="W1117">
        <v>0</v>
      </c>
      <c r="X1117">
        <v>1</v>
      </c>
      <c r="Y1117" s="1">
        <v>45056</v>
      </c>
      <c r="Z1117" s="1">
        <v>45056</v>
      </c>
      <c r="AA1117">
        <v>5</v>
      </c>
      <c r="AB1117" t="s">
        <v>38</v>
      </c>
      <c r="AC1117" t="b">
        <v>1</v>
      </c>
      <c r="AD1117" t="b">
        <v>0</v>
      </c>
    </row>
    <row r="1118" spans="1:30" x14ac:dyDescent="0.25">
      <c r="A1118" t="s">
        <v>1184</v>
      </c>
      <c r="B1118" s="1">
        <v>45591</v>
      </c>
      <c r="D1118" s="1">
        <v>45608</v>
      </c>
      <c r="E1118" s="1">
        <v>45608</v>
      </c>
      <c r="F1118" s="1">
        <v>45709</v>
      </c>
      <c r="G1118" s="1">
        <v>45709</v>
      </c>
      <c r="H1118">
        <v>5</v>
      </c>
      <c r="I1118">
        <v>550.27</v>
      </c>
      <c r="J1118">
        <v>110.05</v>
      </c>
      <c r="K1118">
        <v>39.799999999999997</v>
      </c>
      <c r="L1118" t="s">
        <v>65</v>
      </c>
      <c r="M1118" t="s">
        <v>95</v>
      </c>
      <c r="N1118" t="s">
        <v>48</v>
      </c>
      <c r="O1118">
        <v>33</v>
      </c>
      <c r="P1118" t="s">
        <v>34</v>
      </c>
      <c r="Q1118" t="s">
        <v>43</v>
      </c>
      <c r="R1118" t="s">
        <v>67</v>
      </c>
      <c r="S1118" t="s">
        <v>51</v>
      </c>
      <c r="T1118">
        <v>0</v>
      </c>
      <c r="U1118">
        <v>0</v>
      </c>
      <c r="V1118">
        <v>0</v>
      </c>
      <c r="W1118">
        <v>1</v>
      </c>
      <c r="X1118">
        <v>1</v>
      </c>
      <c r="Y1118">
        <v>0</v>
      </c>
      <c r="Z1118" t="s">
        <v>37</v>
      </c>
      <c r="AA1118">
        <v>8</v>
      </c>
      <c r="AB1118" t="s">
        <v>38</v>
      </c>
      <c r="AC1118" t="b">
        <v>1</v>
      </c>
      <c r="AD1118" t="b">
        <v>0</v>
      </c>
    </row>
    <row r="1119" spans="1:30" x14ac:dyDescent="0.25">
      <c r="A1119" t="s">
        <v>1185</v>
      </c>
      <c r="B1119" s="1">
        <v>44517</v>
      </c>
      <c r="D1119" s="1">
        <v>45877</v>
      </c>
      <c r="E1119" s="1">
        <v>45877</v>
      </c>
      <c r="F1119" s="1">
        <v>45917</v>
      </c>
      <c r="G1119" s="1">
        <v>45917</v>
      </c>
      <c r="H1119">
        <v>3</v>
      </c>
      <c r="I1119">
        <v>143.19999999999999</v>
      </c>
      <c r="J1119">
        <v>47.73</v>
      </c>
      <c r="K1119">
        <v>55.77</v>
      </c>
      <c r="L1119" t="s">
        <v>87</v>
      </c>
      <c r="M1119" t="s">
        <v>88</v>
      </c>
      <c r="N1119" t="s">
        <v>48</v>
      </c>
      <c r="O1119">
        <v>36</v>
      </c>
      <c r="P1119" t="s">
        <v>34</v>
      </c>
      <c r="Q1119" t="s">
        <v>82</v>
      </c>
      <c r="R1119" t="s">
        <v>44</v>
      </c>
      <c r="S1119" t="s">
        <v>36</v>
      </c>
      <c r="T1119">
        <v>0</v>
      </c>
      <c r="U1119">
        <v>0</v>
      </c>
      <c r="V1119">
        <v>0</v>
      </c>
      <c r="W1119">
        <v>0</v>
      </c>
      <c r="X1119">
        <v>2</v>
      </c>
      <c r="Y1119" s="1">
        <v>44880</v>
      </c>
      <c r="Z1119" s="1">
        <v>44880</v>
      </c>
      <c r="AA1119">
        <v>0</v>
      </c>
      <c r="AB1119" t="s">
        <v>38</v>
      </c>
      <c r="AC1119" t="b">
        <v>1</v>
      </c>
      <c r="AD1119" t="b">
        <v>0</v>
      </c>
    </row>
    <row r="1120" spans="1:30" x14ac:dyDescent="0.25">
      <c r="A1120" t="s">
        <v>1186</v>
      </c>
      <c r="B1120" s="1">
        <v>44753</v>
      </c>
      <c r="D1120" s="1">
        <v>45155</v>
      </c>
      <c r="E1120" s="1">
        <v>45155</v>
      </c>
      <c r="F1120" s="1">
        <v>45574</v>
      </c>
      <c r="G1120" s="1">
        <v>45574</v>
      </c>
      <c r="H1120">
        <v>5</v>
      </c>
      <c r="I1120">
        <v>590.96</v>
      </c>
      <c r="J1120">
        <v>118.19</v>
      </c>
      <c r="K1120">
        <v>0</v>
      </c>
      <c r="L1120" t="s">
        <v>65</v>
      </c>
      <c r="M1120" t="s">
        <v>104</v>
      </c>
      <c r="N1120" t="s">
        <v>42</v>
      </c>
      <c r="O1120">
        <v>47</v>
      </c>
      <c r="P1120" t="s">
        <v>34</v>
      </c>
      <c r="Q1120" t="s">
        <v>90</v>
      </c>
      <c r="R1120" t="s">
        <v>35</v>
      </c>
      <c r="S1120" t="s">
        <v>36</v>
      </c>
      <c r="T1120">
        <v>2</v>
      </c>
      <c r="U1120">
        <v>1</v>
      </c>
      <c r="V1120">
        <v>0</v>
      </c>
      <c r="W1120">
        <v>0</v>
      </c>
      <c r="X1120">
        <v>1</v>
      </c>
      <c r="Y1120" s="1">
        <v>45032</v>
      </c>
      <c r="Z1120" s="1">
        <v>45032</v>
      </c>
      <c r="AA1120">
        <v>0</v>
      </c>
      <c r="AB1120" t="s">
        <v>38</v>
      </c>
      <c r="AC1120" t="b">
        <v>1</v>
      </c>
      <c r="AD1120" t="b">
        <v>0</v>
      </c>
    </row>
    <row r="1121" spans="1:30" x14ac:dyDescent="0.25">
      <c r="A1121" t="s">
        <v>1187</v>
      </c>
      <c r="B1121" s="1">
        <v>44412</v>
      </c>
      <c r="D1121" s="1">
        <v>45650</v>
      </c>
      <c r="E1121" s="1">
        <v>45650</v>
      </c>
      <c r="F1121" s="1">
        <v>45854</v>
      </c>
      <c r="G1121" s="1">
        <v>45854</v>
      </c>
      <c r="H1121">
        <v>3</v>
      </c>
      <c r="I1121">
        <v>185.8</v>
      </c>
      <c r="J1121">
        <v>61.93</v>
      </c>
      <c r="K1121">
        <v>71.63</v>
      </c>
      <c r="L1121" t="s">
        <v>59</v>
      </c>
      <c r="M1121" t="s">
        <v>76</v>
      </c>
      <c r="N1121" t="s">
        <v>33</v>
      </c>
      <c r="O1121">
        <v>43</v>
      </c>
      <c r="P1121" t="s">
        <v>34</v>
      </c>
      <c r="Q1121" t="s">
        <v>35</v>
      </c>
      <c r="R1121" t="s">
        <v>56</v>
      </c>
      <c r="S1121" t="s">
        <v>57</v>
      </c>
      <c r="T1121">
        <v>0</v>
      </c>
      <c r="U1121">
        <v>0</v>
      </c>
      <c r="V1121">
        <v>0</v>
      </c>
      <c r="W1121">
        <v>0</v>
      </c>
      <c r="X1121">
        <v>0</v>
      </c>
      <c r="Y1121" s="1">
        <v>45359</v>
      </c>
      <c r="Z1121" s="1">
        <v>45359</v>
      </c>
      <c r="AA1121">
        <v>0</v>
      </c>
      <c r="AB1121" t="s">
        <v>52</v>
      </c>
      <c r="AC1121" t="b">
        <v>1</v>
      </c>
      <c r="AD1121" t="b">
        <v>1</v>
      </c>
    </row>
    <row r="1122" spans="1:30" x14ac:dyDescent="0.25">
      <c r="A1122" t="s">
        <v>1188</v>
      </c>
      <c r="B1122" s="1">
        <v>44347</v>
      </c>
      <c r="D1122" s="1">
        <v>44918</v>
      </c>
      <c r="E1122" s="1">
        <v>44918</v>
      </c>
      <c r="F1122" s="1">
        <v>45206</v>
      </c>
      <c r="G1122" s="1">
        <v>45206</v>
      </c>
      <c r="H1122">
        <v>2</v>
      </c>
      <c r="I1122">
        <v>36.03</v>
      </c>
      <c r="J1122">
        <v>18.02</v>
      </c>
      <c r="K1122">
        <v>8.7799999999999994</v>
      </c>
      <c r="L1122" t="s">
        <v>87</v>
      </c>
      <c r="M1122" t="s">
        <v>88</v>
      </c>
      <c r="N1122" t="s">
        <v>48</v>
      </c>
      <c r="O1122">
        <v>35</v>
      </c>
      <c r="P1122" t="s">
        <v>34</v>
      </c>
      <c r="Q1122" t="s">
        <v>50</v>
      </c>
      <c r="R1122" t="s">
        <v>63</v>
      </c>
      <c r="S1122" t="s">
        <v>45</v>
      </c>
      <c r="T1122">
        <v>0</v>
      </c>
      <c r="U1122">
        <v>0</v>
      </c>
      <c r="V1122">
        <v>0</v>
      </c>
      <c r="W1122">
        <v>0</v>
      </c>
      <c r="X1122">
        <v>1</v>
      </c>
      <c r="Y1122" s="1">
        <v>45602</v>
      </c>
      <c r="Z1122" s="1">
        <v>45602</v>
      </c>
      <c r="AA1122">
        <v>0</v>
      </c>
      <c r="AB1122" t="s">
        <v>52</v>
      </c>
      <c r="AC1122" t="b">
        <v>0</v>
      </c>
      <c r="AD1122" t="b">
        <v>1</v>
      </c>
    </row>
    <row r="1123" spans="1:30" x14ac:dyDescent="0.25">
      <c r="A1123" t="s">
        <v>1189</v>
      </c>
      <c r="B1123" s="1">
        <v>44535</v>
      </c>
      <c r="D1123" s="1">
        <v>45498</v>
      </c>
      <c r="E1123" s="1">
        <v>45498</v>
      </c>
      <c r="F1123" s="1">
        <v>45583</v>
      </c>
      <c r="G1123" s="1">
        <v>45583</v>
      </c>
      <c r="H1123">
        <v>1</v>
      </c>
      <c r="I1123">
        <v>40.57</v>
      </c>
      <c r="J1123">
        <v>40.57</v>
      </c>
      <c r="K1123">
        <v>72.989999999999995</v>
      </c>
      <c r="L1123" t="s">
        <v>87</v>
      </c>
      <c r="M1123" t="s">
        <v>32</v>
      </c>
      <c r="N1123" t="s">
        <v>42</v>
      </c>
      <c r="O1123">
        <v>23</v>
      </c>
      <c r="P1123" t="s">
        <v>70</v>
      </c>
      <c r="Q1123" t="s">
        <v>55</v>
      </c>
      <c r="R1123" t="s">
        <v>63</v>
      </c>
      <c r="S1123" t="s">
        <v>45</v>
      </c>
      <c r="T1123">
        <v>0</v>
      </c>
      <c r="U1123">
        <v>0</v>
      </c>
      <c r="V1123">
        <v>0</v>
      </c>
      <c r="W1123">
        <v>0</v>
      </c>
      <c r="X1123">
        <v>1</v>
      </c>
      <c r="Y1123">
        <v>0</v>
      </c>
      <c r="Z1123" t="s">
        <v>37</v>
      </c>
      <c r="AA1123">
        <v>9</v>
      </c>
      <c r="AB1123" t="s">
        <v>73</v>
      </c>
      <c r="AC1123" t="b">
        <v>0</v>
      </c>
      <c r="AD1123" t="b">
        <v>1</v>
      </c>
    </row>
    <row r="1124" spans="1:30" x14ac:dyDescent="0.25">
      <c r="A1124" t="s">
        <v>1190</v>
      </c>
      <c r="B1124" s="1">
        <v>44496</v>
      </c>
      <c r="D1124">
        <v>0</v>
      </c>
      <c r="E1124" t="s">
        <v>92</v>
      </c>
      <c r="F1124">
        <v>0</v>
      </c>
      <c r="G1124" t="s">
        <v>92</v>
      </c>
      <c r="H1124">
        <v>0</v>
      </c>
      <c r="I1124">
        <v>0</v>
      </c>
      <c r="J1124">
        <v>0</v>
      </c>
      <c r="K1124">
        <v>0</v>
      </c>
      <c r="L1124" t="s">
        <v>65</v>
      </c>
      <c r="M1124" t="s">
        <v>95</v>
      </c>
      <c r="N1124" t="s">
        <v>48</v>
      </c>
      <c r="O1124">
        <v>40</v>
      </c>
      <c r="P1124" t="s">
        <v>34</v>
      </c>
      <c r="Q1124" t="s">
        <v>66</v>
      </c>
      <c r="R1124" t="s">
        <v>35</v>
      </c>
      <c r="S1124" t="s">
        <v>96</v>
      </c>
      <c r="T1124">
        <v>1</v>
      </c>
      <c r="U1124">
        <v>0</v>
      </c>
      <c r="V1124">
        <v>0</v>
      </c>
      <c r="W1124">
        <v>0</v>
      </c>
      <c r="X1124">
        <v>0</v>
      </c>
      <c r="Y1124" s="1">
        <v>45733</v>
      </c>
      <c r="Z1124" s="1">
        <v>45733</v>
      </c>
      <c r="AA1124">
        <v>4</v>
      </c>
      <c r="AB1124" t="s">
        <v>38</v>
      </c>
      <c r="AC1124" t="b">
        <v>1</v>
      </c>
      <c r="AD1124" t="b">
        <v>0</v>
      </c>
    </row>
    <row r="1125" spans="1:30" x14ac:dyDescent="0.25">
      <c r="A1125" t="s">
        <v>1191</v>
      </c>
      <c r="B1125" s="1">
        <v>45483</v>
      </c>
      <c r="D1125" s="1">
        <v>45495</v>
      </c>
      <c r="E1125" s="1">
        <v>45495</v>
      </c>
      <c r="F1125" s="1">
        <v>45798</v>
      </c>
      <c r="G1125" s="1">
        <v>45798</v>
      </c>
      <c r="H1125">
        <v>5</v>
      </c>
      <c r="I1125">
        <v>240.91</v>
      </c>
      <c r="J1125">
        <v>48.18</v>
      </c>
      <c r="K1125">
        <v>40.67</v>
      </c>
      <c r="L1125" t="s">
        <v>31</v>
      </c>
      <c r="M1125" t="s">
        <v>80</v>
      </c>
      <c r="N1125" t="s">
        <v>42</v>
      </c>
      <c r="O1125">
        <v>33</v>
      </c>
      <c r="P1125" t="s">
        <v>34</v>
      </c>
      <c r="Q1125" t="s">
        <v>55</v>
      </c>
      <c r="R1125" t="s">
        <v>35</v>
      </c>
      <c r="S1125" t="s">
        <v>45</v>
      </c>
      <c r="T1125">
        <v>0</v>
      </c>
      <c r="U1125">
        <v>0</v>
      </c>
      <c r="V1125">
        <v>1</v>
      </c>
      <c r="W1125">
        <v>0</v>
      </c>
      <c r="X1125">
        <v>3</v>
      </c>
      <c r="Y1125" s="1">
        <v>45749</v>
      </c>
      <c r="Z1125" s="1">
        <v>45749</v>
      </c>
      <c r="AA1125">
        <v>1</v>
      </c>
      <c r="AB1125" t="s">
        <v>38</v>
      </c>
      <c r="AC1125" t="b">
        <v>1</v>
      </c>
      <c r="AD1125" t="b">
        <v>0</v>
      </c>
    </row>
    <row r="1126" spans="1:30" x14ac:dyDescent="0.25">
      <c r="A1126" t="s">
        <v>1192</v>
      </c>
      <c r="B1126" s="1">
        <v>44745</v>
      </c>
      <c r="D1126" s="1">
        <v>45565</v>
      </c>
      <c r="E1126" s="1">
        <v>45565</v>
      </c>
      <c r="F1126">
        <v>0</v>
      </c>
      <c r="G1126" t="s">
        <v>92</v>
      </c>
      <c r="H1126">
        <v>0</v>
      </c>
      <c r="I1126">
        <v>0</v>
      </c>
      <c r="J1126">
        <v>0</v>
      </c>
      <c r="K1126">
        <v>0</v>
      </c>
      <c r="L1126" t="s">
        <v>87</v>
      </c>
      <c r="M1126" t="s">
        <v>88</v>
      </c>
      <c r="N1126" t="s">
        <v>48</v>
      </c>
      <c r="O1126">
        <v>38</v>
      </c>
      <c r="P1126" t="s">
        <v>34</v>
      </c>
      <c r="Q1126" t="s">
        <v>35</v>
      </c>
      <c r="R1126" t="s">
        <v>63</v>
      </c>
      <c r="S1126" t="s">
        <v>36</v>
      </c>
      <c r="T1126">
        <v>0</v>
      </c>
      <c r="U1126">
        <v>1</v>
      </c>
      <c r="V1126">
        <v>0</v>
      </c>
      <c r="W1126">
        <v>0</v>
      </c>
      <c r="X1126">
        <v>0</v>
      </c>
      <c r="Y1126" s="1">
        <v>44824</v>
      </c>
      <c r="Z1126" s="1">
        <v>44824</v>
      </c>
      <c r="AA1126">
        <v>0</v>
      </c>
      <c r="AB1126" t="s">
        <v>38</v>
      </c>
      <c r="AC1126" t="b">
        <v>0</v>
      </c>
      <c r="AD1126" t="b">
        <v>1</v>
      </c>
    </row>
    <row r="1127" spans="1:30" x14ac:dyDescent="0.25">
      <c r="A1127" t="s">
        <v>1193</v>
      </c>
      <c r="B1127" s="1">
        <v>44418</v>
      </c>
      <c r="D1127" s="1">
        <v>45723</v>
      </c>
      <c r="E1127" s="1">
        <v>45723</v>
      </c>
      <c r="F1127" s="1">
        <v>45904</v>
      </c>
      <c r="G1127" s="1">
        <v>45904</v>
      </c>
      <c r="H1127">
        <v>2</v>
      </c>
      <c r="I1127">
        <v>150.6</v>
      </c>
      <c r="J1127">
        <v>75.3</v>
      </c>
      <c r="K1127">
        <v>118.27</v>
      </c>
      <c r="L1127" t="s">
        <v>40</v>
      </c>
      <c r="M1127" t="s">
        <v>76</v>
      </c>
      <c r="N1127" t="s">
        <v>48</v>
      </c>
      <c r="O1127">
        <v>34</v>
      </c>
      <c r="P1127" t="s">
        <v>34</v>
      </c>
      <c r="Q1127" t="s">
        <v>35</v>
      </c>
      <c r="R1127" t="s">
        <v>44</v>
      </c>
      <c r="S1127" t="s">
        <v>85</v>
      </c>
      <c r="T1127">
        <v>0</v>
      </c>
      <c r="U1127">
        <v>0</v>
      </c>
      <c r="V1127">
        <v>0</v>
      </c>
      <c r="W1127">
        <v>0</v>
      </c>
      <c r="X1127">
        <v>1</v>
      </c>
      <c r="Y1127" s="1">
        <v>45619</v>
      </c>
      <c r="Z1127" s="1">
        <v>45619</v>
      </c>
      <c r="AA1127">
        <v>5</v>
      </c>
      <c r="AB1127" t="s">
        <v>38</v>
      </c>
      <c r="AC1127" t="b">
        <v>0</v>
      </c>
      <c r="AD1127" t="b">
        <v>0</v>
      </c>
    </row>
    <row r="1128" spans="1:30" x14ac:dyDescent="0.25">
      <c r="A1128" t="s">
        <v>1194</v>
      </c>
      <c r="B1128" s="1">
        <v>44143</v>
      </c>
      <c r="D1128" s="1">
        <v>44445</v>
      </c>
      <c r="E1128" s="1">
        <v>44445</v>
      </c>
      <c r="F1128" s="1">
        <v>45359</v>
      </c>
      <c r="G1128" s="1">
        <v>45359</v>
      </c>
      <c r="H1128">
        <v>2</v>
      </c>
      <c r="I1128">
        <v>179.74</v>
      </c>
      <c r="J1128">
        <v>89.87</v>
      </c>
      <c r="K1128">
        <v>120.88</v>
      </c>
      <c r="L1128" t="s">
        <v>65</v>
      </c>
      <c r="M1128" t="s">
        <v>88</v>
      </c>
      <c r="N1128" t="s">
        <v>33</v>
      </c>
      <c r="O1128">
        <v>32</v>
      </c>
      <c r="P1128" t="s">
        <v>34</v>
      </c>
      <c r="Q1128" t="s">
        <v>43</v>
      </c>
      <c r="R1128" t="s">
        <v>56</v>
      </c>
      <c r="S1128" t="s">
        <v>72</v>
      </c>
      <c r="T1128">
        <v>1</v>
      </c>
      <c r="U1128">
        <v>0</v>
      </c>
      <c r="V1128">
        <v>0</v>
      </c>
      <c r="W1128">
        <v>0</v>
      </c>
      <c r="X1128">
        <v>1</v>
      </c>
      <c r="Y1128" s="1">
        <v>45071</v>
      </c>
      <c r="Z1128" s="1">
        <v>45071</v>
      </c>
      <c r="AA1128">
        <v>0</v>
      </c>
      <c r="AB1128" t="s">
        <v>73</v>
      </c>
      <c r="AC1128" t="b">
        <v>1</v>
      </c>
      <c r="AD1128" t="b">
        <v>1</v>
      </c>
    </row>
    <row r="1129" spans="1:30" x14ac:dyDescent="0.25">
      <c r="A1129" t="s">
        <v>1195</v>
      </c>
      <c r="B1129" s="1">
        <v>45534</v>
      </c>
      <c r="D1129" s="1">
        <v>45903</v>
      </c>
      <c r="E1129" s="1">
        <v>45903</v>
      </c>
      <c r="F1129" s="1">
        <v>45941</v>
      </c>
      <c r="G1129" s="1">
        <v>45941</v>
      </c>
      <c r="H1129">
        <v>2</v>
      </c>
      <c r="I1129">
        <v>159.88</v>
      </c>
      <c r="J1129">
        <v>79.94</v>
      </c>
      <c r="K1129">
        <v>41.95</v>
      </c>
      <c r="L1129" t="s">
        <v>65</v>
      </c>
      <c r="M1129" t="s">
        <v>95</v>
      </c>
      <c r="N1129" t="s">
        <v>42</v>
      </c>
      <c r="O1129">
        <v>21</v>
      </c>
      <c r="P1129" t="s">
        <v>70</v>
      </c>
      <c r="Q1129" t="s">
        <v>90</v>
      </c>
      <c r="R1129" t="s">
        <v>67</v>
      </c>
      <c r="S1129" t="s">
        <v>72</v>
      </c>
      <c r="T1129">
        <v>0</v>
      </c>
      <c r="U1129">
        <v>0</v>
      </c>
      <c r="V1129">
        <v>0</v>
      </c>
      <c r="W1129">
        <v>0</v>
      </c>
      <c r="X1129">
        <v>0</v>
      </c>
      <c r="Y1129">
        <v>0</v>
      </c>
      <c r="Z1129" t="s">
        <v>37</v>
      </c>
      <c r="AA1129">
        <v>0</v>
      </c>
      <c r="AB1129" t="s">
        <v>52</v>
      </c>
      <c r="AC1129" t="b">
        <v>1</v>
      </c>
      <c r="AD1129" t="b">
        <v>0</v>
      </c>
    </row>
    <row r="1130" spans="1:30" x14ac:dyDescent="0.25">
      <c r="A1130" t="s">
        <v>1196</v>
      </c>
      <c r="B1130" s="1">
        <v>45657</v>
      </c>
      <c r="D1130" s="1">
        <v>45908</v>
      </c>
      <c r="E1130" s="1">
        <v>45908</v>
      </c>
      <c r="F1130" s="1">
        <v>45909</v>
      </c>
      <c r="G1130" s="1">
        <v>45909</v>
      </c>
      <c r="H1130">
        <v>2</v>
      </c>
      <c r="I1130">
        <v>2.59</v>
      </c>
      <c r="J1130">
        <v>1.3</v>
      </c>
      <c r="K1130">
        <v>1.26</v>
      </c>
      <c r="L1130" t="s">
        <v>59</v>
      </c>
      <c r="M1130" t="s">
        <v>88</v>
      </c>
      <c r="N1130" t="s">
        <v>48</v>
      </c>
      <c r="O1130">
        <v>34</v>
      </c>
      <c r="P1130" t="s">
        <v>34</v>
      </c>
      <c r="Q1130" t="s">
        <v>55</v>
      </c>
      <c r="R1130" t="s">
        <v>35</v>
      </c>
      <c r="S1130" t="s">
        <v>96</v>
      </c>
      <c r="T1130">
        <v>1</v>
      </c>
      <c r="U1130">
        <v>0</v>
      </c>
      <c r="V1130">
        <v>0</v>
      </c>
      <c r="W1130">
        <v>1</v>
      </c>
      <c r="X1130">
        <v>1</v>
      </c>
      <c r="Y1130" s="1">
        <v>45678</v>
      </c>
      <c r="Z1130" s="1">
        <v>45678</v>
      </c>
      <c r="AA1130">
        <v>0</v>
      </c>
      <c r="AB1130" t="s">
        <v>38</v>
      </c>
      <c r="AC1130" t="b">
        <v>1</v>
      </c>
      <c r="AD1130" t="b">
        <v>0</v>
      </c>
    </row>
    <row r="1131" spans="1:30" x14ac:dyDescent="0.25">
      <c r="A1131" t="s">
        <v>1197</v>
      </c>
      <c r="B1131" s="1">
        <v>44680</v>
      </c>
      <c r="D1131" s="1">
        <v>45571</v>
      </c>
      <c r="E1131" s="1">
        <v>45571</v>
      </c>
      <c r="F1131" s="1">
        <v>45663</v>
      </c>
      <c r="G1131" s="1">
        <v>45663</v>
      </c>
      <c r="H1131">
        <v>4</v>
      </c>
      <c r="I1131">
        <v>84.5</v>
      </c>
      <c r="J1131">
        <v>21.13</v>
      </c>
      <c r="K1131">
        <v>41.37</v>
      </c>
      <c r="L1131" t="s">
        <v>47</v>
      </c>
      <c r="M1131" t="s">
        <v>54</v>
      </c>
      <c r="N1131" t="s">
        <v>33</v>
      </c>
      <c r="O1131">
        <v>27</v>
      </c>
      <c r="P1131" t="s">
        <v>70</v>
      </c>
      <c r="Q1131" t="s">
        <v>66</v>
      </c>
      <c r="R1131" t="s">
        <v>44</v>
      </c>
      <c r="S1131" t="s">
        <v>51</v>
      </c>
      <c r="T1131">
        <v>0</v>
      </c>
      <c r="U1131">
        <v>0</v>
      </c>
      <c r="V1131">
        <v>1</v>
      </c>
      <c r="W1131">
        <v>0</v>
      </c>
      <c r="X1131">
        <v>1</v>
      </c>
      <c r="Y1131" s="1">
        <v>45883</v>
      </c>
      <c r="Z1131" s="1">
        <v>45883</v>
      </c>
      <c r="AA1131">
        <v>0</v>
      </c>
      <c r="AB1131" t="s">
        <v>73</v>
      </c>
      <c r="AC1131" t="b">
        <v>1</v>
      </c>
      <c r="AD1131" t="b">
        <v>0</v>
      </c>
    </row>
    <row r="1132" spans="1:30" x14ac:dyDescent="0.25">
      <c r="A1132" t="s">
        <v>1198</v>
      </c>
      <c r="B1132" s="1">
        <v>44826</v>
      </c>
      <c r="D1132" s="1">
        <v>44941</v>
      </c>
      <c r="E1132" s="1">
        <v>44941</v>
      </c>
      <c r="F1132">
        <v>0</v>
      </c>
      <c r="G1132" t="s">
        <v>92</v>
      </c>
      <c r="H1132">
        <v>0</v>
      </c>
      <c r="I1132">
        <v>0</v>
      </c>
      <c r="J1132">
        <v>0</v>
      </c>
      <c r="K1132">
        <v>0</v>
      </c>
      <c r="L1132" t="s">
        <v>31</v>
      </c>
      <c r="M1132" t="s">
        <v>95</v>
      </c>
      <c r="N1132" t="s">
        <v>48</v>
      </c>
      <c r="O1132">
        <v>32</v>
      </c>
      <c r="P1132" t="s">
        <v>34</v>
      </c>
      <c r="Q1132" t="s">
        <v>82</v>
      </c>
      <c r="R1132" t="s">
        <v>63</v>
      </c>
      <c r="S1132" t="s">
        <v>100</v>
      </c>
      <c r="T1132">
        <v>0</v>
      </c>
      <c r="U1132">
        <v>0</v>
      </c>
      <c r="V1132">
        <v>0</v>
      </c>
      <c r="W1132">
        <v>0</v>
      </c>
      <c r="X1132">
        <v>0</v>
      </c>
      <c r="Y1132">
        <v>0</v>
      </c>
      <c r="Z1132" t="s">
        <v>37</v>
      </c>
      <c r="AA1132">
        <v>0</v>
      </c>
      <c r="AB1132" t="s">
        <v>52</v>
      </c>
      <c r="AC1132" t="b">
        <v>0</v>
      </c>
      <c r="AD1132" t="b">
        <v>1</v>
      </c>
    </row>
    <row r="1133" spans="1:30" x14ac:dyDescent="0.25">
      <c r="A1133" t="s">
        <v>1199</v>
      </c>
      <c r="B1133" s="1">
        <v>44238</v>
      </c>
      <c r="D1133" s="1">
        <v>45764</v>
      </c>
      <c r="E1133" s="1">
        <v>45764</v>
      </c>
      <c r="F1133" s="1">
        <v>45896</v>
      </c>
      <c r="G1133" s="1">
        <v>45896</v>
      </c>
      <c r="H1133">
        <v>3</v>
      </c>
      <c r="I1133">
        <v>65.459999999999994</v>
      </c>
      <c r="J1133">
        <v>21.82</v>
      </c>
      <c r="K1133">
        <v>26.8</v>
      </c>
      <c r="L1133" t="s">
        <v>65</v>
      </c>
      <c r="M1133" t="s">
        <v>69</v>
      </c>
      <c r="N1133" t="s">
        <v>42</v>
      </c>
      <c r="O1133">
        <v>26</v>
      </c>
      <c r="P1133" t="s">
        <v>70</v>
      </c>
      <c r="Q1133" t="s">
        <v>35</v>
      </c>
      <c r="R1133" t="s">
        <v>63</v>
      </c>
      <c r="S1133" t="s">
        <v>57</v>
      </c>
      <c r="T1133">
        <v>1</v>
      </c>
      <c r="U1133">
        <v>1</v>
      </c>
      <c r="V1133">
        <v>0</v>
      </c>
      <c r="W1133">
        <v>0</v>
      </c>
      <c r="X1133">
        <v>0</v>
      </c>
      <c r="Y1133" s="1">
        <v>45231</v>
      </c>
      <c r="Z1133" s="1">
        <v>45231</v>
      </c>
      <c r="AA1133">
        <v>8</v>
      </c>
      <c r="AB1133" t="s">
        <v>38</v>
      </c>
      <c r="AC1133" t="b">
        <v>1</v>
      </c>
      <c r="AD1133" t="b">
        <v>0</v>
      </c>
    </row>
    <row r="1134" spans="1:30" x14ac:dyDescent="0.25">
      <c r="A1134" t="s">
        <v>1200</v>
      </c>
      <c r="B1134" s="1">
        <v>44474</v>
      </c>
      <c r="D1134" s="1">
        <v>44634</v>
      </c>
      <c r="E1134" s="1">
        <v>44634</v>
      </c>
      <c r="F1134" s="1">
        <v>45871</v>
      </c>
      <c r="G1134" s="1">
        <v>45871</v>
      </c>
      <c r="H1134">
        <v>1</v>
      </c>
      <c r="I1134">
        <v>91.41</v>
      </c>
      <c r="J1134">
        <v>91.41</v>
      </c>
      <c r="K1134">
        <v>118.22</v>
      </c>
      <c r="L1134" t="s">
        <v>65</v>
      </c>
      <c r="M1134" t="s">
        <v>88</v>
      </c>
      <c r="N1134" t="s">
        <v>33</v>
      </c>
      <c r="O1134">
        <v>16</v>
      </c>
      <c r="P1134" t="s">
        <v>49</v>
      </c>
      <c r="Q1134" t="s">
        <v>55</v>
      </c>
      <c r="R1134" t="s">
        <v>56</v>
      </c>
      <c r="S1134" t="s">
        <v>96</v>
      </c>
      <c r="T1134">
        <v>0</v>
      </c>
      <c r="U1134">
        <v>0</v>
      </c>
      <c r="V1134">
        <v>0</v>
      </c>
      <c r="W1134">
        <v>0</v>
      </c>
      <c r="X1134">
        <v>0</v>
      </c>
      <c r="Y1134" s="1">
        <v>45416</v>
      </c>
      <c r="Z1134" s="1">
        <v>45416</v>
      </c>
      <c r="AA1134">
        <v>10</v>
      </c>
      <c r="AB1134" t="s">
        <v>38</v>
      </c>
      <c r="AC1134" t="b">
        <v>1</v>
      </c>
      <c r="AD1134" t="b">
        <v>0</v>
      </c>
    </row>
    <row r="1135" spans="1:30" x14ac:dyDescent="0.25">
      <c r="A1135" t="s">
        <v>1201</v>
      </c>
      <c r="B1135" s="1">
        <v>44950</v>
      </c>
      <c r="D1135" s="1">
        <v>45669</v>
      </c>
      <c r="E1135" s="1">
        <v>45669</v>
      </c>
      <c r="F1135" s="1">
        <v>45943</v>
      </c>
      <c r="G1135" s="1">
        <v>45943</v>
      </c>
      <c r="H1135">
        <v>2</v>
      </c>
      <c r="I1135">
        <v>95.26</v>
      </c>
      <c r="J1135">
        <v>47.63</v>
      </c>
      <c r="K1135">
        <v>79.58</v>
      </c>
      <c r="L1135" t="s">
        <v>59</v>
      </c>
      <c r="M1135" t="s">
        <v>32</v>
      </c>
      <c r="N1135" t="s">
        <v>42</v>
      </c>
      <c r="O1135">
        <v>50</v>
      </c>
      <c r="P1135" t="s">
        <v>34</v>
      </c>
      <c r="Q1135" t="s">
        <v>43</v>
      </c>
      <c r="R1135" t="s">
        <v>56</v>
      </c>
      <c r="S1135" t="s">
        <v>57</v>
      </c>
      <c r="T1135">
        <v>1</v>
      </c>
      <c r="U1135">
        <v>1</v>
      </c>
      <c r="V1135">
        <v>0</v>
      </c>
      <c r="W1135">
        <v>1</v>
      </c>
      <c r="X1135">
        <v>0</v>
      </c>
      <c r="Y1135">
        <v>0</v>
      </c>
      <c r="Z1135" t="s">
        <v>37</v>
      </c>
      <c r="AA1135">
        <v>3</v>
      </c>
      <c r="AB1135" t="s">
        <v>52</v>
      </c>
      <c r="AC1135" t="b">
        <v>0</v>
      </c>
      <c r="AD1135" t="b">
        <v>0</v>
      </c>
    </row>
    <row r="1136" spans="1:30" x14ac:dyDescent="0.25">
      <c r="A1136" t="s">
        <v>1202</v>
      </c>
      <c r="B1136" s="1">
        <v>44572</v>
      </c>
      <c r="D1136" s="1">
        <v>44638</v>
      </c>
      <c r="E1136" s="1">
        <v>44638</v>
      </c>
      <c r="F1136" s="1">
        <v>45298</v>
      </c>
      <c r="G1136" s="1">
        <v>45298</v>
      </c>
      <c r="H1136">
        <v>4</v>
      </c>
      <c r="I1136">
        <v>361.25</v>
      </c>
      <c r="J1136">
        <v>90.31</v>
      </c>
      <c r="K1136">
        <v>74.77</v>
      </c>
      <c r="L1136" t="s">
        <v>40</v>
      </c>
      <c r="M1136" t="s">
        <v>80</v>
      </c>
      <c r="N1136" t="s">
        <v>48</v>
      </c>
      <c r="O1136">
        <v>34</v>
      </c>
      <c r="P1136" t="s">
        <v>34</v>
      </c>
      <c r="Q1136" t="s">
        <v>50</v>
      </c>
      <c r="R1136" t="s">
        <v>35</v>
      </c>
      <c r="S1136" t="s">
        <v>51</v>
      </c>
      <c r="T1136">
        <v>0</v>
      </c>
      <c r="U1136">
        <v>0</v>
      </c>
      <c r="V1136">
        <v>0</v>
      </c>
      <c r="W1136">
        <v>1</v>
      </c>
      <c r="X1136">
        <v>0</v>
      </c>
      <c r="Y1136">
        <v>0</v>
      </c>
      <c r="Z1136" t="s">
        <v>37</v>
      </c>
      <c r="AA1136">
        <v>0</v>
      </c>
      <c r="AB1136" t="s">
        <v>73</v>
      </c>
      <c r="AC1136" t="b">
        <v>1</v>
      </c>
      <c r="AD1136" t="b">
        <v>1</v>
      </c>
    </row>
    <row r="1137" spans="1:30" x14ac:dyDescent="0.25">
      <c r="A1137" t="s">
        <v>1203</v>
      </c>
      <c r="B1137" s="1">
        <v>44263</v>
      </c>
      <c r="D1137" s="1">
        <v>45661</v>
      </c>
      <c r="E1137" s="1">
        <v>45661</v>
      </c>
      <c r="F1137" s="1">
        <v>45872</v>
      </c>
      <c r="G1137" s="1">
        <v>45872</v>
      </c>
      <c r="H1137">
        <v>2</v>
      </c>
      <c r="I1137">
        <v>160.57</v>
      </c>
      <c r="J1137">
        <v>80.290000000000006</v>
      </c>
      <c r="K1137">
        <v>139.96</v>
      </c>
      <c r="L1137" t="s">
        <v>65</v>
      </c>
      <c r="M1137" t="s">
        <v>104</v>
      </c>
      <c r="N1137" t="s">
        <v>42</v>
      </c>
      <c r="O1137">
        <v>34</v>
      </c>
      <c r="P1137" t="s">
        <v>34</v>
      </c>
      <c r="Q1137" t="s">
        <v>82</v>
      </c>
      <c r="R1137" t="s">
        <v>56</v>
      </c>
      <c r="S1137" t="s">
        <v>36</v>
      </c>
      <c r="T1137">
        <v>0</v>
      </c>
      <c r="U1137">
        <v>0</v>
      </c>
      <c r="V1137">
        <v>0</v>
      </c>
      <c r="W1137">
        <v>0</v>
      </c>
      <c r="X1137">
        <v>1</v>
      </c>
      <c r="Y1137" s="1">
        <v>45938</v>
      </c>
      <c r="Z1137" s="1">
        <v>45938</v>
      </c>
      <c r="AA1137">
        <v>4</v>
      </c>
      <c r="AB1137" t="s">
        <v>38</v>
      </c>
      <c r="AC1137" t="b">
        <v>1</v>
      </c>
      <c r="AD1137" t="b">
        <v>1</v>
      </c>
    </row>
    <row r="1138" spans="1:30" x14ac:dyDescent="0.25">
      <c r="A1138" t="s">
        <v>1204</v>
      </c>
      <c r="B1138" s="1">
        <v>44482</v>
      </c>
      <c r="D1138" s="1">
        <v>44491</v>
      </c>
      <c r="E1138" s="1">
        <v>44491</v>
      </c>
      <c r="F1138" s="1">
        <v>44556</v>
      </c>
      <c r="G1138" s="1">
        <v>44556</v>
      </c>
      <c r="H1138">
        <v>2</v>
      </c>
      <c r="I1138">
        <v>67.849999999999994</v>
      </c>
      <c r="J1138">
        <v>33.93</v>
      </c>
      <c r="K1138">
        <v>25.14</v>
      </c>
      <c r="L1138" t="s">
        <v>65</v>
      </c>
      <c r="M1138" t="s">
        <v>104</v>
      </c>
      <c r="N1138" t="s">
        <v>48</v>
      </c>
      <c r="O1138">
        <v>49</v>
      </c>
      <c r="P1138" t="s">
        <v>34</v>
      </c>
      <c r="Q1138" t="s">
        <v>90</v>
      </c>
      <c r="R1138" t="s">
        <v>63</v>
      </c>
      <c r="S1138" t="s">
        <v>51</v>
      </c>
      <c r="T1138">
        <v>0</v>
      </c>
      <c r="U1138">
        <v>0</v>
      </c>
      <c r="V1138">
        <v>0</v>
      </c>
      <c r="W1138">
        <v>0</v>
      </c>
      <c r="X1138">
        <v>0</v>
      </c>
      <c r="Y1138" s="1">
        <v>45174</v>
      </c>
      <c r="Z1138" s="1">
        <v>45174</v>
      </c>
      <c r="AA1138">
        <v>0</v>
      </c>
      <c r="AB1138" t="s">
        <v>52</v>
      </c>
      <c r="AC1138" t="b">
        <v>1</v>
      </c>
      <c r="AD1138" t="b">
        <v>0</v>
      </c>
    </row>
    <row r="1139" spans="1:30" x14ac:dyDescent="0.25">
      <c r="A1139" t="s">
        <v>1205</v>
      </c>
      <c r="B1139" s="1">
        <v>44490</v>
      </c>
      <c r="D1139" s="1">
        <v>45110</v>
      </c>
      <c r="E1139" s="1">
        <v>45110</v>
      </c>
      <c r="F1139" s="1">
        <v>45867</v>
      </c>
      <c r="G1139" s="1">
        <v>45867</v>
      </c>
      <c r="H1139">
        <v>6</v>
      </c>
      <c r="I1139">
        <v>420.86</v>
      </c>
      <c r="J1139">
        <v>70.14</v>
      </c>
      <c r="K1139">
        <v>46.14</v>
      </c>
      <c r="L1139" t="s">
        <v>40</v>
      </c>
      <c r="M1139" t="s">
        <v>54</v>
      </c>
      <c r="N1139" t="s">
        <v>42</v>
      </c>
      <c r="O1139">
        <v>36</v>
      </c>
      <c r="P1139" t="s">
        <v>34</v>
      </c>
      <c r="Q1139" t="s">
        <v>50</v>
      </c>
      <c r="R1139" t="s">
        <v>63</v>
      </c>
      <c r="S1139" t="s">
        <v>96</v>
      </c>
      <c r="T1139">
        <v>1</v>
      </c>
      <c r="U1139">
        <v>0</v>
      </c>
      <c r="V1139">
        <v>0</v>
      </c>
      <c r="W1139">
        <v>0</v>
      </c>
      <c r="X1139">
        <v>2</v>
      </c>
      <c r="Y1139" s="1">
        <v>45731</v>
      </c>
      <c r="Z1139" s="1">
        <v>45731</v>
      </c>
      <c r="AA1139">
        <v>8</v>
      </c>
      <c r="AB1139" t="s">
        <v>52</v>
      </c>
      <c r="AC1139" t="b">
        <v>1</v>
      </c>
      <c r="AD1139" t="b">
        <v>0</v>
      </c>
    </row>
    <row r="1140" spans="1:30" x14ac:dyDescent="0.25">
      <c r="A1140" t="s">
        <v>1206</v>
      </c>
      <c r="B1140" s="1">
        <v>44393</v>
      </c>
      <c r="D1140" s="1">
        <v>45262</v>
      </c>
      <c r="E1140" s="1">
        <v>45262</v>
      </c>
      <c r="F1140" s="1">
        <v>45678</v>
      </c>
      <c r="G1140" s="1">
        <v>45678</v>
      </c>
      <c r="H1140">
        <v>3</v>
      </c>
      <c r="I1140">
        <v>330.87</v>
      </c>
      <c r="J1140">
        <v>110.29</v>
      </c>
      <c r="K1140">
        <v>226.61</v>
      </c>
      <c r="L1140" t="s">
        <v>31</v>
      </c>
      <c r="M1140" t="s">
        <v>69</v>
      </c>
      <c r="N1140" t="s">
        <v>48</v>
      </c>
      <c r="O1140">
        <v>30</v>
      </c>
      <c r="P1140" t="s">
        <v>70</v>
      </c>
      <c r="Q1140" t="s">
        <v>90</v>
      </c>
      <c r="R1140" t="s">
        <v>67</v>
      </c>
      <c r="S1140" t="s">
        <v>51</v>
      </c>
      <c r="T1140">
        <v>0</v>
      </c>
      <c r="U1140">
        <v>0</v>
      </c>
      <c r="V1140">
        <v>0</v>
      </c>
      <c r="W1140">
        <v>0</v>
      </c>
      <c r="X1140">
        <v>1</v>
      </c>
      <c r="Y1140" s="1">
        <v>45768</v>
      </c>
      <c r="Z1140" s="1">
        <v>45768</v>
      </c>
      <c r="AA1140">
        <v>0</v>
      </c>
      <c r="AB1140" t="s">
        <v>52</v>
      </c>
      <c r="AC1140" t="b">
        <v>1</v>
      </c>
      <c r="AD1140" t="b">
        <v>1</v>
      </c>
    </row>
    <row r="1141" spans="1:30" x14ac:dyDescent="0.25">
      <c r="A1141" t="s">
        <v>1207</v>
      </c>
      <c r="B1141" s="1">
        <v>44392</v>
      </c>
      <c r="D1141" s="1">
        <v>44604</v>
      </c>
      <c r="E1141" s="1">
        <v>44604</v>
      </c>
      <c r="F1141" s="1">
        <v>44620</v>
      </c>
      <c r="G1141" s="1">
        <v>44620</v>
      </c>
      <c r="H1141">
        <v>1</v>
      </c>
      <c r="I1141">
        <v>13.24</v>
      </c>
      <c r="J1141">
        <v>13.24</v>
      </c>
      <c r="K1141">
        <v>27.38</v>
      </c>
      <c r="L1141" t="s">
        <v>31</v>
      </c>
      <c r="M1141" t="s">
        <v>76</v>
      </c>
      <c r="N1141" t="s">
        <v>48</v>
      </c>
      <c r="O1141">
        <v>41</v>
      </c>
      <c r="P1141" t="s">
        <v>34</v>
      </c>
      <c r="Q1141" t="s">
        <v>55</v>
      </c>
      <c r="R1141" t="s">
        <v>63</v>
      </c>
      <c r="S1141" t="s">
        <v>100</v>
      </c>
      <c r="T1141">
        <v>0</v>
      </c>
      <c r="U1141">
        <v>0</v>
      </c>
      <c r="V1141">
        <v>0</v>
      </c>
      <c r="W1141">
        <v>0</v>
      </c>
      <c r="X1141">
        <v>0</v>
      </c>
      <c r="Y1141" s="1">
        <v>45009</v>
      </c>
      <c r="Z1141" s="1">
        <v>45009</v>
      </c>
      <c r="AA1141">
        <v>8</v>
      </c>
      <c r="AB1141" t="s">
        <v>52</v>
      </c>
      <c r="AC1141" t="b">
        <v>1</v>
      </c>
      <c r="AD1141" t="b">
        <v>0</v>
      </c>
    </row>
    <row r="1142" spans="1:30" x14ac:dyDescent="0.25">
      <c r="A1142" t="s">
        <v>1208</v>
      </c>
      <c r="B1142" s="1">
        <v>44616</v>
      </c>
      <c r="D1142" s="1">
        <v>44879</v>
      </c>
      <c r="E1142" s="1">
        <v>44879</v>
      </c>
      <c r="F1142" s="1">
        <v>45135</v>
      </c>
      <c r="G1142" s="1">
        <v>45135</v>
      </c>
      <c r="H1142">
        <v>6</v>
      </c>
      <c r="I1142">
        <v>145.01</v>
      </c>
      <c r="J1142">
        <v>24.17</v>
      </c>
      <c r="K1142">
        <v>17.899999999999999</v>
      </c>
      <c r="L1142" t="s">
        <v>31</v>
      </c>
      <c r="M1142" t="s">
        <v>60</v>
      </c>
      <c r="N1142" t="s">
        <v>48</v>
      </c>
      <c r="O1142">
        <v>31</v>
      </c>
      <c r="P1142" t="s">
        <v>34</v>
      </c>
      <c r="Q1142" t="s">
        <v>55</v>
      </c>
      <c r="R1142" t="s">
        <v>63</v>
      </c>
      <c r="S1142" t="s">
        <v>100</v>
      </c>
      <c r="T1142">
        <v>0</v>
      </c>
      <c r="U1142">
        <v>1</v>
      </c>
      <c r="V1142">
        <v>1</v>
      </c>
      <c r="W1142">
        <v>0</v>
      </c>
      <c r="X1142">
        <v>2</v>
      </c>
      <c r="Y1142" s="1">
        <v>45915</v>
      </c>
      <c r="Z1142" s="1">
        <v>45915</v>
      </c>
      <c r="AA1142">
        <v>0</v>
      </c>
      <c r="AB1142" t="s">
        <v>38</v>
      </c>
      <c r="AC1142" t="b">
        <v>0</v>
      </c>
      <c r="AD1142" t="b">
        <v>0</v>
      </c>
    </row>
    <row r="1143" spans="1:30" x14ac:dyDescent="0.25">
      <c r="A1143" t="s">
        <v>1209</v>
      </c>
      <c r="B1143" s="1">
        <v>43955</v>
      </c>
      <c r="D1143" s="1">
        <v>45370</v>
      </c>
      <c r="E1143" s="1">
        <v>45370</v>
      </c>
      <c r="F1143" s="1">
        <v>45517</v>
      </c>
      <c r="G1143" s="1">
        <v>45517</v>
      </c>
      <c r="H1143">
        <v>8</v>
      </c>
      <c r="I1143">
        <v>331.32</v>
      </c>
      <c r="J1143">
        <v>41.42</v>
      </c>
      <c r="K1143">
        <v>33.549999999999997</v>
      </c>
      <c r="L1143" t="s">
        <v>47</v>
      </c>
      <c r="M1143" t="s">
        <v>60</v>
      </c>
      <c r="N1143" t="s">
        <v>48</v>
      </c>
      <c r="O1143">
        <v>36</v>
      </c>
      <c r="P1143" t="s">
        <v>34</v>
      </c>
      <c r="Q1143" t="s">
        <v>82</v>
      </c>
      <c r="R1143" t="s">
        <v>35</v>
      </c>
      <c r="S1143" t="s">
        <v>72</v>
      </c>
      <c r="T1143">
        <v>0</v>
      </c>
      <c r="U1143">
        <v>0</v>
      </c>
      <c r="V1143">
        <v>1</v>
      </c>
      <c r="W1143">
        <v>0</v>
      </c>
      <c r="X1143">
        <v>2</v>
      </c>
      <c r="Y1143" s="1">
        <v>45415</v>
      </c>
      <c r="Z1143" s="1">
        <v>45415</v>
      </c>
      <c r="AA1143">
        <v>0</v>
      </c>
      <c r="AB1143" t="s">
        <v>38</v>
      </c>
      <c r="AC1143" t="b">
        <v>1</v>
      </c>
      <c r="AD1143" t="b">
        <v>0</v>
      </c>
    </row>
    <row r="1144" spans="1:30" x14ac:dyDescent="0.25">
      <c r="A1144" t="s">
        <v>1210</v>
      </c>
      <c r="B1144" s="1">
        <v>45487</v>
      </c>
      <c r="D1144" s="1">
        <v>45837</v>
      </c>
      <c r="E1144" s="1">
        <v>45837</v>
      </c>
      <c r="F1144" s="1">
        <v>45842</v>
      </c>
      <c r="G1144" s="1">
        <v>45842</v>
      </c>
      <c r="H1144">
        <v>2</v>
      </c>
      <c r="I1144">
        <v>61.07</v>
      </c>
      <c r="J1144">
        <v>30.54</v>
      </c>
      <c r="K1144">
        <v>31.31</v>
      </c>
      <c r="L1144" t="s">
        <v>87</v>
      </c>
      <c r="M1144" t="s">
        <v>88</v>
      </c>
      <c r="N1144" t="s">
        <v>48</v>
      </c>
      <c r="O1144">
        <v>44</v>
      </c>
      <c r="P1144" t="s">
        <v>34</v>
      </c>
      <c r="Q1144" t="s">
        <v>43</v>
      </c>
      <c r="R1144" t="s">
        <v>44</v>
      </c>
      <c r="S1144" t="s">
        <v>45</v>
      </c>
      <c r="T1144">
        <v>0</v>
      </c>
      <c r="U1144">
        <v>0</v>
      </c>
      <c r="V1144">
        <v>0</v>
      </c>
      <c r="W1144">
        <v>0</v>
      </c>
      <c r="X1144">
        <v>1</v>
      </c>
      <c r="Y1144">
        <v>0</v>
      </c>
      <c r="Z1144" t="s">
        <v>37</v>
      </c>
      <c r="AA1144">
        <v>8</v>
      </c>
      <c r="AB1144" t="s">
        <v>73</v>
      </c>
      <c r="AC1144" t="b">
        <v>1</v>
      </c>
      <c r="AD1144" t="b">
        <v>0</v>
      </c>
    </row>
    <row r="1145" spans="1:30" x14ac:dyDescent="0.25">
      <c r="A1145" t="s">
        <v>1211</v>
      </c>
      <c r="B1145" s="1">
        <v>43997</v>
      </c>
      <c r="D1145" s="1">
        <v>45560</v>
      </c>
      <c r="E1145" s="1">
        <v>45560</v>
      </c>
      <c r="F1145" s="1">
        <v>45702</v>
      </c>
      <c r="G1145" s="1">
        <v>45702</v>
      </c>
      <c r="H1145">
        <v>3</v>
      </c>
      <c r="I1145">
        <v>44.02</v>
      </c>
      <c r="J1145">
        <v>14.67</v>
      </c>
      <c r="K1145">
        <v>16.61</v>
      </c>
      <c r="L1145" t="s">
        <v>40</v>
      </c>
      <c r="M1145" t="s">
        <v>60</v>
      </c>
      <c r="N1145" t="s">
        <v>48</v>
      </c>
      <c r="O1145">
        <v>36</v>
      </c>
      <c r="P1145" t="s">
        <v>34</v>
      </c>
      <c r="Q1145" t="s">
        <v>90</v>
      </c>
      <c r="R1145" t="s">
        <v>56</v>
      </c>
      <c r="S1145" t="s">
        <v>51</v>
      </c>
      <c r="T1145">
        <v>0</v>
      </c>
      <c r="U1145">
        <v>0</v>
      </c>
      <c r="V1145">
        <v>0</v>
      </c>
      <c r="W1145">
        <v>0</v>
      </c>
      <c r="X1145">
        <v>1</v>
      </c>
      <c r="Y1145" s="1">
        <v>45825</v>
      </c>
      <c r="Z1145" s="1">
        <v>45825</v>
      </c>
      <c r="AA1145">
        <v>0</v>
      </c>
      <c r="AB1145" t="s">
        <v>38</v>
      </c>
      <c r="AC1145" t="b">
        <v>1</v>
      </c>
      <c r="AD1145" t="b">
        <v>0</v>
      </c>
    </row>
    <row r="1146" spans="1:30" x14ac:dyDescent="0.25">
      <c r="A1146" t="s">
        <v>1212</v>
      </c>
      <c r="B1146" s="1">
        <v>45491</v>
      </c>
      <c r="D1146" s="1">
        <v>45752</v>
      </c>
      <c r="E1146" s="1">
        <v>45752</v>
      </c>
      <c r="F1146" s="1">
        <v>45858</v>
      </c>
      <c r="G1146" s="1">
        <v>45858</v>
      </c>
      <c r="H1146">
        <v>2</v>
      </c>
      <c r="I1146">
        <v>157.56</v>
      </c>
      <c r="J1146">
        <v>78.78</v>
      </c>
      <c r="K1146">
        <v>0</v>
      </c>
      <c r="L1146" t="s">
        <v>47</v>
      </c>
      <c r="M1146" t="s">
        <v>80</v>
      </c>
      <c r="N1146" t="s">
        <v>48</v>
      </c>
      <c r="O1146">
        <v>28</v>
      </c>
      <c r="P1146" t="s">
        <v>70</v>
      </c>
      <c r="Q1146" t="s">
        <v>50</v>
      </c>
      <c r="R1146" t="s">
        <v>67</v>
      </c>
      <c r="S1146" t="s">
        <v>85</v>
      </c>
      <c r="T1146">
        <v>0</v>
      </c>
      <c r="U1146">
        <v>0</v>
      </c>
      <c r="V1146">
        <v>0</v>
      </c>
      <c r="W1146">
        <v>0</v>
      </c>
      <c r="X1146">
        <v>0</v>
      </c>
      <c r="Y1146" s="1">
        <v>45841</v>
      </c>
      <c r="Z1146" s="1">
        <v>45841</v>
      </c>
      <c r="AA1146">
        <v>0</v>
      </c>
      <c r="AB1146" t="s">
        <v>38</v>
      </c>
      <c r="AC1146" t="b">
        <v>0</v>
      </c>
      <c r="AD1146" t="b">
        <v>1</v>
      </c>
    </row>
    <row r="1147" spans="1:30" x14ac:dyDescent="0.25">
      <c r="A1147" t="s">
        <v>1213</v>
      </c>
      <c r="B1147" s="1">
        <v>43920</v>
      </c>
      <c r="D1147" s="1">
        <v>44734</v>
      </c>
      <c r="E1147" s="1">
        <v>44734</v>
      </c>
      <c r="F1147" s="1">
        <v>45339</v>
      </c>
      <c r="G1147" s="1">
        <v>45339</v>
      </c>
      <c r="H1147">
        <v>1</v>
      </c>
      <c r="I1147">
        <v>54.75</v>
      </c>
      <c r="J1147">
        <v>54.75</v>
      </c>
      <c r="K1147">
        <v>109.94</v>
      </c>
      <c r="L1147" t="s">
        <v>31</v>
      </c>
      <c r="M1147" t="s">
        <v>76</v>
      </c>
      <c r="N1147" t="s">
        <v>33</v>
      </c>
      <c r="O1147">
        <v>36</v>
      </c>
      <c r="P1147" t="s">
        <v>34</v>
      </c>
      <c r="Q1147" t="s">
        <v>90</v>
      </c>
      <c r="R1147" t="s">
        <v>44</v>
      </c>
      <c r="S1147" t="s">
        <v>96</v>
      </c>
      <c r="T1147">
        <v>0</v>
      </c>
      <c r="U1147">
        <v>0</v>
      </c>
      <c r="V1147">
        <v>0</v>
      </c>
      <c r="W1147">
        <v>1</v>
      </c>
      <c r="X1147">
        <v>0</v>
      </c>
      <c r="Y1147">
        <v>0</v>
      </c>
      <c r="Z1147" t="s">
        <v>37</v>
      </c>
      <c r="AA1147">
        <v>0</v>
      </c>
      <c r="AB1147" t="s">
        <v>52</v>
      </c>
      <c r="AC1147" t="b">
        <v>1</v>
      </c>
      <c r="AD1147" t="b">
        <v>1</v>
      </c>
    </row>
    <row r="1148" spans="1:30" x14ac:dyDescent="0.25">
      <c r="A1148" t="s">
        <v>1214</v>
      </c>
      <c r="B1148" s="1">
        <v>44949</v>
      </c>
      <c r="D1148" s="1">
        <v>45926</v>
      </c>
      <c r="E1148" s="1">
        <v>45926</v>
      </c>
      <c r="F1148">
        <v>0</v>
      </c>
      <c r="G1148" t="s">
        <v>92</v>
      </c>
      <c r="H1148">
        <v>0</v>
      </c>
      <c r="I1148">
        <v>147.13999999999999</v>
      </c>
      <c r="J1148">
        <v>0</v>
      </c>
      <c r="K1148">
        <v>0</v>
      </c>
      <c r="L1148" t="s">
        <v>31</v>
      </c>
      <c r="M1148" t="s">
        <v>69</v>
      </c>
      <c r="N1148" t="s">
        <v>42</v>
      </c>
      <c r="O1148">
        <v>31</v>
      </c>
      <c r="P1148" t="s">
        <v>34</v>
      </c>
      <c r="Q1148" t="s">
        <v>35</v>
      </c>
      <c r="R1148" t="s">
        <v>35</v>
      </c>
      <c r="S1148" t="s">
        <v>51</v>
      </c>
      <c r="T1148">
        <v>0</v>
      </c>
      <c r="U1148">
        <v>0</v>
      </c>
      <c r="V1148">
        <v>0</v>
      </c>
      <c r="W1148">
        <v>0</v>
      </c>
      <c r="X1148">
        <v>0</v>
      </c>
      <c r="Y1148" s="1">
        <v>45345</v>
      </c>
      <c r="Z1148" s="1">
        <v>45345</v>
      </c>
      <c r="AA1148">
        <v>0</v>
      </c>
      <c r="AB1148" t="s">
        <v>73</v>
      </c>
      <c r="AC1148" t="b">
        <v>0</v>
      </c>
      <c r="AD1148" t="b">
        <v>1</v>
      </c>
    </row>
    <row r="1149" spans="1:30" x14ac:dyDescent="0.25">
      <c r="A1149" t="s">
        <v>1215</v>
      </c>
      <c r="B1149" s="1">
        <v>45489</v>
      </c>
      <c r="D1149" s="1">
        <v>45936</v>
      </c>
      <c r="E1149" s="1">
        <v>45936</v>
      </c>
      <c r="F1149" s="1">
        <v>45939</v>
      </c>
      <c r="G1149" s="1">
        <v>45939</v>
      </c>
      <c r="H1149">
        <v>1</v>
      </c>
      <c r="I1149">
        <v>42.98</v>
      </c>
      <c r="J1149">
        <v>42.98</v>
      </c>
      <c r="K1149">
        <v>58.67</v>
      </c>
      <c r="L1149" t="s">
        <v>65</v>
      </c>
      <c r="M1149" t="s">
        <v>60</v>
      </c>
      <c r="N1149" t="s">
        <v>33</v>
      </c>
      <c r="O1149">
        <v>42</v>
      </c>
      <c r="P1149" t="s">
        <v>34</v>
      </c>
      <c r="Q1149" t="s">
        <v>43</v>
      </c>
      <c r="R1149" t="s">
        <v>44</v>
      </c>
      <c r="S1149" t="s">
        <v>45</v>
      </c>
      <c r="T1149">
        <v>0</v>
      </c>
      <c r="U1149">
        <v>0</v>
      </c>
      <c r="V1149">
        <v>0</v>
      </c>
      <c r="W1149">
        <v>0</v>
      </c>
      <c r="X1149">
        <v>0</v>
      </c>
      <c r="Y1149" s="1">
        <v>45885</v>
      </c>
      <c r="Z1149" s="1">
        <v>45885</v>
      </c>
      <c r="AA1149">
        <v>0</v>
      </c>
      <c r="AB1149" t="s">
        <v>73</v>
      </c>
      <c r="AC1149" t="b">
        <v>1</v>
      </c>
      <c r="AD1149" t="b">
        <v>0</v>
      </c>
    </row>
    <row r="1150" spans="1:30" x14ac:dyDescent="0.25">
      <c r="A1150" t="s">
        <v>1216</v>
      </c>
      <c r="B1150" s="1">
        <v>45346</v>
      </c>
      <c r="D1150" s="1">
        <v>45668</v>
      </c>
      <c r="E1150" s="1">
        <v>45668</v>
      </c>
      <c r="F1150" s="1">
        <v>45846</v>
      </c>
      <c r="G1150" s="1">
        <v>45846</v>
      </c>
      <c r="H1150">
        <v>7</v>
      </c>
      <c r="I1150">
        <v>201.22</v>
      </c>
      <c r="J1150">
        <v>28.75</v>
      </c>
      <c r="K1150">
        <v>44.88</v>
      </c>
      <c r="L1150" t="s">
        <v>40</v>
      </c>
      <c r="M1150" t="s">
        <v>41</v>
      </c>
      <c r="N1150" t="s">
        <v>33</v>
      </c>
      <c r="O1150">
        <v>33</v>
      </c>
      <c r="P1150" t="s">
        <v>34</v>
      </c>
      <c r="Q1150" t="s">
        <v>50</v>
      </c>
      <c r="R1150" t="s">
        <v>44</v>
      </c>
      <c r="S1150" t="s">
        <v>51</v>
      </c>
      <c r="T1150">
        <v>0</v>
      </c>
      <c r="U1150">
        <v>1</v>
      </c>
      <c r="V1150">
        <v>0</v>
      </c>
      <c r="W1150">
        <v>2</v>
      </c>
      <c r="X1150">
        <v>1</v>
      </c>
      <c r="Y1150">
        <v>0</v>
      </c>
      <c r="Z1150" t="s">
        <v>37</v>
      </c>
      <c r="AA1150">
        <v>0</v>
      </c>
      <c r="AB1150" t="s">
        <v>73</v>
      </c>
      <c r="AC1150" t="b">
        <v>1</v>
      </c>
      <c r="AD1150" t="b">
        <v>1</v>
      </c>
    </row>
    <row r="1151" spans="1:30" x14ac:dyDescent="0.25">
      <c r="A1151" t="s">
        <v>1217</v>
      </c>
      <c r="B1151" s="1">
        <v>43862</v>
      </c>
      <c r="D1151" s="1">
        <v>45254</v>
      </c>
      <c r="E1151" s="1">
        <v>45254</v>
      </c>
      <c r="F1151" s="1">
        <v>45331</v>
      </c>
      <c r="G1151" s="1">
        <v>45331</v>
      </c>
      <c r="H1151">
        <v>3</v>
      </c>
      <c r="I1151">
        <v>195.06</v>
      </c>
      <c r="J1151">
        <v>65.02</v>
      </c>
      <c r="K1151">
        <v>57.39</v>
      </c>
      <c r="L1151" t="s">
        <v>31</v>
      </c>
      <c r="M1151" t="s">
        <v>76</v>
      </c>
      <c r="N1151" t="s">
        <v>42</v>
      </c>
      <c r="O1151">
        <v>19</v>
      </c>
      <c r="P1151" t="s">
        <v>49</v>
      </c>
      <c r="Q1151" t="s">
        <v>55</v>
      </c>
      <c r="R1151" t="s">
        <v>63</v>
      </c>
      <c r="S1151" t="s">
        <v>57</v>
      </c>
      <c r="T1151">
        <v>0</v>
      </c>
      <c r="U1151">
        <v>2</v>
      </c>
      <c r="V1151">
        <v>0</v>
      </c>
      <c r="W1151">
        <v>0</v>
      </c>
      <c r="X1151">
        <v>2</v>
      </c>
      <c r="Y1151" s="1">
        <v>45171</v>
      </c>
      <c r="Z1151" s="1">
        <v>45171</v>
      </c>
      <c r="AA1151">
        <v>0</v>
      </c>
      <c r="AB1151" t="s">
        <v>38</v>
      </c>
      <c r="AC1151" t="b">
        <v>1</v>
      </c>
      <c r="AD1151" t="b">
        <v>1</v>
      </c>
    </row>
    <row r="1152" spans="1:30" x14ac:dyDescent="0.25">
      <c r="A1152" t="s">
        <v>1218</v>
      </c>
      <c r="B1152" s="1">
        <v>44190</v>
      </c>
      <c r="D1152" s="1">
        <v>45010</v>
      </c>
      <c r="E1152" s="1">
        <v>45010</v>
      </c>
      <c r="F1152" s="1">
        <v>45891</v>
      </c>
      <c r="G1152" s="1">
        <v>45891</v>
      </c>
      <c r="H1152">
        <v>3</v>
      </c>
      <c r="I1152">
        <v>154.49</v>
      </c>
      <c r="J1152">
        <v>51.5</v>
      </c>
      <c r="K1152">
        <v>18.13</v>
      </c>
      <c r="L1152" t="s">
        <v>40</v>
      </c>
      <c r="M1152" t="s">
        <v>32</v>
      </c>
      <c r="N1152" t="s">
        <v>33</v>
      </c>
      <c r="O1152">
        <v>29</v>
      </c>
      <c r="P1152" t="s">
        <v>70</v>
      </c>
      <c r="Q1152" t="s">
        <v>50</v>
      </c>
      <c r="R1152" t="s">
        <v>56</v>
      </c>
      <c r="S1152" t="s">
        <v>51</v>
      </c>
      <c r="T1152">
        <v>0</v>
      </c>
      <c r="U1152">
        <v>0</v>
      </c>
      <c r="V1152">
        <v>0</v>
      </c>
      <c r="W1152">
        <v>0</v>
      </c>
      <c r="X1152">
        <v>1</v>
      </c>
      <c r="Y1152" s="1">
        <v>44826</v>
      </c>
      <c r="Z1152" s="1">
        <v>44826</v>
      </c>
      <c r="AA1152">
        <v>0</v>
      </c>
      <c r="AB1152" t="s">
        <v>52</v>
      </c>
      <c r="AC1152" t="b">
        <v>1</v>
      </c>
      <c r="AD1152" t="b">
        <v>1</v>
      </c>
    </row>
    <row r="1153" spans="1:30" x14ac:dyDescent="0.25">
      <c r="A1153" t="s">
        <v>1219</v>
      </c>
      <c r="B1153" s="1">
        <v>44674</v>
      </c>
      <c r="D1153" s="1">
        <v>44729</v>
      </c>
      <c r="E1153" s="1">
        <v>44729</v>
      </c>
      <c r="F1153" s="1">
        <v>45241</v>
      </c>
      <c r="G1153" s="1">
        <v>45241</v>
      </c>
      <c r="H1153">
        <v>4</v>
      </c>
      <c r="I1153">
        <v>326.79000000000002</v>
      </c>
      <c r="J1153">
        <v>81.7</v>
      </c>
      <c r="K1153">
        <v>92.91</v>
      </c>
      <c r="L1153" t="s">
        <v>87</v>
      </c>
      <c r="M1153" t="s">
        <v>54</v>
      </c>
      <c r="N1153" t="s">
        <v>33</v>
      </c>
      <c r="O1153">
        <v>28</v>
      </c>
      <c r="P1153" t="s">
        <v>70</v>
      </c>
      <c r="Q1153" t="s">
        <v>35</v>
      </c>
      <c r="R1153" t="s">
        <v>35</v>
      </c>
      <c r="S1153" t="s">
        <v>100</v>
      </c>
      <c r="T1153">
        <v>1</v>
      </c>
      <c r="U1153">
        <v>0</v>
      </c>
      <c r="V1153">
        <v>0</v>
      </c>
      <c r="W1153">
        <v>0</v>
      </c>
      <c r="X1153">
        <v>0</v>
      </c>
      <c r="Y1153">
        <v>0</v>
      </c>
      <c r="Z1153" t="s">
        <v>37</v>
      </c>
      <c r="AA1153">
        <v>0</v>
      </c>
      <c r="AB1153" t="s">
        <v>73</v>
      </c>
      <c r="AC1153" t="b">
        <v>0</v>
      </c>
      <c r="AD1153" t="b">
        <v>0</v>
      </c>
    </row>
    <row r="1154" spans="1:30" x14ac:dyDescent="0.25">
      <c r="A1154" t="s">
        <v>1220</v>
      </c>
      <c r="B1154" s="1">
        <v>44781</v>
      </c>
      <c r="D1154" s="1">
        <v>45304</v>
      </c>
      <c r="E1154" s="1">
        <v>45304</v>
      </c>
      <c r="F1154" s="1">
        <v>45809</v>
      </c>
      <c r="G1154" s="1">
        <v>45809</v>
      </c>
      <c r="H1154">
        <v>2</v>
      </c>
      <c r="I1154">
        <v>203.74</v>
      </c>
      <c r="J1154">
        <v>101.87</v>
      </c>
      <c r="K1154">
        <v>98.57</v>
      </c>
      <c r="L1154" t="s">
        <v>65</v>
      </c>
      <c r="M1154" t="s">
        <v>95</v>
      </c>
      <c r="N1154" t="s">
        <v>33</v>
      </c>
      <c r="O1154">
        <v>20</v>
      </c>
      <c r="P1154" t="s">
        <v>70</v>
      </c>
      <c r="Q1154" t="s">
        <v>43</v>
      </c>
      <c r="R1154" t="s">
        <v>35</v>
      </c>
      <c r="S1154" t="s">
        <v>72</v>
      </c>
      <c r="T1154">
        <v>0</v>
      </c>
      <c r="U1154">
        <v>0</v>
      </c>
      <c r="V1154">
        <v>1</v>
      </c>
      <c r="W1154">
        <v>0</v>
      </c>
      <c r="X1154">
        <v>0</v>
      </c>
      <c r="Y1154" s="1">
        <v>45397</v>
      </c>
      <c r="Z1154" s="1">
        <v>45397</v>
      </c>
      <c r="AA1154">
        <v>0</v>
      </c>
      <c r="AB1154" t="s">
        <v>38</v>
      </c>
      <c r="AC1154" t="b">
        <v>1</v>
      </c>
      <c r="AD1154" t="b">
        <v>0</v>
      </c>
    </row>
    <row r="1155" spans="1:30" x14ac:dyDescent="0.25">
      <c r="A1155" t="s">
        <v>1221</v>
      </c>
      <c r="B1155" s="1">
        <v>44081</v>
      </c>
      <c r="D1155" s="1">
        <v>44975</v>
      </c>
      <c r="E1155" s="1">
        <v>44975</v>
      </c>
      <c r="F1155" s="1">
        <v>45929</v>
      </c>
      <c r="G1155" s="1">
        <v>45929</v>
      </c>
      <c r="H1155">
        <v>5</v>
      </c>
      <c r="I1155">
        <v>422.37</v>
      </c>
      <c r="J1155">
        <v>84.47</v>
      </c>
      <c r="K1155">
        <v>204.98</v>
      </c>
      <c r="L1155" t="s">
        <v>31</v>
      </c>
      <c r="M1155" t="s">
        <v>41</v>
      </c>
      <c r="N1155" t="s">
        <v>33</v>
      </c>
      <c r="O1155">
        <v>47</v>
      </c>
      <c r="P1155" t="s">
        <v>34</v>
      </c>
      <c r="Q1155" t="s">
        <v>82</v>
      </c>
      <c r="R1155" t="s">
        <v>44</v>
      </c>
      <c r="S1155" t="s">
        <v>100</v>
      </c>
      <c r="T1155">
        <v>0</v>
      </c>
      <c r="U1155">
        <v>0</v>
      </c>
      <c r="V1155">
        <v>0</v>
      </c>
      <c r="W1155">
        <v>0</v>
      </c>
      <c r="X1155">
        <v>3</v>
      </c>
      <c r="Y1155" s="1">
        <v>45485</v>
      </c>
      <c r="Z1155" s="1">
        <v>45485</v>
      </c>
      <c r="AA1155">
        <v>0</v>
      </c>
      <c r="AB1155" t="s">
        <v>38</v>
      </c>
      <c r="AC1155" t="b">
        <v>1</v>
      </c>
      <c r="AD1155" t="b">
        <v>0</v>
      </c>
    </row>
    <row r="1156" spans="1:30" x14ac:dyDescent="0.25">
      <c r="A1156" t="s">
        <v>1222</v>
      </c>
      <c r="B1156" s="1">
        <v>44655</v>
      </c>
      <c r="D1156" s="1">
        <v>45687</v>
      </c>
      <c r="E1156" s="1">
        <v>45687</v>
      </c>
      <c r="F1156" s="1">
        <v>45930</v>
      </c>
      <c r="G1156" s="1">
        <v>45930</v>
      </c>
      <c r="H1156">
        <v>2</v>
      </c>
      <c r="I1156">
        <v>113.7</v>
      </c>
      <c r="J1156">
        <v>56.85</v>
      </c>
      <c r="K1156">
        <v>85.63</v>
      </c>
      <c r="L1156" t="s">
        <v>47</v>
      </c>
      <c r="M1156" t="s">
        <v>32</v>
      </c>
      <c r="N1156" t="s">
        <v>33</v>
      </c>
      <c r="O1156">
        <v>23</v>
      </c>
      <c r="P1156" t="s">
        <v>70</v>
      </c>
      <c r="Q1156" t="s">
        <v>55</v>
      </c>
      <c r="R1156" t="s">
        <v>63</v>
      </c>
      <c r="S1156" t="s">
        <v>36</v>
      </c>
      <c r="T1156">
        <v>0</v>
      </c>
      <c r="U1156">
        <v>1</v>
      </c>
      <c r="V1156">
        <v>0</v>
      </c>
      <c r="W1156">
        <v>0</v>
      </c>
      <c r="X1156">
        <v>1</v>
      </c>
      <c r="Y1156">
        <v>0</v>
      </c>
      <c r="Z1156" t="s">
        <v>37</v>
      </c>
      <c r="AA1156">
        <v>0</v>
      </c>
      <c r="AB1156" t="s">
        <v>52</v>
      </c>
      <c r="AC1156" t="b">
        <v>1</v>
      </c>
      <c r="AD1156" t="b">
        <v>0</v>
      </c>
    </row>
    <row r="1157" spans="1:30" x14ac:dyDescent="0.25">
      <c r="A1157" t="s">
        <v>1223</v>
      </c>
      <c r="B1157" s="1">
        <v>45637</v>
      </c>
      <c r="D1157" s="1">
        <v>45929</v>
      </c>
      <c r="E1157" s="1">
        <v>45929</v>
      </c>
      <c r="F1157" s="1">
        <v>45942</v>
      </c>
      <c r="G1157" s="1">
        <v>45942</v>
      </c>
      <c r="H1157">
        <v>1</v>
      </c>
      <c r="I1157">
        <v>80.319999999999993</v>
      </c>
      <c r="J1157">
        <v>80.319999999999993</v>
      </c>
      <c r="K1157">
        <v>139.51</v>
      </c>
      <c r="L1157" t="s">
        <v>40</v>
      </c>
      <c r="M1157" t="s">
        <v>95</v>
      </c>
      <c r="N1157" t="s">
        <v>48</v>
      </c>
      <c r="O1157">
        <v>19</v>
      </c>
      <c r="P1157" t="s">
        <v>49</v>
      </c>
      <c r="Q1157" t="s">
        <v>50</v>
      </c>
      <c r="R1157" t="s">
        <v>44</v>
      </c>
      <c r="S1157" t="s">
        <v>100</v>
      </c>
      <c r="T1157">
        <v>1</v>
      </c>
      <c r="U1157">
        <v>0</v>
      </c>
      <c r="V1157">
        <v>0</v>
      </c>
      <c r="W1157">
        <v>0</v>
      </c>
      <c r="X1157">
        <v>0</v>
      </c>
      <c r="Y1157" s="1">
        <v>45730</v>
      </c>
      <c r="Z1157" s="1">
        <v>45730</v>
      </c>
      <c r="AA1157">
        <v>0</v>
      </c>
      <c r="AB1157" t="s">
        <v>52</v>
      </c>
      <c r="AC1157" t="b">
        <v>1</v>
      </c>
      <c r="AD1157" t="b">
        <v>0</v>
      </c>
    </row>
    <row r="1158" spans="1:30" x14ac:dyDescent="0.25">
      <c r="A1158" t="s">
        <v>1224</v>
      </c>
      <c r="B1158" s="1">
        <v>43998</v>
      </c>
      <c r="D1158" s="1">
        <v>44123</v>
      </c>
      <c r="E1158" s="1">
        <v>44123</v>
      </c>
      <c r="F1158" s="1">
        <v>45723</v>
      </c>
      <c r="G1158" s="1">
        <v>45723</v>
      </c>
      <c r="H1158">
        <v>2</v>
      </c>
      <c r="I1158">
        <v>100.29</v>
      </c>
      <c r="J1158">
        <v>50.15</v>
      </c>
      <c r="K1158">
        <v>148.82</v>
      </c>
      <c r="L1158" t="s">
        <v>40</v>
      </c>
      <c r="M1158" t="s">
        <v>95</v>
      </c>
      <c r="N1158" t="s">
        <v>48</v>
      </c>
      <c r="O1158">
        <v>30</v>
      </c>
      <c r="P1158" t="s">
        <v>70</v>
      </c>
      <c r="Q1158" t="s">
        <v>50</v>
      </c>
      <c r="R1158" t="s">
        <v>56</v>
      </c>
      <c r="S1158" t="s">
        <v>51</v>
      </c>
      <c r="T1158">
        <v>0</v>
      </c>
      <c r="U1158">
        <v>0</v>
      </c>
      <c r="V1158">
        <v>0</v>
      </c>
      <c r="W1158">
        <v>0</v>
      </c>
      <c r="X1158">
        <v>0</v>
      </c>
      <c r="Y1158" s="1">
        <v>44360</v>
      </c>
      <c r="Z1158" s="1">
        <v>44360</v>
      </c>
      <c r="AA1158">
        <v>0</v>
      </c>
      <c r="AB1158" t="s">
        <v>38</v>
      </c>
      <c r="AC1158" t="b">
        <v>0</v>
      </c>
      <c r="AD1158" t="b">
        <v>0</v>
      </c>
    </row>
    <row r="1159" spans="1:30" x14ac:dyDescent="0.25">
      <c r="A1159" t="s">
        <v>1225</v>
      </c>
      <c r="B1159" s="1">
        <v>44651</v>
      </c>
      <c r="D1159" s="1">
        <v>45906</v>
      </c>
      <c r="E1159" s="1">
        <v>45906</v>
      </c>
      <c r="F1159" s="1">
        <v>45923</v>
      </c>
      <c r="G1159" s="1">
        <v>45923</v>
      </c>
      <c r="H1159">
        <v>5</v>
      </c>
      <c r="I1159">
        <v>232.22</v>
      </c>
      <c r="J1159">
        <v>46.44</v>
      </c>
      <c r="K1159">
        <v>63.75</v>
      </c>
      <c r="L1159" t="s">
        <v>31</v>
      </c>
      <c r="M1159" t="s">
        <v>60</v>
      </c>
      <c r="N1159" t="s">
        <v>33</v>
      </c>
      <c r="O1159">
        <v>23</v>
      </c>
      <c r="P1159" t="s">
        <v>70</v>
      </c>
      <c r="Q1159" t="s">
        <v>66</v>
      </c>
      <c r="R1159" t="s">
        <v>67</v>
      </c>
      <c r="S1159" t="s">
        <v>45</v>
      </c>
      <c r="T1159">
        <v>0</v>
      </c>
      <c r="U1159">
        <v>1</v>
      </c>
      <c r="V1159">
        <v>0</v>
      </c>
      <c r="W1159">
        <v>0</v>
      </c>
      <c r="X1159">
        <v>2</v>
      </c>
      <c r="Y1159">
        <v>0</v>
      </c>
      <c r="Z1159" t="s">
        <v>37</v>
      </c>
      <c r="AA1159">
        <v>6</v>
      </c>
      <c r="AB1159" t="s">
        <v>38</v>
      </c>
      <c r="AC1159" t="b">
        <v>1</v>
      </c>
      <c r="AD1159" t="b">
        <v>0</v>
      </c>
    </row>
    <row r="1160" spans="1:30" x14ac:dyDescent="0.25">
      <c r="A1160" t="s">
        <v>1226</v>
      </c>
      <c r="B1160" s="1">
        <v>44762</v>
      </c>
      <c r="D1160" s="1">
        <v>44896</v>
      </c>
      <c r="E1160" s="1">
        <v>44896</v>
      </c>
      <c r="F1160" s="1">
        <v>45281</v>
      </c>
      <c r="G1160" s="1">
        <v>45281</v>
      </c>
      <c r="H1160">
        <v>8</v>
      </c>
      <c r="I1160">
        <v>882.08</v>
      </c>
      <c r="J1160">
        <v>110.26</v>
      </c>
      <c r="K1160">
        <v>63.33</v>
      </c>
      <c r="L1160" t="s">
        <v>31</v>
      </c>
      <c r="M1160" t="s">
        <v>54</v>
      </c>
      <c r="N1160" t="s">
        <v>48</v>
      </c>
      <c r="O1160">
        <v>44</v>
      </c>
      <c r="P1160" t="s">
        <v>34</v>
      </c>
      <c r="Q1160" t="s">
        <v>35</v>
      </c>
      <c r="R1160" t="s">
        <v>63</v>
      </c>
      <c r="S1160" t="s">
        <v>85</v>
      </c>
      <c r="T1160">
        <v>0</v>
      </c>
      <c r="U1160">
        <v>0</v>
      </c>
      <c r="V1160">
        <v>0</v>
      </c>
      <c r="W1160">
        <v>2</v>
      </c>
      <c r="X1160">
        <v>4</v>
      </c>
      <c r="Y1160">
        <v>0</v>
      </c>
      <c r="Z1160" t="s">
        <v>37</v>
      </c>
      <c r="AA1160">
        <v>0</v>
      </c>
      <c r="AB1160" t="s">
        <v>73</v>
      </c>
      <c r="AC1160" t="b">
        <v>1</v>
      </c>
      <c r="AD1160" t="b">
        <v>0</v>
      </c>
    </row>
    <row r="1161" spans="1:30" x14ac:dyDescent="0.25">
      <c r="A1161" t="s">
        <v>1227</v>
      </c>
      <c r="B1161" s="1">
        <v>44329</v>
      </c>
      <c r="D1161" s="1">
        <v>45697</v>
      </c>
      <c r="E1161" s="1">
        <v>45697</v>
      </c>
      <c r="F1161" s="1">
        <v>45883</v>
      </c>
      <c r="G1161" s="1">
        <v>45883</v>
      </c>
      <c r="H1161">
        <v>1</v>
      </c>
      <c r="I1161">
        <v>93.07</v>
      </c>
      <c r="J1161">
        <v>93.07</v>
      </c>
      <c r="K1161">
        <v>85.15</v>
      </c>
      <c r="L1161" t="s">
        <v>31</v>
      </c>
      <c r="M1161" t="s">
        <v>62</v>
      </c>
      <c r="N1161" t="s">
        <v>42</v>
      </c>
      <c r="O1161">
        <v>24</v>
      </c>
      <c r="P1161" t="s">
        <v>70</v>
      </c>
      <c r="Q1161" t="s">
        <v>90</v>
      </c>
      <c r="R1161" t="s">
        <v>56</v>
      </c>
      <c r="S1161" t="s">
        <v>85</v>
      </c>
      <c r="T1161">
        <v>1</v>
      </c>
      <c r="U1161">
        <v>1</v>
      </c>
      <c r="V1161">
        <v>0</v>
      </c>
      <c r="W1161">
        <v>0</v>
      </c>
      <c r="X1161">
        <v>1</v>
      </c>
      <c r="Y1161">
        <v>0</v>
      </c>
      <c r="Z1161" t="s">
        <v>37</v>
      </c>
      <c r="AA1161">
        <v>3</v>
      </c>
      <c r="AB1161" t="s">
        <v>52</v>
      </c>
      <c r="AC1161" t="b">
        <v>1</v>
      </c>
      <c r="AD1161" t="b">
        <v>1</v>
      </c>
    </row>
    <row r="1162" spans="1:30" x14ac:dyDescent="0.25">
      <c r="A1162" t="s">
        <v>1228</v>
      </c>
      <c r="B1162" s="1">
        <v>44599</v>
      </c>
      <c r="D1162" s="1">
        <v>45528</v>
      </c>
      <c r="E1162" s="1">
        <v>45528</v>
      </c>
      <c r="F1162" s="1">
        <v>45646</v>
      </c>
      <c r="G1162" s="1">
        <v>45646</v>
      </c>
      <c r="H1162">
        <v>3</v>
      </c>
      <c r="I1162">
        <v>247.89</v>
      </c>
      <c r="J1162">
        <v>82.63</v>
      </c>
      <c r="K1162">
        <v>115.2</v>
      </c>
      <c r="L1162" t="s">
        <v>65</v>
      </c>
      <c r="M1162" t="s">
        <v>88</v>
      </c>
      <c r="N1162" t="s">
        <v>33</v>
      </c>
      <c r="O1162">
        <v>30</v>
      </c>
      <c r="P1162" t="s">
        <v>70</v>
      </c>
      <c r="Q1162" t="s">
        <v>43</v>
      </c>
      <c r="R1162" t="s">
        <v>63</v>
      </c>
      <c r="S1162" t="s">
        <v>51</v>
      </c>
      <c r="T1162">
        <v>0</v>
      </c>
      <c r="U1162">
        <v>0</v>
      </c>
      <c r="V1162">
        <v>1</v>
      </c>
      <c r="W1162">
        <v>1</v>
      </c>
      <c r="X1162">
        <v>1</v>
      </c>
      <c r="Y1162" s="1">
        <v>44761</v>
      </c>
      <c r="Z1162" s="1">
        <v>44761</v>
      </c>
      <c r="AA1162">
        <v>0</v>
      </c>
      <c r="AB1162" t="s">
        <v>73</v>
      </c>
      <c r="AC1162" t="b">
        <v>1</v>
      </c>
      <c r="AD1162" t="b">
        <v>0</v>
      </c>
    </row>
    <row r="1163" spans="1:30" x14ac:dyDescent="0.25">
      <c r="A1163" t="s">
        <v>1229</v>
      </c>
      <c r="B1163" s="1">
        <v>44048</v>
      </c>
      <c r="D1163" s="1">
        <v>45414</v>
      </c>
      <c r="E1163" s="1">
        <v>45414</v>
      </c>
      <c r="F1163" s="1">
        <v>45513</v>
      </c>
      <c r="G1163" s="1">
        <v>45513</v>
      </c>
      <c r="H1163">
        <v>6</v>
      </c>
      <c r="I1163">
        <v>367.14</v>
      </c>
      <c r="J1163">
        <v>61.19</v>
      </c>
      <c r="K1163">
        <v>47.09</v>
      </c>
      <c r="L1163" t="s">
        <v>47</v>
      </c>
      <c r="M1163" t="s">
        <v>76</v>
      </c>
      <c r="N1163" t="s">
        <v>33</v>
      </c>
      <c r="O1163">
        <v>36</v>
      </c>
      <c r="P1163" t="s">
        <v>34</v>
      </c>
      <c r="Q1163" t="s">
        <v>55</v>
      </c>
      <c r="R1163" t="s">
        <v>67</v>
      </c>
      <c r="S1163" t="s">
        <v>72</v>
      </c>
      <c r="T1163">
        <v>0</v>
      </c>
      <c r="U1163">
        <v>0</v>
      </c>
      <c r="V1163">
        <v>0</v>
      </c>
      <c r="W1163">
        <v>0</v>
      </c>
      <c r="X1163">
        <v>0</v>
      </c>
      <c r="Y1163" s="1">
        <v>45455</v>
      </c>
      <c r="Z1163" s="1">
        <v>45455</v>
      </c>
      <c r="AA1163">
        <v>7</v>
      </c>
      <c r="AB1163" t="s">
        <v>73</v>
      </c>
      <c r="AC1163" t="b">
        <v>0</v>
      </c>
      <c r="AD1163" t="b">
        <v>0</v>
      </c>
    </row>
    <row r="1164" spans="1:30" x14ac:dyDescent="0.25">
      <c r="A1164" t="s">
        <v>1230</v>
      </c>
      <c r="B1164" s="1">
        <v>45138</v>
      </c>
      <c r="D1164" s="1">
        <v>45847</v>
      </c>
      <c r="E1164" s="1">
        <v>45847</v>
      </c>
      <c r="F1164" s="1">
        <v>45871</v>
      </c>
      <c r="G1164" s="1">
        <v>45871</v>
      </c>
      <c r="H1164">
        <v>5</v>
      </c>
      <c r="I1164">
        <v>503.11</v>
      </c>
      <c r="J1164">
        <v>100.62</v>
      </c>
      <c r="K1164">
        <v>140.08000000000001</v>
      </c>
      <c r="L1164" t="s">
        <v>65</v>
      </c>
      <c r="M1164" t="s">
        <v>54</v>
      </c>
      <c r="N1164" t="s">
        <v>33</v>
      </c>
      <c r="O1164">
        <v>41</v>
      </c>
      <c r="P1164" t="s">
        <v>34</v>
      </c>
      <c r="Q1164" t="s">
        <v>66</v>
      </c>
      <c r="R1164" t="s">
        <v>35</v>
      </c>
      <c r="S1164" t="s">
        <v>51</v>
      </c>
      <c r="T1164">
        <v>0</v>
      </c>
      <c r="U1164">
        <v>0</v>
      </c>
      <c r="V1164">
        <v>0</v>
      </c>
      <c r="W1164">
        <v>0</v>
      </c>
      <c r="X1164">
        <v>3</v>
      </c>
      <c r="Y1164" s="1">
        <v>45195</v>
      </c>
      <c r="Z1164" s="1">
        <v>45195</v>
      </c>
      <c r="AA1164">
        <v>0</v>
      </c>
      <c r="AB1164" t="s">
        <v>73</v>
      </c>
      <c r="AC1164" t="b">
        <v>1</v>
      </c>
      <c r="AD1164" t="b">
        <v>1</v>
      </c>
    </row>
    <row r="1165" spans="1:30" x14ac:dyDescent="0.25">
      <c r="A1165" t="s">
        <v>1231</v>
      </c>
      <c r="B1165" s="1">
        <v>44870</v>
      </c>
      <c r="D1165" s="1">
        <v>45703</v>
      </c>
      <c r="E1165" s="1">
        <v>45703</v>
      </c>
      <c r="F1165" s="1">
        <v>45892</v>
      </c>
      <c r="G1165" s="1">
        <v>45892</v>
      </c>
      <c r="H1165">
        <v>4</v>
      </c>
      <c r="I1165">
        <v>13.58</v>
      </c>
      <c r="J1165">
        <v>3.4</v>
      </c>
      <c r="K1165">
        <v>0.5</v>
      </c>
      <c r="L1165" t="s">
        <v>87</v>
      </c>
      <c r="M1165" t="s">
        <v>41</v>
      </c>
      <c r="N1165" t="s">
        <v>33</v>
      </c>
      <c r="O1165">
        <v>22</v>
      </c>
      <c r="P1165" t="s">
        <v>70</v>
      </c>
      <c r="Q1165" t="s">
        <v>35</v>
      </c>
      <c r="R1165" t="s">
        <v>44</v>
      </c>
      <c r="S1165" t="s">
        <v>57</v>
      </c>
      <c r="T1165">
        <v>1</v>
      </c>
      <c r="U1165">
        <v>0</v>
      </c>
      <c r="V1165">
        <v>0</v>
      </c>
      <c r="W1165">
        <v>0</v>
      </c>
      <c r="X1165">
        <v>0</v>
      </c>
      <c r="Y1165">
        <v>0</v>
      </c>
      <c r="Z1165" t="s">
        <v>37</v>
      </c>
      <c r="AA1165">
        <v>9</v>
      </c>
      <c r="AB1165" t="s">
        <v>38</v>
      </c>
      <c r="AC1165" t="b">
        <v>1</v>
      </c>
      <c r="AD1165" t="b">
        <v>1</v>
      </c>
    </row>
    <row r="1166" spans="1:30" x14ac:dyDescent="0.25">
      <c r="A1166" t="s">
        <v>1232</v>
      </c>
      <c r="B1166" s="1">
        <v>45420</v>
      </c>
      <c r="D1166" s="1">
        <v>45468</v>
      </c>
      <c r="E1166" s="1">
        <v>45468</v>
      </c>
      <c r="F1166" s="1">
        <v>45752</v>
      </c>
      <c r="G1166" s="1">
        <v>45752</v>
      </c>
      <c r="H1166">
        <v>2</v>
      </c>
      <c r="I1166">
        <v>21.3</v>
      </c>
      <c r="J1166">
        <v>10.65</v>
      </c>
      <c r="K1166">
        <v>9.74</v>
      </c>
      <c r="L1166" t="s">
        <v>31</v>
      </c>
      <c r="M1166" t="s">
        <v>62</v>
      </c>
      <c r="N1166" t="s">
        <v>42</v>
      </c>
      <c r="O1166">
        <v>33</v>
      </c>
      <c r="P1166" t="s">
        <v>34</v>
      </c>
      <c r="Q1166" t="s">
        <v>66</v>
      </c>
      <c r="R1166" t="s">
        <v>56</v>
      </c>
      <c r="S1166" t="s">
        <v>72</v>
      </c>
      <c r="T1166">
        <v>1</v>
      </c>
      <c r="U1166">
        <v>0</v>
      </c>
      <c r="V1166">
        <v>0</v>
      </c>
      <c r="W1166">
        <v>0</v>
      </c>
      <c r="X1166">
        <v>0</v>
      </c>
      <c r="Y1166" s="1">
        <v>45435</v>
      </c>
      <c r="Z1166" s="1">
        <v>45435</v>
      </c>
      <c r="AA1166">
        <v>9</v>
      </c>
      <c r="AB1166" t="s">
        <v>73</v>
      </c>
      <c r="AC1166" t="b">
        <v>0</v>
      </c>
      <c r="AD1166" t="b">
        <v>1</v>
      </c>
    </row>
    <row r="1167" spans="1:30" x14ac:dyDescent="0.25">
      <c r="A1167" t="s">
        <v>1233</v>
      </c>
      <c r="B1167" s="1">
        <v>44735</v>
      </c>
      <c r="D1167" s="1">
        <v>45737</v>
      </c>
      <c r="E1167" s="1">
        <v>45737</v>
      </c>
      <c r="F1167">
        <v>0</v>
      </c>
      <c r="G1167" t="s">
        <v>92</v>
      </c>
      <c r="H1167">
        <v>0</v>
      </c>
      <c r="I1167">
        <v>0</v>
      </c>
      <c r="J1167">
        <v>0</v>
      </c>
      <c r="K1167">
        <v>0</v>
      </c>
      <c r="L1167" t="s">
        <v>65</v>
      </c>
      <c r="M1167" t="s">
        <v>88</v>
      </c>
      <c r="N1167" t="s">
        <v>48</v>
      </c>
      <c r="O1167">
        <v>51</v>
      </c>
      <c r="P1167" t="s">
        <v>34</v>
      </c>
      <c r="Q1167" t="s">
        <v>35</v>
      </c>
      <c r="R1167" t="s">
        <v>35</v>
      </c>
      <c r="S1167" t="s">
        <v>85</v>
      </c>
      <c r="T1167">
        <v>0</v>
      </c>
      <c r="U1167">
        <v>1</v>
      </c>
      <c r="V1167">
        <v>0</v>
      </c>
      <c r="W1167">
        <v>0</v>
      </c>
      <c r="X1167">
        <v>0</v>
      </c>
      <c r="Y1167">
        <v>0</v>
      </c>
      <c r="Z1167" t="s">
        <v>37</v>
      </c>
      <c r="AA1167">
        <v>0</v>
      </c>
      <c r="AB1167" t="s">
        <v>38</v>
      </c>
      <c r="AC1167" t="b">
        <v>1</v>
      </c>
      <c r="AD1167" t="b">
        <v>0</v>
      </c>
    </row>
    <row r="1168" spans="1:30" x14ac:dyDescent="0.25">
      <c r="A1168" t="s">
        <v>1234</v>
      </c>
      <c r="B1168" s="1">
        <v>45356</v>
      </c>
      <c r="D1168" s="1">
        <v>45866</v>
      </c>
      <c r="E1168" s="1">
        <v>45866</v>
      </c>
      <c r="F1168" s="1">
        <v>45938</v>
      </c>
      <c r="G1168" s="1">
        <v>45938</v>
      </c>
      <c r="H1168">
        <v>2</v>
      </c>
      <c r="I1168">
        <v>147.13999999999999</v>
      </c>
      <c r="J1168">
        <v>73.569999999999993</v>
      </c>
      <c r="K1168">
        <v>63.21</v>
      </c>
      <c r="L1168" t="s">
        <v>40</v>
      </c>
      <c r="M1168" t="s">
        <v>32</v>
      </c>
      <c r="N1168" t="s">
        <v>33</v>
      </c>
      <c r="O1168">
        <v>34</v>
      </c>
      <c r="P1168" t="s">
        <v>34</v>
      </c>
      <c r="Q1168" t="s">
        <v>43</v>
      </c>
      <c r="R1168" t="s">
        <v>35</v>
      </c>
      <c r="S1168" t="s">
        <v>51</v>
      </c>
      <c r="T1168">
        <v>0</v>
      </c>
      <c r="U1168">
        <v>0</v>
      </c>
      <c r="V1168">
        <v>0</v>
      </c>
      <c r="W1168">
        <v>0</v>
      </c>
      <c r="X1168">
        <v>1</v>
      </c>
      <c r="Y1168" s="1">
        <v>45702</v>
      </c>
      <c r="Z1168" s="1">
        <v>45702</v>
      </c>
      <c r="AA1168">
        <v>4</v>
      </c>
      <c r="AB1168" t="s">
        <v>52</v>
      </c>
      <c r="AC1168" t="b">
        <v>1</v>
      </c>
      <c r="AD1168" t="b">
        <v>1</v>
      </c>
    </row>
    <row r="1169" spans="1:30" x14ac:dyDescent="0.25">
      <c r="A1169" t="s">
        <v>1235</v>
      </c>
      <c r="B1169" s="1">
        <v>45587</v>
      </c>
      <c r="D1169" s="1">
        <v>45883</v>
      </c>
      <c r="E1169" s="1">
        <v>45883</v>
      </c>
      <c r="F1169" s="1">
        <v>45944</v>
      </c>
      <c r="G1169" s="1">
        <v>45944</v>
      </c>
      <c r="H1169">
        <v>3</v>
      </c>
      <c r="I1169">
        <v>318.99</v>
      </c>
      <c r="J1169">
        <v>106.33</v>
      </c>
      <c r="K1169">
        <v>141.63999999999999</v>
      </c>
      <c r="L1169" t="s">
        <v>40</v>
      </c>
      <c r="M1169" t="s">
        <v>95</v>
      </c>
      <c r="N1169" t="s">
        <v>48</v>
      </c>
      <c r="O1169">
        <v>30</v>
      </c>
      <c r="P1169" t="s">
        <v>70</v>
      </c>
      <c r="Q1169" t="s">
        <v>50</v>
      </c>
      <c r="R1169" t="s">
        <v>67</v>
      </c>
      <c r="S1169" t="s">
        <v>45</v>
      </c>
      <c r="T1169">
        <v>1</v>
      </c>
      <c r="U1169">
        <v>0</v>
      </c>
      <c r="V1169">
        <v>0</v>
      </c>
      <c r="W1169">
        <v>0</v>
      </c>
      <c r="X1169">
        <v>0</v>
      </c>
      <c r="Y1169" s="1">
        <v>45890</v>
      </c>
      <c r="Z1169" s="1">
        <v>45890</v>
      </c>
      <c r="AA1169">
        <v>9</v>
      </c>
      <c r="AB1169" t="s">
        <v>38</v>
      </c>
      <c r="AC1169" t="b">
        <v>1</v>
      </c>
      <c r="AD1169" t="b">
        <v>1</v>
      </c>
    </row>
    <row r="1170" spans="1:30" x14ac:dyDescent="0.25">
      <c r="A1170" t="s">
        <v>1236</v>
      </c>
      <c r="B1170" s="1">
        <v>45453</v>
      </c>
      <c r="D1170" s="1">
        <v>45600</v>
      </c>
      <c r="E1170" s="1">
        <v>45600</v>
      </c>
      <c r="F1170" s="1">
        <v>45725</v>
      </c>
      <c r="G1170" s="1">
        <v>45725</v>
      </c>
      <c r="H1170">
        <v>4</v>
      </c>
      <c r="I1170">
        <v>48.12</v>
      </c>
      <c r="J1170">
        <v>12.03</v>
      </c>
      <c r="K1170">
        <v>22.7</v>
      </c>
      <c r="L1170" t="s">
        <v>65</v>
      </c>
      <c r="M1170" t="s">
        <v>95</v>
      </c>
      <c r="N1170" t="s">
        <v>33</v>
      </c>
      <c r="O1170">
        <v>26</v>
      </c>
      <c r="P1170" t="s">
        <v>70</v>
      </c>
      <c r="Q1170" t="s">
        <v>43</v>
      </c>
      <c r="R1170" t="s">
        <v>44</v>
      </c>
      <c r="S1170" t="s">
        <v>72</v>
      </c>
      <c r="T1170">
        <v>0</v>
      </c>
      <c r="U1170">
        <v>0</v>
      </c>
      <c r="V1170">
        <v>0</v>
      </c>
      <c r="W1170">
        <v>1</v>
      </c>
      <c r="X1170">
        <v>1</v>
      </c>
      <c r="Y1170" s="1">
        <v>45796</v>
      </c>
      <c r="Z1170" s="1">
        <v>45796</v>
      </c>
      <c r="AA1170">
        <v>0</v>
      </c>
      <c r="AB1170" t="s">
        <v>38</v>
      </c>
      <c r="AC1170" t="b">
        <v>0</v>
      </c>
      <c r="AD1170" t="b">
        <v>0</v>
      </c>
    </row>
    <row r="1171" spans="1:30" x14ac:dyDescent="0.25">
      <c r="A1171" t="s">
        <v>1237</v>
      </c>
      <c r="B1171" s="1">
        <v>45079</v>
      </c>
      <c r="D1171" s="1">
        <v>45796</v>
      </c>
      <c r="E1171" s="1">
        <v>45796</v>
      </c>
      <c r="F1171" s="1">
        <v>45801</v>
      </c>
      <c r="G1171" s="1">
        <v>45801</v>
      </c>
      <c r="H1171">
        <v>3</v>
      </c>
      <c r="I1171">
        <v>285.10000000000002</v>
      </c>
      <c r="J1171">
        <v>95.03</v>
      </c>
      <c r="K1171">
        <v>216.36</v>
      </c>
      <c r="L1171" t="s">
        <v>40</v>
      </c>
      <c r="M1171" t="s">
        <v>104</v>
      </c>
      <c r="N1171" t="s">
        <v>33</v>
      </c>
      <c r="O1171">
        <v>17</v>
      </c>
      <c r="P1171" t="s">
        <v>49</v>
      </c>
      <c r="Q1171" t="s">
        <v>90</v>
      </c>
      <c r="R1171" t="s">
        <v>35</v>
      </c>
      <c r="S1171" t="s">
        <v>57</v>
      </c>
      <c r="T1171">
        <v>1</v>
      </c>
      <c r="U1171">
        <v>0</v>
      </c>
      <c r="V1171">
        <v>0</v>
      </c>
      <c r="W1171">
        <v>0</v>
      </c>
      <c r="X1171">
        <v>1</v>
      </c>
      <c r="Y1171" s="1">
        <v>45497</v>
      </c>
      <c r="Z1171" s="1">
        <v>45497</v>
      </c>
      <c r="AA1171">
        <v>7</v>
      </c>
      <c r="AB1171" t="s">
        <v>38</v>
      </c>
      <c r="AC1171" t="b">
        <v>1</v>
      </c>
      <c r="AD1171" t="b">
        <v>1</v>
      </c>
    </row>
    <row r="1172" spans="1:30" x14ac:dyDescent="0.25">
      <c r="A1172" t="s">
        <v>1238</v>
      </c>
      <c r="B1172" s="1">
        <v>43909</v>
      </c>
      <c r="D1172" s="1">
        <v>44247</v>
      </c>
      <c r="E1172" s="1">
        <v>44247</v>
      </c>
      <c r="F1172">
        <v>0</v>
      </c>
      <c r="G1172" t="s">
        <v>92</v>
      </c>
      <c r="H1172">
        <v>0</v>
      </c>
      <c r="I1172">
        <v>0</v>
      </c>
      <c r="J1172">
        <v>0</v>
      </c>
      <c r="K1172">
        <v>0</v>
      </c>
      <c r="L1172" t="s">
        <v>31</v>
      </c>
      <c r="M1172" t="s">
        <v>69</v>
      </c>
      <c r="N1172" t="s">
        <v>48</v>
      </c>
      <c r="O1172">
        <v>43</v>
      </c>
      <c r="P1172" t="s">
        <v>34</v>
      </c>
      <c r="Q1172" t="s">
        <v>90</v>
      </c>
      <c r="R1172" t="s">
        <v>63</v>
      </c>
      <c r="S1172" t="s">
        <v>100</v>
      </c>
      <c r="T1172">
        <v>0</v>
      </c>
      <c r="U1172">
        <v>0</v>
      </c>
      <c r="V1172">
        <v>0</v>
      </c>
      <c r="W1172">
        <v>0</v>
      </c>
      <c r="X1172">
        <v>0</v>
      </c>
      <c r="Y1172">
        <v>0</v>
      </c>
      <c r="Z1172" t="s">
        <v>37</v>
      </c>
      <c r="AA1172">
        <v>0</v>
      </c>
      <c r="AB1172" t="s">
        <v>38</v>
      </c>
      <c r="AC1172" t="b">
        <v>1</v>
      </c>
      <c r="AD1172" t="b">
        <v>0</v>
      </c>
    </row>
    <row r="1173" spans="1:30" x14ac:dyDescent="0.25">
      <c r="A1173" t="s">
        <v>1239</v>
      </c>
      <c r="B1173" s="1">
        <v>44316</v>
      </c>
      <c r="D1173" s="1">
        <v>44434</v>
      </c>
      <c r="E1173" s="1">
        <v>44434</v>
      </c>
      <c r="F1173" s="1">
        <v>45616</v>
      </c>
      <c r="G1173" s="1">
        <v>45616</v>
      </c>
      <c r="H1173">
        <v>3</v>
      </c>
      <c r="I1173">
        <v>210.88</v>
      </c>
      <c r="J1173">
        <v>70.290000000000006</v>
      </c>
      <c r="K1173">
        <v>16.07</v>
      </c>
      <c r="L1173" t="s">
        <v>31</v>
      </c>
      <c r="M1173" t="s">
        <v>88</v>
      </c>
      <c r="N1173" t="s">
        <v>48</v>
      </c>
      <c r="O1173">
        <v>35</v>
      </c>
      <c r="P1173" t="s">
        <v>34</v>
      </c>
      <c r="Q1173" t="s">
        <v>50</v>
      </c>
      <c r="R1173" t="s">
        <v>67</v>
      </c>
      <c r="S1173" t="s">
        <v>85</v>
      </c>
      <c r="T1173">
        <v>0</v>
      </c>
      <c r="U1173">
        <v>0</v>
      </c>
      <c r="V1173">
        <v>0</v>
      </c>
      <c r="W1173">
        <v>0</v>
      </c>
      <c r="X1173">
        <v>1</v>
      </c>
      <c r="Y1173" s="1">
        <v>45022</v>
      </c>
      <c r="Z1173" s="1">
        <v>45022</v>
      </c>
      <c r="AA1173">
        <v>2</v>
      </c>
      <c r="AB1173" t="s">
        <v>73</v>
      </c>
      <c r="AC1173" t="b">
        <v>1</v>
      </c>
      <c r="AD1173" t="b">
        <v>1</v>
      </c>
    </row>
    <row r="1174" spans="1:30" x14ac:dyDescent="0.25">
      <c r="A1174" t="s">
        <v>1240</v>
      </c>
      <c r="B1174" s="1">
        <v>43989</v>
      </c>
      <c r="D1174" s="1">
        <v>44238</v>
      </c>
      <c r="E1174" s="1">
        <v>44238</v>
      </c>
      <c r="F1174" s="1">
        <v>44353</v>
      </c>
      <c r="G1174" s="1">
        <v>44353</v>
      </c>
      <c r="H1174">
        <v>2</v>
      </c>
      <c r="I1174">
        <v>170.81</v>
      </c>
      <c r="J1174">
        <v>85.41</v>
      </c>
      <c r="K1174">
        <v>146.36000000000001</v>
      </c>
      <c r="L1174" t="s">
        <v>65</v>
      </c>
      <c r="M1174" t="s">
        <v>62</v>
      </c>
      <c r="N1174" t="s">
        <v>48</v>
      </c>
      <c r="O1174">
        <v>36</v>
      </c>
      <c r="P1174" t="s">
        <v>34</v>
      </c>
      <c r="Q1174" t="s">
        <v>90</v>
      </c>
      <c r="R1174" t="s">
        <v>67</v>
      </c>
      <c r="S1174" t="s">
        <v>51</v>
      </c>
      <c r="T1174">
        <v>0</v>
      </c>
      <c r="U1174">
        <v>0</v>
      </c>
      <c r="V1174">
        <v>0</v>
      </c>
      <c r="W1174">
        <v>0</v>
      </c>
      <c r="X1174">
        <v>1</v>
      </c>
      <c r="Y1174" s="1">
        <v>45393</v>
      </c>
      <c r="Z1174" s="1">
        <v>45393</v>
      </c>
      <c r="AA1174">
        <v>0</v>
      </c>
      <c r="AB1174" t="s">
        <v>38</v>
      </c>
      <c r="AC1174" t="b">
        <v>1</v>
      </c>
      <c r="AD1174" t="b">
        <v>0</v>
      </c>
    </row>
    <row r="1175" spans="1:30" x14ac:dyDescent="0.25">
      <c r="A1175" t="s">
        <v>1241</v>
      </c>
      <c r="B1175" s="1">
        <v>44345</v>
      </c>
      <c r="D1175" s="1">
        <v>44765</v>
      </c>
      <c r="E1175" s="1">
        <v>44765</v>
      </c>
      <c r="F1175" s="1">
        <v>45825</v>
      </c>
      <c r="G1175" s="1">
        <v>45825</v>
      </c>
      <c r="H1175">
        <v>2</v>
      </c>
      <c r="I1175">
        <v>24.06</v>
      </c>
      <c r="J1175">
        <v>12.03</v>
      </c>
      <c r="K1175">
        <v>0.5</v>
      </c>
      <c r="L1175" t="s">
        <v>31</v>
      </c>
      <c r="M1175" t="s">
        <v>32</v>
      </c>
      <c r="N1175" t="s">
        <v>48</v>
      </c>
      <c r="O1175">
        <v>18</v>
      </c>
      <c r="P1175" t="s">
        <v>49</v>
      </c>
      <c r="Q1175" t="s">
        <v>82</v>
      </c>
      <c r="R1175" t="s">
        <v>56</v>
      </c>
      <c r="S1175" t="s">
        <v>72</v>
      </c>
      <c r="T1175">
        <v>0</v>
      </c>
      <c r="U1175">
        <v>0</v>
      </c>
      <c r="V1175">
        <v>0</v>
      </c>
      <c r="W1175">
        <v>0</v>
      </c>
      <c r="X1175">
        <v>0</v>
      </c>
      <c r="Y1175">
        <v>0</v>
      </c>
      <c r="Z1175" t="s">
        <v>37</v>
      </c>
      <c r="AA1175">
        <v>1</v>
      </c>
      <c r="AB1175" t="s">
        <v>38</v>
      </c>
      <c r="AC1175" t="b">
        <v>1</v>
      </c>
      <c r="AD1175" t="b">
        <v>0</v>
      </c>
    </row>
    <row r="1176" spans="1:30" x14ac:dyDescent="0.25">
      <c r="A1176" t="s">
        <v>1242</v>
      </c>
      <c r="B1176" s="1">
        <v>44917</v>
      </c>
      <c r="D1176">
        <v>0</v>
      </c>
      <c r="E1176" t="s">
        <v>92</v>
      </c>
      <c r="F1176">
        <v>0</v>
      </c>
      <c r="G1176" t="s">
        <v>92</v>
      </c>
      <c r="H1176">
        <v>0</v>
      </c>
      <c r="I1176">
        <v>0</v>
      </c>
      <c r="J1176">
        <v>0</v>
      </c>
      <c r="K1176">
        <v>0</v>
      </c>
      <c r="L1176" t="s">
        <v>65</v>
      </c>
      <c r="M1176" t="s">
        <v>69</v>
      </c>
      <c r="N1176" t="s">
        <v>42</v>
      </c>
      <c r="O1176">
        <v>26</v>
      </c>
      <c r="P1176" t="s">
        <v>70</v>
      </c>
      <c r="Q1176" t="s">
        <v>55</v>
      </c>
      <c r="R1176" t="s">
        <v>56</v>
      </c>
      <c r="S1176" t="s">
        <v>36</v>
      </c>
      <c r="T1176">
        <v>0</v>
      </c>
      <c r="U1176">
        <v>0</v>
      </c>
      <c r="V1176">
        <v>0</v>
      </c>
      <c r="W1176">
        <v>0</v>
      </c>
      <c r="X1176">
        <v>0</v>
      </c>
      <c r="Y1176">
        <v>0</v>
      </c>
      <c r="Z1176" t="s">
        <v>37</v>
      </c>
      <c r="AA1176">
        <v>0</v>
      </c>
      <c r="AB1176" t="s">
        <v>52</v>
      </c>
      <c r="AC1176" t="b">
        <v>1</v>
      </c>
      <c r="AD1176" t="b">
        <v>0</v>
      </c>
    </row>
    <row r="1177" spans="1:30" x14ac:dyDescent="0.25">
      <c r="A1177" t="s">
        <v>1243</v>
      </c>
      <c r="B1177" s="1">
        <v>44319</v>
      </c>
      <c r="D1177" s="1">
        <v>44836</v>
      </c>
      <c r="E1177" s="1">
        <v>44836</v>
      </c>
      <c r="F1177" s="1">
        <v>45702</v>
      </c>
      <c r="G1177" s="1">
        <v>45702</v>
      </c>
      <c r="H1177">
        <v>3</v>
      </c>
      <c r="I1177">
        <v>247</v>
      </c>
      <c r="J1177">
        <v>82.33</v>
      </c>
      <c r="K1177">
        <v>63.77</v>
      </c>
      <c r="L1177" t="s">
        <v>47</v>
      </c>
      <c r="M1177" t="s">
        <v>60</v>
      </c>
      <c r="N1177" t="s">
        <v>42</v>
      </c>
      <c r="O1177">
        <v>20</v>
      </c>
      <c r="P1177" t="s">
        <v>70</v>
      </c>
      <c r="Q1177" t="s">
        <v>82</v>
      </c>
      <c r="R1177" t="s">
        <v>56</v>
      </c>
      <c r="S1177" t="s">
        <v>100</v>
      </c>
      <c r="T1177">
        <v>0</v>
      </c>
      <c r="U1177">
        <v>0</v>
      </c>
      <c r="V1177">
        <v>1</v>
      </c>
      <c r="W1177">
        <v>1</v>
      </c>
      <c r="X1177">
        <v>0</v>
      </c>
      <c r="Y1177" s="1">
        <v>45337</v>
      </c>
      <c r="Z1177" s="1">
        <v>45337</v>
      </c>
      <c r="AA1177">
        <v>0</v>
      </c>
      <c r="AB1177" t="s">
        <v>38</v>
      </c>
      <c r="AC1177" t="b">
        <v>1</v>
      </c>
      <c r="AD1177" t="b">
        <v>1</v>
      </c>
    </row>
    <row r="1178" spans="1:30" x14ac:dyDescent="0.25">
      <c r="A1178" t="s">
        <v>1244</v>
      </c>
      <c r="B1178" s="1">
        <v>44377</v>
      </c>
      <c r="D1178" s="1">
        <v>45646</v>
      </c>
      <c r="E1178" s="1">
        <v>45646</v>
      </c>
      <c r="F1178" s="1">
        <v>45712</v>
      </c>
      <c r="G1178" s="1">
        <v>45712</v>
      </c>
      <c r="H1178">
        <v>3</v>
      </c>
      <c r="I1178">
        <v>169.47</v>
      </c>
      <c r="J1178">
        <v>56.49</v>
      </c>
      <c r="K1178">
        <v>40.4</v>
      </c>
      <c r="L1178" t="s">
        <v>65</v>
      </c>
      <c r="M1178" t="s">
        <v>60</v>
      </c>
      <c r="N1178" t="s">
        <v>42</v>
      </c>
      <c r="O1178">
        <v>33</v>
      </c>
      <c r="P1178" t="s">
        <v>34</v>
      </c>
      <c r="Q1178" t="s">
        <v>82</v>
      </c>
      <c r="R1178" t="s">
        <v>35</v>
      </c>
      <c r="S1178" t="s">
        <v>96</v>
      </c>
      <c r="T1178">
        <v>0</v>
      </c>
      <c r="U1178">
        <v>0</v>
      </c>
      <c r="V1178">
        <v>0</v>
      </c>
      <c r="W1178">
        <v>0</v>
      </c>
      <c r="X1178">
        <v>1</v>
      </c>
      <c r="Y1178" s="1">
        <v>45774</v>
      </c>
      <c r="Z1178" s="1">
        <v>45774</v>
      </c>
      <c r="AA1178">
        <v>0</v>
      </c>
      <c r="AB1178" t="s">
        <v>38</v>
      </c>
      <c r="AC1178" t="b">
        <v>1</v>
      </c>
      <c r="AD1178" t="b">
        <v>0</v>
      </c>
    </row>
    <row r="1179" spans="1:30" x14ac:dyDescent="0.25">
      <c r="A1179" t="s">
        <v>1245</v>
      </c>
      <c r="B1179" s="1">
        <v>45091</v>
      </c>
      <c r="D1179" s="1">
        <v>45700</v>
      </c>
      <c r="E1179" s="1">
        <v>45700</v>
      </c>
      <c r="F1179" s="1">
        <v>45898</v>
      </c>
      <c r="G1179" s="1">
        <v>45898</v>
      </c>
      <c r="H1179">
        <v>1</v>
      </c>
      <c r="I1179">
        <v>147.13999999999999</v>
      </c>
      <c r="J1179">
        <v>147.13999999999999</v>
      </c>
      <c r="K1179">
        <v>43.56</v>
      </c>
      <c r="L1179" t="s">
        <v>31</v>
      </c>
      <c r="M1179" t="s">
        <v>76</v>
      </c>
      <c r="N1179" t="s">
        <v>33</v>
      </c>
      <c r="O1179">
        <v>19</v>
      </c>
      <c r="P1179" t="s">
        <v>49</v>
      </c>
      <c r="Q1179" t="s">
        <v>43</v>
      </c>
      <c r="R1179" t="s">
        <v>63</v>
      </c>
      <c r="S1179" t="s">
        <v>100</v>
      </c>
      <c r="T1179">
        <v>0</v>
      </c>
      <c r="U1179">
        <v>0</v>
      </c>
      <c r="V1179">
        <v>0</v>
      </c>
      <c r="W1179">
        <v>0</v>
      </c>
      <c r="X1179">
        <v>0</v>
      </c>
      <c r="Y1179" s="1">
        <v>45741</v>
      </c>
      <c r="Z1179" s="1">
        <v>45741</v>
      </c>
      <c r="AA1179">
        <v>0</v>
      </c>
      <c r="AB1179" t="s">
        <v>73</v>
      </c>
      <c r="AC1179" t="b">
        <v>1</v>
      </c>
      <c r="AD1179" t="b">
        <v>0</v>
      </c>
    </row>
    <row r="1180" spans="1:30" x14ac:dyDescent="0.25">
      <c r="A1180" t="s">
        <v>1246</v>
      </c>
      <c r="B1180" s="1">
        <v>45095</v>
      </c>
      <c r="D1180" s="1">
        <v>45237</v>
      </c>
      <c r="E1180" s="1">
        <v>45237</v>
      </c>
      <c r="F1180" s="1">
        <v>45502</v>
      </c>
      <c r="G1180" s="1">
        <v>45502</v>
      </c>
      <c r="H1180">
        <v>3</v>
      </c>
      <c r="I1180">
        <v>306.22000000000003</v>
      </c>
      <c r="J1180">
        <v>102.07</v>
      </c>
      <c r="K1180">
        <v>122.44</v>
      </c>
      <c r="L1180" t="s">
        <v>65</v>
      </c>
      <c r="M1180" t="s">
        <v>60</v>
      </c>
      <c r="N1180" t="s">
        <v>33</v>
      </c>
      <c r="O1180">
        <v>28</v>
      </c>
      <c r="P1180" t="s">
        <v>70</v>
      </c>
      <c r="Q1180" t="s">
        <v>35</v>
      </c>
      <c r="R1180" t="s">
        <v>56</v>
      </c>
      <c r="S1180" t="s">
        <v>57</v>
      </c>
      <c r="T1180">
        <v>0</v>
      </c>
      <c r="U1180">
        <v>0</v>
      </c>
      <c r="V1180">
        <v>1</v>
      </c>
      <c r="W1180">
        <v>1</v>
      </c>
      <c r="X1180">
        <v>1</v>
      </c>
      <c r="Y1180" s="1">
        <v>45801</v>
      </c>
      <c r="Z1180" s="1">
        <v>45801</v>
      </c>
      <c r="AA1180">
        <v>0</v>
      </c>
      <c r="AB1180" t="s">
        <v>52</v>
      </c>
      <c r="AC1180" t="b">
        <v>1</v>
      </c>
      <c r="AD1180" t="b">
        <v>0</v>
      </c>
    </row>
    <row r="1181" spans="1:30" x14ac:dyDescent="0.25">
      <c r="A1181" t="s">
        <v>1247</v>
      </c>
      <c r="B1181" s="1">
        <v>44388</v>
      </c>
      <c r="D1181">
        <v>0</v>
      </c>
      <c r="E1181" t="s">
        <v>92</v>
      </c>
      <c r="F1181">
        <v>0</v>
      </c>
      <c r="G1181" t="s">
        <v>92</v>
      </c>
      <c r="H1181">
        <v>0</v>
      </c>
      <c r="I1181">
        <v>0</v>
      </c>
      <c r="J1181">
        <v>0</v>
      </c>
      <c r="K1181">
        <v>0</v>
      </c>
      <c r="L1181" t="s">
        <v>31</v>
      </c>
      <c r="M1181" t="s">
        <v>54</v>
      </c>
      <c r="N1181" t="s">
        <v>42</v>
      </c>
      <c r="O1181">
        <v>33</v>
      </c>
      <c r="P1181" t="s">
        <v>34</v>
      </c>
      <c r="Q1181" t="s">
        <v>55</v>
      </c>
      <c r="R1181" t="s">
        <v>56</v>
      </c>
      <c r="S1181" t="s">
        <v>51</v>
      </c>
      <c r="T1181">
        <v>0</v>
      </c>
      <c r="U1181">
        <v>0</v>
      </c>
      <c r="V1181">
        <v>0</v>
      </c>
      <c r="W1181">
        <v>0</v>
      </c>
      <c r="X1181">
        <v>0</v>
      </c>
      <c r="Y1181" s="1">
        <v>45058</v>
      </c>
      <c r="Z1181" s="1">
        <v>45058</v>
      </c>
      <c r="AA1181">
        <v>0</v>
      </c>
      <c r="AB1181" t="s">
        <v>38</v>
      </c>
      <c r="AC1181" t="b">
        <v>0</v>
      </c>
      <c r="AD1181" t="b">
        <v>0</v>
      </c>
    </row>
    <row r="1182" spans="1:30" x14ac:dyDescent="0.25">
      <c r="A1182" t="s">
        <v>1248</v>
      </c>
      <c r="B1182" s="1">
        <v>45010</v>
      </c>
      <c r="D1182" s="1">
        <v>45483</v>
      </c>
      <c r="E1182" s="1">
        <v>45483</v>
      </c>
      <c r="F1182" s="1">
        <v>45817</v>
      </c>
      <c r="G1182" s="1">
        <v>45817</v>
      </c>
      <c r="H1182">
        <v>4</v>
      </c>
      <c r="I1182">
        <v>279.89999999999998</v>
      </c>
      <c r="J1182">
        <v>69.98</v>
      </c>
      <c r="K1182">
        <v>30.79</v>
      </c>
      <c r="L1182" t="s">
        <v>59</v>
      </c>
      <c r="M1182" t="s">
        <v>88</v>
      </c>
      <c r="N1182" t="s">
        <v>48</v>
      </c>
      <c r="O1182">
        <v>43</v>
      </c>
      <c r="P1182" t="s">
        <v>34</v>
      </c>
      <c r="Q1182" t="s">
        <v>43</v>
      </c>
      <c r="R1182" t="s">
        <v>35</v>
      </c>
      <c r="S1182" t="s">
        <v>72</v>
      </c>
      <c r="T1182">
        <v>0</v>
      </c>
      <c r="U1182">
        <v>0</v>
      </c>
      <c r="V1182">
        <v>0</v>
      </c>
      <c r="W1182">
        <v>1</v>
      </c>
      <c r="X1182">
        <v>2</v>
      </c>
      <c r="Y1182" s="1">
        <v>45817</v>
      </c>
      <c r="Z1182" s="1">
        <v>45817</v>
      </c>
      <c r="AA1182">
        <v>10</v>
      </c>
      <c r="AB1182" t="s">
        <v>38</v>
      </c>
      <c r="AC1182" t="b">
        <v>1</v>
      </c>
      <c r="AD1182" t="b">
        <v>1</v>
      </c>
    </row>
    <row r="1183" spans="1:30" x14ac:dyDescent="0.25">
      <c r="A1183" t="s">
        <v>1249</v>
      </c>
      <c r="B1183" s="1">
        <v>44495</v>
      </c>
      <c r="D1183" s="1">
        <v>45525</v>
      </c>
      <c r="E1183" s="1">
        <v>45525</v>
      </c>
      <c r="F1183" s="1">
        <v>45729</v>
      </c>
      <c r="G1183" s="1">
        <v>45729</v>
      </c>
      <c r="H1183">
        <v>3</v>
      </c>
      <c r="I1183">
        <v>330.26</v>
      </c>
      <c r="J1183">
        <v>110.09</v>
      </c>
      <c r="K1183">
        <v>65.989999999999995</v>
      </c>
      <c r="L1183" t="s">
        <v>40</v>
      </c>
      <c r="M1183" t="s">
        <v>95</v>
      </c>
      <c r="N1183" t="s">
        <v>33</v>
      </c>
      <c r="O1183">
        <v>16</v>
      </c>
      <c r="P1183" t="s">
        <v>49</v>
      </c>
      <c r="Q1183" t="s">
        <v>66</v>
      </c>
      <c r="R1183" t="s">
        <v>35</v>
      </c>
      <c r="S1183" t="s">
        <v>57</v>
      </c>
      <c r="T1183">
        <v>0</v>
      </c>
      <c r="U1183">
        <v>0</v>
      </c>
      <c r="V1183">
        <v>0</v>
      </c>
      <c r="W1183">
        <v>1</v>
      </c>
      <c r="X1183">
        <v>0</v>
      </c>
      <c r="Y1183" s="1">
        <v>45907</v>
      </c>
      <c r="Z1183" s="1">
        <v>45907</v>
      </c>
      <c r="AA1183">
        <v>0</v>
      </c>
      <c r="AB1183" t="s">
        <v>52</v>
      </c>
      <c r="AC1183" t="b">
        <v>1</v>
      </c>
      <c r="AD1183" t="b">
        <v>0</v>
      </c>
    </row>
    <row r="1184" spans="1:30" x14ac:dyDescent="0.25">
      <c r="A1184" t="s">
        <v>1250</v>
      </c>
      <c r="B1184" s="1">
        <v>43935</v>
      </c>
      <c r="D1184" s="1">
        <v>45546</v>
      </c>
      <c r="E1184" s="1">
        <v>45546</v>
      </c>
      <c r="F1184" s="1">
        <v>45935</v>
      </c>
      <c r="G1184" s="1">
        <v>45935</v>
      </c>
      <c r="H1184">
        <v>4</v>
      </c>
      <c r="I1184">
        <v>4.07</v>
      </c>
      <c r="J1184">
        <v>1.02</v>
      </c>
      <c r="K1184">
        <v>1.99</v>
      </c>
      <c r="L1184" t="s">
        <v>59</v>
      </c>
      <c r="M1184" t="s">
        <v>69</v>
      </c>
      <c r="N1184" t="s">
        <v>42</v>
      </c>
      <c r="O1184">
        <v>16</v>
      </c>
      <c r="P1184" t="s">
        <v>49</v>
      </c>
      <c r="Q1184" t="s">
        <v>82</v>
      </c>
      <c r="R1184" t="s">
        <v>44</v>
      </c>
      <c r="S1184" t="s">
        <v>100</v>
      </c>
      <c r="T1184">
        <v>0</v>
      </c>
      <c r="U1184">
        <v>0</v>
      </c>
      <c r="V1184">
        <v>1</v>
      </c>
      <c r="W1184">
        <v>0</v>
      </c>
      <c r="X1184">
        <v>1</v>
      </c>
      <c r="Y1184">
        <v>0</v>
      </c>
      <c r="Z1184" t="s">
        <v>37</v>
      </c>
      <c r="AA1184">
        <v>0</v>
      </c>
      <c r="AB1184" t="s">
        <v>73</v>
      </c>
      <c r="AC1184" t="b">
        <v>1</v>
      </c>
      <c r="AD1184" t="b">
        <v>0</v>
      </c>
    </row>
    <row r="1185" spans="1:30" x14ac:dyDescent="0.25">
      <c r="A1185" t="s">
        <v>1251</v>
      </c>
      <c r="B1185" s="1">
        <v>45657</v>
      </c>
      <c r="D1185" s="1">
        <v>45772</v>
      </c>
      <c r="E1185" s="1">
        <v>45772</v>
      </c>
      <c r="F1185" s="1">
        <v>45804</v>
      </c>
      <c r="G1185" s="1">
        <v>45804</v>
      </c>
      <c r="H1185">
        <v>2</v>
      </c>
      <c r="I1185">
        <v>76.06</v>
      </c>
      <c r="J1185">
        <v>38.03</v>
      </c>
      <c r="K1185">
        <v>0.5</v>
      </c>
      <c r="L1185" t="s">
        <v>59</v>
      </c>
      <c r="M1185" t="s">
        <v>69</v>
      </c>
      <c r="N1185" t="s">
        <v>48</v>
      </c>
      <c r="O1185">
        <v>55</v>
      </c>
      <c r="P1185" t="s">
        <v>34</v>
      </c>
      <c r="Q1185" t="s">
        <v>43</v>
      </c>
      <c r="R1185" t="s">
        <v>63</v>
      </c>
      <c r="S1185" t="s">
        <v>85</v>
      </c>
      <c r="T1185">
        <v>0</v>
      </c>
      <c r="U1185">
        <v>0</v>
      </c>
      <c r="V1185">
        <v>0</v>
      </c>
      <c r="W1185">
        <v>0</v>
      </c>
      <c r="X1185">
        <v>0</v>
      </c>
      <c r="Y1185" s="1">
        <v>45695</v>
      </c>
      <c r="Z1185" s="1">
        <v>45695</v>
      </c>
      <c r="AA1185">
        <v>0</v>
      </c>
      <c r="AB1185" t="s">
        <v>38</v>
      </c>
      <c r="AC1185" t="b">
        <v>0</v>
      </c>
      <c r="AD1185" t="b">
        <v>1</v>
      </c>
    </row>
    <row r="1186" spans="1:30" x14ac:dyDescent="0.25">
      <c r="A1186" t="s">
        <v>1252</v>
      </c>
      <c r="B1186" s="1">
        <v>44799</v>
      </c>
      <c r="D1186" s="1">
        <v>45458</v>
      </c>
      <c r="E1186" s="1">
        <v>45458</v>
      </c>
      <c r="F1186" s="1">
        <v>45785</v>
      </c>
      <c r="G1186" s="1">
        <v>45785</v>
      </c>
      <c r="H1186">
        <v>5</v>
      </c>
      <c r="I1186">
        <v>154.52000000000001</v>
      </c>
      <c r="J1186">
        <v>30.9</v>
      </c>
      <c r="K1186">
        <v>12.92</v>
      </c>
      <c r="L1186" t="s">
        <v>47</v>
      </c>
      <c r="M1186" t="s">
        <v>76</v>
      </c>
      <c r="N1186" t="s">
        <v>48</v>
      </c>
      <c r="O1186">
        <v>22</v>
      </c>
      <c r="P1186" t="s">
        <v>70</v>
      </c>
      <c r="Q1186" t="s">
        <v>82</v>
      </c>
      <c r="R1186" t="s">
        <v>67</v>
      </c>
      <c r="S1186" t="s">
        <v>45</v>
      </c>
      <c r="T1186">
        <v>0</v>
      </c>
      <c r="U1186">
        <v>1</v>
      </c>
      <c r="V1186">
        <v>0</v>
      </c>
      <c r="W1186">
        <v>0</v>
      </c>
      <c r="X1186">
        <v>0</v>
      </c>
      <c r="Y1186" s="1">
        <v>44984</v>
      </c>
      <c r="Z1186" s="1">
        <v>44984</v>
      </c>
      <c r="AA1186">
        <v>0</v>
      </c>
      <c r="AB1186" t="s">
        <v>38</v>
      </c>
      <c r="AC1186" t="b">
        <v>0</v>
      </c>
      <c r="AD1186" t="b">
        <v>0</v>
      </c>
    </row>
    <row r="1187" spans="1:30" x14ac:dyDescent="0.25">
      <c r="A1187" t="s">
        <v>1253</v>
      </c>
      <c r="B1187" s="1">
        <v>45099</v>
      </c>
      <c r="D1187" s="1">
        <v>45194</v>
      </c>
      <c r="E1187" s="1">
        <v>45194</v>
      </c>
      <c r="F1187" s="1">
        <v>45396</v>
      </c>
      <c r="G1187" s="1">
        <v>45396</v>
      </c>
      <c r="H1187">
        <v>5</v>
      </c>
      <c r="I1187">
        <v>5.24</v>
      </c>
      <c r="J1187">
        <v>1.05</v>
      </c>
      <c r="K1187">
        <v>0.71</v>
      </c>
      <c r="L1187" t="s">
        <v>40</v>
      </c>
      <c r="M1187" t="s">
        <v>41</v>
      </c>
      <c r="N1187" t="s">
        <v>42</v>
      </c>
      <c r="O1187">
        <v>19</v>
      </c>
      <c r="P1187" t="s">
        <v>49</v>
      </c>
      <c r="Q1187" t="s">
        <v>82</v>
      </c>
      <c r="R1187" t="s">
        <v>44</v>
      </c>
      <c r="S1187" t="s">
        <v>96</v>
      </c>
      <c r="T1187">
        <v>0</v>
      </c>
      <c r="U1187">
        <v>0</v>
      </c>
      <c r="V1187">
        <v>0</v>
      </c>
      <c r="W1187">
        <v>2</v>
      </c>
      <c r="X1187">
        <v>4</v>
      </c>
      <c r="Y1187" s="1">
        <v>45336</v>
      </c>
      <c r="Z1187" s="1">
        <v>45336</v>
      </c>
      <c r="AA1187">
        <v>0</v>
      </c>
      <c r="AB1187" t="s">
        <v>38</v>
      </c>
      <c r="AC1187" t="b">
        <v>0</v>
      </c>
      <c r="AD1187" t="b">
        <v>0</v>
      </c>
    </row>
    <row r="1188" spans="1:30" x14ac:dyDescent="0.25">
      <c r="A1188" t="s">
        <v>1254</v>
      </c>
      <c r="B1188" s="1">
        <v>44611</v>
      </c>
      <c r="D1188" s="1">
        <v>44887</v>
      </c>
      <c r="E1188" s="1">
        <v>44887</v>
      </c>
      <c r="F1188" s="1">
        <v>45521</v>
      </c>
      <c r="G1188" s="1">
        <v>45521</v>
      </c>
      <c r="H1188">
        <v>2</v>
      </c>
      <c r="I1188">
        <v>129.33000000000001</v>
      </c>
      <c r="J1188">
        <v>64.67</v>
      </c>
      <c r="K1188">
        <v>0</v>
      </c>
      <c r="L1188" t="s">
        <v>31</v>
      </c>
      <c r="M1188" t="s">
        <v>60</v>
      </c>
      <c r="N1188" t="s">
        <v>33</v>
      </c>
      <c r="O1188">
        <v>34</v>
      </c>
      <c r="P1188" t="s">
        <v>34</v>
      </c>
      <c r="Q1188" t="s">
        <v>55</v>
      </c>
      <c r="R1188" t="s">
        <v>67</v>
      </c>
      <c r="S1188" t="s">
        <v>85</v>
      </c>
      <c r="T1188">
        <v>0</v>
      </c>
      <c r="U1188">
        <v>0</v>
      </c>
      <c r="V1188">
        <v>0</v>
      </c>
      <c r="W1188">
        <v>0</v>
      </c>
      <c r="X1188">
        <v>0</v>
      </c>
      <c r="Y1188">
        <v>0</v>
      </c>
      <c r="Z1188" t="s">
        <v>37</v>
      </c>
      <c r="AA1188">
        <v>0</v>
      </c>
      <c r="AB1188" t="s">
        <v>73</v>
      </c>
      <c r="AC1188" t="b">
        <v>1</v>
      </c>
      <c r="AD1188" t="b">
        <v>1</v>
      </c>
    </row>
    <row r="1189" spans="1:30" x14ac:dyDescent="0.25">
      <c r="A1189" t="s">
        <v>1255</v>
      </c>
      <c r="B1189" s="1">
        <v>45148</v>
      </c>
      <c r="D1189" s="1">
        <v>45834</v>
      </c>
      <c r="E1189" s="1">
        <v>45834</v>
      </c>
      <c r="F1189" s="1">
        <v>45914</v>
      </c>
      <c r="G1189" s="1">
        <v>45914</v>
      </c>
      <c r="H1189">
        <v>2</v>
      </c>
      <c r="I1189">
        <v>66.260000000000005</v>
      </c>
      <c r="J1189">
        <v>33.130000000000003</v>
      </c>
      <c r="K1189">
        <v>65.650000000000006</v>
      </c>
      <c r="L1189" t="s">
        <v>59</v>
      </c>
      <c r="M1189" t="s">
        <v>32</v>
      </c>
      <c r="N1189" t="s">
        <v>48</v>
      </c>
      <c r="O1189">
        <v>34</v>
      </c>
      <c r="P1189" t="s">
        <v>34</v>
      </c>
      <c r="Q1189" t="s">
        <v>82</v>
      </c>
      <c r="R1189" t="s">
        <v>35</v>
      </c>
      <c r="S1189" t="s">
        <v>51</v>
      </c>
      <c r="T1189">
        <v>0</v>
      </c>
      <c r="U1189">
        <v>0</v>
      </c>
      <c r="V1189">
        <v>0</v>
      </c>
      <c r="W1189">
        <v>0</v>
      </c>
      <c r="X1189">
        <v>0</v>
      </c>
      <c r="Y1189" s="1">
        <v>45628</v>
      </c>
      <c r="Z1189" s="1">
        <v>45628</v>
      </c>
      <c r="AA1189">
        <v>5</v>
      </c>
      <c r="AB1189" t="s">
        <v>52</v>
      </c>
      <c r="AC1189" t="b">
        <v>1</v>
      </c>
      <c r="AD1189" t="b">
        <v>0</v>
      </c>
    </row>
    <row r="1190" spans="1:30" x14ac:dyDescent="0.25">
      <c r="A1190" t="s">
        <v>1256</v>
      </c>
      <c r="B1190" s="1">
        <v>45255</v>
      </c>
      <c r="D1190" s="1">
        <v>45768</v>
      </c>
      <c r="E1190" s="1">
        <v>45768</v>
      </c>
      <c r="F1190" s="1">
        <v>45907</v>
      </c>
      <c r="G1190" s="1">
        <v>45907</v>
      </c>
      <c r="H1190">
        <v>1</v>
      </c>
      <c r="I1190">
        <v>7.82</v>
      </c>
      <c r="J1190">
        <v>7.82</v>
      </c>
      <c r="K1190">
        <v>0</v>
      </c>
      <c r="L1190" t="s">
        <v>59</v>
      </c>
      <c r="M1190" t="s">
        <v>41</v>
      </c>
      <c r="N1190" t="s">
        <v>42</v>
      </c>
      <c r="O1190">
        <v>37</v>
      </c>
      <c r="P1190" t="s">
        <v>34</v>
      </c>
      <c r="Q1190" t="s">
        <v>50</v>
      </c>
      <c r="R1190" t="s">
        <v>35</v>
      </c>
      <c r="S1190" t="s">
        <v>45</v>
      </c>
      <c r="T1190">
        <v>0</v>
      </c>
      <c r="U1190">
        <v>1</v>
      </c>
      <c r="V1190">
        <v>0</v>
      </c>
      <c r="W1190">
        <v>0</v>
      </c>
      <c r="X1190">
        <v>0</v>
      </c>
      <c r="Y1190">
        <v>0</v>
      </c>
      <c r="Z1190" t="s">
        <v>37</v>
      </c>
      <c r="AA1190">
        <v>5</v>
      </c>
      <c r="AB1190" t="s">
        <v>38</v>
      </c>
      <c r="AC1190" t="b">
        <v>0</v>
      </c>
      <c r="AD1190" t="b">
        <v>1</v>
      </c>
    </row>
    <row r="1191" spans="1:30" x14ac:dyDescent="0.25">
      <c r="A1191" t="s">
        <v>1257</v>
      </c>
      <c r="B1191" s="1">
        <v>44522</v>
      </c>
      <c r="D1191" s="1">
        <v>45534</v>
      </c>
      <c r="E1191" s="1">
        <v>45534</v>
      </c>
      <c r="F1191" s="1">
        <v>45817</v>
      </c>
      <c r="G1191" s="1">
        <v>45817</v>
      </c>
      <c r="H1191">
        <v>4</v>
      </c>
      <c r="I1191">
        <v>73.3</v>
      </c>
      <c r="J1191">
        <v>18.329999999999998</v>
      </c>
      <c r="K1191">
        <v>7.21</v>
      </c>
      <c r="L1191" t="s">
        <v>47</v>
      </c>
      <c r="M1191" t="s">
        <v>60</v>
      </c>
      <c r="N1191" t="s">
        <v>48</v>
      </c>
      <c r="O1191">
        <v>37</v>
      </c>
      <c r="P1191" t="s">
        <v>34</v>
      </c>
      <c r="Q1191" t="s">
        <v>43</v>
      </c>
      <c r="R1191" t="s">
        <v>44</v>
      </c>
      <c r="S1191" t="s">
        <v>36</v>
      </c>
      <c r="T1191">
        <v>0</v>
      </c>
      <c r="U1191">
        <v>0</v>
      </c>
      <c r="V1191">
        <v>1</v>
      </c>
      <c r="W1191">
        <v>0</v>
      </c>
      <c r="X1191">
        <v>3</v>
      </c>
      <c r="Y1191" s="1">
        <v>44740</v>
      </c>
      <c r="Z1191" s="1">
        <v>44740</v>
      </c>
      <c r="AA1191">
        <v>0</v>
      </c>
      <c r="AB1191" t="s">
        <v>52</v>
      </c>
      <c r="AC1191" t="b">
        <v>1</v>
      </c>
      <c r="AD1191" t="b">
        <v>0</v>
      </c>
    </row>
    <row r="1192" spans="1:30" x14ac:dyDescent="0.25">
      <c r="A1192" t="s">
        <v>1258</v>
      </c>
      <c r="B1192" s="1">
        <v>45406</v>
      </c>
      <c r="D1192" s="1">
        <v>45909</v>
      </c>
      <c r="E1192" s="1">
        <v>45909</v>
      </c>
      <c r="F1192" s="1">
        <v>45940</v>
      </c>
      <c r="G1192" s="1">
        <v>45940</v>
      </c>
      <c r="H1192">
        <v>1</v>
      </c>
      <c r="I1192">
        <v>10.050000000000001</v>
      </c>
      <c r="J1192">
        <v>10.050000000000001</v>
      </c>
      <c r="K1192">
        <v>3.69</v>
      </c>
      <c r="L1192" t="s">
        <v>87</v>
      </c>
      <c r="M1192" t="s">
        <v>62</v>
      </c>
      <c r="N1192" t="s">
        <v>48</v>
      </c>
      <c r="O1192">
        <v>16</v>
      </c>
      <c r="P1192" t="s">
        <v>49</v>
      </c>
      <c r="Q1192" t="s">
        <v>43</v>
      </c>
      <c r="R1192" t="s">
        <v>63</v>
      </c>
      <c r="S1192" t="s">
        <v>72</v>
      </c>
      <c r="T1192">
        <v>0</v>
      </c>
      <c r="U1192">
        <v>1</v>
      </c>
      <c r="V1192">
        <v>0</v>
      </c>
      <c r="W1192">
        <v>0</v>
      </c>
      <c r="X1192">
        <v>0</v>
      </c>
      <c r="Y1192" s="1">
        <v>45870</v>
      </c>
      <c r="Z1192" s="1">
        <v>45870</v>
      </c>
      <c r="AA1192">
        <v>0</v>
      </c>
      <c r="AB1192" t="s">
        <v>38</v>
      </c>
      <c r="AC1192" t="b">
        <v>0</v>
      </c>
      <c r="AD1192" t="b">
        <v>0</v>
      </c>
    </row>
    <row r="1193" spans="1:30" x14ac:dyDescent="0.25">
      <c r="A1193" t="s">
        <v>1259</v>
      </c>
      <c r="B1193" s="1">
        <v>44396</v>
      </c>
      <c r="D1193" s="1">
        <v>45728</v>
      </c>
      <c r="E1193" s="1">
        <v>45728</v>
      </c>
      <c r="F1193" s="1">
        <v>45839</v>
      </c>
      <c r="G1193" s="1">
        <v>45839</v>
      </c>
      <c r="H1193">
        <v>1</v>
      </c>
      <c r="I1193">
        <v>39.57</v>
      </c>
      <c r="J1193">
        <v>39.57</v>
      </c>
      <c r="K1193">
        <v>32.53</v>
      </c>
      <c r="L1193" t="s">
        <v>65</v>
      </c>
      <c r="M1193" t="s">
        <v>104</v>
      </c>
      <c r="N1193" t="s">
        <v>48</v>
      </c>
      <c r="O1193">
        <v>44</v>
      </c>
      <c r="P1193" t="s">
        <v>34</v>
      </c>
      <c r="Q1193" t="s">
        <v>82</v>
      </c>
      <c r="R1193" t="s">
        <v>35</v>
      </c>
      <c r="S1193" t="s">
        <v>57</v>
      </c>
      <c r="T1193">
        <v>1</v>
      </c>
      <c r="U1193">
        <v>0</v>
      </c>
      <c r="V1193">
        <v>0</v>
      </c>
      <c r="W1193">
        <v>0</v>
      </c>
      <c r="X1193">
        <v>0</v>
      </c>
      <c r="Y1193" s="1">
        <v>44571</v>
      </c>
      <c r="Z1193" s="1">
        <v>44571</v>
      </c>
      <c r="AA1193">
        <v>0</v>
      </c>
      <c r="AB1193" t="s">
        <v>38</v>
      </c>
      <c r="AC1193" t="b">
        <v>1</v>
      </c>
      <c r="AD1193" t="b">
        <v>1</v>
      </c>
    </row>
    <row r="1194" spans="1:30" x14ac:dyDescent="0.25">
      <c r="A1194" t="s">
        <v>1260</v>
      </c>
      <c r="B1194" s="1">
        <v>45402</v>
      </c>
      <c r="D1194">
        <v>0</v>
      </c>
      <c r="E1194" t="s">
        <v>92</v>
      </c>
      <c r="F1194">
        <v>0</v>
      </c>
      <c r="G1194" t="s">
        <v>92</v>
      </c>
      <c r="H1194">
        <v>0</v>
      </c>
      <c r="I1194">
        <v>0</v>
      </c>
      <c r="J1194">
        <v>0</v>
      </c>
      <c r="K1194">
        <v>0</v>
      </c>
      <c r="L1194" t="s">
        <v>59</v>
      </c>
      <c r="M1194" t="s">
        <v>41</v>
      </c>
      <c r="N1194" t="s">
        <v>42</v>
      </c>
      <c r="O1194">
        <v>49</v>
      </c>
      <c r="P1194" t="s">
        <v>34</v>
      </c>
      <c r="Q1194" t="s">
        <v>50</v>
      </c>
      <c r="R1194" t="s">
        <v>44</v>
      </c>
      <c r="S1194" t="s">
        <v>36</v>
      </c>
      <c r="T1194">
        <v>1</v>
      </c>
      <c r="U1194">
        <v>0</v>
      </c>
      <c r="V1194">
        <v>0</v>
      </c>
      <c r="W1194">
        <v>0</v>
      </c>
      <c r="X1194">
        <v>0</v>
      </c>
      <c r="Y1194" s="1">
        <v>45883</v>
      </c>
      <c r="Z1194" s="1">
        <v>45883</v>
      </c>
      <c r="AA1194">
        <v>0</v>
      </c>
      <c r="AB1194" t="s">
        <v>52</v>
      </c>
      <c r="AC1194" t="b">
        <v>0</v>
      </c>
      <c r="AD1194" t="b">
        <v>0</v>
      </c>
    </row>
    <row r="1195" spans="1:30" x14ac:dyDescent="0.25">
      <c r="A1195" t="s">
        <v>1261</v>
      </c>
      <c r="B1195" s="1">
        <v>44435</v>
      </c>
      <c r="D1195" s="1">
        <v>44746</v>
      </c>
      <c r="E1195" s="1">
        <v>44746</v>
      </c>
      <c r="F1195" s="1">
        <v>44917</v>
      </c>
      <c r="G1195" s="1">
        <v>44917</v>
      </c>
      <c r="H1195">
        <v>1</v>
      </c>
      <c r="I1195">
        <v>58.56</v>
      </c>
      <c r="J1195">
        <v>58.56</v>
      </c>
      <c r="K1195">
        <v>39.03</v>
      </c>
      <c r="L1195" t="s">
        <v>87</v>
      </c>
      <c r="M1195" t="s">
        <v>54</v>
      </c>
      <c r="N1195" t="s">
        <v>42</v>
      </c>
      <c r="O1195">
        <v>32</v>
      </c>
      <c r="P1195" t="s">
        <v>34</v>
      </c>
      <c r="Q1195" t="s">
        <v>66</v>
      </c>
      <c r="R1195" t="s">
        <v>35</v>
      </c>
      <c r="S1195" t="s">
        <v>57</v>
      </c>
      <c r="T1195">
        <v>0</v>
      </c>
      <c r="U1195">
        <v>1</v>
      </c>
      <c r="V1195">
        <v>0</v>
      </c>
      <c r="W1195">
        <v>0</v>
      </c>
      <c r="X1195">
        <v>1</v>
      </c>
      <c r="Y1195" s="1">
        <v>44497</v>
      </c>
      <c r="Z1195" s="1">
        <v>44497</v>
      </c>
      <c r="AA1195">
        <v>0</v>
      </c>
      <c r="AB1195" t="s">
        <v>52</v>
      </c>
      <c r="AC1195" t="b">
        <v>0</v>
      </c>
      <c r="AD1195" t="b">
        <v>0</v>
      </c>
    </row>
    <row r="1196" spans="1:30" x14ac:dyDescent="0.25">
      <c r="A1196" t="s">
        <v>1262</v>
      </c>
      <c r="B1196" s="1">
        <v>44373</v>
      </c>
      <c r="D1196" s="1">
        <v>45534</v>
      </c>
      <c r="E1196" s="1">
        <v>45534</v>
      </c>
      <c r="F1196" s="1">
        <v>45561</v>
      </c>
      <c r="G1196" s="1">
        <v>45561</v>
      </c>
      <c r="H1196">
        <v>3</v>
      </c>
      <c r="I1196">
        <v>108.38</v>
      </c>
      <c r="J1196">
        <v>36.130000000000003</v>
      </c>
      <c r="K1196">
        <v>65.22</v>
      </c>
      <c r="L1196" t="s">
        <v>59</v>
      </c>
      <c r="M1196" t="s">
        <v>32</v>
      </c>
      <c r="N1196" t="s">
        <v>48</v>
      </c>
      <c r="O1196">
        <v>37</v>
      </c>
      <c r="P1196" t="s">
        <v>34</v>
      </c>
      <c r="Q1196" t="s">
        <v>66</v>
      </c>
      <c r="R1196" t="s">
        <v>44</v>
      </c>
      <c r="S1196" t="s">
        <v>57</v>
      </c>
      <c r="T1196">
        <v>0</v>
      </c>
      <c r="U1196">
        <v>0</v>
      </c>
      <c r="V1196">
        <v>0</v>
      </c>
      <c r="W1196">
        <v>0</v>
      </c>
      <c r="X1196">
        <v>1</v>
      </c>
      <c r="Y1196">
        <v>0</v>
      </c>
      <c r="Z1196" t="s">
        <v>37</v>
      </c>
      <c r="AA1196">
        <v>7</v>
      </c>
      <c r="AB1196" t="s">
        <v>52</v>
      </c>
      <c r="AC1196" t="b">
        <v>1</v>
      </c>
      <c r="AD1196" t="b">
        <v>1</v>
      </c>
    </row>
    <row r="1197" spans="1:30" x14ac:dyDescent="0.25">
      <c r="A1197" t="s">
        <v>1263</v>
      </c>
      <c r="B1197" s="1">
        <v>44736</v>
      </c>
      <c r="D1197" s="1">
        <v>44769</v>
      </c>
      <c r="E1197" s="1">
        <v>44769</v>
      </c>
      <c r="F1197" s="1">
        <v>44838</v>
      </c>
      <c r="G1197" s="1">
        <v>44838</v>
      </c>
      <c r="H1197">
        <v>2</v>
      </c>
      <c r="I1197">
        <v>283.69</v>
      </c>
      <c r="J1197">
        <v>141.85</v>
      </c>
      <c r="K1197">
        <v>221.74</v>
      </c>
      <c r="L1197" t="s">
        <v>59</v>
      </c>
      <c r="M1197" t="s">
        <v>80</v>
      </c>
      <c r="N1197" t="s">
        <v>42</v>
      </c>
      <c r="O1197">
        <v>54</v>
      </c>
      <c r="P1197" t="s">
        <v>34</v>
      </c>
      <c r="Q1197" t="s">
        <v>66</v>
      </c>
      <c r="R1197" t="s">
        <v>67</v>
      </c>
      <c r="S1197" t="s">
        <v>51</v>
      </c>
      <c r="T1197">
        <v>0</v>
      </c>
      <c r="U1197">
        <v>0</v>
      </c>
      <c r="V1197">
        <v>0</v>
      </c>
      <c r="W1197">
        <v>0</v>
      </c>
      <c r="X1197">
        <v>0</v>
      </c>
      <c r="Y1197">
        <v>0</v>
      </c>
      <c r="Z1197" t="s">
        <v>37</v>
      </c>
      <c r="AA1197">
        <v>0</v>
      </c>
      <c r="AB1197" t="s">
        <v>52</v>
      </c>
      <c r="AC1197" t="b">
        <v>1</v>
      </c>
      <c r="AD1197" t="b">
        <v>0</v>
      </c>
    </row>
    <row r="1198" spans="1:30" x14ac:dyDescent="0.25">
      <c r="A1198" t="s">
        <v>1264</v>
      </c>
      <c r="B1198" s="1">
        <v>44171</v>
      </c>
      <c r="D1198">
        <v>0</v>
      </c>
      <c r="E1198" t="s">
        <v>92</v>
      </c>
      <c r="F1198">
        <v>0</v>
      </c>
      <c r="G1198" t="s">
        <v>92</v>
      </c>
      <c r="H1198">
        <v>0</v>
      </c>
      <c r="I1198">
        <v>0</v>
      </c>
      <c r="J1198">
        <v>0</v>
      </c>
      <c r="K1198">
        <v>0</v>
      </c>
      <c r="L1198" t="s">
        <v>59</v>
      </c>
      <c r="M1198" t="s">
        <v>104</v>
      </c>
      <c r="N1198" t="s">
        <v>48</v>
      </c>
      <c r="O1198">
        <v>0</v>
      </c>
      <c r="P1198" t="s">
        <v>80</v>
      </c>
      <c r="Q1198" t="s">
        <v>43</v>
      </c>
      <c r="R1198" t="s">
        <v>35</v>
      </c>
      <c r="S1198" t="s">
        <v>100</v>
      </c>
      <c r="T1198">
        <v>0</v>
      </c>
      <c r="U1198">
        <v>0</v>
      </c>
      <c r="V1198">
        <v>0</v>
      </c>
      <c r="W1198">
        <v>0</v>
      </c>
      <c r="X1198">
        <v>0</v>
      </c>
      <c r="Y1198">
        <v>0</v>
      </c>
      <c r="Z1198" t="s">
        <v>37</v>
      </c>
      <c r="AA1198">
        <v>0</v>
      </c>
      <c r="AB1198" t="s">
        <v>73</v>
      </c>
      <c r="AC1198" t="b">
        <v>0</v>
      </c>
      <c r="AD1198" t="b">
        <v>0</v>
      </c>
    </row>
    <row r="1199" spans="1:30" x14ac:dyDescent="0.25">
      <c r="A1199" t="s">
        <v>1265</v>
      </c>
      <c r="B1199" s="1">
        <v>44744</v>
      </c>
      <c r="D1199" s="1">
        <v>44888</v>
      </c>
      <c r="E1199" s="1">
        <v>44888</v>
      </c>
      <c r="F1199" s="1">
        <v>45122</v>
      </c>
      <c r="G1199" s="1">
        <v>45122</v>
      </c>
      <c r="H1199">
        <v>1</v>
      </c>
      <c r="I1199">
        <v>41.58</v>
      </c>
      <c r="J1199">
        <v>41.58</v>
      </c>
      <c r="K1199">
        <v>13.3</v>
      </c>
      <c r="L1199" t="s">
        <v>87</v>
      </c>
      <c r="M1199" t="s">
        <v>54</v>
      </c>
      <c r="N1199" t="s">
        <v>42</v>
      </c>
      <c r="O1199">
        <v>32</v>
      </c>
      <c r="P1199" t="s">
        <v>34</v>
      </c>
      <c r="Q1199" t="s">
        <v>43</v>
      </c>
      <c r="R1199" t="s">
        <v>44</v>
      </c>
      <c r="S1199" t="s">
        <v>57</v>
      </c>
      <c r="T1199">
        <v>0</v>
      </c>
      <c r="U1199">
        <v>0</v>
      </c>
      <c r="V1199">
        <v>0</v>
      </c>
      <c r="W1199">
        <v>0</v>
      </c>
      <c r="X1199">
        <v>1</v>
      </c>
      <c r="Y1199" s="1">
        <v>45330</v>
      </c>
      <c r="Z1199" s="1">
        <v>45330</v>
      </c>
      <c r="AA1199">
        <v>0</v>
      </c>
      <c r="AB1199" t="s">
        <v>52</v>
      </c>
      <c r="AC1199" t="b">
        <v>1</v>
      </c>
      <c r="AD1199" t="b">
        <v>1</v>
      </c>
    </row>
    <row r="1200" spans="1:30" x14ac:dyDescent="0.25">
      <c r="A1200" t="s">
        <v>1266</v>
      </c>
      <c r="B1200" s="1">
        <v>43870</v>
      </c>
      <c r="D1200" s="1">
        <v>44462</v>
      </c>
      <c r="E1200" s="1">
        <v>44462</v>
      </c>
      <c r="F1200" s="1">
        <v>44686</v>
      </c>
      <c r="G1200" s="1">
        <v>44686</v>
      </c>
      <c r="H1200">
        <v>3</v>
      </c>
      <c r="I1200">
        <v>93.97</v>
      </c>
      <c r="J1200">
        <v>31.32</v>
      </c>
      <c r="K1200">
        <v>14.31</v>
      </c>
      <c r="L1200" t="s">
        <v>31</v>
      </c>
      <c r="M1200" t="s">
        <v>76</v>
      </c>
      <c r="N1200" t="s">
        <v>33</v>
      </c>
      <c r="O1200">
        <v>42</v>
      </c>
      <c r="P1200" t="s">
        <v>34</v>
      </c>
      <c r="Q1200" t="s">
        <v>43</v>
      </c>
      <c r="R1200" t="s">
        <v>67</v>
      </c>
      <c r="S1200" t="s">
        <v>100</v>
      </c>
      <c r="T1200">
        <v>1</v>
      </c>
      <c r="U1200">
        <v>0</v>
      </c>
      <c r="V1200">
        <v>0</v>
      </c>
      <c r="W1200">
        <v>0</v>
      </c>
      <c r="X1200">
        <v>2</v>
      </c>
      <c r="Y1200">
        <v>0</v>
      </c>
      <c r="Z1200" t="s">
        <v>37</v>
      </c>
      <c r="AA1200">
        <v>1</v>
      </c>
      <c r="AB1200" t="s">
        <v>73</v>
      </c>
      <c r="AC1200" t="b">
        <v>1</v>
      </c>
      <c r="AD1200" t="b">
        <v>0</v>
      </c>
    </row>
    <row r="1201" spans="1:30" x14ac:dyDescent="0.25">
      <c r="A1201" t="s">
        <v>1267</v>
      </c>
      <c r="B1201" s="1">
        <v>44572</v>
      </c>
      <c r="D1201" s="1">
        <v>45062</v>
      </c>
      <c r="E1201" s="1">
        <v>45062</v>
      </c>
      <c r="F1201" s="1">
        <v>45103</v>
      </c>
      <c r="G1201" s="1">
        <v>45103</v>
      </c>
      <c r="H1201">
        <v>1</v>
      </c>
      <c r="I1201">
        <v>40.450000000000003</v>
      </c>
      <c r="J1201">
        <v>40.450000000000003</v>
      </c>
      <c r="K1201">
        <v>39.729999999999997</v>
      </c>
      <c r="L1201" t="s">
        <v>59</v>
      </c>
      <c r="M1201" t="s">
        <v>54</v>
      </c>
      <c r="N1201" t="s">
        <v>42</v>
      </c>
      <c r="O1201">
        <v>16</v>
      </c>
      <c r="P1201" t="s">
        <v>49</v>
      </c>
      <c r="Q1201" t="s">
        <v>66</v>
      </c>
      <c r="R1201" t="s">
        <v>63</v>
      </c>
      <c r="S1201" t="s">
        <v>85</v>
      </c>
      <c r="T1201">
        <v>1</v>
      </c>
      <c r="U1201">
        <v>0</v>
      </c>
      <c r="V1201">
        <v>0</v>
      </c>
      <c r="W1201">
        <v>0</v>
      </c>
      <c r="X1201">
        <v>0</v>
      </c>
      <c r="Y1201" s="1">
        <v>45876</v>
      </c>
      <c r="Z1201" s="1">
        <v>45876</v>
      </c>
      <c r="AA1201">
        <v>3</v>
      </c>
      <c r="AB1201" t="s">
        <v>52</v>
      </c>
      <c r="AC1201" t="b">
        <v>1</v>
      </c>
      <c r="AD1201" t="b">
        <v>1</v>
      </c>
    </row>
    <row r="1202" spans="1:30" x14ac:dyDescent="0.25">
      <c r="A1202" t="s">
        <v>1268</v>
      </c>
      <c r="B1202" s="1">
        <v>44937</v>
      </c>
      <c r="D1202" s="1">
        <v>44985</v>
      </c>
      <c r="E1202" s="1">
        <v>44985</v>
      </c>
      <c r="F1202">
        <v>0</v>
      </c>
      <c r="G1202" t="s">
        <v>92</v>
      </c>
      <c r="H1202">
        <v>0</v>
      </c>
      <c r="I1202">
        <v>0</v>
      </c>
      <c r="J1202">
        <v>0</v>
      </c>
      <c r="K1202">
        <v>0</v>
      </c>
      <c r="L1202" t="s">
        <v>87</v>
      </c>
      <c r="M1202" t="s">
        <v>32</v>
      </c>
      <c r="N1202" t="s">
        <v>42</v>
      </c>
      <c r="O1202">
        <v>22</v>
      </c>
      <c r="P1202" t="s">
        <v>70</v>
      </c>
      <c r="Q1202" t="s">
        <v>43</v>
      </c>
      <c r="R1202" t="s">
        <v>35</v>
      </c>
      <c r="S1202" t="s">
        <v>51</v>
      </c>
      <c r="T1202">
        <v>0</v>
      </c>
      <c r="U1202">
        <v>0</v>
      </c>
      <c r="V1202">
        <v>0</v>
      </c>
      <c r="W1202">
        <v>0</v>
      </c>
      <c r="X1202">
        <v>0</v>
      </c>
      <c r="Y1202" s="1">
        <v>45478</v>
      </c>
      <c r="Z1202" s="1">
        <v>45478</v>
      </c>
      <c r="AA1202">
        <v>0</v>
      </c>
      <c r="AB1202" t="s">
        <v>73</v>
      </c>
      <c r="AC1202" t="b">
        <v>1</v>
      </c>
      <c r="AD1202" t="b">
        <v>0</v>
      </c>
    </row>
    <row r="1203" spans="1:30" x14ac:dyDescent="0.25">
      <c r="A1203" t="s">
        <v>1269</v>
      </c>
      <c r="B1203" s="1">
        <v>45612</v>
      </c>
      <c r="D1203" s="1">
        <v>45697</v>
      </c>
      <c r="E1203" s="1">
        <v>45697</v>
      </c>
      <c r="F1203" s="1">
        <v>45750</v>
      </c>
      <c r="G1203" s="1">
        <v>45750</v>
      </c>
      <c r="H1203">
        <v>7</v>
      </c>
      <c r="I1203">
        <v>465.33</v>
      </c>
      <c r="J1203">
        <v>66.48</v>
      </c>
      <c r="K1203">
        <v>100.18</v>
      </c>
      <c r="L1203" t="s">
        <v>47</v>
      </c>
      <c r="M1203" t="s">
        <v>60</v>
      </c>
      <c r="N1203" t="s">
        <v>33</v>
      </c>
      <c r="O1203">
        <v>24</v>
      </c>
      <c r="P1203" t="s">
        <v>70</v>
      </c>
      <c r="Q1203" t="s">
        <v>90</v>
      </c>
      <c r="R1203" t="s">
        <v>35</v>
      </c>
      <c r="S1203" t="s">
        <v>36</v>
      </c>
      <c r="T1203">
        <v>0</v>
      </c>
      <c r="U1203">
        <v>0</v>
      </c>
      <c r="V1203">
        <v>0</v>
      </c>
      <c r="W1203">
        <v>0</v>
      </c>
      <c r="X1203">
        <v>2</v>
      </c>
      <c r="Y1203" s="1">
        <v>45858</v>
      </c>
      <c r="Z1203" s="1">
        <v>45858</v>
      </c>
      <c r="AA1203">
        <v>0</v>
      </c>
      <c r="AB1203" t="s">
        <v>73</v>
      </c>
      <c r="AC1203" t="b">
        <v>0</v>
      </c>
      <c r="AD1203" t="b">
        <v>0</v>
      </c>
    </row>
    <row r="1204" spans="1:30" x14ac:dyDescent="0.25">
      <c r="A1204" t="s">
        <v>1270</v>
      </c>
      <c r="B1204" s="1">
        <v>45551</v>
      </c>
      <c r="D1204" s="1">
        <v>45760</v>
      </c>
      <c r="E1204" s="1">
        <v>45760</v>
      </c>
      <c r="F1204" s="1">
        <v>45855</v>
      </c>
      <c r="G1204" s="1">
        <v>45855</v>
      </c>
      <c r="H1204">
        <v>3</v>
      </c>
      <c r="I1204">
        <v>177.58</v>
      </c>
      <c r="J1204">
        <v>59.19</v>
      </c>
      <c r="K1204">
        <v>34.56</v>
      </c>
      <c r="L1204" t="s">
        <v>87</v>
      </c>
      <c r="M1204" t="s">
        <v>62</v>
      </c>
      <c r="N1204" t="s">
        <v>33</v>
      </c>
      <c r="O1204">
        <v>27</v>
      </c>
      <c r="P1204" t="s">
        <v>70</v>
      </c>
      <c r="Q1204" t="s">
        <v>50</v>
      </c>
      <c r="R1204" t="s">
        <v>44</v>
      </c>
      <c r="S1204" t="s">
        <v>100</v>
      </c>
      <c r="T1204">
        <v>0</v>
      </c>
      <c r="U1204">
        <v>0</v>
      </c>
      <c r="V1204">
        <v>0</v>
      </c>
      <c r="W1204">
        <v>0</v>
      </c>
      <c r="X1204">
        <v>0</v>
      </c>
      <c r="Y1204">
        <v>0</v>
      </c>
      <c r="Z1204" t="s">
        <v>37</v>
      </c>
      <c r="AA1204">
        <v>0</v>
      </c>
      <c r="AB1204" t="s">
        <v>73</v>
      </c>
      <c r="AC1204" t="b">
        <v>0</v>
      </c>
      <c r="AD1204" t="b">
        <v>0</v>
      </c>
    </row>
    <row r="1205" spans="1:30" x14ac:dyDescent="0.25">
      <c r="A1205" t="s">
        <v>1271</v>
      </c>
      <c r="B1205" s="1">
        <v>45187</v>
      </c>
      <c r="D1205" s="1">
        <v>45540</v>
      </c>
      <c r="E1205" s="1">
        <v>45540</v>
      </c>
      <c r="F1205" s="1">
        <v>45598</v>
      </c>
      <c r="G1205" s="1">
        <v>45598</v>
      </c>
      <c r="H1205">
        <v>4</v>
      </c>
      <c r="I1205">
        <v>94.47</v>
      </c>
      <c r="J1205">
        <v>23.62</v>
      </c>
      <c r="K1205">
        <v>31.35</v>
      </c>
      <c r="L1205" t="s">
        <v>87</v>
      </c>
      <c r="M1205" t="s">
        <v>95</v>
      </c>
      <c r="N1205" t="s">
        <v>33</v>
      </c>
      <c r="O1205">
        <v>0</v>
      </c>
      <c r="P1205" t="s">
        <v>80</v>
      </c>
      <c r="Q1205" t="s">
        <v>55</v>
      </c>
      <c r="R1205" t="s">
        <v>67</v>
      </c>
      <c r="S1205" t="s">
        <v>57</v>
      </c>
      <c r="T1205">
        <v>0</v>
      </c>
      <c r="U1205">
        <v>0</v>
      </c>
      <c r="V1205">
        <v>0</v>
      </c>
      <c r="W1205">
        <v>0</v>
      </c>
      <c r="X1205">
        <v>2</v>
      </c>
      <c r="Y1205">
        <v>0</v>
      </c>
      <c r="Z1205" t="s">
        <v>37</v>
      </c>
      <c r="AA1205">
        <v>5</v>
      </c>
      <c r="AB1205" t="s">
        <v>73</v>
      </c>
      <c r="AC1205" t="b">
        <v>0</v>
      </c>
      <c r="AD1205" t="b">
        <v>0</v>
      </c>
    </row>
    <row r="1206" spans="1:30" x14ac:dyDescent="0.25">
      <c r="A1206" t="s">
        <v>1272</v>
      </c>
      <c r="B1206" s="1">
        <v>44821</v>
      </c>
      <c r="D1206" s="1">
        <v>44921</v>
      </c>
      <c r="E1206" s="1">
        <v>44921</v>
      </c>
      <c r="F1206" s="1">
        <v>45914</v>
      </c>
      <c r="G1206" s="1">
        <v>45914</v>
      </c>
      <c r="H1206">
        <v>5</v>
      </c>
      <c r="I1206">
        <v>4.78</v>
      </c>
      <c r="J1206">
        <v>0.96</v>
      </c>
      <c r="K1206">
        <v>1.56</v>
      </c>
      <c r="L1206" t="s">
        <v>40</v>
      </c>
      <c r="M1206" t="s">
        <v>69</v>
      </c>
      <c r="N1206" t="s">
        <v>48</v>
      </c>
      <c r="O1206">
        <v>29</v>
      </c>
      <c r="P1206" t="s">
        <v>70</v>
      </c>
      <c r="Q1206" t="s">
        <v>35</v>
      </c>
      <c r="R1206" t="s">
        <v>67</v>
      </c>
      <c r="S1206" t="s">
        <v>72</v>
      </c>
      <c r="T1206">
        <v>0</v>
      </c>
      <c r="U1206">
        <v>0</v>
      </c>
      <c r="V1206">
        <v>0</v>
      </c>
      <c r="W1206">
        <v>0</v>
      </c>
      <c r="X1206">
        <v>2</v>
      </c>
      <c r="Y1206" s="1">
        <v>45054</v>
      </c>
      <c r="Z1206" s="1">
        <v>45054</v>
      </c>
      <c r="AA1206">
        <v>7</v>
      </c>
      <c r="AB1206" t="s">
        <v>38</v>
      </c>
      <c r="AC1206" t="b">
        <v>1</v>
      </c>
      <c r="AD1206" t="b">
        <v>0</v>
      </c>
    </row>
    <row r="1207" spans="1:30" x14ac:dyDescent="0.25">
      <c r="A1207" t="s">
        <v>1273</v>
      </c>
      <c r="B1207" s="1">
        <v>45132</v>
      </c>
      <c r="D1207" s="1">
        <v>45896</v>
      </c>
      <c r="E1207" s="1">
        <v>45896</v>
      </c>
      <c r="F1207" s="1">
        <v>45942</v>
      </c>
      <c r="G1207" s="1">
        <v>45942</v>
      </c>
      <c r="H1207">
        <v>1</v>
      </c>
      <c r="I1207">
        <v>53.81</v>
      </c>
      <c r="J1207">
        <v>53.81</v>
      </c>
      <c r="K1207">
        <v>40.26</v>
      </c>
      <c r="L1207" t="s">
        <v>40</v>
      </c>
      <c r="M1207" t="s">
        <v>60</v>
      </c>
      <c r="N1207" t="s">
        <v>33</v>
      </c>
      <c r="O1207">
        <v>16</v>
      </c>
      <c r="P1207" t="s">
        <v>49</v>
      </c>
      <c r="Q1207" t="s">
        <v>55</v>
      </c>
      <c r="R1207" t="s">
        <v>63</v>
      </c>
      <c r="S1207" t="s">
        <v>85</v>
      </c>
      <c r="T1207">
        <v>1</v>
      </c>
      <c r="U1207">
        <v>0</v>
      </c>
      <c r="V1207">
        <v>0</v>
      </c>
      <c r="W1207">
        <v>0</v>
      </c>
      <c r="X1207">
        <v>0</v>
      </c>
      <c r="Y1207" s="1">
        <v>45813</v>
      </c>
      <c r="Z1207" s="1">
        <v>45813</v>
      </c>
      <c r="AA1207">
        <v>8</v>
      </c>
      <c r="AB1207" t="s">
        <v>38</v>
      </c>
      <c r="AC1207" t="b">
        <v>1</v>
      </c>
      <c r="AD1207" t="b">
        <v>0</v>
      </c>
    </row>
    <row r="1208" spans="1:30" x14ac:dyDescent="0.25">
      <c r="A1208" t="s">
        <v>1274</v>
      </c>
      <c r="B1208" s="1">
        <v>44977</v>
      </c>
      <c r="D1208" s="1">
        <v>45737</v>
      </c>
      <c r="E1208" s="1">
        <v>45737</v>
      </c>
      <c r="F1208" s="1">
        <v>45891</v>
      </c>
      <c r="G1208" s="1">
        <v>45891</v>
      </c>
      <c r="H1208">
        <v>4</v>
      </c>
      <c r="I1208">
        <v>169.92</v>
      </c>
      <c r="J1208">
        <v>42.48</v>
      </c>
      <c r="K1208">
        <v>28.65</v>
      </c>
      <c r="L1208" t="s">
        <v>65</v>
      </c>
      <c r="M1208" t="s">
        <v>62</v>
      </c>
      <c r="N1208" t="s">
        <v>33</v>
      </c>
      <c r="O1208">
        <v>44</v>
      </c>
      <c r="P1208" t="s">
        <v>34</v>
      </c>
      <c r="Q1208" t="s">
        <v>35</v>
      </c>
      <c r="R1208" t="s">
        <v>63</v>
      </c>
      <c r="S1208" t="s">
        <v>85</v>
      </c>
      <c r="T1208">
        <v>0</v>
      </c>
      <c r="U1208">
        <v>0</v>
      </c>
      <c r="V1208">
        <v>0</v>
      </c>
      <c r="W1208">
        <v>0</v>
      </c>
      <c r="X1208">
        <v>1</v>
      </c>
      <c r="Y1208">
        <v>0</v>
      </c>
      <c r="Z1208" t="s">
        <v>37</v>
      </c>
      <c r="AA1208">
        <v>0</v>
      </c>
      <c r="AB1208" t="s">
        <v>52</v>
      </c>
      <c r="AC1208" t="b">
        <v>1</v>
      </c>
      <c r="AD1208" t="b">
        <v>0</v>
      </c>
    </row>
    <row r="1209" spans="1:30" x14ac:dyDescent="0.25">
      <c r="A1209" t="s">
        <v>1275</v>
      </c>
      <c r="B1209" s="1">
        <v>45077</v>
      </c>
      <c r="D1209" s="1">
        <v>45100</v>
      </c>
      <c r="E1209" s="1">
        <v>45100</v>
      </c>
      <c r="F1209" s="1">
        <v>45532</v>
      </c>
      <c r="G1209" s="1">
        <v>45532</v>
      </c>
      <c r="H1209">
        <v>6</v>
      </c>
      <c r="I1209">
        <v>289.01</v>
      </c>
      <c r="J1209">
        <v>48.17</v>
      </c>
      <c r="K1209">
        <v>18.09</v>
      </c>
      <c r="L1209" t="s">
        <v>65</v>
      </c>
      <c r="M1209" t="s">
        <v>95</v>
      </c>
      <c r="N1209" t="s">
        <v>33</v>
      </c>
      <c r="O1209">
        <v>33</v>
      </c>
      <c r="P1209" t="s">
        <v>34</v>
      </c>
      <c r="Q1209" t="s">
        <v>50</v>
      </c>
      <c r="R1209" t="s">
        <v>35</v>
      </c>
      <c r="S1209" t="s">
        <v>45</v>
      </c>
      <c r="T1209">
        <v>0</v>
      </c>
      <c r="U1209">
        <v>0</v>
      </c>
      <c r="V1209">
        <v>0</v>
      </c>
      <c r="W1209">
        <v>3</v>
      </c>
      <c r="X1209">
        <v>1</v>
      </c>
      <c r="Y1209" s="1">
        <v>45530</v>
      </c>
      <c r="Z1209" s="1">
        <v>45530</v>
      </c>
      <c r="AA1209">
        <v>0</v>
      </c>
      <c r="AB1209" t="s">
        <v>38</v>
      </c>
      <c r="AC1209" t="b">
        <v>1</v>
      </c>
      <c r="AD1209" t="b">
        <v>0</v>
      </c>
    </row>
    <row r="1210" spans="1:30" x14ac:dyDescent="0.25">
      <c r="A1210" t="s">
        <v>1276</v>
      </c>
      <c r="B1210" s="1">
        <v>45127</v>
      </c>
      <c r="D1210" s="1">
        <v>45219</v>
      </c>
      <c r="E1210" s="1">
        <v>45219</v>
      </c>
      <c r="F1210" s="1">
        <v>45831</v>
      </c>
      <c r="G1210" s="1">
        <v>45831</v>
      </c>
      <c r="H1210">
        <v>3</v>
      </c>
      <c r="I1210">
        <v>171.19</v>
      </c>
      <c r="J1210">
        <v>57.06</v>
      </c>
      <c r="K1210">
        <v>66.12</v>
      </c>
      <c r="L1210" t="s">
        <v>87</v>
      </c>
      <c r="M1210" t="s">
        <v>62</v>
      </c>
      <c r="N1210" t="s">
        <v>48</v>
      </c>
      <c r="O1210">
        <v>39</v>
      </c>
      <c r="P1210" t="s">
        <v>34</v>
      </c>
      <c r="Q1210" t="s">
        <v>50</v>
      </c>
      <c r="R1210" t="s">
        <v>44</v>
      </c>
      <c r="S1210" t="s">
        <v>100</v>
      </c>
      <c r="T1210">
        <v>1</v>
      </c>
      <c r="U1210">
        <v>0</v>
      </c>
      <c r="V1210">
        <v>1</v>
      </c>
      <c r="W1210">
        <v>0</v>
      </c>
      <c r="X1210">
        <v>1</v>
      </c>
      <c r="Y1210">
        <v>0</v>
      </c>
      <c r="Z1210" t="s">
        <v>37</v>
      </c>
      <c r="AA1210">
        <v>0</v>
      </c>
      <c r="AB1210" t="s">
        <v>73</v>
      </c>
      <c r="AC1210" t="b">
        <v>0</v>
      </c>
      <c r="AD1210" t="b">
        <v>0</v>
      </c>
    </row>
    <row r="1211" spans="1:30" x14ac:dyDescent="0.25">
      <c r="A1211" t="s">
        <v>1277</v>
      </c>
      <c r="B1211" s="1">
        <v>44421</v>
      </c>
      <c r="D1211" s="1">
        <v>44987</v>
      </c>
      <c r="E1211" s="1">
        <v>44987</v>
      </c>
      <c r="F1211" s="1">
        <v>45716</v>
      </c>
      <c r="G1211" s="1">
        <v>45716</v>
      </c>
      <c r="H1211">
        <v>7</v>
      </c>
      <c r="I1211">
        <v>159.61000000000001</v>
      </c>
      <c r="J1211">
        <v>22.8</v>
      </c>
      <c r="K1211">
        <v>0.5</v>
      </c>
      <c r="L1211" t="s">
        <v>87</v>
      </c>
      <c r="M1211" t="s">
        <v>41</v>
      </c>
      <c r="N1211" t="s">
        <v>48</v>
      </c>
      <c r="O1211">
        <v>29</v>
      </c>
      <c r="P1211" t="s">
        <v>70</v>
      </c>
      <c r="Q1211" t="s">
        <v>55</v>
      </c>
      <c r="R1211" t="s">
        <v>67</v>
      </c>
      <c r="S1211" t="s">
        <v>85</v>
      </c>
      <c r="T1211">
        <v>0</v>
      </c>
      <c r="U1211">
        <v>0</v>
      </c>
      <c r="V1211">
        <v>1</v>
      </c>
      <c r="W1211">
        <v>0</v>
      </c>
      <c r="X1211">
        <v>4</v>
      </c>
      <c r="Y1211" s="1">
        <v>45658</v>
      </c>
      <c r="Z1211" s="1">
        <v>45658</v>
      </c>
      <c r="AA1211">
        <v>8</v>
      </c>
      <c r="AB1211" t="s">
        <v>38</v>
      </c>
      <c r="AC1211" t="b">
        <v>1</v>
      </c>
      <c r="AD1211" t="b">
        <v>0</v>
      </c>
    </row>
    <row r="1212" spans="1:30" x14ac:dyDescent="0.25">
      <c r="A1212" t="s">
        <v>1278</v>
      </c>
      <c r="B1212" s="1">
        <v>44755</v>
      </c>
      <c r="D1212" s="1">
        <v>45467</v>
      </c>
      <c r="E1212" s="1">
        <v>45467</v>
      </c>
      <c r="F1212" s="1">
        <v>45644</v>
      </c>
      <c r="G1212" s="1">
        <v>45644</v>
      </c>
      <c r="H1212">
        <v>3</v>
      </c>
      <c r="I1212">
        <v>156.43</v>
      </c>
      <c r="J1212">
        <v>52.14</v>
      </c>
      <c r="K1212">
        <v>17.260000000000002</v>
      </c>
      <c r="L1212" t="s">
        <v>59</v>
      </c>
      <c r="M1212" t="s">
        <v>76</v>
      </c>
      <c r="N1212" t="s">
        <v>42</v>
      </c>
      <c r="O1212">
        <v>39</v>
      </c>
      <c r="P1212" t="s">
        <v>34</v>
      </c>
      <c r="Q1212" t="s">
        <v>82</v>
      </c>
      <c r="R1212" t="s">
        <v>67</v>
      </c>
      <c r="S1212" t="s">
        <v>100</v>
      </c>
      <c r="T1212">
        <v>1</v>
      </c>
      <c r="U1212">
        <v>0</v>
      </c>
      <c r="V1212">
        <v>0</v>
      </c>
      <c r="W1212">
        <v>0</v>
      </c>
      <c r="X1212">
        <v>1</v>
      </c>
      <c r="Y1212">
        <v>0</v>
      </c>
      <c r="Z1212" t="s">
        <v>37</v>
      </c>
      <c r="AA1212">
        <v>0</v>
      </c>
      <c r="AB1212" t="s">
        <v>38</v>
      </c>
      <c r="AC1212" t="b">
        <v>1</v>
      </c>
      <c r="AD1212" t="b">
        <v>0</v>
      </c>
    </row>
    <row r="1213" spans="1:30" x14ac:dyDescent="0.25">
      <c r="A1213" t="s">
        <v>1279</v>
      </c>
      <c r="B1213" s="1">
        <v>44680</v>
      </c>
      <c r="D1213" s="1">
        <v>45822</v>
      </c>
      <c r="E1213" s="1">
        <v>45822</v>
      </c>
      <c r="F1213" s="1">
        <v>45825</v>
      </c>
      <c r="G1213" s="1">
        <v>45825</v>
      </c>
      <c r="H1213">
        <v>2</v>
      </c>
      <c r="I1213">
        <v>78.69</v>
      </c>
      <c r="J1213">
        <v>39.35</v>
      </c>
      <c r="K1213">
        <v>46.24</v>
      </c>
      <c r="L1213" t="s">
        <v>87</v>
      </c>
      <c r="M1213" t="s">
        <v>95</v>
      </c>
      <c r="N1213" t="s">
        <v>33</v>
      </c>
      <c r="O1213">
        <v>24</v>
      </c>
      <c r="P1213" t="s">
        <v>70</v>
      </c>
      <c r="Q1213" t="s">
        <v>82</v>
      </c>
      <c r="R1213" t="s">
        <v>67</v>
      </c>
      <c r="S1213" t="s">
        <v>72</v>
      </c>
      <c r="T1213">
        <v>0</v>
      </c>
      <c r="U1213">
        <v>0</v>
      </c>
      <c r="V1213">
        <v>0</v>
      </c>
      <c r="W1213">
        <v>0</v>
      </c>
      <c r="X1213">
        <v>0</v>
      </c>
      <c r="Y1213" s="1">
        <v>44961</v>
      </c>
      <c r="Z1213" s="1">
        <v>44961</v>
      </c>
      <c r="AA1213">
        <v>0</v>
      </c>
      <c r="AB1213" t="s">
        <v>52</v>
      </c>
      <c r="AC1213" t="b">
        <v>0</v>
      </c>
      <c r="AD1213" t="b">
        <v>0</v>
      </c>
    </row>
    <row r="1214" spans="1:30" x14ac:dyDescent="0.25">
      <c r="A1214" t="s">
        <v>1280</v>
      </c>
      <c r="B1214" s="1">
        <v>45359</v>
      </c>
      <c r="D1214" s="1">
        <v>45369</v>
      </c>
      <c r="E1214" s="1">
        <v>45369</v>
      </c>
      <c r="F1214" s="1">
        <v>45805</v>
      </c>
      <c r="G1214" s="1">
        <v>45805</v>
      </c>
      <c r="H1214">
        <v>1</v>
      </c>
      <c r="I1214">
        <v>41.96</v>
      </c>
      <c r="J1214">
        <v>41.96</v>
      </c>
      <c r="K1214">
        <v>64.27</v>
      </c>
      <c r="L1214" t="s">
        <v>87</v>
      </c>
      <c r="M1214" t="s">
        <v>41</v>
      </c>
      <c r="N1214" t="s">
        <v>33</v>
      </c>
      <c r="O1214">
        <v>29</v>
      </c>
      <c r="P1214" t="s">
        <v>70</v>
      </c>
      <c r="Q1214" t="s">
        <v>50</v>
      </c>
      <c r="R1214" t="s">
        <v>63</v>
      </c>
      <c r="S1214" t="s">
        <v>100</v>
      </c>
      <c r="T1214">
        <v>0</v>
      </c>
      <c r="U1214">
        <v>0</v>
      </c>
      <c r="V1214">
        <v>0</v>
      </c>
      <c r="W1214">
        <v>0</v>
      </c>
      <c r="X1214">
        <v>1</v>
      </c>
      <c r="Y1214">
        <v>0</v>
      </c>
      <c r="Z1214" t="s">
        <v>37</v>
      </c>
      <c r="AA1214">
        <v>8</v>
      </c>
      <c r="AB1214" t="s">
        <v>52</v>
      </c>
      <c r="AC1214" t="b">
        <v>1</v>
      </c>
      <c r="AD1214" t="b">
        <v>0</v>
      </c>
    </row>
    <row r="1215" spans="1:30" x14ac:dyDescent="0.25">
      <c r="A1215" t="s">
        <v>1281</v>
      </c>
      <c r="B1215" s="1">
        <v>45625</v>
      </c>
      <c r="D1215" s="1">
        <v>45628</v>
      </c>
      <c r="E1215" s="1">
        <v>45628</v>
      </c>
      <c r="F1215" s="1">
        <v>45761</v>
      </c>
      <c r="G1215" s="1">
        <v>45761</v>
      </c>
      <c r="H1215">
        <v>3</v>
      </c>
      <c r="I1215">
        <v>191.35</v>
      </c>
      <c r="J1215">
        <v>63.78</v>
      </c>
      <c r="K1215">
        <v>131.96</v>
      </c>
      <c r="L1215" t="s">
        <v>65</v>
      </c>
      <c r="M1215" t="s">
        <v>80</v>
      </c>
      <c r="N1215" t="s">
        <v>33</v>
      </c>
      <c r="O1215">
        <v>39</v>
      </c>
      <c r="P1215" t="s">
        <v>34</v>
      </c>
      <c r="Q1215" t="s">
        <v>43</v>
      </c>
      <c r="R1215" t="s">
        <v>67</v>
      </c>
      <c r="S1215" t="s">
        <v>45</v>
      </c>
      <c r="T1215">
        <v>0</v>
      </c>
      <c r="U1215">
        <v>0</v>
      </c>
      <c r="V1215">
        <v>0</v>
      </c>
      <c r="W1215">
        <v>0</v>
      </c>
      <c r="X1215">
        <v>1</v>
      </c>
      <c r="Y1215">
        <v>0</v>
      </c>
      <c r="Z1215" t="s">
        <v>37</v>
      </c>
      <c r="AA1215">
        <v>0</v>
      </c>
      <c r="AB1215" t="s">
        <v>52</v>
      </c>
      <c r="AC1215" t="b">
        <v>1</v>
      </c>
      <c r="AD1215" t="b">
        <v>0</v>
      </c>
    </row>
    <row r="1216" spans="1:30" x14ac:dyDescent="0.25">
      <c r="A1216" t="s">
        <v>1282</v>
      </c>
      <c r="B1216" s="1">
        <v>45393</v>
      </c>
      <c r="D1216" s="1">
        <v>45636</v>
      </c>
      <c r="E1216" s="1">
        <v>45636</v>
      </c>
      <c r="F1216" s="1">
        <v>45678</v>
      </c>
      <c r="G1216" s="1">
        <v>45678</v>
      </c>
      <c r="H1216">
        <v>2</v>
      </c>
      <c r="I1216">
        <v>35.14</v>
      </c>
      <c r="J1216">
        <v>17.57</v>
      </c>
      <c r="K1216">
        <v>17.88</v>
      </c>
      <c r="L1216" t="s">
        <v>31</v>
      </c>
      <c r="M1216" t="s">
        <v>62</v>
      </c>
      <c r="N1216" t="s">
        <v>33</v>
      </c>
      <c r="O1216">
        <v>33</v>
      </c>
      <c r="P1216" t="s">
        <v>34</v>
      </c>
      <c r="Q1216" t="s">
        <v>66</v>
      </c>
      <c r="R1216" t="s">
        <v>44</v>
      </c>
      <c r="S1216" t="s">
        <v>35</v>
      </c>
      <c r="T1216">
        <v>0</v>
      </c>
      <c r="U1216">
        <v>0</v>
      </c>
      <c r="V1216">
        <v>0</v>
      </c>
      <c r="W1216">
        <v>0</v>
      </c>
      <c r="X1216">
        <v>1</v>
      </c>
      <c r="Y1216" s="1">
        <v>45745</v>
      </c>
      <c r="Z1216" s="1">
        <v>45745</v>
      </c>
      <c r="AA1216">
        <v>0</v>
      </c>
      <c r="AB1216" t="s">
        <v>52</v>
      </c>
      <c r="AC1216" t="b">
        <v>1</v>
      </c>
      <c r="AD1216" t="b">
        <v>0</v>
      </c>
    </row>
    <row r="1217" spans="1:30" x14ac:dyDescent="0.25">
      <c r="A1217" t="s">
        <v>1283</v>
      </c>
      <c r="B1217" s="1">
        <v>44417</v>
      </c>
      <c r="D1217" s="1">
        <v>45399</v>
      </c>
      <c r="E1217" s="1">
        <v>45399</v>
      </c>
      <c r="F1217" s="1">
        <v>45789</v>
      </c>
      <c r="G1217" s="1">
        <v>45789</v>
      </c>
      <c r="H1217">
        <v>2</v>
      </c>
      <c r="I1217">
        <v>61.32</v>
      </c>
      <c r="J1217">
        <v>30.66</v>
      </c>
      <c r="K1217">
        <v>49.93</v>
      </c>
      <c r="L1217" t="s">
        <v>59</v>
      </c>
      <c r="M1217" t="s">
        <v>88</v>
      </c>
      <c r="N1217" t="s">
        <v>48</v>
      </c>
      <c r="O1217">
        <v>36</v>
      </c>
      <c r="P1217" t="s">
        <v>34</v>
      </c>
      <c r="Q1217" t="s">
        <v>66</v>
      </c>
      <c r="R1217" t="s">
        <v>67</v>
      </c>
      <c r="S1217" t="s">
        <v>96</v>
      </c>
      <c r="T1217">
        <v>0</v>
      </c>
      <c r="U1217">
        <v>0</v>
      </c>
      <c r="V1217">
        <v>0</v>
      </c>
      <c r="W1217">
        <v>0</v>
      </c>
      <c r="X1217">
        <v>2</v>
      </c>
      <c r="Y1217" s="1">
        <v>44834</v>
      </c>
      <c r="Z1217" s="1">
        <v>44834</v>
      </c>
      <c r="AA1217">
        <v>0</v>
      </c>
      <c r="AB1217" t="s">
        <v>52</v>
      </c>
      <c r="AC1217" t="b">
        <v>1</v>
      </c>
      <c r="AD1217" t="b">
        <v>1</v>
      </c>
    </row>
    <row r="1218" spans="1:30" x14ac:dyDescent="0.25">
      <c r="A1218" t="s">
        <v>1284</v>
      </c>
      <c r="B1218" s="1">
        <v>44958</v>
      </c>
      <c r="D1218" s="1">
        <v>45158</v>
      </c>
      <c r="E1218" s="1">
        <v>45158</v>
      </c>
      <c r="F1218" s="1">
        <v>45875</v>
      </c>
      <c r="G1218" s="1">
        <v>45875</v>
      </c>
      <c r="H1218">
        <v>4</v>
      </c>
      <c r="I1218">
        <v>295.27999999999997</v>
      </c>
      <c r="J1218">
        <v>73.819999999999993</v>
      </c>
      <c r="K1218">
        <v>140.82</v>
      </c>
      <c r="L1218" t="s">
        <v>40</v>
      </c>
      <c r="M1218" t="s">
        <v>62</v>
      </c>
      <c r="N1218" t="s">
        <v>42</v>
      </c>
      <c r="O1218">
        <v>28</v>
      </c>
      <c r="P1218" t="s">
        <v>70</v>
      </c>
      <c r="Q1218" t="s">
        <v>66</v>
      </c>
      <c r="R1218" t="s">
        <v>56</v>
      </c>
      <c r="S1218" t="s">
        <v>51</v>
      </c>
      <c r="T1218">
        <v>0</v>
      </c>
      <c r="U1218">
        <v>0</v>
      </c>
      <c r="V1218">
        <v>2</v>
      </c>
      <c r="W1218">
        <v>0</v>
      </c>
      <c r="X1218">
        <v>1</v>
      </c>
      <c r="Y1218" s="1">
        <v>45689</v>
      </c>
      <c r="Z1218" s="1">
        <v>45689</v>
      </c>
      <c r="AA1218">
        <v>3</v>
      </c>
      <c r="AB1218" t="s">
        <v>73</v>
      </c>
      <c r="AC1218" t="b">
        <v>1</v>
      </c>
      <c r="AD1218" t="b">
        <v>0</v>
      </c>
    </row>
    <row r="1219" spans="1:30" x14ac:dyDescent="0.25">
      <c r="A1219" t="s">
        <v>1285</v>
      </c>
      <c r="B1219" s="1">
        <v>43995</v>
      </c>
      <c r="D1219" s="1">
        <v>44809</v>
      </c>
      <c r="E1219" s="1">
        <v>44809</v>
      </c>
      <c r="F1219" s="1">
        <v>45359</v>
      </c>
      <c r="G1219" s="1">
        <v>45359</v>
      </c>
      <c r="H1219">
        <v>4</v>
      </c>
      <c r="I1219">
        <v>98.48</v>
      </c>
      <c r="J1219">
        <v>24.62</v>
      </c>
      <c r="K1219">
        <v>17.73</v>
      </c>
      <c r="L1219" t="s">
        <v>59</v>
      </c>
      <c r="M1219" t="s">
        <v>41</v>
      </c>
      <c r="N1219" t="s">
        <v>48</v>
      </c>
      <c r="O1219">
        <v>44</v>
      </c>
      <c r="P1219" t="s">
        <v>34</v>
      </c>
      <c r="Q1219" t="s">
        <v>35</v>
      </c>
      <c r="R1219" t="s">
        <v>56</v>
      </c>
      <c r="S1219" t="s">
        <v>96</v>
      </c>
      <c r="T1219">
        <v>0</v>
      </c>
      <c r="U1219">
        <v>0</v>
      </c>
      <c r="V1219">
        <v>0</v>
      </c>
      <c r="W1219">
        <v>0</v>
      </c>
      <c r="X1219">
        <v>2</v>
      </c>
      <c r="Y1219" s="1">
        <v>44159</v>
      </c>
      <c r="Z1219" s="1">
        <v>44159</v>
      </c>
      <c r="AA1219">
        <v>0</v>
      </c>
      <c r="AB1219" t="s">
        <v>73</v>
      </c>
      <c r="AC1219" t="b">
        <v>0</v>
      </c>
      <c r="AD1219" t="b">
        <v>1</v>
      </c>
    </row>
    <row r="1220" spans="1:30" x14ac:dyDescent="0.25">
      <c r="A1220" t="s">
        <v>1286</v>
      </c>
      <c r="B1220" s="1">
        <v>43924</v>
      </c>
      <c r="D1220" s="1">
        <v>45530</v>
      </c>
      <c r="E1220" s="1">
        <v>45530</v>
      </c>
      <c r="F1220" s="1">
        <v>45741</v>
      </c>
      <c r="G1220" s="1">
        <v>45741</v>
      </c>
      <c r="H1220">
        <v>4</v>
      </c>
      <c r="I1220">
        <v>281.25</v>
      </c>
      <c r="J1220">
        <v>70.31</v>
      </c>
      <c r="K1220">
        <v>64.19</v>
      </c>
      <c r="L1220" t="s">
        <v>65</v>
      </c>
      <c r="M1220" t="s">
        <v>54</v>
      </c>
      <c r="N1220" t="s">
        <v>33</v>
      </c>
      <c r="O1220">
        <v>39</v>
      </c>
      <c r="P1220" t="s">
        <v>34</v>
      </c>
      <c r="Q1220" t="s">
        <v>50</v>
      </c>
      <c r="R1220" t="s">
        <v>67</v>
      </c>
      <c r="S1220" t="s">
        <v>45</v>
      </c>
      <c r="T1220">
        <v>0</v>
      </c>
      <c r="U1220">
        <v>0</v>
      </c>
      <c r="V1220">
        <v>0</v>
      </c>
      <c r="W1220">
        <v>1</v>
      </c>
      <c r="X1220">
        <v>3</v>
      </c>
      <c r="Y1220" s="1">
        <v>44810</v>
      </c>
      <c r="Z1220" s="1">
        <v>44810</v>
      </c>
      <c r="AA1220">
        <v>6</v>
      </c>
      <c r="AB1220" t="s">
        <v>38</v>
      </c>
      <c r="AC1220" t="b">
        <v>1</v>
      </c>
      <c r="AD1220" t="b">
        <v>0</v>
      </c>
    </row>
    <row r="1221" spans="1:30" x14ac:dyDescent="0.25">
      <c r="A1221" t="s">
        <v>1287</v>
      </c>
      <c r="B1221" s="1">
        <v>45641</v>
      </c>
      <c r="D1221" s="1">
        <v>45799</v>
      </c>
      <c r="E1221" s="1">
        <v>45799</v>
      </c>
      <c r="F1221" s="1">
        <v>45878</v>
      </c>
      <c r="G1221" s="1">
        <v>45878</v>
      </c>
      <c r="H1221">
        <v>4</v>
      </c>
      <c r="I1221">
        <v>246.61</v>
      </c>
      <c r="J1221">
        <v>61.65</v>
      </c>
      <c r="K1221">
        <v>10.95</v>
      </c>
      <c r="L1221" t="s">
        <v>31</v>
      </c>
      <c r="M1221" t="s">
        <v>95</v>
      </c>
      <c r="N1221" t="s">
        <v>48</v>
      </c>
      <c r="O1221">
        <v>32</v>
      </c>
      <c r="P1221" t="s">
        <v>34</v>
      </c>
      <c r="Q1221" t="s">
        <v>82</v>
      </c>
      <c r="R1221" t="s">
        <v>56</v>
      </c>
      <c r="S1221" t="s">
        <v>51</v>
      </c>
      <c r="T1221">
        <v>0</v>
      </c>
      <c r="U1221">
        <v>0</v>
      </c>
      <c r="V1221">
        <v>0</v>
      </c>
      <c r="W1221">
        <v>0</v>
      </c>
      <c r="X1221">
        <v>2</v>
      </c>
      <c r="Y1221">
        <v>0</v>
      </c>
      <c r="Z1221" t="s">
        <v>37</v>
      </c>
      <c r="AA1221">
        <v>8</v>
      </c>
      <c r="AB1221" t="s">
        <v>38</v>
      </c>
      <c r="AC1221" t="b">
        <v>1</v>
      </c>
      <c r="AD1221" t="b">
        <v>1</v>
      </c>
    </row>
    <row r="1222" spans="1:30" x14ac:dyDescent="0.25">
      <c r="A1222" t="s">
        <v>1288</v>
      </c>
      <c r="B1222" s="1">
        <v>44571</v>
      </c>
      <c r="D1222" s="1">
        <v>45925</v>
      </c>
      <c r="E1222" s="1">
        <v>45925</v>
      </c>
      <c r="F1222" s="1">
        <v>45935</v>
      </c>
      <c r="G1222" s="1">
        <v>45935</v>
      </c>
      <c r="H1222">
        <v>1</v>
      </c>
      <c r="I1222">
        <v>43.56</v>
      </c>
      <c r="J1222">
        <v>43.56</v>
      </c>
      <c r="K1222">
        <v>28.41</v>
      </c>
      <c r="L1222" t="s">
        <v>47</v>
      </c>
      <c r="M1222" t="s">
        <v>60</v>
      </c>
      <c r="N1222" t="s">
        <v>48</v>
      </c>
      <c r="O1222">
        <v>23</v>
      </c>
      <c r="P1222" t="s">
        <v>70</v>
      </c>
      <c r="Q1222" t="s">
        <v>66</v>
      </c>
      <c r="R1222" t="s">
        <v>63</v>
      </c>
      <c r="S1222" t="s">
        <v>100</v>
      </c>
      <c r="T1222">
        <v>0</v>
      </c>
      <c r="U1222">
        <v>0</v>
      </c>
      <c r="V1222">
        <v>0</v>
      </c>
      <c r="W1222">
        <v>0</v>
      </c>
      <c r="X1222">
        <v>0</v>
      </c>
      <c r="Y1222" s="1">
        <v>45245</v>
      </c>
      <c r="Z1222" s="1">
        <v>45245</v>
      </c>
      <c r="AA1222">
        <v>0</v>
      </c>
      <c r="AB1222" t="s">
        <v>38</v>
      </c>
      <c r="AC1222" t="b">
        <v>1</v>
      </c>
      <c r="AD1222" t="b">
        <v>0</v>
      </c>
    </row>
    <row r="1223" spans="1:30" x14ac:dyDescent="0.25">
      <c r="A1223" t="s">
        <v>1289</v>
      </c>
      <c r="B1223" s="1">
        <v>44066</v>
      </c>
      <c r="D1223">
        <v>0</v>
      </c>
      <c r="E1223" t="s">
        <v>92</v>
      </c>
      <c r="F1223">
        <v>0</v>
      </c>
      <c r="G1223" t="s">
        <v>92</v>
      </c>
      <c r="H1223">
        <v>0</v>
      </c>
      <c r="I1223">
        <v>0</v>
      </c>
      <c r="J1223">
        <v>0</v>
      </c>
      <c r="K1223">
        <v>0</v>
      </c>
      <c r="L1223" t="s">
        <v>31</v>
      </c>
      <c r="M1223" t="s">
        <v>54</v>
      </c>
      <c r="N1223" t="s">
        <v>42</v>
      </c>
      <c r="O1223">
        <v>32</v>
      </c>
      <c r="P1223" t="s">
        <v>34</v>
      </c>
      <c r="Q1223" t="s">
        <v>43</v>
      </c>
      <c r="R1223" t="s">
        <v>35</v>
      </c>
      <c r="S1223" t="s">
        <v>72</v>
      </c>
      <c r="T1223">
        <v>1</v>
      </c>
      <c r="U1223">
        <v>0</v>
      </c>
      <c r="V1223">
        <v>0</v>
      </c>
      <c r="W1223">
        <v>0</v>
      </c>
      <c r="X1223">
        <v>0</v>
      </c>
      <c r="Y1223" s="1">
        <v>44291</v>
      </c>
      <c r="Z1223" s="1">
        <v>44291</v>
      </c>
      <c r="AA1223">
        <v>0</v>
      </c>
      <c r="AB1223" t="s">
        <v>38</v>
      </c>
      <c r="AC1223" t="b">
        <v>1</v>
      </c>
      <c r="AD1223" t="b">
        <v>1</v>
      </c>
    </row>
    <row r="1224" spans="1:30" x14ac:dyDescent="0.25">
      <c r="A1224" t="s">
        <v>1290</v>
      </c>
      <c r="B1224" s="1">
        <v>44980</v>
      </c>
      <c r="D1224" s="1">
        <v>45203</v>
      </c>
      <c r="E1224" s="1">
        <v>45203</v>
      </c>
      <c r="F1224" s="1">
        <v>45720</v>
      </c>
      <c r="G1224" s="1">
        <v>45720</v>
      </c>
      <c r="H1224">
        <v>5</v>
      </c>
      <c r="I1224">
        <v>264.52</v>
      </c>
      <c r="J1224">
        <v>52.9</v>
      </c>
      <c r="K1224">
        <v>36.61</v>
      </c>
      <c r="L1224" t="s">
        <v>59</v>
      </c>
      <c r="M1224" t="s">
        <v>69</v>
      </c>
      <c r="N1224" t="s">
        <v>48</v>
      </c>
      <c r="O1224">
        <v>35</v>
      </c>
      <c r="P1224" t="s">
        <v>34</v>
      </c>
      <c r="Q1224" t="s">
        <v>50</v>
      </c>
      <c r="R1224" t="s">
        <v>63</v>
      </c>
      <c r="S1224" t="s">
        <v>51</v>
      </c>
      <c r="T1224">
        <v>0</v>
      </c>
      <c r="U1224">
        <v>0</v>
      </c>
      <c r="V1224">
        <v>1</v>
      </c>
      <c r="W1224">
        <v>0</v>
      </c>
      <c r="X1224">
        <v>1</v>
      </c>
      <c r="Y1224">
        <v>0</v>
      </c>
      <c r="Z1224" t="s">
        <v>37</v>
      </c>
      <c r="AA1224">
        <v>0</v>
      </c>
      <c r="AB1224" t="s">
        <v>52</v>
      </c>
      <c r="AC1224" t="b">
        <v>1</v>
      </c>
      <c r="AD1224" t="b">
        <v>1</v>
      </c>
    </row>
    <row r="1225" spans="1:30" x14ac:dyDescent="0.25">
      <c r="A1225" t="s">
        <v>1291</v>
      </c>
      <c r="B1225" s="1">
        <v>44884</v>
      </c>
      <c r="D1225" s="1">
        <v>45522</v>
      </c>
      <c r="E1225" s="1">
        <v>45522</v>
      </c>
      <c r="F1225" s="1">
        <v>45582</v>
      </c>
      <c r="G1225" s="1">
        <v>45582</v>
      </c>
      <c r="H1225">
        <v>1</v>
      </c>
      <c r="I1225">
        <v>91.44</v>
      </c>
      <c r="J1225">
        <v>91.44</v>
      </c>
      <c r="K1225">
        <v>37.799999999999997</v>
      </c>
      <c r="L1225" t="s">
        <v>87</v>
      </c>
      <c r="M1225" t="s">
        <v>41</v>
      </c>
      <c r="N1225" t="s">
        <v>48</v>
      </c>
      <c r="O1225">
        <v>38</v>
      </c>
      <c r="P1225" t="s">
        <v>34</v>
      </c>
      <c r="Q1225" t="s">
        <v>66</v>
      </c>
      <c r="R1225" t="s">
        <v>63</v>
      </c>
      <c r="S1225" t="s">
        <v>51</v>
      </c>
      <c r="T1225">
        <v>1</v>
      </c>
      <c r="U1225">
        <v>0</v>
      </c>
      <c r="V1225">
        <v>0</v>
      </c>
      <c r="W1225">
        <v>0</v>
      </c>
      <c r="X1225">
        <v>0</v>
      </c>
      <c r="Y1225" s="1">
        <v>45667</v>
      </c>
      <c r="Z1225" s="1">
        <v>45667</v>
      </c>
      <c r="AA1225">
        <v>0</v>
      </c>
      <c r="AB1225" t="s">
        <v>73</v>
      </c>
      <c r="AC1225" t="b">
        <v>1</v>
      </c>
      <c r="AD1225" t="b">
        <v>1</v>
      </c>
    </row>
    <row r="1226" spans="1:30" x14ac:dyDescent="0.25">
      <c r="A1226" t="s">
        <v>1292</v>
      </c>
      <c r="B1226" s="1">
        <v>45157</v>
      </c>
      <c r="D1226" s="1">
        <v>45454</v>
      </c>
      <c r="E1226" s="1">
        <v>45454</v>
      </c>
      <c r="F1226" s="1">
        <v>45940</v>
      </c>
      <c r="G1226" s="1">
        <v>45940</v>
      </c>
      <c r="H1226">
        <v>3</v>
      </c>
      <c r="I1226">
        <v>140.78</v>
      </c>
      <c r="J1226">
        <v>46.93</v>
      </c>
      <c r="K1226">
        <v>12.63</v>
      </c>
      <c r="L1226" t="s">
        <v>87</v>
      </c>
      <c r="M1226" t="s">
        <v>69</v>
      </c>
      <c r="N1226" t="s">
        <v>48</v>
      </c>
      <c r="O1226">
        <v>45</v>
      </c>
      <c r="P1226" t="s">
        <v>34</v>
      </c>
      <c r="Q1226" t="s">
        <v>82</v>
      </c>
      <c r="R1226" t="s">
        <v>67</v>
      </c>
      <c r="S1226" t="s">
        <v>51</v>
      </c>
      <c r="T1226">
        <v>0</v>
      </c>
      <c r="U1226">
        <v>1</v>
      </c>
      <c r="V1226">
        <v>1</v>
      </c>
      <c r="W1226">
        <v>1</v>
      </c>
      <c r="X1226">
        <v>0</v>
      </c>
      <c r="Y1226" s="1">
        <v>45822</v>
      </c>
      <c r="Z1226" s="1">
        <v>45822</v>
      </c>
      <c r="AA1226">
        <v>0</v>
      </c>
      <c r="AB1226" t="s">
        <v>38</v>
      </c>
      <c r="AC1226" t="b">
        <v>1</v>
      </c>
      <c r="AD1226" t="b">
        <v>1</v>
      </c>
    </row>
    <row r="1227" spans="1:30" x14ac:dyDescent="0.25">
      <c r="A1227" t="s">
        <v>1293</v>
      </c>
      <c r="B1227" s="1">
        <v>44412</v>
      </c>
      <c r="D1227" s="1">
        <v>45157</v>
      </c>
      <c r="E1227" s="1">
        <v>45157</v>
      </c>
      <c r="F1227" s="1">
        <v>45528</v>
      </c>
      <c r="G1227" s="1">
        <v>45528</v>
      </c>
      <c r="H1227">
        <v>4</v>
      </c>
      <c r="I1227">
        <v>151.11000000000001</v>
      </c>
      <c r="J1227">
        <v>37.78</v>
      </c>
      <c r="K1227">
        <v>75.2</v>
      </c>
      <c r="L1227" t="s">
        <v>59</v>
      </c>
      <c r="M1227" t="s">
        <v>62</v>
      </c>
      <c r="N1227" t="s">
        <v>33</v>
      </c>
      <c r="O1227">
        <v>26</v>
      </c>
      <c r="P1227" t="s">
        <v>70</v>
      </c>
      <c r="Q1227" t="s">
        <v>43</v>
      </c>
      <c r="R1227" t="s">
        <v>63</v>
      </c>
      <c r="S1227" t="s">
        <v>85</v>
      </c>
      <c r="T1227">
        <v>0</v>
      </c>
      <c r="U1227">
        <v>0</v>
      </c>
      <c r="V1227">
        <v>1</v>
      </c>
      <c r="W1227">
        <v>0</v>
      </c>
      <c r="X1227">
        <v>2</v>
      </c>
      <c r="Y1227" s="1">
        <v>45051</v>
      </c>
      <c r="Z1227" s="1">
        <v>45051</v>
      </c>
      <c r="AA1227">
        <v>0</v>
      </c>
      <c r="AB1227" t="s">
        <v>73</v>
      </c>
      <c r="AC1227" t="b">
        <v>1</v>
      </c>
      <c r="AD1227" t="b">
        <v>0</v>
      </c>
    </row>
    <row r="1228" spans="1:30" x14ac:dyDescent="0.25">
      <c r="A1228" t="s">
        <v>1294</v>
      </c>
      <c r="B1228" s="1">
        <v>44859</v>
      </c>
      <c r="D1228" s="1">
        <v>45310</v>
      </c>
      <c r="E1228" s="1">
        <v>45310</v>
      </c>
      <c r="F1228" s="1">
        <v>45687</v>
      </c>
      <c r="G1228" s="1">
        <v>45687</v>
      </c>
      <c r="H1228">
        <v>7</v>
      </c>
      <c r="I1228">
        <v>639.12</v>
      </c>
      <c r="J1228">
        <v>91.3</v>
      </c>
      <c r="K1228">
        <v>114.43</v>
      </c>
      <c r="L1228" t="s">
        <v>59</v>
      </c>
      <c r="M1228" t="s">
        <v>54</v>
      </c>
      <c r="N1228" t="s">
        <v>48</v>
      </c>
      <c r="O1228">
        <v>45</v>
      </c>
      <c r="P1228" t="s">
        <v>34</v>
      </c>
      <c r="Q1228" t="s">
        <v>50</v>
      </c>
      <c r="R1228" t="s">
        <v>44</v>
      </c>
      <c r="S1228" t="s">
        <v>51</v>
      </c>
      <c r="T1228">
        <v>0</v>
      </c>
      <c r="U1228">
        <v>0</v>
      </c>
      <c r="V1228">
        <v>0</v>
      </c>
      <c r="W1228">
        <v>0</v>
      </c>
      <c r="X1228">
        <v>1</v>
      </c>
      <c r="Y1228" s="1">
        <v>45607</v>
      </c>
      <c r="Z1228" s="1">
        <v>45607</v>
      </c>
      <c r="AA1228">
        <v>5</v>
      </c>
      <c r="AB1228" t="s">
        <v>38</v>
      </c>
      <c r="AC1228" t="b">
        <v>0</v>
      </c>
      <c r="AD1228" t="b">
        <v>0</v>
      </c>
    </row>
    <row r="1229" spans="1:30" x14ac:dyDescent="0.25">
      <c r="A1229" t="s">
        <v>1295</v>
      </c>
      <c r="B1229" s="1">
        <v>45177</v>
      </c>
      <c r="D1229" s="1">
        <v>45890</v>
      </c>
      <c r="E1229" s="1">
        <v>45890</v>
      </c>
      <c r="F1229" s="1">
        <v>45938</v>
      </c>
      <c r="G1229" s="1">
        <v>45938</v>
      </c>
      <c r="H1229">
        <v>5</v>
      </c>
      <c r="I1229">
        <v>434.75</v>
      </c>
      <c r="J1229">
        <v>86.95</v>
      </c>
      <c r="K1229">
        <v>28.97</v>
      </c>
      <c r="L1229" t="s">
        <v>47</v>
      </c>
      <c r="M1229" t="s">
        <v>41</v>
      </c>
      <c r="N1229" t="s">
        <v>33</v>
      </c>
      <c r="O1229">
        <v>16</v>
      </c>
      <c r="P1229" t="s">
        <v>49</v>
      </c>
      <c r="Q1229" t="s">
        <v>55</v>
      </c>
      <c r="R1229" t="s">
        <v>56</v>
      </c>
      <c r="S1229" t="s">
        <v>57</v>
      </c>
      <c r="T1229">
        <v>0</v>
      </c>
      <c r="U1229">
        <v>1</v>
      </c>
      <c r="V1229">
        <v>1</v>
      </c>
      <c r="W1229">
        <v>0</v>
      </c>
      <c r="X1229">
        <v>1</v>
      </c>
      <c r="Y1229" s="1">
        <v>45897</v>
      </c>
      <c r="Z1229" s="1">
        <v>45897</v>
      </c>
      <c r="AA1229">
        <v>0</v>
      </c>
      <c r="AB1229" t="s">
        <v>52</v>
      </c>
      <c r="AC1229" t="b">
        <v>1</v>
      </c>
      <c r="AD1229" t="b">
        <v>1</v>
      </c>
    </row>
    <row r="1230" spans="1:30" x14ac:dyDescent="0.25">
      <c r="A1230" t="s">
        <v>1296</v>
      </c>
      <c r="B1230" s="1">
        <v>45461</v>
      </c>
      <c r="D1230" s="1">
        <v>45464</v>
      </c>
      <c r="E1230" s="1">
        <v>45464</v>
      </c>
      <c r="F1230" s="1">
        <v>45636</v>
      </c>
      <c r="G1230" s="1">
        <v>45636</v>
      </c>
      <c r="H1230">
        <v>2</v>
      </c>
      <c r="I1230">
        <v>87.75</v>
      </c>
      <c r="J1230">
        <v>43.88</v>
      </c>
      <c r="K1230">
        <v>55.57</v>
      </c>
      <c r="L1230" t="s">
        <v>31</v>
      </c>
      <c r="M1230" t="s">
        <v>32</v>
      </c>
      <c r="N1230" t="s">
        <v>42</v>
      </c>
      <c r="O1230">
        <v>24</v>
      </c>
      <c r="P1230" t="s">
        <v>70</v>
      </c>
      <c r="Q1230" t="s">
        <v>43</v>
      </c>
      <c r="R1230" t="s">
        <v>56</v>
      </c>
      <c r="S1230" t="s">
        <v>51</v>
      </c>
      <c r="T1230">
        <v>0</v>
      </c>
      <c r="U1230">
        <v>0</v>
      </c>
      <c r="V1230">
        <v>0</v>
      </c>
      <c r="W1230">
        <v>0</v>
      </c>
      <c r="X1230">
        <v>0</v>
      </c>
      <c r="Y1230">
        <v>0</v>
      </c>
      <c r="Z1230" t="s">
        <v>37</v>
      </c>
      <c r="AA1230">
        <v>7</v>
      </c>
      <c r="AB1230" t="s">
        <v>52</v>
      </c>
      <c r="AC1230" t="b">
        <v>1</v>
      </c>
      <c r="AD1230" t="b">
        <v>0</v>
      </c>
    </row>
    <row r="1231" spans="1:30" x14ac:dyDescent="0.25">
      <c r="A1231" t="s">
        <v>1297</v>
      </c>
      <c r="B1231" s="1">
        <v>45591</v>
      </c>
      <c r="D1231" s="1">
        <v>45797</v>
      </c>
      <c r="E1231" s="1">
        <v>45797</v>
      </c>
      <c r="F1231" s="1">
        <v>45913</v>
      </c>
      <c r="G1231" s="1">
        <v>45913</v>
      </c>
      <c r="H1231">
        <v>2</v>
      </c>
      <c r="I1231">
        <v>104.85</v>
      </c>
      <c r="J1231">
        <v>52.43</v>
      </c>
      <c r="K1231">
        <v>0</v>
      </c>
      <c r="L1231" t="s">
        <v>31</v>
      </c>
      <c r="M1231" t="s">
        <v>69</v>
      </c>
      <c r="N1231" t="s">
        <v>48</v>
      </c>
      <c r="O1231">
        <v>38</v>
      </c>
      <c r="P1231" t="s">
        <v>34</v>
      </c>
      <c r="Q1231" t="s">
        <v>55</v>
      </c>
      <c r="R1231" t="s">
        <v>63</v>
      </c>
      <c r="S1231" t="s">
        <v>51</v>
      </c>
      <c r="T1231">
        <v>0</v>
      </c>
      <c r="U1231">
        <v>1</v>
      </c>
      <c r="V1231">
        <v>0</v>
      </c>
      <c r="W1231">
        <v>1</v>
      </c>
      <c r="X1231">
        <v>1</v>
      </c>
      <c r="Y1231" s="1">
        <v>45602</v>
      </c>
      <c r="Z1231" s="1">
        <v>45602</v>
      </c>
      <c r="AA1231">
        <v>0</v>
      </c>
      <c r="AB1231" t="s">
        <v>38</v>
      </c>
      <c r="AC1231" t="b">
        <v>0</v>
      </c>
      <c r="AD1231" t="b">
        <v>0</v>
      </c>
    </row>
    <row r="1232" spans="1:30" x14ac:dyDescent="0.25">
      <c r="A1232" t="s">
        <v>1298</v>
      </c>
      <c r="B1232" s="1">
        <v>44921</v>
      </c>
      <c r="D1232" s="1">
        <v>45805</v>
      </c>
      <c r="E1232" s="1">
        <v>45805</v>
      </c>
      <c r="F1232" s="1">
        <v>45856</v>
      </c>
      <c r="G1232" s="1">
        <v>45856</v>
      </c>
      <c r="H1232">
        <v>5</v>
      </c>
      <c r="I1232">
        <v>316.83999999999997</v>
      </c>
      <c r="J1232">
        <v>63.37</v>
      </c>
      <c r="K1232">
        <v>69.819999999999993</v>
      </c>
      <c r="L1232" t="s">
        <v>47</v>
      </c>
      <c r="M1232" t="s">
        <v>104</v>
      </c>
      <c r="N1232" t="s">
        <v>48</v>
      </c>
      <c r="O1232">
        <v>51</v>
      </c>
      <c r="P1232" t="s">
        <v>34</v>
      </c>
      <c r="Q1232" t="s">
        <v>43</v>
      </c>
      <c r="R1232" t="s">
        <v>67</v>
      </c>
      <c r="S1232" t="s">
        <v>36</v>
      </c>
      <c r="T1232">
        <v>0</v>
      </c>
      <c r="U1232">
        <v>0</v>
      </c>
      <c r="V1232">
        <v>0</v>
      </c>
      <c r="W1232">
        <v>0</v>
      </c>
      <c r="X1232">
        <v>3</v>
      </c>
      <c r="Y1232" s="1">
        <v>45309</v>
      </c>
      <c r="Z1232" s="1">
        <v>45309</v>
      </c>
      <c r="AA1232">
        <v>3</v>
      </c>
      <c r="AB1232" t="s">
        <v>73</v>
      </c>
      <c r="AC1232" t="b">
        <v>1</v>
      </c>
      <c r="AD1232" t="b">
        <v>1</v>
      </c>
    </row>
    <row r="1233" spans="1:30" x14ac:dyDescent="0.25">
      <c r="A1233" t="s">
        <v>1299</v>
      </c>
      <c r="B1233" s="1">
        <v>44462</v>
      </c>
      <c r="D1233" s="1">
        <v>45102</v>
      </c>
      <c r="E1233" s="1">
        <v>45102</v>
      </c>
      <c r="F1233" s="1">
        <v>45194</v>
      </c>
      <c r="G1233" s="1">
        <v>45194</v>
      </c>
      <c r="H1233">
        <v>1</v>
      </c>
      <c r="I1233">
        <v>32.08</v>
      </c>
      <c r="J1233">
        <v>32.08</v>
      </c>
      <c r="K1233">
        <v>18.690000000000001</v>
      </c>
      <c r="L1233" t="s">
        <v>87</v>
      </c>
      <c r="M1233" t="s">
        <v>76</v>
      </c>
      <c r="N1233" t="s">
        <v>48</v>
      </c>
      <c r="O1233">
        <v>65</v>
      </c>
      <c r="P1233" t="s">
        <v>216</v>
      </c>
      <c r="Q1233" t="s">
        <v>43</v>
      </c>
      <c r="R1233" t="s">
        <v>44</v>
      </c>
      <c r="S1233" t="s">
        <v>36</v>
      </c>
      <c r="T1233">
        <v>1</v>
      </c>
      <c r="U1233">
        <v>0</v>
      </c>
      <c r="V1233">
        <v>0</v>
      </c>
      <c r="W1233">
        <v>0</v>
      </c>
      <c r="X1233">
        <v>1</v>
      </c>
      <c r="Y1233" s="1">
        <v>44483</v>
      </c>
      <c r="Z1233" s="1">
        <v>44483</v>
      </c>
      <c r="AA1233">
        <v>6</v>
      </c>
      <c r="AB1233" t="s">
        <v>73</v>
      </c>
      <c r="AC1233" t="b">
        <v>0</v>
      </c>
      <c r="AD1233" t="b">
        <v>0</v>
      </c>
    </row>
    <row r="1234" spans="1:30" x14ac:dyDescent="0.25">
      <c r="A1234" t="s">
        <v>1300</v>
      </c>
      <c r="B1234" s="1">
        <v>44320</v>
      </c>
      <c r="D1234" s="1">
        <v>45406</v>
      </c>
      <c r="E1234" s="1">
        <v>45406</v>
      </c>
      <c r="F1234" s="1">
        <v>45540</v>
      </c>
      <c r="G1234" s="1">
        <v>45540</v>
      </c>
      <c r="H1234">
        <v>5</v>
      </c>
      <c r="I1234">
        <v>147.13999999999999</v>
      </c>
      <c r="J1234">
        <v>29.43</v>
      </c>
      <c r="K1234">
        <v>20.78</v>
      </c>
      <c r="L1234" t="s">
        <v>47</v>
      </c>
      <c r="M1234" t="s">
        <v>41</v>
      </c>
      <c r="N1234" t="s">
        <v>48</v>
      </c>
      <c r="O1234">
        <v>42</v>
      </c>
      <c r="P1234" t="s">
        <v>34</v>
      </c>
      <c r="Q1234" t="s">
        <v>90</v>
      </c>
      <c r="R1234" t="s">
        <v>35</v>
      </c>
      <c r="S1234" t="s">
        <v>85</v>
      </c>
      <c r="T1234">
        <v>0</v>
      </c>
      <c r="U1234">
        <v>1</v>
      </c>
      <c r="V1234">
        <v>1</v>
      </c>
      <c r="W1234">
        <v>1</v>
      </c>
      <c r="X1234">
        <v>1</v>
      </c>
      <c r="Y1234" s="1">
        <v>45271</v>
      </c>
      <c r="Z1234" s="1">
        <v>45271</v>
      </c>
      <c r="AA1234">
        <v>0</v>
      </c>
      <c r="AB1234" t="s">
        <v>38</v>
      </c>
      <c r="AC1234" t="b">
        <v>1</v>
      </c>
      <c r="AD1234" t="b">
        <v>0</v>
      </c>
    </row>
    <row r="1235" spans="1:30" x14ac:dyDescent="0.25">
      <c r="A1235" t="s">
        <v>1301</v>
      </c>
      <c r="B1235" s="1">
        <v>45421</v>
      </c>
      <c r="D1235" s="1">
        <v>45515</v>
      </c>
      <c r="E1235" s="1">
        <v>45515</v>
      </c>
      <c r="F1235" s="1">
        <v>45861</v>
      </c>
      <c r="G1235" s="1">
        <v>45861</v>
      </c>
      <c r="H1235">
        <v>1</v>
      </c>
      <c r="I1235">
        <v>42.36</v>
      </c>
      <c r="J1235">
        <v>42.36</v>
      </c>
      <c r="K1235">
        <v>45.19</v>
      </c>
      <c r="L1235" t="s">
        <v>59</v>
      </c>
      <c r="M1235" t="s">
        <v>104</v>
      </c>
      <c r="N1235" t="s">
        <v>42</v>
      </c>
      <c r="O1235">
        <v>45</v>
      </c>
      <c r="P1235" t="s">
        <v>34</v>
      </c>
      <c r="Q1235" t="s">
        <v>55</v>
      </c>
      <c r="R1235" t="s">
        <v>63</v>
      </c>
      <c r="S1235" t="s">
        <v>45</v>
      </c>
      <c r="T1235">
        <v>1</v>
      </c>
      <c r="U1235">
        <v>0</v>
      </c>
      <c r="V1235">
        <v>0</v>
      </c>
      <c r="W1235">
        <v>0</v>
      </c>
      <c r="X1235">
        <v>0</v>
      </c>
      <c r="Y1235" s="1">
        <v>45879</v>
      </c>
      <c r="Z1235" s="1">
        <v>45879</v>
      </c>
      <c r="AA1235">
        <v>0</v>
      </c>
      <c r="AB1235" t="s">
        <v>52</v>
      </c>
      <c r="AC1235" t="b">
        <v>0</v>
      </c>
      <c r="AD1235" t="b">
        <v>1</v>
      </c>
    </row>
    <row r="1236" spans="1:30" x14ac:dyDescent="0.25">
      <c r="A1236" t="s">
        <v>1302</v>
      </c>
      <c r="B1236" s="1">
        <v>45503</v>
      </c>
      <c r="D1236" s="1">
        <v>45715</v>
      </c>
      <c r="E1236" s="1">
        <v>45715</v>
      </c>
      <c r="F1236" s="1">
        <v>45723</v>
      </c>
      <c r="G1236" s="1">
        <v>45723</v>
      </c>
      <c r="H1236">
        <v>2</v>
      </c>
      <c r="I1236">
        <v>34.56</v>
      </c>
      <c r="J1236">
        <v>17.28</v>
      </c>
      <c r="K1236">
        <v>19.55</v>
      </c>
      <c r="L1236" t="s">
        <v>47</v>
      </c>
      <c r="M1236" t="s">
        <v>60</v>
      </c>
      <c r="N1236" t="s">
        <v>42</v>
      </c>
      <c r="O1236">
        <v>21</v>
      </c>
      <c r="P1236" t="s">
        <v>70</v>
      </c>
      <c r="Q1236" t="s">
        <v>90</v>
      </c>
      <c r="R1236" t="s">
        <v>67</v>
      </c>
      <c r="S1236" t="s">
        <v>57</v>
      </c>
      <c r="T1236">
        <v>0</v>
      </c>
      <c r="U1236">
        <v>0</v>
      </c>
      <c r="V1236">
        <v>0</v>
      </c>
      <c r="W1236">
        <v>0</v>
      </c>
      <c r="X1236">
        <v>1</v>
      </c>
      <c r="Y1236">
        <v>0</v>
      </c>
      <c r="Z1236" t="s">
        <v>37</v>
      </c>
      <c r="AA1236">
        <v>3</v>
      </c>
      <c r="AB1236" t="s">
        <v>38</v>
      </c>
      <c r="AC1236" t="b">
        <v>1</v>
      </c>
      <c r="AD1236" t="b">
        <v>0</v>
      </c>
    </row>
    <row r="1237" spans="1:30" x14ac:dyDescent="0.25">
      <c r="A1237" t="s">
        <v>1303</v>
      </c>
      <c r="B1237" s="1">
        <v>44827</v>
      </c>
      <c r="D1237" s="1">
        <v>45385</v>
      </c>
      <c r="E1237" s="1">
        <v>45385</v>
      </c>
      <c r="F1237" s="1">
        <v>45571</v>
      </c>
      <c r="G1237" s="1">
        <v>45571</v>
      </c>
      <c r="H1237">
        <v>2</v>
      </c>
      <c r="I1237">
        <v>97.9</v>
      </c>
      <c r="J1237">
        <v>48.95</v>
      </c>
      <c r="K1237">
        <v>18.260000000000002</v>
      </c>
      <c r="L1237" t="s">
        <v>59</v>
      </c>
      <c r="M1237" t="s">
        <v>88</v>
      </c>
      <c r="N1237" t="s">
        <v>42</v>
      </c>
      <c r="O1237">
        <v>46</v>
      </c>
      <c r="P1237" t="s">
        <v>34</v>
      </c>
      <c r="Q1237" t="s">
        <v>90</v>
      </c>
      <c r="R1237" t="s">
        <v>63</v>
      </c>
      <c r="S1237" t="s">
        <v>72</v>
      </c>
      <c r="T1237">
        <v>0</v>
      </c>
      <c r="U1237">
        <v>0</v>
      </c>
      <c r="V1237">
        <v>0</v>
      </c>
      <c r="W1237">
        <v>0</v>
      </c>
      <c r="X1237">
        <v>1</v>
      </c>
      <c r="Y1237" s="1">
        <v>45269</v>
      </c>
      <c r="Z1237" s="1">
        <v>45269</v>
      </c>
      <c r="AA1237">
        <v>9</v>
      </c>
      <c r="AB1237" t="s">
        <v>73</v>
      </c>
      <c r="AC1237" t="b">
        <v>1</v>
      </c>
      <c r="AD1237" t="b">
        <v>0</v>
      </c>
    </row>
    <row r="1238" spans="1:30" x14ac:dyDescent="0.25">
      <c r="A1238" t="s">
        <v>1304</v>
      </c>
      <c r="B1238" s="1">
        <v>44118</v>
      </c>
      <c r="D1238" s="1">
        <v>45105</v>
      </c>
      <c r="E1238" s="1">
        <v>45105</v>
      </c>
      <c r="F1238" s="1">
        <v>45498</v>
      </c>
      <c r="G1238" s="1">
        <v>45498</v>
      </c>
      <c r="H1238">
        <v>7</v>
      </c>
      <c r="I1238">
        <v>480.4</v>
      </c>
      <c r="J1238">
        <v>68.63</v>
      </c>
      <c r="K1238">
        <v>42.55</v>
      </c>
      <c r="L1238" t="s">
        <v>40</v>
      </c>
      <c r="M1238" t="s">
        <v>69</v>
      </c>
      <c r="N1238" t="s">
        <v>48</v>
      </c>
      <c r="O1238">
        <v>33</v>
      </c>
      <c r="P1238" t="s">
        <v>34</v>
      </c>
      <c r="Q1238" t="s">
        <v>90</v>
      </c>
      <c r="R1238" t="s">
        <v>67</v>
      </c>
      <c r="S1238" t="s">
        <v>45</v>
      </c>
      <c r="T1238">
        <v>0</v>
      </c>
      <c r="U1238">
        <v>0</v>
      </c>
      <c r="V1238">
        <v>0</v>
      </c>
      <c r="W1238">
        <v>1</v>
      </c>
      <c r="X1238">
        <v>0</v>
      </c>
      <c r="Y1238" s="1">
        <v>44277</v>
      </c>
      <c r="Z1238" s="1">
        <v>44277</v>
      </c>
      <c r="AA1238">
        <v>9</v>
      </c>
      <c r="AB1238" t="s">
        <v>38</v>
      </c>
      <c r="AC1238" t="b">
        <v>1</v>
      </c>
      <c r="AD1238" t="b">
        <v>0</v>
      </c>
    </row>
    <row r="1239" spans="1:30" x14ac:dyDescent="0.25">
      <c r="A1239" t="s">
        <v>1305</v>
      </c>
      <c r="B1239" s="1">
        <v>45304</v>
      </c>
      <c r="D1239" s="1">
        <v>45606</v>
      </c>
      <c r="E1239" s="1">
        <v>45606</v>
      </c>
      <c r="F1239" s="1">
        <v>45778</v>
      </c>
      <c r="G1239" s="1">
        <v>45778</v>
      </c>
      <c r="H1239">
        <v>2</v>
      </c>
      <c r="I1239">
        <v>67.17</v>
      </c>
      <c r="J1239">
        <v>33.590000000000003</v>
      </c>
      <c r="K1239">
        <v>64.44</v>
      </c>
      <c r="L1239" t="s">
        <v>87</v>
      </c>
      <c r="M1239" t="s">
        <v>60</v>
      </c>
      <c r="N1239" t="s">
        <v>33</v>
      </c>
      <c r="O1239">
        <v>34</v>
      </c>
      <c r="P1239" t="s">
        <v>34</v>
      </c>
      <c r="Q1239" t="s">
        <v>43</v>
      </c>
      <c r="R1239" t="s">
        <v>35</v>
      </c>
      <c r="S1239" t="s">
        <v>51</v>
      </c>
      <c r="T1239">
        <v>0</v>
      </c>
      <c r="U1239">
        <v>0</v>
      </c>
      <c r="V1239">
        <v>0</v>
      </c>
      <c r="W1239">
        <v>0</v>
      </c>
      <c r="X1239">
        <v>1</v>
      </c>
      <c r="Y1239" s="1">
        <v>45487</v>
      </c>
      <c r="Z1239" s="1">
        <v>45487</v>
      </c>
      <c r="AA1239">
        <v>0</v>
      </c>
      <c r="AB1239" t="s">
        <v>38</v>
      </c>
      <c r="AC1239" t="b">
        <v>0</v>
      </c>
      <c r="AD1239" t="b">
        <v>1</v>
      </c>
    </row>
    <row r="1240" spans="1:30" x14ac:dyDescent="0.25">
      <c r="A1240" t="s">
        <v>1306</v>
      </c>
      <c r="B1240" s="1">
        <v>43887</v>
      </c>
      <c r="D1240" s="1">
        <v>44887</v>
      </c>
      <c r="E1240" s="1">
        <v>44887</v>
      </c>
      <c r="F1240" s="1">
        <v>45769</v>
      </c>
      <c r="G1240" s="1">
        <v>45769</v>
      </c>
      <c r="H1240">
        <v>2</v>
      </c>
      <c r="I1240">
        <v>31.32</v>
      </c>
      <c r="J1240">
        <v>15.66</v>
      </c>
      <c r="K1240">
        <v>5.2</v>
      </c>
      <c r="L1240" t="s">
        <v>87</v>
      </c>
      <c r="M1240" t="s">
        <v>62</v>
      </c>
      <c r="N1240" t="s">
        <v>48</v>
      </c>
      <c r="O1240">
        <v>48</v>
      </c>
      <c r="P1240" t="s">
        <v>34</v>
      </c>
      <c r="Q1240" t="s">
        <v>66</v>
      </c>
      <c r="R1240" t="s">
        <v>35</v>
      </c>
      <c r="S1240" t="s">
        <v>72</v>
      </c>
      <c r="T1240">
        <v>0</v>
      </c>
      <c r="U1240">
        <v>0</v>
      </c>
      <c r="V1240">
        <v>0</v>
      </c>
      <c r="W1240">
        <v>0</v>
      </c>
      <c r="X1240">
        <v>1</v>
      </c>
      <c r="Y1240" s="1">
        <v>44603</v>
      </c>
      <c r="Z1240" s="1">
        <v>44603</v>
      </c>
      <c r="AA1240">
        <v>0</v>
      </c>
      <c r="AB1240" t="s">
        <v>52</v>
      </c>
      <c r="AC1240" t="b">
        <v>1</v>
      </c>
      <c r="AD1240" t="b">
        <v>0</v>
      </c>
    </row>
    <row r="1241" spans="1:30" x14ac:dyDescent="0.25">
      <c r="A1241" t="s">
        <v>1307</v>
      </c>
      <c r="B1241" s="1">
        <v>44320</v>
      </c>
      <c r="D1241" s="1">
        <v>45185</v>
      </c>
      <c r="E1241" s="1">
        <v>45185</v>
      </c>
      <c r="F1241" s="1">
        <v>45585</v>
      </c>
      <c r="G1241" s="1">
        <v>45585</v>
      </c>
      <c r="H1241">
        <v>7</v>
      </c>
      <c r="I1241">
        <v>326.25</v>
      </c>
      <c r="J1241">
        <v>46.61</v>
      </c>
      <c r="K1241">
        <v>88.32</v>
      </c>
      <c r="L1241" t="s">
        <v>59</v>
      </c>
      <c r="M1241" t="s">
        <v>60</v>
      </c>
      <c r="N1241" t="s">
        <v>42</v>
      </c>
      <c r="O1241">
        <v>41</v>
      </c>
      <c r="P1241" t="s">
        <v>34</v>
      </c>
      <c r="Q1241" t="s">
        <v>50</v>
      </c>
      <c r="R1241" t="s">
        <v>67</v>
      </c>
      <c r="S1241" t="s">
        <v>51</v>
      </c>
      <c r="T1241">
        <v>0</v>
      </c>
      <c r="U1241">
        <v>0</v>
      </c>
      <c r="V1241">
        <v>0</v>
      </c>
      <c r="W1241">
        <v>0</v>
      </c>
      <c r="X1241">
        <v>1</v>
      </c>
      <c r="Y1241">
        <v>0</v>
      </c>
      <c r="Z1241" t="s">
        <v>37</v>
      </c>
      <c r="AA1241">
        <v>0</v>
      </c>
      <c r="AB1241" t="s">
        <v>52</v>
      </c>
      <c r="AC1241" t="b">
        <v>1</v>
      </c>
      <c r="AD1241" t="b">
        <v>1</v>
      </c>
    </row>
    <row r="1242" spans="1:30" x14ac:dyDescent="0.25">
      <c r="A1242" t="s">
        <v>1308</v>
      </c>
      <c r="B1242" s="1">
        <v>45388</v>
      </c>
      <c r="D1242" s="1">
        <v>45438</v>
      </c>
      <c r="E1242" s="1">
        <v>45438</v>
      </c>
      <c r="F1242" s="1">
        <v>45705</v>
      </c>
      <c r="G1242" s="1">
        <v>45705</v>
      </c>
      <c r="H1242">
        <v>4</v>
      </c>
      <c r="I1242">
        <v>433.48</v>
      </c>
      <c r="J1242">
        <v>108.37</v>
      </c>
      <c r="K1242">
        <v>49.21</v>
      </c>
      <c r="L1242" t="s">
        <v>87</v>
      </c>
      <c r="M1242" t="s">
        <v>60</v>
      </c>
      <c r="N1242" t="s">
        <v>42</v>
      </c>
      <c r="O1242">
        <v>45</v>
      </c>
      <c r="P1242" t="s">
        <v>34</v>
      </c>
      <c r="Q1242" t="s">
        <v>35</v>
      </c>
      <c r="R1242" t="s">
        <v>67</v>
      </c>
      <c r="S1242" t="s">
        <v>85</v>
      </c>
      <c r="T1242">
        <v>1</v>
      </c>
      <c r="U1242">
        <v>0</v>
      </c>
      <c r="V1242">
        <v>0</v>
      </c>
      <c r="W1242">
        <v>3</v>
      </c>
      <c r="X1242">
        <v>1</v>
      </c>
      <c r="Y1242" s="1">
        <v>45474</v>
      </c>
      <c r="Z1242" s="1">
        <v>45474</v>
      </c>
      <c r="AA1242">
        <v>0</v>
      </c>
      <c r="AB1242" t="s">
        <v>73</v>
      </c>
      <c r="AC1242" t="b">
        <v>0</v>
      </c>
      <c r="AD1242" t="b">
        <v>1</v>
      </c>
    </row>
    <row r="1243" spans="1:30" x14ac:dyDescent="0.25">
      <c r="A1243" t="s">
        <v>1309</v>
      </c>
      <c r="B1243" s="1">
        <v>45444</v>
      </c>
      <c r="D1243" s="1">
        <v>45715</v>
      </c>
      <c r="E1243" s="1">
        <v>45715</v>
      </c>
      <c r="F1243" s="1">
        <v>45803</v>
      </c>
      <c r="G1243" s="1">
        <v>45803</v>
      </c>
      <c r="H1243">
        <v>3</v>
      </c>
      <c r="I1243">
        <v>208.58</v>
      </c>
      <c r="J1243">
        <v>69.53</v>
      </c>
      <c r="K1243">
        <v>27.48</v>
      </c>
      <c r="L1243" t="s">
        <v>59</v>
      </c>
      <c r="M1243" t="s">
        <v>69</v>
      </c>
      <c r="N1243" t="s">
        <v>33</v>
      </c>
      <c r="O1243">
        <v>16</v>
      </c>
      <c r="P1243" t="s">
        <v>49</v>
      </c>
      <c r="Q1243" t="s">
        <v>90</v>
      </c>
      <c r="R1243" t="s">
        <v>63</v>
      </c>
      <c r="S1243" t="s">
        <v>100</v>
      </c>
      <c r="T1243">
        <v>0</v>
      </c>
      <c r="U1243">
        <v>0</v>
      </c>
      <c r="V1243">
        <v>0</v>
      </c>
      <c r="W1243">
        <v>0</v>
      </c>
      <c r="X1243">
        <v>1</v>
      </c>
      <c r="Y1243" s="1">
        <v>45525</v>
      </c>
      <c r="Z1243" s="1">
        <v>45525</v>
      </c>
      <c r="AA1243">
        <v>3</v>
      </c>
      <c r="AB1243" t="s">
        <v>52</v>
      </c>
      <c r="AC1243" t="b">
        <v>0</v>
      </c>
      <c r="AD1243" t="b">
        <v>1</v>
      </c>
    </row>
    <row r="1244" spans="1:30" x14ac:dyDescent="0.25">
      <c r="A1244" t="s">
        <v>1310</v>
      </c>
      <c r="B1244" s="1">
        <v>43996</v>
      </c>
      <c r="D1244" s="1">
        <v>44658</v>
      </c>
      <c r="E1244" s="1">
        <v>44658</v>
      </c>
      <c r="F1244" s="1">
        <v>45634</v>
      </c>
      <c r="G1244" s="1">
        <v>45634</v>
      </c>
      <c r="H1244">
        <v>4</v>
      </c>
      <c r="I1244">
        <v>280.27</v>
      </c>
      <c r="J1244">
        <v>70.069999999999993</v>
      </c>
      <c r="K1244">
        <v>13.9</v>
      </c>
      <c r="L1244" t="s">
        <v>87</v>
      </c>
      <c r="M1244" t="s">
        <v>41</v>
      </c>
      <c r="N1244" t="s">
        <v>33</v>
      </c>
      <c r="O1244">
        <v>21</v>
      </c>
      <c r="P1244" t="s">
        <v>70</v>
      </c>
      <c r="Q1244" t="s">
        <v>55</v>
      </c>
      <c r="R1244" t="s">
        <v>67</v>
      </c>
      <c r="S1244" t="s">
        <v>36</v>
      </c>
      <c r="T1244">
        <v>0</v>
      </c>
      <c r="U1244">
        <v>0</v>
      </c>
      <c r="V1244">
        <v>0</v>
      </c>
      <c r="W1244">
        <v>0</v>
      </c>
      <c r="X1244">
        <v>3</v>
      </c>
      <c r="Y1244" s="1">
        <v>44689</v>
      </c>
      <c r="Z1244" s="1">
        <v>44689</v>
      </c>
      <c r="AA1244">
        <v>10</v>
      </c>
      <c r="AB1244" t="s">
        <v>38</v>
      </c>
      <c r="AC1244" t="b">
        <v>1</v>
      </c>
      <c r="AD1244" t="b">
        <v>0</v>
      </c>
    </row>
    <row r="1245" spans="1:30" x14ac:dyDescent="0.25">
      <c r="A1245" t="s">
        <v>1311</v>
      </c>
      <c r="B1245" s="1">
        <v>45251</v>
      </c>
      <c r="D1245" s="1">
        <v>45287</v>
      </c>
      <c r="E1245" s="1">
        <v>45287</v>
      </c>
      <c r="F1245" s="1">
        <v>45369</v>
      </c>
      <c r="G1245" s="1">
        <v>45369</v>
      </c>
      <c r="H1245">
        <v>3</v>
      </c>
      <c r="I1245">
        <v>325.64999999999998</v>
      </c>
      <c r="J1245">
        <v>108.55</v>
      </c>
      <c r="K1245">
        <v>118.77</v>
      </c>
      <c r="L1245" t="s">
        <v>87</v>
      </c>
      <c r="M1245" t="s">
        <v>80</v>
      </c>
      <c r="N1245" t="s">
        <v>42</v>
      </c>
      <c r="O1245">
        <v>32</v>
      </c>
      <c r="P1245" t="s">
        <v>34</v>
      </c>
      <c r="Q1245" t="s">
        <v>90</v>
      </c>
      <c r="R1245" t="s">
        <v>44</v>
      </c>
      <c r="S1245" t="s">
        <v>100</v>
      </c>
      <c r="T1245">
        <v>0</v>
      </c>
      <c r="U1245">
        <v>0</v>
      </c>
      <c r="V1245">
        <v>1</v>
      </c>
      <c r="W1245">
        <v>0</v>
      </c>
      <c r="X1245">
        <v>0</v>
      </c>
      <c r="Y1245">
        <v>0</v>
      </c>
      <c r="Z1245" t="s">
        <v>37</v>
      </c>
      <c r="AA1245">
        <v>0</v>
      </c>
      <c r="AB1245" t="s">
        <v>38</v>
      </c>
      <c r="AC1245" t="b">
        <v>1</v>
      </c>
      <c r="AD1245" t="b">
        <v>1</v>
      </c>
    </row>
    <row r="1246" spans="1:30" x14ac:dyDescent="0.25">
      <c r="A1246" t="s">
        <v>1312</v>
      </c>
      <c r="B1246" s="1">
        <v>44466</v>
      </c>
      <c r="D1246" s="1">
        <v>45750</v>
      </c>
      <c r="E1246" s="1">
        <v>45750</v>
      </c>
      <c r="F1246" s="1">
        <v>45911</v>
      </c>
      <c r="G1246" s="1">
        <v>45911</v>
      </c>
      <c r="H1246">
        <v>4</v>
      </c>
      <c r="I1246">
        <v>137.35</v>
      </c>
      <c r="J1246">
        <v>34.340000000000003</v>
      </c>
      <c r="K1246">
        <v>40.17</v>
      </c>
      <c r="L1246" t="s">
        <v>87</v>
      </c>
      <c r="M1246" t="s">
        <v>41</v>
      </c>
      <c r="N1246" t="s">
        <v>42</v>
      </c>
      <c r="O1246">
        <v>29</v>
      </c>
      <c r="P1246" t="s">
        <v>70</v>
      </c>
      <c r="Q1246" t="s">
        <v>50</v>
      </c>
      <c r="R1246" t="s">
        <v>67</v>
      </c>
      <c r="S1246" t="s">
        <v>72</v>
      </c>
      <c r="T1246">
        <v>0</v>
      </c>
      <c r="U1246">
        <v>0</v>
      </c>
      <c r="V1246">
        <v>0</v>
      </c>
      <c r="W1246">
        <v>0</v>
      </c>
      <c r="X1246">
        <v>3</v>
      </c>
      <c r="Y1246" s="1">
        <v>44830</v>
      </c>
      <c r="Z1246" s="1">
        <v>44830</v>
      </c>
      <c r="AA1246">
        <v>0</v>
      </c>
      <c r="AB1246" t="s">
        <v>38</v>
      </c>
      <c r="AC1246" t="b">
        <v>0</v>
      </c>
      <c r="AD1246" t="b">
        <v>0</v>
      </c>
    </row>
    <row r="1247" spans="1:30" x14ac:dyDescent="0.25">
      <c r="A1247" t="s">
        <v>1313</v>
      </c>
      <c r="B1247" s="1">
        <v>44055</v>
      </c>
      <c r="D1247" s="1">
        <v>45711</v>
      </c>
      <c r="E1247" s="1">
        <v>45711</v>
      </c>
      <c r="F1247" s="1">
        <v>45914</v>
      </c>
      <c r="G1247" s="1">
        <v>45914</v>
      </c>
      <c r="H1247">
        <v>3</v>
      </c>
      <c r="I1247">
        <v>71.989999999999995</v>
      </c>
      <c r="J1247">
        <v>24</v>
      </c>
      <c r="K1247">
        <v>31.02</v>
      </c>
      <c r="L1247" t="s">
        <v>31</v>
      </c>
      <c r="M1247" t="s">
        <v>62</v>
      </c>
      <c r="N1247" t="s">
        <v>48</v>
      </c>
      <c r="O1247">
        <v>34</v>
      </c>
      <c r="P1247" t="s">
        <v>34</v>
      </c>
      <c r="Q1247" t="s">
        <v>43</v>
      </c>
      <c r="R1247" t="s">
        <v>44</v>
      </c>
      <c r="S1247" t="s">
        <v>96</v>
      </c>
      <c r="T1247">
        <v>0</v>
      </c>
      <c r="U1247">
        <v>1</v>
      </c>
      <c r="V1247">
        <v>0</v>
      </c>
      <c r="W1247">
        <v>0</v>
      </c>
      <c r="X1247">
        <v>0</v>
      </c>
      <c r="Y1247" s="1">
        <v>45821</v>
      </c>
      <c r="Z1247" s="1">
        <v>45821</v>
      </c>
      <c r="AA1247">
        <v>0</v>
      </c>
      <c r="AB1247" t="s">
        <v>52</v>
      </c>
      <c r="AC1247" t="b">
        <v>0</v>
      </c>
      <c r="AD1247" t="b">
        <v>0</v>
      </c>
    </row>
    <row r="1248" spans="1:30" x14ac:dyDescent="0.25">
      <c r="A1248" t="s">
        <v>1314</v>
      </c>
      <c r="B1248" s="1">
        <v>43925</v>
      </c>
      <c r="D1248" s="1">
        <v>44288</v>
      </c>
      <c r="E1248" s="1">
        <v>44288</v>
      </c>
      <c r="F1248" s="1">
        <v>44370</v>
      </c>
      <c r="G1248" s="1">
        <v>44370</v>
      </c>
      <c r="H1248">
        <v>7</v>
      </c>
      <c r="I1248">
        <v>145.09</v>
      </c>
      <c r="J1248">
        <v>20.73</v>
      </c>
      <c r="K1248">
        <v>17.53</v>
      </c>
      <c r="L1248" t="s">
        <v>40</v>
      </c>
      <c r="M1248" t="s">
        <v>104</v>
      </c>
      <c r="N1248" t="s">
        <v>48</v>
      </c>
      <c r="O1248">
        <v>42</v>
      </c>
      <c r="P1248" t="s">
        <v>34</v>
      </c>
      <c r="Q1248" t="s">
        <v>43</v>
      </c>
      <c r="R1248" t="s">
        <v>67</v>
      </c>
      <c r="S1248" t="s">
        <v>85</v>
      </c>
      <c r="T1248">
        <v>0</v>
      </c>
      <c r="U1248">
        <v>0</v>
      </c>
      <c r="V1248">
        <v>1</v>
      </c>
      <c r="W1248">
        <v>0</v>
      </c>
      <c r="X1248">
        <v>3</v>
      </c>
      <c r="Y1248">
        <v>0</v>
      </c>
      <c r="Z1248" t="s">
        <v>37</v>
      </c>
      <c r="AA1248">
        <v>0</v>
      </c>
      <c r="AB1248" t="s">
        <v>38</v>
      </c>
      <c r="AC1248" t="b">
        <v>0</v>
      </c>
      <c r="AD1248" t="b">
        <v>1</v>
      </c>
    </row>
    <row r="1249" spans="1:30" x14ac:dyDescent="0.25">
      <c r="A1249" t="s">
        <v>1315</v>
      </c>
      <c r="B1249" s="1">
        <v>45335</v>
      </c>
      <c r="D1249" s="1">
        <v>45780</v>
      </c>
      <c r="E1249" s="1">
        <v>45780</v>
      </c>
      <c r="F1249" s="1">
        <v>45857</v>
      </c>
      <c r="G1249" s="1">
        <v>45857</v>
      </c>
      <c r="H1249">
        <v>1</v>
      </c>
      <c r="I1249">
        <v>51.85</v>
      </c>
      <c r="J1249">
        <v>51.85</v>
      </c>
      <c r="K1249">
        <v>7.66</v>
      </c>
      <c r="L1249" t="s">
        <v>31</v>
      </c>
      <c r="M1249" t="s">
        <v>69</v>
      </c>
      <c r="N1249" t="s">
        <v>42</v>
      </c>
      <c r="O1249">
        <v>40</v>
      </c>
      <c r="P1249" t="s">
        <v>34</v>
      </c>
      <c r="Q1249" t="s">
        <v>82</v>
      </c>
      <c r="R1249" t="s">
        <v>35</v>
      </c>
      <c r="S1249" t="s">
        <v>96</v>
      </c>
      <c r="T1249">
        <v>0</v>
      </c>
      <c r="U1249">
        <v>0</v>
      </c>
      <c r="V1249">
        <v>0</v>
      </c>
      <c r="W1249">
        <v>0</v>
      </c>
      <c r="X1249">
        <v>1</v>
      </c>
      <c r="Y1249" s="1">
        <v>45440</v>
      </c>
      <c r="Z1249" s="1">
        <v>45440</v>
      </c>
      <c r="AA1249">
        <v>0</v>
      </c>
      <c r="AB1249" t="s">
        <v>73</v>
      </c>
      <c r="AC1249" t="b">
        <v>1</v>
      </c>
      <c r="AD1249" t="b">
        <v>1</v>
      </c>
    </row>
    <row r="1250" spans="1:30" x14ac:dyDescent="0.25">
      <c r="A1250" t="s">
        <v>1316</v>
      </c>
      <c r="B1250" s="1">
        <v>45648</v>
      </c>
      <c r="D1250" s="1">
        <v>45818</v>
      </c>
      <c r="E1250" s="1">
        <v>45818</v>
      </c>
      <c r="F1250" s="1">
        <v>45899</v>
      </c>
      <c r="G1250" s="1">
        <v>45899</v>
      </c>
      <c r="H1250">
        <v>4</v>
      </c>
      <c r="I1250">
        <v>242.91</v>
      </c>
      <c r="J1250">
        <v>60.73</v>
      </c>
      <c r="K1250">
        <v>24.26</v>
      </c>
      <c r="L1250" t="s">
        <v>31</v>
      </c>
      <c r="M1250" t="s">
        <v>76</v>
      </c>
      <c r="N1250" t="s">
        <v>48</v>
      </c>
      <c r="O1250">
        <v>35</v>
      </c>
      <c r="P1250" t="s">
        <v>34</v>
      </c>
      <c r="Q1250" t="s">
        <v>66</v>
      </c>
      <c r="R1250" t="s">
        <v>67</v>
      </c>
      <c r="S1250" t="s">
        <v>72</v>
      </c>
      <c r="T1250">
        <v>0</v>
      </c>
      <c r="U1250">
        <v>0</v>
      </c>
      <c r="V1250">
        <v>0</v>
      </c>
      <c r="W1250">
        <v>1</v>
      </c>
      <c r="X1250">
        <v>1</v>
      </c>
      <c r="Y1250" s="1">
        <v>45674</v>
      </c>
      <c r="Z1250" s="1">
        <v>45674</v>
      </c>
      <c r="AA1250">
        <v>0</v>
      </c>
      <c r="AB1250" t="s">
        <v>52</v>
      </c>
      <c r="AC1250" t="b">
        <v>1</v>
      </c>
      <c r="AD1250" t="b">
        <v>0</v>
      </c>
    </row>
    <row r="1251" spans="1:30" x14ac:dyDescent="0.25">
      <c r="A1251" t="s">
        <v>1317</v>
      </c>
      <c r="B1251" s="1">
        <v>44453</v>
      </c>
      <c r="D1251" s="1">
        <v>45697</v>
      </c>
      <c r="E1251" s="1">
        <v>45697</v>
      </c>
      <c r="F1251" s="1">
        <v>45858</v>
      </c>
      <c r="G1251" s="1">
        <v>45858</v>
      </c>
      <c r="H1251">
        <v>4</v>
      </c>
      <c r="I1251">
        <v>4.0599999999999996</v>
      </c>
      <c r="J1251">
        <v>1.02</v>
      </c>
      <c r="K1251">
        <v>0.86</v>
      </c>
      <c r="L1251" t="s">
        <v>87</v>
      </c>
      <c r="M1251" t="s">
        <v>88</v>
      </c>
      <c r="N1251" t="s">
        <v>42</v>
      </c>
      <c r="O1251">
        <v>19</v>
      </c>
      <c r="P1251" t="s">
        <v>49</v>
      </c>
      <c r="Q1251" t="s">
        <v>66</v>
      </c>
      <c r="R1251" t="s">
        <v>56</v>
      </c>
      <c r="S1251" t="s">
        <v>45</v>
      </c>
      <c r="T1251">
        <v>0</v>
      </c>
      <c r="U1251">
        <v>0</v>
      </c>
      <c r="V1251">
        <v>1</v>
      </c>
      <c r="W1251">
        <v>0</v>
      </c>
      <c r="X1251">
        <v>1</v>
      </c>
      <c r="Y1251" s="1">
        <v>44815</v>
      </c>
      <c r="Z1251" s="1">
        <v>44815</v>
      </c>
      <c r="AA1251">
        <v>2</v>
      </c>
      <c r="AB1251" t="s">
        <v>38</v>
      </c>
      <c r="AC1251" t="b">
        <v>0</v>
      </c>
      <c r="AD1251" t="b">
        <v>1</v>
      </c>
    </row>
    <row r="1252" spans="1:30" x14ac:dyDescent="0.25">
      <c r="A1252" t="s">
        <v>1318</v>
      </c>
      <c r="B1252" s="1">
        <v>44410</v>
      </c>
      <c r="D1252" s="1">
        <v>45367</v>
      </c>
      <c r="E1252" s="1">
        <v>45367</v>
      </c>
      <c r="F1252" s="1">
        <v>45891</v>
      </c>
      <c r="G1252" s="1">
        <v>45891</v>
      </c>
      <c r="H1252">
        <v>5</v>
      </c>
      <c r="I1252">
        <v>142.91</v>
      </c>
      <c r="J1252">
        <v>28.58</v>
      </c>
      <c r="K1252">
        <v>15.88</v>
      </c>
      <c r="L1252" t="s">
        <v>31</v>
      </c>
      <c r="M1252" t="s">
        <v>60</v>
      </c>
      <c r="N1252" t="s">
        <v>33</v>
      </c>
      <c r="O1252">
        <v>43</v>
      </c>
      <c r="P1252" t="s">
        <v>34</v>
      </c>
      <c r="Q1252" t="s">
        <v>82</v>
      </c>
      <c r="R1252" t="s">
        <v>56</v>
      </c>
      <c r="S1252" t="s">
        <v>57</v>
      </c>
      <c r="T1252">
        <v>0</v>
      </c>
      <c r="U1252">
        <v>0</v>
      </c>
      <c r="V1252">
        <v>0</v>
      </c>
      <c r="W1252">
        <v>0</v>
      </c>
      <c r="X1252">
        <v>2</v>
      </c>
      <c r="Y1252" s="1">
        <v>45849</v>
      </c>
      <c r="Z1252" s="1">
        <v>45849</v>
      </c>
      <c r="AA1252">
        <v>0</v>
      </c>
      <c r="AB1252" t="s">
        <v>73</v>
      </c>
      <c r="AC1252" t="b">
        <v>0</v>
      </c>
      <c r="AD1252" t="b">
        <v>1</v>
      </c>
    </row>
    <row r="1253" spans="1:30" x14ac:dyDescent="0.25">
      <c r="A1253" t="s">
        <v>1319</v>
      </c>
      <c r="B1253" s="1">
        <v>44998</v>
      </c>
      <c r="D1253" s="1">
        <v>45592</v>
      </c>
      <c r="E1253" s="1">
        <v>45592</v>
      </c>
      <c r="F1253" s="1">
        <v>45720</v>
      </c>
      <c r="G1253" s="1">
        <v>45720</v>
      </c>
      <c r="H1253">
        <v>5</v>
      </c>
      <c r="I1253">
        <v>205.73</v>
      </c>
      <c r="J1253">
        <v>41.15</v>
      </c>
      <c r="K1253">
        <v>56.66</v>
      </c>
      <c r="L1253" t="s">
        <v>87</v>
      </c>
      <c r="M1253" t="s">
        <v>76</v>
      </c>
      <c r="N1253" t="s">
        <v>48</v>
      </c>
      <c r="O1253">
        <v>24</v>
      </c>
      <c r="P1253" t="s">
        <v>70</v>
      </c>
      <c r="Q1253" t="s">
        <v>50</v>
      </c>
      <c r="R1253" t="s">
        <v>63</v>
      </c>
      <c r="S1253" t="s">
        <v>96</v>
      </c>
      <c r="T1253">
        <v>3</v>
      </c>
      <c r="U1253">
        <v>2</v>
      </c>
      <c r="V1253">
        <v>0</v>
      </c>
      <c r="W1253">
        <v>1</v>
      </c>
      <c r="X1253">
        <v>2</v>
      </c>
      <c r="Y1253">
        <v>0</v>
      </c>
      <c r="Z1253" t="s">
        <v>37</v>
      </c>
      <c r="AA1253">
        <v>4</v>
      </c>
      <c r="AB1253" t="s">
        <v>73</v>
      </c>
      <c r="AC1253" t="b">
        <v>1</v>
      </c>
      <c r="AD1253" t="b">
        <v>0</v>
      </c>
    </row>
    <row r="1254" spans="1:30" x14ac:dyDescent="0.25">
      <c r="A1254" t="s">
        <v>1320</v>
      </c>
      <c r="B1254" s="1">
        <v>44815</v>
      </c>
      <c r="D1254" s="1">
        <v>45342</v>
      </c>
      <c r="E1254" s="1">
        <v>45342</v>
      </c>
      <c r="F1254" s="1">
        <v>45422</v>
      </c>
      <c r="G1254" s="1">
        <v>45422</v>
      </c>
      <c r="H1254">
        <v>3</v>
      </c>
      <c r="I1254">
        <v>192.22</v>
      </c>
      <c r="J1254">
        <v>64.069999999999993</v>
      </c>
      <c r="K1254">
        <v>64.349999999999994</v>
      </c>
      <c r="L1254" t="s">
        <v>47</v>
      </c>
      <c r="M1254" t="s">
        <v>32</v>
      </c>
      <c r="N1254" t="s">
        <v>42</v>
      </c>
      <c r="O1254">
        <v>38</v>
      </c>
      <c r="P1254" t="s">
        <v>34</v>
      </c>
      <c r="Q1254" t="s">
        <v>35</v>
      </c>
      <c r="R1254" t="s">
        <v>44</v>
      </c>
      <c r="S1254" t="s">
        <v>100</v>
      </c>
      <c r="T1254">
        <v>0</v>
      </c>
      <c r="U1254">
        <v>0</v>
      </c>
      <c r="V1254">
        <v>0</v>
      </c>
      <c r="W1254">
        <v>0</v>
      </c>
      <c r="X1254">
        <v>1</v>
      </c>
      <c r="Y1254" s="1">
        <v>45336</v>
      </c>
      <c r="Z1254" s="1">
        <v>45336</v>
      </c>
      <c r="AA1254">
        <v>4</v>
      </c>
      <c r="AB1254" t="s">
        <v>38</v>
      </c>
      <c r="AC1254" t="b">
        <v>1</v>
      </c>
      <c r="AD1254" t="b">
        <v>0</v>
      </c>
    </row>
    <row r="1255" spans="1:30" x14ac:dyDescent="0.25">
      <c r="A1255" t="s">
        <v>1321</v>
      </c>
      <c r="B1255" s="1">
        <v>44942</v>
      </c>
      <c r="D1255" s="1">
        <v>45759</v>
      </c>
      <c r="E1255" s="1">
        <v>45759</v>
      </c>
      <c r="F1255" s="1">
        <v>45934</v>
      </c>
      <c r="G1255" s="1">
        <v>45934</v>
      </c>
      <c r="H1255">
        <v>2</v>
      </c>
      <c r="I1255">
        <v>2.13</v>
      </c>
      <c r="J1255">
        <v>1.07</v>
      </c>
      <c r="K1255">
        <v>0</v>
      </c>
      <c r="L1255" t="s">
        <v>87</v>
      </c>
      <c r="M1255" t="s">
        <v>62</v>
      </c>
      <c r="N1255" t="s">
        <v>48</v>
      </c>
      <c r="O1255">
        <v>21</v>
      </c>
      <c r="P1255" t="s">
        <v>70</v>
      </c>
      <c r="Q1255" t="s">
        <v>55</v>
      </c>
      <c r="R1255" t="s">
        <v>67</v>
      </c>
      <c r="S1255" t="s">
        <v>45</v>
      </c>
      <c r="T1255">
        <v>0</v>
      </c>
      <c r="U1255">
        <v>0</v>
      </c>
      <c r="V1255">
        <v>0</v>
      </c>
      <c r="W1255">
        <v>0</v>
      </c>
      <c r="X1255">
        <v>2</v>
      </c>
      <c r="Y1255" s="1">
        <v>45227</v>
      </c>
      <c r="Z1255" s="1">
        <v>45227</v>
      </c>
      <c r="AA1255">
        <v>0</v>
      </c>
      <c r="AB1255" t="s">
        <v>38</v>
      </c>
      <c r="AC1255" t="b">
        <v>1</v>
      </c>
      <c r="AD1255" t="b">
        <v>0</v>
      </c>
    </row>
    <row r="1256" spans="1:30" x14ac:dyDescent="0.25">
      <c r="A1256" t="s">
        <v>1322</v>
      </c>
      <c r="B1256" s="1">
        <v>44572</v>
      </c>
      <c r="D1256" s="1">
        <v>44807</v>
      </c>
      <c r="E1256" s="1">
        <v>44807</v>
      </c>
      <c r="F1256" s="1">
        <v>44989</v>
      </c>
      <c r="G1256" s="1">
        <v>44989</v>
      </c>
      <c r="H1256">
        <v>6</v>
      </c>
      <c r="I1256">
        <v>120.5</v>
      </c>
      <c r="J1256">
        <v>20.079999999999998</v>
      </c>
      <c r="K1256">
        <v>21.72</v>
      </c>
      <c r="L1256" t="s">
        <v>47</v>
      </c>
      <c r="M1256" t="s">
        <v>41</v>
      </c>
      <c r="N1256" t="s">
        <v>48</v>
      </c>
      <c r="O1256">
        <v>21</v>
      </c>
      <c r="P1256" t="s">
        <v>70</v>
      </c>
      <c r="Q1256" t="s">
        <v>35</v>
      </c>
      <c r="R1256" t="s">
        <v>56</v>
      </c>
      <c r="S1256" t="s">
        <v>51</v>
      </c>
      <c r="T1256">
        <v>1</v>
      </c>
      <c r="U1256">
        <v>0</v>
      </c>
      <c r="V1256">
        <v>0</v>
      </c>
      <c r="W1256">
        <v>0</v>
      </c>
      <c r="X1256">
        <v>4</v>
      </c>
      <c r="Y1256">
        <v>0</v>
      </c>
      <c r="Z1256" t="s">
        <v>37</v>
      </c>
      <c r="AA1256">
        <v>0</v>
      </c>
      <c r="AB1256" t="s">
        <v>38</v>
      </c>
      <c r="AC1256" t="b">
        <v>1</v>
      </c>
      <c r="AD1256" t="b">
        <v>1</v>
      </c>
    </row>
    <row r="1257" spans="1:30" x14ac:dyDescent="0.25">
      <c r="A1257" t="s">
        <v>1323</v>
      </c>
      <c r="B1257" s="1">
        <v>45640</v>
      </c>
      <c r="D1257" s="1">
        <v>45822</v>
      </c>
      <c r="E1257" s="1">
        <v>45822</v>
      </c>
      <c r="F1257" s="1">
        <v>45876</v>
      </c>
      <c r="G1257" s="1">
        <v>45876</v>
      </c>
      <c r="H1257">
        <v>5</v>
      </c>
      <c r="I1257">
        <v>4.8499999999999996</v>
      </c>
      <c r="J1257">
        <v>0.97</v>
      </c>
      <c r="K1257">
        <v>0.63</v>
      </c>
      <c r="L1257" t="s">
        <v>65</v>
      </c>
      <c r="M1257" t="s">
        <v>104</v>
      </c>
      <c r="N1257" t="s">
        <v>48</v>
      </c>
      <c r="O1257">
        <v>24</v>
      </c>
      <c r="P1257" t="s">
        <v>70</v>
      </c>
      <c r="Q1257" t="s">
        <v>82</v>
      </c>
      <c r="R1257" t="s">
        <v>44</v>
      </c>
      <c r="S1257" t="s">
        <v>72</v>
      </c>
      <c r="T1257">
        <v>0</v>
      </c>
      <c r="U1257">
        <v>0</v>
      </c>
      <c r="V1257">
        <v>1</v>
      </c>
      <c r="W1257">
        <v>1</v>
      </c>
      <c r="X1257">
        <v>3</v>
      </c>
      <c r="Y1257" s="1">
        <v>45872</v>
      </c>
      <c r="Z1257" s="1">
        <v>45872</v>
      </c>
      <c r="AA1257">
        <v>0</v>
      </c>
      <c r="AB1257" t="s">
        <v>38</v>
      </c>
      <c r="AC1257" t="b">
        <v>0</v>
      </c>
      <c r="AD1257" t="b">
        <v>0</v>
      </c>
    </row>
    <row r="1258" spans="1:30" x14ac:dyDescent="0.25">
      <c r="A1258" t="s">
        <v>1324</v>
      </c>
      <c r="B1258" s="1">
        <v>44421</v>
      </c>
      <c r="D1258" s="1">
        <v>44831</v>
      </c>
      <c r="E1258" s="1">
        <v>44831</v>
      </c>
      <c r="F1258" s="1">
        <v>44990</v>
      </c>
      <c r="G1258" s="1">
        <v>44990</v>
      </c>
      <c r="H1258">
        <v>3</v>
      </c>
      <c r="I1258">
        <v>115.06</v>
      </c>
      <c r="J1258">
        <v>38.35</v>
      </c>
      <c r="K1258">
        <v>16.98</v>
      </c>
      <c r="L1258" t="s">
        <v>65</v>
      </c>
      <c r="M1258" t="s">
        <v>62</v>
      </c>
      <c r="N1258" t="s">
        <v>48</v>
      </c>
      <c r="O1258">
        <v>38</v>
      </c>
      <c r="P1258" t="s">
        <v>34</v>
      </c>
      <c r="Q1258" t="s">
        <v>82</v>
      </c>
      <c r="R1258" t="s">
        <v>63</v>
      </c>
      <c r="S1258" t="s">
        <v>57</v>
      </c>
      <c r="T1258">
        <v>0</v>
      </c>
      <c r="U1258">
        <v>0</v>
      </c>
      <c r="V1258">
        <v>0</v>
      </c>
      <c r="W1258">
        <v>0</v>
      </c>
      <c r="X1258">
        <v>0</v>
      </c>
      <c r="Y1258" s="1">
        <v>44985</v>
      </c>
      <c r="Z1258" s="1">
        <v>44985</v>
      </c>
      <c r="AA1258">
        <v>4</v>
      </c>
      <c r="AB1258" t="s">
        <v>73</v>
      </c>
      <c r="AC1258" t="b">
        <v>1</v>
      </c>
      <c r="AD1258" t="b">
        <v>1</v>
      </c>
    </row>
    <row r="1259" spans="1:30" x14ac:dyDescent="0.25">
      <c r="A1259" t="s">
        <v>1325</v>
      </c>
      <c r="B1259" s="1">
        <v>45595</v>
      </c>
      <c r="D1259" s="1">
        <v>45749</v>
      </c>
      <c r="E1259" s="1">
        <v>45749</v>
      </c>
      <c r="F1259" s="1">
        <v>45800</v>
      </c>
      <c r="G1259" s="1">
        <v>45800</v>
      </c>
      <c r="H1259">
        <v>5</v>
      </c>
      <c r="I1259">
        <v>86.02</v>
      </c>
      <c r="J1259">
        <v>17.2</v>
      </c>
      <c r="K1259">
        <v>0</v>
      </c>
      <c r="L1259" t="s">
        <v>47</v>
      </c>
      <c r="M1259" t="s">
        <v>41</v>
      </c>
      <c r="N1259" t="s">
        <v>48</v>
      </c>
      <c r="O1259">
        <v>45</v>
      </c>
      <c r="P1259" t="s">
        <v>34</v>
      </c>
      <c r="Q1259" t="s">
        <v>66</v>
      </c>
      <c r="R1259" t="s">
        <v>35</v>
      </c>
      <c r="S1259" t="s">
        <v>35</v>
      </c>
      <c r="T1259">
        <v>1</v>
      </c>
      <c r="U1259">
        <v>0</v>
      </c>
      <c r="V1259">
        <v>0</v>
      </c>
      <c r="W1259">
        <v>0</v>
      </c>
      <c r="X1259">
        <v>3</v>
      </c>
      <c r="Y1259" s="1">
        <v>45661</v>
      </c>
      <c r="Z1259" s="1">
        <v>45661</v>
      </c>
      <c r="AA1259">
        <v>7</v>
      </c>
      <c r="AB1259" t="s">
        <v>38</v>
      </c>
      <c r="AC1259" t="b">
        <v>1</v>
      </c>
      <c r="AD1259" t="b">
        <v>0</v>
      </c>
    </row>
    <row r="1260" spans="1:30" x14ac:dyDescent="0.25">
      <c r="A1260" t="s">
        <v>1326</v>
      </c>
      <c r="B1260" s="1">
        <v>45123</v>
      </c>
      <c r="D1260" s="1">
        <v>45484</v>
      </c>
      <c r="E1260" s="1">
        <v>45484</v>
      </c>
      <c r="F1260" s="1">
        <v>45819</v>
      </c>
      <c r="G1260" s="1">
        <v>45819</v>
      </c>
      <c r="H1260">
        <v>2</v>
      </c>
      <c r="I1260">
        <v>70.66</v>
      </c>
      <c r="J1260">
        <v>35.33</v>
      </c>
      <c r="K1260">
        <v>38.72</v>
      </c>
      <c r="L1260" t="s">
        <v>31</v>
      </c>
      <c r="M1260" t="s">
        <v>32</v>
      </c>
      <c r="N1260" t="s">
        <v>42</v>
      </c>
      <c r="O1260">
        <v>35</v>
      </c>
      <c r="P1260" t="s">
        <v>34</v>
      </c>
      <c r="Q1260" t="s">
        <v>66</v>
      </c>
      <c r="R1260" t="s">
        <v>44</v>
      </c>
      <c r="S1260" t="s">
        <v>72</v>
      </c>
      <c r="T1260">
        <v>0</v>
      </c>
      <c r="U1260">
        <v>0</v>
      </c>
      <c r="V1260">
        <v>0</v>
      </c>
      <c r="W1260">
        <v>0</v>
      </c>
      <c r="X1260">
        <v>1</v>
      </c>
      <c r="Y1260" s="1">
        <v>45369</v>
      </c>
      <c r="Z1260" s="1">
        <v>45369</v>
      </c>
      <c r="AA1260">
        <v>0</v>
      </c>
      <c r="AB1260" t="s">
        <v>38</v>
      </c>
      <c r="AC1260" t="b">
        <v>0</v>
      </c>
      <c r="AD1260" t="b">
        <v>0</v>
      </c>
    </row>
    <row r="1261" spans="1:30" x14ac:dyDescent="0.25">
      <c r="A1261" t="s">
        <v>1327</v>
      </c>
      <c r="B1261" s="1">
        <v>43846</v>
      </c>
      <c r="D1261" s="1">
        <v>44457</v>
      </c>
      <c r="E1261" s="1">
        <v>44457</v>
      </c>
      <c r="F1261" s="1">
        <v>45051</v>
      </c>
      <c r="G1261" s="1">
        <v>45051</v>
      </c>
      <c r="H1261">
        <v>2</v>
      </c>
      <c r="I1261">
        <v>170.2</v>
      </c>
      <c r="J1261">
        <v>85.1</v>
      </c>
      <c r="K1261">
        <v>161.11000000000001</v>
      </c>
      <c r="L1261" t="s">
        <v>65</v>
      </c>
      <c r="M1261" t="s">
        <v>104</v>
      </c>
      <c r="N1261" t="s">
        <v>48</v>
      </c>
      <c r="O1261">
        <v>31</v>
      </c>
      <c r="P1261" t="s">
        <v>34</v>
      </c>
      <c r="Q1261" t="s">
        <v>90</v>
      </c>
      <c r="R1261" t="s">
        <v>56</v>
      </c>
      <c r="S1261" t="s">
        <v>35</v>
      </c>
      <c r="T1261">
        <v>1</v>
      </c>
      <c r="U1261">
        <v>0</v>
      </c>
      <c r="V1261">
        <v>1</v>
      </c>
      <c r="W1261">
        <v>0</v>
      </c>
      <c r="X1261">
        <v>0</v>
      </c>
      <c r="Y1261" s="1">
        <v>44872</v>
      </c>
      <c r="Z1261" s="1">
        <v>44872</v>
      </c>
      <c r="AA1261">
        <v>0</v>
      </c>
      <c r="AB1261" t="s">
        <v>38</v>
      </c>
      <c r="AC1261" t="b">
        <v>1</v>
      </c>
      <c r="AD1261" t="b">
        <v>0</v>
      </c>
    </row>
    <row r="1262" spans="1:30" x14ac:dyDescent="0.25">
      <c r="A1262" t="s">
        <v>1328</v>
      </c>
      <c r="B1262" s="1">
        <v>44390</v>
      </c>
      <c r="D1262" s="1">
        <v>45709</v>
      </c>
      <c r="E1262" s="1">
        <v>45709</v>
      </c>
      <c r="F1262" s="1">
        <v>45874</v>
      </c>
      <c r="G1262" s="1">
        <v>45874</v>
      </c>
      <c r="H1262">
        <v>4</v>
      </c>
      <c r="I1262">
        <v>189.88</v>
      </c>
      <c r="J1262">
        <v>47.47</v>
      </c>
      <c r="K1262">
        <v>78.349999999999994</v>
      </c>
      <c r="L1262" t="s">
        <v>87</v>
      </c>
      <c r="M1262" t="s">
        <v>62</v>
      </c>
      <c r="N1262" t="s">
        <v>42</v>
      </c>
      <c r="O1262">
        <v>16</v>
      </c>
      <c r="P1262" t="s">
        <v>49</v>
      </c>
      <c r="Q1262" t="s">
        <v>43</v>
      </c>
      <c r="R1262" t="s">
        <v>56</v>
      </c>
      <c r="S1262" t="s">
        <v>96</v>
      </c>
      <c r="T1262">
        <v>0</v>
      </c>
      <c r="U1262">
        <v>0</v>
      </c>
      <c r="V1262">
        <v>1</v>
      </c>
      <c r="W1262">
        <v>0</v>
      </c>
      <c r="X1262">
        <v>3</v>
      </c>
      <c r="Y1262" s="1">
        <v>44807</v>
      </c>
      <c r="Z1262" s="1">
        <v>44807</v>
      </c>
      <c r="AA1262">
        <v>0</v>
      </c>
      <c r="AB1262" t="s">
        <v>73</v>
      </c>
      <c r="AC1262" t="b">
        <v>1</v>
      </c>
      <c r="AD1262" t="b">
        <v>1</v>
      </c>
    </row>
    <row r="1263" spans="1:30" x14ac:dyDescent="0.25">
      <c r="A1263" t="s">
        <v>1329</v>
      </c>
      <c r="B1263" s="1">
        <v>44898</v>
      </c>
      <c r="D1263" s="1">
        <v>44938</v>
      </c>
      <c r="E1263" s="1">
        <v>44938</v>
      </c>
      <c r="F1263" s="1">
        <v>45538</v>
      </c>
      <c r="G1263" s="1">
        <v>45538</v>
      </c>
      <c r="H1263">
        <v>4</v>
      </c>
      <c r="I1263">
        <v>265.52999999999997</v>
      </c>
      <c r="J1263">
        <v>66.38</v>
      </c>
      <c r="K1263">
        <v>1.34</v>
      </c>
      <c r="L1263" t="s">
        <v>65</v>
      </c>
      <c r="M1263" t="s">
        <v>54</v>
      </c>
      <c r="N1263" t="s">
        <v>33</v>
      </c>
      <c r="O1263">
        <v>21</v>
      </c>
      <c r="P1263" t="s">
        <v>70</v>
      </c>
      <c r="Q1263" t="s">
        <v>35</v>
      </c>
      <c r="R1263" t="s">
        <v>63</v>
      </c>
      <c r="S1263" t="s">
        <v>36</v>
      </c>
      <c r="T1263">
        <v>1</v>
      </c>
      <c r="U1263">
        <v>0</v>
      </c>
      <c r="V1263">
        <v>0</v>
      </c>
      <c r="W1263">
        <v>0</v>
      </c>
      <c r="X1263">
        <v>1</v>
      </c>
      <c r="Y1263" s="1">
        <v>45072</v>
      </c>
      <c r="Z1263" s="1">
        <v>45072</v>
      </c>
      <c r="AA1263">
        <v>1</v>
      </c>
      <c r="AB1263" t="s">
        <v>73</v>
      </c>
      <c r="AC1263" t="b">
        <v>1</v>
      </c>
      <c r="AD1263" t="b">
        <v>0</v>
      </c>
    </row>
    <row r="1264" spans="1:30" x14ac:dyDescent="0.25">
      <c r="A1264" t="s">
        <v>1330</v>
      </c>
      <c r="B1264" s="1">
        <v>45038</v>
      </c>
      <c r="D1264" s="1">
        <v>45767</v>
      </c>
      <c r="E1264" s="1">
        <v>45767</v>
      </c>
      <c r="F1264" s="1">
        <v>45897</v>
      </c>
      <c r="G1264" s="1">
        <v>45897</v>
      </c>
      <c r="H1264">
        <v>2</v>
      </c>
      <c r="I1264">
        <v>32.82</v>
      </c>
      <c r="J1264">
        <v>16.41</v>
      </c>
      <c r="K1264">
        <v>12.51</v>
      </c>
      <c r="L1264" t="s">
        <v>59</v>
      </c>
      <c r="M1264" t="s">
        <v>69</v>
      </c>
      <c r="N1264" t="s">
        <v>48</v>
      </c>
      <c r="O1264">
        <v>32</v>
      </c>
      <c r="P1264" t="s">
        <v>34</v>
      </c>
      <c r="Q1264" t="s">
        <v>55</v>
      </c>
      <c r="R1264" t="s">
        <v>56</v>
      </c>
      <c r="S1264" t="s">
        <v>100</v>
      </c>
      <c r="T1264">
        <v>0</v>
      </c>
      <c r="U1264">
        <v>0</v>
      </c>
      <c r="V1264">
        <v>0</v>
      </c>
      <c r="W1264">
        <v>0</v>
      </c>
      <c r="X1264">
        <v>2</v>
      </c>
      <c r="Y1264" s="1">
        <v>45718</v>
      </c>
      <c r="Z1264" s="1">
        <v>45718</v>
      </c>
      <c r="AA1264">
        <v>10</v>
      </c>
      <c r="AB1264" t="s">
        <v>73</v>
      </c>
      <c r="AC1264" t="b">
        <v>1</v>
      </c>
      <c r="AD1264" t="b">
        <v>0</v>
      </c>
    </row>
    <row r="1265" spans="1:30" x14ac:dyDescent="0.25">
      <c r="A1265" t="s">
        <v>1331</v>
      </c>
      <c r="B1265" s="1">
        <v>45585</v>
      </c>
      <c r="D1265" s="1">
        <v>45862</v>
      </c>
      <c r="E1265" s="1">
        <v>45862</v>
      </c>
      <c r="F1265" s="1">
        <v>45943</v>
      </c>
      <c r="G1265" s="1">
        <v>45943</v>
      </c>
      <c r="H1265">
        <v>1</v>
      </c>
      <c r="I1265">
        <v>18.559999999999999</v>
      </c>
      <c r="J1265">
        <v>18.559999999999999</v>
      </c>
      <c r="K1265">
        <v>0</v>
      </c>
      <c r="L1265" t="s">
        <v>40</v>
      </c>
      <c r="M1265" t="s">
        <v>54</v>
      </c>
      <c r="N1265" t="s">
        <v>48</v>
      </c>
      <c r="O1265">
        <v>28</v>
      </c>
      <c r="P1265" t="s">
        <v>70</v>
      </c>
      <c r="Q1265" t="s">
        <v>43</v>
      </c>
      <c r="R1265" t="s">
        <v>63</v>
      </c>
      <c r="S1265" t="s">
        <v>100</v>
      </c>
      <c r="T1265">
        <v>0</v>
      </c>
      <c r="U1265">
        <v>1</v>
      </c>
      <c r="V1265">
        <v>0</v>
      </c>
      <c r="W1265">
        <v>0</v>
      </c>
      <c r="X1265">
        <v>0</v>
      </c>
      <c r="Y1265">
        <v>0</v>
      </c>
      <c r="Z1265" t="s">
        <v>37</v>
      </c>
      <c r="AA1265">
        <v>0</v>
      </c>
      <c r="AB1265" t="s">
        <v>38</v>
      </c>
      <c r="AC1265" t="b">
        <v>0</v>
      </c>
      <c r="AD1265" t="b">
        <v>0</v>
      </c>
    </row>
    <row r="1266" spans="1:30" x14ac:dyDescent="0.25">
      <c r="A1266" t="s">
        <v>1332</v>
      </c>
      <c r="B1266" s="1">
        <v>45325</v>
      </c>
      <c r="D1266" s="1">
        <v>45890</v>
      </c>
      <c r="E1266" s="1">
        <v>45890</v>
      </c>
      <c r="F1266" s="1">
        <v>45941</v>
      </c>
      <c r="G1266" s="1">
        <v>45941</v>
      </c>
      <c r="H1266">
        <v>2</v>
      </c>
      <c r="I1266">
        <v>120.2</v>
      </c>
      <c r="J1266">
        <v>60.1</v>
      </c>
      <c r="K1266">
        <v>132.91999999999999</v>
      </c>
      <c r="L1266" t="s">
        <v>59</v>
      </c>
      <c r="M1266" t="s">
        <v>88</v>
      </c>
      <c r="N1266" t="s">
        <v>48</v>
      </c>
      <c r="O1266">
        <v>46</v>
      </c>
      <c r="P1266" t="s">
        <v>34</v>
      </c>
      <c r="Q1266" t="s">
        <v>90</v>
      </c>
      <c r="R1266" t="s">
        <v>35</v>
      </c>
      <c r="S1266" t="s">
        <v>36</v>
      </c>
      <c r="T1266">
        <v>0</v>
      </c>
      <c r="U1266">
        <v>0</v>
      </c>
      <c r="V1266">
        <v>0</v>
      </c>
      <c r="W1266">
        <v>0</v>
      </c>
      <c r="X1266">
        <v>2</v>
      </c>
      <c r="Y1266" s="1">
        <v>45538</v>
      </c>
      <c r="Z1266" s="1">
        <v>45538</v>
      </c>
      <c r="AA1266">
        <v>6</v>
      </c>
      <c r="AB1266" t="s">
        <v>73</v>
      </c>
      <c r="AC1266" t="b">
        <v>0</v>
      </c>
      <c r="AD1266" t="b">
        <v>0</v>
      </c>
    </row>
    <row r="1267" spans="1:30" x14ac:dyDescent="0.25">
      <c r="A1267" t="s">
        <v>1333</v>
      </c>
      <c r="B1267" s="1">
        <v>44273</v>
      </c>
      <c r="D1267" s="1">
        <v>45666</v>
      </c>
      <c r="E1267" s="1">
        <v>45666</v>
      </c>
      <c r="F1267">
        <v>0</v>
      </c>
      <c r="G1267" t="s">
        <v>92</v>
      </c>
      <c r="H1267">
        <v>0</v>
      </c>
      <c r="I1267">
        <v>0</v>
      </c>
      <c r="J1267">
        <v>0</v>
      </c>
      <c r="K1267">
        <v>0</v>
      </c>
      <c r="L1267" t="s">
        <v>59</v>
      </c>
      <c r="M1267" t="s">
        <v>69</v>
      </c>
      <c r="N1267" t="s">
        <v>42</v>
      </c>
      <c r="O1267">
        <v>45</v>
      </c>
      <c r="P1267" t="s">
        <v>34</v>
      </c>
      <c r="Q1267" t="s">
        <v>90</v>
      </c>
      <c r="R1267" t="s">
        <v>63</v>
      </c>
      <c r="S1267" t="s">
        <v>45</v>
      </c>
      <c r="T1267">
        <v>0</v>
      </c>
      <c r="U1267">
        <v>1</v>
      </c>
      <c r="V1267">
        <v>0</v>
      </c>
      <c r="W1267">
        <v>0</v>
      </c>
      <c r="X1267">
        <v>0</v>
      </c>
      <c r="Y1267" s="1">
        <v>45529</v>
      </c>
      <c r="Z1267" s="1">
        <v>45529</v>
      </c>
      <c r="AA1267">
        <v>0</v>
      </c>
      <c r="AB1267" t="s">
        <v>52</v>
      </c>
      <c r="AC1267" t="b">
        <v>1</v>
      </c>
      <c r="AD1267" t="b">
        <v>0</v>
      </c>
    </row>
    <row r="1268" spans="1:30" x14ac:dyDescent="0.25">
      <c r="A1268" t="s">
        <v>1334</v>
      </c>
      <c r="B1268" s="1">
        <v>45144</v>
      </c>
      <c r="D1268" s="1">
        <v>45607</v>
      </c>
      <c r="E1268" s="1">
        <v>45607</v>
      </c>
      <c r="F1268" s="1">
        <v>45787</v>
      </c>
      <c r="G1268" s="1">
        <v>45787</v>
      </c>
      <c r="H1268">
        <v>1</v>
      </c>
      <c r="I1268">
        <v>44.4</v>
      </c>
      <c r="J1268">
        <v>44.4</v>
      </c>
      <c r="K1268">
        <v>67.930000000000007</v>
      </c>
      <c r="L1268" t="s">
        <v>59</v>
      </c>
      <c r="M1268" t="s">
        <v>76</v>
      </c>
      <c r="N1268" t="s">
        <v>42</v>
      </c>
      <c r="O1268">
        <v>40</v>
      </c>
      <c r="P1268" t="s">
        <v>34</v>
      </c>
      <c r="Q1268" t="s">
        <v>50</v>
      </c>
      <c r="R1268" t="s">
        <v>67</v>
      </c>
      <c r="S1268" t="s">
        <v>100</v>
      </c>
      <c r="T1268">
        <v>1</v>
      </c>
      <c r="U1268">
        <v>1</v>
      </c>
      <c r="V1268">
        <v>0</v>
      </c>
      <c r="W1268">
        <v>0</v>
      </c>
      <c r="X1268">
        <v>0</v>
      </c>
      <c r="Y1268" s="1">
        <v>45198</v>
      </c>
      <c r="Z1268" s="1">
        <v>45198</v>
      </c>
      <c r="AA1268">
        <v>0</v>
      </c>
      <c r="AB1268" t="s">
        <v>52</v>
      </c>
      <c r="AC1268" t="b">
        <v>1</v>
      </c>
      <c r="AD1268" t="b">
        <v>1</v>
      </c>
    </row>
    <row r="1269" spans="1:30" x14ac:dyDescent="0.25">
      <c r="A1269" t="s">
        <v>1335</v>
      </c>
      <c r="B1269" s="1">
        <v>44930</v>
      </c>
      <c r="D1269" s="1">
        <v>45315</v>
      </c>
      <c r="E1269" s="1">
        <v>45315</v>
      </c>
      <c r="F1269" s="1">
        <v>45629</v>
      </c>
      <c r="G1269" s="1">
        <v>45629</v>
      </c>
      <c r="H1269">
        <v>7</v>
      </c>
      <c r="I1269">
        <v>48.65</v>
      </c>
      <c r="J1269">
        <v>6.95</v>
      </c>
      <c r="K1269">
        <v>4.25</v>
      </c>
      <c r="L1269" t="s">
        <v>40</v>
      </c>
      <c r="M1269" t="s">
        <v>104</v>
      </c>
      <c r="N1269" t="s">
        <v>33</v>
      </c>
      <c r="O1269">
        <v>34</v>
      </c>
      <c r="P1269" t="s">
        <v>34</v>
      </c>
      <c r="Q1269" t="s">
        <v>50</v>
      </c>
      <c r="R1269" t="s">
        <v>56</v>
      </c>
      <c r="S1269" t="s">
        <v>96</v>
      </c>
      <c r="T1269">
        <v>2</v>
      </c>
      <c r="U1269">
        <v>0</v>
      </c>
      <c r="V1269">
        <v>0</v>
      </c>
      <c r="W1269">
        <v>1</v>
      </c>
      <c r="X1269">
        <v>1</v>
      </c>
      <c r="Y1269">
        <v>0</v>
      </c>
      <c r="Z1269" t="s">
        <v>37</v>
      </c>
      <c r="AA1269">
        <v>0</v>
      </c>
      <c r="AB1269" t="s">
        <v>38</v>
      </c>
      <c r="AC1269" t="b">
        <v>1</v>
      </c>
      <c r="AD1269" t="b">
        <v>0</v>
      </c>
    </row>
    <row r="1270" spans="1:30" x14ac:dyDescent="0.25">
      <c r="A1270" t="s">
        <v>1336</v>
      </c>
      <c r="B1270" s="1">
        <v>45282</v>
      </c>
      <c r="D1270" s="1">
        <v>45439</v>
      </c>
      <c r="E1270" s="1">
        <v>45439</v>
      </c>
      <c r="F1270" s="1">
        <v>45617</v>
      </c>
      <c r="G1270" s="1">
        <v>45617</v>
      </c>
      <c r="H1270">
        <v>1</v>
      </c>
      <c r="I1270">
        <v>50.78</v>
      </c>
      <c r="J1270">
        <v>50.78</v>
      </c>
      <c r="K1270">
        <v>25.22</v>
      </c>
      <c r="L1270" t="s">
        <v>31</v>
      </c>
      <c r="M1270" t="s">
        <v>54</v>
      </c>
      <c r="N1270" t="s">
        <v>33</v>
      </c>
      <c r="O1270">
        <v>40</v>
      </c>
      <c r="P1270" t="s">
        <v>34</v>
      </c>
      <c r="Q1270" t="s">
        <v>82</v>
      </c>
      <c r="R1270" t="s">
        <v>44</v>
      </c>
      <c r="S1270" t="s">
        <v>51</v>
      </c>
      <c r="T1270">
        <v>0</v>
      </c>
      <c r="U1270">
        <v>0</v>
      </c>
      <c r="V1270">
        <v>0</v>
      </c>
      <c r="W1270">
        <v>0</v>
      </c>
      <c r="X1270">
        <v>0</v>
      </c>
      <c r="Y1270" s="1">
        <v>45670</v>
      </c>
      <c r="Z1270" s="1">
        <v>45670</v>
      </c>
      <c r="AA1270">
        <v>0</v>
      </c>
      <c r="AB1270" t="s">
        <v>52</v>
      </c>
      <c r="AC1270" t="b">
        <v>1</v>
      </c>
      <c r="AD1270" t="b">
        <v>0</v>
      </c>
    </row>
    <row r="1271" spans="1:30" x14ac:dyDescent="0.25">
      <c r="A1271" t="s">
        <v>992</v>
      </c>
      <c r="B1271" s="1">
        <v>44899</v>
      </c>
      <c r="D1271" s="1">
        <v>45816</v>
      </c>
      <c r="E1271" s="1">
        <v>45816</v>
      </c>
      <c r="F1271" s="1">
        <v>45843</v>
      </c>
      <c r="G1271" s="1">
        <v>45843</v>
      </c>
      <c r="H1271">
        <v>6</v>
      </c>
      <c r="I1271">
        <v>428.45</v>
      </c>
      <c r="J1271">
        <v>71.41</v>
      </c>
      <c r="K1271">
        <v>116.67</v>
      </c>
      <c r="L1271" t="s">
        <v>31</v>
      </c>
      <c r="M1271" t="s">
        <v>60</v>
      </c>
      <c r="N1271" t="s">
        <v>48</v>
      </c>
      <c r="O1271">
        <v>30</v>
      </c>
      <c r="P1271" t="s">
        <v>70</v>
      </c>
      <c r="Q1271" t="s">
        <v>43</v>
      </c>
      <c r="R1271" t="s">
        <v>67</v>
      </c>
      <c r="S1271" t="s">
        <v>45</v>
      </c>
      <c r="T1271">
        <v>0</v>
      </c>
      <c r="U1271">
        <v>1</v>
      </c>
      <c r="V1271">
        <v>0</v>
      </c>
      <c r="W1271">
        <v>1</v>
      </c>
      <c r="X1271">
        <v>1</v>
      </c>
      <c r="Y1271" s="1">
        <v>45107</v>
      </c>
      <c r="Z1271" s="1">
        <v>45107</v>
      </c>
      <c r="AA1271">
        <v>0</v>
      </c>
      <c r="AB1271" t="s">
        <v>38</v>
      </c>
      <c r="AC1271" t="b">
        <v>1</v>
      </c>
      <c r="AD1271" t="b">
        <v>0</v>
      </c>
    </row>
    <row r="1272" spans="1:30" x14ac:dyDescent="0.25">
      <c r="A1272" t="s">
        <v>1337</v>
      </c>
      <c r="B1272" s="1">
        <v>45541</v>
      </c>
      <c r="D1272" s="1">
        <v>45923</v>
      </c>
      <c r="E1272" s="1">
        <v>45923</v>
      </c>
      <c r="F1272" s="1">
        <v>45926</v>
      </c>
      <c r="G1272" s="1">
        <v>45926</v>
      </c>
      <c r="H1272">
        <v>4</v>
      </c>
      <c r="I1272">
        <v>392.39</v>
      </c>
      <c r="J1272">
        <v>98.1</v>
      </c>
      <c r="K1272">
        <v>65.88</v>
      </c>
      <c r="L1272" t="s">
        <v>47</v>
      </c>
      <c r="M1272" t="s">
        <v>60</v>
      </c>
      <c r="N1272" t="s">
        <v>48</v>
      </c>
      <c r="O1272">
        <v>36</v>
      </c>
      <c r="P1272" t="s">
        <v>34</v>
      </c>
      <c r="Q1272" t="s">
        <v>35</v>
      </c>
      <c r="R1272" t="s">
        <v>63</v>
      </c>
      <c r="S1272" t="s">
        <v>57</v>
      </c>
      <c r="T1272">
        <v>0</v>
      </c>
      <c r="U1272">
        <v>0</v>
      </c>
      <c r="V1272">
        <v>0</v>
      </c>
      <c r="W1272">
        <v>0</v>
      </c>
      <c r="X1272">
        <v>0</v>
      </c>
      <c r="Y1272">
        <v>0</v>
      </c>
      <c r="Z1272" t="s">
        <v>37</v>
      </c>
      <c r="AA1272">
        <v>0</v>
      </c>
      <c r="AB1272" t="s">
        <v>52</v>
      </c>
      <c r="AC1272" t="b">
        <v>1</v>
      </c>
      <c r="AD1272" t="b">
        <v>0</v>
      </c>
    </row>
    <row r="1273" spans="1:30" x14ac:dyDescent="0.25">
      <c r="A1273" t="s">
        <v>1338</v>
      </c>
      <c r="B1273" s="1">
        <v>45603</v>
      </c>
      <c r="D1273" s="1">
        <v>45713</v>
      </c>
      <c r="E1273" s="1">
        <v>45713</v>
      </c>
      <c r="F1273" s="1">
        <v>45896</v>
      </c>
      <c r="G1273" s="1">
        <v>45896</v>
      </c>
      <c r="H1273">
        <v>2</v>
      </c>
      <c r="I1273">
        <v>101.93</v>
      </c>
      <c r="J1273">
        <v>50.97</v>
      </c>
      <c r="K1273">
        <v>68.150000000000006</v>
      </c>
      <c r="L1273" t="s">
        <v>47</v>
      </c>
      <c r="M1273" t="s">
        <v>54</v>
      </c>
      <c r="N1273" t="s">
        <v>42</v>
      </c>
      <c r="O1273">
        <v>26</v>
      </c>
      <c r="P1273" t="s">
        <v>70</v>
      </c>
      <c r="Q1273" t="s">
        <v>55</v>
      </c>
      <c r="R1273" t="s">
        <v>67</v>
      </c>
      <c r="S1273" t="s">
        <v>51</v>
      </c>
      <c r="T1273">
        <v>0</v>
      </c>
      <c r="U1273">
        <v>0</v>
      </c>
      <c r="V1273">
        <v>0</v>
      </c>
      <c r="W1273">
        <v>0</v>
      </c>
      <c r="X1273">
        <v>1</v>
      </c>
      <c r="Y1273" s="1">
        <v>45620</v>
      </c>
      <c r="Z1273" s="1">
        <v>45620</v>
      </c>
      <c r="AA1273">
        <v>0</v>
      </c>
      <c r="AB1273" t="s">
        <v>52</v>
      </c>
      <c r="AC1273" t="b">
        <v>1</v>
      </c>
      <c r="AD1273" t="b">
        <v>0</v>
      </c>
    </row>
    <row r="1274" spans="1:30" x14ac:dyDescent="0.25">
      <c r="A1274" t="s">
        <v>1339</v>
      </c>
      <c r="B1274" s="1">
        <v>45617</v>
      </c>
      <c r="D1274" s="1">
        <v>45777</v>
      </c>
      <c r="E1274" s="1">
        <v>45777</v>
      </c>
      <c r="F1274" s="1">
        <v>45840</v>
      </c>
      <c r="G1274" s="1">
        <v>45840</v>
      </c>
      <c r="H1274">
        <v>1</v>
      </c>
      <c r="I1274">
        <v>67.25</v>
      </c>
      <c r="J1274">
        <v>67.25</v>
      </c>
      <c r="K1274">
        <v>0.5</v>
      </c>
      <c r="L1274" t="s">
        <v>47</v>
      </c>
      <c r="M1274" t="s">
        <v>104</v>
      </c>
      <c r="N1274" t="s">
        <v>48</v>
      </c>
      <c r="O1274">
        <v>16</v>
      </c>
      <c r="P1274" t="s">
        <v>49</v>
      </c>
      <c r="Q1274" t="s">
        <v>35</v>
      </c>
      <c r="R1274" t="s">
        <v>56</v>
      </c>
      <c r="S1274" t="s">
        <v>96</v>
      </c>
      <c r="T1274">
        <v>0</v>
      </c>
      <c r="U1274">
        <v>1</v>
      </c>
      <c r="V1274">
        <v>0</v>
      </c>
      <c r="W1274">
        <v>0</v>
      </c>
      <c r="X1274">
        <v>0</v>
      </c>
      <c r="Y1274" s="1">
        <v>45800</v>
      </c>
      <c r="Z1274" s="1">
        <v>45800</v>
      </c>
      <c r="AA1274">
        <v>7</v>
      </c>
      <c r="AB1274" t="s">
        <v>38</v>
      </c>
      <c r="AC1274" t="b">
        <v>1</v>
      </c>
      <c r="AD1274" t="b">
        <v>0</v>
      </c>
    </row>
    <row r="1275" spans="1:30" x14ac:dyDescent="0.25">
      <c r="A1275" t="s">
        <v>1340</v>
      </c>
      <c r="B1275" s="1">
        <v>44519</v>
      </c>
      <c r="D1275" s="1">
        <v>44618</v>
      </c>
      <c r="E1275" s="1">
        <v>44618</v>
      </c>
      <c r="F1275" s="1">
        <v>45578</v>
      </c>
      <c r="G1275" s="1">
        <v>45578</v>
      </c>
      <c r="H1275">
        <v>2</v>
      </c>
      <c r="I1275">
        <v>94.52</v>
      </c>
      <c r="J1275">
        <v>47.26</v>
      </c>
      <c r="K1275">
        <v>140.58000000000001</v>
      </c>
      <c r="L1275" t="s">
        <v>87</v>
      </c>
      <c r="M1275" t="s">
        <v>54</v>
      </c>
      <c r="N1275" t="s">
        <v>33</v>
      </c>
      <c r="O1275">
        <v>29</v>
      </c>
      <c r="P1275" t="s">
        <v>70</v>
      </c>
      <c r="Q1275" t="s">
        <v>90</v>
      </c>
      <c r="R1275" t="s">
        <v>67</v>
      </c>
      <c r="S1275" t="s">
        <v>57</v>
      </c>
      <c r="T1275">
        <v>1</v>
      </c>
      <c r="U1275">
        <v>0</v>
      </c>
      <c r="V1275">
        <v>1</v>
      </c>
      <c r="W1275">
        <v>0</v>
      </c>
      <c r="X1275">
        <v>0</v>
      </c>
      <c r="Y1275" s="1">
        <v>45027</v>
      </c>
      <c r="Z1275" s="1">
        <v>45027</v>
      </c>
      <c r="AA1275">
        <v>0</v>
      </c>
      <c r="AB1275" t="s">
        <v>38</v>
      </c>
      <c r="AC1275" t="b">
        <v>1</v>
      </c>
      <c r="AD1275" t="b">
        <v>0</v>
      </c>
    </row>
    <row r="1276" spans="1:30" x14ac:dyDescent="0.25">
      <c r="A1276" t="s">
        <v>1341</v>
      </c>
      <c r="B1276" s="1">
        <v>44478</v>
      </c>
      <c r="D1276" s="1">
        <v>44969</v>
      </c>
      <c r="E1276" s="1">
        <v>44969</v>
      </c>
      <c r="F1276" s="1">
        <v>45758</v>
      </c>
      <c r="G1276" s="1">
        <v>45758</v>
      </c>
      <c r="H1276">
        <v>2</v>
      </c>
      <c r="I1276">
        <v>90.44</v>
      </c>
      <c r="J1276">
        <v>45.22</v>
      </c>
      <c r="K1276">
        <v>46.45</v>
      </c>
      <c r="L1276" t="s">
        <v>59</v>
      </c>
      <c r="M1276" t="s">
        <v>60</v>
      </c>
      <c r="N1276" t="s">
        <v>42</v>
      </c>
      <c r="O1276">
        <v>43</v>
      </c>
      <c r="P1276" t="s">
        <v>34</v>
      </c>
      <c r="Q1276" t="s">
        <v>35</v>
      </c>
      <c r="R1276" t="s">
        <v>56</v>
      </c>
      <c r="S1276" t="s">
        <v>57</v>
      </c>
      <c r="T1276">
        <v>0</v>
      </c>
      <c r="U1276">
        <v>0</v>
      </c>
      <c r="V1276">
        <v>0</v>
      </c>
      <c r="W1276">
        <v>0</v>
      </c>
      <c r="X1276">
        <v>1</v>
      </c>
      <c r="Y1276" s="1">
        <v>45363</v>
      </c>
      <c r="Z1276" s="1">
        <v>45363</v>
      </c>
      <c r="AA1276">
        <v>4</v>
      </c>
      <c r="AB1276" t="s">
        <v>73</v>
      </c>
      <c r="AC1276" t="b">
        <v>1</v>
      </c>
      <c r="AD1276" t="b">
        <v>0</v>
      </c>
    </row>
    <row r="1277" spans="1:30" x14ac:dyDescent="0.25">
      <c r="A1277" t="s">
        <v>1342</v>
      </c>
      <c r="B1277" s="1">
        <v>45141</v>
      </c>
      <c r="D1277" s="1">
        <v>45346</v>
      </c>
      <c r="E1277" s="1">
        <v>45346</v>
      </c>
      <c r="F1277" s="1">
        <v>45488</v>
      </c>
      <c r="G1277" s="1">
        <v>45488</v>
      </c>
      <c r="H1277">
        <v>2</v>
      </c>
      <c r="I1277">
        <v>31.28</v>
      </c>
      <c r="J1277">
        <v>15.64</v>
      </c>
      <c r="K1277">
        <v>25.01</v>
      </c>
      <c r="L1277" t="s">
        <v>87</v>
      </c>
      <c r="M1277" t="s">
        <v>88</v>
      </c>
      <c r="N1277" t="s">
        <v>48</v>
      </c>
      <c r="O1277">
        <v>45</v>
      </c>
      <c r="P1277" t="s">
        <v>34</v>
      </c>
      <c r="Q1277" t="s">
        <v>90</v>
      </c>
      <c r="R1277" t="s">
        <v>44</v>
      </c>
      <c r="S1277" t="s">
        <v>100</v>
      </c>
      <c r="T1277">
        <v>1</v>
      </c>
      <c r="U1277">
        <v>0</v>
      </c>
      <c r="V1277">
        <v>0</v>
      </c>
      <c r="W1277">
        <v>0</v>
      </c>
      <c r="X1277">
        <v>1</v>
      </c>
      <c r="Y1277" s="1">
        <v>45229</v>
      </c>
      <c r="Z1277" s="1">
        <v>45229</v>
      </c>
      <c r="AA1277">
        <v>0</v>
      </c>
      <c r="AB1277" t="s">
        <v>38</v>
      </c>
      <c r="AC1277" t="b">
        <v>0</v>
      </c>
      <c r="AD1277" t="b">
        <v>0</v>
      </c>
    </row>
    <row r="1278" spans="1:30" x14ac:dyDescent="0.25">
      <c r="A1278" t="s">
        <v>1343</v>
      </c>
      <c r="B1278" s="1">
        <v>44519</v>
      </c>
      <c r="D1278" s="1">
        <v>45774</v>
      </c>
      <c r="E1278" s="1">
        <v>45774</v>
      </c>
      <c r="F1278" s="1">
        <v>45791</v>
      </c>
      <c r="G1278" s="1">
        <v>45791</v>
      </c>
      <c r="H1278">
        <v>6</v>
      </c>
      <c r="I1278">
        <v>7.52</v>
      </c>
      <c r="J1278">
        <v>1.25</v>
      </c>
      <c r="K1278">
        <v>1.52</v>
      </c>
      <c r="L1278" t="s">
        <v>40</v>
      </c>
      <c r="M1278" t="s">
        <v>95</v>
      </c>
      <c r="N1278" t="s">
        <v>48</v>
      </c>
      <c r="O1278">
        <v>39</v>
      </c>
      <c r="P1278" t="s">
        <v>34</v>
      </c>
      <c r="Q1278" t="s">
        <v>82</v>
      </c>
      <c r="R1278" t="s">
        <v>67</v>
      </c>
      <c r="S1278" t="s">
        <v>57</v>
      </c>
      <c r="T1278">
        <v>0</v>
      </c>
      <c r="U1278">
        <v>0</v>
      </c>
      <c r="V1278">
        <v>0</v>
      </c>
      <c r="W1278">
        <v>0</v>
      </c>
      <c r="X1278">
        <v>1</v>
      </c>
      <c r="Y1278" s="1">
        <v>45577</v>
      </c>
      <c r="Z1278" s="1">
        <v>45577</v>
      </c>
      <c r="AA1278">
        <v>0</v>
      </c>
      <c r="AB1278" t="s">
        <v>38</v>
      </c>
      <c r="AC1278" t="b">
        <v>1</v>
      </c>
      <c r="AD1278" t="b">
        <v>1</v>
      </c>
    </row>
    <row r="1279" spans="1:30" x14ac:dyDescent="0.25">
      <c r="A1279" t="s">
        <v>1344</v>
      </c>
      <c r="B1279" s="1">
        <v>45478</v>
      </c>
      <c r="D1279">
        <v>0</v>
      </c>
      <c r="E1279" t="s">
        <v>92</v>
      </c>
      <c r="F1279">
        <v>0</v>
      </c>
      <c r="G1279" t="s">
        <v>92</v>
      </c>
      <c r="H1279">
        <v>0</v>
      </c>
      <c r="I1279">
        <v>0</v>
      </c>
      <c r="J1279">
        <v>0</v>
      </c>
      <c r="K1279">
        <v>0</v>
      </c>
      <c r="L1279" t="s">
        <v>47</v>
      </c>
      <c r="M1279" t="s">
        <v>88</v>
      </c>
      <c r="N1279" t="s">
        <v>48</v>
      </c>
      <c r="O1279">
        <v>43</v>
      </c>
      <c r="P1279" t="s">
        <v>34</v>
      </c>
      <c r="Q1279" t="s">
        <v>43</v>
      </c>
      <c r="R1279" t="s">
        <v>67</v>
      </c>
      <c r="S1279" t="s">
        <v>36</v>
      </c>
      <c r="T1279">
        <v>1</v>
      </c>
      <c r="U1279">
        <v>1</v>
      </c>
      <c r="V1279">
        <v>0</v>
      </c>
      <c r="W1279">
        <v>0</v>
      </c>
      <c r="X1279">
        <v>0</v>
      </c>
      <c r="Y1279" s="1">
        <v>45910</v>
      </c>
      <c r="Z1279" s="1">
        <v>45910</v>
      </c>
      <c r="AA1279">
        <v>0</v>
      </c>
      <c r="AB1279" t="s">
        <v>52</v>
      </c>
      <c r="AC1279" t="b">
        <v>0</v>
      </c>
      <c r="AD1279" t="b">
        <v>0</v>
      </c>
    </row>
    <row r="1280" spans="1:30" x14ac:dyDescent="0.25">
      <c r="A1280" t="s">
        <v>1345</v>
      </c>
      <c r="B1280" s="1">
        <v>44785</v>
      </c>
      <c r="D1280" s="1">
        <v>45406</v>
      </c>
      <c r="E1280" s="1">
        <v>45406</v>
      </c>
      <c r="F1280" s="1">
        <v>45775</v>
      </c>
      <c r="G1280" s="1">
        <v>45775</v>
      </c>
      <c r="H1280">
        <v>2</v>
      </c>
      <c r="I1280">
        <v>180.97</v>
      </c>
      <c r="J1280">
        <v>90.49</v>
      </c>
      <c r="K1280">
        <v>173.02</v>
      </c>
      <c r="L1280" t="s">
        <v>87</v>
      </c>
      <c r="M1280" t="s">
        <v>104</v>
      </c>
      <c r="N1280" t="s">
        <v>48</v>
      </c>
      <c r="O1280">
        <v>21</v>
      </c>
      <c r="P1280" t="s">
        <v>70</v>
      </c>
      <c r="Q1280" t="s">
        <v>50</v>
      </c>
      <c r="R1280" t="s">
        <v>44</v>
      </c>
      <c r="S1280" t="s">
        <v>51</v>
      </c>
      <c r="T1280">
        <v>0</v>
      </c>
      <c r="U1280">
        <v>0</v>
      </c>
      <c r="V1280">
        <v>0</v>
      </c>
      <c r="W1280">
        <v>0</v>
      </c>
      <c r="X1280">
        <v>0</v>
      </c>
      <c r="Y1280" s="1">
        <v>45468</v>
      </c>
      <c r="Z1280" s="1">
        <v>45468</v>
      </c>
      <c r="AA1280">
        <v>0</v>
      </c>
      <c r="AB1280" t="s">
        <v>38</v>
      </c>
      <c r="AC1280" t="b">
        <v>1</v>
      </c>
      <c r="AD1280" t="b">
        <v>0</v>
      </c>
    </row>
    <row r="1281" spans="1:30" x14ac:dyDescent="0.25">
      <c r="A1281" t="s">
        <v>1346</v>
      </c>
      <c r="B1281" s="1">
        <v>45279</v>
      </c>
      <c r="D1281" s="1">
        <v>45772</v>
      </c>
      <c r="E1281" s="1">
        <v>45772</v>
      </c>
      <c r="F1281" s="1">
        <v>45785</v>
      </c>
      <c r="G1281" s="1">
        <v>45785</v>
      </c>
      <c r="H1281">
        <v>3</v>
      </c>
      <c r="I1281">
        <v>13</v>
      </c>
      <c r="J1281">
        <v>4.33</v>
      </c>
      <c r="K1281">
        <v>5.31</v>
      </c>
      <c r="L1281" t="s">
        <v>87</v>
      </c>
      <c r="M1281" t="s">
        <v>80</v>
      </c>
      <c r="N1281" t="s">
        <v>42</v>
      </c>
      <c r="O1281">
        <v>26</v>
      </c>
      <c r="P1281" t="s">
        <v>70</v>
      </c>
      <c r="Q1281" t="s">
        <v>66</v>
      </c>
      <c r="R1281" t="s">
        <v>56</v>
      </c>
      <c r="S1281" t="s">
        <v>100</v>
      </c>
      <c r="T1281">
        <v>0</v>
      </c>
      <c r="U1281">
        <v>0</v>
      </c>
      <c r="V1281">
        <v>0</v>
      </c>
      <c r="W1281">
        <v>1</v>
      </c>
      <c r="X1281">
        <v>0</v>
      </c>
      <c r="Y1281" s="1">
        <v>45366</v>
      </c>
      <c r="Z1281" s="1">
        <v>45366</v>
      </c>
      <c r="AA1281">
        <v>0</v>
      </c>
      <c r="AB1281" t="s">
        <v>38</v>
      </c>
      <c r="AC1281" t="b">
        <v>0</v>
      </c>
      <c r="AD1281" t="b">
        <v>1</v>
      </c>
    </row>
    <row r="1282" spans="1:30" x14ac:dyDescent="0.25">
      <c r="A1282" t="s">
        <v>1347</v>
      </c>
      <c r="B1282" s="1">
        <v>44675</v>
      </c>
      <c r="D1282" s="1">
        <v>45654</v>
      </c>
      <c r="E1282" s="1">
        <v>45654</v>
      </c>
      <c r="F1282" s="1">
        <v>45688</v>
      </c>
      <c r="G1282" s="1">
        <v>45688</v>
      </c>
      <c r="H1282">
        <v>3</v>
      </c>
      <c r="I1282">
        <v>4.62</v>
      </c>
      <c r="J1282">
        <v>1.54</v>
      </c>
      <c r="K1282">
        <v>1.28</v>
      </c>
      <c r="L1282" t="s">
        <v>40</v>
      </c>
      <c r="M1282" t="s">
        <v>41</v>
      </c>
      <c r="N1282" t="s">
        <v>42</v>
      </c>
      <c r="O1282">
        <v>54</v>
      </c>
      <c r="P1282" t="s">
        <v>34</v>
      </c>
      <c r="Q1282" t="s">
        <v>90</v>
      </c>
      <c r="R1282" t="s">
        <v>56</v>
      </c>
      <c r="S1282" t="s">
        <v>51</v>
      </c>
      <c r="T1282">
        <v>1</v>
      </c>
      <c r="U1282">
        <v>0</v>
      </c>
      <c r="V1282">
        <v>0</v>
      </c>
      <c r="W1282">
        <v>0</v>
      </c>
      <c r="X1282">
        <v>1</v>
      </c>
      <c r="Y1282" s="1">
        <v>45687</v>
      </c>
      <c r="Z1282" s="1">
        <v>45687</v>
      </c>
      <c r="AA1282">
        <v>0</v>
      </c>
      <c r="AB1282" t="s">
        <v>38</v>
      </c>
      <c r="AC1282" t="b">
        <v>1</v>
      </c>
      <c r="AD1282" t="b">
        <v>1</v>
      </c>
    </row>
    <row r="1283" spans="1:30" x14ac:dyDescent="0.25">
      <c r="A1283" t="s">
        <v>1348</v>
      </c>
      <c r="B1283" s="1">
        <v>45280</v>
      </c>
      <c r="D1283" s="1">
        <v>45832</v>
      </c>
      <c r="E1283" s="1">
        <v>45832</v>
      </c>
      <c r="F1283" s="1">
        <v>45854</v>
      </c>
      <c r="G1283" s="1">
        <v>45854</v>
      </c>
      <c r="H1283">
        <v>4</v>
      </c>
      <c r="I1283">
        <v>201.98</v>
      </c>
      <c r="J1283">
        <v>50.5</v>
      </c>
      <c r="K1283">
        <v>50.98</v>
      </c>
      <c r="L1283" t="s">
        <v>40</v>
      </c>
      <c r="M1283" t="s">
        <v>95</v>
      </c>
      <c r="N1283" t="s">
        <v>42</v>
      </c>
      <c r="O1283">
        <v>34</v>
      </c>
      <c r="P1283" t="s">
        <v>34</v>
      </c>
      <c r="Q1283" t="s">
        <v>90</v>
      </c>
      <c r="R1283" t="s">
        <v>35</v>
      </c>
      <c r="S1283" t="s">
        <v>72</v>
      </c>
      <c r="T1283">
        <v>0</v>
      </c>
      <c r="U1283">
        <v>0</v>
      </c>
      <c r="V1283">
        <v>0</v>
      </c>
      <c r="W1283">
        <v>1</v>
      </c>
      <c r="X1283">
        <v>1</v>
      </c>
      <c r="Y1283" s="1">
        <v>45732</v>
      </c>
      <c r="Z1283" s="1">
        <v>45732</v>
      </c>
      <c r="AA1283">
        <v>0</v>
      </c>
      <c r="AB1283" t="s">
        <v>38</v>
      </c>
      <c r="AC1283" t="b">
        <v>1</v>
      </c>
      <c r="AD1283" t="b">
        <v>1</v>
      </c>
    </row>
    <row r="1284" spans="1:30" x14ac:dyDescent="0.25">
      <c r="A1284" t="s">
        <v>1349</v>
      </c>
      <c r="B1284" s="1">
        <v>44595</v>
      </c>
      <c r="D1284" s="1">
        <v>44701</v>
      </c>
      <c r="E1284" s="1">
        <v>44701</v>
      </c>
      <c r="F1284" s="1">
        <v>45030</v>
      </c>
      <c r="G1284" s="1">
        <v>45030</v>
      </c>
      <c r="H1284">
        <v>2</v>
      </c>
      <c r="I1284">
        <v>178.62</v>
      </c>
      <c r="J1284">
        <v>89.31</v>
      </c>
      <c r="K1284">
        <v>144.91</v>
      </c>
      <c r="L1284" t="s">
        <v>65</v>
      </c>
      <c r="M1284" t="s">
        <v>32</v>
      </c>
      <c r="N1284" t="s">
        <v>48</v>
      </c>
      <c r="O1284">
        <v>30</v>
      </c>
      <c r="P1284" t="s">
        <v>70</v>
      </c>
      <c r="Q1284" t="s">
        <v>43</v>
      </c>
      <c r="R1284" t="s">
        <v>35</v>
      </c>
      <c r="S1284" t="s">
        <v>36</v>
      </c>
      <c r="T1284">
        <v>1</v>
      </c>
      <c r="U1284">
        <v>0</v>
      </c>
      <c r="V1284">
        <v>0</v>
      </c>
      <c r="W1284">
        <v>0</v>
      </c>
      <c r="X1284">
        <v>1</v>
      </c>
      <c r="Y1284">
        <v>0</v>
      </c>
      <c r="Z1284" t="s">
        <v>37</v>
      </c>
      <c r="AA1284">
        <v>0</v>
      </c>
      <c r="AB1284" t="s">
        <v>38</v>
      </c>
      <c r="AC1284" t="b">
        <v>0</v>
      </c>
      <c r="AD1284" t="b">
        <v>0</v>
      </c>
    </row>
    <row r="1285" spans="1:30" x14ac:dyDescent="0.25">
      <c r="A1285" t="s">
        <v>1350</v>
      </c>
      <c r="B1285" s="1">
        <v>44041</v>
      </c>
      <c r="D1285" s="1">
        <v>45811</v>
      </c>
      <c r="E1285" s="1">
        <v>45811</v>
      </c>
      <c r="F1285" s="1">
        <v>45824</v>
      </c>
      <c r="G1285" s="1">
        <v>45824</v>
      </c>
      <c r="H1285">
        <v>4</v>
      </c>
      <c r="I1285">
        <v>61.09</v>
      </c>
      <c r="J1285">
        <v>15.27</v>
      </c>
      <c r="K1285">
        <v>6.98</v>
      </c>
      <c r="L1285" t="s">
        <v>59</v>
      </c>
      <c r="M1285" t="s">
        <v>88</v>
      </c>
      <c r="N1285" t="s">
        <v>48</v>
      </c>
      <c r="O1285">
        <v>36</v>
      </c>
      <c r="P1285" t="s">
        <v>34</v>
      </c>
      <c r="Q1285" t="s">
        <v>55</v>
      </c>
      <c r="R1285" t="s">
        <v>35</v>
      </c>
      <c r="S1285" t="s">
        <v>51</v>
      </c>
      <c r="T1285">
        <v>0</v>
      </c>
      <c r="U1285">
        <v>0</v>
      </c>
      <c r="V1285">
        <v>1</v>
      </c>
      <c r="W1285">
        <v>0</v>
      </c>
      <c r="X1285">
        <v>0</v>
      </c>
      <c r="Y1285" s="1">
        <v>45359</v>
      </c>
      <c r="Z1285" s="1">
        <v>45359</v>
      </c>
      <c r="AA1285">
        <v>0</v>
      </c>
      <c r="AB1285" t="s">
        <v>38</v>
      </c>
      <c r="AC1285" t="b">
        <v>1</v>
      </c>
      <c r="AD1285" t="b">
        <v>0</v>
      </c>
    </row>
    <row r="1286" spans="1:30" x14ac:dyDescent="0.25">
      <c r="A1286" t="s">
        <v>1351</v>
      </c>
      <c r="B1286" s="1">
        <v>44794</v>
      </c>
      <c r="D1286" s="1">
        <v>45558</v>
      </c>
      <c r="E1286" s="1">
        <v>45558</v>
      </c>
      <c r="F1286" s="1">
        <v>45648</v>
      </c>
      <c r="G1286" s="1">
        <v>45648</v>
      </c>
      <c r="H1286">
        <v>1</v>
      </c>
      <c r="I1286">
        <v>1.05</v>
      </c>
      <c r="J1286">
        <v>1.05</v>
      </c>
      <c r="K1286">
        <v>1.75</v>
      </c>
      <c r="L1286" t="s">
        <v>65</v>
      </c>
      <c r="M1286" t="s">
        <v>88</v>
      </c>
      <c r="N1286" t="s">
        <v>42</v>
      </c>
      <c r="O1286">
        <v>50</v>
      </c>
      <c r="P1286" t="s">
        <v>34</v>
      </c>
      <c r="Q1286" t="s">
        <v>90</v>
      </c>
      <c r="R1286" t="s">
        <v>67</v>
      </c>
      <c r="S1286" t="s">
        <v>96</v>
      </c>
      <c r="T1286">
        <v>0</v>
      </c>
      <c r="U1286">
        <v>0</v>
      </c>
      <c r="V1286">
        <v>0</v>
      </c>
      <c r="W1286">
        <v>0</v>
      </c>
      <c r="X1286">
        <v>0</v>
      </c>
      <c r="Y1286" s="1">
        <v>45006</v>
      </c>
      <c r="Z1286" s="1">
        <v>45006</v>
      </c>
      <c r="AA1286">
        <v>0</v>
      </c>
      <c r="AB1286" t="s">
        <v>38</v>
      </c>
      <c r="AC1286" t="b">
        <v>0</v>
      </c>
      <c r="AD1286" t="b">
        <v>1</v>
      </c>
    </row>
    <row r="1287" spans="1:30" x14ac:dyDescent="0.25">
      <c r="A1287" t="s">
        <v>1352</v>
      </c>
      <c r="B1287" s="1">
        <v>44549</v>
      </c>
      <c r="D1287" s="1">
        <v>45834</v>
      </c>
      <c r="E1287" s="1">
        <v>45834</v>
      </c>
      <c r="F1287" s="1">
        <v>45909</v>
      </c>
      <c r="G1287" s="1">
        <v>45909</v>
      </c>
      <c r="H1287">
        <v>2</v>
      </c>
      <c r="I1287">
        <v>44.26</v>
      </c>
      <c r="J1287">
        <v>22.13</v>
      </c>
      <c r="K1287">
        <v>27.21</v>
      </c>
      <c r="L1287" t="s">
        <v>40</v>
      </c>
      <c r="M1287" t="s">
        <v>54</v>
      </c>
      <c r="N1287" t="s">
        <v>48</v>
      </c>
      <c r="O1287">
        <v>19</v>
      </c>
      <c r="P1287" t="s">
        <v>49</v>
      </c>
      <c r="Q1287" t="s">
        <v>43</v>
      </c>
      <c r="R1287" t="s">
        <v>63</v>
      </c>
      <c r="S1287" t="s">
        <v>35</v>
      </c>
      <c r="T1287">
        <v>0</v>
      </c>
      <c r="U1287">
        <v>0</v>
      </c>
      <c r="V1287">
        <v>0</v>
      </c>
      <c r="W1287">
        <v>0</v>
      </c>
      <c r="X1287">
        <v>0</v>
      </c>
      <c r="Y1287" s="1">
        <v>44625</v>
      </c>
      <c r="Z1287" s="1">
        <v>44625</v>
      </c>
      <c r="AA1287">
        <v>4</v>
      </c>
      <c r="AB1287" t="s">
        <v>38</v>
      </c>
      <c r="AC1287" t="b">
        <v>1</v>
      </c>
      <c r="AD1287" t="b">
        <v>0</v>
      </c>
    </row>
    <row r="1288" spans="1:30" x14ac:dyDescent="0.25">
      <c r="A1288" t="s">
        <v>1353</v>
      </c>
      <c r="B1288" s="1">
        <v>45477</v>
      </c>
      <c r="D1288" s="1">
        <v>45489</v>
      </c>
      <c r="E1288" s="1">
        <v>45489</v>
      </c>
      <c r="F1288" s="1">
        <v>45543</v>
      </c>
      <c r="G1288" s="1">
        <v>45543</v>
      </c>
      <c r="H1288">
        <v>4</v>
      </c>
      <c r="I1288">
        <v>318.57</v>
      </c>
      <c r="J1288">
        <v>79.64</v>
      </c>
      <c r="K1288">
        <v>0</v>
      </c>
      <c r="L1288" t="s">
        <v>31</v>
      </c>
      <c r="M1288" t="s">
        <v>95</v>
      </c>
      <c r="N1288" t="s">
        <v>33</v>
      </c>
      <c r="O1288">
        <v>27</v>
      </c>
      <c r="P1288" t="s">
        <v>70</v>
      </c>
      <c r="Q1288" t="s">
        <v>90</v>
      </c>
      <c r="R1288" t="s">
        <v>67</v>
      </c>
      <c r="S1288" t="s">
        <v>96</v>
      </c>
      <c r="T1288">
        <v>1</v>
      </c>
      <c r="U1288">
        <v>0</v>
      </c>
      <c r="V1288">
        <v>0</v>
      </c>
      <c r="W1288">
        <v>0</v>
      </c>
      <c r="X1288">
        <v>2</v>
      </c>
      <c r="Y1288">
        <v>0</v>
      </c>
      <c r="Z1288" t="s">
        <v>37</v>
      </c>
      <c r="AA1288">
        <v>0</v>
      </c>
      <c r="AB1288" t="s">
        <v>38</v>
      </c>
      <c r="AC1288" t="b">
        <v>1</v>
      </c>
      <c r="AD1288" t="b">
        <v>0</v>
      </c>
    </row>
    <row r="1289" spans="1:30" x14ac:dyDescent="0.25">
      <c r="A1289" t="s">
        <v>1354</v>
      </c>
      <c r="B1289" s="1">
        <v>43874</v>
      </c>
      <c r="D1289" s="1">
        <v>45374</v>
      </c>
      <c r="E1289" s="1">
        <v>45374</v>
      </c>
      <c r="F1289" s="1">
        <v>45469</v>
      </c>
      <c r="G1289" s="1">
        <v>45469</v>
      </c>
      <c r="H1289">
        <v>7</v>
      </c>
      <c r="I1289">
        <v>257.74</v>
      </c>
      <c r="J1289">
        <v>36.82</v>
      </c>
      <c r="K1289">
        <v>49.29</v>
      </c>
      <c r="L1289" t="s">
        <v>65</v>
      </c>
      <c r="M1289" t="s">
        <v>95</v>
      </c>
      <c r="N1289" t="s">
        <v>33</v>
      </c>
      <c r="O1289">
        <v>39</v>
      </c>
      <c r="P1289" t="s">
        <v>34</v>
      </c>
      <c r="Q1289" t="s">
        <v>50</v>
      </c>
      <c r="R1289" t="s">
        <v>35</v>
      </c>
      <c r="S1289" t="s">
        <v>100</v>
      </c>
      <c r="T1289">
        <v>0</v>
      </c>
      <c r="U1289">
        <v>0</v>
      </c>
      <c r="V1289">
        <v>0</v>
      </c>
      <c r="W1289">
        <v>1</v>
      </c>
      <c r="X1289">
        <v>1</v>
      </c>
      <c r="Y1289" s="1">
        <v>45706</v>
      </c>
      <c r="Z1289" s="1">
        <v>45706</v>
      </c>
      <c r="AA1289">
        <v>0</v>
      </c>
      <c r="AB1289" t="s">
        <v>38</v>
      </c>
      <c r="AC1289" t="b">
        <v>0</v>
      </c>
      <c r="AD1289" t="b">
        <v>1</v>
      </c>
    </row>
    <row r="1290" spans="1:30" x14ac:dyDescent="0.25">
      <c r="A1290" t="s">
        <v>1355</v>
      </c>
      <c r="B1290" s="1">
        <v>45183</v>
      </c>
      <c r="D1290" s="1">
        <v>45460</v>
      </c>
      <c r="E1290" s="1">
        <v>45460</v>
      </c>
      <c r="F1290" s="1">
        <v>45692</v>
      </c>
      <c r="G1290" s="1">
        <v>45692</v>
      </c>
      <c r="H1290">
        <v>7</v>
      </c>
      <c r="I1290">
        <v>353.86</v>
      </c>
      <c r="J1290">
        <v>50.55</v>
      </c>
      <c r="K1290">
        <v>81.81</v>
      </c>
      <c r="L1290" t="s">
        <v>59</v>
      </c>
      <c r="M1290" t="s">
        <v>104</v>
      </c>
      <c r="N1290" t="s">
        <v>48</v>
      </c>
      <c r="O1290">
        <v>39</v>
      </c>
      <c r="P1290" t="s">
        <v>34</v>
      </c>
      <c r="Q1290" t="s">
        <v>82</v>
      </c>
      <c r="R1290" t="s">
        <v>63</v>
      </c>
      <c r="S1290" t="s">
        <v>35</v>
      </c>
      <c r="T1290">
        <v>0</v>
      </c>
      <c r="U1290">
        <v>0</v>
      </c>
      <c r="V1290">
        <v>1</v>
      </c>
      <c r="W1290">
        <v>0</v>
      </c>
      <c r="X1290">
        <v>3</v>
      </c>
      <c r="Y1290" s="1">
        <v>45594</v>
      </c>
      <c r="Z1290" s="1">
        <v>45594</v>
      </c>
      <c r="AA1290">
        <v>0</v>
      </c>
      <c r="AB1290" t="s">
        <v>38</v>
      </c>
      <c r="AC1290" t="b">
        <v>1</v>
      </c>
      <c r="AD1290" t="b">
        <v>1</v>
      </c>
    </row>
    <row r="1291" spans="1:30" x14ac:dyDescent="0.25">
      <c r="A1291" t="s">
        <v>1356</v>
      </c>
      <c r="B1291" s="1">
        <v>45275</v>
      </c>
      <c r="D1291" s="1">
        <v>45830</v>
      </c>
      <c r="E1291" s="1">
        <v>45830</v>
      </c>
      <c r="F1291">
        <v>0</v>
      </c>
      <c r="G1291" t="s">
        <v>92</v>
      </c>
      <c r="H1291">
        <v>0</v>
      </c>
      <c r="I1291">
        <v>147.13999999999999</v>
      </c>
      <c r="J1291">
        <v>0</v>
      </c>
      <c r="K1291">
        <v>0</v>
      </c>
      <c r="L1291" t="s">
        <v>59</v>
      </c>
      <c r="M1291" t="s">
        <v>62</v>
      </c>
      <c r="N1291" t="s">
        <v>33</v>
      </c>
      <c r="O1291">
        <v>50</v>
      </c>
      <c r="P1291" t="s">
        <v>34</v>
      </c>
      <c r="Q1291" t="s">
        <v>43</v>
      </c>
      <c r="R1291" t="s">
        <v>44</v>
      </c>
      <c r="S1291" t="s">
        <v>96</v>
      </c>
      <c r="T1291">
        <v>1</v>
      </c>
      <c r="U1291">
        <v>1</v>
      </c>
      <c r="V1291">
        <v>0</v>
      </c>
      <c r="W1291">
        <v>0</v>
      </c>
      <c r="X1291">
        <v>0</v>
      </c>
      <c r="Y1291" s="1">
        <v>45277</v>
      </c>
      <c r="Z1291" s="1">
        <v>45277</v>
      </c>
      <c r="AA1291">
        <v>0</v>
      </c>
      <c r="AB1291" t="s">
        <v>52</v>
      </c>
      <c r="AC1291" t="b">
        <v>1</v>
      </c>
      <c r="AD1291" t="b">
        <v>1</v>
      </c>
    </row>
    <row r="1292" spans="1:30" x14ac:dyDescent="0.25">
      <c r="A1292" t="s">
        <v>1357</v>
      </c>
      <c r="B1292" s="1">
        <v>43850</v>
      </c>
      <c r="D1292" s="1">
        <v>44243</v>
      </c>
      <c r="E1292" s="1">
        <v>44243</v>
      </c>
      <c r="F1292" s="1">
        <v>45206</v>
      </c>
      <c r="G1292" s="1">
        <v>45206</v>
      </c>
      <c r="H1292">
        <v>7</v>
      </c>
      <c r="I1292">
        <v>7.26</v>
      </c>
      <c r="J1292">
        <v>1.04</v>
      </c>
      <c r="K1292">
        <v>1.36</v>
      </c>
      <c r="L1292" t="s">
        <v>47</v>
      </c>
      <c r="M1292" t="s">
        <v>60</v>
      </c>
      <c r="N1292" t="s">
        <v>33</v>
      </c>
      <c r="O1292">
        <v>38</v>
      </c>
      <c r="P1292" t="s">
        <v>34</v>
      </c>
      <c r="Q1292" t="s">
        <v>55</v>
      </c>
      <c r="R1292" t="s">
        <v>35</v>
      </c>
      <c r="S1292" t="s">
        <v>85</v>
      </c>
      <c r="T1292">
        <v>0</v>
      </c>
      <c r="U1292">
        <v>0</v>
      </c>
      <c r="V1292">
        <v>0</v>
      </c>
      <c r="W1292">
        <v>1</v>
      </c>
      <c r="X1292">
        <v>6</v>
      </c>
      <c r="Y1292" s="1">
        <v>45933</v>
      </c>
      <c r="Z1292" s="1">
        <v>45933</v>
      </c>
      <c r="AA1292">
        <v>3</v>
      </c>
      <c r="AB1292" t="s">
        <v>52</v>
      </c>
      <c r="AC1292" t="b">
        <v>1</v>
      </c>
      <c r="AD1292" t="b">
        <v>0</v>
      </c>
    </row>
    <row r="1293" spans="1:30" x14ac:dyDescent="0.25">
      <c r="A1293" t="s">
        <v>1358</v>
      </c>
      <c r="B1293" s="1">
        <v>45139</v>
      </c>
      <c r="D1293" s="1">
        <v>45280</v>
      </c>
      <c r="E1293" s="1">
        <v>45280</v>
      </c>
      <c r="F1293" s="1">
        <v>45881</v>
      </c>
      <c r="G1293" s="1">
        <v>45881</v>
      </c>
      <c r="H1293">
        <v>1</v>
      </c>
      <c r="I1293">
        <v>73.97</v>
      </c>
      <c r="J1293">
        <v>73.97</v>
      </c>
      <c r="K1293">
        <v>62.86</v>
      </c>
      <c r="L1293" t="s">
        <v>47</v>
      </c>
      <c r="M1293" t="s">
        <v>88</v>
      </c>
      <c r="N1293" t="s">
        <v>33</v>
      </c>
      <c r="O1293">
        <v>27</v>
      </c>
      <c r="P1293" t="s">
        <v>70</v>
      </c>
      <c r="Q1293" t="s">
        <v>35</v>
      </c>
      <c r="R1293" t="s">
        <v>35</v>
      </c>
      <c r="S1293" t="s">
        <v>51</v>
      </c>
      <c r="T1293">
        <v>0</v>
      </c>
      <c r="U1293">
        <v>0</v>
      </c>
      <c r="V1293">
        <v>0</v>
      </c>
      <c r="W1293">
        <v>0</v>
      </c>
      <c r="X1293">
        <v>0</v>
      </c>
      <c r="Y1293" s="1">
        <v>45625</v>
      </c>
      <c r="Z1293" s="1">
        <v>45625</v>
      </c>
      <c r="AA1293">
        <v>0</v>
      </c>
      <c r="AB1293" t="s">
        <v>52</v>
      </c>
      <c r="AC1293" t="b">
        <v>1</v>
      </c>
      <c r="AD1293" t="b">
        <v>1</v>
      </c>
    </row>
    <row r="1294" spans="1:30" x14ac:dyDescent="0.25">
      <c r="A1294" t="s">
        <v>1359</v>
      </c>
      <c r="B1294" s="1">
        <v>45496</v>
      </c>
      <c r="D1294" s="1">
        <v>45576</v>
      </c>
      <c r="E1294" s="1">
        <v>45576</v>
      </c>
      <c r="F1294" s="1">
        <v>45930</v>
      </c>
      <c r="G1294" s="1">
        <v>45930</v>
      </c>
      <c r="H1294">
        <v>4</v>
      </c>
      <c r="I1294">
        <v>69.510000000000005</v>
      </c>
      <c r="J1294">
        <v>17.38</v>
      </c>
      <c r="K1294">
        <v>13.2</v>
      </c>
      <c r="L1294" t="s">
        <v>47</v>
      </c>
      <c r="M1294" t="s">
        <v>54</v>
      </c>
      <c r="N1294" t="s">
        <v>48</v>
      </c>
      <c r="O1294">
        <v>43</v>
      </c>
      <c r="P1294" t="s">
        <v>34</v>
      </c>
      <c r="Q1294" t="s">
        <v>35</v>
      </c>
      <c r="R1294" t="s">
        <v>44</v>
      </c>
      <c r="S1294" t="s">
        <v>85</v>
      </c>
      <c r="T1294">
        <v>1</v>
      </c>
      <c r="U1294">
        <v>1</v>
      </c>
      <c r="V1294">
        <v>0</v>
      </c>
      <c r="W1294">
        <v>1</v>
      </c>
      <c r="X1294">
        <v>0</v>
      </c>
      <c r="Y1294" s="1">
        <v>45925</v>
      </c>
      <c r="Z1294" s="1">
        <v>45925</v>
      </c>
      <c r="AA1294">
        <v>9</v>
      </c>
      <c r="AB1294" t="s">
        <v>38</v>
      </c>
      <c r="AC1294" t="b">
        <v>1</v>
      </c>
      <c r="AD1294" t="b">
        <v>0</v>
      </c>
    </row>
    <row r="1295" spans="1:30" x14ac:dyDescent="0.25">
      <c r="A1295" t="s">
        <v>1360</v>
      </c>
      <c r="B1295" s="1">
        <v>44755</v>
      </c>
      <c r="D1295" s="1">
        <v>45712</v>
      </c>
      <c r="E1295" s="1">
        <v>45712</v>
      </c>
      <c r="F1295" s="1">
        <v>45719</v>
      </c>
      <c r="G1295" s="1">
        <v>45719</v>
      </c>
      <c r="H1295">
        <v>4</v>
      </c>
      <c r="I1295">
        <v>291.98</v>
      </c>
      <c r="J1295">
        <v>73</v>
      </c>
      <c r="K1295">
        <v>60.67</v>
      </c>
      <c r="L1295" t="s">
        <v>47</v>
      </c>
      <c r="M1295" t="s">
        <v>76</v>
      </c>
      <c r="N1295" t="s">
        <v>48</v>
      </c>
      <c r="O1295">
        <v>27</v>
      </c>
      <c r="P1295" t="s">
        <v>70</v>
      </c>
      <c r="Q1295" t="s">
        <v>35</v>
      </c>
      <c r="R1295" t="s">
        <v>44</v>
      </c>
      <c r="S1295" t="s">
        <v>100</v>
      </c>
      <c r="T1295">
        <v>0</v>
      </c>
      <c r="U1295">
        <v>0</v>
      </c>
      <c r="V1295">
        <v>0</v>
      </c>
      <c r="W1295">
        <v>0</v>
      </c>
      <c r="X1295">
        <v>1</v>
      </c>
      <c r="Y1295" s="1">
        <v>45866</v>
      </c>
      <c r="Z1295" s="1">
        <v>45866</v>
      </c>
      <c r="AA1295">
        <v>8</v>
      </c>
      <c r="AB1295" t="s">
        <v>38</v>
      </c>
      <c r="AC1295" t="b">
        <v>1</v>
      </c>
      <c r="AD1295" t="b">
        <v>0</v>
      </c>
    </row>
    <row r="1296" spans="1:30" x14ac:dyDescent="0.25">
      <c r="A1296" t="s">
        <v>1361</v>
      </c>
      <c r="B1296" s="1">
        <v>44235</v>
      </c>
      <c r="D1296" s="1">
        <v>44498</v>
      </c>
      <c r="E1296" s="1">
        <v>44498</v>
      </c>
      <c r="F1296" s="1">
        <v>45077</v>
      </c>
      <c r="G1296" s="1">
        <v>45077</v>
      </c>
      <c r="H1296">
        <v>3</v>
      </c>
      <c r="I1296">
        <v>106.38</v>
      </c>
      <c r="J1296">
        <v>35.46</v>
      </c>
      <c r="K1296">
        <v>16.78</v>
      </c>
      <c r="L1296" t="s">
        <v>47</v>
      </c>
      <c r="M1296" t="s">
        <v>54</v>
      </c>
      <c r="N1296" t="s">
        <v>42</v>
      </c>
      <c r="O1296">
        <v>31</v>
      </c>
      <c r="P1296" t="s">
        <v>34</v>
      </c>
      <c r="Q1296" t="s">
        <v>90</v>
      </c>
      <c r="R1296" t="s">
        <v>67</v>
      </c>
      <c r="S1296" t="s">
        <v>45</v>
      </c>
      <c r="T1296">
        <v>0</v>
      </c>
      <c r="U1296">
        <v>0</v>
      </c>
      <c r="V1296">
        <v>1</v>
      </c>
      <c r="W1296">
        <v>0</v>
      </c>
      <c r="X1296">
        <v>3</v>
      </c>
      <c r="Y1296" s="1">
        <v>44742</v>
      </c>
      <c r="Z1296" s="1">
        <v>44742</v>
      </c>
      <c r="AA1296">
        <v>0</v>
      </c>
      <c r="AB1296" t="s">
        <v>52</v>
      </c>
      <c r="AC1296" t="b">
        <v>0</v>
      </c>
      <c r="AD1296" t="b">
        <v>1</v>
      </c>
    </row>
    <row r="1297" spans="1:30" x14ac:dyDescent="0.25">
      <c r="A1297" t="s">
        <v>1362</v>
      </c>
      <c r="B1297" s="1">
        <v>44594</v>
      </c>
      <c r="D1297" s="1">
        <v>45113</v>
      </c>
      <c r="E1297" s="1">
        <v>45113</v>
      </c>
      <c r="F1297" s="1">
        <v>45485</v>
      </c>
      <c r="G1297" s="1">
        <v>45485</v>
      </c>
      <c r="H1297">
        <v>4</v>
      </c>
      <c r="I1297">
        <v>181.7</v>
      </c>
      <c r="J1297">
        <v>45.43</v>
      </c>
      <c r="K1297">
        <v>95.45</v>
      </c>
      <c r="L1297" t="s">
        <v>40</v>
      </c>
      <c r="M1297" t="s">
        <v>95</v>
      </c>
      <c r="N1297" t="s">
        <v>42</v>
      </c>
      <c r="O1297">
        <v>46</v>
      </c>
      <c r="P1297" t="s">
        <v>34</v>
      </c>
      <c r="Q1297" t="s">
        <v>50</v>
      </c>
      <c r="R1297" t="s">
        <v>67</v>
      </c>
      <c r="S1297" t="s">
        <v>51</v>
      </c>
      <c r="T1297">
        <v>1</v>
      </c>
      <c r="U1297">
        <v>0</v>
      </c>
      <c r="V1297">
        <v>0</v>
      </c>
      <c r="W1297">
        <v>0</v>
      </c>
      <c r="X1297">
        <v>2</v>
      </c>
      <c r="Y1297" s="1">
        <v>45507</v>
      </c>
      <c r="Z1297" s="1">
        <v>45507</v>
      </c>
      <c r="AA1297">
        <v>0</v>
      </c>
      <c r="AB1297" t="s">
        <v>38</v>
      </c>
      <c r="AC1297" t="b">
        <v>0</v>
      </c>
      <c r="AD1297" t="b">
        <v>0</v>
      </c>
    </row>
    <row r="1298" spans="1:30" x14ac:dyDescent="0.25">
      <c r="A1298" t="s">
        <v>1363</v>
      </c>
      <c r="B1298" s="1">
        <v>45605</v>
      </c>
      <c r="D1298" s="1">
        <v>45753</v>
      </c>
      <c r="E1298" s="1">
        <v>45753</v>
      </c>
      <c r="F1298" s="1">
        <v>45785</v>
      </c>
      <c r="G1298" s="1">
        <v>45785</v>
      </c>
      <c r="H1298">
        <v>3</v>
      </c>
      <c r="I1298">
        <v>18.36</v>
      </c>
      <c r="J1298">
        <v>6.12</v>
      </c>
      <c r="K1298">
        <v>0</v>
      </c>
      <c r="L1298" t="s">
        <v>47</v>
      </c>
      <c r="M1298" t="s">
        <v>32</v>
      </c>
      <c r="N1298" t="s">
        <v>48</v>
      </c>
      <c r="O1298">
        <v>34</v>
      </c>
      <c r="P1298" t="s">
        <v>34</v>
      </c>
      <c r="Q1298" t="s">
        <v>35</v>
      </c>
      <c r="R1298" t="s">
        <v>56</v>
      </c>
      <c r="S1298" t="s">
        <v>57</v>
      </c>
      <c r="T1298">
        <v>0</v>
      </c>
      <c r="U1298">
        <v>0</v>
      </c>
      <c r="V1298">
        <v>0</v>
      </c>
      <c r="W1298">
        <v>1</v>
      </c>
      <c r="X1298">
        <v>1</v>
      </c>
      <c r="Y1298">
        <v>0</v>
      </c>
      <c r="Z1298" t="s">
        <v>37</v>
      </c>
      <c r="AA1298">
        <v>0</v>
      </c>
      <c r="AB1298" t="s">
        <v>52</v>
      </c>
      <c r="AC1298" t="b">
        <v>1</v>
      </c>
      <c r="AD1298" t="b">
        <v>1</v>
      </c>
    </row>
    <row r="1299" spans="1:30" x14ac:dyDescent="0.25">
      <c r="A1299" t="s">
        <v>1364</v>
      </c>
      <c r="B1299" s="1">
        <v>45109</v>
      </c>
      <c r="D1299" s="1">
        <v>45640</v>
      </c>
      <c r="E1299" s="1">
        <v>45640</v>
      </c>
      <c r="F1299" s="1">
        <v>45645</v>
      </c>
      <c r="G1299" s="1">
        <v>45645</v>
      </c>
      <c r="H1299">
        <v>2</v>
      </c>
      <c r="I1299">
        <v>35.56</v>
      </c>
      <c r="J1299">
        <v>17.78</v>
      </c>
      <c r="K1299">
        <v>0</v>
      </c>
      <c r="L1299" t="s">
        <v>47</v>
      </c>
      <c r="M1299" t="s">
        <v>76</v>
      </c>
      <c r="N1299" t="s">
        <v>42</v>
      </c>
      <c r="O1299">
        <v>30</v>
      </c>
      <c r="P1299" t="s">
        <v>70</v>
      </c>
      <c r="Q1299" t="s">
        <v>43</v>
      </c>
      <c r="R1299" t="s">
        <v>67</v>
      </c>
      <c r="S1299" t="s">
        <v>100</v>
      </c>
      <c r="T1299">
        <v>0</v>
      </c>
      <c r="U1299">
        <v>0</v>
      </c>
      <c r="V1299">
        <v>0</v>
      </c>
      <c r="W1299">
        <v>0</v>
      </c>
      <c r="X1299">
        <v>0</v>
      </c>
      <c r="Y1299" s="1">
        <v>45203</v>
      </c>
      <c r="Z1299" s="1">
        <v>45203</v>
      </c>
      <c r="AA1299">
        <v>8</v>
      </c>
      <c r="AB1299" t="s">
        <v>38</v>
      </c>
      <c r="AC1299" t="b">
        <v>0</v>
      </c>
      <c r="AD1299" t="b">
        <v>0</v>
      </c>
    </row>
    <row r="1300" spans="1:30" x14ac:dyDescent="0.25">
      <c r="A1300" t="s">
        <v>1365</v>
      </c>
      <c r="B1300" s="1">
        <v>44988</v>
      </c>
      <c r="D1300">
        <v>0</v>
      </c>
      <c r="E1300" t="s">
        <v>92</v>
      </c>
      <c r="F1300">
        <v>0</v>
      </c>
      <c r="G1300" t="s">
        <v>92</v>
      </c>
      <c r="H1300">
        <v>0</v>
      </c>
      <c r="I1300">
        <v>0</v>
      </c>
      <c r="J1300">
        <v>0</v>
      </c>
      <c r="K1300">
        <v>0</v>
      </c>
      <c r="L1300" t="s">
        <v>40</v>
      </c>
      <c r="M1300" t="s">
        <v>104</v>
      </c>
      <c r="N1300" t="s">
        <v>48</v>
      </c>
      <c r="O1300">
        <v>16</v>
      </c>
      <c r="P1300" t="s">
        <v>49</v>
      </c>
      <c r="Q1300" t="s">
        <v>90</v>
      </c>
      <c r="R1300" t="s">
        <v>44</v>
      </c>
      <c r="S1300" t="s">
        <v>72</v>
      </c>
      <c r="T1300">
        <v>0</v>
      </c>
      <c r="U1300">
        <v>0</v>
      </c>
      <c r="V1300">
        <v>0</v>
      </c>
      <c r="W1300">
        <v>0</v>
      </c>
      <c r="X1300">
        <v>0</v>
      </c>
      <c r="Y1300" s="1">
        <v>45712</v>
      </c>
      <c r="Z1300" s="1">
        <v>45712</v>
      </c>
      <c r="AA1300">
        <v>7</v>
      </c>
      <c r="AB1300" t="s">
        <v>52</v>
      </c>
      <c r="AC1300" t="b">
        <v>1</v>
      </c>
      <c r="AD1300" t="b">
        <v>0</v>
      </c>
    </row>
    <row r="1301" spans="1:30" x14ac:dyDescent="0.25">
      <c r="A1301" t="s">
        <v>1366</v>
      </c>
      <c r="B1301" s="1">
        <v>44577</v>
      </c>
      <c r="D1301" s="1">
        <v>45667</v>
      </c>
      <c r="E1301" s="1">
        <v>45667</v>
      </c>
      <c r="F1301" s="1">
        <v>45730</v>
      </c>
      <c r="G1301" s="1">
        <v>45730</v>
      </c>
      <c r="H1301">
        <v>4</v>
      </c>
      <c r="I1301">
        <v>30.39</v>
      </c>
      <c r="J1301">
        <v>7.6</v>
      </c>
      <c r="K1301">
        <v>6.33</v>
      </c>
      <c r="L1301" t="s">
        <v>59</v>
      </c>
      <c r="M1301" t="s">
        <v>62</v>
      </c>
      <c r="N1301" t="s">
        <v>42</v>
      </c>
      <c r="O1301">
        <v>34</v>
      </c>
      <c r="P1301" t="s">
        <v>34</v>
      </c>
      <c r="Q1301" t="s">
        <v>90</v>
      </c>
      <c r="R1301" t="s">
        <v>63</v>
      </c>
      <c r="S1301" t="s">
        <v>36</v>
      </c>
      <c r="T1301">
        <v>0</v>
      </c>
      <c r="U1301">
        <v>0</v>
      </c>
      <c r="V1301">
        <v>0</v>
      </c>
      <c r="W1301">
        <v>1</v>
      </c>
      <c r="X1301">
        <v>3</v>
      </c>
      <c r="Y1301">
        <v>0</v>
      </c>
      <c r="Z1301" t="s">
        <v>37</v>
      </c>
      <c r="AA1301">
        <v>8</v>
      </c>
      <c r="AB1301" t="s">
        <v>38</v>
      </c>
      <c r="AC1301" t="b">
        <v>0</v>
      </c>
      <c r="AD1301" t="b">
        <v>1</v>
      </c>
    </row>
    <row r="1302" spans="1:30" x14ac:dyDescent="0.25">
      <c r="A1302" t="s">
        <v>1367</v>
      </c>
      <c r="B1302" s="1">
        <v>44644</v>
      </c>
      <c r="D1302" s="1">
        <v>45653</v>
      </c>
      <c r="E1302" s="1">
        <v>45653</v>
      </c>
      <c r="F1302" s="1">
        <v>45726</v>
      </c>
      <c r="G1302" s="1">
        <v>45726</v>
      </c>
      <c r="H1302">
        <v>2</v>
      </c>
      <c r="I1302">
        <v>127.61</v>
      </c>
      <c r="J1302">
        <v>63.81</v>
      </c>
      <c r="K1302">
        <v>36.840000000000003</v>
      </c>
      <c r="L1302" t="s">
        <v>87</v>
      </c>
      <c r="M1302" t="s">
        <v>54</v>
      </c>
      <c r="N1302" t="s">
        <v>48</v>
      </c>
      <c r="O1302">
        <v>22</v>
      </c>
      <c r="P1302" t="s">
        <v>70</v>
      </c>
      <c r="Q1302" t="s">
        <v>43</v>
      </c>
      <c r="R1302" t="s">
        <v>67</v>
      </c>
      <c r="S1302" t="s">
        <v>36</v>
      </c>
      <c r="T1302">
        <v>0</v>
      </c>
      <c r="U1302">
        <v>0</v>
      </c>
      <c r="V1302">
        <v>0</v>
      </c>
      <c r="W1302">
        <v>0</v>
      </c>
      <c r="X1302">
        <v>1</v>
      </c>
      <c r="Y1302" s="1">
        <v>45117</v>
      </c>
      <c r="Z1302" s="1">
        <v>45117</v>
      </c>
      <c r="AA1302">
        <v>6</v>
      </c>
      <c r="AB1302" t="s">
        <v>38</v>
      </c>
      <c r="AC1302" t="b">
        <v>1</v>
      </c>
      <c r="AD1302" t="b">
        <v>0</v>
      </c>
    </row>
    <row r="1303" spans="1:30" x14ac:dyDescent="0.25">
      <c r="A1303" t="s">
        <v>1368</v>
      </c>
      <c r="B1303" s="1">
        <v>45561</v>
      </c>
      <c r="D1303" s="1">
        <v>45763</v>
      </c>
      <c r="E1303" s="1">
        <v>45763</v>
      </c>
      <c r="F1303" s="1">
        <v>45887</v>
      </c>
      <c r="G1303" s="1">
        <v>45887</v>
      </c>
      <c r="H1303">
        <v>4</v>
      </c>
      <c r="I1303">
        <v>8.36</v>
      </c>
      <c r="J1303">
        <v>2.09</v>
      </c>
      <c r="K1303">
        <v>0</v>
      </c>
      <c r="L1303" t="s">
        <v>31</v>
      </c>
      <c r="M1303" t="s">
        <v>88</v>
      </c>
      <c r="N1303" t="s">
        <v>48</v>
      </c>
      <c r="O1303">
        <v>28</v>
      </c>
      <c r="P1303" t="s">
        <v>70</v>
      </c>
      <c r="Q1303" t="s">
        <v>50</v>
      </c>
      <c r="R1303" t="s">
        <v>35</v>
      </c>
      <c r="S1303" t="s">
        <v>45</v>
      </c>
      <c r="T1303">
        <v>1</v>
      </c>
      <c r="U1303">
        <v>0</v>
      </c>
      <c r="V1303">
        <v>0</v>
      </c>
      <c r="W1303">
        <v>1</v>
      </c>
      <c r="X1303">
        <v>2</v>
      </c>
      <c r="Y1303">
        <v>0</v>
      </c>
      <c r="Z1303" t="s">
        <v>37</v>
      </c>
      <c r="AA1303">
        <v>0</v>
      </c>
      <c r="AB1303" t="s">
        <v>73</v>
      </c>
      <c r="AC1303" t="b">
        <v>1</v>
      </c>
      <c r="AD1303" t="b">
        <v>1</v>
      </c>
    </row>
    <row r="1304" spans="1:30" x14ac:dyDescent="0.25">
      <c r="A1304" t="s">
        <v>1369</v>
      </c>
      <c r="B1304" s="1">
        <v>44239</v>
      </c>
      <c r="D1304" s="1">
        <v>45888</v>
      </c>
      <c r="E1304" s="1">
        <v>45888</v>
      </c>
      <c r="F1304" s="1">
        <v>45894</v>
      </c>
      <c r="G1304" s="1">
        <v>45894</v>
      </c>
      <c r="H1304">
        <v>3</v>
      </c>
      <c r="I1304">
        <v>268.64999999999998</v>
      </c>
      <c r="J1304">
        <v>89.55</v>
      </c>
      <c r="K1304">
        <v>32.43</v>
      </c>
      <c r="L1304" t="s">
        <v>47</v>
      </c>
      <c r="M1304" t="s">
        <v>54</v>
      </c>
      <c r="N1304" t="s">
        <v>48</v>
      </c>
      <c r="O1304">
        <v>26</v>
      </c>
      <c r="P1304" t="s">
        <v>70</v>
      </c>
      <c r="Q1304" t="s">
        <v>50</v>
      </c>
      <c r="R1304" t="s">
        <v>67</v>
      </c>
      <c r="S1304" t="s">
        <v>100</v>
      </c>
      <c r="T1304">
        <v>0</v>
      </c>
      <c r="U1304">
        <v>0</v>
      </c>
      <c r="V1304">
        <v>0</v>
      </c>
      <c r="W1304">
        <v>0</v>
      </c>
      <c r="X1304">
        <v>1</v>
      </c>
      <c r="Y1304" s="1">
        <v>45866</v>
      </c>
      <c r="Z1304" s="1">
        <v>45866</v>
      </c>
      <c r="AA1304">
        <v>10</v>
      </c>
      <c r="AB1304" t="s">
        <v>52</v>
      </c>
      <c r="AC1304" t="b">
        <v>1</v>
      </c>
      <c r="AD1304" t="b">
        <v>0</v>
      </c>
    </row>
    <row r="1305" spans="1:30" x14ac:dyDescent="0.25">
      <c r="A1305" t="s">
        <v>1370</v>
      </c>
      <c r="B1305" s="1">
        <v>44511</v>
      </c>
      <c r="D1305" s="1">
        <v>45478</v>
      </c>
      <c r="E1305" s="1">
        <v>45478</v>
      </c>
      <c r="F1305" s="1">
        <v>45620</v>
      </c>
      <c r="G1305" s="1">
        <v>45620</v>
      </c>
      <c r="H1305">
        <v>2</v>
      </c>
      <c r="I1305">
        <v>201.51</v>
      </c>
      <c r="J1305">
        <v>100.76</v>
      </c>
      <c r="K1305">
        <v>63.89</v>
      </c>
      <c r="L1305" t="s">
        <v>59</v>
      </c>
      <c r="M1305" t="s">
        <v>60</v>
      </c>
      <c r="N1305" t="s">
        <v>33</v>
      </c>
      <c r="O1305">
        <v>32</v>
      </c>
      <c r="P1305" t="s">
        <v>34</v>
      </c>
      <c r="Q1305" t="s">
        <v>82</v>
      </c>
      <c r="R1305" t="s">
        <v>56</v>
      </c>
      <c r="S1305" t="s">
        <v>100</v>
      </c>
      <c r="T1305">
        <v>0</v>
      </c>
      <c r="U1305">
        <v>0</v>
      </c>
      <c r="V1305">
        <v>0</v>
      </c>
      <c r="W1305">
        <v>0</v>
      </c>
      <c r="X1305">
        <v>0</v>
      </c>
      <c r="Y1305" s="1">
        <v>45927</v>
      </c>
      <c r="Z1305" s="1">
        <v>45927</v>
      </c>
      <c r="AA1305">
        <v>0</v>
      </c>
      <c r="AB1305" t="s">
        <v>38</v>
      </c>
      <c r="AC1305" t="b">
        <v>1</v>
      </c>
      <c r="AD1305" t="b">
        <v>1</v>
      </c>
    </row>
    <row r="1306" spans="1:30" x14ac:dyDescent="0.25">
      <c r="A1306" t="s">
        <v>1371</v>
      </c>
      <c r="B1306" s="1">
        <v>44294</v>
      </c>
      <c r="D1306" s="1">
        <v>45364</v>
      </c>
      <c r="E1306" s="1">
        <v>45364</v>
      </c>
      <c r="F1306" s="1">
        <v>45457</v>
      </c>
      <c r="G1306" s="1">
        <v>45457</v>
      </c>
      <c r="H1306">
        <v>2</v>
      </c>
      <c r="I1306">
        <v>66.680000000000007</v>
      </c>
      <c r="J1306">
        <v>33.340000000000003</v>
      </c>
      <c r="K1306">
        <v>56.49</v>
      </c>
      <c r="L1306" t="s">
        <v>40</v>
      </c>
      <c r="M1306" t="s">
        <v>69</v>
      </c>
      <c r="N1306" t="s">
        <v>42</v>
      </c>
      <c r="O1306">
        <v>37</v>
      </c>
      <c r="P1306" t="s">
        <v>34</v>
      </c>
      <c r="Q1306" t="s">
        <v>50</v>
      </c>
      <c r="R1306" t="s">
        <v>67</v>
      </c>
      <c r="S1306" t="s">
        <v>45</v>
      </c>
      <c r="T1306">
        <v>0</v>
      </c>
      <c r="U1306">
        <v>0</v>
      </c>
      <c r="V1306">
        <v>0</v>
      </c>
      <c r="W1306">
        <v>1</v>
      </c>
      <c r="X1306">
        <v>0</v>
      </c>
      <c r="Y1306" s="1">
        <v>44767</v>
      </c>
      <c r="Z1306" s="1">
        <v>44767</v>
      </c>
      <c r="AA1306">
        <v>0</v>
      </c>
      <c r="AB1306" t="s">
        <v>52</v>
      </c>
      <c r="AC1306" t="b">
        <v>1</v>
      </c>
      <c r="AD1306" t="b">
        <v>0</v>
      </c>
    </row>
    <row r="1307" spans="1:30" x14ac:dyDescent="0.25">
      <c r="A1307" t="s">
        <v>1372</v>
      </c>
      <c r="B1307" s="1">
        <v>45058</v>
      </c>
      <c r="D1307" s="1">
        <v>45090</v>
      </c>
      <c r="E1307" s="1">
        <v>45090</v>
      </c>
      <c r="F1307" s="1">
        <v>45227</v>
      </c>
      <c r="G1307" s="1">
        <v>45227</v>
      </c>
      <c r="H1307">
        <v>3</v>
      </c>
      <c r="I1307">
        <v>192.16</v>
      </c>
      <c r="J1307">
        <v>64.05</v>
      </c>
      <c r="K1307">
        <v>82.96</v>
      </c>
      <c r="L1307" t="s">
        <v>40</v>
      </c>
      <c r="M1307" t="s">
        <v>60</v>
      </c>
      <c r="N1307" t="s">
        <v>48</v>
      </c>
      <c r="O1307">
        <v>30</v>
      </c>
      <c r="P1307" t="s">
        <v>70</v>
      </c>
      <c r="Q1307" t="s">
        <v>35</v>
      </c>
      <c r="R1307" t="s">
        <v>67</v>
      </c>
      <c r="S1307" t="s">
        <v>51</v>
      </c>
      <c r="T1307">
        <v>0</v>
      </c>
      <c r="U1307">
        <v>0</v>
      </c>
      <c r="V1307">
        <v>0</v>
      </c>
      <c r="W1307">
        <v>0</v>
      </c>
      <c r="X1307">
        <v>1</v>
      </c>
      <c r="Y1307">
        <v>0</v>
      </c>
      <c r="Z1307" t="s">
        <v>37</v>
      </c>
      <c r="AA1307">
        <v>7</v>
      </c>
      <c r="AB1307" t="s">
        <v>38</v>
      </c>
      <c r="AC1307" t="b">
        <v>1</v>
      </c>
      <c r="AD1307" t="b">
        <v>0</v>
      </c>
    </row>
    <row r="1308" spans="1:30" x14ac:dyDescent="0.25">
      <c r="A1308" t="s">
        <v>1373</v>
      </c>
      <c r="B1308" s="1">
        <v>44527</v>
      </c>
      <c r="D1308" s="1">
        <v>45347</v>
      </c>
      <c r="E1308" s="1">
        <v>45347</v>
      </c>
      <c r="F1308" s="1">
        <v>45728</v>
      </c>
      <c r="G1308" s="1">
        <v>45728</v>
      </c>
      <c r="H1308">
        <v>5</v>
      </c>
      <c r="I1308">
        <v>295.41000000000003</v>
      </c>
      <c r="J1308">
        <v>59.08</v>
      </c>
      <c r="K1308">
        <v>16.579999999999998</v>
      </c>
      <c r="L1308" t="s">
        <v>87</v>
      </c>
      <c r="M1308" t="s">
        <v>32</v>
      </c>
      <c r="N1308" t="s">
        <v>48</v>
      </c>
      <c r="O1308">
        <v>38</v>
      </c>
      <c r="P1308" t="s">
        <v>34</v>
      </c>
      <c r="Q1308" t="s">
        <v>66</v>
      </c>
      <c r="R1308" t="s">
        <v>56</v>
      </c>
      <c r="S1308" t="s">
        <v>51</v>
      </c>
      <c r="T1308">
        <v>0</v>
      </c>
      <c r="U1308">
        <v>0</v>
      </c>
      <c r="V1308">
        <v>0</v>
      </c>
      <c r="W1308">
        <v>0</v>
      </c>
      <c r="X1308">
        <v>1</v>
      </c>
      <c r="Y1308" s="1">
        <v>45435</v>
      </c>
      <c r="Z1308" s="1">
        <v>45435</v>
      </c>
      <c r="AA1308">
        <v>1</v>
      </c>
      <c r="AB1308" t="s">
        <v>52</v>
      </c>
      <c r="AC1308" t="b">
        <v>1</v>
      </c>
      <c r="AD1308" t="b">
        <v>1</v>
      </c>
    </row>
    <row r="1309" spans="1:30" x14ac:dyDescent="0.25">
      <c r="A1309" t="s">
        <v>1374</v>
      </c>
      <c r="B1309" s="1">
        <v>45441</v>
      </c>
      <c r="D1309" s="1">
        <v>45449</v>
      </c>
      <c r="E1309" s="1">
        <v>45449</v>
      </c>
      <c r="F1309" s="1">
        <v>45508</v>
      </c>
      <c r="G1309" s="1">
        <v>45508</v>
      </c>
      <c r="H1309">
        <v>5</v>
      </c>
      <c r="I1309">
        <v>189.36</v>
      </c>
      <c r="J1309">
        <v>37.869999999999997</v>
      </c>
      <c r="K1309">
        <v>58</v>
      </c>
      <c r="L1309" t="s">
        <v>40</v>
      </c>
      <c r="M1309" t="s">
        <v>32</v>
      </c>
      <c r="N1309" t="s">
        <v>48</v>
      </c>
      <c r="O1309">
        <v>29</v>
      </c>
      <c r="P1309" t="s">
        <v>70</v>
      </c>
      <c r="Q1309" t="s">
        <v>66</v>
      </c>
      <c r="R1309" t="s">
        <v>63</v>
      </c>
      <c r="S1309" t="s">
        <v>45</v>
      </c>
      <c r="T1309">
        <v>0</v>
      </c>
      <c r="U1309">
        <v>0</v>
      </c>
      <c r="V1309">
        <v>0</v>
      </c>
      <c r="W1309">
        <v>1</v>
      </c>
      <c r="X1309">
        <v>1</v>
      </c>
      <c r="Y1309">
        <v>0</v>
      </c>
      <c r="Z1309" t="s">
        <v>37</v>
      </c>
      <c r="AA1309">
        <v>0</v>
      </c>
      <c r="AB1309" t="s">
        <v>38</v>
      </c>
      <c r="AC1309" t="b">
        <v>1</v>
      </c>
      <c r="AD1309" t="b">
        <v>0</v>
      </c>
    </row>
    <row r="1310" spans="1:30" x14ac:dyDescent="0.25">
      <c r="A1310" t="s">
        <v>1375</v>
      </c>
      <c r="B1310" s="1">
        <v>45465</v>
      </c>
      <c r="D1310" s="1">
        <v>45861</v>
      </c>
      <c r="E1310" s="1">
        <v>45861</v>
      </c>
      <c r="F1310" s="1">
        <v>45942</v>
      </c>
      <c r="G1310" s="1">
        <v>45942</v>
      </c>
      <c r="H1310">
        <v>5</v>
      </c>
      <c r="I1310">
        <v>404.16</v>
      </c>
      <c r="J1310">
        <v>80.83</v>
      </c>
      <c r="K1310">
        <v>32.35</v>
      </c>
      <c r="L1310" t="s">
        <v>40</v>
      </c>
      <c r="M1310" t="s">
        <v>60</v>
      </c>
      <c r="N1310" t="s">
        <v>42</v>
      </c>
      <c r="O1310">
        <v>20</v>
      </c>
      <c r="P1310" t="s">
        <v>70</v>
      </c>
      <c r="Q1310" t="s">
        <v>55</v>
      </c>
      <c r="R1310" t="s">
        <v>44</v>
      </c>
      <c r="S1310" t="s">
        <v>85</v>
      </c>
      <c r="T1310">
        <v>0</v>
      </c>
      <c r="U1310">
        <v>1</v>
      </c>
      <c r="V1310">
        <v>2</v>
      </c>
      <c r="W1310">
        <v>0</v>
      </c>
      <c r="X1310">
        <v>2</v>
      </c>
      <c r="Y1310">
        <v>0</v>
      </c>
      <c r="Z1310" t="s">
        <v>37</v>
      </c>
      <c r="AA1310">
        <v>0</v>
      </c>
      <c r="AB1310" t="s">
        <v>38</v>
      </c>
      <c r="AC1310" t="b">
        <v>1</v>
      </c>
      <c r="AD1310" t="b">
        <v>0</v>
      </c>
    </row>
    <row r="1311" spans="1:30" x14ac:dyDescent="0.25">
      <c r="A1311" t="s">
        <v>1376</v>
      </c>
      <c r="B1311" s="1">
        <v>44553</v>
      </c>
      <c r="D1311" s="1">
        <v>44662</v>
      </c>
      <c r="E1311" s="1">
        <v>44662</v>
      </c>
      <c r="F1311" s="1">
        <v>45525</v>
      </c>
      <c r="G1311" s="1">
        <v>45525</v>
      </c>
      <c r="H1311">
        <v>5</v>
      </c>
      <c r="I1311">
        <v>63.02</v>
      </c>
      <c r="J1311">
        <v>12.6</v>
      </c>
      <c r="K1311">
        <v>0</v>
      </c>
      <c r="L1311" t="s">
        <v>40</v>
      </c>
      <c r="M1311" t="s">
        <v>32</v>
      </c>
      <c r="N1311" t="s">
        <v>33</v>
      </c>
      <c r="O1311">
        <v>32</v>
      </c>
      <c r="P1311" t="s">
        <v>34</v>
      </c>
      <c r="Q1311" t="s">
        <v>90</v>
      </c>
      <c r="R1311" t="s">
        <v>35</v>
      </c>
      <c r="S1311" t="s">
        <v>85</v>
      </c>
      <c r="T1311">
        <v>0</v>
      </c>
      <c r="U1311">
        <v>0</v>
      </c>
      <c r="V1311">
        <v>1</v>
      </c>
      <c r="W1311">
        <v>0</v>
      </c>
      <c r="X1311">
        <v>0</v>
      </c>
      <c r="Y1311" s="1">
        <v>45510</v>
      </c>
      <c r="Z1311" s="1">
        <v>45510</v>
      </c>
      <c r="AA1311">
        <v>10</v>
      </c>
      <c r="AB1311" t="s">
        <v>73</v>
      </c>
      <c r="AC1311" t="b">
        <v>0</v>
      </c>
      <c r="AD1311" t="b">
        <v>0</v>
      </c>
    </row>
    <row r="1312" spans="1:30" x14ac:dyDescent="0.25">
      <c r="A1312" t="s">
        <v>1377</v>
      </c>
      <c r="B1312" s="1">
        <v>44017</v>
      </c>
      <c r="D1312" s="1">
        <v>44744</v>
      </c>
      <c r="E1312" s="1">
        <v>44744</v>
      </c>
      <c r="F1312" s="1">
        <v>45084</v>
      </c>
      <c r="G1312" s="1">
        <v>45084</v>
      </c>
      <c r="H1312">
        <v>2</v>
      </c>
      <c r="I1312">
        <v>64.209999999999994</v>
      </c>
      <c r="J1312">
        <v>32.11</v>
      </c>
      <c r="K1312">
        <v>14.73</v>
      </c>
      <c r="L1312" t="s">
        <v>65</v>
      </c>
      <c r="M1312" t="s">
        <v>76</v>
      </c>
      <c r="N1312" t="s">
        <v>33</v>
      </c>
      <c r="O1312">
        <v>29</v>
      </c>
      <c r="P1312" t="s">
        <v>70</v>
      </c>
      <c r="Q1312" t="s">
        <v>82</v>
      </c>
      <c r="R1312" t="s">
        <v>63</v>
      </c>
      <c r="S1312" t="s">
        <v>72</v>
      </c>
      <c r="T1312">
        <v>0</v>
      </c>
      <c r="U1312">
        <v>1</v>
      </c>
      <c r="V1312">
        <v>0</v>
      </c>
      <c r="W1312">
        <v>0</v>
      </c>
      <c r="X1312">
        <v>0</v>
      </c>
      <c r="Y1312">
        <v>0</v>
      </c>
      <c r="Z1312" t="s">
        <v>37</v>
      </c>
      <c r="AA1312">
        <v>0</v>
      </c>
      <c r="AB1312" t="s">
        <v>73</v>
      </c>
      <c r="AC1312" t="b">
        <v>0</v>
      </c>
      <c r="AD1312" t="b">
        <v>0</v>
      </c>
    </row>
    <row r="1313" spans="1:30" x14ac:dyDescent="0.25">
      <c r="A1313" t="s">
        <v>1378</v>
      </c>
      <c r="B1313" s="1">
        <v>44870</v>
      </c>
      <c r="D1313" s="1">
        <v>45489</v>
      </c>
      <c r="E1313" s="1">
        <v>45489</v>
      </c>
      <c r="F1313" s="1">
        <v>45628</v>
      </c>
      <c r="G1313" s="1">
        <v>45628</v>
      </c>
      <c r="H1313">
        <v>2</v>
      </c>
      <c r="I1313">
        <v>66.239999999999995</v>
      </c>
      <c r="J1313">
        <v>33.119999999999997</v>
      </c>
      <c r="K1313">
        <v>44.98</v>
      </c>
      <c r="L1313" t="s">
        <v>31</v>
      </c>
      <c r="M1313" t="s">
        <v>41</v>
      </c>
      <c r="N1313" t="s">
        <v>48</v>
      </c>
      <c r="O1313">
        <v>40</v>
      </c>
      <c r="P1313" t="s">
        <v>34</v>
      </c>
      <c r="Q1313" t="s">
        <v>50</v>
      </c>
      <c r="R1313" t="s">
        <v>63</v>
      </c>
      <c r="S1313" t="s">
        <v>57</v>
      </c>
      <c r="T1313">
        <v>0</v>
      </c>
      <c r="U1313">
        <v>0</v>
      </c>
      <c r="V1313">
        <v>0</v>
      </c>
      <c r="W1313">
        <v>0</v>
      </c>
      <c r="X1313">
        <v>1</v>
      </c>
      <c r="Y1313" s="1">
        <v>45555</v>
      </c>
      <c r="Z1313" s="1">
        <v>45555</v>
      </c>
      <c r="AA1313">
        <v>0</v>
      </c>
      <c r="AB1313" t="s">
        <v>52</v>
      </c>
      <c r="AC1313" t="b">
        <v>1</v>
      </c>
      <c r="AD1313" t="b">
        <v>0</v>
      </c>
    </row>
    <row r="1314" spans="1:30" x14ac:dyDescent="0.25">
      <c r="A1314" t="s">
        <v>1379</v>
      </c>
      <c r="B1314" s="1">
        <v>45554</v>
      </c>
      <c r="D1314" s="1">
        <v>45670</v>
      </c>
      <c r="E1314" s="1">
        <v>45670</v>
      </c>
      <c r="F1314" s="1">
        <v>45719</v>
      </c>
      <c r="G1314" s="1">
        <v>45719</v>
      </c>
      <c r="H1314">
        <v>4</v>
      </c>
      <c r="I1314">
        <v>268.74</v>
      </c>
      <c r="J1314">
        <v>67.19</v>
      </c>
      <c r="K1314">
        <v>70.55</v>
      </c>
      <c r="L1314" t="s">
        <v>87</v>
      </c>
      <c r="M1314" t="s">
        <v>88</v>
      </c>
      <c r="N1314" t="s">
        <v>48</v>
      </c>
      <c r="O1314">
        <v>23</v>
      </c>
      <c r="P1314" t="s">
        <v>70</v>
      </c>
      <c r="Q1314" t="s">
        <v>82</v>
      </c>
      <c r="R1314" t="s">
        <v>44</v>
      </c>
      <c r="S1314" t="s">
        <v>57</v>
      </c>
      <c r="T1314">
        <v>0</v>
      </c>
      <c r="U1314">
        <v>0</v>
      </c>
      <c r="V1314">
        <v>0</v>
      </c>
      <c r="W1314">
        <v>1</v>
      </c>
      <c r="X1314">
        <v>2</v>
      </c>
      <c r="Y1314" s="1">
        <v>45612</v>
      </c>
      <c r="Z1314" s="1">
        <v>45612</v>
      </c>
      <c r="AA1314">
        <v>1</v>
      </c>
      <c r="AB1314" t="s">
        <v>38</v>
      </c>
      <c r="AC1314" t="b">
        <v>1</v>
      </c>
      <c r="AD1314" t="b">
        <v>0</v>
      </c>
    </row>
    <row r="1315" spans="1:30" x14ac:dyDescent="0.25">
      <c r="A1315" t="s">
        <v>1380</v>
      </c>
      <c r="B1315" s="1">
        <v>45184</v>
      </c>
      <c r="D1315" s="1">
        <v>45942</v>
      </c>
      <c r="E1315" s="1">
        <v>45942</v>
      </c>
      <c r="F1315" s="1">
        <v>45943</v>
      </c>
      <c r="G1315" s="1">
        <v>45943</v>
      </c>
      <c r="H1315">
        <v>3</v>
      </c>
      <c r="I1315">
        <v>276.92</v>
      </c>
      <c r="J1315">
        <v>92.31</v>
      </c>
      <c r="K1315">
        <v>79.44</v>
      </c>
      <c r="L1315" t="s">
        <v>47</v>
      </c>
      <c r="M1315" t="s">
        <v>41</v>
      </c>
      <c r="N1315" t="s">
        <v>48</v>
      </c>
      <c r="O1315">
        <v>28</v>
      </c>
      <c r="P1315" t="s">
        <v>70</v>
      </c>
      <c r="Q1315" t="s">
        <v>90</v>
      </c>
      <c r="R1315" t="s">
        <v>35</v>
      </c>
      <c r="S1315" t="s">
        <v>72</v>
      </c>
      <c r="T1315">
        <v>0</v>
      </c>
      <c r="U1315">
        <v>0</v>
      </c>
      <c r="V1315">
        <v>0</v>
      </c>
      <c r="W1315">
        <v>0</v>
      </c>
      <c r="X1315">
        <v>2</v>
      </c>
      <c r="Y1315" s="1">
        <v>45656</v>
      </c>
      <c r="Z1315" s="1">
        <v>45656</v>
      </c>
      <c r="AA1315">
        <v>0</v>
      </c>
      <c r="AB1315" t="s">
        <v>38</v>
      </c>
      <c r="AC1315" t="b">
        <v>1</v>
      </c>
      <c r="AD1315" t="b">
        <v>1</v>
      </c>
    </row>
    <row r="1316" spans="1:30" x14ac:dyDescent="0.25">
      <c r="A1316" t="s">
        <v>1381</v>
      </c>
      <c r="B1316" s="1">
        <v>44434</v>
      </c>
      <c r="D1316" s="1">
        <v>44461</v>
      </c>
      <c r="E1316" s="1">
        <v>44461</v>
      </c>
      <c r="F1316" s="1">
        <v>44979</v>
      </c>
      <c r="G1316" s="1">
        <v>44979</v>
      </c>
      <c r="H1316">
        <v>2</v>
      </c>
      <c r="I1316">
        <v>7.42</v>
      </c>
      <c r="J1316">
        <v>3.71</v>
      </c>
      <c r="K1316">
        <v>8.6999999999999993</v>
      </c>
      <c r="L1316" t="s">
        <v>31</v>
      </c>
      <c r="M1316" t="s">
        <v>32</v>
      </c>
      <c r="N1316" t="s">
        <v>33</v>
      </c>
      <c r="O1316">
        <v>31</v>
      </c>
      <c r="P1316" t="s">
        <v>34</v>
      </c>
      <c r="Q1316" t="s">
        <v>66</v>
      </c>
      <c r="R1316" t="s">
        <v>56</v>
      </c>
      <c r="S1316" t="s">
        <v>57</v>
      </c>
      <c r="T1316">
        <v>0</v>
      </c>
      <c r="U1316">
        <v>0</v>
      </c>
      <c r="V1316">
        <v>0</v>
      </c>
      <c r="W1316">
        <v>0</v>
      </c>
      <c r="X1316">
        <v>1</v>
      </c>
      <c r="Y1316" s="1">
        <v>45564</v>
      </c>
      <c r="Z1316" s="1">
        <v>45564</v>
      </c>
      <c r="AA1316">
        <v>4</v>
      </c>
      <c r="AB1316" t="s">
        <v>38</v>
      </c>
      <c r="AC1316" t="b">
        <v>1</v>
      </c>
      <c r="AD1316" t="b">
        <v>0</v>
      </c>
    </row>
    <row r="1317" spans="1:30" x14ac:dyDescent="0.25">
      <c r="A1317" t="s">
        <v>1382</v>
      </c>
      <c r="B1317" s="1">
        <v>45520</v>
      </c>
      <c r="D1317" s="1">
        <v>45940</v>
      </c>
      <c r="E1317" s="1">
        <v>45940</v>
      </c>
      <c r="F1317" s="1">
        <v>45944</v>
      </c>
      <c r="G1317" s="1">
        <v>45944</v>
      </c>
      <c r="H1317">
        <v>1</v>
      </c>
      <c r="I1317">
        <v>3.7</v>
      </c>
      <c r="J1317">
        <v>3.7</v>
      </c>
      <c r="K1317">
        <v>3.97</v>
      </c>
      <c r="L1317" t="s">
        <v>31</v>
      </c>
      <c r="M1317" t="s">
        <v>69</v>
      </c>
      <c r="N1317" t="s">
        <v>48</v>
      </c>
      <c r="O1317">
        <v>29</v>
      </c>
      <c r="P1317" t="s">
        <v>70</v>
      </c>
      <c r="Q1317" t="s">
        <v>50</v>
      </c>
      <c r="R1317" t="s">
        <v>35</v>
      </c>
      <c r="S1317" t="s">
        <v>35</v>
      </c>
      <c r="T1317">
        <v>0</v>
      </c>
      <c r="U1317">
        <v>0</v>
      </c>
      <c r="V1317">
        <v>0</v>
      </c>
      <c r="W1317">
        <v>0</v>
      </c>
      <c r="X1317">
        <v>0</v>
      </c>
      <c r="Y1317">
        <v>0</v>
      </c>
      <c r="Z1317" t="s">
        <v>37</v>
      </c>
      <c r="AA1317">
        <v>0</v>
      </c>
      <c r="AB1317" t="s">
        <v>52</v>
      </c>
      <c r="AC1317" t="b">
        <v>1</v>
      </c>
      <c r="AD1317" t="b">
        <v>0</v>
      </c>
    </row>
    <row r="1318" spans="1:30" x14ac:dyDescent="0.25">
      <c r="A1318" t="s">
        <v>1383</v>
      </c>
      <c r="B1318" s="1">
        <v>44161</v>
      </c>
      <c r="D1318" s="1">
        <v>44766</v>
      </c>
      <c r="E1318" s="1">
        <v>44766</v>
      </c>
      <c r="F1318">
        <v>0</v>
      </c>
      <c r="G1318" t="s">
        <v>92</v>
      </c>
      <c r="H1318">
        <v>0</v>
      </c>
      <c r="I1318">
        <v>0</v>
      </c>
      <c r="J1318">
        <v>0</v>
      </c>
      <c r="K1318">
        <v>0</v>
      </c>
      <c r="L1318" t="s">
        <v>47</v>
      </c>
      <c r="M1318" t="s">
        <v>54</v>
      </c>
      <c r="N1318" t="s">
        <v>48</v>
      </c>
      <c r="O1318">
        <v>36</v>
      </c>
      <c r="P1318" t="s">
        <v>34</v>
      </c>
      <c r="Q1318" t="s">
        <v>55</v>
      </c>
      <c r="R1318" t="s">
        <v>63</v>
      </c>
      <c r="S1318" t="s">
        <v>57</v>
      </c>
      <c r="T1318">
        <v>0</v>
      </c>
      <c r="U1318">
        <v>0</v>
      </c>
      <c r="V1318">
        <v>0</v>
      </c>
      <c r="W1318">
        <v>0</v>
      </c>
      <c r="X1318">
        <v>0</v>
      </c>
      <c r="Y1318" s="1">
        <v>45536</v>
      </c>
      <c r="Z1318" s="1">
        <v>45536</v>
      </c>
      <c r="AA1318">
        <v>0</v>
      </c>
      <c r="AB1318" t="s">
        <v>52</v>
      </c>
      <c r="AC1318" t="b">
        <v>1</v>
      </c>
      <c r="AD1318" t="b">
        <v>0</v>
      </c>
    </row>
    <row r="1319" spans="1:30" x14ac:dyDescent="0.25">
      <c r="A1319" t="s">
        <v>1384</v>
      </c>
      <c r="B1319" s="1">
        <v>44882</v>
      </c>
      <c r="D1319" s="1">
        <v>45551</v>
      </c>
      <c r="E1319" s="1">
        <v>45551</v>
      </c>
      <c r="F1319" s="1">
        <v>45895</v>
      </c>
      <c r="G1319" s="1">
        <v>45895</v>
      </c>
      <c r="H1319">
        <v>6</v>
      </c>
      <c r="I1319">
        <v>172.46</v>
      </c>
      <c r="J1319">
        <v>28.74</v>
      </c>
      <c r="K1319">
        <v>20.05</v>
      </c>
      <c r="L1319" t="s">
        <v>47</v>
      </c>
      <c r="M1319" t="s">
        <v>76</v>
      </c>
      <c r="N1319" t="s">
        <v>48</v>
      </c>
      <c r="O1319">
        <v>33</v>
      </c>
      <c r="P1319" t="s">
        <v>34</v>
      </c>
      <c r="Q1319" t="s">
        <v>43</v>
      </c>
      <c r="R1319" t="s">
        <v>63</v>
      </c>
      <c r="S1319" t="s">
        <v>36</v>
      </c>
      <c r="T1319">
        <v>0</v>
      </c>
      <c r="U1319">
        <v>0</v>
      </c>
      <c r="V1319">
        <v>0</v>
      </c>
      <c r="W1319">
        <v>0</v>
      </c>
      <c r="X1319">
        <v>1</v>
      </c>
      <c r="Y1319">
        <v>0</v>
      </c>
      <c r="Z1319" t="s">
        <v>37</v>
      </c>
      <c r="AA1319">
        <v>0</v>
      </c>
      <c r="AB1319" t="s">
        <v>38</v>
      </c>
      <c r="AC1319" t="b">
        <v>1</v>
      </c>
      <c r="AD1319" t="b">
        <v>0</v>
      </c>
    </row>
    <row r="1320" spans="1:30" x14ac:dyDescent="0.25">
      <c r="A1320" t="s">
        <v>1385</v>
      </c>
      <c r="B1320" s="1">
        <v>44458</v>
      </c>
      <c r="D1320" s="1">
        <v>45754</v>
      </c>
      <c r="E1320" s="1">
        <v>45754</v>
      </c>
      <c r="F1320" s="1">
        <v>45843</v>
      </c>
      <c r="G1320" s="1">
        <v>45843</v>
      </c>
      <c r="H1320">
        <v>5</v>
      </c>
      <c r="I1320">
        <v>383.75</v>
      </c>
      <c r="J1320">
        <v>76.75</v>
      </c>
      <c r="K1320">
        <v>67.31</v>
      </c>
      <c r="L1320" t="s">
        <v>65</v>
      </c>
      <c r="M1320" t="s">
        <v>88</v>
      </c>
      <c r="N1320" t="s">
        <v>48</v>
      </c>
      <c r="O1320">
        <v>26</v>
      </c>
      <c r="P1320" t="s">
        <v>70</v>
      </c>
      <c r="Q1320" t="s">
        <v>82</v>
      </c>
      <c r="R1320" t="s">
        <v>35</v>
      </c>
      <c r="S1320" t="s">
        <v>36</v>
      </c>
      <c r="T1320">
        <v>0</v>
      </c>
      <c r="U1320">
        <v>0</v>
      </c>
      <c r="V1320">
        <v>2</v>
      </c>
      <c r="W1320">
        <v>0</v>
      </c>
      <c r="X1320">
        <v>2</v>
      </c>
      <c r="Y1320" s="1">
        <v>45398</v>
      </c>
      <c r="Z1320" s="1">
        <v>45398</v>
      </c>
      <c r="AA1320">
        <v>0</v>
      </c>
      <c r="AB1320" t="s">
        <v>73</v>
      </c>
      <c r="AC1320" t="b">
        <v>1</v>
      </c>
      <c r="AD1320" t="b">
        <v>0</v>
      </c>
    </row>
    <row r="1321" spans="1:30" x14ac:dyDescent="0.25">
      <c r="A1321" t="s">
        <v>1068</v>
      </c>
      <c r="B1321" s="1">
        <v>43908</v>
      </c>
      <c r="D1321" s="1">
        <v>45142</v>
      </c>
      <c r="E1321" s="1">
        <v>45142</v>
      </c>
      <c r="F1321" s="1">
        <v>45335</v>
      </c>
      <c r="G1321" s="1">
        <v>45335</v>
      </c>
      <c r="H1321">
        <v>4</v>
      </c>
      <c r="I1321">
        <v>503.85</v>
      </c>
      <c r="J1321">
        <v>125.96</v>
      </c>
      <c r="K1321">
        <v>146.4</v>
      </c>
      <c r="L1321" t="s">
        <v>47</v>
      </c>
      <c r="M1321" t="s">
        <v>69</v>
      </c>
      <c r="N1321" t="s">
        <v>42</v>
      </c>
      <c r="O1321">
        <v>52</v>
      </c>
      <c r="P1321" t="s">
        <v>34</v>
      </c>
      <c r="Q1321" t="s">
        <v>35</v>
      </c>
      <c r="R1321" t="s">
        <v>44</v>
      </c>
      <c r="S1321" t="s">
        <v>85</v>
      </c>
      <c r="T1321">
        <v>0</v>
      </c>
      <c r="U1321">
        <v>0</v>
      </c>
      <c r="V1321">
        <v>0</v>
      </c>
      <c r="W1321">
        <v>1</v>
      </c>
      <c r="X1321">
        <v>0</v>
      </c>
      <c r="Y1321" s="1">
        <v>45580</v>
      </c>
      <c r="Z1321" s="1">
        <v>45580</v>
      </c>
      <c r="AA1321">
        <v>0</v>
      </c>
      <c r="AB1321" t="s">
        <v>38</v>
      </c>
      <c r="AC1321" t="b">
        <v>1</v>
      </c>
      <c r="AD1321" t="b">
        <v>0</v>
      </c>
    </row>
    <row r="1322" spans="1:30" x14ac:dyDescent="0.25">
      <c r="A1322" t="s">
        <v>1386</v>
      </c>
      <c r="B1322" s="1">
        <v>45500</v>
      </c>
      <c r="D1322" s="1">
        <v>45846</v>
      </c>
      <c r="E1322" s="1">
        <v>45846</v>
      </c>
      <c r="F1322">
        <v>0</v>
      </c>
      <c r="G1322" t="s">
        <v>92</v>
      </c>
      <c r="H1322">
        <v>0</v>
      </c>
      <c r="I1322">
        <v>0</v>
      </c>
      <c r="J1322">
        <v>0</v>
      </c>
      <c r="K1322">
        <v>0</v>
      </c>
      <c r="L1322" t="s">
        <v>40</v>
      </c>
      <c r="M1322" t="s">
        <v>54</v>
      </c>
      <c r="N1322" t="s">
        <v>48</v>
      </c>
      <c r="O1322">
        <v>16</v>
      </c>
      <c r="P1322" t="s">
        <v>49</v>
      </c>
      <c r="Q1322" t="s">
        <v>35</v>
      </c>
      <c r="R1322" t="s">
        <v>56</v>
      </c>
      <c r="S1322" t="s">
        <v>57</v>
      </c>
      <c r="T1322">
        <v>0</v>
      </c>
      <c r="U1322">
        <v>0</v>
      </c>
      <c r="V1322">
        <v>0</v>
      </c>
      <c r="W1322">
        <v>0</v>
      </c>
      <c r="X1322">
        <v>0</v>
      </c>
      <c r="Y1322">
        <v>0</v>
      </c>
      <c r="Z1322" t="s">
        <v>37</v>
      </c>
      <c r="AA1322">
        <v>0</v>
      </c>
      <c r="AB1322" t="s">
        <v>73</v>
      </c>
      <c r="AC1322" t="b">
        <v>0</v>
      </c>
      <c r="AD1322" t="b">
        <v>1</v>
      </c>
    </row>
    <row r="1323" spans="1:30" x14ac:dyDescent="0.25">
      <c r="A1323" t="s">
        <v>1387</v>
      </c>
      <c r="B1323" s="1">
        <v>44477</v>
      </c>
      <c r="D1323" s="1">
        <v>44522</v>
      </c>
      <c r="E1323" s="1">
        <v>44522</v>
      </c>
      <c r="F1323" s="1">
        <v>45618</v>
      </c>
      <c r="G1323" s="1">
        <v>45618</v>
      </c>
      <c r="H1323">
        <v>4</v>
      </c>
      <c r="I1323">
        <v>147.13999999999999</v>
      </c>
      <c r="J1323">
        <v>36.78</v>
      </c>
      <c r="K1323">
        <v>57.25</v>
      </c>
      <c r="L1323" t="s">
        <v>47</v>
      </c>
      <c r="M1323" t="s">
        <v>32</v>
      </c>
      <c r="N1323" t="s">
        <v>42</v>
      </c>
      <c r="O1323">
        <v>42</v>
      </c>
      <c r="P1323" t="s">
        <v>34</v>
      </c>
      <c r="Q1323" t="s">
        <v>43</v>
      </c>
      <c r="R1323" t="s">
        <v>56</v>
      </c>
      <c r="S1323" t="s">
        <v>45</v>
      </c>
      <c r="T1323">
        <v>0</v>
      </c>
      <c r="U1323">
        <v>0</v>
      </c>
      <c r="V1323">
        <v>0</v>
      </c>
      <c r="W1323">
        <v>1</v>
      </c>
      <c r="X1323">
        <v>3</v>
      </c>
      <c r="Y1323" s="1">
        <v>45697</v>
      </c>
      <c r="Z1323" s="1">
        <v>45697</v>
      </c>
      <c r="AA1323">
        <v>0</v>
      </c>
      <c r="AB1323" t="s">
        <v>52</v>
      </c>
      <c r="AC1323" t="b">
        <v>0</v>
      </c>
      <c r="AD1323" t="b">
        <v>0</v>
      </c>
    </row>
    <row r="1324" spans="1:30" x14ac:dyDescent="0.25">
      <c r="A1324" t="s">
        <v>1388</v>
      </c>
      <c r="B1324" s="1">
        <v>45011</v>
      </c>
      <c r="D1324" s="1">
        <v>45087</v>
      </c>
      <c r="E1324" s="1">
        <v>45087</v>
      </c>
      <c r="F1324" s="1">
        <v>45138</v>
      </c>
      <c r="G1324" s="1">
        <v>45138</v>
      </c>
      <c r="H1324">
        <v>3</v>
      </c>
      <c r="I1324">
        <v>167.11</v>
      </c>
      <c r="J1324">
        <v>55.7</v>
      </c>
      <c r="K1324">
        <v>10.88</v>
      </c>
      <c r="L1324" t="s">
        <v>87</v>
      </c>
      <c r="M1324" t="s">
        <v>60</v>
      </c>
      <c r="N1324" t="s">
        <v>42</v>
      </c>
      <c r="O1324">
        <v>28</v>
      </c>
      <c r="P1324" t="s">
        <v>70</v>
      </c>
      <c r="Q1324" t="s">
        <v>55</v>
      </c>
      <c r="R1324" t="s">
        <v>56</v>
      </c>
      <c r="S1324" t="s">
        <v>57</v>
      </c>
      <c r="T1324">
        <v>0</v>
      </c>
      <c r="U1324">
        <v>0</v>
      </c>
      <c r="V1324">
        <v>0</v>
      </c>
      <c r="W1324">
        <v>0</v>
      </c>
      <c r="X1324">
        <v>0</v>
      </c>
      <c r="Y1324" s="1">
        <v>45106</v>
      </c>
      <c r="Z1324" s="1">
        <v>45106</v>
      </c>
      <c r="AA1324">
        <v>0</v>
      </c>
      <c r="AB1324" t="s">
        <v>73</v>
      </c>
      <c r="AC1324" t="b">
        <v>0</v>
      </c>
      <c r="AD1324" t="b">
        <v>1</v>
      </c>
    </row>
    <row r="1325" spans="1:30" x14ac:dyDescent="0.25">
      <c r="A1325" t="s">
        <v>1389</v>
      </c>
      <c r="B1325" s="1">
        <v>44953</v>
      </c>
      <c r="D1325" s="1">
        <v>45487</v>
      </c>
      <c r="E1325" s="1">
        <v>45487</v>
      </c>
      <c r="F1325" s="1">
        <v>45649</v>
      </c>
      <c r="G1325" s="1">
        <v>45649</v>
      </c>
      <c r="H1325">
        <v>3</v>
      </c>
      <c r="I1325">
        <v>191.11</v>
      </c>
      <c r="J1325">
        <v>63.7</v>
      </c>
      <c r="K1325">
        <v>38.799999999999997</v>
      </c>
      <c r="L1325" t="s">
        <v>87</v>
      </c>
      <c r="M1325" t="s">
        <v>95</v>
      </c>
      <c r="N1325" t="s">
        <v>48</v>
      </c>
      <c r="O1325">
        <v>49</v>
      </c>
      <c r="P1325" t="s">
        <v>34</v>
      </c>
      <c r="Q1325" t="s">
        <v>35</v>
      </c>
      <c r="R1325" t="s">
        <v>35</v>
      </c>
      <c r="S1325" t="s">
        <v>57</v>
      </c>
      <c r="T1325">
        <v>0</v>
      </c>
      <c r="U1325">
        <v>0</v>
      </c>
      <c r="V1325">
        <v>0</v>
      </c>
      <c r="W1325">
        <v>0</v>
      </c>
      <c r="X1325">
        <v>0</v>
      </c>
      <c r="Y1325" s="1">
        <v>45760</v>
      </c>
      <c r="Z1325" s="1">
        <v>45760</v>
      </c>
      <c r="AA1325">
        <v>0</v>
      </c>
      <c r="AB1325" t="s">
        <v>38</v>
      </c>
      <c r="AC1325" t="b">
        <v>0</v>
      </c>
      <c r="AD1325" t="b">
        <v>0</v>
      </c>
    </row>
    <row r="1326" spans="1:30" x14ac:dyDescent="0.25">
      <c r="A1326" t="s">
        <v>1390</v>
      </c>
      <c r="B1326" s="1">
        <v>44280</v>
      </c>
      <c r="D1326" s="1">
        <v>45185</v>
      </c>
      <c r="E1326" s="1">
        <v>45185</v>
      </c>
      <c r="F1326" s="1">
        <v>45806</v>
      </c>
      <c r="G1326" s="1">
        <v>45806</v>
      </c>
      <c r="H1326">
        <v>3</v>
      </c>
      <c r="I1326">
        <v>95.8</v>
      </c>
      <c r="J1326">
        <v>31.93</v>
      </c>
      <c r="K1326">
        <v>35.35</v>
      </c>
      <c r="L1326" t="s">
        <v>87</v>
      </c>
      <c r="M1326" t="s">
        <v>54</v>
      </c>
      <c r="N1326" t="s">
        <v>42</v>
      </c>
      <c r="O1326">
        <v>34</v>
      </c>
      <c r="P1326" t="s">
        <v>34</v>
      </c>
      <c r="Q1326" t="s">
        <v>90</v>
      </c>
      <c r="R1326" t="s">
        <v>67</v>
      </c>
      <c r="S1326" t="s">
        <v>72</v>
      </c>
      <c r="T1326">
        <v>0</v>
      </c>
      <c r="U1326">
        <v>0</v>
      </c>
      <c r="V1326">
        <v>0</v>
      </c>
      <c r="W1326">
        <v>0</v>
      </c>
      <c r="X1326">
        <v>1</v>
      </c>
      <c r="Y1326">
        <v>0</v>
      </c>
      <c r="Z1326" t="s">
        <v>37</v>
      </c>
      <c r="AA1326">
        <v>0</v>
      </c>
      <c r="AB1326" t="s">
        <v>52</v>
      </c>
      <c r="AC1326" t="b">
        <v>1</v>
      </c>
      <c r="AD1326" t="b">
        <v>0</v>
      </c>
    </row>
    <row r="1327" spans="1:30" x14ac:dyDescent="0.25">
      <c r="A1327" t="s">
        <v>1391</v>
      </c>
      <c r="B1327" s="1">
        <v>45514</v>
      </c>
      <c r="D1327" s="1">
        <v>45727</v>
      </c>
      <c r="E1327" s="1">
        <v>45727</v>
      </c>
      <c r="F1327" s="1">
        <v>45876</v>
      </c>
      <c r="G1327" s="1">
        <v>45876</v>
      </c>
      <c r="H1327">
        <v>4</v>
      </c>
      <c r="I1327">
        <v>327.77</v>
      </c>
      <c r="J1327">
        <v>81.94</v>
      </c>
      <c r="K1327">
        <v>48.19</v>
      </c>
      <c r="L1327" t="s">
        <v>87</v>
      </c>
      <c r="M1327" t="s">
        <v>54</v>
      </c>
      <c r="N1327" t="s">
        <v>33</v>
      </c>
      <c r="O1327">
        <v>32</v>
      </c>
      <c r="P1327" t="s">
        <v>34</v>
      </c>
      <c r="Q1327" t="s">
        <v>55</v>
      </c>
      <c r="R1327" t="s">
        <v>56</v>
      </c>
      <c r="S1327" t="s">
        <v>85</v>
      </c>
      <c r="T1327">
        <v>0</v>
      </c>
      <c r="U1327">
        <v>1</v>
      </c>
      <c r="V1327">
        <v>0</v>
      </c>
      <c r="W1327">
        <v>1</v>
      </c>
      <c r="X1327">
        <v>1</v>
      </c>
      <c r="Y1327" s="1">
        <v>45812</v>
      </c>
      <c r="Z1327" s="1">
        <v>45812</v>
      </c>
      <c r="AA1327">
        <v>0</v>
      </c>
      <c r="AB1327" t="s">
        <v>38</v>
      </c>
      <c r="AC1327" t="b">
        <v>1</v>
      </c>
      <c r="AD1327" t="b">
        <v>0</v>
      </c>
    </row>
    <row r="1328" spans="1:30" x14ac:dyDescent="0.25">
      <c r="A1328" t="s">
        <v>1392</v>
      </c>
      <c r="B1328" s="1">
        <v>44964</v>
      </c>
      <c r="D1328" s="1">
        <v>45365</v>
      </c>
      <c r="E1328" s="1">
        <v>45365</v>
      </c>
      <c r="F1328" s="1">
        <v>45559</v>
      </c>
      <c r="G1328" s="1">
        <v>45559</v>
      </c>
      <c r="H1328">
        <v>4</v>
      </c>
      <c r="I1328">
        <v>233.48</v>
      </c>
      <c r="J1328">
        <v>58.37</v>
      </c>
      <c r="K1328">
        <v>81.16</v>
      </c>
      <c r="L1328" t="s">
        <v>59</v>
      </c>
      <c r="M1328" t="s">
        <v>88</v>
      </c>
      <c r="N1328" t="s">
        <v>42</v>
      </c>
      <c r="O1328">
        <v>31</v>
      </c>
      <c r="P1328" t="s">
        <v>34</v>
      </c>
      <c r="Q1328" t="s">
        <v>82</v>
      </c>
      <c r="R1328" t="s">
        <v>63</v>
      </c>
      <c r="S1328" t="s">
        <v>36</v>
      </c>
      <c r="T1328">
        <v>0</v>
      </c>
      <c r="U1328">
        <v>0</v>
      </c>
      <c r="V1328">
        <v>1</v>
      </c>
      <c r="W1328">
        <v>0</v>
      </c>
      <c r="X1328">
        <v>1</v>
      </c>
      <c r="Y1328" s="1">
        <v>45231</v>
      </c>
      <c r="Z1328" s="1">
        <v>45231</v>
      </c>
      <c r="AA1328">
        <v>8</v>
      </c>
      <c r="AB1328" t="s">
        <v>52</v>
      </c>
      <c r="AC1328" t="b">
        <v>1</v>
      </c>
      <c r="AD1328" t="b">
        <v>0</v>
      </c>
    </row>
    <row r="1329" spans="1:30" x14ac:dyDescent="0.25">
      <c r="A1329" t="s">
        <v>1393</v>
      </c>
      <c r="B1329" s="1">
        <v>44572</v>
      </c>
      <c r="D1329" s="1">
        <v>45212</v>
      </c>
      <c r="E1329" s="1">
        <v>45212</v>
      </c>
      <c r="F1329" s="1">
        <v>45503</v>
      </c>
      <c r="G1329" s="1">
        <v>45503</v>
      </c>
      <c r="H1329">
        <v>1</v>
      </c>
      <c r="I1329">
        <v>16.399999999999999</v>
      </c>
      <c r="J1329">
        <v>16.399999999999999</v>
      </c>
      <c r="K1329">
        <v>23.87</v>
      </c>
      <c r="L1329" t="s">
        <v>59</v>
      </c>
      <c r="M1329" t="s">
        <v>88</v>
      </c>
      <c r="N1329" t="s">
        <v>48</v>
      </c>
      <c r="O1329">
        <v>44</v>
      </c>
      <c r="P1329" t="s">
        <v>34</v>
      </c>
      <c r="Q1329" t="s">
        <v>43</v>
      </c>
      <c r="R1329" t="s">
        <v>44</v>
      </c>
      <c r="S1329" t="s">
        <v>51</v>
      </c>
      <c r="T1329">
        <v>1</v>
      </c>
      <c r="U1329">
        <v>0</v>
      </c>
      <c r="V1329">
        <v>0</v>
      </c>
      <c r="W1329">
        <v>0</v>
      </c>
      <c r="X1329">
        <v>1</v>
      </c>
      <c r="Y1329">
        <v>0</v>
      </c>
      <c r="Z1329" t="s">
        <v>37</v>
      </c>
      <c r="AA1329">
        <v>0</v>
      </c>
      <c r="AB1329" t="s">
        <v>73</v>
      </c>
      <c r="AC1329" t="b">
        <v>1</v>
      </c>
      <c r="AD1329" t="b">
        <v>0</v>
      </c>
    </row>
    <row r="1330" spans="1:30" x14ac:dyDescent="0.25">
      <c r="A1330" t="s">
        <v>1394</v>
      </c>
      <c r="B1330" s="1">
        <v>44219</v>
      </c>
      <c r="D1330" s="1">
        <v>45186</v>
      </c>
      <c r="E1330" s="1">
        <v>45186</v>
      </c>
      <c r="F1330" s="1">
        <v>45313</v>
      </c>
      <c r="G1330" s="1">
        <v>45313</v>
      </c>
      <c r="H1330">
        <v>5</v>
      </c>
      <c r="I1330">
        <v>518.36</v>
      </c>
      <c r="J1330">
        <v>103.67</v>
      </c>
      <c r="K1330">
        <v>200.69</v>
      </c>
      <c r="L1330" t="s">
        <v>65</v>
      </c>
      <c r="M1330" t="s">
        <v>60</v>
      </c>
      <c r="N1330" t="s">
        <v>48</v>
      </c>
      <c r="O1330">
        <v>46</v>
      </c>
      <c r="P1330" t="s">
        <v>34</v>
      </c>
      <c r="Q1330" t="s">
        <v>55</v>
      </c>
      <c r="R1330" t="s">
        <v>56</v>
      </c>
      <c r="S1330" t="s">
        <v>85</v>
      </c>
      <c r="T1330">
        <v>0</v>
      </c>
      <c r="U1330">
        <v>0</v>
      </c>
      <c r="V1330">
        <v>0</v>
      </c>
      <c r="W1330">
        <v>1</v>
      </c>
      <c r="X1330">
        <v>1</v>
      </c>
      <c r="Y1330" s="1">
        <v>44355</v>
      </c>
      <c r="Z1330" s="1">
        <v>44355</v>
      </c>
      <c r="AA1330">
        <v>0</v>
      </c>
      <c r="AB1330" t="s">
        <v>52</v>
      </c>
      <c r="AC1330" t="b">
        <v>0</v>
      </c>
      <c r="AD1330" t="b">
        <v>0</v>
      </c>
    </row>
    <row r="1331" spans="1:30" x14ac:dyDescent="0.25">
      <c r="A1331" t="s">
        <v>1395</v>
      </c>
      <c r="B1331" s="1">
        <v>45639</v>
      </c>
      <c r="D1331" s="1">
        <v>45739</v>
      </c>
      <c r="E1331" s="1">
        <v>45739</v>
      </c>
      <c r="F1331" s="1">
        <v>45927</v>
      </c>
      <c r="G1331" s="1">
        <v>45927</v>
      </c>
      <c r="H1331">
        <v>2</v>
      </c>
      <c r="I1331">
        <v>84.42</v>
      </c>
      <c r="J1331">
        <v>42.21</v>
      </c>
      <c r="K1331">
        <v>91.74</v>
      </c>
      <c r="L1331" t="s">
        <v>65</v>
      </c>
      <c r="M1331" t="s">
        <v>62</v>
      </c>
      <c r="N1331" t="s">
        <v>48</v>
      </c>
      <c r="O1331">
        <v>25</v>
      </c>
      <c r="P1331" t="s">
        <v>70</v>
      </c>
      <c r="Q1331" t="s">
        <v>90</v>
      </c>
      <c r="R1331" t="s">
        <v>35</v>
      </c>
      <c r="S1331" t="s">
        <v>36</v>
      </c>
      <c r="T1331">
        <v>0</v>
      </c>
      <c r="U1331">
        <v>1</v>
      </c>
      <c r="V1331">
        <v>0</v>
      </c>
      <c r="W1331">
        <v>0</v>
      </c>
      <c r="X1331">
        <v>0</v>
      </c>
      <c r="Y1331">
        <v>0</v>
      </c>
      <c r="Z1331" t="s">
        <v>37</v>
      </c>
      <c r="AA1331">
        <v>2</v>
      </c>
      <c r="AB1331" t="s">
        <v>38</v>
      </c>
      <c r="AC1331" t="b">
        <v>1</v>
      </c>
      <c r="AD1331" t="b">
        <v>0</v>
      </c>
    </row>
    <row r="1332" spans="1:30" x14ac:dyDescent="0.25">
      <c r="A1332" t="s">
        <v>1396</v>
      </c>
      <c r="B1332" s="1">
        <v>44990</v>
      </c>
      <c r="D1332" s="1">
        <v>45839</v>
      </c>
      <c r="E1332" s="1">
        <v>45839</v>
      </c>
      <c r="F1332" s="1">
        <v>45849</v>
      </c>
      <c r="G1332" s="1">
        <v>45849</v>
      </c>
      <c r="H1332">
        <v>5</v>
      </c>
      <c r="I1332">
        <v>106.32</v>
      </c>
      <c r="J1332">
        <v>21.26</v>
      </c>
      <c r="K1332">
        <v>17.68</v>
      </c>
      <c r="L1332" t="s">
        <v>47</v>
      </c>
      <c r="M1332" t="s">
        <v>60</v>
      </c>
      <c r="N1332" t="s">
        <v>48</v>
      </c>
      <c r="O1332">
        <v>46</v>
      </c>
      <c r="P1332" t="s">
        <v>34</v>
      </c>
      <c r="Q1332" t="s">
        <v>35</v>
      </c>
      <c r="R1332" t="s">
        <v>44</v>
      </c>
      <c r="S1332" t="s">
        <v>45</v>
      </c>
      <c r="T1332">
        <v>0</v>
      </c>
      <c r="U1332">
        <v>0</v>
      </c>
      <c r="V1332">
        <v>1</v>
      </c>
      <c r="W1332">
        <v>0</v>
      </c>
      <c r="X1332">
        <v>3</v>
      </c>
      <c r="Y1332" s="1">
        <v>45738</v>
      </c>
      <c r="Z1332" s="1">
        <v>45738</v>
      </c>
      <c r="AA1332">
        <v>2</v>
      </c>
      <c r="AB1332" t="s">
        <v>52</v>
      </c>
      <c r="AC1332" t="b">
        <v>1</v>
      </c>
      <c r="AD1332" t="b">
        <v>0</v>
      </c>
    </row>
    <row r="1333" spans="1:30" x14ac:dyDescent="0.25">
      <c r="A1333" t="s">
        <v>1397</v>
      </c>
      <c r="B1333" s="1">
        <v>45584</v>
      </c>
      <c r="D1333" s="1">
        <v>45760</v>
      </c>
      <c r="E1333" s="1">
        <v>45760</v>
      </c>
      <c r="F1333" s="1">
        <v>45886</v>
      </c>
      <c r="G1333" s="1">
        <v>45886</v>
      </c>
      <c r="H1333">
        <v>2</v>
      </c>
      <c r="I1333">
        <v>178.93</v>
      </c>
      <c r="J1333">
        <v>89.47</v>
      </c>
      <c r="K1333">
        <v>49.92</v>
      </c>
      <c r="L1333" t="s">
        <v>87</v>
      </c>
      <c r="M1333" t="s">
        <v>41</v>
      </c>
      <c r="N1333" t="s">
        <v>48</v>
      </c>
      <c r="O1333">
        <v>36</v>
      </c>
      <c r="P1333" t="s">
        <v>34</v>
      </c>
      <c r="Q1333" t="s">
        <v>35</v>
      </c>
      <c r="R1333" t="s">
        <v>35</v>
      </c>
      <c r="S1333" t="s">
        <v>36</v>
      </c>
      <c r="T1333">
        <v>0</v>
      </c>
      <c r="U1333">
        <v>0</v>
      </c>
      <c r="V1333">
        <v>1</v>
      </c>
      <c r="W1333">
        <v>1</v>
      </c>
      <c r="X1333">
        <v>1</v>
      </c>
      <c r="Y1333" s="1">
        <v>45804</v>
      </c>
      <c r="Z1333" s="1">
        <v>45804</v>
      </c>
      <c r="AA1333">
        <v>0</v>
      </c>
      <c r="AB1333" t="s">
        <v>38</v>
      </c>
      <c r="AC1333" t="b">
        <v>1</v>
      </c>
      <c r="AD1333" t="b">
        <v>0</v>
      </c>
    </row>
    <row r="1334" spans="1:30" x14ac:dyDescent="0.25">
      <c r="A1334" t="s">
        <v>1398</v>
      </c>
      <c r="B1334" s="1">
        <v>44341</v>
      </c>
      <c r="D1334" s="1">
        <v>45052</v>
      </c>
      <c r="E1334" s="1">
        <v>45052</v>
      </c>
      <c r="F1334" s="1">
        <v>45714</v>
      </c>
      <c r="G1334" s="1">
        <v>45714</v>
      </c>
      <c r="H1334">
        <v>3</v>
      </c>
      <c r="I1334">
        <v>242.48</v>
      </c>
      <c r="J1334">
        <v>80.83</v>
      </c>
      <c r="K1334">
        <v>84.28</v>
      </c>
      <c r="L1334" t="s">
        <v>87</v>
      </c>
      <c r="M1334" t="s">
        <v>54</v>
      </c>
      <c r="N1334" t="s">
        <v>42</v>
      </c>
      <c r="O1334">
        <v>37</v>
      </c>
      <c r="P1334" t="s">
        <v>34</v>
      </c>
      <c r="Q1334" t="s">
        <v>66</v>
      </c>
      <c r="R1334" t="s">
        <v>67</v>
      </c>
      <c r="S1334" t="s">
        <v>100</v>
      </c>
      <c r="T1334">
        <v>0</v>
      </c>
      <c r="U1334">
        <v>1</v>
      </c>
      <c r="V1334">
        <v>0</v>
      </c>
      <c r="W1334">
        <v>0</v>
      </c>
      <c r="X1334">
        <v>1</v>
      </c>
      <c r="Y1334">
        <v>0</v>
      </c>
      <c r="Z1334" t="s">
        <v>37</v>
      </c>
      <c r="AA1334">
        <v>0</v>
      </c>
      <c r="AB1334" t="s">
        <v>52</v>
      </c>
      <c r="AC1334" t="b">
        <v>1</v>
      </c>
      <c r="AD1334" t="b">
        <v>0</v>
      </c>
    </row>
    <row r="1335" spans="1:30" x14ac:dyDescent="0.25">
      <c r="A1335" t="s">
        <v>1399</v>
      </c>
      <c r="B1335" s="1">
        <v>44853</v>
      </c>
      <c r="D1335" s="1">
        <v>45626</v>
      </c>
      <c r="E1335" s="1">
        <v>45626</v>
      </c>
      <c r="F1335" s="1">
        <v>45818</v>
      </c>
      <c r="G1335" s="1">
        <v>45818</v>
      </c>
      <c r="H1335">
        <v>4</v>
      </c>
      <c r="I1335">
        <v>230.26</v>
      </c>
      <c r="J1335">
        <v>57.57</v>
      </c>
      <c r="K1335">
        <v>34.549999999999997</v>
      </c>
      <c r="L1335" t="s">
        <v>47</v>
      </c>
      <c r="M1335" t="s">
        <v>60</v>
      </c>
      <c r="N1335" t="s">
        <v>42</v>
      </c>
      <c r="O1335">
        <v>37</v>
      </c>
      <c r="P1335" t="s">
        <v>34</v>
      </c>
      <c r="Q1335" t="s">
        <v>50</v>
      </c>
      <c r="R1335" t="s">
        <v>44</v>
      </c>
      <c r="S1335" t="s">
        <v>72</v>
      </c>
      <c r="T1335">
        <v>1</v>
      </c>
      <c r="U1335">
        <v>0</v>
      </c>
      <c r="V1335">
        <v>1</v>
      </c>
      <c r="W1335">
        <v>0</v>
      </c>
      <c r="X1335">
        <v>1</v>
      </c>
      <c r="Y1335" s="1">
        <v>45309</v>
      </c>
      <c r="Z1335" s="1">
        <v>45309</v>
      </c>
      <c r="AA1335">
        <v>0</v>
      </c>
      <c r="AB1335" t="s">
        <v>52</v>
      </c>
      <c r="AC1335" t="b">
        <v>0</v>
      </c>
      <c r="AD1335" t="b">
        <v>0</v>
      </c>
    </row>
    <row r="1336" spans="1:30" x14ac:dyDescent="0.25">
      <c r="A1336" t="s">
        <v>1400</v>
      </c>
      <c r="B1336" s="1">
        <v>44139</v>
      </c>
      <c r="D1336" s="1">
        <v>45321</v>
      </c>
      <c r="E1336" s="1">
        <v>45321</v>
      </c>
      <c r="F1336" s="1">
        <v>45660</v>
      </c>
      <c r="G1336" s="1">
        <v>45660</v>
      </c>
      <c r="H1336">
        <v>3</v>
      </c>
      <c r="I1336">
        <v>229.59</v>
      </c>
      <c r="J1336">
        <v>76.53</v>
      </c>
      <c r="K1336">
        <v>130.49</v>
      </c>
      <c r="L1336" t="s">
        <v>65</v>
      </c>
      <c r="M1336" t="s">
        <v>88</v>
      </c>
      <c r="N1336" t="s">
        <v>48</v>
      </c>
      <c r="O1336">
        <v>26</v>
      </c>
      <c r="P1336" t="s">
        <v>70</v>
      </c>
      <c r="Q1336" t="s">
        <v>43</v>
      </c>
      <c r="R1336" t="s">
        <v>35</v>
      </c>
      <c r="S1336" t="s">
        <v>45</v>
      </c>
      <c r="T1336">
        <v>0</v>
      </c>
      <c r="U1336">
        <v>1</v>
      </c>
      <c r="V1336">
        <v>0</v>
      </c>
      <c r="W1336">
        <v>1</v>
      </c>
      <c r="X1336">
        <v>0</v>
      </c>
      <c r="Y1336" s="1">
        <v>44178</v>
      </c>
      <c r="Z1336" s="1">
        <v>44178</v>
      </c>
      <c r="AA1336">
        <v>0</v>
      </c>
      <c r="AB1336" t="s">
        <v>38</v>
      </c>
      <c r="AC1336" t="b">
        <v>0</v>
      </c>
      <c r="AD1336" t="b">
        <v>1</v>
      </c>
    </row>
    <row r="1337" spans="1:30" x14ac:dyDescent="0.25">
      <c r="A1337" t="s">
        <v>1401</v>
      </c>
      <c r="B1337" s="1">
        <v>44557</v>
      </c>
      <c r="D1337" s="1">
        <v>45128</v>
      </c>
      <c r="E1337" s="1">
        <v>45128</v>
      </c>
      <c r="F1337" s="1">
        <v>45388</v>
      </c>
      <c r="G1337" s="1">
        <v>45388</v>
      </c>
      <c r="H1337">
        <v>2</v>
      </c>
      <c r="I1337">
        <v>152.12</v>
      </c>
      <c r="J1337">
        <v>76.06</v>
      </c>
      <c r="K1337">
        <v>43.91</v>
      </c>
      <c r="L1337" t="s">
        <v>47</v>
      </c>
      <c r="M1337" t="s">
        <v>54</v>
      </c>
      <c r="N1337" t="s">
        <v>48</v>
      </c>
      <c r="O1337">
        <v>17</v>
      </c>
      <c r="P1337" t="s">
        <v>49</v>
      </c>
      <c r="Q1337" t="s">
        <v>90</v>
      </c>
      <c r="R1337" t="s">
        <v>35</v>
      </c>
      <c r="S1337" t="s">
        <v>85</v>
      </c>
      <c r="T1337">
        <v>0</v>
      </c>
      <c r="U1337">
        <v>0</v>
      </c>
      <c r="V1337">
        <v>0</v>
      </c>
      <c r="W1337">
        <v>0</v>
      </c>
      <c r="X1337">
        <v>1</v>
      </c>
      <c r="Y1337" s="1">
        <v>45297</v>
      </c>
      <c r="Z1337" s="1">
        <v>45297</v>
      </c>
      <c r="AA1337">
        <v>7</v>
      </c>
      <c r="AB1337" t="s">
        <v>73</v>
      </c>
      <c r="AC1337" t="b">
        <v>0</v>
      </c>
      <c r="AD1337" t="b">
        <v>0</v>
      </c>
    </row>
    <row r="1338" spans="1:30" x14ac:dyDescent="0.25">
      <c r="A1338" t="s">
        <v>1402</v>
      </c>
      <c r="B1338" s="1">
        <v>43919</v>
      </c>
      <c r="D1338" s="1">
        <v>43993</v>
      </c>
      <c r="E1338" s="1">
        <v>43993</v>
      </c>
      <c r="F1338" s="1">
        <v>45014</v>
      </c>
      <c r="G1338" s="1">
        <v>45014</v>
      </c>
      <c r="H1338">
        <v>6</v>
      </c>
      <c r="I1338">
        <v>125.9</v>
      </c>
      <c r="J1338">
        <v>20.98</v>
      </c>
      <c r="K1338">
        <v>24.4</v>
      </c>
      <c r="L1338" t="s">
        <v>40</v>
      </c>
      <c r="M1338" t="s">
        <v>32</v>
      </c>
      <c r="N1338" t="s">
        <v>48</v>
      </c>
      <c r="O1338">
        <v>33</v>
      </c>
      <c r="P1338" t="s">
        <v>34</v>
      </c>
      <c r="Q1338" t="s">
        <v>90</v>
      </c>
      <c r="R1338" t="s">
        <v>44</v>
      </c>
      <c r="S1338" t="s">
        <v>85</v>
      </c>
      <c r="T1338">
        <v>1</v>
      </c>
      <c r="U1338">
        <v>0</v>
      </c>
      <c r="V1338">
        <v>1</v>
      </c>
      <c r="W1338">
        <v>0</v>
      </c>
      <c r="X1338">
        <v>3</v>
      </c>
      <c r="Y1338" s="1">
        <v>45335</v>
      </c>
      <c r="Z1338" s="1">
        <v>45335</v>
      </c>
      <c r="AA1338">
        <v>0</v>
      </c>
      <c r="AB1338" t="s">
        <v>52</v>
      </c>
      <c r="AC1338" t="b">
        <v>0</v>
      </c>
      <c r="AD1338" t="b">
        <v>0</v>
      </c>
    </row>
    <row r="1339" spans="1:30" x14ac:dyDescent="0.25">
      <c r="A1339" t="s">
        <v>1403</v>
      </c>
      <c r="B1339" s="1">
        <v>44698</v>
      </c>
      <c r="D1339" s="1">
        <v>45573</v>
      </c>
      <c r="E1339" s="1">
        <v>45573</v>
      </c>
      <c r="F1339" s="1">
        <v>45780</v>
      </c>
      <c r="G1339" s="1">
        <v>45780</v>
      </c>
      <c r="H1339">
        <v>2</v>
      </c>
      <c r="I1339">
        <v>176.58</v>
      </c>
      <c r="J1339">
        <v>88.29</v>
      </c>
      <c r="K1339">
        <v>33.39</v>
      </c>
      <c r="L1339" t="s">
        <v>65</v>
      </c>
      <c r="M1339" t="s">
        <v>76</v>
      </c>
      <c r="N1339" t="s">
        <v>33</v>
      </c>
      <c r="O1339">
        <v>23</v>
      </c>
      <c r="P1339" t="s">
        <v>70</v>
      </c>
      <c r="Q1339" t="s">
        <v>35</v>
      </c>
      <c r="R1339" t="s">
        <v>35</v>
      </c>
      <c r="S1339" t="s">
        <v>36</v>
      </c>
      <c r="T1339">
        <v>0</v>
      </c>
      <c r="U1339">
        <v>0</v>
      </c>
      <c r="V1339">
        <v>0</v>
      </c>
      <c r="W1339">
        <v>0</v>
      </c>
      <c r="X1339">
        <v>0</v>
      </c>
      <c r="Y1339" s="1">
        <v>45622</v>
      </c>
      <c r="Z1339" s="1">
        <v>45622</v>
      </c>
      <c r="AA1339">
        <v>0</v>
      </c>
      <c r="AB1339" t="s">
        <v>38</v>
      </c>
      <c r="AC1339" t="b">
        <v>1</v>
      </c>
      <c r="AD1339" t="b">
        <v>0</v>
      </c>
    </row>
    <row r="1340" spans="1:30" x14ac:dyDescent="0.25">
      <c r="A1340" t="s">
        <v>1404</v>
      </c>
      <c r="B1340" s="1">
        <v>43965</v>
      </c>
      <c r="D1340" s="1">
        <v>44824</v>
      </c>
      <c r="E1340" s="1">
        <v>44824</v>
      </c>
      <c r="F1340" s="1">
        <v>45419</v>
      </c>
      <c r="G1340" s="1">
        <v>45419</v>
      </c>
      <c r="H1340">
        <v>3</v>
      </c>
      <c r="I1340">
        <v>147.13999999999999</v>
      </c>
      <c r="J1340">
        <v>49.05</v>
      </c>
      <c r="K1340">
        <v>128.22</v>
      </c>
      <c r="L1340" t="s">
        <v>40</v>
      </c>
      <c r="M1340" t="s">
        <v>69</v>
      </c>
      <c r="N1340" t="s">
        <v>42</v>
      </c>
      <c r="O1340">
        <v>35</v>
      </c>
      <c r="P1340" t="s">
        <v>34</v>
      </c>
      <c r="Q1340" t="s">
        <v>55</v>
      </c>
      <c r="R1340" t="s">
        <v>63</v>
      </c>
      <c r="S1340" t="s">
        <v>51</v>
      </c>
      <c r="T1340">
        <v>0</v>
      </c>
      <c r="U1340">
        <v>0</v>
      </c>
      <c r="V1340">
        <v>0</v>
      </c>
      <c r="W1340">
        <v>0</v>
      </c>
      <c r="X1340">
        <v>1</v>
      </c>
      <c r="Y1340" s="1">
        <v>44846</v>
      </c>
      <c r="Z1340" s="1">
        <v>44846</v>
      </c>
      <c r="AA1340">
        <v>9</v>
      </c>
      <c r="AB1340" t="s">
        <v>38</v>
      </c>
      <c r="AC1340" t="b">
        <v>1</v>
      </c>
      <c r="AD1340" t="b">
        <v>0</v>
      </c>
    </row>
    <row r="1341" spans="1:30" x14ac:dyDescent="0.25">
      <c r="A1341" t="s">
        <v>1405</v>
      </c>
      <c r="B1341" s="1">
        <v>44730</v>
      </c>
      <c r="D1341" s="1">
        <v>45387</v>
      </c>
      <c r="E1341" s="1">
        <v>45387</v>
      </c>
      <c r="F1341" s="1">
        <v>45500</v>
      </c>
      <c r="G1341" s="1">
        <v>45500</v>
      </c>
      <c r="H1341">
        <v>4</v>
      </c>
      <c r="I1341">
        <v>426.74</v>
      </c>
      <c r="J1341">
        <v>106.69</v>
      </c>
      <c r="K1341">
        <v>98.33</v>
      </c>
      <c r="L1341" t="s">
        <v>65</v>
      </c>
      <c r="M1341" t="s">
        <v>60</v>
      </c>
      <c r="N1341" t="s">
        <v>33</v>
      </c>
      <c r="O1341">
        <v>32</v>
      </c>
      <c r="P1341" t="s">
        <v>34</v>
      </c>
      <c r="Q1341" t="s">
        <v>50</v>
      </c>
      <c r="R1341" t="s">
        <v>35</v>
      </c>
      <c r="S1341" t="s">
        <v>36</v>
      </c>
      <c r="T1341">
        <v>1</v>
      </c>
      <c r="U1341">
        <v>0</v>
      </c>
      <c r="V1341">
        <v>1</v>
      </c>
      <c r="W1341">
        <v>0</v>
      </c>
      <c r="X1341">
        <v>1</v>
      </c>
      <c r="Y1341" s="1">
        <v>45749</v>
      </c>
      <c r="Z1341" s="1">
        <v>45749</v>
      </c>
      <c r="AA1341">
        <v>0</v>
      </c>
      <c r="AB1341" t="s">
        <v>52</v>
      </c>
      <c r="AC1341" t="b">
        <v>1</v>
      </c>
      <c r="AD1341" t="b">
        <v>0</v>
      </c>
    </row>
    <row r="1342" spans="1:30" x14ac:dyDescent="0.25">
      <c r="A1342" t="s">
        <v>1406</v>
      </c>
      <c r="B1342" s="1">
        <v>45026</v>
      </c>
      <c r="D1342" s="1">
        <v>45316</v>
      </c>
      <c r="E1342" s="1">
        <v>45316</v>
      </c>
      <c r="F1342" s="1">
        <v>45500</v>
      </c>
      <c r="G1342" s="1">
        <v>45500</v>
      </c>
      <c r="H1342">
        <v>4</v>
      </c>
      <c r="I1342">
        <v>273.17</v>
      </c>
      <c r="J1342">
        <v>68.290000000000006</v>
      </c>
      <c r="K1342">
        <v>49.21</v>
      </c>
      <c r="L1342" t="s">
        <v>65</v>
      </c>
      <c r="M1342" t="s">
        <v>41</v>
      </c>
      <c r="N1342" t="s">
        <v>48</v>
      </c>
      <c r="O1342">
        <v>16</v>
      </c>
      <c r="P1342" t="s">
        <v>49</v>
      </c>
      <c r="Q1342" t="s">
        <v>90</v>
      </c>
      <c r="R1342" t="s">
        <v>56</v>
      </c>
      <c r="S1342" t="s">
        <v>72</v>
      </c>
      <c r="T1342">
        <v>0</v>
      </c>
      <c r="U1342">
        <v>0</v>
      </c>
      <c r="V1342">
        <v>0</v>
      </c>
      <c r="W1342">
        <v>0</v>
      </c>
      <c r="X1342">
        <v>1</v>
      </c>
      <c r="Y1342" s="1">
        <v>45104</v>
      </c>
      <c r="Z1342" s="1">
        <v>45104</v>
      </c>
      <c r="AA1342">
        <v>0</v>
      </c>
      <c r="AB1342" t="s">
        <v>38</v>
      </c>
      <c r="AC1342" t="b">
        <v>1</v>
      </c>
      <c r="AD1342" t="b">
        <v>0</v>
      </c>
    </row>
    <row r="1343" spans="1:30" x14ac:dyDescent="0.25">
      <c r="A1343" t="s">
        <v>1407</v>
      </c>
      <c r="B1343" s="1">
        <v>44507</v>
      </c>
      <c r="D1343" s="1">
        <v>44748</v>
      </c>
      <c r="E1343" s="1">
        <v>44748</v>
      </c>
      <c r="F1343" s="1">
        <v>44914</v>
      </c>
      <c r="G1343" s="1">
        <v>44914</v>
      </c>
      <c r="H1343">
        <v>7</v>
      </c>
      <c r="I1343">
        <v>387.04</v>
      </c>
      <c r="J1343">
        <v>55.29</v>
      </c>
      <c r="K1343">
        <v>58.09</v>
      </c>
      <c r="L1343" t="s">
        <v>87</v>
      </c>
      <c r="M1343" t="s">
        <v>54</v>
      </c>
      <c r="N1343" t="s">
        <v>48</v>
      </c>
      <c r="O1343">
        <v>64</v>
      </c>
      <c r="P1343" t="s">
        <v>216</v>
      </c>
      <c r="Q1343" t="s">
        <v>43</v>
      </c>
      <c r="R1343" t="s">
        <v>56</v>
      </c>
      <c r="S1343" t="s">
        <v>72</v>
      </c>
      <c r="T1343">
        <v>0</v>
      </c>
      <c r="U1343">
        <v>0</v>
      </c>
      <c r="V1343">
        <v>0</v>
      </c>
      <c r="W1343">
        <v>0</v>
      </c>
      <c r="X1343">
        <v>2</v>
      </c>
      <c r="Y1343">
        <v>0</v>
      </c>
      <c r="Z1343" t="s">
        <v>37</v>
      </c>
      <c r="AA1343">
        <v>0</v>
      </c>
      <c r="AB1343" t="s">
        <v>38</v>
      </c>
      <c r="AC1343" t="b">
        <v>1</v>
      </c>
      <c r="AD1343" t="b">
        <v>1</v>
      </c>
    </row>
    <row r="1344" spans="1:30" x14ac:dyDescent="0.25">
      <c r="A1344" t="s">
        <v>1408</v>
      </c>
      <c r="B1344" s="1">
        <v>45051</v>
      </c>
      <c r="D1344" s="1">
        <v>45486</v>
      </c>
      <c r="E1344" s="1">
        <v>45486</v>
      </c>
      <c r="F1344" s="1">
        <v>45879</v>
      </c>
      <c r="G1344" s="1">
        <v>45879</v>
      </c>
      <c r="H1344">
        <v>2</v>
      </c>
      <c r="I1344">
        <v>128.24</v>
      </c>
      <c r="J1344">
        <v>64.12</v>
      </c>
      <c r="K1344">
        <v>47.5</v>
      </c>
      <c r="L1344" t="s">
        <v>47</v>
      </c>
      <c r="M1344" t="s">
        <v>104</v>
      </c>
      <c r="N1344" t="s">
        <v>33</v>
      </c>
      <c r="O1344">
        <v>47</v>
      </c>
      <c r="P1344" t="s">
        <v>34</v>
      </c>
      <c r="Q1344" t="s">
        <v>43</v>
      </c>
      <c r="R1344" t="s">
        <v>35</v>
      </c>
      <c r="S1344" t="s">
        <v>57</v>
      </c>
      <c r="T1344">
        <v>0</v>
      </c>
      <c r="U1344">
        <v>0</v>
      </c>
      <c r="V1344">
        <v>0</v>
      </c>
      <c r="W1344">
        <v>0</v>
      </c>
      <c r="X1344">
        <v>1</v>
      </c>
      <c r="Y1344" s="1">
        <v>45081</v>
      </c>
      <c r="Z1344" s="1">
        <v>45081</v>
      </c>
      <c r="AA1344">
        <v>0</v>
      </c>
      <c r="AB1344" t="s">
        <v>52</v>
      </c>
      <c r="AC1344" t="b">
        <v>0</v>
      </c>
      <c r="AD1344" t="b">
        <v>0</v>
      </c>
    </row>
    <row r="1345" spans="1:30" x14ac:dyDescent="0.25">
      <c r="A1345" t="s">
        <v>1409</v>
      </c>
      <c r="B1345" s="1">
        <v>44025</v>
      </c>
      <c r="D1345" s="1">
        <v>44388</v>
      </c>
      <c r="E1345" s="1">
        <v>44388</v>
      </c>
      <c r="F1345" s="1">
        <v>45389</v>
      </c>
      <c r="G1345" s="1">
        <v>45389</v>
      </c>
      <c r="H1345">
        <v>1</v>
      </c>
      <c r="I1345">
        <v>13.26</v>
      </c>
      <c r="J1345">
        <v>13.26</v>
      </c>
      <c r="K1345">
        <v>0.5</v>
      </c>
      <c r="L1345" t="s">
        <v>31</v>
      </c>
      <c r="M1345" t="s">
        <v>95</v>
      </c>
      <c r="N1345" t="s">
        <v>33</v>
      </c>
      <c r="O1345">
        <v>24</v>
      </c>
      <c r="P1345" t="s">
        <v>70</v>
      </c>
      <c r="Q1345" t="s">
        <v>43</v>
      </c>
      <c r="R1345" t="s">
        <v>44</v>
      </c>
      <c r="S1345" t="s">
        <v>57</v>
      </c>
      <c r="T1345">
        <v>0</v>
      </c>
      <c r="U1345">
        <v>0</v>
      </c>
      <c r="V1345">
        <v>0</v>
      </c>
      <c r="W1345">
        <v>0</v>
      </c>
      <c r="X1345">
        <v>0</v>
      </c>
      <c r="Y1345">
        <v>0</v>
      </c>
      <c r="Z1345" t="s">
        <v>37</v>
      </c>
      <c r="AA1345">
        <v>4</v>
      </c>
      <c r="AB1345" t="s">
        <v>38</v>
      </c>
      <c r="AC1345" t="b">
        <v>0</v>
      </c>
      <c r="AD1345" t="b">
        <v>0</v>
      </c>
    </row>
    <row r="1346" spans="1:30" x14ac:dyDescent="0.25">
      <c r="A1346" t="s">
        <v>1410</v>
      </c>
      <c r="B1346" s="1">
        <v>44445</v>
      </c>
      <c r="D1346" s="1">
        <v>45456</v>
      </c>
      <c r="E1346" s="1">
        <v>45456</v>
      </c>
      <c r="F1346" s="1">
        <v>45611</v>
      </c>
      <c r="G1346" s="1">
        <v>45611</v>
      </c>
      <c r="H1346">
        <v>3</v>
      </c>
      <c r="I1346">
        <v>58.16</v>
      </c>
      <c r="J1346">
        <v>19.39</v>
      </c>
      <c r="K1346">
        <v>36.61</v>
      </c>
      <c r="L1346" t="s">
        <v>31</v>
      </c>
      <c r="M1346" t="s">
        <v>41</v>
      </c>
      <c r="N1346" t="s">
        <v>33</v>
      </c>
      <c r="O1346">
        <v>18</v>
      </c>
      <c r="P1346" t="s">
        <v>49</v>
      </c>
      <c r="Q1346" t="s">
        <v>43</v>
      </c>
      <c r="R1346" t="s">
        <v>67</v>
      </c>
      <c r="S1346" t="s">
        <v>96</v>
      </c>
      <c r="T1346">
        <v>0</v>
      </c>
      <c r="U1346">
        <v>1</v>
      </c>
      <c r="V1346">
        <v>0</v>
      </c>
      <c r="W1346">
        <v>0</v>
      </c>
      <c r="X1346">
        <v>0</v>
      </c>
      <c r="Y1346" s="1">
        <v>45476</v>
      </c>
      <c r="Z1346" s="1">
        <v>45476</v>
      </c>
      <c r="AA1346">
        <v>0</v>
      </c>
      <c r="AB1346" t="s">
        <v>38</v>
      </c>
      <c r="AC1346" t="b">
        <v>1</v>
      </c>
      <c r="AD1346" t="b">
        <v>0</v>
      </c>
    </row>
    <row r="1347" spans="1:30" x14ac:dyDescent="0.25">
      <c r="A1347" t="s">
        <v>1411</v>
      </c>
      <c r="B1347" s="1">
        <v>44169</v>
      </c>
      <c r="D1347" s="1">
        <v>45269</v>
      </c>
      <c r="E1347" s="1">
        <v>45269</v>
      </c>
      <c r="F1347" s="1">
        <v>45829</v>
      </c>
      <c r="G1347" s="1">
        <v>45829</v>
      </c>
      <c r="H1347">
        <v>4</v>
      </c>
      <c r="I1347">
        <v>291.68</v>
      </c>
      <c r="J1347">
        <v>72.92</v>
      </c>
      <c r="K1347">
        <v>103.71</v>
      </c>
      <c r="L1347" t="s">
        <v>87</v>
      </c>
      <c r="M1347" t="s">
        <v>76</v>
      </c>
      <c r="N1347" t="s">
        <v>48</v>
      </c>
      <c r="O1347">
        <v>35</v>
      </c>
      <c r="P1347" t="s">
        <v>34</v>
      </c>
      <c r="Q1347" t="s">
        <v>66</v>
      </c>
      <c r="R1347" t="s">
        <v>63</v>
      </c>
      <c r="S1347" t="s">
        <v>57</v>
      </c>
      <c r="T1347">
        <v>0</v>
      </c>
      <c r="U1347">
        <v>0</v>
      </c>
      <c r="V1347">
        <v>0</v>
      </c>
      <c r="W1347">
        <v>0</v>
      </c>
      <c r="X1347">
        <v>1</v>
      </c>
      <c r="Y1347">
        <v>0</v>
      </c>
      <c r="Z1347" t="s">
        <v>37</v>
      </c>
      <c r="AA1347">
        <v>0</v>
      </c>
      <c r="AB1347" t="s">
        <v>52</v>
      </c>
      <c r="AC1347" t="b">
        <v>1</v>
      </c>
      <c r="AD1347" t="b">
        <v>1</v>
      </c>
    </row>
    <row r="1348" spans="1:30" x14ac:dyDescent="0.25">
      <c r="A1348" t="s">
        <v>1412</v>
      </c>
      <c r="B1348" s="1">
        <v>43968</v>
      </c>
      <c r="D1348" s="1">
        <v>45436</v>
      </c>
      <c r="E1348" s="1">
        <v>45436</v>
      </c>
      <c r="F1348" s="1">
        <v>45762</v>
      </c>
      <c r="G1348" s="1">
        <v>45762</v>
      </c>
      <c r="H1348">
        <v>1</v>
      </c>
      <c r="I1348">
        <v>147.13999999999999</v>
      </c>
      <c r="J1348">
        <v>147.13999999999999</v>
      </c>
      <c r="K1348">
        <v>3.84</v>
      </c>
      <c r="L1348" t="s">
        <v>31</v>
      </c>
      <c r="M1348" t="s">
        <v>41</v>
      </c>
      <c r="N1348" t="s">
        <v>48</v>
      </c>
      <c r="O1348">
        <v>59</v>
      </c>
      <c r="P1348" t="s">
        <v>34</v>
      </c>
      <c r="Q1348" t="s">
        <v>82</v>
      </c>
      <c r="R1348" t="s">
        <v>63</v>
      </c>
      <c r="S1348" t="s">
        <v>85</v>
      </c>
      <c r="T1348">
        <v>1</v>
      </c>
      <c r="U1348">
        <v>0</v>
      </c>
      <c r="V1348">
        <v>0</v>
      </c>
      <c r="W1348">
        <v>0</v>
      </c>
      <c r="X1348">
        <v>0</v>
      </c>
      <c r="Y1348" s="1">
        <v>45499</v>
      </c>
      <c r="Z1348" s="1">
        <v>45499</v>
      </c>
      <c r="AA1348">
        <v>0</v>
      </c>
      <c r="AB1348" t="s">
        <v>38</v>
      </c>
      <c r="AC1348" t="b">
        <v>1</v>
      </c>
      <c r="AD1348" t="b">
        <v>1</v>
      </c>
    </row>
    <row r="1349" spans="1:30" x14ac:dyDescent="0.25">
      <c r="A1349" t="s">
        <v>1413</v>
      </c>
      <c r="B1349" s="1">
        <v>44256</v>
      </c>
      <c r="D1349" s="1">
        <v>45254</v>
      </c>
      <c r="E1349" s="1">
        <v>45254</v>
      </c>
      <c r="F1349" s="1">
        <v>45835</v>
      </c>
      <c r="G1349" s="1">
        <v>45835</v>
      </c>
      <c r="H1349">
        <v>1</v>
      </c>
      <c r="I1349">
        <v>17.72</v>
      </c>
      <c r="J1349">
        <v>17.72</v>
      </c>
      <c r="K1349">
        <v>22.53</v>
      </c>
      <c r="L1349" t="s">
        <v>59</v>
      </c>
      <c r="M1349" t="s">
        <v>60</v>
      </c>
      <c r="N1349" t="s">
        <v>42</v>
      </c>
      <c r="O1349">
        <v>20</v>
      </c>
      <c r="P1349" t="s">
        <v>70</v>
      </c>
      <c r="Q1349" t="s">
        <v>43</v>
      </c>
      <c r="R1349" t="s">
        <v>67</v>
      </c>
      <c r="S1349" t="s">
        <v>51</v>
      </c>
      <c r="T1349">
        <v>0</v>
      </c>
      <c r="U1349">
        <v>0</v>
      </c>
      <c r="V1349">
        <v>0</v>
      </c>
      <c r="W1349">
        <v>0</v>
      </c>
      <c r="X1349">
        <v>0</v>
      </c>
      <c r="Y1349" s="1">
        <v>45296</v>
      </c>
      <c r="Z1349" s="1">
        <v>45296</v>
      </c>
      <c r="AA1349">
        <v>7</v>
      </c>
      <c r="AB1349" t="s">
        <v>38</v>
      </c>
      <c r="AC1349" t="b">
        <v>1</v>
      </c>
      <c r="AD1349" t="b">
        <v>0</v>
      </c>
    </row>
    <row r="1350" spans="1:30" x14ac:dyDescent="0.25">
      <c r="A1350" t="s">
        <v>1414</v>
      </c>
      <c r="B1350" s="1">
        <v>44586</v>
      </c>
      <c r="D1350" s="1">
        <v>45442</v>
      </c>
      <c r="E1350" s="1">
        <v>45442</v>
      </c>
      <c r="F1350" s="1">
        <v>45481</v>
      </c>
      <c r="G1350" s="1">
        <v>45481</v>
      </c>
      <c r="H1350">
        <v>3</v>
      </c>
      <c r="I1350">
        <v>236.09</v>
      </c>
      <c r="J1350">
        <v>78.7</v>
      </c>
      <c r="K1350">
        <v>97.82</v>
      </c>
      <c r="L1350" t="s">
        <v>47</v>
      </c>
      <c r="M1350" t="s">
        <v>62</v>
      </c>
      <c r="N1350" t="s">
        <v>48</v>
      </c>
      <c r="O1350">
        <v>32</v>
      </c>
      <c r="P1350" t="s">
        <v>34</v>
      </c>
      <c r="Q1350" t="s">
        <v>50</v>
      </c>
      <c r="R1350" t="s">
        <v>67</v>
      </c>
      <c r="S1350" t="s">
        <v>96</v>
      </c>
      <c r="T1350">
        <v>0</v>
      </c>
      <c r="U1350">
        <v>0</v>
      </c>
      <c r="V1350">
        <v>0</v>
      </c>
      <c r="W1350">
        <v>0</v>
      </c>
      <c r="X1350">
        <v>1</v>
      </c>
      <c r="Y1350" s="1">
        <v>44673</v>
      </c>
      <c r="Z1350" s="1">
        <v>44673</v>
      </c>
      <c r="AA1350">
        <v>10</v>
      </c>
      <c r="AB1350" t="s">
        <v>38</v>
      </c>
      <c r="AC1350" t="b">
        <v>1</v>
      </c>
      <c r="AD1350" t="b">
        <v>1</v>
      </c>
    </row>
    <row r="1351" spans="1:30" x14ac:dyDescent="0.25">
      <c r="A1351" t="s">
        <v>1415</v>
      </c>
      <c r="B1351" s="1">
        <v>44325</v>
      </c>
      <c r="D1351" s="1">
        <v>45009</v>
      </c>
      <c r="E1351" s="1">
        <v>45009</v>
      </c>
      <c r="F1351" s="1">
        <v>45533</v>
      </c>
      <c r="G1351" s="1">
        <v>45533</v>
      </c>
      <c r="H1351">
        <v>6</v>
      </c>
      <c r="I1351">
        <v>227.76</v>
      </c>
      <c r="J1351">
        <v>37.96</v>
      </c>
      <c r="K1351">
        <v>30.04</v>
      </c>
      <c r="L1351" t="s">
        <v>65</v>
      </c>
      <c r="M1351" t="s">
        <v>54</v>
      </c>
      <c r="N1351" t="s">
        <v>42</v>
      </c>
      <c r="O1351">
        <v>35</v>
      </c>
      <c r="P1351" t="s">
        <v>34</v>
      </c>
      <c r="Q1351" t="s">
        <v>66</v>
      </c>
      <c r="R1351" t="s">
        <v>67</v>
      </c>
      <c r="S1351" t="s">
        <v>57</v>
      </c>
      <c r="T1351">
        <v>0</v>
      </c>
      <c r="U1351">
        <v>0</v>
      </c>
      <c r="V1351">
        <v>1</v>
      </c>
      <c r="W1351">
        <v>0</v>
      </c>
      <c r="X1351">
        <v>4</v>
      </c>
      <c r="Y1351" s="1">
        <v>45088</v>
      </c>
      <c r="Z1351" s="1">
        <v>45088</v>
      </c>
      <c r="AA1351">
        <v>0</v>
      </c>
      <c r="AB1351" t="s">
        <v>38</v>
      </c>
      <c r="AC1351" t="b">
        <v>1</v>
      </c>
      <c r="AD1351" t="b">
        <v>0</v>
      </c>
    </row>
    <row r="1352" spans="1:30" x14ac:dyDescent="0.25">
      <c r="A1352" t="s">
        <v>1416</v>
      </c>
      <c r="B1352" s="1">
        <v>45236</v>
      </c>
      <c r="D1352" s="1">
        <v>45753</v>
      </c>
      <c r="E1352" s="1">
        <v>45753</v>
      </c>
      <c r="F1352" s="1">
        <v>45793</v>
      </c>
      <c r="G1352" s="1">
        <v>45793</v>
      </c>
      <c r="H1352">
        <v>4</v>
      </c>
      <c r="I1352">
        <v>137.31</v>
      </c>
      <c r="J1352">
        <v>34.33</v>
      </c>
      <c r="K1352">
        <v>14.11</v>
      </c>
      <c r="L1352" t="s">
        <v>47</v>
      </c>
      <c r="M1352" t="s">
        <v>60</v>
      </c>
      <c r="N1352" t="s">
        <v>48</v>
      </c>
      <c r="O1352">
        <v>17</v>
      </c>
      <c r="P1352" t="s">
        <v>49</v>
      </c>
      <c r="Q1352" t="s">
        <v>90</v>
      </c>
      <c r="R1352" t="s">
        <v>67</v>
      </c>
      <c r="S1352" t="s">
        <v>57</v>
      </c>
      <c r="T1352">
        <v>0</v>
      </c>
      <c r="U1352">
        <v>0</v>
      </c>
      <c r="V1352">
        <v>0</v>
      </c>
      <c r="W1352">
        <v>0</v>
      </c>
      <c r="X1352">
        <v>0</v>
      </c>
      <c r="Y1352" s="1">
        <v>45569</v>
      </c>
      <c r="Z1352" s="1">
        <v>45569</v>
      </c>
      <c r="AA1352">
        <v>0</v>
      </c>
      <c r="AB1352" t="s">
        <v>38</v>
      </c>
      <c r="AC1352" t="b">
        <v>0</v>
      </c>
      <c r="AD1352" t="b">
        <v>0</v>
      </c>
    </row>
    <row r="1353" spans="1:30" x14ac:dyDescent="0.25">
      <c r="A1353" t="s">
        <v>1417</v>
      </c>
      <c r="B1353" s="1">
        <v>45377</v>
      </c>
      <c r="D1353" s="1">
        <v>45456</v>
      </c>
      <c r="E1353" s="1">
        <v>45456</v>
      </c>
      <c r="F1353" s="1">
        <v>45720</v>
      </c>
      <c r="G1353" s="1">
        <v>45720</v>
      </c>
      <c r="H1353">
        <v>3</v>
      </c>
      <c r="I1353">
        <v>195.59</v>
      </c>
      <c r="J1353">
        <v>65.2</v>
      </c>
      <c r="K1353">
        <v>19.5</v>
      </c>
      <c r="L1353" t="s">
        <v>40</v>
      </c>
      <c r="M1353" t="s">
        <v>62</v>
      </c>
      <c r="N1353" t="s">
        <v>48</v>
      </c>
      <c r="O1353">
        <v>28</v>
      </c>
      <c r="P1353" t="s">
        <v>70</v>
      </c>
      <c r="Q1353" t="s">
        <v>43</v>
      </c>
      <c r="R1353" t="s">
        <v>35</v>
      </c>
      <c r="S1353" t="s">
        <v>51</v>
      </c>
      <c r="T1353">
        <v>0</v>
      </c>
      <c r="U1353">
        <v>0</v>
      </c>
      <c r="V1353">
        <v>0</v>
      </c>
      <c r="W1353">
        <v>0</v>
      </c>
      <c r="X1353">
        <v>1</v>
      </c>
      <c r="Y1353" s="1">
        <v>45519</v>
      </c>
      <c r="Z1353" s="1">
        <v>45519</v>
      </c>
      <c r="AA1353">
        <v>0</v>
      </c>
      <c r="AB1353" t="s">
        <v>73</v>
      </c>
      <c r="AC1353" t="b">
        <v>1</v>
      </c>
      <c r="AD1353" t="b">
        <v>0</v>
      </c>
    </row>
    <row r="1354" spans="1:30" x14ac:dyDescent="0.25">
      <c r="A1354" t="s">
        <v>1418</v>
      </c>
      <c r="B1354" s="1">
        <v>45452</v>
      </c>
      <c r="D1354" s="1">
        <v>45498</v>
      </c>
      <c r="E1354" s="1">
        <v>45498</v>
      </c>
      <c r="F1354" s="1">
        <v>45719</v>
      </c>
      <c r="G1354" s="1">
        <v>45719</v>
      </c>
      <c r="H1354">
        <v>4</v>
      </c>
      <c r="I1354">
        <v>209.39</v>
      </c>
      <c r="J1354">
        <v>52.35</v>
      </c>
      <c r="K1354">
        <v>25.39</v>
      </c>
      <c r="L1354" t="s">
        <v>31</v>
      </c>
      <c r="M1354" t="s">
        <v>76</v>
      </c>
      <c r="N1354" t="s">
        <v>48</v>
      </c>
      <c r="O1354">
        <v>17</v>
      </c>
      <c r="P1354" t="s">
        <v>49</v>
      </c>
      <c r="Q1354" t="s">
        <v>55</v>
      </c>
      <c r="R1354" t="s">
        <v>44</v>
      </c>
      <c r="S1354" t="s">
        <v>100</v>
      </c>
      <c r="T1354">
        <v>0</v>
      </c>
      <c r="U1354">
        <v>1</v>
      </c>
      <c r="V1354">
        <v>0</v>
      </c>
      <c r="W1354">
        <v>0</v>
      </c>
      <c r="X1354">
        <v>1</v>
      </c>
      <c r="Y1354" s="1">
        <v>45805</v>
      </c>
      <c r="Z1354" s="1">
        <v>45805</v>
      </c>
      <c r="AA1354">
        <v>0</v>
      </c>
      <c r="AB1354" t="s">
        <v>38</v>
      </c>
      <c r="AC1354" t="b">
        <v>1</v>
      </c>
      <c r="AD1354" t="b">
        <v>0</v>
      </c>
    </row>
    <row r="1355" spans="1:30" x14ac:dyDescent="0.25">
      <c r="A1355" t="s">
        <v>1419</v>
      </c>
      <c r="B1355" s="1">
        <v>44791</v>
      </c>
      <c r="D1355" s="1">
        <v>45945</v>
      </c>
      <c r="E1355" s="1">
        <v>45945</v>
      </c>
      <c r="F1355" s="1">
        <v>45945</v>
      </c>
      <c r="G1355" s="1">
        <v>45945</v>
      </c>
      <c r="H1355">
        <v>3</v>
      </c>
      <c r="I1355">
        <v>55.37</v>
      </c>
      <c r="J1355">
        <v>18.46</v>
      </c>
      <c r="K1355">
        <v>29.12</v>
      </c>
      <c r="L1355" t="s">
        <v>40</v>
      </c>
      <c r="M1355" t="s">
        <v>32</v>
      </c>
      <c r="N1355" t="s">
        <v>33</v>
      </c>
      <c r="O1355">
        <v>31</v>
      </c>
      <c r="P1355" t="s">
        <v>34</v>
      </c>
      <c r="Q1355" t="s">
        <v>90</v>
      </c>
      <c r="R1355" t="s">
        <v>56</v>
      </c>
      <c r="S1355" t="s">
        <v>72</v>
      </c>
      <c r="T1355">
        <v>0</v>
      </c>
      <c r="U1355">
        <v>0</v>
      </c>
      <c r="V1355">
        <v>0</v>
      </c>
      <c r="W1355">
        <v>0</v>
      </c>
      <c r="X1355">
        <v>0</v>
      </c>
      <c r="Y1355" s="1">
        <v>45629</v>
      </c>
      <c r="Z1355" s="1">
        <v>45629</v>
      </c>
      <c r="AA1355">
        <v>1</v>
      </c>
      <c r="AB1355" t="s">
        <v>73</v>
      </c>
      <c r="AC1355" t="b">
        <v>0</v>
      </c>
      <c r="AD1355" t="b">
        <v>0</v>
      </c>
    </row>
    <row r="1356" spans="1:30" x14ac:dyDescent="0.25">
      <c r="A1356" t="s">
        <v>1420</v>
      </c>
      <c r="B1356" s="1">
        <v>44385</v>
      </c>
      <c r="D1356" s="1">
        <v>45190</v>
      </c>
      <c r="E1356" s="1">
        <v>45190</v>
      </c>
      <c r="F1356" s="1">
        <v>45661</v>
      </c>
      <c r="G1356" s="1">
        <v>45661</v>
      </c>
      <c r="H1356">
        <v>6</v>
      </c>
      <c r="I1356">
        <v>232.23</v>
      </c>
      <c r="J1356">
        <v>38.71</v>
      </c>
      <c r="K1356">
        <v>30.5</v>
      </c>
      <c r="L1356" t="s">
        <v>40</v>
      </c>
      <c r="M1356" t="s">
        <v>88</v>
      </c>
      <c r="N1356" t="s">
        <v>48</v>
      </c>
      <c r="O1356">
        <v>23</v>
      </c>
      <c r="P1356" t="s">
        <v>70</v>
      </c>
      <c r="Q1356" t="s">
        <v>50</v>
      </c>
      <c r="R1356" t="s">
        <v>56</v>
      </c>
      <c r="S1356" t="s">
        <v>57</v>
      </c>
      <c r="T1356">
        <v>1</v>
      </c>
      <c r="U1356">
        <v>0</v>
      </c>
      <c r="V1356">
        <v>0</v>
      </c>
      <c r="W1356">
        <v>1</v>
      </c>
      <c r="X1356">
        <v>2</v>
      </c>
      <c r="Y1356" s="1">
        <v>44508</v>
      </c>
      <c r="Z1356" s="1">
        <v>44508</v>
      </c>
      <c r="AA1356">
        <v>0</v>
      </c>
      <c r="AB1356" t="s">
        <v>52</v>
      </c>
      <c r="AC1356" t="b">
        <v>1</v>
      </c>
      <c r="AD1356" t="b">
        <v>0</v>
      </c>
    </row>
    <row r="1357" spans="1:30" x14ac:dyDescent="0.25">
      <c r="A1357" t="s">
        <v>1421</v>
      </c>
      <c r="B1357" s="1">
        <v>44021</v>
      </c>
      <c r="D1357" s="1">
        <v>45211</v>
      </c>
      <c r="E1357" s="1">
        <v>45211</v>
      </c>
      <c r="F1357" s="1">
        <v>45653</v>
      </c>
      <c r="G1357" s="1">
        <v>45653</v>
      </c>
      <c r="H1357">
        <v>2</v>
      </c>
      <c r="I1357">
        <v>144.83000000000001</v>
      </c>
      <c r="J1357">
        <v>72.42</v>
      </c>
      <c r="K1357">
        <v>101.91</v>
      </c>
      <c r="L1357" t="s">
        <v>31</v>
      </c>
      <c r="M1357" t="s">
        <v>69</v>
      </c>
      <c r="N1357" t="s">
        <v>48</v>
      </c>
      <c r="O1357">
        <v>16</v>
      </c>
      <c r="P1357" t="s">
        <v>49</v>
      </c>
      <c r="Q1357" t="s">
        <v>43</v>
      </c>
      <c r="R1357" t="s">
        <v>67</v>
      </c>
      <c r="S1357" t="s">
        <v>100</v>
      </c>
      <c r="T1357">
        <v>0</v>
      </c>
      <c r="U1357">
        <v>0</v>
      </c>
      <c r="V1357">
        <v>1</v>
      </c>
      <c r="W1357">
        <v>0</v>
      </c>
      <c r="X1357">
        <v>1</v>
      </c>
      <c r="Y1357" s="1">
        <v>44528</v>
      </c>
      <c r="Z1357" s="1">
        <v>44528</v>
      </c>
      <c r="AA1357">
        <v>0</v>
      </c>
      <c r="AB1357" t="s">
        <v>73</v>
      </c>
      <c r="AC1357" t="b">
        <v>0</v>
      </c>
      <c r="AD1357" t="b">
        <v>1</v>
      </c>
    </row>
    <row r="1358" spans="1:30" x14ac:dyDescent="0.25">
      <c r="A1358" t="s">
        <v>1422</v>
      </c>
      <c r="B1358" s="1">
        <v>45376</v>
      </c>
      <c r="D1358" s="1">
        <v>45727</v>
      </c>
      <c r="E1358" s="1">
        <v>45727</v>
      </c>
      <c r="F1358" s="1">
        <v>45738</v>
      </c>
      <c r="G1358" s="1">
        <v>45738</v>
      </c>
      <c r="H1358">
        <v>5</v>
      </c>
      <c r="I1358">
        <v>487.62</v>
      </c>
      <c r="J1358">
        <v>97.52</v>
      </c>
      <c r="K1358">
        <v>102.31</v>
      </c>
      <c r="L1358" t="s">
        <v>47</v>
      </c>
      <c r="M1358" t="s">
        <v>32</v>
      </c>
      <c r="N1358" t="s">
        <v>48</v>
      </c>
      <c r="O1358">
        <v>16</v>
      </c>
      <c r="P1358" t="s">
        <v>49</v>
      </c>
      <c r="Q1358" t="s">
        <v>43</v>
      </c>
      <c r="R1358" t="s">
        <v>67</v>
      </c>
      <c r="S1358" t="s">
        <v>36</v>
      </c>
      <c r="T1358">
        <v>0</v>
      </c>
      <c r="U1358">
        <v>0</v>
      </c>
      <c r="V1358">
        <v>0</v>
      </c>
      <c r="W1358">
        <v>0</v>
      </c>
      <c r="X1358">
        <v>2</v>
      </c>
      <c r="Y1358" s="1">
        <v>45883</v>
      </c>
      <c r="Z1358" s="1">
        <v>45883</v>
      </c>
      <c r="AA1358">
        <v>0</v>
      </c>
      <c r="AB1358" t="s">
        <v>38</v>
      </c>
      <c r="AC1358" t="b">
        <v>1</v>
      </c>
      <c r="AD1358" t="b">
        <v>0</v>
      </c>
    </row>
    <row r="1359" spans="1:30" x14ac:dyDescent="0.25">
      <c r="A1359" t="s">
        <v>1423</v>
      </c>
      <c r="B1359" s="1">
        <v>45344</v>
      </c>
      <c r="D1359" s="1">
        <v>45825</v>
      </c>
      <c r="E1359" s="1">
        <v>45825</v>
      </c>
      <c r="F1359" s="1">
        <v>45832</v>
      </c>
      <c r="G1359" s="1">
        <v>45832</v>
      </c>
      <c r="H1359">
        <v>1</v>
      </c>
      <c r="I1359">
        <v>71.28</v>
      </c>
      <c r="J1359">
        <v>71.28</v>
      </c>
      <c r="K1359">
        <v>56.9</v>
      </c>
      <c r="L1359" t="s">
        <v>65</v>
      </c>
      <c r="M1359" t="s">
        <v>104</v>
      </c>
      <c r="N1359" t="s">
        <v>42</v>
      </c>
      <c r="O1359">
        <v>42</v>
      </c>
      <c r="P1359" t="s">
        <v>34</v>
      </c>
      <c r="Q1359" t="s">
        <v>66</v>
      </c>
      <c r="R1359" t="s">
        <v>44</v>
      </c>
      <c r="S1359" t="s">
        <v>96</v>
      </c>
      <c r="T1359">
        <v>0</v>
      </c>
      <c r="U1359">
        <v>1</v>
      </c>
      <c r="V1359">
        <v>0</v>
      </c>
      <c r="W1359">
        <v>0</v>
      </c>
      <c r="X1359">
        <v>0</v>
      </c>
      <c r="Y1359" s="1">
        <v>45752</v>
      </c>
      <c r="Z1359" s="1">
        <v>45752</v>
      </c>
      <c r="AA1359">
        <v>3</v>
      </c>
      <c r="AB1359" t="s">
        <v>38</v>
      </c>
      <c r="AC1359" t="b">
        <v>1</v>
      </c>
      <c r="AD1359" t="b">
        <v>1</v>
      </c>
    </row>
    <row r="1360" spans="1:30" x14ac:dyDescent="0.25">
      <c r="A1360" t="s">
        <v>1424</v>
      </c>
      <c r="B1360" s="1">
        <v>45174</v>
      </c>
      <c r="D1360" s="1">
        <v>45360</v>
      </c>
      <c r="E1360" s="1">
        <v>45360</v>
      </c>
      <c r="F1360" s="1">
        <v>45687</v>
      </c>
      <c r="G1360" s="1">
        <v>45687</v>
      </c>
      <c r="H1360">
        <v>5</v>
      </c>
      <c r="I1360">
        <v>402.19</v>
      </c>
      <c r="J1360">
        <v>80.44</v>
      </c>
      <c r="K1360">
        <v>63.34</v>
      </c>
      <c r="L1360" t="s">
        <v>59</v>
      </c>
      <c r="M1360" t="s">
        <v>62</v>
      </c>
      <c r="N1360" t="s">
        <v>48</v>
      </c>
      <c r="O1360">
        <v>38</v>
      </c>
      <c r="P1360" t="s">
        <v>34</v>
      </c>
      <c r="Q1360" t="s">
        <v>66</v>
      </c>
      <c r="R1360" t="s">
        <v>67</v>
      </c>
      <c r="S1360" t="s">
        <v>85</v>
      </c>
      <c r="T1360">
        <v>1</v>
      </c>
      <c r="U1360">
        <v>0</v>
      </c>
      <c r="V1360">
        <v>0</v>
      </c>
      <c r="W1360">
        <v>0</v>
      </c>
      <c r="X1360">
        <v>3</v>
      </c>
      <c r="Y1360">
        <v>0</v>
      </c>
      <c r="Z1360" t="s">
        <v>37</v>
      </c>
      <c r="AA1360">
        <v>10</v>
      </c>
      <c r="AB1360" t="s">
        <v>38</v>
      </c>
      <c r="AC1360" t="b">
        <v>1</v>
      </c>
      <c r="AD1360" t="b">
        <v>1</v>
      </c>
    </row>
    <row r="1361" spans="1:30" x14ac:dyDescent="0.25">
      <c r="A1361" t="s">
        <v>1425</v>
      </c>
      <c r="B1361" s="1">
        <v>44680</v>
      </c>
      <c r="D1361" s="1">
        <v>45031</v>
      </c>
      <c r="E1361" s="1">
        <v>45031</v>
      </c>
      <c r="F1361" s="1">
        <v>45906</v>
      </c>
      <c r="G1361" s="1">
        <v>45906</v>
      </c>
      <c r="H1361">
        <v>3</v>
      </c>
      <c r="I1361">
        <v>25.99</v>
      </c>
      <c r="J1361">
        <v>8.66</v>
      </c>
      <c r="K1361">
        <v>10.72</v>
      </c>
      <c r="L1361" t="s">
        <v>87</v>
      </c>
      <c r="M1361" t="s">
        <v>62</v>
      </c>
      <c r="N1361" t="s">
        <v>48</v>
      </c>
      <c r="O1361">
        <v>47</v>
      </c>
      <c r="P1361" t="s">
        <v>34</v>
      </c>
      <c r="Q1361" t="s">
        <v>43</v>
      </c>
      <c r="R1361" t="s">
        <v>67</v>
      </c>
      <c r="S1361" t="s">
        <v>96</v>
      </c>
      <c r="T1361">
        <v>0</v>
      </c>
      <c r="U1361">
        <v>0</v>
      </c>
      <c r="V1361">
        <v>0</v>
      </c>
      <c r="W1361">
        <v>0</v>
      </c>
      <c r="X1361">
        <v>1</v>
      </c>
      <c r="Y1361" s="1">
        <v>44850</v>
      </c>
      <c r="Z1361" s="1">
        <v>44850</v>
      </c>
      <c r="AA1361">
        <v>0</v>
      </c>
      <c r="AB1361" t="s">
        <v>38</v>
      </c>
      <c r="AC1361" t="b">
        <v>0</v>
      </c>
      <c r="AD1361" t="b">
        <v>0</v>
      </c>
    </row>
    <row r="1362" spans="1:30" x14ac:dyDescent="0.25">
      <c r="A1362" t="s">
        <v>1426</v>
      </c>
      <c r="B1362" s="1">
        <v>44794</v>
      </c>
      <c r="D1362" s="1">
        <v>45162</v>
      </c>
      <c r="E1362" s="1">
        <v>45162</v>
      </c>
      <c r="F1362" s="1">
        <v>45800</v>
      </c>
      <c r="G1362" s="1">
        <v>45800</v>
      </c>
      <c r="H1362">
        <v>2</v>
      </c>
      <c r="I1362">
        <v>162.22</v>
      </c>
      <c r="J1362">
        <v>81.11</v>
      </c>
      <c r="K1362">
        <v>115.93</v>
      </c>
      <c r="L1362" t="s">
        <v>65</v>
      </c>
      <c r="M1362" t="s">
        <v>69</v>
      </c>
      <c r="N1362" t="s">
        <v>48</v>
      </c>
      <c r="O1362">
        <v>20</v>
      </c>
      <c r="P1362" t="s">
        <v>70</v>
      </c>
      <c r="Q1362" t="s">
        <v>50</v>
      </c>
      <c r="R1362" t="s">
        <v>56</v>
      </c>
      <c r="S1362" t="s">
        <v>72</v>
      </c>
      <c r="T1362">
        <v>0</v>
      </c>
      <c r="U1362">
        <v>0</v>
      </c>
      <c r="V1362">
        <v>0</v>
      </c>
      <c r="W1362">
        <v>0</v>
      </c>
      <c r="X1362">
        <v>1</v>
      </c>
      <c r="Y1362" s="1">
        <v>45697</v>
      </c>
      <c r="Z1362" s="1">
        <v>45697</v>
      </c>
      <c r="AA1362">
        <v>0</v>
      </c>
      <c r="AB1362" t="s">
        <v>38</v>
      </c>
      <c r="AC1362" t="b">
        <v>0</v>
      </c>
      <c r="AD1362" t="b">
        <v>0</v>
      </c>
    </row>
    <row r="1363" spans="1:30" x14ac:dyDescent="0.25">
      <c r="A1363" t="s">
        <v>1427</v>
      </c>
      <c r="B1363" s="1">
        <v>44449</v>
      </c>
      <c r="D1363" s="1">
        <v>44947</v>
      </c>
      <c r="E1363" s="1">
        <v>44947</v>
      </c>
      <c r="F1363" s="1">
        <v>45802</v>
      </c>
      <c r="G1363" s="1">
        <v>45802</v>
      </c>
      <c r="H1363">
        <v>6</v>
      </c>
      <c r="I1363">
        <v>515.41</v>
      </c>
      <c r="J1363">
        <v>85.9</v>
      </c>
      <c r="K1363">
        <v>141.94</v>
      </c>
      <c r="L1363" t="s">
        <v>47</v>
      </c>
      <c r="M1363" t="s">
        <v>32</v>
      </c>
      <c r="N1363" t="s">
        <v>48</v>
      </c>
      <c r="O1363">
        <v>38</v>
      </c>
      <c r="P1363" t="s">
        <v>34</v>
      </c>
      <c r="Q1363" t="s">
        <v>90</v>
      </c>
      <c r="R1363" t="s">
        <v>63</v>
      </c>
      <c r="S1363" t="s">
        <v>72</v>
      </c>
      <c r="T1363">
        <v>0</v>
      </c>
      <c r="U1363">
        <v>0</v>
      </c>
      <c r="V1363">
        <v>0</v>
      </c>
      <c r="W1363">
        <v>0</v>
      </c>
      <c r="X1363">
        <v>0</v>
      </c>
      <c r="Y1363" s="1">
        <v>44860</v>
      </c>
      <c r="Z1363" s="1">
        <v>44860</v>
      </c>
      <c r="AA1363">
        <v>7</v>
      </c>
      <c r="AB1363" t="s">
        <v>38</v>
      </c>
      <c r="AC1363" t="b">
        <v>0</v>
      </c>
      <c r="AD1363" t="b">
        <v>1</v>
      </c>
    </row>
    <row r="1364" spans="1:30" x14ac:dyDescent="0.25">
      <c r="A1364" t="s">
        <v>1428</v>
      </c>
      <c r="B1364" s="1">
        <v>44018</v>
      </c>
      <c r="D1364" s="1">
        <v>44308</v>
      </c>
      <c r="E1364" s="1">
        <v>44308</v>
      </c>
      <c r="F1364" s="1">
        <v>44734</v>
      </c>
      <c r="G1364" s="1">
        <v>44734</v>
      </c>
      <c r="H1364">
        <v>2</v>
      </c>
      <c r="I1364">
        <v>262.58999999999997</v>
      </c>
      <c r="J1364">
        <v>131.30000000000001</v>
      </c>
      <c r="K1364">
        <v>0</v>
      </c>
      <c r="L1364" t="s">
        <v>31</v>
      </c>
      <c r="M1364" t="s">
        <v>95</v>
      </c>
      <c r="N1364" t="s">
        <v>42</v>
      </c>
      <c r="O1364">
        <v>34</v>
      </c>
      <c r="P1364" t="s">
        <v>34</v>
      </c>
      <c r="Q1364" t="s">
        <v>43</v>
      </c>
      <c r="R1364" t="s">
        <v>63</v>
      </c>
      <c r="S1364" t="s">
        <v>45</v>
      </c>
      <c r="T1364">
        <v>1</v>
      </c>
      <c r="U1364">
        <v>0</v>
      </c>
      <c r="V1364">
        <v>0</v>
      </c>
      <c r="W1364">
        <v>0</v>
      </c>
      <c r="X1364">
        <v>1</v>
      </c>
      <c r="Y1364">
        <v>0</v>
      </c>
      <c r="Z1364" t="s">
        <v>37</v>
      </c>
      <c r="AA1364">
        <v>7</v>
      </c>
      <c r="AB1364" t="s">
        <v>52</v>
      </c>
      <c r="AC1364" t="b">
        <v>1</v>
      </c>
      <c r="AD1364" t="b">
        <v>1</v>
      </c>
    </row>
    <row r="1365" spans="1:30" x14ac:dyDescent="0.25">
      <c r="A1365" t="s">
        <v>1309</v>
      </c>
      <c r="B1365" s="1">
        <v>43984</v>
      </c>
      <c r="D1365" s="1">
        <v>45496</v>
      </c>
      <c r="E1365" s="1">
        <v>45496</v>
      </c>
      <c r="F1365" s="1">
        <v>45859</v>
      </c>
      <c r="G1365" s="1">
        <v>45859</v>
      </c>
      <c r="H1365">
        <v>6</v>
      </c>
      <c r="I1365">
        <v>359.73</v>
      </c>
      <c r="J1365">
        <v>59.96</v>
      </c>
      <c r="K1365">
        <v>62.79</v>
      </c>
      <c r="L1365" t="s">
        <v>40</v>
      </c>
      <c r="M1365" t="s">
        <v>76</v>
      </c>
      <c r="N1365" t="s">
        <v>42</v>
      </c>
      <c r="O1365">
        <v>31</v>
      </c>
      <c r="P1365" t="s">
        <v>34</v>
      </c>
      <c r="Q1365" t="s">
        <v>43</v>
      </c>
      <c r="R1365" t="s">
        <v>63</v>
      </c>
      <c r="S1365" t="s">
        <v>45</v>
      </c>
      <c r="T1365">
        <v>0</v>
      </c>
      <c r="U1365">
        <v>0</v>
      </c>
      <c r="V1365">
        <v>0</v>
      </c>
      <c r="W1365">
        <v>0</v>
      </c>
      <c r="X1365">
        <v>2</v>
      </c>
      <c r="Y1365" s="1">
        <v>44940</v>
      </c>
      <c r="Z1365" s="1">
        <v>44940</v>
      </c>
      <c r="AA1365">
        <v>0</v>
      </c>
      <c r="AB1365" t="s">
        <v>38</v>
      </c>
      <c r="AC1365" t="b">
        <v>1</v>
      </c>
      <c r="AD1365" t="b">
        <v>0</v>
      </c>
    </row>
    <row r="1366" spans="1:30" x14ac:dyDescent="0.25">
      <c r="A1366" t="s">
        <v>1429</v>
      </c>
      <c r="B1366" s="1">
        <v>43885</v>
      </c>
      <c r="D1366" s="1">
        <v>44481</v>
      </c>
      <c r="E1366" s="1">
        <v>44481</v>
      </c>
      <c r="F1366" s="1">
        <v>45050</v>
      </c>
      <c r="G1366" s="1">
        <v>45050</v>
      </c>
      <c r="H1366">
        <v>5</v>
      </c>
      <c r="I1366">
        <v>24.99</v>
      </c>
      <c r="J1366">
        <v>5</v>
      </c>
      <c r="K1366">
        <v>6.68</v>
      </c>
      <c r="L1366" t="s">
        <v>65</v>
      </c>
      <c r="M1366" t="s">
        <v>95</v>
      </c>
      <c r="N1366" t="s">
        <v>42</v>
      </c>
      <c r="O1366">
        <v>29</v>
      </c>
      <c r="P1366" t="s">
        <v>70</v>
      </c>
      <c r="Q1366" t="s">
        <v>82</v>
      </c>
      <c r="R1366" t="s">
        <v>56</v>
      </c>
      <c r="S1366" t="s">
        <v>36</v>
      </c>
      <c r="T1366">
        <v>0</v>
      </c>
      <c r="U1366">
        <v>0</v>
      </c>
      <c r="V1366">
        <v>0</v>
      </c>
      <c r="W1366">
        <v>0</v>
      </c>
      <c r="X1366">
        <v>3</v>
      </c>
      <c r="Y1366" s="1">
        <v>45881</v>
      </c>
      <c r="Z1366" s="1">
        <v>45881</v>
      </c>
      <c r="AA1366">
        <v>0</v>
      </c>
      <c r="AB1366" t="s">
        <v>73</v>
      </c>
      <c r="AC1366" t="b">
        <v>1</v>
      </c>
      <c r="AD1366" t="b">
        <v>0</v>
      </c>
    </row>
    <row r="1367" spans="1:30" x14ac:dyDescent="0.25">
      <c r="A1367" t="s">
        <v>1430</v>
      </c>
      <c r="B1367" s="1">
        <v>45081</v>
      </c>
      <c r="D1367" s="1">
        <v>45867</v>
      </c>
      <c r="E1367" s="1">
        <v>45867</v>
      </c>
      <c r="F1367" s="1">
        <v>45911</v>
      </c>
      <c r="G1367" s="1">
        <v>45911</v>
      </c>
      <c r="H1367">
        <v>1</v>
      </c>
      <c r="I1367">
        <v>45.94</v>
      </c>
      <c r="J1367">
        <v>45.94</v>
      </c>
      <c r="K1367">
        <v>14.67</v>
      </c>
      <c r="L1367" t="s">
        <v>40</v>
      </c>
      <c r="M1367" t="s">
        <v>41</v>
      </c>
      <c r="N1367" t="s">
        <v>48</v>
      </c>
      <c r="O1367">
        <v>42</v>
      </c>
      <c r="P1367" t="s">
        <v>34</v>
      </c>
      <c r="Q1367" t="s">
        <v>66</v>
      </c>
      <c r="R1367" t="s">
        <v>35</v>
      </c>
      <c r="S1367" t="s">
        <v>36</v>
      </c>
      <c r="T1367">
        <v>0</v>
      </c>
      <c r="U1367">
        <v>0</v>
      </c>
      <c r="V1367">
        <v>0</v>
      </c>
      <c r="W1367">
        <v>0</v>
      </c>
      <c r="X1367">
        <v>1</v>
      </c>
      <c r="Y1367">
        <v>0</v>
      </c>
      <c r="Z1367" t="s">
        <v>37</v>
      </c>
      <c r="AA1367">
        <v>5</v>
      </c>
      <c r="AB1367" t="s">
        <v>38</v>
      </c>
      <c r="AC1367" t="b">
        <v>1</v>
      </c>
      <c r="AD1367" t="b">
        <v>1</v>
      </c>
    </row>
    <row r="1368" spans="1:30" x14ac:dyDescent="0.25">
      <c r="A1368" t="s">
        <v>1431</v>
      </c>
      <c r="B1368" s="1">
        <v>44282</v>
      </c>
      <c r="D1368" s="1">
        <v>44530</v>
      </c>
      <c r="E1368" s="1">
        <v>44530</v>
      </c>
      <c r="F1368" s="1">
        <v>45599</v>
      </c>
      <c r="G1368" s="1">
        <v>45599</v>
      </c>
      <c r="H1368">
        <v>1</v>
      </c>
      <c r="I1368">
        <v>1.06</v>
      </c>
      <c r="J1368">
        <v>1.06</v>
      </c>
      <c r="K1368">
        <v>1.54</v>
      </c>
      <c r="L1368" t="s">
        <v>87</v>
      </c>
      <c r="M1368" t="s">
        <v>41</v>
      </c>
      <c r="N1368" t="s">
        <v>33</v>
      </c>
      <c r="O1368">
        <v>27</v>
      </c>
      <c r="P1368" t="s">
        <v>70</v>
      </c>
      <c r="Q1368" t="s">
        <v>55</v>
      </c>
      <c r="R1368" t="s">
        <v>56</v>
      </c>
      <c r="S1368" t="s">
        <v>100</v>
      </c>
      <c r="T1368">
        <v>1</v>
      </c>
      <c r="U1368">
        <v>0</v>
      </c>
      <c r="V1368">
        <v>0</v>
      </c>
      <c r="W1368">
        <v>0</v>
      </c>
      <c r="X1368">
        <v>0</v>
      </c>
      <c r="Y1368">
        <v>0</v>
      </c>
      <c r="Z1368" t="s">
        <v>37</v>
      </c>
      <c r="AA1368">
        <v>0</v>
      </c>
      <c r="AB1368" t="s">
        <v>52</v>
      </c>
      <c r="AC1368" t="b">
        <v>0</v>
      </c>
      <c r="AD1368" t="b">
        <v>0</v>
      </c>
    </row>
    <row r="1369" spans="1:30" x14ac:dyDescent="0.25">
      <c r="A1369" t="s">
        <v>1432</v>
      </c>
      <c r="B1369" s="1">
        <v>44530</v>
      </c>
      <c r="D1369" s="1">
        <v>45835</v>
      </c>
      <c r="E1369" s="1">
        <v>45835</v>
      </c>
      <c r="F1369" s="1">
        <v>45875</v>
      </c>
      <c r="G1369" s="1">
        <v>45875</v>
      </c>
      <c r="H1369">
        <v>4</v>
      </c>
      <c r="I1369">
        <v>4.75</v>
      </c>
      <c r="J1369">
        <v>1.19</v>
      </c>
      <c r="K1369">
        <v>0.52</v>
      </c>
      <c r="L1369" t="s">
        <v>59</v>
      </c>
      <c r="M1369" t="s">
        <v>54</v>
      </c>
      <c r="N1369" t="s">
        <v>42</v>
      </c>
      <c r="O1369">
        <v>38</v>
      </c>
      <c r="P1369" t="s">
        <v>34</v>
      </c>
      <c r="Q1369" t="s">
        <v>35</v>
      </c>
      <c r="R1369" t="s">
        <v>63</v>
      </c>
      <c r="S1369" t="s">
        <v>96</v>
      </c>
      <c r="T1369">
        <v>0</v>
      </c>
      <c r="U1369">
        <v>0</v>
      </c>
      <c r="V1369">
        <v>1</v>
      </c>
      <c r="W1369">
        <v>0</v>
      </c>
      <c r="X1369">
        <v>3</v>
      </c>
      <c r="Y1369">
        <v>0</v>
      </c>
      <c r="Z1369" t="s">
        <v>37</v>
      </c>
      <c r="AA1369">
        <v>0</v>
      </c>
      <c r="AB1369" t="s">
        <v>52</v>
      </c>
      <c r="AC1369" t="b">
        <v>1</v>
      </c>
      <c r="AD1369" t="b">
        <v>0</v>
      </c>
    </row>
    <row r="1370" spans="1:30" x14ac:dyDescent="0.25">
      <c r="A1370" t="s">
        <v>1433</v>
      </c>
      <c r="B1370" s="1">
        <v>44782</v>
      </c>
      <c r="D1370" s="1">
        <v>45291</v>
      </c>
      <c r="E1370" s="1">
        <v>45291</v>
      </c>
      <c r="F1370" s="1">
        <v>45711</v>
      </c>
      <c r="G1370" s="1">
        <v>45711</v>
      </c>
      <c r="H1370">
        <v>1</v>
      </c>
      <c r="I1370">
        <v>1.05</v>
      </c>
      <c r="J1370">
        <v>1.05</v>
      </c>
      <c r="K1370">
        <v>0.77</v>
      </c>
      <c r="L1370" t="s">
        <v>40</v>
      </c>
      <c r="M1370" t="s">
        <v>76</v>
      </c>
      <c r="N1370" t="s">
        <v>48</v>
      </c>
      <c r="O1370">
        <v>38</v>
      </c>
      <c r="P1370" t="s">
        <v>34</v>
      </c>
      <c r="Q1370" t="s">
        <v>66</v>
      </c>
      <c r="R1370" t="s">
        <v>56</v>
      </c>
      <c r="S1370" t="s">
        <v>51</v>
      </c>
      <c r="T1370">
        <v>1</v>
      </c>
      <c r="U1370">
        <v>0</v>
      </c>
      <c r="V1370">
        <v>0</v>
      </c>
      <c r="W1370">
        <v>1</v>
      </c>
      <c r="X1370">
        <v>0</v>
      </c>
      <c r="Y1370" s="1">
        <v>44797</v>
      </c>
      <c r="Z1370" s="1">
        <v>44797</v>
      </c>
      <c r="AA1370">
        <v>0</v>
      </c>
      <c r="AB1370" t="s">
        <v>52</v>
      </c>
      <c r="AC1370" t="b">
        <v>1</v>
      </c>
      <c r="AD1370" t="b">
        <v>0</v>
      </c>
    </row>
    <row r="1371" spans="1:30" x14ac:dyDescent="0.25">
      <c r="A1371" t="s">
        <v>1434</v>
      </c>
      <c r="B1371" s="1">
        <v>44826</v>
      </c>
      <c r="D1371" s="1">
        <v>44919</v>
      </c>
      <c r="E1371" s="1">
        <v>44919</v>
      </c>
      <c r="F1371" s="1">
        <v>45756</v>
      </c>
      <c r="G1371" s="1">
        <v>45756</v>
      </c>
      <c r="H1371">
        <v>5</v>
      </c>
      <c r="I1371">
        <v>274.64</v>
      </c>
      <c r="J1371">
        <v>54.93</v>
      </c>
      <c r="K1371">
        <v>51.92</v>
      </c>
      <c r="L1371" t="s">
        <v>87</v>
      </c>
      <c r="M1371" t="s">
        <v>104</v>
      </c>
      <c r="N1371" t="s">
        <v>42</v>
      </c>
      <c r="O1371">
        <v>0</v>
      </c>
      <c r="P1371" t="s">
        <v>80</v>
      </c>
      <c r="Q1371" t="s">
        <v>66</v>
      </c>
      <c r="R1371" t="s">
        <v>44</v>
      </c>
      <c r="S1371" t="s">
        <v>35</v>
      </c>
      <c r="T1371">
        <v>1</v>
      </c>
      <c r="U1371">
        <v>0</v>
      </c>
      <c r="V1371">
        <v>0</v>
      </c>
      <c r="W1371">
        <v>0</v>
      </c>
      <c r="X1371">
        <v>1</v>
      </c>
      <c r="Y1371" s="1">
        <v>44883</v>
      </c>
      <c r="Z1371" s="1">
        <v>44883</v>
      </c>
      <c r="AA1371">
        <v>2</v>
      </c>
      <c r="AB1371" t="s">
        <v>38</v>
      </c>
      <c r="AC1371" t="b">
        <v>1</v>
      </c>
      <c r="AD1371" t="b">
        <v>1</v>
      </c>
    </row>
    <row r="1372" spans="1:30" x14ac:dyDescent="0.25">
      <c r="A1372" t="s">
        <v>1435</v>
      </c>
      <c r="B1372" s="1">
        <v>43850</v>
      </c>
      <c r="D1372" s="1">
        <v>44523</v>
      </c>
      <c r="E1372" s="1">
        <v>44523</v>
      </c>
      <c r="F1372" s="1">
        <v>45411</v>
      </c>
      <c r="G1372" s="1">
        <v>45411</v>
      </c>
      <c r="H1372">
        <v>1</v>
      </c>
      <c r="I1372">
        <v>22.16</v>
      </c>
      <c r="J1372">
        <v>22.16</v>
      </c>
      <c r="K1372">
        <v>22.23</v>
      </c>
      <c r="L1372" t="s">
        <v>87</v>
      </c>
      <c r="M1372" t="s">
        <v>60</v>
      </c>
      <c r="N1372" t="s">
        <v>33</v>
      </c>
      <c r="O1372">
        <v>20</v>
      </c>
      <c r="P1372" t="s">
        <v>70</v>
      </c>
      <c r="Q1372" t="s">
        <v>43</v>
      </c>
      <c r="R1372" t="s">
        <v>35</v>
      </c>
      <c r="S1372" t="s">
        <v>85</v>
      </c>
      <c r="T1372">
        <v>0</v>
      </c>
      <c r="U1372">
        <v>0</v>
      </c>
      <c r="V1372">
        <v>0</v>
      </c>
      <c r="W1372">
        <v>0</v>
      </c>
      <c r="X1372">
        <v>0</v>
      </c>
      <c r="Y1372" s="1">
        <v>45096</v>
      </c>
      <c r="Z1372" s="1">
        <v>45096</v>
      </c>
      <c r="AA1372">
        <v>5</v>
      </c>
      <c r="AB1372" t="s">
        <v>52</v>
      </c>
      <c r="AC1372" t="b">
        <v>1</v>
      </c>
      <c r="AD1372" t="b">
        <v>0</v>
      </c>
    </row>
    <row r="1373" spans="1:30" x14ac:dyDescent="0.25">
      <c r="A1373" t="s">
        <v>1436</v>
      </c>
      <c r="B1373" s="1">
        <v>45385</v>
      </c>
      <c r="D1373" s="1">
        <v>45750</v>
      </c>
      <c r="E1373" s="1">
        <v>45750</v>
      </c>
      <c r="F1373" s="1">
        <v>45839</v>
      </c>
      <c r="G1373" s="1">
        <v>45839</v>
      </c>
      <c r="H1373">
        <v>3</v>
      </c>
      <c r="I1373">
        <v>275.91000000000003</v>
      </c>
      <c r="J1373">
        <v>91.97</v>
      </c>
      <c r="K1373">
        <v>31.81</v>
      </c>
      <c r="L1373" t="s">
        <v>87</v>
      </c>
      <c r="M1373" t="s">
        <v>69</v>
      </c>
      <c r="N1373" t="s">
        <v>42</v>
      </c>
      <c r="O1373">
        <v>34</v>
      </c>
      <c r="P1373" t="s">
        <v>34</v>
      </c>
      <c r="Q1373" t="s">
        <v>66</v>
      </c>
      <c r="R1373" t="s">
        <v>56</v>
      </c>
      <c r="S1373" t="s">
        <v>85</v>
      </c>
      <c r="T1373">
        <v>2</v>
      </c>
      <c r="U1373">
        <v>0</v>
      </c>
      <c r="V1373">
        <v>0</v>
      </c>
      <c r="W1373">
        <v>1</v>
      </c>
      <c r="X1373">
        <v>1</v>
      </c>
      <c r="Y1373" s="1">
        <v>45498</v>
      </c>
      <c r="Z1373" s="1">
        <v>45498</v>
      </c>
      <c r="AA1373">
        <v>0</v>
      </c>
      <c r="AB1373" t="s">
        <v>38</v>
      </c>
      <c r="AC1373" t="b">
        <v>1</v>
      </c>
      <c r="AD1373" t="b">
        <v>0</v>
      </c>
    </row>
    <row r="1374" spans="1:30" x14ac:dyDescent="0.25">
      <c r="A1374" t="s">
        <v>1437</v>
      </c>
      <c r="B1374" s="1">
        <v>45147</v>
      </c>
      <c r="D1374" s="1">
        <v>45893</v>
      </c>
      <c r="E1374" s="1">
        <v>45893</v>
      </c>
      <c r="F1374" s="1">
        <v>45914</v>
      </c>
      <c r="G1374" s="1">
        <v>45914</v>
      </c>
      <c r="H1374">
        <v>1</v>
      </c>
      <c r="I1374">
        <v>59.83</v>
      </c>
      <c r="J1374">
        <v>59.83</v>
      </c>
      <c r="K1374">
        <v>67.22</v>
      </c>
      <c r="L1374" t="s">
        <v>65</v>
      </c>
      <c r="M1374" t="s">
        <v>32</v>
      </c>
      <c r="N1374" t="s">
        <v>42</v>
      </c>
      <c r="O1374">
        <v>21</v>
      </c>
      <c r="P1374" t="s">
        <v>70</v>
      </c>
      <c r="Q1374" t="s">
        <v>43</v>
      </c>
      <c r="R1374" t="s">
        <v>44</v>
      </c>
      <c r="S1374" t="s">
        <v>36</v>
      </c>
      <c r="T1374">
        <v>0</v>
      </c>
      <c r="U1374">
        <v>0</v>
      </c>
      <c r="V1374">
        <v>0</v>
      </c>
      <c r="W1374">
        <v>0</v>
      </c>
      <c r="X1374">
        <v>0</v>
      </c>
      <c r="Y1374" s="1">
        <v>45147</v>
      </c>
      <c r="Z1374" s="1">
        <v>45147</v>
      </c>
      <c r="AA1374">
        <v>0</v>
      </c>
      <c r="AB1374" t="s">
        <v>38</v>
      </c>
      <c r="AC1374" t="b">
        <v>1</v>
      </c>
      <c r="AD1374" t="b">
        <v>0</v>
      </c>
    </row>
    <row r="1375" spans="1:30" x14ac:dyDescent="0.25">
      <c r="A1375" t="s">
        <v>1438</v>
      </c>
      <c r="B1375" s="1">
        <v>43904</v>
      </c>
      <c r="D1375" s="1">
        <v>45585</v>
      </c>
      <c r="E1375" s="1">
        <v>45585</v>
      </c>
      <c r="F1375" s="1">
        <v>45645</v>
      </c>
      <c r="G1375" s="1">
        <v>45645</v>
      </c>
      <c r="H1375">
        <v>4</v>
      </c>
      <c r="I1375">
        <v>147.13999999999999</v>
      </c>
      <c r="J1375">
        <v>36.78</v>
      </c>
      <c r="K1375">
        <v>14.67</v>
      </c>
      <c r="L1375" t="s">
        <v>87</v>
      </c>
      <c r="M1375" t="s">
        <v>104</v>
      </c>
      <c r="N1375" t="s">
        <v>48</v>
      </c>
      <c r="O1375">
        <v>34</v>
      </c>
      <c r="P1375" t="s">
        <v>34</v>
      </c>
      <c r="Q1375" t="s">
        <v>66</v>
      </c>
      <c r="R1375" t="s">
        <v>44</v>
      </c>
      <c r="S1375" t="s">
        <v>51</v>
      </c>
      <c r="T1375">
        <v>0</v>
      </c>
      <c r="U1375">
        <v>0</v>
      </c>
      <c r="V1375">
        <v>0</v>
      </c>
      <c r="W1375">
        <v>0</v>
      </c>
      <c r="X1375">
        <v>2</v>
      </c>
      <c r="Y1375" s="1">
        <v>45567</v>
      </c>
      <c r="Z1375" s="1">
        <v>45567</v>
      </c>
      <c r="AA1375">
        <v>0</v>
      </c>
      <c r="AB1375" t="s">
        <v>73</v>
      </c>
      <c r="AC1375" t="b">
        <v>0</v>
      </c>
      <c r="AD1375" t="b">
        <v>0</v>
      </c>
    </row>
    <row r="1376" spans="1:30" x14ac:dyDescent="0.25">
      <c r="A1376" t="s">
        <v>1439</v>
      </c>
      <c r="B1376" s="1">
        <v>45653</v>
      </c>
      <c r="D1376" s="1">
        <v>45665</v>
      </c>
      <c r="E1376" s="1">
        <v>45665</v>
      </c>
      <c r="F1376" s="1">
        <v>45756</v>
      </c>
      <c r="G1376" s="1">
        <v>45756</v>
      </c>
      <c r="H1376">
        <v>1</v>
      </c>
      <c r="I1376">
        <v>65.430000000000007</v>
      </c>
      <c r="J1376">
        <v>65.430000000000007</v>
      </c>
      <c r="K1376">
        <v>74.92</v>
      </c>
      <c r="L1376" t="s">
        <v>87</v>
      </c>
      <c r="M1376" t="s">
        <v>104</v>
      </c>
      <c r="N1376" t="s">
        <v>48</v>
      </c>
      <c r="O1376">
        <v>31</v>
      </c>
      <c r="P1376" t="s">
        <v>34</v>
      </c>
      <c r="Q1376" t="s">
        <v>66</v>
      </c>
      <c r="R1376" t="s">
        <v>63</v>
      </c>
      <c r="S1376" t="s">
        <v>96</v>
      </c>
      <c r="T1376">
        <v>0</v>
      </c>
      <c r="U1376">
        <v>0</v>
      </c>
      <c r="V1376">
        <v>0</v>
      </c>
      <c r="W1376">
        <v>0</v>
      </c>
      <c r="X1376">
        <v>1</v>
      </c>
      <c r="Y1376">
        <v>0</v>
      </c>
      <c r="Z1376" t="s">
        <v>37</v>
      </c>
      <c r="AA1376">
        <v>0</v>
      </c>
      <c r="AB1376" t="s">
        <v>38</v>
      </c>
      <c r="AC1376" t="b">
        <v>1</v>
      </c>
      <c r="AD1376" t="b">
        <v>0</v>
      </c>
    </row>
    <row r="1377" spans="1:30" x14ac:dyDescent="0.25">
      <c r="A1377" t="s">
        <v>1440</v>
      </c>
      <c r="B1377" s="1">
        <v>44524</v>
      </c>
      <c r="D1377" s="1">
        <v>45246</v>
      </c>
      <c r="E1377" s="1">
        <v>45246</v>
      </c>
      <c r="F1377" s="1">
        <v>45375</v>
      </c>
      <c r="G1377" s="1">
        <v>45375</v>
      </c>
      <c r="H1377">
        <v>3</v>
      </c>
      <c r="I1377">
        <v>248.12</v>
      </c>
      <c r="J1377">
        <v>82.71</v>
      </c>
      <c r="K1377">
        <v>180.82</v>
      </c>
      <c r="L1377" t="s">
        <v>40</v>
      </c>
      <c r="M1377" t="s">
        <v>62</v>
      </c>
      <c r="N1377" t="s">
        <v>48</v>
      </c>
      <c r="O1377">
        <v>42</v>
      </c>
      <c r="P1377" t="s">
        <v>34</v>
      </c>
      <c r="Q1377" t="s">
        <v>55</v>
      </c>
      <c r="R1377" t="s">
        <v>67</v>
      </c>
      <c r="S1377" t="s">
        <v>72</v>
      </c>
      <c r="T1377">
        <v>1</v>
      </c>
      <c r="U1377">
        <v>0</v>
      </c>
      <c r="V1377">
        <v>0</v>
      </c>
      <c r="W1377">
        <v>0</v>
      </c>
      <c r="X1377">
        <v>0</v>
      </c>
      <c r="Y1377" s="1">
        <v>45559</v>
      </c>
      <c r="Z1377" s="1">
        <v>45559</v>
      </c>
      <c r="AA1377">
        <v>0</v>
      </c>
      <c r="AB1377" t="s">
        <v>38</v>
      </c>
      <c r="AC1377" t="b">
        <v>1</v>
      </c>
      <c r="AD1377" t="b">
        <v>0</v>
      </c>
    </row>
    <row r="1378" spans="1:30" x14ac:dyDescent="0.25">
      <c r="A1378" t="s">
        <v>1441</v>
      </c>
      <c r="B1378" s="1">
        <v>45225</v>
      </c>
      <c r="D1378" s="1">
        <v>45607</v>
      </c>
      <c r="E1378" s="1">
        <v>45607</v>
      </c>
      <c r="F1378" s="1">
        <v>45809</v>
      </c>
      <c r="G1378" s="1">
        <v>45809</v>
      </c>
      <c r="H1378">
        <v>4</v>
      </c>
      <c r="I1378">
        <v>143.5</v>
      </c>
      <c r="J1378">
        <v>35.880000000000003</v>
      </c>
      <c r="K1378">
        <v>68.489999999999995</v>
      </c>
      <c r="L1378" t="s">
        <v>87</v>
      </c>
      <c r="M1378" t="s">
        <v>88</v>
      </c>
      <c r="N1378" t="s">
        <v>42</v>
      </c>
      <c r="O1378">
        <v>40</v>
      </c>
      <c r="P1378" t="s">
        <v>34</v>
      </c>
      <c r="Q1378" t="s">
        <v>35</v>
      </c>
      <c r="R1378" t="s">
        <v>63</v>
      </c>
      <c r="S1378" t="s">
        <v>57</v>
      </c>
      <c r="T1378">
        <v>0</v>
      </c>
      <c r="U1378">
        <v>0</v>
      </c>
      <c r="V1378">
        <v>0</v>
      </c>
      <c r="W1378">
        <v>0</v>
      </c>
      <c r="X1378">
        <v>1</v>
      </c>
      <c r="Y1378" s="1">
        <v>45791</v>
      </c>
      <c r="Z1378" s="1">
        <v>45791</v>
      </c>
      <c r="AA1378">
        <v>0</v>
      </c>
      <c r="AB1378" t="s">
        <v>38</v>
      </c>
      <c r="AC1378" t="b">
        <v>0</v>
      </c>
      <c r="AD1378" t="b">
        <v>0</v>
      </c>
    </row>
    <row r="1379" spans="1:30" x14ac:dyDescent="0.25">
      <c r="A1379" t="s">
        <v>1442</v>
      </c>
      <c r="B1379" s="1">
        <v>43985</v>
      </c>
      <c r="D1379" s="1">
        <v>45744</v>
      </c>
      <c r="E1379" s="1">
        <v>45744</v>
      </c>
      <c r="F1379" s="1">
        <v>45936</v>
      </c>
      <c r="G1379" s="1">
        <v>45936</v>
      </c>
      <c r="H1379">
        <v>2</v>
      </c>
      <c r="I1379">
        <v>118.84</v>
      </c>
      <c r="J1379">
        <v>59.42</v>
      </c>
      <c r="K1379">
        <v>31.87</v>
      </c>
      <c r="L1379" t="s">
        <v>47</v>
      </c>
      <c r="M1379" t="s">
        <v>62</v>
      </c>
      <c r="N1379" t="s">
        <v>48</v>
      </c>
      <c r="O1379">
        <v>21</v>
      </c>
      <c r="P1379" t="s">
        <v>70</v>
      </c>
      <c r="Q1379" t="s">
        <v>90</v>
      </c>
      <c r="R1379" t="s">
        <v>35</v>
      </c>
      <c r="S1379" t="s">
        <v>51</v>
      </c>
      <c r="T1379">
        <v>0</v>
      </c>
      <c r="U1379">
        <v>1</v>
      </c>
      <c r="V1379">
        <v>0</v>
      </c>
      <c r="W1379">
        <v>0</v>
      </c>
      <c r="X1379">
        <v>1</v>
      </c>
      <c r="Y1379" s="1">
        <v>45835</v>
      </c>
      <c r="Z1379" s="1">
        <v>45835</v>
      </c>
      <c r="AA1379">
        <v>0</v>
      </c>
      <c r="AB1379" t="s">
        <v>38</v>
      </c>
      <c r="AC1379" t="b">
        <v>0</v>
      </c>
      <c r="AD1379" t="b">
        <v>0</v>
      </c>
    </row>
    <row r="1380" spans="1:30" x14ac:dyDescent="0.25">
      <c r="A1380" t="s">
        <v>1443</v>
      </c>
      <c r="B1380" s="1">
        <v>44980</v>
      </c>
      <c r="D1380">
        <v>0</v>
      </c>
      <c r="E1380" t="s">
        <v>92</v>
      </c>
      <c r="F1380">
        <v>0</v>
      </c>
      <c r="G1380" t="s">
        <v>92</v>
      </c>
      <c r="H1380">
        <v>0</v>
      </c>
      <c r="I1380">
        <v>0</v>
      </c>
      <c r="J1380">
        <v>0</v>
      </c>
      <c r="K1380">
        <v>0</v>
      </c>
      <c r="L1380" t="s">
        <v>65</v>
      </c>
      <c r="M1380" t="s">
        <v>76</v>
      </c>
      <c r="N1380" t="s">
        <v>48</v>
      </c>
      <c r="O1380">
        <v>24</v>
      </c>
      <c r="P1380" t="s">
        <v>70</v>
      </c>
      <c r="Q1380" t="s">
        <v>82</v>
      </c>
      <c r="R1380" t="s">
        <v>35</v>
      </c>
      <c r="S1380" t="s">
        <v>57</v>
      </c>
      <c r="T1380">
        <v>0</v>
      </c>
      <c r="U1380">
        <v>0</v>
      </c>
      <c r="V1380">
        <v>0</v>
      </c>
      <c r="W1380">
        <v>0</v>
      </c>
      <c r="X1380">
        <v>0</v>
      </c>
      <c r="Y1380" s="1">
        <v>45657</v>
      </c>
      <c r="Z1380" s="1">
        <v>45657</v>
      </c>
      <c r="AA1380">
        <v>9</v>
      </c>
      <c r="AB1380" t="s">
        <v>52</v>
      </c>
      <c r="AC1380" t="b">
        <v>1</v>
      </c>
      <c r="AD1380" t="b">
        <v>0</v>
      </c>
    </row>
    <row r="1381" spans="1:30" x14ac:dyDescent="0.25">
      <c r="A1381" t="s">
        <v>1444</v>
      </c>
      <c r="B1381" s="1">
        <v>44330</v>
      </c>
      <c r="D1381" s="1">
        <v>45140</v>
      </c>
      <c r="E1381" s="1">
        <v>45140</v>
      </c>
      <c r="F1381" s="1">
        <v>45853</v>
      </c>
      <c r="G1381" s="1">
        <v>45853</v>
      </c>
      <c r="H1381">
        <v>1</v>
      </c>
      <c r="I1381">
        <v>110.46</v>
      </c>
      <c r="J1381">
        <v>110.46</v>
      </c>
      <c r="K1381">
        <v>91.1</v>
      </c>
      <c r="L1381" t="s">
        <v>40</v>
      </c>
      <c r="M1381" t="s">
        <v>62</v>
      </c>
      <c r="N1381" t="s">
        <v>33</v>
      </c>
      <c r="O1381">
        <v>34</v>
      </c>
      <c r="P1381" t="s">
        <v>34</v>
      </c>
      <c r="Q1381" t="s">
        <v>43</v>
      </c>
      <c r="R1381" t="s">
        <v>35</v>
      </c>
      <c r="S1381" t="s">
        <v>51</v>
      </c>
      <c r="T1381">
        <v>0</v>
      </c>
      <c r="U1381">
        <v>0</v>
      </c>
      <c r="V1381">
        <v>0</v>
      </c>
      <c r="W1381">
        <v>1</v>
      </c>
      <c r="X1381">
        <v>1</v>
      </c>
      <c r="Y1381" s="1">
        <v>45681</v>
      </c>
      <c r="Z1381" s="1">
        <v>45681</v>
      </c>
      <c r="AA1381">
        <v>0</v>
      </c>
      <c r="AB1381" t="s">
        <v>38</v>
      </c>
      <c r="AC1381" t="b">
        <v>1</v>
      </c>
      <c r="AD1381" t="b">
        <v>0</v>
      </c>
    </row>
    <row r="1382" spans="1:30" x14ac:dyDescent="0.25">
      <c r="A1382" t="s">
        <v>1445</v>
      </c>
      <c r="B1382" s="1">
        <v>45452</v>
      </c>
      <c r="D1382" s="1">
        <v>45817</v>
      </c>
      <c r="E1382" s="1">
        <v>45817</v>
      </c>
      <c r="F1382" s="1">
        <v>45826</v>
      </c>
      <c r="G1382" s="1">
        <v>45826</v>
      </c>
      <c r="H1382">
        <v>3</v>
      </c>
      <c r="I1382">
        <v>136.81</v>
      </c>
      <c r="J1382">
        <v>45.6</v>
      </c>
      <c r="K1382">
        <v>54.8</v>
      </c>
      <c r="L1382" t="s">
        <v>87</v>
      </c>
      <c r="M1382" t="s">
        <v>60</v>
      </c>
      <c r="N1382" t="s">
        <v>48</v>
      </c>
      <c r="O1382">
        <v>28</v>
      </c>
      <c r="P1382" t="s">
        <v>70</v>
      </c>
      <c r="Q1382" t="s">
        <v>82</v>
      </c>
      <c r="R1382" t="s">
        <v>63</v>
      </c>
      <c r="S1382" t="s">
        <v>100</v>
      </c>
      <c r="T1382">
        <v>1</v>
      </c>
      <c r="U1382">
        <v>0</v>
      </c>
      <c r="V1382">
        <v>0</v>
      </c>
      <c r="W1382">
        <v>1</v>
      </c>
      <c r="X1382">
        <v>3</v>
      </c>
      <c r="Y1382" s="1">
        <v>45933</v>
      </c>
      <c r="Z1382" s="1">
        <v>45933</v>
      </c>
      <c r="AA1382">
        <v>0</v>
      </c>
      <c r="AB1382" t="s">
        <v>38</v>
      </c>
      <c r="AC1382" t="b">
        <v>1</v>
      </c>
      <c r="AD1382" t="b">
        <v>0</v>
      </c>
    </row>
    <row r="1383" spans="1:30" x14ac:dyDescent="0.25">
      <c r="A1383" t="s">
        <v>1446</v>
      </c>
      <c r="B1383" s="1">
        <v>45596</v>
      </c>
      <c r="D1383" s="1">
        <v>45650</v>
      </c>
      <c r="E1383" s="1">
        <v>45650</v>
      </c>
      <c r="F1383" s="1">
        <v>45739</v>
      </c>
      <c r="G1383" s="1">
        <v>45739</v>
      </c>
      <c r="H1383">
        <v>1</v>
      </c>
      <c r="I1383">
        <v>93.4</v>
      </c>
      <c r="J1383">
        <v>93.4</v>
      </c>
      <c r="K1383">
        <v>169.97</v>
      </c>
      <c r="L1383" t="s">
        <v>87</v>
      </c>
      <c r="M1383" t="s">
        <v>95</v>
      </c>
      <c r="N1383" t="s">
        <v>42</v>
      </c>
      <c r="O1383">
        <v>21</v>
      </c>
      <c r="P1383" t="s">
        <v>70</v>
      </c>
      <c r="Q1383" t="s">
        <v>66</v>
      </c>
      <c r="R1383" t="s">
        <v>63</v>
      </c>
      <c r="S1383" t="s">
        <v>72</v>
      </c>
      <c r="T1383">
        <v>0</v>
      </c>
      <c r="U1383">
        <v>1</v>
      </c>
      <c r="V1383">
        <v>0</v>
      </c>
      <c r="W1383">
        <v>0</v>
      </c>
      <c r="X1383">
        <v>0</v>
      </c>
      <c r="Y1383" s="1">
        <v>45812</v>
      </c>
      <c r="Z1383" s="1">
        <v>45812</v>
      </c>
      <c r="AA1383">
        <v>0</v>
      </c>
      <c r="AB1383" t="s">
        <v>73</v>
      </c>
      <c r="AC1383" t="b">
        <v>1</v>
      </c>
      <c r="AD1383" t="b">
        <v>1</v>
      </c>
    </row>
    <row r="1384" spans="1:30" x14ac:dyDescent="0.25">
      <c r="A1384" t="s">
        <v>1447</v>
      </c>
      <c r="B1384" s="1">
        <v>44870</v>
      </c>
      <c r="D1384" s="1">
        <v>45232</v>
      </c>
      <c r="E1384" s="1">
        <v>45232</v>
      </c>
      <c r="F1384" s="1">
        <v>45689</v>
      </c>
      <c r="G1384" s="1">
        <v>45689</v>
      </c>
      <c r="H1384">
        <v>5</v>
      </c>
      <c r="I1384">
        <v>609.51</v>
      </c>
      <c r="J1384">
        <v>121.9</v>
      </c>
      <c r="K1384">
        <v>82.24</v>
      </c>
      <c r="L1384" t="s">
        <v>47</v>
      </c>
      <c r="M1384" t="s">
        <v>76</v>
      </c>
      <c r="N1384" t="s">
        <v>33</v>
      </c>
      <c r="O1384">
        <v>29</v>
      </c>
      <c r="P1384" t="s">
        <v>70</v>
      </c>
      <c r="Q1384" t="s">
        <v>35</v>
      </c>
      <c r="R1384" t="s">
        <v>35</v>
      </c>
      <c r="S1384" t="s">
        <v>51</v>
      </c>
      <c r="T1384">
        <v>1</v>
      </c>
      <c r="U1384">
        <v>0</v>
      </c>
      <c r="V1384">
        <v>0</v>
      </c>
      <c r="W1384">
        <v>1</v>
      </c>
      <c r="X1384">
        <v>2</v>
      </c>
      <c r="Y1384">
        <v>0</v>
      </c>
      <c r="Z1384" t="s">
        <v>37</v>
      </c>
      <c r="AA1384">
        <v>0</v>
      </c>
      <c r="AB1384" t="s">
        <v>38</v>
      </c>
      <c r="AC1384" t="b">
        <v>1</v>
      </c>
      <c r="AD1384" t="b">
        <v>0</v>
      </c>
    </row>
    <row r="1385" spans="1:30" x14ac:dyDescent="0.25">
      <c r="A1385" t="s">
        <v>1448</v>
      </c>
      <c r="B1385" s="1">
        <v>45419</v>
      </c>
      <c r="D1385" s="1">
        <v>45760</v>
      </c>
      <c r="E1385" s="1">
        <v>45760</v>
      </c>
      <c r="F1385" s="1">
        <v>45816</v>
      </c>
      <c r="G1385" s="1">
        <v>45816</v>
      </c>
      <c r="H1385">
        <v>5</v>
      </c>
      <c r="I1385">
        <v>256.25</v>
      </c>
      <c r="J1385">
        <v>51.25</v>
      </c>
      <c r="K1385">
        <v>64.260000000000005</v>
      </c>
      <c r="L1385" t="s">
        <v>87</v>
      </c>
      <c r="M1385" t="s">
        <v>60</v>
      </c>
      <c r="N1385" t="s">
        <v>48</v>
      </c>
      <c r="O1385">
        <v>16</v>
      </c>
      <c r="P1385" t="s">
        <v>49</v>
      </c>
      <c r="Q1385" t="s">
        <v>35</v>
      </c>
      <c r="R1385" t="s">
        <v>56</v>
      </c>
      <c r="S1385" t="s">
        <v>85</v>
      </c>
      <c r="T1385">
        <v>0</v>
      </c>
      <c r="U1385">
        <v>2</v>
      </c>
      <c r="V1385">
        <v>1</v>
      </c>
      <c r="W1385">
        <v>1</v>
      </c>
      <c r="X1385">
        <v>3</v>
      </c>
      <c r="Y1385" s="1">
        <v>45753</v>
      </c>
      <c r="Z1385" s="1">
        <v>45753</v>
      </c>
      <c r="AA1385">
        <v>0</v>
      </c>
      <c r="AB1385" t="s">
        <v>38</v>
      </c>
      <c r="AC1385" t="b">
        <v>1</v>
      </c>
      <c r="AD1385" t="b">
        <v>0</v>
      </c>
    </row>
    <row r="1386" spans="1:30" x14ac:dyDescent="0.25">
      <c r="A1386" t="s">
        <v>1449</v>
      </c>
      <c r="B1386" s="1">
        <v>45033</v>
      </c>
      <c r="D1386" s="1">
        <v>45661</v>
      </c>
      <c r="E1386" s="1">
        <v>45661</v>
      </c>
      <c r="F1386" s="1">
        <v>45877</v>
      </c>
      <c r="G1386" s="1">
        <v>45877</v>
      </c>
      <c r="H1386">
        <v>2</v>
      </c>
      <c r="I1386">
        <v>124.52</v>
      </c>
      <c r="J1386">
        <v>62.26</v>
      </c>
      <c r="K1386">
        <v>68.55</v>
      </c>
      <c r="L1386" t="s">
        <v>40</v>
      </c>
      <c r="M1386" t="s">
        <v>104</v>
      </c>
      <c r="N1386" t="s">
        <v>42</v>
      </c>
      <c r="O1386">
        <v>20</v>
      </c>
      <c r="P1386" t="s">
        <v>70</v>
      </c>
      <c r="Q1386" t="s">
        <v>43</v>
      </c>
      <c r="R1386" t="s">
        <v>63</v>
      </c>
      <c r="S1386" t="s">
        <v>36</v>
      </c>
      <c r="T1386">
        <v>0</v>
      </c>
      <c r="U1386">
        <v>0</v>
      </c>
      <c r="V1386">
        <v>0</v>
      </c>
      <c r="W1386">
        <v>0</v>
      </c>
      <c r="X1386">
        <v>1</v>
      </c>
      <c r="Y1386">
        <v>0</v>
      </c>
      <c r="Z1386" t="s">
        <v>37</v>
      </c>
      <c r="AA1386">
        <v>4</v>
      </c>
      <c r="AB1386" t="s">
        <v>38</v>
      </c>
      <c r="AC1386" t="b">
        <v>1</v>
      </c>
      <c r="AD1386" t="b">
        <v>0</v>
      </c>
    </row>
    <row r="1387" spans="1:30" x14ac:dyDescent="0.25">
      <c r="A1387" t="s">
        <v>1450</v>
      </c>
      <c r="B1387" s="1">
        <v>44663</v>
      </c>
      <c r="D1387" s="1">
        <v>45502</v>
      </c>
      <c r="E1387" s="1">
        <v>45502</v>
      </c>
      <c r="F1387" s="1">
        <v>45642</v>
      </c>
      <c r="G1387" s="1">
        <v>45642</v>
      </c>
      <c r="H1387">
        <v>3</v>
      </c>
      <c r="I1387">
        <v>151.22999999999999</v>
      </c>
      <c r="J1387">
        <v>50.41</v>
      </c>
      <c r="K1387">
        <v>53.84</v>
      </c>
      <c r="L1387" t="s">
        <v>47</v>
      </c>
      <c r="M1387" t="s">
        <v>69</v>
      </c>
      <c r="N1387" t="s">
        <v>33</v>
      </c>
      <c r="O1387">
        <v>27</v>
      </c>
      <c r="P1387" t="s">
        <v>70</v>
      </c>
      <c r="Q1387" t="s">
        <v>35</v>
      </c>
      <c r="R1387" t="s">
        <v>63</v>
      </c>
      <c r="S1387" t="s">
        <v>72</v>
      </c>
      <c r="T1387">
        <v>0</v>
      </c>
      <c r="U1387">
        <v>0</v>
      </c>
      <c r="V1387">
        <v>1</v>
      </c>
      <c r="W1387">
        <v>0</v>
      </c>
      <c r="X1387">
        <v>1</v>
      </c>
      <c r="Y1387" s="1">
        <v>45914</v>
      </c>
      <c r="Z1387" s="1">
        <v>45914</v>
      </c>
      <c r="AA1387">
        <v>0</v>
      </c>
      <c r="AB1387" t="s">
        <v>52</v>
      </c>
      <c r="AC1387" t="b">
        <v>1</v>
      </c>
      <c r="AD1387" t="b">
        <v>1</v>
      </c>
    </row>
    <row r="1388" spans="1:30" x14ac:dyDescent="0.25">
      <c r="A1388" t="s">
        <v>1451</v>
      </c>
      <c r="B1388" s="1">
        <v>44701</v>
      </c>
      <c r="D1388" s="1">
        <v>44870</v>
      </c>
      <c r="E1388" s="1">
        <v>44870</v>
      </c>
      <c r="F1388" s="1">
        <v>45903</v>
      </c>
      <c r="G1388" s="1">
        <v>45903</v>
      </c>
      <c r="H1388">
        <v>5</v>
      </c>
      <c r="I1388">
        <v>371.63</v>
      </c>
      <c r="J1388">
        <v>74.33</v>
      </c>
      <c r="K1388">
        <v>15.05</v>
      </c>
      <c r="L1388" t="s">
        <v>47</v>
      </c>
      <c r="M1388" t="s">
        <v>95</v>
      </c>
      <c r="N1388" t="s">
        <v>33</v>
      </c>
      <c r="O1388">
        <v>29</v>
      </c>
      <c r="P1388" t="s">
        <v>70</v>
      </c>
      <c r="Q1388" t="s">
        <v>66</v>
      </c>
      <c r="R1388" t="s">
        <v>56</v>
      </c>
      <c r="S1388" t="s">
        <v>85</v>
      </c>
      <c r="T1388">
        <v>0</v>
      </c>
      <c r="U1388">
        <v>1</v>
      </c>
      <c r="V1388">
        <v>0</v>
      </c>
      <c r="W1388">
        <v>1</v>
      </c>
      <c r="X1388">
        <v>0</v>
      </c>
      <c r="Y1388">
        <v>0</v>
      </c>
      <c r="Z1388" t="s">
        <v>37</v>
      </c>
      <c r="AA1388">
        <v>8</v>
      </c>
      <c r="AB1388" t="s">
        <v>73</v>
      </c>
      <c r="AC1388" t="b">
        <v>1</v>
      </c>
      <c r="AD1388" t="b">
        <v>0</v>
      </c>
    </row>
    <row r="1389" spans="1:30" x14ac:dyDescent="0.25">
      <c r="A1389" t="s">
        <v>1452</v>
      </c>
      <c r="B1389" s="1">
        <v>44754</v>
      </c>
      <c r="D1389" s="1">
        <v>45882</v>
      </c>
      <c r="E1389" s="1">
        <v>45882</v>
      </c>
      <c r="F1389" s="1">
        <v>45900</v>
      </c>
      <c r="G1389" s="1">
        <v>45900</v>
      </c>
      <c r="H1389">
        <v>2</v>
      </c>
      <c r="I1389">
        <v>176.31</v>
      </c>
      <c r="J1389">
        <v>88.16</v>
      </c>
      <c r="K1389">
        <v>114.42</v>
      </c>
      <c r="L1389" t="s">
        <v>87</v>
      </c>
      <c r="M1389" t="s">
        <v>104</v>
      </c>
      <c r="N1389" t="s">
        <v>33</v>
      </c>
      <c r="O1389">
        <v>29</v>
      </c>
      <c r="P1389" t="s">
        <v>70</v>
      </c>
      <c r="Q1389" t="s">
        <v>50</v>
      </c>
      <c r="R1389" t="s">
        <v>56</v>
      </c>
      <c r="S1389" t="s">
        <v>51</v>
      </c>
      <c r="T1389">
        <v>1</v>
      </c>
      <c r="U1389">
        <v>0</v>
      </c>
      <c r="V1389">
        <v>1</v>
      </c>
      <c r="W1389">
        <v>0</v>
      </c>
      <c r="X1389">
        <v>0</v>
      </c>
      <c r="Y1389" s="1">
        <v>45525</v>
      </c>
      <c r="Z1389" s="1">
        <v>45525</v>
      </c>
      <c r="AA1389">
        <v>8</v>
      </c>
      <c r="AB1389" t="s">
        <v>38</v>
      </c>
      <c r="AC1389" t="b">
        <v>1</v>
      </c>
      <c r="AD1389" t="b">
        <v>0</v>
      </c>
    </row>
    <row r="1390" spans="1:30" x14ac:dyDescent="0.25">
      <c r="A1390" t="s">
        <v>1453</v>
      </c>
      <c r="B1390" s="1">
        <v>45083</v>
      </c>
      <c r="D1390" s="1">
        <v>45406</v>
      </c>
      <c r="E1390" s="1">
        <v>45406</v>
      </c>
      <c r="F1390" s="1">
        <v>45411</v>
      </c>
      <c r="G1390" s="1">
        <v>45411</v>
      </c>
      <c r="H1390">
        <v>4</v>
      </c>
      <c r="I1390">
        <v>148.62</v>
      </c>
      <c r="J1390">
        <v>37.159999999999997</v>
      </c>
      <c r="K1390">
        <v>25.73</v>
      </c>
      <c r="L1390" t="s">
        <v>40</v>
      </c>
      <c r="M1390" t="s">
        <v>32</v>
      </c>
      <c r="N1390" t="s">
        <v>48</v>
      </c>
      <c r="O1390">
        <v>24</v>
      </c>
      <c r="P1390" t="s">
        <v>70</v>
      </c>
      <c r="Q1390" t="s">
        <v>90</v>
      </c>
      <c r="R1390" t="s">
        <v>67</v>
      </c>
      <c r="S1390" t="s">
        <v>85</v>
      </c>
      <c r="T1390">
        <v>0</v>
      </c>
      <c r="U1390">
        <v>0</v>
      </c>
      <c r="V1390">
        <v>1</v>
      </c>
      <c r="W1390">
        <v>0</v>
      </c>
      <c r="X1390">
        <v>2</v>
      </c>
      <c r="Y1390">
        <v>0</v>
      </c>
      <c r="Z1390" t="s">
        <v>37</v>
      </c>
      <c r="AA1390">
        <v>0</v>
      </c>
      <c r="AB1390" t="s">
        <v>38</v>
      </c>
      <c r="AC1390" t="b">
        <v>1</v>
      </c>
      <c r="AD1390" t="b">
        <v>0</v>
      </c>
    </row>
    <row r="1391" spans="1:30" x14ac:dyDescent="0.25">
      <c r="A1391" t="s">
        <v>1454</v>
      </c>
      <c r="B1391" s="1">
        <v>45305</v>
      </c>
      <c r="D1391" s="1">
        <v>45331</v>
      </c>
      <c r="E1391" s="1">
        <v>45331</v>
      </c>
      <c r="F1391" s="1">
        <v>45709</v>
      </c>
      <c r="G1391" s="1">
        <v>45709</v>
      </c>
      <c r="H1391">
        <v>1</v>
      </c>
      <c r="I1391">
        <v>63.85</v>
      </c>
      <c r="J1391">
        <v>63.85</v>
      </c>
      <c r="K1391">
        <v>49.85</v>
      </c>
      <c r="L1391" t="s">
        <v>65</v>
      </c>
      <c r="M1391" t="s">
        <v>54</v>
      </c>
      <c r="N1391" t="s">
        <v>33</v>
      </c>
      <c r="O1391">
        <v>31</v>
      </c>
      <c r="P1391" t="s">
        <v>34</v>
      </c>
      <c r="Q1391" t="s">
        <v>35</v>
      </c>
      <c r="R1391" t="s">
        <v>35</v>
      </c>
      <c r="S1391" t="s">
        <v>45</v>
      </c>
      <c r="T1391">
        <v>0</v>
      </c>
      <c r="U1391">
        <v>0</v>
      </c>
      <c r="V1391">
        <v>0</v>
      </c>
      <c r="W1391">
        <v>0</v>
      </c>
      <c r="X1391">
        <v>1</v>
      </c>
      <c r="Y1391" s="1">
        <v>45427</v>
      </c>
      <c r="Z1391" s="1">
        <v>45427</v>
      </c>
      <c r="AA1391">
        <v>0</v>
      </c>
      <c r="AB1391" t="s">
        <v>38</v>
      </c>
      <c r="AC1391" t="b">
        <v>0</v>
      </c>
      <c r="AD1391" t="b">
        <v>0</v>
      </c>
    </row>
    <row r="1392" spans="1:30" x14ac:dyDescent="0.25">
      <c r="A1392" t="s">
        <v>1455</v>
      </c>
      <c r="B1392" s="1">
        <v>45186</v>
      </c>
      <c r="D1392" s="1">
        <v>45795</v>
      </c>
      <c r="E1392" s="1">
        <v>45795</v>
      </c>
      <c r="F1392" s="1">
        <v>45923</v>
      </c>
      <c r="G1392" s="1">
        <v>45923</v>
      </c>
      <c r="H1392">
        <v>2</v>
      </c>
      <c r="I1392">
        <v>77.56</v>
      </c>
      <c r="J1392">
        <v>38.78</v>
      </c>
      <c r="K1392">
        <v>70.59</v>
      </c>
      <c r="L1392" t="s">
        <v>47</v>
      </c>
      <c r="M1392" t="s">
        <v>69</v>
      </c>
      <c r="N1392" t="s">
        <v>48</v>
      </c>
      <c r="O1392">
        <v>31</v>
      </c>
      <c r="P1392" t="s">
        <v>34</v>
      </c>
      <c r="Q1392" t="s">
        <v>50</v>
      </c>
      <c r="R1392" t="s">
        <v>35</v>
      </c>
      <c r="S1392" t="s">
        <v>96</v>
      </c>
      <c r="T1392">
        <v>0</v>
      </c>
      <c r="U1392">
        <v>0</v>
      </c>
      <c r="V1392">
        <v>1</v>
      </c>
      <c r="W1392">
        <v>0</v>
      </c>
      <c r="X1392">
        <v>0</v>
      </c>
      <c r="Y1392" s="1">
        <v>45310</v>
      </c>
      <c r="Z1392" s="1">
        <v>45310</v>
      </c>
      <c r="AA1392">
        <v>0</v>
      </c>
      <c r="AB1392" t="s">
        <v>73</v>
      </c>
      <c r="AC1392" t="b">
        <v>1</v>
      </c>
      <c r="AD1392" t="b">
        <v>1</v>
      </c>
    </row>
    <row r="1393" spans="1:30" x14ac:dyDescent="0.25">
      <c r="A1393" t="s">
        <v>1456</v>
      </c>
      <c r="B1393" s="1">
        <v>45162</v>
      </c>
      <c r="D1393" s="1">
        <v>45264</v>
      </c>
      <c r="E1393" s="1">
        <v>45264</v>
      </c>
      <c r="F1393" s="1">
        <v>45354</v>
      </c>
      <c r="G1393" s="1">
        <v>45354</v>
      </c>
      <c r="H1393">
        <v>3</v>
      </c>
      <c r="I1393">
        <v>112.12</v>
      </c>
      <c r="J1393">
        <v>37.369999999999997</v>
      </c>
      <c r="K1393">
        <v>65.819999999999993</v>
      </c>
      <c r="L1393" t="s">
        <v>87</v>
      </c>
      <c r="M1393" t="s">
        <v>41</v>
      </c>
      <c r="N1393" t="s">
        <v>33</v>
      </c>
      <c r="O1393">
        <v>28</v>
      </c>
      <c r="P1393" t="s">
        <v>70</v>
      </c>
      <c r="Q1393" t="s">
        <v>82</v>
      </c>
      <c r="R1393" t="s">
        <v>35</v>
      </c>
      <c r="S1393" t="s">
        <v>85</v>
      </c>
      <c r="T1393">
        <v>0</v>
      </c>
      <c r="U1393">
        <v>0</v>
      </c>
      <c r="V1393">
        <v>0</v>
      </c>
      <c r="W1393">
        <v>0</v>
      </c>
      <c r="X1393">
        <v>1</v>
      </c>
      <c r="Y1393">
        <v>0</v>
      </c>
      <c r="Z1393" t="s">
        <v>37</v>
      </c>
      <c r="AA1393">
        <v>0</v>
      </c>
      <c r="AB1393" t="s">
        <v>38</v>
      </c>
      <c r="AC1393" t="b">
        <v>1</v>
      </c>
      <c r="AD1393" t="b">
        <v>1</v>
      </c>
    </row>
    <row r="1394" spans="1:30" x14ac:dyDescent="0.25">
      <c r="A1394" t="s">
        <v>1457</v>
      </c>
      <c r="B1394" s="1">
        <v>44433</v>
      </c>
      <c r="D1394" s="1">
        <v>45157</v>
      </c>
      <c r="E1394" s="1">
        <v>45157</v>
      </c>
      <c r="F1394" s="1">
        <v>45882</v>
      </c>
      <c r="G1394" s="1">
        <v>45882</v>
      </c>
      <c r="H1394">
        <v>4</v>
      </c>
      <c r="I1394">
        <v>223.48</v>
      </c>
      <c r="J1394">
        <v>55.87</v>
      </c>
      <c r="K1394">
        <v>87.02</v>
      </c>
      <c r="L1394" t="s">
        <v>87</v>
      </c>
      <c r="M1394" t="s">
        <v>32</v>
      </c>
      <c r="N1394" t="s">
        <v>48</v>
      </c>
      <c r="O1394">
        <v>35</v>
      </c>
      <c r="P1394" t="s">
        <v>34</v>
      </c>
      <c r="Q1394" t="s">
        <v>50</v>
      </c>
      <c r="R1394" t="s">
        <v>35</v>
      </c>
      <c r="S1394" t="s">
        <v>45</v>
      </c>
      <c r="T1394">
        <v>0</v>
      </c>
      <c r="U1394">
        <v>0</v>
      </c>
      <c r="V1394">
        <v>0</v>
      </c>
      <c r="W1394">
        <v>0</v>
      </c>
      <c r="X1394">
        <v>1</v>
      </c>
      <c r="Y1394" s="1">
        <v>45706</v>
      </c>
      <c r="Z1394" s="1">
        <v>45706</v>
      </c>
      <c r="AA1394">
        <v>0</v>
      </c>
      <c r="AB1394" t="s">
        <v>52</v>
      </c>
      <c r="AC1394" t="b">
        <v>1</v>
      </c>
      <c r="AD1394" t="b">
        <v>1</v>
      </c>
    </row>
    <row r="1395" spans="1:30" x14ac:dyDescent="0.25">
      <c r="A1395" t="s">
        <v>1458</v>
      </c>
      <c r="B1395" s="1">
        <v>43924</v>
      </c>
      <c r="D1395" s="1">
        <v>45757</v>
      </c>
      <c r="E1395" s="1">
        <v>45757</v>
      </c>
      <c r="F1395">
        <v>0</v>
      </c>
      <c r="G1395" t="s">
        <v>92</v>
      </c>
      <c r="H1395">
        <v>0</v>
      </c>
      <c r="I1395">
        <v>0</v>
      </c>
      <c r="J1395">
        <v>0</v>
      </c>
      <c r="K1395">
        <v>0</v>
      </c>
      <c r="L1395" t="s">
        <v>87</v>
      </c>
      <c r="M1395" t="s">
        <v>88</v>
      </c>
      <c r="N1395" t="s">
        <v>33</v>
      </c>
      <c r="O1395">
        <v>27</v>
      </c>
      <c r="P1395" t="s">
        <v>70</v>
      </c>
      <c r="Q1395" t="s">
        <v>35</v>
      </c>
      <c r="R1395" t="s">
        <v>44</v>
      </c>
      <c r="S1395" t="s">
        <v>96</v>
      </c>
      <c r="T1395">
        <v>0</v>
      </c>
      <c r="U1395">
        <v>0</v>
      </c>
      <c r="V1395">
        <v>0</v>
      </c>
      <c r="W1395">
        <v>0</v>
      </c>
      <c r="X1395">
        <v>0</v>
      </c>
      <c r="Y1395">
        <v>0</v>
      </c>
      <c r="Z1395" t="s">
        <v>37</v>
      </c>
      <c r="AA1395">
        <v>0</v>
      </c>
      <c r="AB1395" t="s">
        <v>38</v>
      </c>
      <c r="AC1395" t="b">
        <v>1</v>
      </c>
      <c r="AD1395" t="b">
        <v>1</v>
      </c>
    </row>
    <row r="1396" spans="1:30" x14ac:dyDescent="0.25">
      <c r="A1396" t="s">
        <v>1459</v>
      </c>
      <c r="B1396" s="1">
        <v>44783</v>
      </c>
      <c r="D1396" s="1">
        <v>45684</v>
      </c>
      <c r="E1396" s="1">
        <v>45684</v>
      </c>
      <c r="F1396" s="1">
        <v>45726</v>
      </c>
      <c r="G1396" s="1">
        <v>45726</v>
      </c>
      <c r="H1396">
        <v>1</v>
      </c>
      <c r="I1396">
        <v>59.05</v>
      </c>
      <c r="J1396">
        <v>59.05</v>
      </c>
      <c r="K1396">
        <v>75.930000000000007</v>
      </c>
      <c r="L1396" t="s">
        <v>65</v>
      </c>
      <c r="M1396" t="s">
        <v>95</v>
      </c>
      <c r="N1396" t="s">
        <v>33</v>
      </c>
      <c r="O1396">
        <v>23</v>
      </c>
      <c r="P1396" t="s">
        <v>70</v>
      </c>
      <c r="Q1396" t="s">
        <v>82</v>
      </c>
      <c r="R1396" t="s">
        <v>44</v>
      </c>
      <c r="S1396" t="s">
        <v>100</v>
      </c>
      <c r="T1396">
        <v>0</v>
      </c>
      <c r="U1396">
        <v>0</v>
      </c>
      <c r="V1396">
        <v>0</v>
      </c>
      <c r="W1396">
        <v>0</v>
      </c>
      <c r="X1396">
        <v>0</v>
      </c>
      <c r="Y1396" s="1">
        <v>45517</v>
      </c>
      <c r="Z1396" s="1">
        <v>45517</v>
      </c>
      <c r="AA1396">
        <v>0</v>
      </c>
      <c r="AB1396" t="s">
        <v>52</v>
      </c>
      <c r="AC1396" t="b">
        <v>1</v>
      </c>
      <c r="AD1396" t="b">
        <v>0</v>
      </c>
    </row>
    <row r="1397" spans="1:30" x14ac:dyDescent="0.25">
      <c r="A1397" t="s">
        <v>1460</v>
      </c>
      <c r="B1397" s="1">
        <v>44216</v>
      </c>
      <c r="D1397" s="1">
        <v>44351</v>
      </c>
      <c r="E1397" s="1">
        <v>44351</v>
      </c>
      <c r="F1397">
        <v>0</v>
      </c>
      <c r="G1397" t="s">
        <v>92</v>
      </c>
      <c r="H1397">
        <v>0</v>
      </c>
      <c r="I1397">
        <v>0</v>
      </c>
      <c r="J1397">
        <v>0</v>
      </c>
      <c r="K1397">
        <v>0</v>
      </c>
      <c r="L1397" t="s">
        <v>87</v>
      </c>
      <c r="M1397" t="s">
        <v>32</v>
      </c>
      <c r="N1397" t="s">
        <v>33</v>
      </c>
      <c r="O1397">
        <v>48</v>
      </c>
      <c r="P1397" t="s">
        <v>34</v>
      </c>
      <c r="Q1397" t="s">
        <v>66</v>
      </c>
      <c r="R1397" t="s">
        <v>35</v>
      </c>
      <c r="S1397" t="s">
        <v>72</v>
      </c>
      <c r="T1397">
        <v>0</v>
      </c>
      <c r="U1397">
        <v>0</v>
      </c>
      <c r="V1397">
        <v>0</v>
      </c>
      <c r="W1397">
        <v>0</v>
      </c>
      <c r="X1397">
        <v>0</v>
      </c>
      <c r="Y1397">
        <v>0</v>
      </c>
      <c r="Z1397" t="s">
        <v>37</v>
      </c>
      <c r="AA1397">
        <v>2</v>
      </c>
      <c r="AB1397" t="s">
        <v>38</v>
      </c>
      <c r="AC1397" t="b">
        <v>1</v>
      </c>
      <c r="AD1397" t="b">
        <v>0</v>
      </c>
    </row>
    <row r="1398" spans="1:30" x14ac:dyDescent="0.25">
      <c r="A1398" t="s">
        <v>1461</v>
      </c>
      <c r="B1398" s="1">
        <v>44694</v>
      </c>
      <c r="D1398" s="1">
        <v>45212</v>
      </c>
      <c r="E1398" s="1">
        <v>45212</v>
      </c>
      <c r="F1398" s="1">
        <v>45919</v>
      </c>
      <c r="G1398" s="1">
        <v>45919</v>
      </c>
      <c r="H1398">
        <v>2</v>
      </c>
      <c r="I1398">
        <v>181.62</v>
      </c>
      <c r="J1398">
        <v>90.81</v>
      </c>
      <c r="K1398">
        <v>35.11</v>
      </c>
      <c r="L1398" t="s">
        <v>47</v>
      </c>
      <c r="M1398" t="s">
        <v>60</v>
      </c>
      <c r="N1398" t="s">
        <v>48</v>
      </c>
      <c r="O1398">
        <v>38</v>
      </c>
      <c r="P1398" t="s">
        <v>34</v>
      </c>
      <c r="Q1398" t="s">
        <v>35</v>
      </c>
      <c r="R1398" t="s">
        <v>63</v>
      </c>
      <c r="S1398" t="s">
        <v>100</v>
      </c>
      <c r="T1398">
        <v>0</v>
      </c>
      <c r="U1398">
        <v>0</v>
      </c>
      <c r="V1398">
        <v>1</v>
      </c>
      <c r="W1398">
        <v>0</v>
      </c>
      <c r="X1398">
        <v>0</v>
      </c>
      <c r="Y1398" s="1">
        <v>44789</v>
      </c>
      <c r="Z1398" s="1">
        <v>44789</v>
      </c>
      <c r="AA1398">
        <v>10</v>
      </c>
      <c r="AB1398" t="s">
        <v>38</v>
      </c>
      <c r="AC1398" t="b">
        <v>1</v>
      </c>
      <c r="AD1398" t="b">
        <v>1</v>
      </c>
    </row>
    <row r="1399" spans="1:30" x14ac:dyDescent="0.25">
      <c r="A1399" t="s">
        <v>1462</v>
      </c>
      <c r="B1399" s="1">
        <v>44659</v>
      </c>
      <c r="D1399" s="1">
        <v>45611</v>
      </c>
      <c r="E1399" s="1">
        <v>45611</v>
      </c>
      <c r="F1399" s="1">
        <v>45801</v>
      </c>
      <c r="G1399" s="1">
        <v>45801</v>
      </c>
      <c r="H1399">
        <v>1</v>
      </c>
      <c r="I1399">
        <v>44.24</v>
      </c>
      <c r="J1399">
        <v>44.24</v>
      </c>
      <c r="K1399">
        <v>40.909999999999997</v>
      </c>
      <c r="L1399" t="s">
        <v>65</v>
      </c>
      <c r="M1399" t="s">
        <v>54</v>
      </c>
      <c r="N1399" t="s">
        <v>33</v>
      </c>
      <c r="O1399">
        <v>28</v>
      </c>
      <c r="P1399" t="s">
        <v>70</v>
      </c>
      <c r="Q1399" t="s">
        <v>50</v>
      </c>
      <c r="R1399" t="s">
        <v>35</v>
      </c>
      <c r="S1399" t="s">
        <v>36</v>
      </c>
      <c r="T1399">
        <v>0</v>
      </c>
      <c r="U1399">
        <v>1</v>
      </c>
      <c r="V1399">
        <v>0</v>
      </c>
      <c r="W1399">
        <v>0</v>
      </c>
      <c r="X1399">
        <v>1</v>
      </c>
      <c r="Y1399" s="1">
        <v>45376</v>
      </c>
      <c r="Z1399" s="1">
        <v>45376</v>
      </c>
      <c r="AA1399">
        <v>0</v>
      </c>
      <c r="AB1399" t="s">
        <v>38</v>
      </c>
      <c r="AC1399" t="b">
        <v>0</v>
      </c>
      <c r="AD1399" t="b">
        <v>1</v>
      </c>
    </row>
    <row r="1400" spans="1:30" x14ac:dyDescent="0.25">
      <c r="A1400" t="s">
        <v>1463</v>
      </c>
      <c r="B1400" s="1">
        <v>45580</v>
      </c>
      <c r="D1400" s="1">
        <v>45680</v>
      </c>
      <c r="E1400" s="1">
        <v>45680</v>
      </c>
      <c r="F1400" s="1">
        <v>45686</v>
      </c>
      <c r="G1400" s="1">
        <v>45686</v>
      </c>
      <c r="H1400">
        <v>3</v>
      </c>
      <c r="I1400">
        <v>73.239999999999995</v>
      </c>
      <c r="J1400">
        <v>24.41</v>
      </c>
      <c r="K1400">
        <v>13.59</v>
      </c>
      <c r="L1400" t="s">
        <v>31</v>
      </c>
      <c r="M1400" t="s">
        <v>41</v>
      </c>
      <c r="N1400" t="s">
        <v>48</v>
      </c>
      <c r="O1400">
        <v>28</v>
      </c>
      <c r="P1400" t="s">
        <v>70</v>
      </c>
      <c r="Q1400" t="s">
        <v>66</v>
      </c>
      <c r="R1400" t="s">
        <v>63</v>
      </c>
      <c r="S1400" t="s">
        <v>45</v>
      </c>
      <c r="T1400">
        <v>0</v>
      </c>
      <c r="U1400">
        <v>0</v>
      </c>
      <c r="V1400">
        <v>0</v>
      </c>
      <c r="W1400">
        <v>0</v>
      </c>
      <c r="X1400">
        <v>1</v>
      </c>
      <c r="Y1400" s="1">
        <v>45650</v>
      </c>
      <c r="Z1400" s="1">
        <v>45650</v>
      </c>
      <c r="AA1400">
        <v>0</v>
      </c>
      <c r="AB1400" t="s">
        <v>38</v>
      </c>
      <c r="AC1400" t="b">
        <v>1</v>
      </c>
      <c r="AD1400" t="b">
        <v>0</v>
      </c>
    </row>
    <row r="1401" spans="1:30" x14ac:dyDescent="0.25">
      <c r="A1401" t="s">
        <v>1464</v>
      </c>
      <c r="B1401" s="1">
        <v>44848</v>
      </c>
      <c r="D1401" s="1">
        <v>45740</v>
      </c>
      <c r="E1401" s="1">
        <v>45740</v>
      </c>
      <c r="F1401" s="1">
        <v>45819</v>
      </c>
      <c r="G1401" s="1">
        <v>45819</v>
      </c>
      <c r="H1401">
        <v>2</v>
      </c>
      <c r="I1401">
        <v>258.49</v>
      </c>
      <c r="J1401">
        <v>129.25</v>
      </c>
      <c r="K1401">
        <v>124.87</v>
      </c>
      <c r="L1401" t="s">
        <v>65</v>
      </c>
      <c r="M1401" t="s">
        <v>32</v>
      </c>
      <c r="N1401" t="s">
        <v>48</v>
      </c>
      <c r="O1401">
        <v>23</v>
      </c>
      <c r="P1401" t="s">
        <v>70</v>
      </c>
      <c r="Q1401" t="s">
        <v>55</v>
      </c>
      <c r="R1401" t="s">
        <v>44</v>
      </c>
      <c r="S1401" t="s">
        <v>85</v>
      </c>
      <c r="T1401">
        <v>0</v>
      </c>
      <c r="U1401">
        <v>0</v>
      </c>
      <c r="V1401">
        <v>0</v>
      </c>
      <c r="W1401">
        <v>0</v>
      </c>
      <c r="X1401">
        <v>0</v>
      </c>
      <c r="Y1401" s="1">
        <v>45271</v>
      </c>
      <c r="Z1401" s="1">
        <v>45271</v>
      </c>
      <c r="AA1401">
        <v>0</v>
      </c>
      <c r="AB1401" t="s">
        <v>73</v>
      </c>
      <c r="AC1401" t="b">
        <v>1</v>
      </c>
      <c r="AD1401" t="b">
        <v>1</v>
      </c>
    </row>
    <row r="1402" spans="1:30" x14ac:dyDescent="0.25">
      <c r="A1402" t="s">
        <v>1465</v>
      </c>
      <c r="B1402" s="1">
        <v>43856</v>
      </c>
      <c r="D1402" s="1">
        <v>44787</v>
      </c>
      <c r="E1402" s="1">
        <v>44787</v>
      </c>
      <c r="F1402" s="1">
        <v>45886</v>
      </c>
      <c r="G1402" s="1">
        <v>45886</v>
      </c>
      <c r="H1402">
        <v>5</v>
      </c>
      <c r="I1402">
        <v>277.81</v>
      </c>
      <c r="J1402">
        <v>55.56</v>
      </c>
      <c r="K1402">
        <v>35.17</v>
      </c>
      <c r="L1402" t="s">
        <v>87</v>
      </c>
      <c r="M1402" t="s">
        <v>60</v>
      </c>
      <c r="N1402" t="s">
        <v>42</v>
      </c>
      <c r="O1402">
        <v>36</v>
      </c>
      <c r="P1402" t="s">
        <v>34</v>
      </c>
      <c r="Q1402" t="s">
        <v>50</v>
      </c>
      <c r="R1402" t="s">
        <v>44</v>
      </c>
      <c r="S1402" t="s">
        <v>72</v>
      </c>
      <c r="T1402">
        <v>0</v>
      </c>
      <c r="U1402">
        <v>0</v>
      </c>
      <c r="V1402">
        <v>0</v>
      </c>
      <c r="W1402">
        <v>0</v>
      </c>
      <c r="X1402">
        <v>1</v>
      </c>
      <c r="Y1402">
        <v>0</v>
      </c>
      <c r="Z1402" t="s">
        <v>37</v>
      </c>
      <c r="AA1402">
        <v>0</v>
      </c>
      <c r="AB1402" t="s">
        <v>52</v>
      </c>
      <c r="AC1402" t="b">
        <v>0</v>
      </c>
      <c r="AD1402" t="b">
        <v>0</v>
      </c>
    </row>
    <row r="1403" spans="1:30" x14ac:dyDescent="0.25">
      <c r="A1403" t="s">
        <v>1466</v>
      </c>
      <c r="B1403" s="1">
        <v>45628</v>
      </c>
      <c r="D1403" s="1">
        <v>45865</v>
      </c>
      <c r="E1403" s="1">
        <v>45865</v>
      </c>
      <c r="F1403" s="1">
        <v>45931</v>
      </c>
      <c r="G1403" s="1">
        <v>45931</v>
      </c>
      <c r="H1403">
        <v>3</v>
      </c>
      <c r="I1403">
        <v>104.35</v>
      </c>
      <c r="J1403">
        <v>34.78</v>
      </c>
      <c r="K1403">
        <v>14.59</v>
      </c>
      <c r="L1403" t="s">
        <v>59</v>
      </c>
      <c r="M1403" t="s">
        <v>69</v>
      </c>
      <c r="N1403" t="s">
        <v>42</v>
      </c>
      <c r="O1403">
        <v>30</v>
      </c>
      <c r="P1403" t="s">
        <v>70</v>
      </c>
      <c r="Q1403" t="s">
        <v>82</v>
      </c>
      <c r="R1403" t="s">
        <v>63</v>
      </c>
      <c r="S1403" t="s">
        <v>72</v>
      </c>
      <c r="T1403">
        <v>0</v>
      </c>
      <c r="U1403">
        <v>0</v>
      </c>
      <c r="V1403">
        <v>0</v>
      </c>
      <c r="W1403">
        <v>0</v>
      </c>
      <c r="X1403">
        <v>0</v>
      </c>
      <c r="Y1403" s="1">
        <v>45805</v>
      </c>
      <c r="Z1403" s="1">
        <v>45805</v>
      </c>
      <c r="AA1403">
        <v>6</v>
      </c>
      <c r="AB1403" t="s">
        <v>73</v>
      </c>
      <c r="AC1403" t="b">
        <v>1</v>
      </c>
      <c r="AD1403" t="b">
        <v>0</v>
      </c>
    </row>
    <row r="1404" spans="1:30" x14ac:dyDescent="0.25">
      <c r="A1404" t="s">
        <v>1467</v>
      </c>
      <c r="B1404" s="1">
        <v>45391</v>
      </c>
      <c r="D1404" s="1">
        <v>45677</v>
      </c>
      <c r="E1404" s="1">
        <v>45677</v>
      </c>
      <c r="F1404" s="1">
        <v>45767</v>
      </c>
      <c r="G1404" s="1">
        <v>45767</v>
      </c>
      <c r="H1404">
        <v>3</v>
      </c>
      <c r="I1404">
        <v>213.4</v>
      </c>
      <c r="J1404">
        <v>71.13</v>
      </c>
      <c r="K1404">
        <v>10.57</v>
      </c>
      <c r="L1404" t="s">
        <v>31</v>
      </c>
      <c r="M1404" t="s">
        <v>76</v>
      </c>
      <c r="N1404" t="s">
        <v>33</v>
      </c>
      <c r="O1404">
        <v>33</v>
      </c>
      <c r="P1404" t="s">
        <v>34</v>
      </c>
      <c r="Q1404" t="s">
        <v>55</v>
      </c>
      <c r="R1404" t="s">
        <v>56</v>
      </c>
      <c r="S1404" t="s">
        <v>100</v>
      </c>
      <c r="T1404">
        <v>0</v>
      </c>
      <c r="U1404">
        <v>0</v>
      </c>
      <c r="V1404">
        <v>0</v>
      </c>
      <c r="W1404">
        <v>1</v>
      </c>
      <c r="X1404">
        <v>2</v>
      </c>
      <c r="Y1404">
        <v>0</v>
      </c>
      <c r="Z1404" t="s">
        <v>37</v>
      </c>
      <c r="AA1404">
        <v>10</v>
      </c>
      <c r="AB1404" t="s">
        <v>38</v>
      </c>
      <c r="AC1404" t="b">
        <v>0</v>
      </c>
      <c r="AD1404" t="b">
        <v>0</v>
      </c>
    </row>
    <row r="1405" spans="1:30" x14ac:dyDescent="0.25">
      <c r="A1405" t="s">
        <v>1468</v>
      </c>
      <c r="B1405" s="1">
        <v>45161</v>
      </c>
      <c r="D1405" s="1">
        <v>45773</v>
      </c>
      <c r="E1405" s="1">
        <v>45773</v>
      </c>
      <c r="F1405" s="1">
        <v>45889</v>
      </c>
      <c r="G1405" s="1">
        <v>45889</v>
      </c>
      <c r="H1405">
        <v>1</v>
      </c>
      <c r="I1405">
        <v>9.9600000000000009</v>
      </c>
      <c r="J1405">
        <v>9.9600000000000009</v>
      </c>
      <c r="K1405">
        <v>11.62</v>
      </c>
      <c r="L1405" t="s">
        <v>40</v>
      </c>
      <c r="M1405" t="s">
        <v>62</v>
      </c>
      <c r="N1405" t="s">
        <v>33</v>
      </c>
      <c r="O1405">
        <v>58</v>
      </c>
      <c r="P1405" t="s">
        <v>34</v>
      </c>
      <c r="Q1405" t="s">
        <v>90</v>
      </c>
      <c r="R1405" t="s">
        <v>35</v>
      </c>
      <c r="S1405" t="s">
        <v>57</v>
      </c>
      <c r="T1405">
        <v>0</v>
      </c>
      <c r="U1405">
        <v>0</v>
      </c>
      <c r="V1405">
        <v>0</v>
      </c>
      <c r="W1405">
        <v>0</v>
      </c>
      <c r="X1405">
        <v>0</v>
      </c>
      <c r="Y1405" s="1">
        <v>45271</v>
      </c>
      <c r="Z1405" s="1">
        <v>45271</v>
      </c>
      <c r="AA1405">
        <v>0</v>
      </c>
      <c r="AB1405" t="s">
        <v>38</v>
      </c>
      <c r="AC1405" t="b">
        <v>0</v>
      </c>
      <c r="AD1405" t="b">
        <v>0</v>
      </c>
    </row>
    <row r="1406" spans="1:30" x14ac:dyDescent="0.25">
      <c r="A1406" t="s">
        <v>1469</v>
      </c>
      <c r="B1406" s="1">
        <v>44966</v>
      </c>
      <c r="D1406" s="1">
        <v>45100</v>
      </c>
      <c r="E1406" s="1">
        <v>45100</v>
      </c>
      <c r="F1406" s="1">
        <v>45823</v>
      </c>
      <c r="G1406" s="1">
        <v>45823</v>
      </c>
      <c r="H1406">
        <v>3</v>
      </c>
      <c r="I1406">
        <v>120.27</v>
      </c>
      <c r="J1406">
        <v>40.090000000000003</v>
      </c>
      <c r="K1406">
        <v>63.54</v>
      </c>
      <c r="L1406" t="s">
        <v>47</v>
      </c>
      <c r="M1406" t="s">
        <v>76</v>
      </c>
      <c r="N1406" t="s">
        <v>33</v>
      </c>
      <c r="O1406">
        <v>40</v>
      </c>
      <c r="P1406" t="s">
        <v>34</v>
      </c>
      <c r="Q1406" t="s">
        <v>43</v>
      </c>
      <c r="R1406" t="s">
        <v>67</v>
      </c>
      <c r="S1406" t="s">
        <v>45</v>
      </c>
      <c r="T1406">
        <v>0</v>
      </c>
      <c r="U1406">
        <v>0</v>
      </c>
      <c r="V1406">
        <v>0</v>
      </c>
      <c r="W1406">
        <v>0</v>
      </c>
      <c r="X1406">
        <v>0</v>
      </c>
      <c r="Y1406" s="1">
        <v>45901</v>
      </c>
      <c r="Z1406" s="1">
        <v>45901</v>
      </c>
      <c r="AA1406">
        <v>7</v>
      </c>
      <c r="AB1406" t="s">
        <v>38</v>
      </c>
      <c r="AC1406" t="b">
        <v>0</v>
      </c>
      <c r="AD1406" t="b">
        <v>0</v>
      </c>
    </row>
    <row r="1407" spans="1:30" x14ac:dyDescent="0.25">
      <c r="A1407" t="s">
        <v>1470</v>
      </c>
      <c r="B1407" s="1">
        <v>45508</v>
      </c>
      <c r="D1407" s="1">
        <v>45928</v>
      </c>
      <c r="E1407" s="1">
        <v>45928</v>
      </c>
      <c r="F1407" s="1">
        <v>45945</v>
      </c>
      <c r="G1407" s="1">
        <v>45945</v>
      </c>
      <c r="H1407">
        <v>3</v>
      </c>
      <c r="I1407">
        <v>2.97</v>
      </c>
      <c r="J1407">
        <v>0.99</v>
      </c>
      <c r="K1407">
        <v>0.82</v>
      </c>
      <c r="L1407" t="s">
        <v>65</v>
      </c>
      <c r="M1407" t="s">
        <v>76</v>
      </c>
      <c r="N1407" t="s">
        <v>48</v>
      </c>
      <c r="O1407">
        <v>16</v>
      </c>
      <c r="P1407" t="s">
        <v>49</v>
      </c>
      <c r="Q1407" t="s">
        <v>50</v>
      </c>
      <c r="R1407" t="s">
        <v>35</v>
      </c>
      <c r="S1407" t="s">
        <v>36</v>
      </c>
      <c r="T1407">
        <v>0</v>
      </c>
      <c r="U1407">
        <v>0</v>
      </c>
      <c r="V1407">
        <v>0</v>
      </c>
      <c r="W1407">
        <v>0</v>
      </c>
      <c r="X1407">
        <v>0</v>
      </c>
      <c r="Y1407" s="1">
        <v>45619</v>
      </c>
      <c r="Z1407" s="1">
        <v>45619</v>
      </c>
      <c r="AA1407">
        <v>10</v>
      </c>
      <c r="AB1407" t="s">
        <v>38</v>
      </c>
      <c r="AC1407" t="b">
        <v>1</v>
      </c>
      <c r="AD1407" t="b">
        <v>1</v>
      </c>
    </row>
    <row r="1408" spans="1:30" x14ac:dyDescent="0.25">
      <c r="A1408" t="s">
        <v>1471</v>
      </c>
      <c r="B1408" s="1">
        <v>44806</v>
      </c>
      <c r="D1408" s="1">
        <v>45598</v>
      </c>
      <c r="E1408" s="1">
        <v>45598</v>
      </c>
      <c r="F1408" s="1">
        <v>45817</v>
      </c>
      <c r="G1408" s="1">
        <v>45817</v>
      </c>
      <c r="H1408">
        <v>4</v>
      </c>
      <c r="I1408">
        <v>140.68</v>
      </c>
      <c r="J1408">
        <v>35.17</v>
      </c>
      <c r="K1408">
        <v>48.27</v>
      </c>
      <c r="L1408" t="s">
        <v>47</v>
      </c>
      <c r="M1408" t="s">
        <v>41</v>
      </c>
      <c r="N1408" t="s">
        <v>33</v>
      </c>
      <c r="O1408">
        <v>25</v>
      </c>
      <c r="P1408" t="s">
        <v>70</v>
      </c>
      <c r="Q1408" t="s">
        <v>66</v>
      </c>
      <c r="R1408" t="s">
        <v>44</v>
      </c>
      <c r="S1408" t="s">
        <v>85</v>
      </c>
      <c r="T1408">
        <v>1</v>
      </c>
      <c r="U1408">
        <v>0</v>
      </c>
      <c r="V1408">
        <v>0</v>
      </c>
      <c r="W1408">
        <v>0</v>
      </c>
      <c r="X1408">
        <v>1</v>
      </c>
      <c r="Y1408" s="1">
        <v>45151</v>
      </c>
      <c r="Z1408" s="1">
        <v>45151</v>
      </c>
      <c r="AA1408">
        <v>0</v>
      </c>
      <c r="AB1408" t="s">
        <v>38</v>
      </c>
      <c r="AC1408" t="b">
        <v>1</v>
      </c>
      <c r="AD1408" t="b">
        <v>0</v>
      </c>
    </row>
    <row r="1409" spans="1:30" x14ac:dyDescent="0.25">
      <c r="A1409" t="s">
        <v>1472</v>
      </c>
      <c r="B1409" s="1">
        <v>45483</v>
      </c>
      <c r="D1409" s="1">
        <v>45774</v>
      </c>
      <c r="E1409" s="1">
        <v>45774</v>
      </c>
      <c r="F1409" s="1">
        <v>45886</v>
      </c>
      <c r="G1409" s="1">
        <v>45886</v>
      </c>
      <c r="H1409">
        <v>3</v>
      </c>
      <c r="I1409">
        <v>186.24</v>
      </c>
      <c r="J1409">
        <v>62.08</v>
      </c>
      <c r="K1409">
        <v>63.82</v>
      </c>
      <c r="L1409" t="s">
        <v>31</v>
      </c>
      <c r="M1409" t="s">
        <v>80</v>
      </c>
      <c r="N1409" t="s">
        <v>33</v>
      </c>
      <c r="O1409">
        <v>20</v>
      </c>
      <c r="P1409" t="s">
        <v>70</v>
      </c>
      <c r="Q1409" t="s">
        <v>55</v>
      </c>
      <c r="R1409" t="s">
        <v>63</v>
      </c>
      <c r="S1409" t="s">
        <v>36</v>
      </c>
      <c r="T1409">
        <v>0</v>
      </c>
      <c r="U1409">
        <v>0</v>
      </c>
      <c r="V1409">
        <v>0</v>
      </c>
      <c r="W1409">
        <v>1</v>
      </c>
      <c r="X1409">
        <v>0</v>
      </c>
      <c r="Y1409" s="1">
        <v>45515</v>
      </c>
      <c r="Z1409" s="1">
        <v>45515</v>
      </c>
      <c r="AA1409">
        <v>0</v>
      </c>
      <c r="AB1409" t="s">
        <v>52</v>
      </c>
      <c r="AC1409" t="b">
        <v>1</v>
      </c>
      <c r="AD1409" t="b">
        <v>0</v>
      </c>
    </row>
    <row r="1410" spans="1:30" x14ac:dyDescent="0.25">
      <c r="A1410" t="s">
        <v>1473</v>
      </c>
      <c r="B1410" s="1">
        <v>43915</v>
      </c>
      <c r="D1410" s="1">
        <v>44487</v>
      </c>
      <c r="E1410" s="1">
        <v>44487</v>
      </c>
      <c r="F1410" s="1">
        <v>45098</v>
      </c>
      <c r="G1410" s="1">
        <v>45098</v>
      </c>
      <c r="H1410">
        <v>5</v>
      </c>
      <c r="I1410">
        <v>281.56</v>
      </c>
      <c r="J1410">
        <v>56.31</v>
      </c>
      <c r="K1410">
        <v>59.9</v>
      </c>
      <c r="L1410" t="s">
        <v>59</v>
      </c>
      <c r="M1410" t="s">
        <v>32</v>
      </c>
      <c r="N1410" t="s">
        <v>42</v>
      </c>
      <c r="O1410">
        <v>31</v>
      </c>
      <c r="P1410" t="s">
        <v>34</v>
      </c>
      <c r="Q1410" t="s">
        <v>66</v>
      </c>
      <c r="R1410" t="s">
        <v>63</v>
      </c>
      <c r="S1410" t="s">
        <v>51</v>
      </c>
      <c r="T1410">
        <v>0</v>
      </c>
      <c r="U1410">
        <v>1</v>
      </c>
      <c r="V1410">
        <v>0</v>
      </c>
      <c r="W1410">
        <v>0</v>
      </c>
      <c r="X1410">
        <v>1</v>
      </c>
      <c r="Y1410" s="1">
        <v>45546</v>
      </c>
      <c r="Z1410" s="1">
        <v>45546</v>
      </c>
      <c r="AA1410">
        <v>9</v>
      </c>
      <c r="AB1410" t="s">
        <v>52</v>
      </c>
      <c r="AC1410" t="b">
        <v>1</v>
      </c>
      <c r="AD1410" t="b">
        <v>0</v>
      </c>
    </row>
    <row r="1411" spans="1:30" x14ac:dyDescent="0.25">
      <c r="A1411" t="s">
        <v>1474</v>
      </c>
      <c r="B1411" s="1">
        <v>44423</v>
      </c>
      <c r="D1411" s="1">
        <v>45320</v>
      </c>
      <c r="E1411" s="1">
        <v>45320</v>
      </c>
      <c r="F1411" s="1">
        <v>45837</v>
      </c>
      <c r="G1411" s="1">
        <v>45837</v>
      </c>
      <c r="H1411">
        <v>3</v>
      </c>
      <c r="I1411">
        <v>64.67</v>
      </c>
      <c r="J1411">
        <v>21.56</v>
      </c>
      <c r="K1411">
        <v>17.850000000000001</v>
      </c>
      <c r="L1411" t="s">
        <v>47</v>
      </c>
      <c r="M1411" t="s">
        <v>80</v>
      </c>
      <c r="N1411" t="s">
        <v>48</v>
      </c>
      <c r="O1411">
        <v>41</v>
      </c>
      <c r="P1411" t="s">
        <v>34</v>
      </c>
      <c r="Q1411" t="s">
        <v>90</v>
      </c>
      <c r="R1411" t="s">
        <v>35</v>
      </c>
      <c r="S1411" t="s">
        <v>85</v>
      </c>
      <c r="T1411">
        <v>0</v>
      </c>
      <c r="U1411">
        <v>1</v>
      </c>
      <c r="V1411">
        <v>0</v>
      </c>
      <c r="W1411">
        <v>0</v>
      </c>
      <c r="X1411">
        <v>0</v>
      </c>
      <c r="Y1411" s="1">
        <v>45824</v>
      </c>
      <c r="Z1411" s="1">
        <v>45824</v>
      </c>
      <c r="AA1411">
        <v>10</v>
      </c>
      <c r="AB1411" t="s">
        <v>52</v>
      </c>
      <c r="AC1411" t="b">
        <v>1</v>
      </c>
      <c r="AD1411" t="b">
        <v>0</v>
      </c>
    </row>
    <row r="1412" spans="1:30" x14ac:dyDescent="0.25">
      <c r="A1412" t="s">
        <v>1475</v>
      </c>
      <c r="B1412" s="1">
        <v>44763</v>
      </c>
      <c r="D1412" s="1">
        <v>44939</v>
      </c>
      <c r="E1412" s="1">
        <v>44939</v>
      </c>
      <c r="F1412" s="1">
        <v>45405</v>
      </c>
      <c r="G1412" s="1">
        <v>45405</v>
      </c>
      <c r="H1412">
        <v>5</v>
      </c>
      <c r="I1412">
        <v>456.29</v>
      </c>
      <c r="J1412">
        <v>91.26</v>
      </c>
      <c r="K1412">
        <v>59.1</v>
      </c>
      <c r="L1412" t="s">
        <v>65</v>
      </c>
      <c r="M1412" t="s">
        <v>32</v>
      </c>
      <c r="N1412" t="s">
        <v>48</v>
      </c>
      <c r="O1412">
        <v>23</v>
      </c>
      <c r="P1412" t="s">
        <v>70</v>
      </c>
      <c r="Q1412" t="s">
        <v>66</v>
      </c>
      <c r="R1412" t="s">
        <v>56</v>
      </c>
      <c r="S1412" t="s">
        <v>57</v>
      </c>
      <c r="T1412">
        <v>0</v>
      </c>
      <c r="U1412">
        <v>0</v>
      </c>
      <c r="V1412">
        <v>0</v>
      </c>
      <c r="W1412">
        <v>0</v>
      </c>
      <c r="X1412">
        <v>4</v>
      </c>
      <c r="Y1412" s="1">
        <v>45738</v>
      </c>
      <c r="Z1412" s="1">
        <v>45738</v>
      </c>
      <c r="AA1412">
        <v>0</v>
      </c>
      <c r="AB1412" t="s">
        <v>38</v>
      </c>
      <c r="AC1412" t="b">
        <v>1</v>
      </c>
      <c r="AD1412" t="b">
        <v>0</v>
      </c>
    </row>
    <row r="1413" spans="1:30" x14ac:dyDescent="0.25">
      <c r="A1413" t="s">
        <v>1476</v>
      </c>
      <c r="B1413" s="1">
        <v>45308</v>
      </c>
      <c r="D1413" s="1">
        <v>45682</v>
      </c>
      <c r="E1413" s="1">
        <v>45682</v>
      </c>
      <c r="F1413" s="1">
        <v>45937</v>
      </c>
      <c r="G1413" s="1">
        <v>45937</v>
      </c>
      <c r="H1413">
        <v>1</v>
      </c>
      <c r="I1413">
        <v>55.02</v>
      </c>
      <c r="J1413">
        <v>55.02</v>
      </c>
      <c r="K1413">
        <v>41.5</v>
      </c>
      <c r="L1413" t="s">
        <v>40</v>
      </c>
      <c r="M1413" t="s">
        <v>69</v>
      </c>
      <c r="N1413" t="s">
        <v>42</v>
      </c>
      <c r="O1413">
        <v>25</v>
      </c>
      <c r="P1413" t="s">
        <v>70</v>
      </c>
      <c r="Q1413" t="s">
        <v>90</v>
      </c>
      <c r="R1413" t="s">
        <v>67</v>
      </c>
      <c r="S1413" t="s">
        <v>51</v>
      </c>
      <c r="T1413">
        <v>1</v>
      </c>
      <c r="U1413">
        <v>0</v>
      </c>
      <c r="V1413">
        <v>0</v>
      </c>
      <c r="W1413">
        <v>0</v>
      </c>
      <c r="X1413">
        <v>0</v>
      </c>
      <c r="Y1413" s="1">
        <v>45772</v>
      </c>
      <c r="Z1413" s="1">
        <v>45772</v>
      </c>
      <c r="AA1413">
        <v>0</v>
      </c>
      <c r="AB1413" t="s">
        <v>52</v>
      </c>
      <c r="AC1413" t="b">
        <v>1</v>
      </c>
      <c r="AD1413" t="b">
        <v>1</v>
      </c>
    </row>
    <row r="1414" spans="1:30" x14ac:dyDescent="0.25">
      <c r="A1414" t="s">
        <v>1477</v>
      </c>
      <c r="B1414" s="1">
        <v>44374</v>
      </c>
      <c r="D1414" s="1">
        <v>45008</v>
      </c>
      <c r="E1414" s="1">
        <v>45008</v>
      </c>
      <c r="F1414" s="1">
        <v>45587</v>
      </c>
      <c r="G1414" s="1">
        <v>45587</v>
      </c>
      <c r="H1414">
        <v>4</v>
      </c>
      <c r="I1414">
        <v>266.37</v>
      </c>
      <c r="J1414">
        <v>66.59</v>
      </c>
      <c r="K1414">
        <v>134.24</v>
      </c>
      <c r="L1414" t="s">
        <v>65</v>
      </c>
      <c r="M1414" t="s">
        <v>60</v>
      </c>
      <c r="N1414" t="s">
        <v>42</v>
      </c>
      <c r="O1414">
        <v>16</v>
      </c>
      <c r="P1414" t="s">
        <v>49</v>
      </c>
      <c r="Q1414" t="s">
        <v>43</v>
      </c>
      <c r="R1414" t="s">
        <v>67</v>
      </c>
      <c r="S1414" t="s">
        <v>72</v>
      </c>
      <c r="T1414">
        <v>0</v>
      </c>
      <c r="U1414">
        <v>0</v>
      </c>
      <c r="V1414">
        <v>0</v>
      </c>
      <c r="W1414">
        <v>0</v>
      </c>
      <c r="X1414">
        <v>1</v>
      </c>
      <c r="Y1414" s="1">
        <v>44679</v>
      </c>
      <c r="Z1414" s="1">
        <v>44679</v>
      </c>
      <c r="AA1414">
        <v>5</v>
      </c>
      <c r="AB1414" t="s">
        <v>38</v>
      </c>
      <c r="AC1414" t="b">
        <v>0</v>
      </c>
      <c r="AD1414" t="b">
        <v>0</v>
      </c>
    </row>
    <row r="1415" spans="1:30" x14ac:dyDescent="0.25">
      <c r="A1415" t="s">
        <v>1478</v>
      </c>
      <c r="B1415" s="1">
        <v>44458</v>
      </c>
      <c r="D1415" s="1">
        <v>45361</v>
      </c>
      <c r="E1415" s="1">
        <v>45361</v>
      </c>
      <c r="F1415" s="1">
        <v>45802</v>
      </c>
      <c r="G1415" s="1">
        <v>45802</v>
      </c>
      <c r="H1415">
        <v>2</v>
      </c>
      <c r="I1415">
        <v>104.53</v>
      </c>
      <c r="J1415">
        <v>52.27</v>
      </c>
      <c r="K1415">
        <v>19.52</v>
      </c>
      <c r="L1415" t="s">
        <v>31</v>
      </c>
      <c r="M1415" t="s">
        <v>95</v>
      </c>
      <c r="N1415" t="s">
        <v>33</v>
      </c>
      <c r="O1415">
        <v>46</v>
      </c>
      <c r="P1415" t="s">
        <v>34</v>
      </c>
      <c r="Q1415" t="s">
        <v>82</v>
      </c>
      <c r="R1415" t="s">
        <v>56</v>
      </c>
      <c r="S1415" t="s">
        <v>57</v>
      </c>
      <c r="T1415">
        <v>0</v>
      </c>
      <c r="U1415">
        <v>0</v>
      </c>
      <c r="V1415">
        <v>0</v>
      </c>
      <c r="W1415">
        <v>0</v>
      </c>
      <c r="X1415">
        <v>0</v>
      </c>
      <c r="Y1415" s="1">
        <v>45229</v>
      </c>
      <c r="Z1415" s="1">
        <v>45229</v>
      </c>
      <c r="AA1415">
        <v>0</v>
      </c>
      <c r="AB1415" t="s">
        <v>73</v>
      </c>
      <c r="AC1415" t="b">
        <v>1</v>
      </c>
      <c r="AD1415" t="b">
        <v>1</v>
      </c>
    </row>
    <row r="1416" spans="1:30" x14ac:dyDescent="0.25">
      <c r="A1416" t="s">
        <v>1479</v>
      </c>
      <c r="B1416" s="1">
        <v>45656</v>
      </c>
      <c r="D1416" s="1">
        <v>45924</v>
      </c>
      <c r="E1416" s="1">
        <v>45924</v>
      </c>
      <c r="F1416" s="1">
        <v>45932</v>
      </c>
      <c r="G1416" s="1">
        <v>45932</v>
      </c>
      <c r="H1416">
        <v>3</v>
      </c>
      <c r="I1416">
        <v>26.42</v>
      </c>
      <c r="J1416">
        <v>8.81</v>
      </c>
      <c r="K1416">
        <v>5.77</v>
      </c>
      <c r="L1416" t="s">
        <v>40</v>
      </c>
      <c r="M1416" t="s">
        <v>104</v>
      </c>
      <c r="N1416" t="s">
        <v>48</v>
      </c>
      <c r="O1416">
        <v>19</v>
      </c>
      <c r="P1416" t="s">
        <v>49</v>
      </c>
      <c r="Q1416" t="s">
        <v>50</v>
      </c>
      <c r="R1416" t="s">
        <v>67</v>
      </c>
      <c r="S1416" t="s">
        <v>36</v>
      </c>
      <c r="T1416">
        <v>0</v>
      </c>
      <c r="U1416">
        <v>0</v>
      </c>
      <c r="V1416">
        <v>0</v>
      </c>
      <c r="W1416">
        <v>0</v>
      </c>
      <c r="X1416">
        <v>1</v>
      </c>
      <c r="Y1416">
        <v>0</v>
      </c>
      <c r="Z1416" t="s">
        <v>37</v>
      </c>
      <c r="AA1416">
        <v>0</v>
      </c>
      <c r="AB1416" t="s">
        <v>38</v>
      </c>
      <c r="AC1416" t="b">
        <v>1</v>
      </c>
      <c r="AD1416" t="b">
        <v>1</v>
      </c>
    </row>
    <row r="1417" spans="1:30" x14ac:dyDescent="0.25">
      <c r="A1417" t="s">
        <v>1480</v>
      </c>
      <c r="B1417" s="1">
        <v>45165</v>
      </c>
      <c r="D1417" s="1">
        <v>45381</v>
      </c>
      <c r="E1417" s="1">
        <v>45381</v>
      </c>
      <c r="F1417" s="1">
        <v>45455</v>
      </c>
      <c r="G1417" s="1">
        <v>45455</v>
      </c>
      <c r="H1417">
        <v>6</v>
      </c>
      <c r="I1417">
        <v>128.69999999999999</v>
      </c>
      <c r="J1417">
        <v>21.45</v>
      </c>
      <c r="K1417">
        <v>15.5</v>
      </c>
      <c r="L1417" t="s">
        <v>59</v>
      </c>
      <c r="M1417" t="s">
        <v>32</v>
      </c>
      <c r="N1417" t="s">
        <v>42</v>
      </c>
      <c r="O1417">
        <v>26</v>
      </c>
      <c r="P1417" t="s">
        <v>70</v>
      </c>
      <c r="Q1417" t="s">
        <v>55</v>
      </c>
      <c r="R1417" t="s">
        <v>63</v>
      </c>
      <c r="S1417" t="s">
        <v>100</v>
      </c>
      <c r="T1417">
        <v>0</v>
      </c>
      <c r="U1417">
        <v>0</v>
      </c>
      <c r="V1417">
        <v>2</v>
      </c>
      <c r="W1417">
        <v>1</v>
      </c>
      <c r="X1417">
        <v>1</v>
      </c>
      <c r="Y1417" s="1">
        <v>45600</v>
      </c>
      <c r="Z1417" s="1">
        <v>45600</v>
      </c>
      <c r="AA1417">
        <v>0</v>
      </c>
      <c r="AB1417" t="s">
        <v>38</v>
      </c>
      <c r="AC1417" t="b">
        <v>1</v>
      </c>
      <c r="AD1417" t="b">
        <v>0</v>
      </c>
    </row>
    <row r="1418" spans="1:30" x14ac:dyDescent="0.25">
      <c r="A1418" t="s">
        <v>1481</v>
      </c>
      <c r="B1418" s="1">
        <v>44766</v>
      </c>
      <c r="D1418" s="1">
        <v>45934</v>
      </c>
      <c r="E1418" s="1">
        <v>45934</v>
      </c>
      <c r="F1418" s="1">
        <v>45945</v>
      </c>
      <c r="G1418" s="1">
        <v>45945</v>
      </c>
      <c r="H1418">
        <v>2</v>
      </c>
      <c r="I1418">
        <v>125.33</v>
      </c>
      <c r="J1418">
        <v>62.67</v>
      </c>
      <c r="K1418">
        <v>41.69</v>
      </c>
      <c r="L1418" t="s">
        <v>59</v>
      </c>
      <c r="M1418" t="s">
        <v>62</v>
      </c>
      <c r="N1418" t="s">
        <v>48</v>
      </c>
      <c r="O1418">
        <v>16</v>
      </c>
      <c r="P1418" t="s">
        <v>49</v>
      </c>
      <c r="Q1418" t="s">
        <v>50</v>
      </c>
      <c r="R1418" t="s">
        <v>35</v>
      </c>
      <c r="S1418" t="s">
        <v>36</v>
      </c>
      <c r="T1418">
        <v>0</v>
      </c>
      <c r="U1418">
        <v>0</v>
      </c>
      <c r="V1418">
        <v>0</v>
      </c>
      <c r="W1418">
        <v>0</v>
      </c>
      <c r="X1418">
        <v>0</v>
      </c>
      <c r="Y1418" s="1">
        <v>44930</v>
      </c>
      <c r="Z1418" s="1">
        <v>44930</v>
      </c>
      <c r="AA1418">
        <v>0</v>
      </c>
      <c r="AB1418" t="s">
        <v>38</v>
      </c>
      <c r="AC1418" t="b">
        <v>1</v>
      </c>
      <c r="AD1418" t="b">
        <v>0</v>
      </c>
    </row>
    <row r="1419" spans="1:30" x14ac:dyDescent="0.25">
      <c r="A1419" t="s">
        <v>1482</v>
      </c>
      <c r="B1419" s="1">
        <v>44659</v>
      </c>
      <c r="D1419" s="1">
        <v>45919</v>
      </c>
      <c r="E1419" s="1">
        <v>45919</v>
      </c>
      <c r="F1419" s="1">
        <v>45938</v>
      </c>
      <c r="G1419" s="1">
        <v>45938</v>
      </c>
      <c r="H1419">
        <v>3</v>
      </c>
      <c r="I1419">
        <v>51.2</v>
      </c>
      <c r="J1419">
        <v>17.07</v>
      </c>
      <c r="K1419">
        <v>14.52</v>
      </c>
      <c r="L1419" t="s">
        <v>59</v>
      </c>
      <c r="M1419" t="s">
        <v>32</v>
      </c>
      <c r="N1419" t="s">
        <v>33</v>
      </c>
      <c r="O1419">
        <v>29</v>
      </c>
      <c r="P1419" t="s">
        <v>70</v>
      </c>
      <c r="Q1419" t="s">
        <v>82</v>
      </c>
      <c r="R1419" t="s">
        <v>44</v>
      </c>
      <c r="S1419" t="s">
        <v>100</v>
      </c>
      <c r="T1419">
        <v>1</v>
      </c>
      <c r="U1419">
        <v>0</v>
      </c>
      <c r="V1419">
        <v>0</v>
      </c>
      <c r="W1419">
        <v>0</v>
      </c>
      <c r="X1419">
        <v>0</v>
      </c>
      <c r="Y1419" s="1">
        <v>44727</v>
      </c>
      <c r="Z1419" s="1">
        <v>44727</v>
      </c>
      <c r="AA1419">
        <v>0</v>
      </c>
      <c r="AB1419" t="s">
        <v>38</v>
      </c>
      <c r="AC1419" t="b">
        <v>1</v>
      </c>
      <c r="AD1419" t="b">
        <v>0</v>
      </c>
    </row>
    <row r="1420" spans="1:30" x14ac:dyDescent="0.25">
      <c r="A1420" t="s">
        <v>1483</v>
      </c>
      <c r="B1420" s="1">
        <v>44957</v>
      </c>
      <c r="D1420">
        <v>0</v>
      </c>
      <c r="E1420" t="s">
        <v>92</v>
      </c>
      <c r="F1420">
        <v>0</v>
      </c>
      <c r="G1420" t="s">
        <v>92</v>
      </c>
      <c r="H1420">
        <v>0</v>
      </c>
      <c r="I1420">
        <v>0</v>
      </c>
      <c r="J1420">
        <v>0</v>
      </c>
      <c r="K1420">
        <v>0</v>
      </c>
      <c r="L1420" t="s">
        <v>40</v>
      </c>
      <c r="M1420" t="s">
        <v>80</v>
      </c>
      <c r="N1420" t="s">
        <v>48</v>
      </c>
      <c r="O1420">
        <v>33</v>
      </c>
      <c r="P1420" t="s">
        <v>34</v>
      </c>
      <c r="Q1420" t="s">
        <v>90</v>
      </c>
      <c r="R1420" t="s">
        <v>35</v>
      </c>
      <c r="S1420" t="s">
        <v>36</v>
      </c>
      <c r="T1420">
        <v>1</v>
      </c>
      <c r="U1420">
        <v>0</v>
      </c>
      <c r="V1420">
        <v>0</v>
      </c>
      <c r="W1420">
        <v>0</v>
      </c>
      <c r="X1420">
        <v>0</v>
      </c>
      <c r="Y1420" s="1">
        <v>45269</v>
      </c>
      <c r="Z1420" s="1">
        <v>45269</v>
      </c>
      <c r="AA1420">
        <v>10</v>
      </c>
      <c r="AB1420" t="s">
        <v>73</v>
      </c>
      <c r="AC1420" t="b">
        <v>1</v>
      </c>
      <c r="AD1420" t="b">
        <v>0</v>
      </c>
    </row>
    <row r="1421" spans="1:30" x14ac:dyDescent="0.25">
      <c r="A1421" t="s">
        <v>1484</v>
      </c>
      <c r="B1421" s="1">
        <v>44466</v>
      </c>
      <c r="D1421" s="1">
        <v>44495</v>
      </c>
      <c r="E1421" s="1">
        <v>44495</v>
      </c>
      <c r="F1421" s="1">
        <v>45678</v>
      </c>
      <c r="G1421" s="1">
        <v>45678</v>
      </c>
      <c r="H1421">
        <v>4</v>
      </c>
      <c r="I1421">
        <v>83.26</v>
      </c>
      <c r="J1421">
        <v>20.82</v>
      </c>
      <c r="K1421">
        <v>7.27</v>
      </c>
      <c r="L1421" t="s">
        <v>40</v>
      </c>
      <c r="M1421" t="s">
        <v>60</v>
      </c>
      <c r="N1421" t="s">
        <v>33</v>
      </c>
      <c r="O1421">
        <v>30</v>
      </c>
      <c r="P1421" t="s">
        <v>70</v>
      </c>
      <c r="Q1421" t="s">
        <v>50</v>
      </c>
      <c r="R1421" t="s">
        <v>44</v>
      </c>
      <c r="S1421" t="s">
        <v>51</v>
      </c>
      <c r="T1421">
        <v>0</v>
      </c>
      <c r="U1421">
        <v>0</v>
      </c>
      <c r="V1421">
        <v>0</v>
      </c>
      <c r="W1421">
        <v>0</v>
      </c>
      <c r="X1421">
        <v>2</v>
      </c>
      <c r="Y1421" s="1">
        <v>44933</v>
      </c>
      <c r="Z1421" s="1">
        <v>44933</v>
      </c>
      <c r="AA1421">
        <v>2</v>
      </c>
      <c r="AB1421" t="s">
        <v>73</v>
      </c>
      <c r="AC1421" t="b">
        <v>0</v>
      </c>
      <c r="AD1421" t="b">
        <v>0</v>
      </c>
    </row>
    <row r="1422" spans="1:30" x14ac:dyDescent="0.25">
      <c r="A1422" t="s">
        <v>1485</v>
      </c>
      <c r="B1422" s="1">
        <v>44921</v>
      </c>
      <c r="D1422" s="1">
        <v>45654</v>
      </c>
      <c r="E1422" s="1">
        <v>45654</v>
      </c>
      <c r="F1422" s="1">
        <v>45691</v>
      </c>
      <c r="G1422" s="1">
        <v>45691</v>
      </c>
      <c r="H1422">
        <v>3</v>
      </c>
      <c r="I1422">
        <v>216.82</v>
      </c>
      <c r="J1422">
        <v>72.27</v>
      </c>
      <c r="K1422">
        <v>80.56</v>
      </c>
      <c r="L1422" t="s">
        <v>65</v>
      </c>
      <c r="M1422" t="s">
        <v>60</v>
      </c>
      <c r="N1422" t="s">
        <v>48</v>
      </c>
      <c r="O1422">
        <v>37</v>
      </c>
      <c r="P1422" t="s">
        <v>34</v>
      </c>
      <c r="Q1422" t="s">
        <v>90</v>
      </c>
      <c r="R1422" t="s">
        <v>63</v>
      </c>
      <c r="S1422" t="s">
        <v>45</v>
      </c>
      <c r="T1422">
        <v>0</v>
      </c>
      <c r="U1422">
        <v>0</v>
      </c>
      <c r="V1422">
        <v>0</v>
      </c>
      <c r="W1422">
        <v>0</v>
      </c>
      <c r="X1422">
        <v>0</v>
      </c>
      <c r="Y1422">
        <v>0</v>
      </c>
      <c r="Z1422" t="s">
        <v>37</v>
      </c>
      <c r="AA1422">
        <v>0</v>
      </c>
      <c r="AB1422" t="s">
        <v>73</v>
      </c>
      <c r="AC1422" t="b">
        <v>1</v>
      </c>
      <c r="AD1422" t="b">
        <v>0</v>
      </c>
    </row>
    <row r="1423" spans="1:30" x14ac:dyDescent="0.25">
      <c r="A1423" t="s">
        <v>1486</v>
      </c>
      <c r="B1423" s="1">
        <v>45600</v>
      </c>
      <c r="D1423" s="1">
        <v>45703</v>
      </c>
      <c r="E1423" s="1">
        <v>45703</v>
      </c>
      <c r="F1423" s="1">
        <v>45928</v>
      </c>
      <c r="G1423" s="1">
        <v>45928</v>
      </c>
      <c r="H1423">
        <v>1</v>
      </c>
      <c r="I1423">
        <v>63.12</v>
      </c>
      <c r="J1423">
        <v>63.12</v>
      </c>
      <c r="K1423">
        <v>76.55</v>
      </c>
      <c r="L1423" t="s">
        <v>47</v>
      </c>
      <c r="M1423" t="s">
        <v>41</v>
      </c>
      <c r="N1423" t="s">
        <v>48</v>
      </c>
      <c r="O1423">
        <v>28</v>
      </c>
      <c r="P1423" t="s">
        <v>70</v>
      </c>
      <c r="Q1423" t="s">
        <v>82</v>
      </c>
      <c r="R1423" t="s">
        <v>44</v>
      </c>
      <c r="S1423" t="s">
        <v>72</v>
      </c>
      <c r="T1423">
        <v>0</v>
      </c>
      <c r="U1423">
        <v>0</v>
      </c>
      <c r="V1423">
        <v>0</v>
      </c>
      <c r="W1423">
        <v>0</v>
      </c>
      <c r="X1423">
        <v>1</v>
      </c>
      <c r="Y1423" s="1">
        <v>45643</v>
      </c>
      <c r="Z1423" s="1">
        <v>45643</v>
      </c>
      <c r="AA1423">
        <v>0</v>
      </c>
      <c r="AB1423" t="s">
        <v>38</v>
      </c>
      <c r="AC1423" t="b">
        <v>1</v>
      </c>
      <c r="AD1423" t="b">
        <v>0</v>
      </c>
    </row>
    <row r="1424" spans="1:30" x14ac:dyDescent="0.25">
      <c r="A1424" t="s">
        <v>1487</v>
      </c>
      <c r="B1424" s="1">
        <v>44651</v>
      </c>
      <c r="D1424" s="1">
        <v>44666</v>
      </c>
      <c r="E1424" s="1">
        <v>44666</v>
      </c>
      <c r="F1424" s="1">
        <v>44838</v>
      </c>
      <c r="G1424" s="1">
        <v>44838</v>
      </c>
      <c r="H1424">
        <v>2</v>
      </c>
      <c r="I1424">
        <v>130.41999999999999</v>
      </c>
      <c r="J1424">
        <v>65.209999999999994</v>
      </c>
      <c r="K1424">
        <v>102.23</v>
      </c>
      <c r="L1424" t="s">
        <v>87</v>
      </c>
      <c r="M1424" t="s">
        <v>88</v>
      </c>
      <c r="N1424" t="s">
        <v>48</v>
      </c>
      <c r="O1424">
        <v>46</v>
      </c>
      <c r="P1424" t="s">
        <v>34</v>
      </c>
      <c r="Q1424" t="s">
        <v>66</v>
      </c>
      <c r="R1424" t="s">
        <v>56</v>
      </c>
      <c r="S1424" t="s">
        <v>45</v>
      </c>
      <c r="T1424">
        <v>0</v>
      </c>
      <c r="U1424">
        <v>0</v>
      </c>
      <c r="V1424">
        <v>0</v>
      </c>
      <c r="W1424">
        <v>0</v>
      </c>
      <c r="X1424">
        <v>0</v>
      </c>
      <c r="Y1424" s="1">
        <v>44892</v>
      </c>
      <c r="Z1424" s="1">
        <v>44892</v>
      </c>
      <c r="AA1424">
        <v>8</v>
      </c>
      <c r="AB1424" t="s">
        <v>73</v>
      </c>
      <c r="AC1424" t="b">
        <v>1</v>
      </c>
      <c r="AD1424" t="b">
        <v>1</v>
      </c>
    </row>
    <row r="1425" spans="1:30" x14ac:dyDescent="0.25">
      <c r="A1425" t="s">
        <v>1488</v>
      </c>
      <c r="B1425" s="1">
        <v>44689</v>
      </c>
      <c r="D1425" s="1">
        <v>45251</v>
      </c>
      <c r="E1425" s="1">
        <v>45251</v>
      </c>
      <c r="F1425" s="1">
        <v>45453</v>
      </c>
      <c r="G1425" s="1">
        <v>45453</v>
      </c>
      <c r="H1425">
        <v>6</v>
      </c>
      <c r="I1425">
        <v>167.07</v>
      </c>
      <c r="J1425">
        <v>27.85</v>
      </c>
      <c r="K1425">
        <v>38.43</v>
      </c>
      <c r="L1425" t="s">
        <v>65</v>
      </c>
      <c r="M1425" t="s">
        <v>88</v>
      </c>
      <c r="N1425" t="s">
        <v>48</v>
      </c>
      <c r="O1425">
        <v>33</v>
      </c>
      <c r="P1425" t="s">
        <v>34</v>
      </c>
      <c r="Q1425" t="s">
        <v>43</v>
      </c>
      <c r="R1425" t="s">
        <v>44</v>
      </c>
      <c r="S1425" t="s">
        <v>51</v>
      </c>
      <c r="T1425">
        <v>0</v>
      </c>
      <c r="U1425">
        <v>1</v>
      </c>
      <c r="V1425">
        <v>0</v>
      </c>
      <c r="W1425">
        <v>2</v>
      </c>
      <c r="X1425">
        <v>1</v>
      </c>
      <c r="Y1425" s="1">
        <v>44918</v>
      </c>
      <c r="Z1425" s="1">
        <v>44918</v>
      </c>
      <c r="AA1425">
        <v>6</v>
      </c>
      <c r="AB1425" t="s">
        <v>73</v>
      </c>
      <c r="AC1425" t="b">
        <v>1</v>
      </c>
      <c r="AD1425" t="b">
        <v>0</v>
      </c>
    </row>
    <row r="1426" spans="1:30" x14ac:dyDescent="0.25">
      <c r="A1426" t="s">
        <v>1489</v>
      </c>
      <c r="B1426" s="1">
        <v>44975</v>
      </c>
      <c r="D1426" s="1">
        <v>45203</v>
      </c>
      <c r="E1426" s="1">
        <v>45203</v>
      </c>
      <c r="F1426" s="1">
        <v>45797</v>
      </c>
      <c r="G1426" s="1">
        <v>45797</v>
      </c>
      <c r="H1426">
        <v>2</v>
      </c>
      <c r="I1426">
        <v>149.47999999999999</v>
      </c>
      <c r="J1426">
        <v>74.739999999999995</v>
      </c>
      <c r="K1426">
        <v>0.5</v>
      </c>
      <c r="L1426" t="s">
        <v>31</v>
      </c>
      <c r="M1426" t="s">
        <v>104</v>
      </c>
      <c r="N1426" t="s">
        <v>33</v>
      </c>
      <c r="O1426">
        <v>59</v>
      </c>
      <c r="P1426" t="s">
        <v>34</v>
      </c>
      <c r="Q1426" t="s">
        <v>66</v>
      </c>
      <c r="R1426" t="s">
        <v>35</v>
      </c>
      <c r="S1426" t="s">
        <v>96</v>
      </c>
      <c r="T1426">
        <v>1</v>
      </c>
      <c r="U1426">
        <v>0</v>
      </c>
      <c r="V1426">
        <v>0</v>
      </c>
      <c r="W1426">
        <v>0</v>
      </c>
      <c r="X1426">
        <v>0</v>
      </c>
      <c r="Y1426">
        <v>0</v>
      </c>
      <c r="Z1426" t="s">
        <v>37</v>
      </c>
      <c r="AA1426">
        <v>0</v>
      </c>
      <c r="AB1426" t="s">
        <v>38</v>
      </c>
      <c r="AC1426" t="b">
        <v>1</v>
      </c>
      <c r="AD1426" t="b">
        <v>0</v>
      </c>
    </row>
    <row r="1427" spans="1:30" x14ac:dyDescent="0.25">
      <c r="A1427" t="s">
        <v>1490</v>
      </c>
      <c r="B1427" s="1">
        <v>44514</v>
      </c>
      <c r="D1427" s="1">
        <v>45012</v>
      </c>
      <c r="E1427" s="1">
        <v>45012</v>
      </c>
      <c r="F1427" s="1">
        <v>45336</v>
      </c>
      <c r="G1427" s="1">
        <v>45336</v>
      </c>
      <c r="H1427">
        <v>1</v>
      </c>
      <c r="I1427">
        <v>21.88</v>
      </c>
      <c r="J1427">
        <v>21.88</v>
      </c>
      <c r="K1427">
        <v>38.340000000000003</v>
      </c>
      <c r="L1427" t="s">
        <v>40</v>
      </c>
      <c r="M1427" t="s">
        <v>41</v>
      </c>
      <c r="N1427" t="s">
        <v>48</v>
      </c>
      <c r="O1427">
        <v>50</v>
      </c>
      <c r="P1427" t="s">
        <v>34</v>
      </c>
      <c r="Q1427" t="s">
        <v>55</v>
      </c>
      <c r="R1427" t="s">
        <v>67</v>
      </c>
      <c r="S1427" t="s">
        <v>72</v>
      </c>
      <c r="T1427">
        <v>0</v>
      </c>
      <c r="U1427">
        <v>0</v>
      </c>
      <c r="V1427">
        <v>0</v>
      </c>
      <c r="W1427">
        <v>0</v>
      </c>
      <c r="X1427">
        <v>1</v>
      </c>
      <c r="Y1427" s="1">
        <v>44659</v>
      </c>
      <c r="Z1427" s="1">
        <v>44659</v>
      </c>
      <c r="AA1427">
        <v>4</v>
      </c>
      <c r="AB1427" t="s">
        <v>38</v>
      </c>
      <c r="AC1427" t="b">
        <v>0</v>
      </c>
      <c r="AD1427" t="b">
        <v>0</v>
      </c>
    </row>
    <row r="1428" spans="1:30" x14ac:dyDescent="0.25">
      <c r="A1428" t="s">
        <v>1491</v>
      </c>
      <c r="B1428" s="1">
        <v>45227</v>
      </c>
      <c r="D1428" s="1">
        <v>45513</v>
      </c>
      <c r="E1428" s="1">
        <v>45513</v>
      </c>
      <c r="F1428" s="1">
        <v>45545</v>
      </c>
      <c r="G1428" s="1">
        <v>45545</v>
      </c>
      <c r="H1428">
        <v>6</v>
      </c>
      <c r="I1428">
        <v>214.51</v>
      </c>
      <c r="J1428">
        <v>35.75</v>
      </c>
      <c r="K1428">
        <v>45.97</v>
      </c>
      <c r="L1428" t="s">
        <v>31</v>
      </c>
      <c r="M1428" t="s">
        <v>54</v>
      </c>
      <c r="N1428" t="s">
        <v>33</v>
      </c>
      <c r="O1428">
        <v>31</v>
      </c>
      <c r="P1428" t="s">
        <v>34</v>
      </c>
      <c r="Q1428" t="s">
        <v>55</v>
      </c>
      <c r="R1428" t="s">
        <v>35</v>
      </c>
      <c r="S1428" t="s">
        <v>57</v>
      </c>
      <c r="T1428">
        <v>0</v>
      </c>
      <c r="U1428">
        <v>0</v>
      </c>
      <c r="V1428">
        <v>0</v>
      </c>
      <c r="W1428">
        <v>2</v>
      </c>
      <c r="X1428">
        <v>2</v>
      </c>
      <c r="Y1428">
        <v>0</v>
      </c>
      <c r="Z1428" t="s">
        <v>37</v>
      </c>
      <c r="AA1428">
        <v>0</v>
      </c>
      <c r="AB1428" t="s">
        <v>52</v>
      </c>
      <c r="AC1428" t="b">
        <v>0</v>
      </c>
      <c r="AD1428" t="b">
        <v>1</v>
      </c>
    </row>
    <row r="1429" spans="1:30" x14ac:dyDescent="0.25">
      <c r="A1429" t="s">
        <v>1492</v>
      </c>
      <c r="B1429" s="1">
        <v>44379</v>
      </c>
      <c r="D1429" s="1">
        <v>44841</v>
      </c>
      <c r="E1429" s="1">
        <v>44841</v>
      </c>
      <c r="F1429" s="1">
        <v>45317</v>
      </c>
      <c r="G1429" s="1">
        <v>45317</v>
      </c>
      <c r="H1429">
        <v>6</v>
      </c>
      <c r="I1429">
        <v>127.64</v>
      </c>
      <c r="J1429">
        <v>21.27</v>
      </c>
      <c r="K1429">
        <v>18.760000000000002</v>
      </c>
      <c r="L1429" t="s">
        <v>47</v>
      </c>
      <c r="M1429" t="s">
        <v>69</v>
      </c>
      <c r="N1429" t="s">
        <v>42</v>
      </c>
      <c r="O1429">
        <v>31</v>
      </c>
      <c r="P1429" t="s">
        <v>34</v>
      </c>
      <c r="Q1429" t="s">
        <v>35</v>
      </c>
      <c r="R1429" t="s">
        <v>35</v>
      </c>
      <c r="S1429" t="s">
        <v>36</v>
      </c>
      <c r="T1429">
        <v>0</v>
      </c>
      <c r="U1429">
        <v>0</v>
      </c>
      <c r="V1429">
        <v>0</v>
      </c>
      <c r="W1429">
        <v>0</v>
      </c>
      <c r="X1429">
        <v>1</v>
      </c>
      <c r="Y1429" s="1">
        <v>45353</v>
      </c>
      <c r="Z1429" s="1">
        <v>45353</v>
      </c>
      <c r="AA1429">
        <v>0</v>
      </c>
      <c r="AB1429" t="s">
        <v>73</v>
      </c>
      <c r="AC1429" t="b">
        <v>1</v>
      </c>
      <c r="AD1429" t="b">
        <v>0</v>
      </c>
    </row>
    <row r="1430" spans="1:30" x14ac:dyDescent="0.25">
      <c r="A1430" t="s">
        <v>1493</v>
      </c>
      <c r="B1430" s="1">
        <v>44731</v>
      </c>
      <c r="D1430" s="1">
        <v>44950</v>
      </c>
      <c r="E1430" s="1">
        <v>44950</v>
      </c>
      <c r="F1430" s="1">
        <v>45198</v>
      </c>
      <c r="G1430" s="1">
        <v>45198</v>
      </c>
      <c r="H1430">
        <v>2</v>
      </c>
      <c r="I1430">
        <v>37.950000000000003</v>
      </c>
      <c r="J1430">
        <v>18.98</v>
      </c>
      <c r="K1430">
        <v>31.36</v>
      </c>
      <c r="L1430" t="s">
        <v>47</v>
      </c>
      <c r="M1430" t="s">
        <v>95</v>
      </c>
      <c r="N1430" t="s">
        <v>33</v>
      </c>
      <c r="O1430">
        <v>30</v>
      </c>
      <c r="P1430" t="s">
        <v>70</v>
      </c>
      <c r="Q1430" t="s">
        <v>35</v>
      </c>
      <c r="R1430" t="s">
        <v>35</v>
      </c>
      <c r="S1430" t="s">
        <v>85</v>
      </c>
      <c r="T1430">
        <v>1</v>
      </c>
      <c r="U1430">
        <v>0</v>
      </c>
      <c r="V1430">
        <v>0</v>
      </c>
      <c r="W1430">
        <v>0</v>
      </c>
      <c r="X1430">
        <v>1</v>
      </c>
      <c r="Y1430" s="1">
        <v>44875</v>
      </c>
      <c r="Z1430" s="1">
        <v>44875</v>
      </c>
      <c r="AA1430">
        <v>0</v>
      </c>
      <c r="AB1430" t="s">
        <v>38</v>
      </c>
      <c r="AC1430" t="b">
        <v>1</v>
      </c>
      <c r="AD1430" t="b">
        <v>0</v>
      </c>
    </row>
    <row r="1431" spans="1:30" x14ac:dyDescent="0.25">
      <c r="A1431" t="s">
        <v>1494</v>
      </c>
      <c r="B1431" s="1">
        <v>45454</v>
      </c>
      <c r="D1431" s="1">
        <v>45474</v>
      </c>
      <c r="E1431" s="1">
        <v>45474</v>
      </c>
      <c r="F1431" s="1">
        <v>45703</v>
      </c>
      <c r="G1431" s="1">
        <v>45703</v>
      </c>
      <c r="H1431">
        <v>2</v>
      </c>
      <c r="I1431">
        <v>34.979999999999997</v>
      </c>
      <c r="J1431">
        <v>17.489999999999998</v>
      </c>
      <c r="K1431">
        <v>23.72</v>
      </c>
      <c r="L1431" t="s">
        <v>31</v>
      </c>
      <c r="M1431" t="s">
        <v>104</v>
      </c>
      <c r="N1431" t="s">
        <v>42</v>
      </c>
      <c r="O1431">
        <v>27</v>
      </c>
      <c r="P1431" t="s">
        <v>70</v>
      </c>
      <c r="Q1431" t="s">
        <v>50</v>
      </c>
      <c r="R1431" t="s">
        <v>56</v>
      </c>
      <c r="S1431" t="s">
        <v>100</v>
      </c>
      <c r="T1431">
        <v>0</v>
      </c>
      <c r="U1431">
        <v>0</v>
      </c>
      <c r="V1431">
        <v>0</v>
      </c>
      <c r="W1431">
        <v>0</v>
      </c>
      <c r="X1431">
        <v>0</v>
      </c>
      <c r="Y1431" s="1">
        <v>45692</v>
      </c>
      <c r="Z1431" s="1">
        <v>45692</v>
      </c>
      <c r="AA1431">
        <v>8</v>
      </c>
      <c r="AB1431" t="s">
        <v>38</v>
      </c>
      <c r="AC1431" t="b">
        <v>1</v>
      </c>
      <c r="AD1431" t="b">
        <v>1</v>
      </c>
    </row>
    <row r="1432" spans="1:30" x14ac:dyDescent="0.25">
      <c r="A1432" t="s">
        <v>1495</v>
      </c>
      <c r="B1432" s="1">
        <v>44646</v>
      </c>
      <c r="D1432" s="1">
        <v>45594</v>
      </c>
      <c r="E1432" s="1">
        <v>45594</v>
      </c>
      <c r="F1432" s="1">
        <v>45821</v>
      </c>
      <c r="G1432" s="1">
        <v>45821</v>
      </c>
      <c r="H1432">
        <v>2</v>
      </c>
      <c r="I1432">
        <v>33.11</v>
      </c>
      <c r="J1432">
        <v>16.559999999999999</v>
      </c>
      <c r="K1432">
        <v>23.59</v>
      </c>
      <c r="L1432" t="s">
        <v>87</v>
      </c>
      <c r="M1432" t="s">
        <v>54</v>
      </c>
      <c r="N1432" t="s">
        <v>33</v>
      </c>
      <c r="O1432">
        <v>24</v>
      </c>
      <c r="P1432" t="s">
        <v>70</v>
      </c>
      <c r="Q1432" t="s">
        <v>66</v>
      </c>
      <c r="R1432" t="s">
        <v>56</v>
      </c>
      <c r="S1432" t="s">
        <v>85</v>
      </c>
      <c r="T1432">
        <v>1</v>
      </c>
      <c r="U1432">
        <v>1</v>
      </c>
      <c r="V1432">
        <v>0</v>
      </c>
      <c r="W1432">
        <v>0</v>
      </c>
      <c r="X1432">
        <v>0</v>
      </c>
      <c r="Y1432" s="1">
        <v>45767</v>
      </c>
      <c r="Z1432" s="1">
        <v>45767</v>
      </c>
      <c r="AA1432">
        <v>0</v>
      </c>
      <c r="AB1432" t="s">
        <v>38</v>
      </c>
      <c r="AC1432" t="b">
        <v>1</v>
      </c>
      <c r="AD1432" t="b">
        <v>1</v>
      </c>
    </row>
    <row r="1433" spans="1:30" x14ac:dyDescent="0.25">
      <c r="A1433" t="s">
        <v>1496</v>
      </c>
      <c r="B1433" s="1">
        <v>45245</v>
      </c>
      <c r="D1433" s="1">
        <v>45659</v>
      </c>
      <c r="E1433" s="1">
        <v>45659</v>
      </c>
      <c r="F1433">
        <v>0</v>
      </c>
      <c r="G1433" t="s">
        <v>92</v>
      </c>
      <c r="H1433">
        <v>0</v>
      </c>
      <c r="I1433">
        <v>0</v>
      </c>
      <c r="J1433">
        <v>0</v>
      </c>
      <c r="K1433">
        <v>0</v>
      </c>
      <c r="L1433" t="s">
        <v>65</v>
      </c>
      <c r="M1433" t="s">
        <v>60</v>
      </c>
      <c r="N1433" t="s">
        <v>42</v>
      </c>
      <c r="O1433">
        <v>41</v>
      </c>
      <c r="P1433" t="s">
        <v>34</v>
      </c>
      <c r="Q1433" t="s">
        <v>55</v>
      </c>
      <c r="R1433" t="s">
        <v>67</v>
      </c>
      <c r="S1433" t="s">
        <v>51</v>
      </c>
      <c r="T1433">
        <v>0</v>
      </c>
      <c r="U1433">
        <v>1</v>
      </c>
      <c r="V1433">
        <v>0</v>
      </c>
      <c r="W1433">
        <v>0</v>
      </c>
      <c r="X1433">
        <v>0</v>
      </c>
      <c r="Y1433">
        <v>0</v>
      </c>
      <c r="Z1433" t="s">
        <v>37</v>
      </c>
      <c r="AA1433">
        <v>2</v>
      </c>
      <c r="AB1433" t="s">
        <v>73</v>
      </c>
      <c r="AC1433" t="b">
        <v>1</v>
      </c>
      <c r="AD1433" t="b">
        <v>0</v>
      </c>
    </row>
    <row r="1434" spans="1:30" x14ac:dyDescent="0.25">
      <c r="A1434" t="s">
        <v>1497</v>
      </c>
      <c r="B1434" s="1">
        <v>44614</v>
      </c>
      <c r="D1434" s="1">
        <v>45171</v>
      </c>
      <c r="E1434" s="1">
        <v>45171</v>
      </c>
      <c r="F1434" s="1">
        <v>45242</v>
      </c>
      <c r="G1434" s="1">
        <v>45242</v>
      </c>
      <c r="H1434">
        <v>2</v>
      </c>
      <c r="I1434">
        <v>66.55</v>
      </c>
      <c r="J1434">
        <v>33.28</v>
      </c>
      <c r="K1434">
        <v>55.17</v>
      </c>
      <c r="L1434" t="s">
        <v>65</v>
      </c>
      <c r="M1434" t="s">
        <v>62</v>
      </c>
      <c r="N1434" t="s">
        <v>48</v>
      </c>
      <c r="O1434">
        <v>16</v>
      </c>
      <c r="P1434" t="s">
        <v>49</v>
      </c>
      <c r="Q1434" t="s">
        <v>50</v>
      </c>
      <c r="R1434" t="s">
        <v>67</v>
      </c>
      <c r="S1434" t="s">
        <v>45</v>
      </c>
      <c r="T1434">
        <v>0</v>
      </c>
      <c r="U1434">
        <v>0</v>
      </c>
      <c r="V1434">
        <v>0</v>
      </c>
      <c r="W1434">
        <v>0</v>
      </c>
      <c r="X1434">
        <v>1</v>
      </c>
      <c r="Y1434" s="1">
        <v>44831</v>
      </c>
      <c r="Z1434" s="1">
        <v>44831</v>
      </c>
      <c r="AA1434">
        <v>2</v>
      </c>
      <c r="AB1434" t="s">
        <v>73</v>
      </c>
      <c r="AC1434" t="b">
        <v>0</v>
      </c>
      <c r="AD1434" t="b">
        <v>1</v>
      </c>
    </row>
    <row r="1435" spans="1:30" x14ac:dyDescent="0.25">
      <c r="A1435" t="s">
        <v>1498</v>
      </c>
      <c r="B1435" s="1">
        <v>45233</v>
      </c>
      <c r="D1435" s="1">
        <v>45890</v>
      </c>
      <c r="E1435" s="1">
        <v>45890</v>
      </c>
      <c r="F1435" s="1">
        <v>45909</v>
      </c>
      <c r="G1435" s="1">
        <v>45909</v>
      </c>
      <c r="H1435">
        <v>1</v>
      </c>
      <c r="I1435">
        <v>65.709999999999994</v>
      </c>
      <c r="J1435">
        <v>65.709999999999994</v>
      </c>
      <c r="K1435">
        <v>71.790000000000006</v>
      </c>
      <c r="L1435" t="s">
        <v>59</v>
      </c>
      <c r="M1435" t="s">
        <v>104</v>
      </c>
      <c r="N1435" t="s">
        <v>33</v>
      </c>
      <c r="O1435">
        <v>28</v>
      </c>
      <c r="P1435" t="s">
        <v>70</v>
      </c>
      <c r="Q1435" t="s">
        <v>90</v>
      </c>
      <c r="R1435" t="s">
        <v>56</v>
      </c>
      <c r="S1435" t="s">
        <v>72</v>
      </c>
      <c r="T1435">
        <v>0</v>
      </c>
      <c r="U1435">
        <v>0</v>
      </c>
      <c r="V1435">
        <v>1</v>
      </c>
      <c r="W1435">
        <v>1</v>
      </c>
      <c r="X1435">
        <v>0</v>
      </c>
      <c r="Y1435" s="1">
        <v>45728</v>
      </c>
      <c r="Z1435" s="1">
        <v>45728</v>
      </c>
      <c r="AA1435">
        <v>0</v>
      </c>
      <c r="AB1435" t="s">
        <v>52</v>
      </c>
      <c r="AC1435" t="b">
        <v>1</v>
      </c>
      <c r="AD1435" t="b">
        <v>0</v>
      </c>
    </row>
    <row r="1436" spans="1:30" x14ac:dyDescent="0.25">
      <c r="A1436" t="s">
        <v>1499</v>
      </c>
      <c r="B1436" s="1">
        <v>45036</v>
      </c>
      <c r="D1436">
        <v>0</v>
      </c>
      <c r="E1436" t="s">
        <v>92</v>
      </c>
      <c r="F1436">
        <v>0</v>
      </c>
      <c r="G1436" t="s">
        <v>92</v>
      </c>
      <c r="H1436">
        <v>0</v>
      </c>
      <c r="I1436">
        <v>0</v>
      </c>
      <c r="J1436">
        <v>0</v>
      </c>
      <c r="K1436">
        <v>0</v>
      </c>
      <c r="L1436" t="s">
        <v>59</v>
      </c>
      <c r="M1436" t="s">
        <v>32</v>
      </c>
      <c r="N1436" t="s">
        <v>33</v>
      </c>
      <c r="O1436">
        <v>17</v>
      </c>
      <c r="P1436" t="s">
        <v>49</v>
      </c>
      <c r="Q1436" t="s">
        <v>90</v>
      </c>
      <c r="R1436" t="s">
        <v>67</v>
      </c>
      <c r="S1436" t="s">
        <v>72</v>
      </c>
      <c r="T1436">
        <v>0</v>
      </c>
      <c r="U1436">
        <v>1</v>
      </c>
      <c r="V1436">
        <v>0</v>
      </c>
      <c r="W1436">
        <v>0</v>
      </c>
      <c r="X1436">
        <v>0</v>
      </c>
      <c r="Y1436" s="1">
        <v>45608</v>
      </c>
      <c r="Z1436" s="1">
        <v>45608</v>
      </c>
      <c r="AA1436">
        <v>0</v>
      </c>
      <c r="AB1436" t="s">
        <v>73</v>
      </c>
      <c r="AC1436" t="b">
        <v>1</v>
      </c>
      <c r="AD1436" t="b">
        <v>1</v>
      </c>
    </row>
    <row r="1437" spans="1:30" x14ac:dyDescent="0.25">
      <c r="A1437" t="s">
        <v>1500</v>
      </c>
      <c r="B1437" s="1">
        <v>44596</v>
      </c>
      <c r="D1437" s="1">
        <v>45057</v>
      </c>
      <c r="E1437" s="1">
        <v>45057</v>
      </c>
      <c r="F1437" s="1">
        <v>45150</v>
      </c>
      <c r="G1437" s="1">
        <v>45150</v>
      </c>
      <c r="H1437">
        <v>2</v>
      </c>
      <c r="I1437">
        <v>70.61</v>
      </c>
      <c r="J1437">
        <v>35.31</v>
      </c>
      <c r="K1437">
        <v>16.739999999999998</v>
      </c>
      <c r="L1437" t="s">
        <v>87</v>
      </c>
      <c r="M1437" t="s">
        <v>88</v>
      </c>
      <c r="N1437" t="s">
        <v>48</v>
      </c>
      <c r="O1437">
        <v>30</v>
      </c>
      <c r="P1437" t="s">
        <v>70</v>
      </c>
      <c r="Q1437" t="s">
        <v>43</v>
      </c>
      <c r="R1437" t="s">
        <v>44</v>
      </c>
      <c r="S1437" t="s">
        <v>35</v>
      </c>
      <c r="T1437">
        <v>0</v>
      </c>
      <c r="U1437">
        <v>0</v>
      </c>
      <c r="V1437">
        <v>0</v>
      </c>
      <c r="W1437">
        <v>0</v>
      </c>
      <c r="X1437">
        <v>2</v>
      </c>
      <c r="Y1437">
        <v>0</v>
      </c>
      <c r="Z1437" t="s">
        <v>37</v>
      </c>
      <c r="AA1437">
        <v>5</v>
      </c>
      <c r="AB1437" t="s">
        <v>38</v>
      </c>
      <c r="AC1437" t="b">
        <v>1</v>
      </c>
      <c r="AD1437" t="b">
        <v>0</v>
      </c>
    </row>
    <row r="1438" spans="1:30" x14ac:dyDescent="0.25">
      <c r="A1438" t="s">
        <v>1501</v>
      </c>
      <c r="B1438" s="1">
        <v>43937</v>
      </c>
      <c r="D1438" s="1">
        <v>44605</v>
      </c>
      <c r="E1438" s="1">
        <v>44605</v>
      </c>
      <c r="F1438" s="1">
        <v>45519</v>
      </c>
      <c r="G1438" s="1">
        <v>45519</v>
      </c>
      <c r="H1438">
        <v>1</v>
      </c>
      <c r="I1438">
        <v>56.56</v>
      </c>
      <c r="J1438">
        <v>56.56</v>
      </c>
      <c r="K1438">
        <v>69.36</v>
      </c>
      <c r="L1438" t="s">
        <v>40</v>
      </c>
      <c r="M1438" t="s">
        <v>32</v>
      </c>
      <c r="N1438" t="s">
        <v>48</v>
      </c>
      <c r="O1438">
        <v>37</v>
      </c>
      <c r="P1438" t="s">
        <v>34</v>
      </c>
      <c r="Q1438" t="s">
        <v>43</v>
      </c>
      <c r="R1438" t="s">
        <v>44</v>
      </c>
      <c r="S1438" t="s">
        <v>57</v>
      </c>
      <c r="T1438">
        <v>0</v>
      </c>
      <c r="U1438">
        <v>0</v>
      </c>
      <c r="V1438">
        <v>0</v>
      </c>
      <c r="W1438">
        <v>0</v>
      </c>
      <c r="X1438">
        <v>0</v>
      </c>
      <c r="Y1438" s="1">
        <v>44470</v>
      </c>
      <c r="Z1438" s="1">
        <v>44470</v>
      </c>
      <c r="AA1438">
        <v>0</v>
      </c>
      <c r="AB1438" t="s">
        <v>52</v>
      </c>
      <c r="AC1438" t="b">
        <v>1</v>
      </c>
      <c r="AD1438" t="b">
        <v>0</v>
      </c>
    </row>
    <row r="1439" spans="1:30" x14ac:dyDescent="0.25">
      <c r="A1439" t="s">
        <v>1502</v>
      </c>
      <c r="B1439" s="1">
        <v>45600</v>
      </c>
      <c r="D1439" s="1">
        <v>45874</v>
      </c>
      <c r="E1439" s="1">
        <v>45874</v>
      </c>
      <c r="F1439" s="1">
        <v>45903</v>
      </c>
      <c r="G1439" s="1">
        <v>45903</v>
      </c>
      <c r="H1439">
        <v>6</v>
      </c>
      <c r="I1439">
        <v>438.39</v>
      </c>
      <c r="J1439">
        <v>73.069999999999993</v>
      </c>
      <c r="K1439">
        <v>24.94</v>
      </c>
      <c r="L1439" t="s">
        <v>59</v>
      </c>
      <c r="M1439" t="s">
        <v>80</v>
      </c>
      <c r="N1439" t="s">
        <v>48</v>
      </c>
      <c r="O1439">
        <v>38</v>
      </c>
      <c r="P1439" t="s">
        <v>34</v>
      </c>
      <c r="Q1439" t="s">
        <v>55</v>
      </c>
      <c r="R1439" t="s">
        <v>35</v>
      </c>
      <c r="S1439" t="s">
        <v>72</v>
      </c>
      <c r="T1439">
        <v>0</v>
      </c>
      <c r="U1439">
        <v>0</v>
      </c>
      <c r="V1439">
        <v>0</v>
      </c>
      <c r="W1439">
        <v>0</v>
      </c>
      <c r="X1439">
        <v>3</v>
      </c>
      <c r="Y1439" s="1">
        <v>45642</v>
      </c>
      <c r="Z1439" s="1">
        <v>45642</v>
      </c>
      <c r="AA1439">
        <v>0</v>
      </c>
      <c r="AB1439" t="s">
        <v>38</v>
      </c>
      <c r="AC1439" t="b">
        <v>1</v>
      </c>
      <c r="AD1439" t="b">
        <v>0</v>
      </c>
    </row>
    <row r="1440" spans="1:30" x14ac:dyDescent="0.25">
      <c r="A1440" t="s">
        <v>1503</v>
      </c>
      <c r="B1440" s="1">
        <v>45374</v>
      </c>
      <c r="D1440" s="1">
        <v>45774</v>
      </c>
      <c r="E1440" s="1">
        <v>45774</v>
      </c>
      <c r="F1440" s="1">
        <v>45776</v>
      </c>
      <c r="G1440" s="1">
        <v>45776</v>
      </c>
      <c r="H1440">
        <v>3</v>
      </c>
      <c r="I1440">
        <v>37</v>
      </c>
      <c r="J1440">
        <v>12.33</v>
      </c>
      <c r="K1440">
        <v>0</v>
      </c>
      <c r="L1440" t="s">
        <v>40</v>
      </c>
      <c r="M1440" t="s">
        <v>76</v>
      </c>
      <c r="N1440" t="s">
        <v>48</v>
      </c>
      <c r="O1440">
        <v>40</v>
      </c>
      <c r="P1440" t="s">
        <v>34</v>
      </c>
      <c r="Q1440" t="s">
        <v>66</v>
      </c>
      <c r="R1440" t="s">
        <v>63</v>
      </c>
      <c r="S1440" t="s">
        <v>36</v>
      </c>
      <c r="T1440">
        <v>0</v>
      </c>
      <c r="U1440">
        <v>0</v>
      </c>
      <c r="V1440">
        <v>0</v>
      </c>
      <c r="W1440">
        <v>0</v>
      </c>
      <c r="X1440">
        <v>1</v>
      </c>
      <c r="Y1440" s="1">
        <v>45865</v>
      </c>
      <c r="Z1440" s="1">
        <v>45865</v>
      </c>
      <c r="AA1440">
        <v>3</v>
      </c>
      <c r="AB1440" t="s">
        <v>38</v>
      </c>
      <c r="AC1440" t="b">
        <v>0</v>
      </c>
      <c r="AD1440" t="b">
        <v>0</v>
      </c>
    </row>
    <row r="1441" spans="1:30" x14ac:dyDescent="0.25">
      <c r="A1441" t="s">
        <v>1504</v>
      </c>
      <c r="B1441" s="1">
        <v>44291</v>
      </c>
      <c r="D1441" s="1">
        <v>45903</v>
      </c>
      <c r="E1441" s="1">
        <v>45903</v>
      </c>
      <c r="F1441" s="1">
        <v>45931</v>
      </c>
      <c r="G1441" s="1">
        <v>45931</v>
      </c>
      <c r="H1441">
        <v>1</v>
      </c>
      <c r="I1441">
        <v>1.18</v>
      </c>
      <c r="J1441">
        <v>1.18</v>
      </c>
      <c r="K1441">
        <v>1.56</v>
      </c>
      <c r="L1441" t="s">
        <v>65</v>
      </c>
      <c r="M1441" t="s">
        <v>76</v>
      </c>
      <c r="N1441" t="s">
        <v>42</v>
      </c>
      <c r="O1441">
        <v>41</v>
      </c>
      <c r="P1441" t="s">
        <v>34</v>
      </c>
      <c r="Q1441" t="s">
        <v>82</v>
      </c>
      <c r="R1441" t="s">
        <v>63</v>
      </c>
      <c r="S1441" t="s">
        <v>72</v>
      </c>
      <c r="T1441">
        <v>0</v>
      </c>
      <c r="U1441">
        <v>0</v>
      </c>
      <c r="V1441">
        <v>0</v>
      </c>
      <c r="W1441">
        <v>0</v>
      </c>
      <c r="X1441">
        <v>1</v>
      </c>
      <c r="Y1441" s="1">
        <v>45752</v>
      </c>
      <c r="Z1441" s="1">
        <v>45752</v>
      </c>
      <c r="AA1441">
        <v>0</v>
      </c>
      <c r="AB1441" t="s">
        <v>73</v>
      </c>
      <c r="AC1441" t="b">
        <v>1</v>
      </c>
      <c r="AD1441" t="b">
        <v>0</v>
      </c>
    </row>
    <row r="1442" spans="1:30" x14ac:dyDescent="0.25">
      <c r="A1442" t="s">
        <v>1505</v>
      </c>
      <c r="B1442" s="1">
        <v>45466</v>
      </c>
      <c r="D1442" s="1">
        <v>45703</v>
      </c>
      <c r="E1442" s="1">
        <v>45703</v>
      </c>
      <c r="F1442" s="1">
        <v>45754</v>
      </c>
      <c r="G1442" s="1">
        <v>45754</v>
      </c>
      <c r="H1442">
        <v>2</v>
      </c>
      <c r="I1442">
        <v>132.56</v>
      </c>
      <c r="J1442">
        <v>66.28</v>
      </c>
      <c r="K1442">
        <v>30.43</v>
      </c>
      <c r="L1442" t="s">
        <v>87</v>
      </c>
      <c r="M1442" t="s">
        <v>76</v>
      </c>
      <c r="N1442" t="s">
        <v>48</v>
      </c>
      <c r="O1442">
        <v>27</v>
      </c>
      <c r="P1442" t="s">
        <v>70</v>
      </c>
      <c r="Q1442" t="s">
        <v>35</v>
      </c>
      <c r="R1442" t="s">
        <v>63</v>
      </c>
      <c r="S1442" t="s">
        <v>96</v>
      </c>
      <c r="T1442">
        <v>0</v>
      </c>
      <c r="U1442">
        <v>1</v>
      </c>
      <c r="V1442">
        <v>0</v>
      </c>
      <c r="W1442">
        <v>0</v>
      </c>
      <c r="X1442">
        <v>1</v>
      </c>
      <c r="Y1442">
        <v>0</v>
      </c>
      <c r="Z1442" t="s">
        <v>37</v>
      </c>
      <c r="AA1442">
        <v>2</v>
      </c>
      <c r="AB1442" t="s">
        <v>52</v>
      </c>
      <c r="AC1442" t="b">
        <v>1</v>
      </c>
      <c r="AD1442" t="b">
        <v>1</v>
      </c>
    </row>
    <row r="1443" spans="1:30" x14ac:dyDescent="0.25">
      <c r="A1443" t="s">
        <v>1506</v>
      </c>
      <c r="B1443" s="1">
        <v>44306</v>
      </c>
      <c r="D1443" s="1">
        <v>44867</v>
      </c>
      <c r="E1443" s="1">
        <v>44867</v>
      </c>
      <c r="F1443" s="1">
        <v>44883</v>
      </c>
      <c r="G1443" s="1">
        <v>44883</v>
      </c>
      <c r="H1443">
        <v>2</v>
      </c>
      <c r="I1443">
        <v>229.26</v>
      </c>
      <c r="J1443">
        <v>114.63</v>
      </c>
      <c r="K1443">
        <v>50.25</v>
      </c>
      <c r="L1443" t="s">
        <v>65</v>
      </c>
      <c r="M1443" t="s">
        <v>32</v>
      </c>
      <c r="N1443" t="s">
        <v>48</v>
      </c>
      <c r="O1443">
        <v>22</v>
      </c>
      <c r="P1443" t="s">
        <v>70</v>
      </c>
      <c r="Q1443" t="s">
        <v>82</v>
      </c>
      <c r="R1443" t="s">
        <v>56</v>
      </c>
      <c r="S1443" t="s">
        <v>36</v>
      </c>
      <c r="T1443">
        <v>0</v>
      </c>
      <c r="U1443">
        <v>0</v>
      </c>
      <c r="V1443">
        <v>0</v>
      </c>
      <c r="W1443">
        <v>0</v>
      </c>
      <c r="X1443">
        <v>1</v>
      </c>
      <c r="Y1443" s="1">
        <v>45263</v>
      </c>
      <c r="Z1443" s="1">
        <v>45263</v>
      </c>
      <c r="AA1443">
        <v>0</v>
      </c>
      <c r="AB1443" t="s">
        <v>52</v>
      </c>
      <c r="AC1443" t="b">
        <v>1</v>
      </c>
      <c r="AD1443" t="b">
        <v>0</v>
      </c>
    </row>
    <row r="1444" spans="1:30" x14ac:dyDescent="0.25">
      <c r="A1444" t="s">
        <v>1507</v>
      </c>
      <c r="B1444" s="1">
        <v>43949</v>
      </c>
      <c r="D1444" s="1">
        <v>45122</v>
      </c>
      <c r="E1444" s="1">
        <v>45122</v>
      </c>
      <c r="F1444" s="1">
        <v>45580</v>
      </c>
      <c r="G1444" s="1">
        <v>45580</v>
      </c>
      <c r="H1444">
        <v>1</v>
      </c>
      <c r="I1444">
        <v>58.98</v>
      </c>
      <c r="J1444">
        <v>58.98</v>
      </c>
      <c r="K1444">
        <v>25.84</v>
      </c>
      <c r="L1444" t="s">
        <v>31</v>
      </c>
      <c r="M1444" t="s">
        <v>60</v>
      </c>
      <c r="N1444" t="s">
        <v>42</v>
      </c>
      <c r="O1444">
        <v>26</v>
      </c>
      <c r="P1444" t="s">
        <v>70</v>
      </c>
      <c r="Q1444" t="s">
        <v>55</v>
      </c>
      <c r="R1444" t="s">
        <v>56</v>
      </c>
      <c r="S1444" t="s">
        <v>51</v>
      </c>
      <c r="T1444">
        <v>0</v>
      </c>
      <c r="U1444">
        <v>0</v>
      </c>
      <c r="V1444">
        <v>0</v>
      </c>
      <c r="W1444">
        <v>0</v>
      </c>
      <c r="X1444">
        <v>0</v>
      </c>
      <c r="Y1444" s="1">
        <v>43949</v>
      </c>
      <c r="Z1444" s="1">
        <v>43949</v>
      </c>
      <c r="AA1444">
        <v>9</v>
      </c>
      <c r="AB1444" t="s">
        <v>52</v>
      </c>
      <c r="AC1444" t="b">
        <v>1</v>
      </c>
      <c r="AD1444" t="b">
        <v>0</v>
      </c>
    </row>
    <row r="1445" spans="1:30" x14ac:dyDescent="0.25">
      <c r="A1445" t="s">
        <v>1508</v>
      </c>
      <c r="B1445" s="1">
        <v>44277</v>
      </c>
      <c r="D1445" s="1">
        <v>45208</v>
      </c>
      <c r="E1445" s="1">
        <v>45208</v>
      </c>
      <c r="F1445" s="1">
        <v>45746</v>
      </c>
      <c r="G1445" s="1">
        <v>45746</v>
      </c>
      <c r="H1445">
        <v>4</v>
      </c>
      <c r="I1445">
        <v>209.92</v>
      </c>
      <c r="J1445">
        <v>52.48</v>
      </c>
      <c r="K1445">
        <v>16.66</v>
      </c>
      <c r="L1445" t="s">
        <v>31</v>
      </c>
      <c r="M1445" t="s">
        <v>54</v>
      </c>
      <c r="N1445" t="s">
        <v>42</v>
      </c>
      <c r="O1445">
        <v>22</v>
      </c>
      <c r="P1445" t="s">
        <v>70</v>
      </c>
      <c r="Q1445" t="s">
        <v>43</v>
      </c>
      <c r="R1445" t="s">
        <v>67</v>
      </c>
      <c r="S1445" t="s">
        <v>51</v>
      </c>
      <c r="T1445">
        <v>0</v>
      </c>
      <c r="U1445">
        <v>0</v>
      </c>
      <c r="V1445">
        <v>0</v>
      </c>
      <c r="W1445">
        <v>0</v>
      </c>
      <c r="X1445">
        <v>2</v>
      </c>
      <c r="Y1445" s="1">
        <v>44552</v>
      </c>
      <c r="Z1445" s="1">
        <v>44552</v>
      </c>
      <c r="AA1445">
        <v>0</v>
      </c>
      <c r="AB1445" t="s">
        <v>52</v>
      </c>
      <c r="AC1445" t="b">
        <v>1</v>
      </c>
      <c r="AD1445" t="b">
        <v>1</v>
      </c>
    </row>
    <row r="1446" spans="1:30" x14ac:dyDescent="0.25">
      <c r="A1446" t="s">
        <v>1509</v>
      </c>
      <c r="B1446" s="1">
        <v>43998</v>
      </c>
      <c r="D1446" s="1">
        <v>45007</v>
      </c>
      <c r="E1446" s="1">
        <v>45007</v>
      </c>
      <c r="F1446" s="1">
        <v>45354</v>
      </c>
      <c r="G1446" s="1">
        <v>45354</v>
      </c>
      <c r="H1446">
        <v>4</v>
      </c>
      <c r="I1446">
        <v>87.48</v>
      </c>
      <c r="J1446">
        <v>21.87</v>
      </c>
      <c r="K1446">
        <v>16.93</v>
      </c>
      <c r="L1446" t="s">
        <v>65</v>
      </c>
      <c r="M1446" t="s">
        <v>32</v>
      </c>
      <c r="N1446" t="s">
        <v>48</v>
      </c>
      <c r="O1446">
        <v>23</v>
      </c>
      <c r="P1446" t="s">
        <v>70</v>
      </c>
      <c r="Q1446" t="s">
        <v>55</v>
      </c>
      <c r="R1446" t="s">
        <v>67</v>
      </c>
      <c r="S1446" t="s">
        <v>36</v>
      </c>
      <c r="T1446">
        <v>0</v>
      </c>
      <c r="U1446">
        <v>0</v>
      </c>
      <c r="V1446">
        <v>0</v>
      </c>
      <c r="W1446">
        <v>1</v>
      </c>
      <c r="X1446">
        <v>1</v>
      </c>
      <c r="Y1446">
        <v>0</v>
      </c>
      <c r="Z1446" t="s">
        <v>37</v>
      </c>
      <c r="AA1446">
        <v>0</v>
      </c>
      <c r="AB1446" t="s">
        <v>52</v>
      </c>
      <c r="AC1446" t="b">
        <v>1</v>
      </c>
      <c r="AD1446" t="b">
        <v>0</v>
      </c>
    </row>
    <row r="1447" spans="1:30" x14ac:dyDescent="0.25">
      <c r="A1447" t="s">
        <v>1510</v>
      </c>
      <c r="B1447" s="1">
        <v>44042</v>
      </c>
      <c r="D1447" s="1">
        <v>44045</v>
      </c>
      <c r="E1447" s="1">
        <v>44045</v>
      </c>
      <c r="F1447" s="1">
        <v>44440</v>
      </c>
      <c r="G1447" s="1">
        <v>44440</v>
      </c>
      <c r="H1447">
        <v>4</v>
      </c>
      <c r="I1447">
        <v>323.39</v>
      </c>
      <c r="J1447">
        <v>80.849999999999994</v>
      </c>
      <c r="K1447">
        <v>168.57</v>
      </c>
      <c r="L1447" t="s">
        <v>47</v>
      </c>
      <c r="M1447" t="s">
        <v>41</v>
      </c>
      <c r="N1447" t="s">
        <v>48</v>
      </c>
      <c r="O1447">
        <v>50</v>
      </c>
      <c r="P1447" t="s">
        <v>34</v>
      </c>
      <c r="Q1447" t="s">
        <v>35</v>
      </c>
      <c r="R1447" t="s">
        <v>67</v>
      </c>
      <c r="S1447" t="s">
        <v>36</v>
      </c>
      <c r="T1447">
        <v>0</v>
      </c>
      <c r="U1447">
        <v>0</v>
      </c>
      <c r="V1447">
        <v>0</v>
      </c>
      <c r="W1447">
        <v>1</v>
      </c>
      <c r="X1447">
        <v>2</v>
      </c>
      <c r="Y1447">
        <v>0</v>
      </c>
      <c r="Z1447" t="s">
        <v>37</v>
      </c>
      <c r="AA1447">
        <v>0</v>
      </c>
      <c r="AB1447" t="s">
        <v>73</v>
      </c>
      <c r="AC1447" t="b">
        <v>1</v>
      </c>
      <c r="AD1447" t="b">
        <v>1</v>
      </c>
    </row>
    <row r="1448" spans="1:30" x14ac:dyDescent="0.25">
      <c r="A1448" t="s">
        <v>1511</v>
      </c>
      <c r="B1448" s="1">
        <v>44129</v>
      </c>
      <c r="D1448" s="1">
        <v>44621</v>
      </c>
      <c r="E1448" s="1">
        <v>44621</v>
      </c>
      <c r="F1448" s="1">
        <v>45818</v>
      </c>
      <c r="G1448" s="1">
        <v>45818</v>
      </c>
      <c r="H1448">
        <v>4</v>
      </c>
      <c r="I1448">
        <v>319.37</v>
      </c>
      <c r="J1448">
        <v>79.84</v>
      </c>
      <c r="K1448">
        <v>9.07</v>
      </c>
      <c r="L1448" t="s">
        <v>65</v>
      </c>
      <c r="M1448" t="s">
        <v>76</v>
      </c>
      <c r="N1448" t="s">
        <v>42</v>
      </c>
      <c r="O1448">
        <v>22</v>
      </c>
      <c r="P1448" t="s">
        <v>70</v>
      </c>
      <c r="Q1448" t="s">
        <v>35</v>
      </c>
      <c r="R1448" t="s">
        <v>56</v>
      </c>
      <c r="S1448" t="s">
        <v>36</v>
      </c>
      <c r="T1448">
        <v>1</v>
      </c>
      <c r="U1448">
        <v>0</v>
      </c>
      <c r="V1448">
        <v>2</v>
      </c>
      <c r="W1448">
        <v>0</v>
      </c>
      <c r="X1448">
        <v>0</v>
      </c>
      <c r="Y1448" s="1">
        <v>45068</v>
      </c>
      <c r="Z1448" s="1">
        <v>45068</v>
      </c>
      <c r="AA1448">
        <v>0</v>
      </c>
      <c r="AB1448" t="s">
        <v>38</v>
      </c>
      <c r="AC1448" t="b">
        <v>1</v>
      </c>
      <c r="AD1448" t="b">
        <v>1</v>
      </c>
    </row>
    <row r="1449" spans="1:30" x14ac:dyDescent="0.25">
      <c r="A1449" t="s">
        <v>1512</v>
      </c>
      <c r="B1449" s="1">
        <v>44666</v>
      </c>
      <c r="D1449" s="1">
        <v>45658</v>
      </c>
      <c r="E1449" s="1">
        <v>45658</v>
      </c>
      <c r="F1449" s="1">
        <v>45907</v>
      </c>
      <c r="G1449" s="1">
        <v>45907</v>
      </c>
      <c r="H1449">
        <v>3</v>
      </c>
      <c r="I1449">
        <v>3.63</v>
      </c>
      <c r="J1449">
        <v>1.21</v>
      </c>
      <c r="K1449">
        <v>1.96</v>
      </c>
      <c r="L1449" t="s">
        <v>87</v>
      </c>
      <c r="M1449" t="s">
        <v>32</v>
      </c>
      <c r="N1449" t="s">
        <v>33</v>
      </c>
      <c r="O1449">
        <v>22</v>
      </c>
      <c r="P1449" t="s">
        <v>70</v>
      </c>
      <c r="Q1449" t="s">
        <v>35</v>
      </c>
      <c r="R1449" t="s">
        <v>56</v>
      </c>
      <c r="S1449" t="s">
        <v>72</v>
      </c>
      <c r="T1449">
        <v>0</v>
      </c>
      <c r="U1449">
        <v>0</v>
      </c>
      <c r="V1449">
        <v>0</v>
      </c>
      <c r="W1449">
        <v>0</v>
      </c>
      <c r="X1449">
        <v>0</v>
      </c>
      <c r="Y1449" s="1">
        <v>45744</v>
      </c>
      <c r="Z1449" s="1">
        <v>45744</v>
      </c>
      <c r="AA1449">
        <v>0</v>
      </c>
      <c r="AB1449" t="s">
        <v>52</v>
      </c>
      <c r="AC1449" t="b">
        <v>1</v>
      </c>
      <c r="AD1449" t="b">
        <v>0</v>
      </c>
    </row>
    <row r="1450" spans="1:30" x14ac:dyDescent="0.25">
      <c r="A1450" t="s">
        <v>1513</v>
      </c>
      <c r="B1450" s="1">
        <v>44125</v>
      </c>
      <c r="D1450" s="1">
        <v>45110</v>
      </c>
      <c r="E1450" s="1">
        <v>45110</v>
      </c>
      <c r="F1450" s="1">
        <v>45635</v>
      </c>
      <c r="G1450" s="1">
        <v>45635</v>
      </c>
      <c r="H1450">
        <v>5</v>
      </c>
      <c r="I1450">
        <v>47.01</v>
      </c>
      <c r="J1450">
        <v>9.4</v>
      </c>
      <c r="K1450">
        <v>4.9800000000000004</v>
      </c>
      <c r="L1450" t="s">
        <v>47</v>
      </c>
      <c r="M1450" t="s">
        <v>95</v>
      </c>
      <c r="N1450" t="s">
        <v>42</v>
      </c>
      <c r="O1450">
        <v>49</v>
      </c>
      <c r="P1450" t="s">
        <v>34</v>
      </c>
      <c r="Q1450" t="s">
        <v>43</v>
      </c>
      <c r="R1450" t="s">
        <v>63</v>
      </c>
      <c r="S1450" t="s">
        <v>85</v>
      </c>
      <c r="T1450">
        <v>0</v>
      </c>
      <c r="U1450">
        <v>0</v>
      </c>
      <c r="V1450">
        <v>0</v>
      </c>
      <c r="W1450">
        <v>0</v>
      </c>
      <c r="X1450">
        <v>1</v>
      </c>
      <c r="Y1450" s="1">
        <v>45459</v>
      </c>
      <c r="Z1450" s="1">
        <v>45459</v>
      </c>
      <c r="AA1450">
        <v>0</v>
      </c>
      <c r="AB1450" t="s">
        <v>38</v>
      </c>
      <c r="AC1450" t="b">
        <v>1</v>
      </c>
      <c r="AD1450" t="b">
        <v>0</v>
      </c>
    </row>
    <row r="1451" spans="1:30" x14ac:dyDescent="0.25">
      <c r="A1451" t="s">
        <v>1514</v>
      </c>
      <c r="B1451" s="1">
        <v>45420</v>
      </c>
      <c r="D1451" s="1">
        <v>45832</v>
      </c>
      <c r="E1451" s="1">
        <v>45832</v>
      </c>
      <c r="F1451" s="1">
        <v>45878</v>
      </c>
      <c r="G1451" s="1">
        <v>45878</v>
      </c>
      <c r="H1451">
        <v>3</v>
      </c>
      <c r="I1451">
        <v>80.91</v>
      </c>
      <c r="J1451">
        <v>26.97</v>
      </c>
      <c r="K1451">
        <v>39.43</v>
      </c>
      <c r="L1451" t="s">
        <v>40</v>
      </c>
      <c r="M1451" t="s">
        <v>80</v>
      </c>
      <c r="N1451" t="s">
        <v>48</v>
      </c>
      <c r="O1451">
        <v>35</v>
      </c>
      <c r="P1451" t="s">
        <v>34</v>
      </c>
      <c r="Q1451" t="s">
        <v>82</v>
      </c>
      <c r="R1451" t="s">
        <v>67</v>
      </c>
      <c r="S1451" t="s">
        <v>35</v>
      </c>
      <c r="T1451">
        <v>0</v>
      </c>
      <c r="U1451">
        <v>0</v>
      </c>
      <c r="V1451">
        <v>0</v>
      </c>
      <c r="W1451">
        <v>0</v>
      </c>
      <c r="X1451">
        <v>0</v>
      </c>
      <c r="Y1451" s="1">
        <v>45706</v>
      </c>
      <c r="Z1451" s="1">
        <v>45706</v>
      </c>
      <c r="AA1451">
        <v>9</v>
      </c>
      <c r="AB1451" t="s">
        <v>38</v>
      </c>
      <c r="AC1451" t="b">
        <v>1</v>
      </c>
      <c r="AD1451" t="b">
        <v>1</v>
      </c>
    </row>
    <row r="1452" spans="1:30" x14ac:dyDescent="0.25">
      <c r="A1452" t="s">
        <v>1515</v>
      </c>
      <c r="B1452" s="1">
        <v>44723</v>
      </c>
      <c r="D1452" s="1">
        <v>44875</v>
      </c>
      <c r="E1452" s="1">
        <v>44875</v>
      </c>
      <c r="F1452" s="1">
        <v>44999</v>
      </c>
      <c r="G1452" s="1">
        <v>44999</v>
      </c>
      <c r="H1452">
        <v>4</v>
      </c>
      <c r="I1452">
        <v>147.13999999999999</v>
      </c>
      <c r="J1452">
        <v>36.78</v>
      </c>
      <c r="K1452">
        <v>26.91</v>
      </c>
      <c r="L1452" t="s">
        <v>87</v>
      </c>
      <c r="M1452" t="s">
        <v>104</v>
      </c>
      <c r="N1452" t="s">
        <v>48</v>
      </c>
      <c r="O1452">
        <v>24</v>
      </c>
      <c r="P1452" t="s">
        <v>70</v>
      </c>
      <c r="Q1452" t="s">
        <v>90</v>
      </c>
      <c r="R1452" t="s">
        <v>63</v>
      </c>
      <c r="S1452" t="s">
        <v>36</v>
      </c>
      <c r="T1452">
        <v>0</v>
      </c>
      <c r="U1452">
        <v>0</v>
      </c>
      <c r="V1452">
        <v>0</v>
      </c>
      <c r="W1452">
        <v>0</v>
      </c>
      <c r="X1452">
        <v>4</v>
      </c>
      <c r="Y1452" s="1">
        <v>45568</v>
      </c>
      <c r="Z1452" s="1">
        <v>45568</v>
      </c>
      <c r="AA1452">
        <v>7</v>
      </c>
      <c r="AB1452" t="s">
        <v>38</v>
      </c>
      <c r="AC1452" t="b">
        <v>1</v>
      </c>
      <c r="AD1452" t="b">
        <v>0</v>
      </c>
    </row>
    <row r="1453" spans="1:30" x14ac:dyDescent="0.25">
      <c r="A1453" t="s">
        <v>1516</v>
      </c>
      <c r="B1453" s="1">
        <v>44672</v>
      </c>
      <c r="D1453" s="1">
        <v>44752</v>
      </c>
      <c r="E1453" s="1">
        <v>44752</v>
      </c>
      <c r="F1453">
        <v>0</v>
      </c>
      <c r="G1453" t="s">
        <v>92</v>
      </c>
      <c r="H1453">
        <v>0</v>
      </c>
      <c r="I1453">
        <v>0</v>
      </c>
      <c r="J1453">
        <v>0</v>
      </c>
      <c r="K1453">
        <v>0</v>
      </c>
      <c r="L1453" t="s">
        <v>87</v>
      </c>
      <c r="M1453" t="s">
        <v>69</v>
      </c>
      <c r="N1453" t="s">
        <v>48</v>
      </c>
      <c r="O1453">
        <v>29</v>
      </c>
      <c r="P1453" t="s">
        <v>70</v>
      </c>
      <c r="Q1453" t="s">
        <v>35</v>
      </c>
      <c r="R1453" t="s">
        <v>56</v>
      </c>
      <c r="S1453" t="s">
        <v>45</v>
      </c>
      <c r="T1453">
        <v>0</v>
      </c>
      <c r="U1453">
        <v>0</v>
      </c>
      <c r="V1453">
        <v>0</v>
      </c>
      <c r="W1453">
        <v>0</v>
      </c>
      <c r="X1453">
        <v>0</v>
      </c>
      <c r="Y1453" s="1">
        <v>45257</v>
      </c>
      <c r="Z1453" s="1">
        <v>45257</v>
      </c>
      <c r="AA1453">
        <v>0</v>
      </c>
      <c r="AB1453" t="s">
        <v>38</v>
      </c>
      <c r="AC1453" t="b">
        <v>1</v>
      </c>
      <c r="AD1453" t="b">
        <v>0</v>
      </c>
    </row>
    <row r="1454" spans="1:30" x14ac:dyDescent="0.25">
      <c r="A1454" t="s">
        <v>1517</v>
      </c>
      <c r="B1454" s="1">
        <v>45080</v>
      </c>
      <c r="D1454" s="1">
        <v>45494</v>
      </c>
      <c r="E1454" s="1">
        <v>45494</v>
      </c>
      <c r="F1454" s="1">
        <v>45647</v>
      </c>
      <c r="G1454" s="1">
        <v>45647</v>
      </c>
      <c r="H1454">
        <v>5</v>
      </c>
      <c r="I1454">
        <v>417.6</v>
      </c>
      <c r="J1454">
        <v>83.52</v>
      </c>
      <c r="K1454">
        <v>0</v>
      </c>
      <c r="L1454" t="s">
        <v>47</v>
      </c>
      <c r="M1454" t="s">
        <v>104</v>
      </c>
      <c r="N1454" t="s">
        <v>42</v>
      </c>
      <c r="O1454">
        <v>31</v>
      </c>
      <c r="P1454" t="s">
        <v>34</v>
      </c>
      <c r="Q1454" t="s">
        <v>90</v>
      </c>
      <c r="R1454" t="s">
        <v>44</v>
      </c>
      <c r="S1454" t="s">
        <v>51</v>
      </c>
      <c r="T1454">
        <v>0</v>
      </c>
      <c r="U1454">
        <v>0</v>
      </c>
      <c r="V1454">
        <v>0</v>
      </c>
      <c r="W1454">
        <v>0</v>
      </c>
      <c r="X1454">
        <v>3</v>
      </c>
      <c r="Y1454" s="1">
        <v>45649</v>
      </c>
      <c r="Z1454" s="1">
        <v>45649</v>
      </c>
      <c r="AA1454">
        <v>0</v>
      </c>
      <c r="AB1454" t="s">
        <v>38</v>
      </c>
      <c r="AC1454" t="b">
        <v>0</v>
      </c>
      <c r="AD1454" t="b">
        <v>1</v>
      </c>
    </row>
    <row r="1455" spans="1:30" x14ac:dyDescent="0.25">
      <c r="A1455" t="s">
        <v>1518</v>
      </c>
      <c r="B1455" s="1">
        <v>44153</v>
      </c>
      <c r="D1455" s="1">
        <v>45594</v>
      </c>
      <c r="E1455" s="1">
        <v>45594</v>
      </c>
      <c r="F1455">
        <v>0</v>
      </c>
      <c r="G1455" t="s">
        <v>92</v>
      </c>
      <c r="H1455">
        <v>0</v>
      </c>
      <c r="I1455">
        <v>0</v>
      </c>
      <c r="J1455">
        <v>0</v>
      </c>
      <c r="K1455">
        <v>0</v>
      </c>
      <c r="L1455" t="s">
        <v>40</v>
      </c>
      <c r="M1455" t="s">
        <v>60</v>
      </c>
      <c r="N1455" t="s">
        <v>48</v>
      </c>
      <c r="O1455">
        <v>45</v>
      </c>
      <c r="P1455" t="s">
        <v>34</v>
      </c>
      <c r="Q1455" t="s">
        <v>35</v>
      </c>
      <c r="R1455" t="s">
        <v>44</v>
      </c>
      <c r="S1455" t="s">
        <v>45</v>
      </c>
      <c r="T1455">
        <v>0</v>
      </c>
      <c r="U1455">
        <v>1</v>
      </c>
      <c r="V1455">
        <v>0</v>
      </c>
      <c r="W1455">
        <v>0</v>
      </c>
      <c r="X1455">
        <v>0</v>
      </c>
      <c r="Y1455">
        <v>0</v>
      </c>
      <c r="Z1455" t="s">
        <v>37</v>
      </c>
      <c r="AA1455">
        <v>9</v>
      </c>
      <c r="AB1455" t="s">
        <v>38</v>
      </c>
      <c r="AC1455" t="b">
        <v>1</v>
      </c>
      <c r="AD1455" t="b">
        <v>0</v>
      </c>
    </row>
    <row r="1456" spans="1:30" x14ac:dyDescent="0.25">
      <c r="A1456" t="s">
        <v>1519</v>
      </c>
      <c r="B1456" s="1">
        <v>44491</v>
      </c>
      <c r="D1456" s="1">
        <v>44650</v>
      </c>
      <c r="E1456" s="1">
        <v>44650</v>
      </c>
      <c r="F1456" s="1">
        <v>45410</v>
      </c>
      <c r="G1456" s="1">
        <v>45410</v>
      </c>
      <c r="H1456">
        <v>6</v>
      </c>
      <c r="I1456">
        <v>359.72</v>
      </c>
      <c r="J1456">
        <v>59.95</v>
      </c>
      <c r="K1456">
        <v>78.88</v>
      </c>
      <c r="L1456" t="s">
        <v>47</v>
      </c>
      <c r="M1456" t="s">
        <v>95</v>
      </c>
      <c r="N1456" t="s">
        <v>48</v>
      </c>
      <c r="O1456">
        <v>17</v>
      </c>
      <c r="P1456" t="s">
        <v>49</v>
      </c>
      <c r="Q1456" t="s">
        <v>82</v>
      </c>
      <c r="R1456" t="s">
        <v>63</v>
      </c>
      <c r="S1456" t="s">
        <v>100</v>
      </c>
      <c r="T1456">
        <v>0</v>
      </c>
      <c r="U1456">
        <v>0</v>
      </c>
      <c r="V1456">
        <v>1</v>
      </c>
      <c r="W1456">
        <v>1</v>
      </c>
      <c r="X1456">
        <v>1</v>
      </c>
      <c r="Y1456" s="1">
        <v>44846</v>
      </c>
      <c r="Z1456" s="1">
        <v>44846</v>
      </c>
      <c r="AA1456">
        <v>5</v>
      </c>
      <c r="AB1456" t="s">
        <v>73</v>
      </c>
      <c r="AC1456" t="b">
        <v>1</v>
      </c>
      <c r="AD1456" t="b">
        <v>1</v>
      </c>
    </row>
    <row r="1457" spans="1:30" x14ac:dyDescent="0.25">
      <c r="A1457" t="s">
        <v>1520</v>
      </c>
      <c r="B1457" s="1">
        <v>45204</v>
      </c>
      <c r="D1457" s="1">
        <v>45738</v>
      </c>
      <c r="E1457" s="1">
        <v>45738</v>
      </c>
      <c r="F1457" s="1">
        <v>45872</v>
      </c>
      <c r="G1457" s="1">
        <v>45872</v>
      </c>
      <c r="H1457">
        <v>3</v>
      </c>
      <c r="I1457">
        <v>235.78</v>
      </c>
      <c r="J1457">
        <v>78.59</v>
      </c>
      <c r="K1457">
        <v>35.880000000000003</v>
      </c>
      <c r="L1457" t="s">
        <v>65</v>
      </c>
      <c r="M1457" t="s">
        <v>62</v>
      </c>
      <c r="N1457" t="s">
        <v>33</v>
      </c>
      <c r="O1457">
        <v>37</v>
      </c>
      <c r="P1457" t="s">
        <v>34</v>
      </c>
      <c r="Q1457" t="s">
        <v>82</v>
      </c>
      <c r="R1457" t="s">
        <v>56</v>
      </c>
      <c r="S1457" t="s">
        <v>36</v>
      </c>
      <c r="T1457">
        <v>0</v>
      </c>
      <c r="U1457">
        <v>0</v>
      </c>
      <c r="V1457">
        <v>1</v>
      </c>
      <c r="W1457">
        <v>0</v>
      </c>
      <c r="X1457">
        <v>0</v>
      </c>
      <c r="Y1457">
        <v>0</v>
      </c>
      <c r="Z1457" t="s">
        <v>37</v>
      </c>
      <c r="AA1457">
        <v>0</v>
      </c>
      <c r="AB1457" t="s">
        <v>73</v>
      </c>
      <c r="AC1457" t="b">
        <v>1</v>
      </c>
      <c r="AD1457" t="b">
        <v>1</v>
      </c>
    </row>
    <row r="1458" spans="1:30" x14ac:dyDescent="0.25">
      <c r="A1458" t="s">
        <v>1521</v>
      </c>
      <c r="B1458" s="1">
        <v>44190</v>
      </c>
      <c r="D1458" s="1">
        <v>45722</v>
      </c>
      <c r="E1458" s="1">
        <v>45722</v>
      </c>
      <c r="F1458" s="1">
        <v>45934</v>
      </c>
      <c r="G1458" s="1">
        <v>45934</v>
      </c>
      <c r="H1458">
        <v>2</v>
      </c>
      <c r="I1458">
        <v>123.28</v>
      </c>
      <c r="J1458">
        <v>61.64</v>
      </c>
      <c r="K1458">
        <v>10.18</v>
      </c>
      <c r="L1458" t="s">
        <v>59</v>
      </c>
      <c r="M1458" t="s">
        <v>62</v>
      </c>
      <c r="N1458" t="s">
        <v>48</v>
      </c>
      <c r="O1458">
        <v>27</v>
      </c>
      <c r="P1458" t="s">
        <v>70</v>
      </c>
      <c r="Q1458" t="s">
        <v>82</v>
      </c>
      <c r="R1458" t="s">
        <v>35</v>
      </c>
      <c r="S1458" t="s">
        <v>72</v>
      </c>
      <c r="T1458">
        <v>0</v>
      </c>
      <c r="U1458">
        <v>0</v>
      </c>
      <c r="V1458">
        <v>0</v>
      </c>
      <c r="W1458">
        <v>0</v>
      </c>
      <c r="X1458">
        <v>2</v>
      </c>
      <c r="Y1458" s="1">
        <v>45282</v>
      </c>
      <c r="Z1458" s="1">
        <v>45282</v>
      </c>
      <c r="AA1458">
        <v>9</v>
      </c>
      <c r="AB1458" t="s">
        <v>52</v>
      </c>
      <c r="AC1458" t="b">
        <v>0</v>
      </c>
      <c r="AD1458" t="b">
        <v>0</v>
      </c>
    </row>
    <row r="1459" spans="1:30" x14ac:dyDescent="0.25">
      <c r="A1459" t="s">
        <v>1522</v>
      </c>
      <c r="B1459" s="1">
        <v>45218</v>
      </c>
      <c r="D1459" s="1">
        <v>45828</v>
      </c>
      <c r="E1459" s="1">
        <v>45828</v>
      </c>
      <c r="F1459" s="1">
        <v>45845</v>
      </c>
      <c r="G1459" s="1">
        <v>45845</v>
      </c>
      <c r="H1459">
        <v>6</v>
      </c>
      <c r="I1459">
        <v>123.98</v>
      </c>
      <c r="J1459">
        <v>20.66</v>
      </c>
      <c r="K1459">
        <v>38.28</v>
      </c>
      <c r="L1459" t="s">
        <v>47</v>
      </c>
      <c r="M1459" t="s">
        <v>54</v>
      </c>
      <c r="N1459" t="s">
        <v>48</v>
      </c>
      <c r="O1459">
        <v>40</v>
      </c>
      <c r="P1459" t="s">
        <v>34</v>
      </c>
      <c r="Q1459" t="s">
        <v>43</v>
      </c>
      <c r="R1459" t="s">
        <v>63</v>
      </c>
      <c r="S1459" t="s">
        <v>100</v>
      </c>
      <c r="T1459">
        <v>0</v>
      </c>
      <c r="U1459">
        <v>1</v>
      </c>
      <c r="V1459">
        <v>0</v>
      </c>
      <c r="W1459">
        <v>0</v>
      </c>
      <c r="X1459">
        <v>0</v>
      </c>
      <c r="Y1459" s="1">
        <v>45487</v>
      </c>
      <c r="Z1459" s="1">
        <v>45487</v>
      </c>
      <c r="AA1459">
        <v>0</v>
      </c>
      <c r="AB1459" t="s">
        <v>52</v>
      </c>
      <c r="AC1459" t="b">
        <v>1</v>
      </c>
      <c r="AD1459" t="b">
        <v>1</v>
      </c>
    </row>
    <row r="1460" spans="1:30" x14ac:dyDescent="0.25">
      <c r="A1460" t="s">
        <v>1523</v>
      </c>
      <c r="B1460" s="1">
        <v>45222</v>
      </c>
      <c r="D1460">
        <v>0</v>
      </c>
      <c r="E1460" t="s">
        <v>92</v>
      </c>
      <c r="F1460">
        <v>0</v>
      </c>
      <c r="G1460" t="s">
        <v>92</v>
      </c>
      <c r="H1460">
        <v>0</v>
      </c>
      <c r="I1460">
        <v>0</v>
      </c>
      <c r="J1460">
        <v>0</v>
      </c>
      <c r="K1460">
        <v>0</v>
      </c>
      <c r="L1460" t="s">
        <v>65</v>
      </c>
      <c r="M1460" t="s">
        <v>32</v>
      </c>
      <c r="N1460" t="s">
        <v>42</v>
      </c>
      <c r="O1460">
        <v>27</v>
      </c>
      <c r="P1460" t="s">
        <v>70</v>
      </c>
      <c r="Q1460" t="s">
        <v>35</v>
      </c>
      <c r="R1460" t="s">
        <v>63</v>
      </c>
      <c r="S1460" t="s">
        <v>96</v>
      </c>
      <c r="T1460">
        <v>1</v>
      </c>
      <c r="U1460">
        <v>0</v>
      </c>
      <c r="V1460">
        <v>0</v>
      </c>
      <c r="W1460">
        <v>0</v>
      </c>
      <c r="X1460">
        <v>0</v>
      </c>
      <c r="Y1460">
        <v>0</v>
      </c>
      <c r="Z1460" t="s">
        <v>37</v>
      </c>
      <c r="AA1460">
        <v>0</v>
      </c>
      <c r="AB1460" t="s">
        <v>38</v>
      </c>
      <c r="AC1460" t="b">
        <v>1</v>
      </c>
      <c r="AD1460" t="b">
        <v>1</v>
      </c>
    </row>
    <row r="1461" spans="1:30" x14ac:dyDescent="0.25">
      <c r="A1461" t="s">
        <v>1524</v>
      </c>
      <c r="B1461" s="1">
        <v>45018</v>
      </c>
      <c r="D1461" s="1">
        <v>45297</v>
      </c>
      <c r="E1461" s="1">
        <v>45297</v>
      </c>
      <c r="F1461" s="1">
        <v>45501</v>
      </c>
      <c r="G1461" s="1">
        <v>45501</v>
      </c>
      <c r="H1461">
        <v>5</v>
      </c>
      <c r="I1461">
        <v>345.96</v>
      </c>
      <c r="J1461">
        <v>69.19</v>
      </c>
      <c r="K1461">
        <v>110.27</v>
      </c>
      <c r="L1461" t="s">
        <v>47</v>
      </c>
      <c r="M1461" t="s">
        <v>95</v>
      </c>
      <c r="N1461" t="s">
        <v>48</v>
      </c>
      <c r="O1461">
        <v>40</v>
      </c>
      <c r="P1461" t="s">
        <v>34</v>
      </c>
      <c r="Q1461" t="s">
        <v>35</v>
      </c>
      <c r="R1461" t="s">
        <v>56</v>
      </c>
      <c r="S1461" t="s">
        <v>57</v>
      </c>
      <c r="T1461">
        <v>0</v>
      </c>
      <c r="U1461">
        <v>0</v>
      </c>
      <c r="V1461">
        <v>0</v>
      </c>
      <c r="W1461">
        <v>0</v>
      </c>
      <c r="X1461">
        <v>3</v>
      </c>
      <c r="Y1461" s="1">
        <v>45675</v>
      </c>
      <c r="Z1461" s="1">
        <v>45675</v>
      </c>
      <c r="AA1461">
        <v>0</v>
      </c>
      <c r="AB1461" t="s">
        <v>73</v>
      </c>
      <c r="AC1461" t="b">
        <v>1</v>
      </c>
      <c r="AD1461" t="b">
        <v>0</v>
      </c>
    </row>
    <row r="1462" spans="1:30" x14ac:dyDescent="0.25">
      <c r="A1462" t="s">
        <v>1525</v>
      </c>
      <c r="B1462" s="1">
        <v>44269</v>
      </c>
      <c r="D1462" s="1">
        <v>44891</v>
      </c>
      <c r="E1462" s="1">
        <v>44891</v>
      </c>
      <c r="F1462" s="1">
        <v>45050</v>
      </c>
      <c r="G1462" s="1">
        <v>45050</v>
      </c>
      <c r="H1462">
        <v>3</v>
      </c>
      <c r="I1462">
        <v>14.49</v>
      </c>
      <c r="J1462">
        <v>4.83</v>
      </c>
      <c r="K1462">
        <v>7.48</v>
      </c>
      <c r="L1462" t="s">
        <v>47</v>
      </c>
      <c r="M1462" t="s">
        <v>88</v>
      </c>
      <c r="N1462" t="s">
        <v>42</v>
      </c>
      <c r="O1462">
        <v>40</v>
      </c>
      <c r="P1462" t="s">
        <v>34</v>
      </c>
      <c r="Q1462" t="s">
        <v>82</v>
      </c>
      <c r="R1462" t="s">
        <v>67</v>
      </c>
      <c r="S1462" t="s">
        <v>85</v>
      </c>
      <c r="T1462">
        <v>2</v>
      </c>
      <c r="U1462">
        <v>0</v>
      </c>
      <c r="V1462">
        <v>1</v>
      </c>
      <c r="W1462">
        <v>0</v>
      </c>
      <c r="X1462">
        <v>2</v>
      </c>
      <c r="Y1462" s="1">
        <v>44635</v>
      </c>
      <c r="Z1462" s="1">
        <v>44635</v>
      </c>
      <c r="AA1462">
        <v>0</v>
      </c>
      <c r="AB1462" t="s">
        <v>38</v>
      </c>
      <c r="AC1462" t="b">
        <v>1</v>
      </c>
      <c r="AD1462" t="b">
        <v>0</v>
      </c>
    </row>
    <row r="1463" spans="1:30" x14ac:dyDescent="0.25">
      <c r="A1463" t="s">
        <v>1526</v>
      </c>
      <c r="B1463" s="1">
        <v>44321</v>
      </c>
      <c r="D1463" s="1">
        <v>45852</v>
      </c>
      <c r="E1463" s="1">
        <v>45852</v>
      </c>
      <c r="F1463" s="1">
        <v>45925</v>
      </c>
      <c r="G1463" s="1">
        <v>45925</v>
      </c>
      <c r="H1463">
        <v>1</v>
      </c>
      <c r="I1463">
        <v>26.56</v>
      </c>
      <c r="J1463">
        <v>26.56</v>
      </c>
      <c r="K1463">
        <v>63.63</v>
      </c>
      <c r="L1463" t="s">
        <v>40</v>
      </c>
      <c r="M1463" t="s">
        <v>41</v>
      </c>
      <c r="N1463" t="s">
        <v>48</v>
      </c>
      <c r="O1463">
        <v>23</v>
      </c>
      <c r="P1463" t="s">
        <v>70</v>
      </c>
      <c r="Q1463" t="s">
        <v>90</v>
      </c>
      <c r="R1463" t="s">
        <v>35</v>
      </c>
      <c r="S1463" t="s">
        <v>96</v>
      </c>
      <c r="T1463">
        <v>0</v>
      </c>
      <c r="U1463">
        <v>0</v>
      </c>
      <c r="V1463">
        <v>0</v>
      </c>
      <c r="W1463">
        <v>0</v>
      </c>
      <c r="X1463">
        <v>0</v>
      </c>
      <c r="Y1463" s="1">
        <v>45482</v>
      </c>
      <c r="Z1463" s="1">
        <v>45482</v>
      </c>
      <c r="AA1463">
        <v>6</v>
      </c>
      <c r="AB1463" t="s">
        <v>73</v>
      </c>
      <c r="AC1463" t="b">
        <v>1</v>
      </c>
      <c r="AD1463" t="b">
        <v>1</v>
      </c>
    </row>
    <row r="1464" spans="1:30" x14ac:dyDescent="0.25">
      <c r="A1464" t="s">
        <v>1527</v>
      </c>
      <c r="B1464" s="1">
        <v>43950</v>
      </c>
      <c r="D1464" s="1">
        <v>45359</v>
      </c>
      <c r="E1464" s="1">
        <v>45359</v>
      </c>
      <c r="F1464" s="1">
        <v>45730</v>
      </c>
      <c r="G1464" s="1">
        <v>45730</v>
      </c>
      <c r="H1464">
        <v>2</v>
      </c>
      <c r="I1464">
        <v>79.599999999999994</v>
      </c>
      <c r="J1464">
        <v>39.799999999999997</v>
      </c>
      <c r="K1464">
        <v>36.4</v>
      </c>
      <c r="L1464" t="s">
        <v>40</v>
      </c>
      <c r="M1464" t="s">
        <v>95</v>
      </c>
      <c r="N1464" t="s">
        <v>42</v>
      </c>
      <c r="O1464">
        <v>40</v>
      </c>
      <c r="P1464" t="s">
        <v>34</v>
      </c>
      <c r="Q1464" t="s">
        <v>43</v>
      </c>
      <c r="R1464" t="s">
        <v>63</v>
      </c>
      <c r="S1464" t="s">
        <v>85</v>
      </c>
      <c r="T1464">
        <v>1</v>
      </c>
      <c r="U1464">
        <v>0</v>
      </c>
      <c r="V1464">
        <v>0</v>
      </c>
      <c r="W1464">
        <v>0</v>
      </c>
      <c r="X1464">
        <v>0</v>
      </c>
      <c r="Y1464" s="1">
        <v>45815</v>
      </c>
      <c r="Z1464" s="1">
        <v>45815</v>
      </c>
      <c r="AA1464">
        <v>0</v>
      </c>
      <c r="AB1464" t="s">
        <v>73</v>
      </c>
      <c r="AC1464" t="b">
        <v>1</v>
      </c>
      <c r="AD1464" t="b">
        <v>0</v>
      </c>
    </row>
    <row r="1465" spans="1:30" x14ac:dyDescent="0.25">
      <c r="A1465" t="s">
        <v>1528</v>
      </c>
      <c r="B1465" s="1">
        <v>44265</v>
      </c>
      <c r="D1465" s="1">
        <v>44942</v>
      </c>
      <c r="E1465" s="1">
        <v>44942</v>
      </c>
      <c r="F1465" s="1">
        <v>45810</v>
      </c>
      <c r="G1465" s="1">
        <v>45810</v>
      </c>
      <c r="H1465">
        <v>6</v>
      </c>
      <c r="I1465">
        <v>453.44</v>
      </c>
      <c r="J1465">
        <v>75.569999999999993</v>
      </c>
      <c r="K1465">
        <v>0</v>
      </c>
      <c r="L1465" t="s">
        <v>59</v>
      </c>
      <c r="M1465" t="s">
        <v>88</v>
      </c>
      <c r="N1465" t="s">
        <v>33</v>
      </c>
      <c r="O1465">
        <v>20</v>
      </c>
      <c r="P1465" t="s">
        <v>70</v>
      </c>
      <c r="Q1465" t="s">
        <v>82</v>
      </c>
      <c r="R1465" t="s">
        <v>67</v>
      </c>
      <c r="S1465" t="s">
        <v>100</v>
      </c>
      <c r="T1465">
        <v>0</v>
      </c>
      <c r="U1465">
        <v>0</v>
      </c>
      <c r="V1465">
        <v>1</v>
      </c>
      <c r="W1465">
        <v>0</v>
      </c>
      <c r="X1465">
        <v>3</v>
      </c>
      <c r="Y1465" s="1">
        <v>44851</v>
      </c>
      <c r="Z1465" s="1">
        <v>44851</v>
      </c>
      <c r="AA1465">
        <v>0</v>
      </c>
      <c r="AB1465" t="s">
        <v>38</v>
      </c>
      <c r="AC1465" t="b">
        <v>0</v>
      </c>
      <c r="AD1465" t="b">
        <v>0</v>
      </c>
    </row>
    <row r="1466" spans="1:30" x14ac:dyDescent="0.25">
      <c r="A1466" t="s">
        <v>1529</v>
      </c>
      <c r="B1466" s="1">
        <v>44546</v>
      </c>
      <c r="D1466" s="1">
        <v>44913</v>
      </c>
      <c r="E1466" s="1">
        <v>44913</v>
      </c>
      <c r="F1466" s="1">
        <v>45831</v>
      </c>
      <c r="G1466" s="1">
        <v>45831</v>
      </c>
      <c r="H1466">
        <v>3</v>
      </c>
      <c r="I1466">
        <v>95.26</v>
      </c>
      <c r="J1466">
        <v>31.75</v>
      </c>
      <c r="K1466">
        <v>48.8</v>
      </c>
      <c r="L1466" t="s">
        <v>47</v>
      </c>
      <c r="M1466" t="s">
        <v>88</v>
      </c>
      <c r="N1466" t="s">
        <v>48</v>
      </c>
      <c r="O1466">
        <v>28</v>
      </c>
      <c r="P1466" t="s">
        <v>70</v>
      </c>
      <c r="Q1466" t="s">
        <v>66</v>
      </c>
      <c r="R1466" t="s">
        <v>35</v>
      </c>
      <c r="S1466" t="s">
        <v>51</v>
      </c>
      <c r="T1466">
        <v>1</v>
      </c>
      <c r="U1466">
        <v>0</v>
      </c>
      <c r="V1466">
        <v>1</v>
      </c>
      <c r="W1466">
        <v>0</v>
      </c>
      <c r="X1466">
        <v>1</v>
      </c>
      <c r="Y1466">
        <v>0</v>
      </c>
      <c r="Z1466" t="s">
        <v>37</v>
      </c>
      <c r="AA1466">
        <v>5</v>
      </c>
      <c r="AB1466" t="s">
        <v>73</v>
      </c>
      <c r="AC1466" t="b">
        <v>1</v>
      </c>
      <c r="AD1466" t="b">
        <v>0</v>
      </c>
    </row>
    <row r="1467" spans="1:30" x14ac:dyDescent="0.25">
      <c r="A1467" t="s">
        <v>1530</v>
      </c>
      <c r="B1467" s="1">
        <v>45032</v>
      </c>
      <c r="D1467" s="1">
        <v>45671</v>
      </c>
      <c r="E1467" s="1">
        <v>45671</v>
      </c>
      <c r="F1467" s="1">
        <v>45698</v>
      </c>
      <c r="G1467" s="1">
        <v>45698</v>
      </c>
      <c r="H1467">
        <v>6</v>
      </c>
      <c r="I1467">
        <v>363.39</v>
      </c>
      <c r="J1467">
        <v>60.57</v>
      </c>
      <c r="K1467">
        <v>41.41</v>
      </c>
      <c r="L1467" t="s">
        <v>87</v>
      </c>
      <c r="M1467" t="s">
        <v>88</v>
      </c>
      <c r="N1467" t="s">
        <v>48</v>
      </c>
      <c r="O1467">
        <v>40</v>
      </c>
      <c r="P1467" t="s">
        <v>34</v>
      </c>
      <c r="Q1467" t="s">
        <v>35</v>
      </c>
      <c r="R1467" t="s">
        <v>44</v>
      </c>
      <c r="S1467" t="s">
        <v>45</v>
      </c>
      <c r="T1467">
        <v>0</v>
      </c>
      <c r="U1467">
        <v>0</v>
      </c>
      <c r="V1467">
        <v>0</v>
      </c>
      <c r="W1467">
        <v>0</v>
      </c>
      <c r="X1467">
        <v>1</v>
      </c>
      <c r="Y1467" s="1">
        <v>45256</v>
      </c>
      <c r="Z1467" s="1">
        <v>45256</v>
      </c>
      <c r="AA1467">
        <v>0</v>
      </c>
      <c r="AB1467" t="s">
        <v>73</v>
      </c>
      <c r="AC1467" t="b">
        <v>1</v>
      </c>
      <c r="AD1467" t="b">
        <v>0</v>
      </c>
    </row>
    <row r="1468" spans="1:30" x14ac:dyDescent="0.25">
      <c r="A1468" t="s">
        <v>1531</v>
      </c>
      <c r="B1468" s="1">
        <v>44791</v>
      </c>
      <c r="D1468" s="1">
        <v>45549</v>
      </c>
      <c r="E1468" s="1">
        <v>45549</v>
      </c>
      <c r="F1468" s="1">
        <v>45904</v>
      </c>
      <c r="G1468" s="1">
        <v>45904</v>
      </c>
      <c r="H1468">
        <v>6</v>
      </c>
      <c r="I1468">
        <v>350.22</v>
      </c>
      <c r="J1468">
        <v>58.37</v>
      </c>
      <c r="K1468">
        <v>100.57</v>
      </c>
      <c r="L1468" t="s">
        <v>65</v>
      </c>
      <c r="M1468" t="s">
        <v>60</v>
      </c>
      <c r="N1468" t="s">
        <v>42</v>
      </c>
      <c r="O1468">
        <v>29</v>
      </c>
      <c r="P1468" t="s">
        <v>70</v>
      </c>
      <c r="Q1468" t="s">
        <v>82</v>
      </c>
      <c r="R1468" t="s">
        <v>35</v>
      </c>
      <c r="S1468" t="s">
        <v>36</v>
      </c>
      <c r="T1468">
        <v>0</v>
      </c>
      <c r="U1468">
        <v>0</v>
      </c>
      <c r="V1468">
        <v>0</v>
      </c>
      <c r="W1468">
        <v>0</v>
      </c>
      <c r="X1468">
        <v>1</v>
      </c>
      <c r="Y1468" s="1">
        <v>44956</v>
      </c>
      <c r="Z1468" s="1">
        <v>44956</v>
      </c>
      <c r="AA1468">
        <v>0</v>
      </c>
      <c r="AB1468" t="s">
        <v>38</v>
      </c>
      <c r="AC1468" t="b">
        <v>0</v>
      </c>
      <c r="AD1468" t="b">
        <v>0</v>
      </c>
    </row>
    <row r="1469" spans="1:30" x14ac:dyDescent="0.25">
      <c r="A1469" t="s">
        <v>1532</v>
      </c>
      <c r="B1469" s="1">
        <v>44667</v>
      </c>
      <c r="D1469" s="1">
        <v>45448</v>
      </c>
      <c r="E1469" s="1">
        <v>45448</v>
      </c>
      <c r="F1469" s="1">
        <v>45558</v>
      </c>
      <c r="G1469" s="1">
        <v>45558</v>
      </c>
      <c r="H1469">
        <v>5</v>
      </c>
      <c r="I1469">
        <v>147.13999999999999</v>
      </c>
      <c r="J1469">
        <v>29.43</v>
      </c>
      <c r="K1469">
        <v>59.86</v>
      </c>
      <c r="L1469" t="s">
        <v>47</v>
      </c>
      <c r="M1469" t="s">
        <v>80</v>
      </c>
      <c r="N1469" t="s">
        <v>48</v>
      </c>
      <c r="O1469">
        <v>22</v>
      </c>
      <c r="P1469" t="s">
        <v>70</v>
      </c>
      <c r="Q1469" t="s">
        <v>82</v>
      </c>
      <c r="R1469" t="s">
        <v>35</v>
      </c>
      <c r="S1469" t="s">
        <v>96</v>
      </c>
      <c r="T1469">
        <v>0</v>
      </c>
      <c r="U1469">
        <v>0</v>
      </c>
      <c r="V1469">
        <v>0</v>
      </c>
      <c r="W1469">
        <v>0</v>
      </c>
      <c r="X1469">
        <v>1</v>
      </c>
      <c r="Y1469" s="1">
        <v>45151</v>
      </c>
      <c r="Z1469" s="1">
        <v>45151</v>
      </c>
      <c r="AA1469">
        <v>0</v>
      </c>
      <c r="AB1469" t="s">
        <v>38</v>
      </c>
      <c r="AC1469" t="b">
        <v>1</v>
      </c>
      <c r="AD1469" t="b">
        <v>1</v>
      </c>
    </row>
    <row r="1470" spans="1:30" x14ac:dyDescent="0.25">
      <c r="A1470" t="s">
        <v>1533</v>
      </c>
      <c r="B1470" s="1">
        <v>44167</v>
      </c>
      <c r="D1470" s="1">
        <v>44320</v>
      </c>
      <c r="E1470" s="1">
        <v>44320</v>
      </c>
      <c r="F1470" s="1">
        <v>45304</v>
      </c>
      <c r="G1470" s="1">
        <v>45304</v>
      </c>
      <c r="H1470">
        <v>1</v>
      </c>
      <c r="I1470">
        <v>65.959999999999994</v>
      </c>
      <c r="J1470">
        <v>65.959999999999994</v>
      </c>
      <c r="K1470">
        <v>21.99</v>
      </c>
      <c r="L1470" t="s">
        <v>31</v>
      </c>
      <c r="M1470" t="s">
        <v>60</v>
      </c>
      <c r="N1470" t="s">
        <v>48</v>
      </c>
      <c r="O1470">
        <v>50</v>
      </c>
      <c r="P1470" t="s">
        <v>34</v>
      </c>
      <c r="Q1470" t="s">
        <v>55</v>
      </c>
      <c r="R1470" t="s">
        <v>56</v>
      </c>
      <c r="S1470" t="s">
        <v>96</v>
      </c>
      <c r="T1470">
        <v>1</v>
      </c>
      <c r="U1470">
        <v>0</v>
      </c>
      <c r="V1470">
        <v>0</v>
      </c>
      <c r="W1470">
        <v>0</v>
      </c>
      <c r="X1470">
        <v>0</v>
      </c>
      <c r="Y1470" s="1">
        <v>45133</v>
      </c>
      <c r="Z1470" s="1">
        <v>45133</v>
      </c>
      <c r="AA1470">
        <v>0</v>
      </c>
      <c r="AB1470" t="s">
        <v>38</v>
      </c>
      <c r="AC1470" t="b">
        <v>1</v>
      </c>
      <c r="AD1470" t="b">
        <v>0</v>
      </c>
    </row>
    <row r="1471" spans="1:30" x14ac:dyDescent="0.25">
      <c r="A1471" t="s">
        <v>1534</v>
      </c>
      <c r="B1471" s="1">
        <v>44933</v>
      </c>
      <c r="D1471" s="1">
        <v>45892</v>
      </c>
      <c r="E1471" s="1">
        <v>45892</v>
      </c>
      <c r="F1471" s="1">
        <v>45893</v>
      </c>
      <c r="G1471" s="1">
        <v>45893</v>
      </c>
      <c r="H1471">
        <v>2</v>
      </c>
      <c r="I1471">
        <v>105.79</v>
      </c>
      <c r="J1471">
        <v>52.9</v>
      </c>
      <c r="K1471">
        <v>14.52</v>
      </c>
      <c r="L1471" t="s">
        <v>47</v>
      </c>
      <c r="M1471" t="s">
        <v>80</v>
      </c>
      <c r="N1471" t="s">
        <v>48</v>
      </c>
      <c r="O1471">
        <v>22</v>
      </c>
      <c r="P1471" t="s">
        <v>70</v>
      </c>
      <c r="Q1471" t="s">
        <v>50</v>
      </c>
      <c r="R1471" t="s">
        <v>35</v>
      </c>
      <c r="S1471" t="s">
        <v>85</v>
      </c>
      <c r="T1471">
        <v>0</v>
      </c>
      <c r="U1471">
        <v>0</v>
      </c>
      <c r="V1471">
        <v>0</v>
      </c>
      <c r="W1471">
        <v>0</v>
      </c>
      <c r="X1471">
        <v>0</v>
      </c>
      <c r="Y1471" s="1">
        <v>45734</v>
      </c>
      <c r="Z1471" s="1">
        <v>45734</v>
      </c>
      <c r="AA1471">
        <v>0</v>
      </c>
      <c r="AB1471" t="s">
        <v>38</v>
      </c>
      <c r="AC1471" t="b">
        <v>0</v>
      </c>
      <c r="AD1471" t="b">
        <v>0</v>
      </c>
    </row>
    <row r="1472" spans="1:30" x14ac:dyDescent="0.25">
      <c r="A1472" t="s">
        <v>1535</v>
      </c>
      <c r="B1472" s="1">
        <v>45325</v>
      </c>
      <c r="D1472" s="1">
        <v>45541</v>
      </c>
      <c r="E1472" s="1">
        <v>45541</v>
      </c>
      <c r="F1472" s="1">
        <v>45617</v>
      </c>
      <c r="G1472" s="1">
        <v>45617</v>
      </c>
      <c r="H1472">
        <v>4</v>
      </c>
      <c r="I1472">
        <v>4.51</v>
      </c>
      <c r="J1472">
        <v>1.1299999999999999</v>
      </c>
      <c r="K1472">
        <v>1.74</v>
      </c>
      <c r="L1472" t="s">
        <v>31</v>
      </c>
      <c r="M1472" t="s">
        <v>41</v>
      </c>
      <c r="N1472" t="s">
        <v>48</v>
      </c>
      <c r="O1472">
        <v>25</v>
      </c>
      <c r="P1472" t="s">
        <v>70</v>
      </c>
      <c r="Q1472" t="s">
        <v>55</v>
      </c>
      <c r="R1472" t="s">
        <v>67</v>
      </c>
      <c r="S1472" t="s">
        <v>72</v>
      </c>
      <c r="T1472">
        <v>1</v>
      </c>
      <c r="U1472">
        <v>0</v>
      </c>
      <c r="V1472">
        <v>0</v>
      </c>
      <c r="W1472">
        <v>0</v>
      </c>
      <c r="X1472">
        <v>1</v>
      </c>
      <c r="Y1472" s="1">
        <v>45815</v>
      </c>
      <c r="Z1472" s="1">
        <v>45815</v>
      </c>
      <c r="AA1472">
        <v>0</v>
      </c>
      <c r="AB1472" t="s">
        <v>73</v>
      </c>
      <c r="AC1472" t="b">
        <v>0</v>
      </c>
      <c r="AD1472" t="b">
        <v>1</v>
      </c>
    </row>
    <row r="1473" spans="1:30" x14ac:dyDescent="0.25">
      <c r="A1473" t="s">
        <v>1536</v>
      </c>
      <c r="B1473" s="1">
        <v>45349</v>
      </c>
      <c r="D1473" s="1">
        <v>45541</v>
      </c>
      <c r="E1473" s="1">
        <v>45541</v>
      </c>
      <c r="F1473" s="1">
        <v>45542</v>
      </c>
      <c r="G1473" s="1">
        <v>45542</v>
      </c>
      <c r="H1473">
        <v>6</v>
      </c>
      <c r="I1473">
        <v>169.73</v>
      </c>
      <c r="J1473">
        <v>28.29</v>
      </c>
      <c r="K1473">
        <v>0.5</v>
      </c>
      <c r="L1473" t="s">
        <v>59</v>
      </c>
      <c r="M1473" t="s">
        <v>62</v>
      </c>
      <c r="N1473" t="s">
        <v>48</v>
      </c>
      <c r="O1473">
        <v>30</v>
      </c>
      <c r="P1473" t="s">
        <v>70</v>
      </c>
      <c r="Q1473" t="s">
        <v>43</v>
      </c>
      <c r="R1473" t="s">
        <v>56</v>
      </c>
      <c r="S1473" t="s">
        <v>85</v>
      </c>
      <c r="T1473">
        <v>1</v>
      </c>
      <c r="U1473">
        <v>0</v>
      </c>
      <c r="V1473">
        <v>0</v>
      </c>
      <c r="W1473">
        <v>0</v>
      </c>
      <c r="X1473">
        <v>4</v>
      </c>
      <c r="Y1473">
        <v>0</v>
      </c>
      <c r="Z1473" t="s">
        <v>37</v>
      </c>
      <c r="AA1473">
        <v>0</v>
      </c>
      <c r="AB1473" t="s">
        <v>38</v>
      </c>
      <c r="AC1473" t="b">
        <v>1</v>
      </c>
      <c r="AD1473" t="b">
        <v>0</v>
      </c>
    </row>
    <row r="1474" spans="1:30" x14ac:dyDescent="0.25">
      <c r="A1474" t="s">
        <v>1537</v>
      </c>
      <c r="B1474" s="1">
        <v>44783</v>
      </c>
      <c r="D1474" s="1">
        <v>45323</v>
      </c>
      <c r="E1474" s="1">
        <v>45323</v>
      </c>
      <c r="F1474" s="1">
        <v>45492</v>
      </c>
      <c r="G1474" s="1">
        <v>45492</v>
      </c>
      <c r="H1474">
        <v>2</v>
      </c>
      <c r="I1474">
        <v>140.57</v>
      </c>
      <c r="J1474">
        <v>70.290000000000006</v>
      </c>
      <c r="K1474">
        <v>96.76</v>
      </c>
      <c r="L1474" t="s">
        <v>59</v>
      </c>
      <c r="M1474" t="s">
        <v>104</v>
      </c>
      <c r="N1474" t="s">
        <v>33</v>
      </c>
      <c r="O1474">
        <v>33</v>
      </c>
      <c r="P1474" t="s">
        <v>34</v>
      </c>
      <c r="Q1474" t="s">
        <v>35</v>
      </c>
      <c r="R1474" t="s">
        <v>67</v>
      </c>
      <c r="S1474" t="s">
        <v>96</v>
      </c>
      <c r="T1474">
        <v>1</v>
      </c>
      <c r="U1474">
        <v>0</v>
      </c>
      <c r="V1474">
        <v>0</v>
      </c>
      <c r="W1474">
        <v>0</v>
      </c>
      <c r="X1474">
        <v>1</v>
      </c>
      <c r="Y1474" s="1">
        <v>45890</v>
      </c>
      <c r="Z1474" s="1">
        <v>45890</v>
      </c>
      <c r="AA1474">
        <v>1</v>
      </c>
      <c r="AB1474" t="s">
        <v>38</v>
      </c>
      <c r="AC1474" t="b">
        <v>0</v>
      </c>
      <c r="AD1474" t="b">
        <v>1</v>
      </c>
    </row>
    <row r="1475" spans="1:30" x14ac:dyDescent="0.25">
      <c r="A1475" t="s">
        <v>1538</v>
      </c>
      <c r="B1475" s="1">
        <v>44068</v>
      </c>
      <c r="D1475" s="1">
        <v>45250</v>
      </c>
      <c r="E1475" s="1">
        <v>45250</v>
      </c>
      <c r="F1475" s="1">
        <v>45932</v>
      </c>
      <c r="G1475" s="1">
        <v>45932</v>
      </c>
      <c r="H1475">
        <v>4</v>
      </c>
      <c r="I1475">
        <v>168.91</v>
      </c>
      <c r="J1475">
        <v>42.23</v>
      </c>
      <c r="K1475">
        <v>68.14</v>
      </c>
      <c r="L1475" t="s">
        <v>31</v>
      </c>
      <c r="M1475" t="s">
        <v>32</v>
      </c>
      <c r="N1475" t="s">
        <v>33</v>
      </c>
      <c r="O1475">
        <v>41</v>
      </c>
      <c r="P1475" t="s">
        <v>34</v>
      </c>
      <c r="Q1475" t="s">
        <v>43</v>
      </c>
      <c r="R1475" t="s">
        <v>35</v>
      </c>
      <c r="S1475" t="s">
        <v>85</v>
      </c>
      <c r="T1475">
        <v>0</v>
      </c>
      <c r="U1475">
        <v>0</v>
      </c>
      <c r="V1475">
        <v>0</v>
      </c>
      <c r="W1475">
        <v>1</v>
      </c>
      <c r="X1475">
        <v>1</v>
      </c>
      <c r="Y1475" s="1">
        <v>45368</v>
      </c>
      <c r="Z1475" s="1">
        <v>45368</v>
      </c>
      <c r="AA1475">
        <v>7</v>
      </c>
      <c r="AB1475" t="s">
        <v>38</v>
      </c>
      <c r="AC1475" t="b">
        <v>1</v>
      </c>
      <c r="AD1475" t="b">
        <v>0</v>
      </c>
    </row>
    <row r="1476" spans="1:30" x14ac:dyDescent="0.25">
      <c r="A1476" t="s">
        <v>1539</v>
      </c>
      <c r="B1476" s="1">
        <v>45600</v>
      </c>
      <c r="D1476" s="1">
        <v>45782</v>
      </c>
      <c r="E1476" s="1">
        <v>45782</v>
      </c>
      <c r="F1476" s="1">
        <v>45815</v>
      </c>
      <c r="G1476" s="1">
        <v>45815</v>
      </c>
      <c r="H1476">
        <v>5</v>
      </c>
      <c r="I1476">
        <v>379.53</v>
      </c>
      <c r="J1476">
        <v>75.91</v>
      </c>
      <c r="K1476">
        <v>134.62</v>
      </c>
      <c r="L1476" t="s">
        <v>65</v>
      </c>
      <c r="M1476" t="s">
        <v>88</v>
      </c>
      <c r="N1476" t="s">
        <v>42</v>
      </c>
      <c r="O1476">
        <v>36</v>
      </c>
      <c r="P1476" t="s">
        <v>34</v>
      </c>
      <c r="Q1476" t="s">
        <v>82</v>
      </c>
      <c r="R1476" t="s">
        <v>35</v>
      </c>
      <c r="S1476" t="s">
        <v>100</v>
      </c>
      <c r="T1476">
        <v>0</v>
      </c>
      <c r="U1476">
        <v>0</v>
      </c>
      <c r="V1476">
        <v>1</v>
      </c>
      <c r="W1476">
        <v>1</v>
      </c>
      <c r="X1476">
        <v>0</v>
      </c>
      <c r="Y1476" s="1">
        <v>45619</v>
      </c>
      <c r="Z1476" s="1">
        <v>45619</v>
      </c>
      <c r="AA1476">
        <v>0</v>
      </c>
      <c r="AB1476" t="s">
        <v>73</v>
      </c>
      <c r="AC1476" t="b">
        <v>0</v>
      </c>
      <c r="AD1476" t="b">
        <v>1</v>
      </c>
    </row>
    <row r="1477" spans="1:30" x14ac:dyDescent="0.25">
      <c r="A1477" t="s">
        <v>1540</v>
      </c>
      <c r="B1477" s="1">
        <v>44585</v>
      </c>
      <c r="D1477" s="1">
        <v>44643</v>
      </c>
      <c r="E1477" s="1">
        <v>44643</v>
      </c>
      <c r="F1477" s="1">
        <v>45735</v>
      </c>
      <c r="G1477" s="1">
        <v>45735</v>
      </c>
      <c r="H1477">
        <v>4</v>
      </c>
      <c r="I1477">
        <v>115.19</v>
      </c>
      <c r="J1477">
        <v>28.8</v>
      </c>
      <c r="K1477">
        <v>21.71</v>
      </c>
      <c r="L1477" t="s">
        <v>59</v>
      </c>
      <c r="M1477" t="s">
        <v>95</v>
      </c>
      <c r="N1477" t="s">
        <v>33</v>
      </c>
      <c r="O1477">
        <v>40</v>
      </c>
      <c r="P1477" t="s">
        <v>34</v>
      </c>
      <c r="Q1477" t="s">
        <v>66</v>
      </c>
      <c r="R1477" t="s">
        <v>63</v>
      </c>
      <c r="S1477" t="s">
        <v>57</v>
      </c>
      <c r="T1477">
        <v>0</v>
      </c>
      <c r="U1477">
        <v>0</v>
      </c>
      <c r="V1477">
        <v>0</v>
      </c>
      <c r="W1477">
        <v>1</v>
      </c>
      <c r="X1477">
        <v>1</v>
      </c>
      <c r="Y1477" s="1">
        <v>45829</v>
      </c>
      <c r="Z1477" s="1">
        <v>45829</v>
      </c>
      <c r="AA1477">
        <v>0</v>
      </c>
      <c r="AB1477" t="s">
        <v>38</v>
      </c>
      <c r="AC1477" t="b">
        <v>0</v>
      </c>
      <c r="AD1477" t="b">
        <v>1</v>
      </c>
    </row>
    <row r="1478" spans="1:30" x14ac:dyDescent="0.25">
      <c r="A1478" t="s">
        <v>1541</v>
      </c>
      <c r="B1478" s="1">
        <v>44602</v>
      </c>
      <c r="D1478" s="1">
        <v>45737</v>
      </c>
      <c r="E1478" s="1">
        <v>45737</v>
      </c>
      <c r="F1478" s="1">
        <v>45911</v>
      </c>
      <c r="G1478" s="1">
        <v>45911</v>
      </c>
      <c r="H1478">
        <v>3</v>
      </c>
      <c r="I1478">
        <v>129.11000000000001</v>
      </c>
      <c r="J1478">
        <v>43.04</v>
      </c>
      <c r="K1478">
        <v>34.94</v>
      </c>
      <c r="L1478" t="s">
        <v>47</v>
      </c>
      <c r="M1478" t="s">
        <v>80</v>
      </c>
      <c r="N1478" t="s">
        <v>33</v>
      </c>
      <c r="O1478">
        <v>31</v>
      </c>
      <c r="P1478" t="s">
        <v>34</v>
      </c>
      <c r="Q1478" t="s">
        <v>55</v>
      </c>
      <c r="R1478" t="s">
        <v>63</v>
      </c>
      <c r="S1478" t="s">
        <v>72</v>
      </c>
      <c r="T1478">
        <v>0</v>
      </c>
      <c r="U1478">
        <v>0</v>
      </c>
      <c r="V1478">
        <v>0</v>
      </c>
      <c r="W1478">
        <v>0</v>
      </c>
      <c r="X1478">
        <v>2</v>
      </c>
      <c r="Y1478" s="1">
        <v>44625</v>
      </c>
      <c r="Z1478" s="1">
        <v>44625</v>
      </c>
      <c r="AA1478">
        <v>0</v>
      </c>
      <c r="AB1478" t="s">
        <v>38</v>
      </c>
      <c r="AC1478" t="b">
        <v>1</v>
      </c>
      <c r="AD1478" t="b">
        <v>0</v>
      </c>
    </row>
    <row r="1479" spans="1:30" x14ac:dyDescent="0.25">
      <c r="A1479" t="s">
        <v>1542</v>
      </c>
      <c r="B1479" s="1">
        <v>44351</v>
      </c>
      <c r="D1479" s="1">
        <v>44541</v>
      </c>
      <c r="E1479" s="1">
        <v>44541</v>
      </c>
      <c r="F1479" s="1">
        <v>44674</v>
      </c>
      <c r="G1479" s="1">
        <v>44674</v>
      </c>
      <c r="H1479">
        <v>4</v>
      </c>
      <c r="I1479">
        <v>253.84</v>
      </c>
      <c r="J1479">
        <v>63.46</v>
      </c>
      <c r="K1479">
        <v>106.31</v>
      </c>
      <c r="L1479" t="s">
        <v>47</v>
      </c>
      <c r="M1479" t="s">
        <v>32</v>
      </c>
      <c r="N1479" t="s">
        <v>33</v>
      </c>
      <c r="O1479">
        <v>34</v>
      </c>
      <c r="P1479" t="s">
        <v>34</v>
      </c>
      <c r="Q1479" t="s">
        <v>35</v>
      </c>
      <c r="R1479" t="s">
        <v>56</v>
      </c>
      <c r="S1479" t="s">
        <v>96</v>
      </c>
      <c r="T1479">
        <v>0</v>
      </c>
      <c r="U1479">
        <v>0</v>
      </c>
      <c r="V1479">
        <v>0</v>
      </c>
      <c r="W1479">
        <v>0</v>
      </c>
      <c r="X1479">
        <v>1</v>
      </c>
      <c r="Y1479" s="1">
        <v>45643</v>
      </c>
      <c r="Z1479" s="1">
        <v>45643</v>
      </c>
      <c r="AA1479">
        <v>4</v>
      </c>
      <c r="AB1479" t="s">
        <v>38</v>
      </c>
      <c r="AC1479" t="b">
        <v>0</v>
      </c>
      <c r="AD1479" t="b">
        <v>0</v>
      </c>
    </row>
    <row r="1480" spans="1:30" x14ac:dyDescent="0.25">
      <c r="A1480" t="s">
        <v>1543</v>
      </c>
      <c r="B1480" s="1">
        <v>45340</v>
      </c>
      <c r="D1480" s="1">
        <v>45518</v>
      </c>
      <c r="E1480" s="1">
        <v>45518</v>
      </c>
      <c r="F1480" s="1">
        <v>45593</v>
      </c>
      <c r="G1480" s="1">
        <v>45593</v>
      </c>
      <c r="H1480">
        <v>3</v>
      </c>
      <c r="I1480">
        <v>146.86000000000001</v>
      </c>
      <c r="J1480">
        <v>48.95</v>
      </c>
      <c r="K1480">
        <v>7.84</v>
      </c>
      <c r="L1480" t="s">
        <v>87</v>
      </c>
      <c r="M1480" t="s">
        <v>54</v>
      </c>
      <c r="N1480" t="s">
        <v>48</v>
      </c>
      <c r="O1480">
        <v>33</v>
      </c>
      <c r="P1480" t="s">
        <v>34</v>
      </c>
      <c r="Q1480" t="s">
        <v>66</v>
      </c>
      <c r="R1480" t="s">
        <v>35</v>
      </c>
      <c r="S1480" t="s">
        <v>57</v>
      </c>
      <c r="T1480">
        <v>1</v>
      </c>
      <c r="U1480">
        <v>0</v>
      </c>
      <c r="V1480">
        <v>0</v>
      </c>
      <c r="W1480">
        <v>0</v>
      </c>
      <c r="X1480">
        <v>1</v>
      </c>
      <c r="Y1480" s="1">
        <v>45382</v>
      </c>
      <c r="Z1480" s="1">
        <v>45382</v>
      </c>
      <c r="AA1480">
        <v>0</v>
      </c>
      <c r="AB1480" t="s">
        <v>73</v>
      </c>
      <c r="AC1480" t="b">
        <v>1</v>
      </c>
      <c r="AD1480" t="b">
        <v>0</v>
      </c>
    </row>
    <row r="1481" spans="1:30" x14ac:dyDescent="0.25">
      <c r="A1481" t="s">
        <v>1544</v>
      </c>
      <c r="B1481" s="1">
        <v>44189</v>
      </c>
      <c r="D1481" s="1">
        <v>44903</v>
      </c>
      <c r="E1481" s="1">
        <v>44903</v>
      </c>
      <c r="F1481" s="1">
        <v>45468</v>
      </c>
      <c r="G1481" s="1">
        <v>45468</v>
      </c>
      <c r="H1481">
        <v>1</v>
      </c>
      <c r="I1481">
        <v>83.26</v>
      </c>
      <c r="J1481">
        <v>83.26</v>
      </c>
      <c r="K1481">
        <v>76.91</v>
      </c>
      <c r="L1481" t="s">
        <v>59</v>
      </c>
      <c r="M1481" t="s">
        <v>76</v>
      </c>
      <c r="N1481" t="s">
        <v>48</v>
      </c>
      <c r="O1481">
        <v>20</v>
      </c>
      <c r="P1481" t="s">
        <v>70</v>
      </c>
      <c r="Q1481" t="s">
        <v>35</v>
      </c>
      <c r="R1481" t="s">
        <v>35</v>
      </c>
      <c r="S1481" t="s">
        <v>100</v>
      </c>
      <c r="T1481">
        <v>0</v>
      </c>
      <c r="U1481">
        <v>0</v>
      </c>
      <c r="V1481">
        <v>0</v>
      </c>
      <c r="W1481">
        <v>0</v>
      </c>
      <c r="X1481">
        <v>1</v>
      </c>
      <c r="Y1481" s="1">
        <v>45165</v>
      </c>
      <c r="Z1481" s="1">
        <v>45165</v>
      </c>
      <c r="AA1481">
        <v>0</v>
      </c>
      <c r="AB1481" t="s">
        <v>38</v>
      </c>
      <c r="AC1481" t="b">
        <v>1</v>
      </c>
      <c r="AD1481" t="b">
        <v>0</v>
      </c>
    </row>
    <row r="1482" spans="1:30" x14ac:dyDescent="0.25">
      <c r="A1482" t="s">
        <v>1545</v>
      </c>
      <c r="B1482" s="1">
        <v>44388</v>
      </c>
      <c r="D1482" s="1">
        <v>44518</v>
      </c>
      <c r="E1482" s="1">
        <v>44518</v>
      </c>
      <c r="F1482" s="1">
        <v>45612</v>
      </c>
      <c r="G1482" s="1">
        <v>45612</v>
      </c>
      <c r="H1482">
        <v>3</v>
      </c>
      <c r="I1482">
        <v>35.28</v>
      </c>
      <c r="J1482">
        <v>11.76</v>
      </c>
      <c r="K1482">
        <v>1.99</v>
      </c>
      <c r="L1482" t="s">
        <v>47</v>
      </c>
      <c r="M1482" t="s">
        <v>32</v>
      </c>
      <c r="N1482" t="s">
        <v>48</v>
      </c>
      <c r="O1482">
        <v>52</v>
      </c>
      <c r="P1482" t="s">
        <v>34</v>
      </c>
      <c r="Q1482" t="s">
        <v>35</v>
      </c>
      <c r="R1482" t="s">
        <v>56</v>
      </c>
      <c r="S1482" t="s">
        <v>85</v>
      </c>
      <c r="T1482">
        <v>0</v>
      </c>
      <c r="U1482">
        <v>0</v>
      </c>
      <c r="V1482">
        <v>0</v>
      </c>
      <c r="W1482">
        <v>0</v>
      </c>
      <c r="X1482">
        <v>0</v>
      </c>
      <c r="Y1482">
        <v>0</v>
      </c>
      <c r="Z1482" t="s">
        <v>37</v>
      </c>
      <c r="AA1482">
        <v>7</v>
      </c>
      <c r="AB1482" t="s">
        <v>38</v>
      </c>
      <c r="AC1482" t="b">
        <v>1</v>
      </c>
      <c r="AD1482" t="b">
        <v>1</v>
      </c>
    </row>
    <row r="1483" spans="1:30" x14ac:dyDescent="0.25">
      <c r="A1483" t="s">
        <v>1546</v>
      </c>
      <c r="B1483" s="1">
        <v>44223</v>
      </c>
      <c r="D1483" s="1">
        <v>44678</v>
      </c>
      <c r="E1483" s="1">
        <v>44678</v>
      </c>
      <c r="F1483" s="1">
        <v>45510</v>
      </c>
      <c r="G1483" s="1">
        <v>45510</v>
      </c>
      <c r="H1483">
        <v>3</v>
      </c>
      <c r="I1483">
        <v>171.56</v>
      </c>
      <c r="J1483">
        <v>57.19</v>
      </c>
      <c r="K1483">
        <v>60.89</v>
      </c>
      <c r="L1483" t="s">
        <v>31</v>
      </c>
      <c r="M1483" t="s">
        <v>54</v>
      </c>
      <c r="N1483" t="s">
        <v>42</v>
      </c>
      <c r="O1483">
        <v>23</v>
      </c>
      <c r="P1483" t="s">
        <v>70</v>
      </c>
      <c r="Q1483" t="s">
        <v>55</v>
      </c>
      <c r="R1483" t="s">
        <v>63</v>
      </c>
      <c r="S1483" t="s">
        <v>45</v>
      </c>
      <c r="T1483">
        <v>0</v>
      </c>
      <c r="U1483">
        <v>0</v>
      </c>
      <c r="V1483">
        <v>1</v>
      </c>
      <c r="W1483">
        <v>1</v>
      </c>
      <c r="X1483">
        <v>1</v>
      </c>
      <c r="Y1483" s="1">
        <v>45785</v>
      </c>
      <c r="Z1483" s="1">
        <v>45785</v>
      </c>
      <c r="AA1483">
        <v>0</v>
      </c>
      <c r="AB1483" t="s">
        <v>38</v>
      </c>
      <c r="AC1483" t="b">
        <v>0</v>
      </c>
      <c r="AD1483" t="b">
        <v>1</v>
      </c>
    </row>
    <row r="1484" spans="1:30" x14ac:dyDescent="0.25">
      <c r="A1484" t="s">
        <v>1547</v>
      </c>
      <c r="B1484" s="1">
        <v>44911</v>
      </c>
      <c r="D1484" s="1">
        <v>45830</v>
      </c>
      <c r="E1484" s="1">
        <v>45830</v>
      </c>
      <c r="F1484" s="1">
        <v>45937</v>
      </c>
      <c r="G1484" s="1">
        <v>45937</v>
      </c>
      <c r="H1484">
        <v>3</v>
      </c>
      <c r="I1484">
        <v>85.75</v>
      </c>
      <c r="J1484">
        <v>28.58</v>
      </c>
      <c r="K1484">
        <v>24.08</v>
      </c>
      <c r="L1484" t="s">
        <v>87</v>
      </c>
      <c r="M1484" t="s">
        <v>88</v>
      </c>
      <c r="N1484" t="s">
        <v>48</v>
      </c>
      <c r="O1484">
        <v>31</v>
      </c>
      <c r="P1484" t="s">
        <v>34</v>
      </c>
      <c r="Q1484" t="s">
        <v>55</v>
      </c>
      <c r="R1484" t="s">
        <v>63</v>
      </c>
      <c r="S1484" t="s">
        <v>85</v>
      </c>
      <c r="T1484">
        <v>0</v>
      </c>
      <c r="U1484">
        <v>0</v>
      </c>
      <c r="V1484">
        <v>0</v>
      </c>
      <c r="W1484">
        <v>0</v>
      </c>
      <c r="X1484">
        <v>1</v>
      </c>
      <c r="Y1484" s="1">
        <v>45807</v>
      </c>
      <c r="Z1484" s="1">
        <v>45807</v>
      </c>
      <c r="AA1484">
        <v>3</v>
      </c>
      <c r="AB1484" t="s">
        <v>38</v>
      </c>
      <c r="AC1484" t="b">
        <v>1</v>
      </c>
      <c r="AD1484" t="b">
        <v>1</v>
      </c>
    </row>
    <row r="1485" spans="1:30" x14ac:dyDescent="0.25">
      <c r="A1485" t="s">
        <v>1548</v>
      </c>
      <c r="B1485" s="1">
        <v>45162</v>
      </c>
      <c r="D1485" s="1">
        <v>45772</v>
      </c>
      <c r="E1485" s="1">
        <v>45772</v>
      </c>
      <c r="F1485" s="1">
        <v>45938</v>
      </c>
      <c r="G1485" s="1">
        <v>45938</v>
      </c>
      <c r="H1485">
        <v>3</v>
      </c>
      <c r="I1485">
        <v>3.08</v>
      </c>
      <c r="J1485">
        <v>1.03</v>
      </c>
      <c r="K1485">
        <v>1.91</v>
      </c>
      <c r="L1485" t="s">
        <v>87</v>
      </c>
      <c r="M1485" t="s">
        <v>60</v>
      </c>
      <c r="N1485" t="s">
        <v>48</v>
      </c>
      <c r="O1485">
        <v>34</v>
      </c>
      <c r="P1485" t="s">
        <v>34</v>
      </c>
      <c r="Q1485" t="s">
        <v>66</v>
      </c>
      <c r="R1485" t="s">
        <v>35</v>
      </c>
      <c r="S1485" t="s">
        <v>100</v>
      </c>
      <c r="T1485">
        <v>0</v>
      </c>
      <c r="U1485">
        <v>0</v>
      </c>
      <c r="V1485">
        <v>0</v>
      </c>
      <c r="W1485">
        <v>1</v>
      </c>
      <c r="X1485">
        <v>1</v>
      </c>
      <c r="Y1485" s="1">
        <v>45492</v>
      </c>
      <c r="Z1485" s="1">
        <v>45492</v>
      </c>
      <c r="AA1485">
        <v>0</v>
      </c>
      <c r="AB1485" t="s">
        <v>38</v>
      </c>
      <c r="AC1485" t="b">
        <v>0</v>
      </c>
      <c r="AD1485" t="b">
        <v>1</v>
      </c>
    </row>
    <row r="1486" spans="1:30" x14ac:dyDescent="0.25">
      <c r="A1486" t="s">
        <v>1549</v>
      </c>
      <c r="B1486" s="1">
        <v>45096</v>
      </c>
      <c r="D1486" s="1">
        <v>45834</v>
      </c>
      <c r="E1486" s="1">
        <v>45834</v>
      </c>
      <c r="F1486" s="1">
        <v>45888</v>
      </c>
      <c r="G1486" s="1">
        <v>45888</v>
      </c>
      <c r="H1486">
        <v>4</v>
      </c>
      <c r="I1486">
        <v>155.62</v>
      </c>
      <c r="J1486">
        <v>38.909999999999997</v>
      </c>
      <c r="K1486">
        <v>7.75</v>
      </c>
      <c r="L1486" t="s">
        <v>65</v>
      </c>
      <c r="M1486" t="s">
        <v>69</v>
      </c>
      <c r="N1486" t="s">
        <v>42</v>
      </c>
      <c r="O1486">
        <v>16</v>
      </c>
      <c r="P1486" t="s">
        <v>49</v>
      </c>
      <c r="Q1486" t="s">
        <v>50</v>
      </c>
      <c r="R1486" t="s">
        <v>63</v>
      </c>
      <c r="S1486" t="s">
        <v>36</v>
      </c>
      <c r="T1486">
        <v>0</v>
      </c>
      <c r="U1486">
        <v>0</v>
      </c>
      <c r="V1486">
        <v>0</v>
      </c>
      <c r="W1486">
        <v>0</v>
      </c>
      <c r="X1486">
        <v>1</v>
      </c>
      <c r="Y1486" s="1">
        <v>45564</v>
      </c>
      <c r="Z1486" s="1">
        <v>45564</v>
      </c>
      <c r="AA1486">
        <v>9</v>
      </c>
      <c r="AB1486" t="s">
        <v>73</v>
      </c>
      <c r="AC1486" t="b">
        <v>1</v>
      </c>
      <c r="AD1486" t="b">
        <v>0</v>
      </c>
    </row>
    <row r="1487" spans="1:30" x14ac:dyDescent="0.25">
      <c r="A1487" t="s">
        <v>1550</v>
      </c>
      <c r="B1487" s="1">
        <v>44935</v>
      </c>
      <c r="D1487" s="1">
        <v>45046</v>
      </c>
      <c r="E1487" s="1">
        <v>45046</v>
      </c>
      <c r="F1487" s="1">
        <v>45796</v>
      </c>
      <c r="G1487" s="1">
        <v>45796</v>
      </c>
      <c r="H1487">
        <v>4</v>
      </c>
      <c r="I1487">
        <v>411.69</v>
      </c>
      <c r="J1487">
        <v>102.92</v>
      </c>
      <c r="K1487">
        <v>65.14</v>
      </c>
      <c r="L1487" t="s">
        <v>47</v>
      </c>
      <c r="M1487" t="s">
        <v>76</v>
      </c>
      <c r="N1487" t="s">
        <v>33</v>
      </c>
      <c r="O1487">
        <v>21</v>
      </c>
      <c r="P1487" t="s">
        <v>70</v>
      </c>
      <c r="Q1487" t="s">
        <v>66</v>
      </c>
      <c r="R1487" t="s">
        <v>63</v>
      </c>
      <c r="S1487" t="s">
        <v>36</v>
      </c>
      <c r="T1487">
        <v>0</v>
      </c>
      <c r="U1487">
        <v>0</v>
      </c>
      <c r="V1487">
        <v>0</v>
      </c>
      <c r="W1487">
        <v>0</v>
      </c>
      <c r="X1487">
        <v>2</v>
      </c>
      <c r="Y1487">
        <v>0</v>
      </c>
      <c r="Z1487" t="s">
        <v>37</v>
      </c>
      <c r="AA1487">
        <v>0</v>
      </c>
      <c r="AB1487" t="s">
        <v>73</v>
      </c>
      <c r="AC1487" t="b">
        <v>1</v>
      </c>
      <c r="AD1487" t="b">
        <v>0</v>
      </c>
    </row>
    <row r="1488" spans="1:30" x14ac:dyDescent="0.25">
      <c r="A1488" t="s">
        <v>1551</v>
      </c>
      <c r="B1488" s="1">
        <v>44107</v>
      </c>
      <c r="D1488" s="1">
        <v>44271</v>
      </c>
      <c r="E1488" s="1">
        <v>44271</v>
      </c>
      <c r="F1488" s="1">
        <v>44656</v>
      </c>
      <c r="G1488" s="1">
        <v>44656</v>
      </c>
      <c r="H1488">
        <v>2</v>
      </c>
      <c r="I1488">
        <v>120.73</v>
      </c>
      <c r="J1488">
        <v>60.37</v>
      </c>
      <c r="K1488">
        <v>106.01</v>
      </c>
      <c r="L1488" t="s">
        <v>87</v>
      </c>
      <c r="M1488" t="s">
        <v>60</v>
      </c>
      <c r="N1488" t="s">
        <v>48</v>
      </c>
      <c r="O1488">
        <v>46</v>
      </c>
      <c r="P1488" t="s">
        <v>34</v>
      </c>
      <c r="Q1488" t="s">
        <v>82</v>
      </c>
      <c r="R1488" t="s">
        <v>67</v>
      </c>
      <c r="S1488" t="s">
        <v>57</v>
      </c>
      <c r="T1488">
        <v>0</v>
      </c>
      <c r="U1488">
        <v>1</v>
      </c>
      <c r="V1488">
        <v>1</v>
      </c>
      <c r="W1488">
        <v>0</v>
      </c>
      <c r="X1488">
        <v>0</v>
      </c>
      <c r="Y1488" s="1">
        <v>45497</v>
      </c>
      <c r="Z1488" s="1">
        <v>45497</v>
      </c>
      <c r="AA1488">
        <v>0</v>
      </c>
      <c r="AB1488" t="s">
        <v>38</v>
      </c>
      <c r="AC1488" t="b">
        <v>1</v>
      </c>
      <c r="AD1488" t="b">
        <v>0</v>
      </c>
    </row>
    <row r="1489" spans="1:30" x14ac:dyDescent="0.25">
      <c r="A1489" t="s">
        <v>1552</v>
      </c>
      <c r="B1489" s="1">
        <v>44078</v>
      </c>
      <c r="D1489" s="1">
        <v>44654</v>
      </c>
      <c r="E1489" s="1">
        <v>44654</v>
      </c>
      <c r="F1489" s="1">
        <v>45597</v>
      </c>
      <c r="G1489" s="1">
        <v>45597</v>
      </c>
      <c r="H1489">
        <v>3</v>
      </c>
      <c r="I1489">
        <v>86.03</v>
      </c>
      <c r="J1489">
        <v>28.68</v>
      </c>
      <c r="K1489">
        <v>35.35</v>
      </c>
      <c r="L1489" t="s">
        <v>59</v>
      </c>
      <c r="M1489" t="s">
        <v>88</v>
      </c>
      <c r="N1489" t="s">
        <v>48</v>
      </c>
      <c r="O1489">
        <v>0</v>
      </c>
      <c r="P1489" t="s">
        <v>80</v>
      </c>
      <c r="Q1489" t="s">
        <v>55</v>
      </c>
      <c r="R1489" t="s">
        <v>56</v>
      </c>
      <c r="S1489" t="s">
        <v>36</v>
      </c>
      <c r="T1489">
        <v>0</v>
      </c>
      <c r="U1489">
        <v>0</v>
      </c>
      <c r="V1489">
        <v>0</v>
      </c>
      <c r="W1489">
        <v>0</v>
      </c>
      <c r="X1489">
        <v>0</v>
      </c>
      <c r="Y1489" s="1">
        <v>45747</v>
      </c>
      <c r="Z1489" s="1">
        <v>45747</v>
      </c>
      <c r="AA1489">
        <v>0</v>
      </c>
      <c r="AB1489" t="s">
        <v>73</v>
      </c>
      <c r="AC1489" t="b">
        <v>1</v>
      </c>
      <c r="AD1489" t="b">
        <v>1</v>
      </c>
    </row>
    <row r="1490" spans="1:30" x14ac:dyDescent="0.25">
      <c r="A1490" t="s">
        <v>1553</v>
      </c>
      <c r="B1490" s="1">
        <v>45611</v>
      </c>
      <c r="D1490" s="1">
        <v>45685</v>
      </c>
      <c r="E1490" s="1">
        <v>45685</v>
      </c>
      <c r="F1490" s="1">
        <v>45884</v>
      </c>
      <c r="G1490" s="1">
        <v>45884</v>
      </c>
      <c r="H1490">
        <v>3</v>
      </c>
      <c r="I1490">
        <v>140.18</v>
      </c>
      <c r="J1490">
        <v>46.73</v>
      </c>
      <c r="K1490">
        <v>64.7</v>
      </c>
      <c r="L1490" t="s">
        <v>40</v>
      </c>
      <c r="M1490" t="s">
        <v>62</v>
      </c>
      <c r="N1490" t="s">
        <v>33</v>
      </c>
      <c r="O1490">
        <v>27</v>
      </c>
      <c r="P1490" t="s">
        <v>70</v>
      </c>
      <c r="Q1490" t="s">
        <v>66</v>
      </c>
      <c r="R1490" t="s">
        <v>67</v>
      </c>
      <c r="S1490" t="s">
        <v>100</v>
      </c>
      <c r="T1490">
        <v>0</v>
      </c>
      <c r="U1490">
        <v>0</v>
      </c>
      <c r="V1490">
        <v>0</v>
      </c>
      <c r="W1490">
        <v>0</v>
      </c>
      <c r="X1490">
        <v>2</v>
      </c>
      <c r="Y1490">
        <v>0</v>
      </c>
      <c r="Z1490" t="s">
        <v>37</v>
      </c>
      <c r="AA1490">
        <v>1</v>
      </c>
      <c r="AB1490" t="s">
        <v>38</v>
      </c>
      <c r="AC1490" t="b">
        <v>1</v>
      </c>
      <c r="AD1490" t="b">
        <v>0</v>
      </c>
    </row>
    <row r="1491" spans="1:30" x14ac:dyDescent="0.25">
      <c r="A1491" t="s">
        <v>1554</v>
      </c>
      <c r="B1491" s="1">
        <v>45426</v>
      </c>
      <c r="D1491" s="1">
        <v>45587</v>
      </c>
      <c r="E1491" s="1">
        <v>45587</v>
      </c>
      <c r="F1491" s="1">
        <v>45615</v>
      </c>
      <c r="G1491" s="1">
        <v>45615</v>
      </c>
      <c r="H1491">
        <v>1</v>
      </c>
      <c r="I1491">
        <v>49.7</v>
      </c>
      <c r="J1491">
        <v>49.7</v>
      </c>
      <c r="K1491">
        <v>55</v>
      </c>
      <c r="L1491" t="s">
        <v>87</v>
      </c>
      <c r="M1491" t="s">
        <v>95</v>
      </c>
      <c r="N1491" t="s">
        <v>42</v>
      </c>
      <c r="O1491">
        <v>16</v>
      </c>
      <c r="P1491" t="s">
        <v>49</v>
      </c>
      <c r="Q1491" t="s">
        <v>90</v>
      </c>
      <c r="R1491" t="s">
        <v>44</v>
      </c>
      <c r="S1491" t="s">
        <v>96</v>
      </c>
      <c r="T1491">
        <v>0</v>
      </c>
      <c r="U1491">
        <v>0</v>
      </c>
      <c r="V1491">
        <v>0</v>
      </c>
      <c r="W1491">
        <v>0</v>
      </c>
      <c r="X1491">
        <v>0</v>
      </c>
      <c r="Y1491" s="1">
        <v>45626</v>
      </c>
      <c r="Z1491" s="1">
        <v>45626</v>
      </c>
      <c r="AA1491">
        <v>0</v>
      </c>
      <c r="AB1491" t="s">
        <v>52</v>
      </c>
      <c r="AC1491" t="b">
        <v>1</v>
      </c>
      <c r="AD1491" t="b">
        <v>0</v>
      </c>
    </row>
    <row r="1492" spans="1:30" x14ac:dyDescent="0.25">
      <c r="A1492" t="s">
        <v>1555</v>
      </c>
      <c r="B1492" s="1">
        <v>45256</v>
      </c>
      <c r="D1492" s="1">
        <v>45382</v>
      </c>
      <c r="E1492" s="1">
        <v>45382</v>
      </c>
      <c r="F1492" s="1">
        <v>45537</v>
      </c>
      <c r="G1492" s="1">
        <v>45537</v>
      </c>
      <c r="H1492">
        <v>4</v>
      </c>
      <c r="I1492">
        <v>109.91</v>
      </c>
      <c r="J1492">
        <v>27.48</v>
      </c>
      <c r="K1492">
        <v>13.57</v>
      </c>
      <c r="L1492" t="s">
        <v>47</v>
      </c>
      <c r="M1492" t="s">
        <v>60</v>
      </c>
      <c r="N1492" t="s">
        <v>48</v>
      </c>
      <c r="O1492">
        <v>16</v>
      </c>
      <c r="P1492" t="s">
        <v>49</v>
      </c>
      <c r="Q1492" t="s">
        <v>90</v>
      </c>
      <c r="R1492" t="s">
        <v>44</v>
      </c>
      <c r="S1492" t="s">
        <v>51</v>
      </c>
      <c r="T1492">
        <v>1</v>
      </c>
      <c r="U1492">
        <v>0</v>
      </c>
      <c r="V1492">
        <v>0</v>
      </c>
      <c r="W1492">
        <v>0</v>
      </c>
      <c r="X1492">
        <v>1</v>
      </c>
      <c r="Y1492" s="1">
        <v>45868</v>
      </c>
      <c r="Z1492" s="1">
        <v>45868</v>
      </c>
      <c r="AA1492">
        <v>0</v>
      </c>
      <c r="AB1492" t="s">
        <v>38</v>
      </c>
      <c r="AC1492" t="b">
        <v>1</v>
      </c>
      <c r="AD1492" t="b">
        <v>1</v>
      </c>
    </row>
    <row r="1493" spans="1:30" x14ac:dyDescent="0.25">
      <c r="A1493" t="s">
        <v>1556</v>
      </c>
      <c r="B1493" s="1">
        <v>44043</v>
      </c>
      <c r="D1493" s="1">
        <v>45235</v>
      </c>
      <c r="E1493" s="1">
        <v>45235</v>
      </c>
      <c r="F1493" s="1">
        <v>45763</v>
      </c>
      <c r="G1493" s="1">
        <v>45763</v>
      </c>
      <c r="H1493">
        <v>6</v>
      </c>
      <c r="I1493">
        <v>560.30999999999995</v>
      </c>
      <c r="J1493">
        <v>93.39</v>
      </c>
      <c r="K1493">
        <v>149.72999999999999</v>
      </c>
      <c r="L1493" t="s">
        <v>87</v>
      </c>
      <c r="M1493" t="s">
        <v>88</v>
      </c>
      <c r="N1493" t="s">
        <v>33</v>
      </c>
      <c r="O1493">
        <v>29</v>
      </c>
      <c r="P1493" t="s">
        <v>70</v>
      </c>
      <c r="Q1493" t="s">
        <v>90</v>
      </c>
      <c r="R1493" t="s">
        <v>63</v>
      </c>
      <c r="S1493" t="s">
        <v>85</v>
      </c>
      <c r="T1493">
        <v>0</v>
      </c>
      <c r="U1493">
        <v>0</v>
      </c>
      <c r="V1493">
        <v>0</v>
      </c>
      <c r="W1493">
        <v>1</v>
      </c>
      <c r="X1493">
        <v>2</v>
      </c>
      <c r="Y1493" s="1">
        <v>44545</v>
      </c>
      <c r="Z1493" s="1">
        <v>44545</v>
      </c>
      <c r="AA1493">
        <v>0</v>
      </c>
      <c r="AB1493" t="s">
        <v>73</v>
      </c>
      <c r="AC1493" t="b">
        <v>1</v>
      </c>
      <c r="AD1493" t="b">
        <v>0</v>
      </c>
    </row>
    <row r="1494" spans="1:30" x14ac:dyDescent="0.25">
      <c r="A1494" t="s">
        <v>1557</v>
      </c>
      <c r="B1494" s="1">
        <v>44088</v>
      </c>
      <c r="D1494" s="1">
        <v>44869</v>
      </c>
      <c r="E1494" s="1">
        <v>44869</v>
      </c>
      <c r="F1494" s="1">
        <v>45101</v>
      </c>
      <c r="G1494" s="1">
        <v>45101</v>
      </c>
      <c r="H1494">
        <v>3</v>
      </c>
      <c r="I1494">
        <v>35.04</v>
      </c>
      <c r="J1494">
        <v>11.68</v>
      </c>
      <c r="K1494">
        <v>5.55</v>
      </c>
      <c r="L1494" t="s">
        <v>65</v>
      </c>
      <c r="M1494" t="s">
        <v>76</v>
      </c>
      <c r="N1494" t="s">
        <v>48</v>
      </c>
      <c r="O1494">
        <v>19</v>
      </c>
      <c r="P1494" t="s">
        <v>49</v>
      </c>
      <c r="Q1494" t="s">
        <v>55</v>
      </c>
      <c r="R1494" t="s">
        <v>63</v>
      </c>
      <c r="S1494" t="s">
        <v>100</v>
      </c>
      <c r="T1494">
        <v>0</v>
      </c>
      <c r="U1494">
        <v>0</v>
      </c>
      <c r="V1494">
        <v>0</v>
      </c>
      <c r="W1494">
        <v>0</v>
      </c>
      <c r="X1494">
        <v>1</v>
      </c>
      <c r="Y1494" s="1">
        <v>44482</v>
      </c>
      <c r="Z1494" s="1">
        <v>44482</v>
      </c>
      <c r="AA1494">
        <v>0</v>
      </c>
      <c r="AB1494" t="s">
        <v>38</v>
      </c>
      <c r="AC1494" t="b">
        <v>1</v>
      </c>
      <c r="AD1494" t="b">
        <v>1</v>
      </c>
    </row>
    <row r="1495" spans="1:30" x14ac:dyDescent="0.25">
      <c r="A1495" t="s">
        <v>1558</v>
      </c>
      <c r="B1495" s="1">
        <v>44576</v>
      </c>
      <c r="D1495" s="1">
        <v>45742</v>
      </c>
      <c r="E1495" s="1">
        <v>45742</v>
      </c>
      <c r="F1495" s="1">
        <v>45926</v>
      </c>
      <c r="G1495" s="1">
        <v>45926</v>
      </c>
      <c r="H1495">
        <v>3</v>
      </c>
      <c r="I1495">
        <v>147.13999999999999</v>
      </c>
      <c r="J1495">
        <v>49.05</v>
      </c>
      <c r="K1495">
        <v>129</v>
      </c>
      <c r="L1495" t="s">
        <v>40</v>
      </c>
      <c r="M1495" t="s">
        <v>69</v>
      </c>
      <c r="N1495" t="s">
        <v>48</v>
      </c>
      <c r="O1495">
        <v>20</v>
      </c>
      <c r="P1495" t="s">
        <v>70</v>
      </c>
      <c r="Q1495" t="s">
        <v>35</v>
      </c>
      <c r="R1495" t="s">
        <v>56</v>
      </c>
      <c r="S1495" t="s">
        <v>85</v>
      </c>
      <c r="T1495">
        <v>0</v>
      </c>
      <c r="U1495">
        <v>0</v>
      </c>
      <c r="V1495">
        <v>1</v>
      </c>
      <c r="W1495">
        <v>0</v>
      </c>
      <c r="X1495">
        <v>0</v>
      </c>
      <c r="Y1495" s="1">
        <v>44919</v>
      </c>
      <c r="Z1495" s="1">
        <v>44919</v>
      </c>
      <c r="AA1495">
        <v>7</v>
      </c>
      <c r="AB1495" t="s">
        <v>38</v>
      </c>
      <c r="AC1495" t="b">
        <v>1</v>
      </c>
      <c r="AD1495" t="b">
        <v>0</v>
      </c>
    </row>
    <row r="1496" spans="1:30" x14ac:dyDescent="0.25">
      <c r="A1496" t="s">
        <v>1559</v>
      </c>
      <c r="B1496" s="1">
        <v>45525</v>
      </c>
      <c r="D1496" s="1">
        <v>45633</v>
      </c>
      <c r="E1496" s="1">
        <v>45633</v>
      </c>
      <c r="F1496" s="1">
        <v>45890</v>
      </c>
      <c r="G1496" s="1">
        <v>45890</v>
      </c>
      <c r="H1496">
        <v>7</v>
      </c>
      <c r="I1496">
        <v>262.47000000000003</v>
      </c>
      <c r="J1496">
        <v>37.5</v>
      </c>
      <c r="K1496">
        <v>43.28</v>
      </c>
      <c r="L1496" t="s">
        <v>40</v>
      </c>
      <c r="M1496" t="s">
        <v>62</v>
      </c>
      <c r="N1496" t="s">
        <v>33</v>
      </c>
      <c r="O1496">
        <v>47</v>
      </c>
      <c r="P1496" t="s">
        <v>34</v>
      </c>
      <c r="Q1496" t="s">
        <v>66</v>
      </c>
      <c r="R1496" t="s">
        <v>56</v>
      </c>
      <c r="S1496" t="s">
        <v>85</v>
      </c>
      <c r="T1496">
        <v>0</v>
      </c>
      <c r="U1496">
        <v>0</v>
      </c>
      <c r="V1496">
        <v>1</v>
      </c>
      <c r="W1496">
        <v>1</v>
      </c>
      <c r="X1496">
        <v>1</v>
      </c>
      <c r="Y1496" s="1">
        <v>45635</v>
      </c>
      <c r="Z1496" s="1">
        <v>45635</v>
      </c>
      <c r="AA1496">
        <v>0</v>
      </c>
      <c r="AB1496" t="s">
        <v>73</v>
      </c>
      <c r="AC1496" t="b">
        <v>1</v>
      </c>
      <c r="AD1496" t="b">
        <v>0</v>
      </c>
    </row>
    <row r="1497" spans="1:30" x14ac:dyDescent="0.25">
      <c r="A1497" t="s">
        <v>1560</v>
      </c>
      <c r="B1497" s="1">
        <v>44960</v>
      </c>
      <c r="D1497" s="1">
        <v>45453</v>
      </c>
      <c r="E1497" s="1">
        <v>45453</v>
      </c>
      <c r="F1497" s="1">
        <v>45792</v>
      </c>
      <c r="G1497" s="1">
        <v>45792</v>
      </c>
      <c r="H1497">
        <v>5</v>
      </c>
      <c r="I1497">
        <v>269.85000000000002</v>
      </c>
      <c r="J1497">
        <v>53.97</v>
      </c>
      <c r="K1497">
        <v>19.600000000000001</v>
      </c>
      <c r="L1497" t="s">
        <v>40</v>
      </c>
      <c r="M1497" t="s">
        <v>54</v>
      </c>
      <c r="N1497" t="s">
        <v>48</v>
      </c>
      <c r="O1497">
        <v>16</v>
      </c>
      <c r="P1497" t="s">
        <v>49</v>
      </c>
      <c r="Q1497" t="s">
        <v>43</v>
      </c>
      <c r="R1497" t="s">
        <v>67</v>
      </c>
      <c r="S1497" t="s">
        <v>100</v>
      </c>
      <c r="T1497">
        <v>0</v>
      </c>
      <c r="U1497">
        <v>0</v>
      </c>
      <c r="V1497">
        <v>0</v>
      </c>
      <c r="W1497">
        <v>1</v>
      </c>
      <c r="X1497">
        <v>0</v>
      </c>
      <c r="Y1497" s="1">
        <v>45294</v>
      </c>
      <c r="Z1497" s="1">
        <v>45294</v>
      </c>
      <c r="AA1497">
        <v>4</v>
      </c>
      <c r="AB1497" t="s">
        <v>73</v>
      </c>
      <c r="AC1497" t="b">
        <v>1</v>
      </c>
      <c r="AD1497" t="b">
        <v>0</v>
      </c>
    </row>
    <row r="1498" spans="1:30" x14ac:dyDescent="0.25">
      <c r="A1498" t="s">
        <v>1561</v>
      </c>
      <c r="B1498" s="1">
        <v>43933</v>
      </c>
      <c r="D1498">
        <v>0</v>
      </c>
      <c r="E1498" t="s">
        <v>92</v>
      </c>
      <c r="F1498">
        <v>0</v>
      </c>
      <c r="G1498" t="s">
        <v>92</v>
      </c>
      <c r="H1498">
        <v>0</v>
      </c>
      <c r="I1498">
        <v>0</v>
      </c>
      <c r="J1498">
        <v>0</v>
      </c>
      <c r="K1498">
        <v>0</v>
      </c>
      <c r="L1498" t="s">
        <v>87</v>
      </c>
      <c r="M1498" t="s">
        <v>60</v>
      </c>
      <c r="N1498" t="s">
        <v>48</v>
      </c>
      <c r="O1498">
        <v>29</v>
      </c>
      <c r="P1498" t="s">
        <v>70</v>
      </c>
      <c r="Q1498" t="s">
        <v>55</v>
      </c>
      <c r="R1498" t="s">
        <v>63</v>
      </c>
      <c r="S1498" t="s">
        <v>57</v>
      </c>
      <c r="T1498">
        <v>0</v>
      </c>
      <c r="U1498">
        <v>0</v>
      </c>
      <c r="V1498">
        <v>0</v>
      </c>
      <c r="W1498">
        <v>0</v>
      </c>
      <c r="X1498">
        <v>0</v>
      </c>
      <c r="Y1498" s="1">
        <v>45121</v>
      </c>
      <c r="Z1498" s="1">
        <v>45121</v>
      </c>
      <c r="AA1498">
        <v>0</v>
      </c>
      <c r="AB1498" t="s">
        <v>52</v>
      </c>
      <c r="AC1498" t="b">
        <v>1</v>
      </c>
      <c r="AD1498" t="b">
        <v>1</v>
      </c>
    </row>
    <row r="1499" spans="1:30" x14ac:dyDescent="0.25">
      <c r="A1499" t="s">
        <v>1562</v>
      </c>
      <c r="B1499" s="1">
        <v>44886</v>
      </c>
      <c r="D1499" s="1">
        <v>45550</v>
      </c>
      <c r="E1499" s="1">
        <v>45550</v>
      </c>
      <c r="F1499" s="1">
        <v>45663</v>
      </c>
      <c r="G1499" s="1">
        <v>45663</v>
      </c>
      <c r="H1499">
        <v>1</v>
      </c>
      <c r="I1499">
        <v>62.78</v>
      </c>
      <c r="J1499">
        <v>62.78</v>
      </c>
      <c r="K1499">
        <v>20.27</v>
      </c>
      <c r="L1499" t="s">
        <v>59</v>
      </c>
      <c r="M1499" t="s">
        <v>62</v>
      </c>
      <c r="N1499" t="s">
        <v>48</v>
      </c>
      <c r="O1499">
        <v>36</v>
      </c>
      <c r="P1499" t="s">
        <v>34</v>
      </c>
      <c r="Q1499" t="s">
        <v>55</v>
      </c>
      <c r="R1499" t="s">
        <v>35</v>
      </c>
      <c r="S1499" t="s">
        <v>45</v>
      </c>
      <c r="T1499">
        <v>0</v>
      </c>
      <c r="U1499">
        <v>0</v>
      </c>
      <c r="V1499">
        <v>0</v>
      </c>
      <c r="W1499">
        <v>0</v>
      </c>
      <c r="X1499">
        <v>1</v>
      </c>
      <c r="Y1499" s="1">
        <v>44911</v>
      </c>
      <c r="Z1499" s="1">
        <v>44911</v>
      </c>
      <c r="AA1499">
        <v>0</v>
      </c>
      <c r="AB1499" t="s">
        <v>52</v>
      </c>
      <c r="AC1499" t="b">
        <v>1</v>
      </c>
      <c r="AD1499" t="b">
        <v>0</v>
      </c>
    </row>
    <row r="1500" spans="1:30" x14ac:dyDescent="0.25">
      <c r="A1500" t="s">
        <v>1563</v>
      </c>
      <c r="B1500" s="1">
        <v>45413</v>
      </c>
      <c r="D1500" s="1">
        <v>45669</v>
      </c>
      <c r="E1500" s="1">
        <v>45669</v>
      </c>
      <c r="F1500" s="1">
        <v>45786</v>
      </c>
      <c r="G1500" s="1">
        <v>45786</v>
      </c>
      <c r="H1500">
        <v>4</v>
      </c>
      <c r="I1500">
        <v>233.38</v>
      </c>
      <c r="J1500">
        <v>58.35</v>
      </c>
      <c r="K1500">
        <v>72.44</v>
      </c>
      <c r="L1500" t="s">
        <v>31</v>
      </c>
      <c r="M1500" t="s">
        <v>80</v>
      </c>
      <c r="N1500" t="s">
        <v>33</v>
      </c>
      <c r="O1500">
        <v>32</v>
      </c>
      <c r="P1500" t="s">
        <v>34</v>
      </c>
      <c r="Q1500" t="s">
        <v>50</v>
      </c>
      <c r="R1500" t="s">
        <v>56</v>
      </c>
      <c r="S1500" t="s">
        <v>35</v>
      </c>
      <c r="T1500">
        <v>0</v>
      </c>
      <c r="U1500">
        <v>0</v>
      </c>
      <c r="V1500">
        <v>0</v>
      </c>
      <c r="W1500">
        <v>3</v>
      </c>
      <c r="X1500">
        <v>2</v>
      </c>
      <c r="Y1500" s="1">
        <v>45512</v>
      </c>
      <c r="Z1500" s="1">
        <v>45512</v>
      </c>
      <c r="AA1500">
        <v>0</v>
      </c>
      <c r="AB1500" t="s">
        <v>38</v>
      </c>
      <c r="AC1500" t="b">
        <v>1</v>
      </c>
      <c r="AD1500" t="b">
        <v>0</v>
      </c>
    </row>
    <row r="1501" spans="1:30" x14ac:dyDescent="0.25">
      <c r="A1501" t="s">
        <v>1564</v>
      </c>
      <c r="B1501" s="1">
        <v>43948</v>
      </c>
      <c r="D1501" s="1">
        <v>44116</v>
      </c>
      <c r="E1501" s="1">
        <v>44116</v>
      </c>
      <c r="F1501" s="1">
        <v>44787</v>
      </c>
      <c r="G1501" s="1">
        <v>44787</v>
      </c>
      <c r="H1501">
        <v>3</v>
      </c>
      <c r="I1501">
        <v>170.15</v>
      </c>
      <c r="J1501">
        <v>56.72</v>
      </c>
      <c r="K1501">
        <v>49.07</v>
      </c>
      <c r="L1501" t="s">
        <v>59</v>
      </c>
      <c r="M1501" t="s">
        <v>88</v>
      </c>
      <c r="N1501" t="s">
        <v>48</v>
      </c>
      <c r="O1501">
        <v>32</v>
      </c>
      <c r="P1501" t="s">
        <v>34</v>
      </c>
      <c r="Q1501" t="s">
        <v>35</v>
      </c>
      <c r="R1501" t="s">
        <v>63</v>
      </c>
      <c r="S1501" t="s">
        <v>72</v>
      </c>
      <c r="T1501">
        <v>0</v>
      </c>
      <c r="U1501">
        <v>0</v>
      </c>
      <c r="V1501">
        <v>0</v>
      </c>
      <c r="W1501">
        <v>1</v>
      </c>
      <c r="X1501">
        <v>2</v>
      </c>
      <c r="Y1501" s="1">
        <v>45699</v>
      </c>
      <c r="Z1501" s="1">
        <v>45699</v>
      </c>
      <c r="AA1501">
        <v>0</v>
      </c>
      <c r="AB1501" t="s">
        <v>38</v>
      </c>
      <c r="AC1501" t="b">
        <v>0</v>
      </c>
      <c r="AD1501" t="b">
        <v>0</v>
      </c>
    </row>
    <row r="1502" spans="1:30" x14ac:dyDescent="0.25">
      <c r="A1502" t="s">
        <v>1565</v>
      </c>
      <c r="B1502" s="1">
        <v>44866</v>
      </c>
      <c r="D1502" s="1">
        <v>45742</v>
      </c>
      <c r="E1502" s="1">
        <v>45742</v>
      </c>
      <c r="F1502" s="1">
        <v>45772</v>
      </c>
      <c r="G1502" s="1">
        <v>45772</v>
      </c>
      <c r="H1502">
        <v>4</v>
      </c>
      <c r="I1502">
        <v>56.37</v>
      </c>
      <c r="J1502">
        <v>14.09</v>
      </c>
      <c r="K1502">
        <v>16.34</v>
      </c>
      <c r="L1502" t="s">
        <v>31</v>
      </c>
      <c r="M1502" t="s">
        <v>80</v>
      </c>
      <c r="N1502" t="s">
        <v>42</v>
      </c>
      <c r="O1502">
        <v>34</v>
      </c>
      <c r="P1502" t="s">
        <v>34</v>
      </c>
      <c r="Q1502" t="s">
        <v>55</v>
      </c>
      <c r="R1502" t="s">
        <v>67</v>
      </c>
      <c r="S1502" t="s">
        <v>57</v>
      </c>
      <c r="T1502">
        <v>0</v>
      </c>
      <c r="U1502">
        <v>0</v>
      </c>
      <c r="V1502">
        <v>0</v>
      </c>
      <c r="W1502">
        <v>0</v>
      </c>
      <c r="X1502">
        <v>1</v>
      </c>
      <c r="Y1502" s="1">
        <v>45001</v>
      </c>
      <c r="Z1502" s="1">
        <v>45001</v>
      </c>
      <c r="AA1502">
        <v>4</v>
      </c>
      <c r="AB1502" t="s">
        <v>52</v>
      </c>
      <c r="AC1502" t="b">
        <v>1</v>
      </c>
      <c r="AD1502" t="b">
        <v>1</v>
      </c>
    </row>
    <row r="1503" spans="1:30" x14ac:dyDescent="0.25">
      <c r="A1503" t="s">
        <v>1566</v>
      </c>
      <c r="B1503" s="1">
        <v>44432</v>
      </c>
      <c r="D1503">
        <v>0</v>
      </c>
      <c r="E1503" t="s">
        <v>92</v>
      </c>
      <c r="F1503">
        <v>0</v>
      </c>
      <c r="G1503" t="s">
        <v>92</v>
      </c>
      <c r="H1503">
        <v>0</v>
      </c>
      <c r="I1503">
        <v>0</v>
      </c>
      <c r="J1503">
        <v>0</v>
      </c>
      <c r="K1503">
        <v>0</v>
      </c>
      <c r="L1503" t="s">
        <v>31</v>
      </c>
      <c r="M1503" t="s">
        <v>54</v>
      </c>
      <c r="N1503" t="s">
        <v>48</v>
      </c>
      <c r="O1503">
        <v>20</v>
      </c>
      <c r="P1503" t="s">
        <v>70</v>
      </c>
      <c r="Q1503" t="s">
        <v>50</v>
      </c>
      <c r="R1503" t="s">
        <v>63</v>
      </c>
      <c r="S1503" t="s">
        <v>96</v>
      </c>
      <c r="T1503">
        <v>0</v>
      </c>
      <c r="U1503">
        <v>0</v>
      </c>
      <c r="V1503">
        <v>0</v>
      </c>
      <c r="W1503">
        <v>0</v>
      </c>
      <c r="X1503">
        <v>0</v>
      </c>
      <c r="Y1503">
        <v>0</v>
      </c>
      <c r="Z1503" t="s">
        <v>37</v>
      </c>
      <c r="AA1503">
        <v>0</v>
      </c>
      <c r="AB1503" t="s">
        <v>73</v>
      </c>
      <c r="AC1503" t="b">
        <v>1</v>
      </c>
      <c r="AD1503" t="b">
        <v>0</v>
      </c>
    </row>
    <row r="1504" spans="1:30" x14ac:dyDescent="0.25">
      <c r="A1504" t="s">
        <v>1567</v>
      </c>
      <c r="B1504" s="1">
        <v>45472</v>
      </c>
      <c r="D1504" s="1">
        <v>45750</v>
      </c>
      <c r="E1504" s="1">
        <v>45750</v>
      </c>
      <c r="F1504" s="1">
        <v>45757</v>
      </c>
      <c r="G1504" s="1">
        <v>45757</v>
      </c>
      <c r="H1504">
        <v>3</v>
      </c>
      <c r="I1504">
        <v>3.3</v>
      </c>
      <c r="J1504">
        <v>1.1000000000000001</v>
      </c>
      <c r="K1504">
        <v>1.1299999999999999</v>
      </c>
      <c r="L1504" t="s">
        <v>31</v>
      </c>
      <c r="M1504" t="s">
        <v>41</v>
      </c>
      <c r="N1504" t="s">
        <v>33</v>
      </c>
      <c r="O1504">
        <v>38</v>
      </c>
      <c r="P1504" t="s">
        <v>34</v>
      </c>
      <c r="Q1504" t="s">
        <v>50</v>
      </c>
      <c r="R1504" t="s">
        <v>56</v>
      </c>
      <c r="S1504" t="s">
        <v>36</v>
      </c>
      <c r="T1504">
        <v>0</v>
      </c>
      <c r="U1504">
        <v>0</v>
      </c>
      <c r="V1504">
        <v>0</v>
      </c>
      <c r="W1504">
        <v>0</v>
      </c>
      <c r="X1504">
        <v>1</v>
      </c>
      <c r="Y1504" s="1">
        <v>45724</v>
      </c>
      <c r="Z1504" s="1">
        <v>45724</v>
      </c>
      <c r="AA1504">
        <v>3</v>
      </c>
      <c r="AB1504" t="s">
        <v>38</v>
      </c>
      <c r="AC1504" t="b">
        <v>1</v>
      </c>
      <c r="AD1504" t="b">
        <v>0</v>
      </c>
    </row>
    <row r="1505" spans="1:30" x14ac:dyDescent="0.25">
      <c r="A1505" t="s">
        <v>1568</v>
      </c>
      <c r="B1505" s="1">
        <v>45332</v>
      </c>
      <c r="D1505" s="1">
        <v>45704</v>
      </c>
      <c r="E1505" s="1">
        <v>45704</v>
      </c>
      <c r="F1505">
        <v>0</v>
      </c>
      <c r="G1505" t="s">
        <v>92</v>
      </c>
      <c r="H1505">
        <v>0</v>
      </c>
      <c r="I1505">
        <v>0</v>
      </c>
      <c r="J1505">
        <v>0</v>
      </c>
      <c r="K1505">
        <v>0</v>
      </c>
      <c r="L1505" t="s">
        <v>87</v>
      </c>
      <c r="M1505" t="s">
        <v>62</v>
      </c>
      <c r="N1505" t="s">
        <v>48</v>
      </c>
      <c r="O1505">
        <v>36</v>
      </c>
      <c r="P1505" t="s">
        <v>34</v>
      </c>
      <c r="Q1505" t="s">
        <v>66</v>
      </c>
      <c r="R1505" t="s">
        <v>35</v>
      </c>
      <c r="S1505" t="s">
        <v>85</v>
      </c>
      <c r="T1505">
        <v>0</v>
      </c>
      <c r="U1505">
        <v>0</v>
      </c>
      <c r="V1505">
        <v>0</v>
      </c>
      <c r="W1505">
        <v>0</v>
      </c>
      <c r="X1505">
        <v>0</v>
      </c>
      <c r="Y1505" s="1">
        <v>45724</v>
      </c>
      <c r="Z1505" s="1">
        <v>45724</v>
      </c>
      <c r="AA1505">
        <v>0</v>
      </c>
      <c r="AB1505" t="s">
        <v>73</v>
      </c>
      <c r="AC1505" t="b">
        <v>1</v>
      </c>
      <c r="AD1505" t="b">
        <v>1</v>
      </c>
    </row>
    <row r="1506" spans="1:30" x14ac:dyDescent="0.25">
      <c r="A1506" t="s">
        <v>1569</v>
      </c>
      <c r="B1506" s="1">
        <v>45629</v>
      </c>
      <c r="D1506" s="1">
        <v>45778</v>
      </c>
      <c r="E1506" s="1">
        <v>45778</v>
      </c>
      <c r="F1506" s="1">
        <v>45918</v>
      </c>
      <c r="G1506" s="1">
        <v>45918</v>
      </c>
      <c r="H1506">
        <v>2</v>
      </c>
      <c r="I1506">
        <v>106.69</v>
      </c>
      <c r="J1506">
        <v>53.35</v>
      </c>
      <c r="K1506">
        <v>83.98</v>
      </c>
      <c r="L1506" t="s">
        <v>47</v>
      </c>
      <c r="M1506" t="s">
        <v>88</v>
      </c>
      <c r="N1506" t="s">
        <v>48</v>
      </c>
      <c r="O1506">
        <v>27</v>
      </c>
      <c r="P1506" t="s">
        <v>70</v>
      </c>
      <c r="Q1506" t="s">
        <v>35</v>
      </c>
      <c r="R1506" t="s">
        <v>35</v>
      </c>
      <c r="S1506" t="s">
        <v>57</v>
      </c>
      <c r="T1506">
        <v>0</v>
      </c>
      <c r="U1506">
        <v>1</v>
      </c>
      <c r="V1506">
        <v>1</v>
      </c>
      <c r="W1506">
        <v>0</v>
      </c>
      <c r="X1506">
        <v>1</v>
      </c>
      <c r="Y1506" s="1">
        <v>45729</v>
      </c>
      <c r="Z1506" s="1">
        <v>45729</v>
      </c>
      <c r="AA1506">
        <v>0</v>
      </c>
      <c r="AB1506" t="s">
        <v>38</v>
      </c>
      <c r="AC1506" t="b">
        <v>1</v>
      </c>
      <c r="AD1506" t="b">
        <v>0</v>
      </c>
    </row>
    <row r="1507" spans="1:30" x14ac:dyDescent="0.25">
      <c r="A1507" t="s">
        <v>1570</v>
      </c>
      <c r="B1507" s="1">
        <v>44357</v>
      </c>
      <c r="D1507" s="1">
        <v>45789</v>
      </c>
      <c r="E1507" s="1">
        <v>45789</v>
      </c>
      <c r="F1507" s="1">
        <v>45808</v>
      </c>
      <c r="G1507" s="1">
        <v>45808</v>
      </c>
      <c r="H1507">
        <v>2</v>
      </c>
      <c r="I1507">
        <v>127.54</v>
      </c>
      <c r="J1507">
        <v>63.77</v>
      </c>
      <c r="K1507">
        <v>52.06</v>
      </c>
      <c r="L1507" t="s">
        <v>47</v>
      </c>
      <c r="M1507" t="s">
        <v>62</v>
      </c>
      <c r="N1507" t="s">
        <v>48</v>
      </c>
      <c r="O1507">
        <v>36</v>
      </c>
      <c r="P1507" t="s">
        <v>34</v>
      </c>
      <c r="Q1507" t="s">
        <v>90</v>
      </c>
      <c r="R1507" t="s">
        <v>56</v>
      </c>
      <c r="S1507" t="s">
        <v>100</v>
      </c>
      <c r="T1507">
        <v>0</v>
      </c>
      <c r="U1507">
        <v>0</v>
      </c>
      <c r="V1507">
        <v>0</v>
      </c>
      <c r="W1507">
        <v>0</v>
      </c>
      <c r="X1507">
        <v>1</v>
      </c>
      <c r="Y1507" s="1">
        <v>45539</v>
      </c>
      <c r="Z1507" s="1">
        <v>45539</v>
      </c>
      <c r="AA1507">
        <v>0</v>
      </c>
      <c r="AB1507" t="s">
        <v>52</v>
      </c>
      <c r="AC1507" t="b">
        <v>1</v>
      </c>
      <c r="AD1507" t="b">
        <v>0</v>
      </c>
    </row>
    <row r="1508" spans="1:30" x14ac:dyDescent="0.25">
      <c r="A1508" t="s">
        <v>1571</v>
      </c>
      <c r="B1508" s="1">
        <v>44242</v>
      </c>
      <c r="D1508" s="1">
        <v>44481</v>
      </c>
      <c r="E1508" s="1">
        <v>44481</v>
      </c>
      <c r="F1508" s="1">
        <v>45589</v>
      </c>
      <c r="G1508" s="1">
        <v>45589</v>
      </c>
      <c r="H1508">
        <v>3</v>
      </c>
      <c r="I1508">
        <v>110.6</v>
      </c>
      <c r="J1508">
        <v>36.869999999999997</v>
      </c>
      <c r="K1508">
        <v>0</v>
      </c>
      <c r="L1508" t="s">
        <v>47</v>
      </c>
      <c r="M1508" t="s">
        <v>88</v>
      </c>
      <c r="N1508" t="s">
        <v>33</v>
      </c>
      <c r="O1508">
        <v>26</v>
      </c>
      <c r="P1508" t="s">
        <v>70</v>
      </c>
      <c r="Q1508" t="s">
        <v>50</v>
      </c>
      <c r="R1508" t="s">
        <v>63</v>
      </c>
      <c r="S1508" t="s">
        <v>45</v>
      </c>
      <c r="T1508">
        <v>0</v>
      </c>
      <c r="U1508">
        <v>0</v>
      </c>
      <c r="V1508">
        <v>1</v>
      </c>
      <c r="W1508">
        <v>1</v>
      </c>
      <c r="X1508">
        <v>0</v>
      </c>
      <c r="Y1508" s="1">
        <v>45437</v>
      </c>
      <c r="Z1508" s="1">
        <v>45437</v>
      </c>
      <c r="AA1508">
        <v>5</v>
      </c>
      <c r="AB1508" t="s">
        <v>52</v>
      </c>
      <c r="AC1508" t="b">
        <v>0</v>
      </c>
      <c r="AD1508" t="b">
        <v>0</v>
      </c>
    </row>
    <row r="1509" spans="1:30" x14ac:dyDescent="0.25">
      <c r="A1509" t="s">
        <v>1572</v>
      </c>
      <c r="B1509" s="1">
        <v>44682</v>
      </c>
      <c r="D1509" s="1">
        <v>45639</v>
      </c>
      <c r="E1509" s="1">
        <v>45639</v>
      </c>
      <c r="F1509" s="1">
        <v>45924</v>
      </c>
      <c r="G1509" s="1">
        <v>45924</v>
      </c>
      <c r="H1509">
        <v>4</v>
      </c>
      <c r="I1509">
        <v>225.75</v>
      </c>
      <c r="J1509">
        <v>56.44</v>
      </c>
      <c r="K1509">
        <v>23.95</v>
      </c>
      <c r="L1509" t="s">
        <v>47</v>
      </c>
      <c r="M1509" t="s">
        <v>60</v>
      </c>
      <c r="N1509" t="s">
        <v>48</v>
      </c>
      <c r="O1509">
        <v>30</v>
      </c>
      <c r="P1509" t="s">
        <v>70</v>
      </c>
      <c r="Q1509" t="s">
        <v>82</v>
      </c>
      <c r="R1509" t="s">
        <v>35</v>
      </c>
      <c r="S1509" t="s">
        <v>45</v>
      </c>
      <c r="T1509">
        <v>0</v>
      </c>
      <c r="U1509">
        <v>0</v>
      </c>
      <c r="V1509">
        <v>0</v>
      </c>
      <c r="W1509">
        <v>0</v>
      </c>
      <c r="X1509">
        <v>1</v>
      </c>
      <c r="Y1509">
        <v>0</v>
      </c>
      <c r="Z1509" t="s">
        <v>37</v>
      </c>
      <c r="AA1509">
        <v>0</v>
      </c>
      <c r="AB1509" t="s">
        <v>52</v>
      </c>
      <c r="AC1509" t="b">
        <v>1</v>
      </c>
      <c r="AD1509" t="b">
        <v>0</v>
      </c>
    </row>
    <row r="1510" spans="1:30" x14ac:dyDescent="0.25">
      <c r="A1510" t="s">
        <v>1573</v>
      </c>
      <c r="B1510" s="1">
        <v>43995</v>
      </c>
      <c r="D1510" s="1">
        <v>44511</v>
      </c>
      <c r="E1510" s="1">
        <v>44511</v>
      </c>
      <c r="F1510" s="1">
        <v>45298</v>
      </c>
      <c r="G1510" s="1">
        <v>45298</v>
      </c>
      <c r="H1510">
        <v>3</v>
      </c>
      <c r="I1510">
        <v>72.239999999999995</v>
      </c>
      <c r="J1510">
        <v>24.08</v>
      </c>
      <c r="K1510">
        <v>20.440000000000001</v>
      </c>
      <c r="L1510" t="s">
        <v>59</v>
      </c>
      <c r="M1510" t="s">
        <v>104</v>
      </c>
      <c r="N1510" t="s">
        <v>33</v>
      </c>
      <c r="O1510">
        <v>26</v>
      </c>
      <c r="P1510" t="s">
        <v>70</v>
      </c>
      <c r="Q1510" t="s">
        <v>90</v>
      </c>
      <c r="R1510" t="s">
        <v>35</v>
      </c>
      <c r="S1510" t="s">
        <v>36</v>
      </c>
      <c r="T1510">
        <v>0</v>
      </c>
      <c r="U1510">
        <v>1</v>
      </c>
      <c r="V1510">
        <v>0</v>
      </c>
      <c r="W1510">
        <v>0</v>
      </c>
      <c r="X1510">
        <v>1</v>
      </c>
      <c r="Y1510">
        <v>0</v>
      </c>
      <c r="Z1510" t="s">
        <v>37</v>
      </c>
      <c r="AA1510">
        <v>0</v>
      </c>
      <c r="AB1510" t="s">
        <v>38</v>
      </c>
      <c r="AC1510" t="b">
        <v>1</v>
      </c>
      <c r="AD1510" t="b">
        <v>0</v>
      </c>
    </row>
    <row r="1511" spans="1:30" x14ac:dyDescent="0.25">
      <c r="A1511" t="s">
        <v>1574</v>
      </c>
      <c r="B1511" s="1">
        <v>45613</v>
      </c>
      <c r="D1511" s="1">
        <v>45753</v>
      </c>
      <c r="E1511" s="1">
        <v>45753</v>
      </c>
      <c r="F1511" s="1">
        <v>45838</v>
      </c>
      <c r="G1511" s="1">
        <v>45838</v>
      </c>
      <c r="H1511">
        <v>1</v>
      </c>
      <c r="I1511">
        <v>25.03</v>
      </c>
      <c r="J1511">
        <v>25.03</v>
      </c>
      <c r="K1511">
        <v>28.24</v>
      </c>
      <c r="L1511" t="s">
        <v>59</v>
      </c>
      <c r="M1511" t="s">
        <v>104</v>
      </c>
      <c r="N1511" t="s">
        <v>42</v>
      </c>
      <c r="O1511">
        <v>18</v>
      </c>
      <c r="P1511" t="s">
        <v>49</v>
      </c>
      <c r="Q1511" t="s">
        <v>35</v>
      </c>
      <c r="R1511" t="s">
        <v>35</v>
      </c>
      <c r="S1511" t="s">
        <v>57</v>
      </c>
      <c r="T1511">
        <v>0</v>
      </c>
      <c r="U1511">
        <v>0</v>
      </c>
      <c r="V1511">
        <v>0</v>
      </c>
      <c r="W1511">
        <v>0</v>
      </c>
      <c r="X1511">
        <v>0</v>
      </c>
      <c r="Y1511">
        <v>0</v>
      </c>
      <c r="Z1511" t="s">
        <v>37</v>
      </c>
      <c r="AA1511">
        <v>0</v>
      </c>
      <c r="AB1511" t="s">
        <v>38</v>
      </c>
      <c r="AC1511" t="b">
        <v>1</v>
      </c>
      <c r="AD1511" t="b">
        <v>0</v>
      </c>
    </row>
    <row r="1512" spans="1:30" x14ac:dyDescent="0.25">
      <c r="A1512" t="s">
        <v>1575</v>
      </c>
      <c r="B1512" s="1">
        <v>45280</v>
      </c>
      <c r="D1512" s="1">
        <v>45657</v>
      </c>
      <c r="E1512" s="1">
        <v>45657</v>
      </c>
      <c r="F1512" s="1">
        <v>45863</v>
      </c>
      <c r="G1512" s="1">
        <v>45863</v>
      </c>
      <c r="H1512">
        <v>5</v>
      </c>
      <c r="I1512">
        <v>147.13999999999999</v>
      </c>
      <c r="J1512">
        <v>29.43</v>
      </c>
      <c r="K1512">
        <v>20.2</v>
      </c>
      <c r="L1512" t="s">
        <v>59</v>
      </c>
      <c r="M1512" t="s">
        <v>76</v>
      </c>
      <c r="N1512" t="s">
        <v>33</v>
      </c>
      <c r="O1512">
        <v>37</v>
      </c>
      <c r="P1512" t="s">
        <v>34</v>
      </c>
      <c r="Q1512" t="s">
        <v>66</v>
      </c>
      <c r="R1512" t="s">
        <v>56</v>
      </c>
      <c r="S1512" t="s">
        <v>57</v>
      </c>
      <c r="T1512">
        <v>0</v>
      </c>
      <c r="U1512">
        <v>0</v>
      </c>
      <c r="V1512">
        <v>0</v>
      </c>
      <c r="W1512">
        <v>0</v>
      </c>
      <c r="X1512">
        <v>1</v>
      </c>
      <c r="Y1512" s="1">
        <v>45282</v>
      </c>
      <c r="Z1512" s="1">
        <v>45282</v>
      </c>
      <c r="AA1512">
        <v>0</v>
      </c>
      <c r="AB1512" t="s">
        <v>52</v>
      </c>
      <c r="AC1512" t="b">
        <v>1</v>
      </c>
      <c r="AD1512" t="b">
        <v>0</v>
      </c>
    </row>
    <row r="1513" spans="1:30" x14ac:dyDescent="0.25">
      <c r="A1513" t="s">
        <v>1576</v>
      </c>
      <c r="B1513" s="1">
        <v>44609</v>
      </c>
      <c r="D1513" s="1">
        <v>45349</v>
      </c>
      <c r="E1513" s="1">
        <v>45349</v>
      </c>
      <c r="F1513" s="1">
        <v>45390</v>
      </c>
      <c r="G1513" s="1">
        <v>45390</v>
      </c>
      <c r="H1513">
        <v>4</v>
      </c>
      <c r="I1513">
        <v>218.12</v>
      </c>
      <c r="J1513">
        <v>54.53</v>
      </c>
      <c r="K1513">
        <v>63.79</v>
      </c>
      <c r="L1513" t="s">
        <v>87</v>
      </c>
      <c r="M1513" t="s">
        <v>69</v>
      </c>
      <c r="N1513" t="s">
        <v>42</v>
      </c>
      <c r="O1513">
        <v>37</v>
      </c>
      <c r="P1513" t="s">
        <v>34</v>
      </c>
      <c r="Q1513" t="s">
        <v>55</v>
      </c>
      <c r="R1513" t="s">
        <v>35</v>
      </c>
      <c r="S1513" t="s">
        <v>85</v>
      </c>
      <c r="T1513">
        <v>0</v>
      </c>
      <c r="U1513">
        <v>0</v>
      </c>
      <c r="V1513">
        <v>0</v>
      </c>
      <c r="W1513">
        <v>1</v>
      </c>
      <c r="X1513">
        <v>1</v>
      </c>
      <c r="Y1513" s="1">
        <v>45173</v>
      </c>
      <c r="Z1513" s="1">
        <v>45173</v>
      </c>
      <c r="AA1513">
        <v>0</v>
      </c>
      <c r="AB1513" t="s">
        <v>38</v>
      </c>
      <c r="AC1513" t="b">
        <v>0</v>
      </c>
      <c r="AD1513" t="b">
        <v>1</v>
      </c>
    </row>
    <row r="1514" spans="1:30" x14ac:dyDescent="0.25">
      <c r="A1514" t="s">
        <v>1577</v>
      </c>
      <c r="B1514" s="1">
        <v>44615</v>
      </c>
      <c r="D1514" s="1">
        <v>44621</v>
      </c>
      <c r="E1514" s="1">
        <v>44621</v>
      </c>
      <c r="F1514" s="1">
        <v>45291</v>
      </c>
      <c r="G1514" s="1">
        <v>45291</v>
      </c>
      <c r="H1514">
        <v>2</v>
      </c>
      <c r="I1514">
        <v>197.78</v>
      </c>
      <c r="J1514">
        <v>98.89</v>
      </c>
      <c r="K1514">
        <v>135.49</v>
      </c>
      <c r="L1514" t="s">
        <v>40</v>
      </c>
      <c r="M1514" t="s">
        <v>104</v>
      </c>
      <c r="N1514" t="s">
        <v>48</v>
      </c>
      <c r="O1514">
        <v>41</v>
      </c>
      <c r="P1514" t="s">
        <v>34</v>
      </c>
      <c r="Q1514" t="s">
        <v>55</v>
      </c>
      <c r="R1514" t="s">
        <v>56</v>
      </c>
      <c r="S1514" t="s">
        <v>96</v>
      </c>
      <c r="T1514">
        <v>0</v>
      </c>
      <c r="U1514">
        <v>1</v>
      </c>
      <c r="V1514">
        <v>0</v>
      </c>
      <c r="W1514">
        <v>1</v>
      </c>
      <c r="X1514">
        <v>0</v>
      </c>
      <c r="Y1514" s="1">
        <v>45937</v>
      </c>
      <c r="Z1514" s="1">
        <v>45937</v>
      </c>
      <c r="AA1514">
        <v>0</v>
      </c>
      <c r="AB1514" t="s">
        <v>38</v>
      </c>
      <c r="AC1514" t="b">
        <v>1</v>
      </c>
      <c r="AD1514" t="b">
        <v>0</v>
      </c>
    </row>
    <row r="1515" spans="1:30" x14ac:dyDescent="0.25">
      <c r="A1515" t="s">
        <v>1578</v>
      </c>
      <c r="B1515" s="1">
        <v>44110</v>
      </c>
      <c r="D1515" s="1">
        <v>45733</v>
      </c>
      <c r="E1515" s="1">
        <v>45733</v>
      </c>
      <c r="F1515">
        <v>0</v>
      </c>
      <c r="G1515" t="s">
        <v>92</v>
      </c>
      <c r="H1515">
        <v>0</v>
      </c>
      <c r="I1515">
        <v>0</v>
      </c>
      <c r="J1515">
        <v>0</v>
      </c>
      <c r="K1515">
        <v>0</v>
      </c>
      <c r="L1515" t="s">
        <v>87</v>
      </c>
      <c r="M1515" t="s">
        <v>95</v>
      </c>
      <c r="N1515" t="s">
        <v>48</v>
      </c>
      <c r="O1515">
        <v>41</v>
      </c>
      <c r="P1515" t="s">
        <v>34</v>
      </c>
      <c r="Q1515" t="s">
        <v>55</v>
      </c>
      <c r="R1515" t="s">
        <v>67</v>
      </c>
      <c r="S1515" t="s">
        <v>100</v>
      </c>
      <c r="T1515">
        <v>0</v>
      </c>
      <c r="U1515">
        <v>0</v>
      </c>
      <c r="V1515">
        <v>0</v>
      </c>
      <c r="W1515">
        <v>0</v>
      </c>
      <c r="X1515">
        <v>0</v>
      </c>
      <c r="Y1515" s="1">
        <v>45509</v>
      </c>
      <c r="Z1515" s="1">
        <v>45509</v>
      </c>
      <c r="AA1515">
        <v>0</v>
      </c>
      <c r="AB1515" t="s">
        <v>38</v>
      </c>
      <c r="AC1515" t="b">
        <v>0</v>
      </c>
      <c r="AD1515" t="b">
        <v>1</v>
      </c>
    </row>
    <row r="1516" spans="1:30" x14ac:dyDescent="0.25">
      <c r="A1516" t="s">
        <v>1579</v>
      </c>
      <c r="B1516" s="1">
        <v>45606</v>
      </c>
      <c r="D1516" s="1">
        <v>45697</v>
      </c>
      <c r="E1516" s="1">
        <v>45697</v>
      </c>
      <c r="F1516">
        <v>0</v>
      </c>
      <c r="G1516" t="s">
        <v>92</v>
      </c>
      <c r="H1516">
        <v>0</v>
      </c>
      <c r="I1516">
        <v>0</v>
      </c>
      <c r="J1516">
        <v>0</v>
      </c>
      <c r="K1516">
        <v>0</v>
      </c>
      <c r="L1516" t="s">
        <v>47</v>
      </c>
      <c r="M1516" t="s">
        <v>62</v>
      </c>
      <c r="N1516" t="s">
        <v>48</v>
      </c>
      <c r="O1516">
        <v>36</v>
      </c>
      <c r="P1516" t="s">
        <v>34</v>
      </c>
      <c r="Q1516" t="s">
        <v>43</v>
      </c>
      <c r="R1516" t="s">
        <v>67</v>
      </c>
      <c r="S1516" t="s">
        <v>85</v>
      </c>
      <c r="T1516">
        <v>0</v>
      </c>
      <c r="U1516">
        <v>0</v>
      </c>
      <c r="V1516">
        <v>0</v>
      </c>
      <c r="W1516">
        <v>0</v>
      </c>
      <c r="X1516">
        <v>0</v>
      </c>
      <c r="Y1516">
        <v>0</v>
      </c>
      <c r="Z1516" t="s">
        <v>37</v>
      </c>
      <c r="AA1516">
        <v>7</v>
      </c>
      <c r="AB1516" t="s">
        <v>73</v>
      </c>
      <c r="AC1516" t="b">
        <v>1</v>
      </c>
      <c r="AD1516" t="b">
        <v>1</v>
      </c>
    </row>
    <row r="1517" spans="1:30" x14ac:dyDescent="0.25">
      <c r="A1517" t="s">
        <v>1580</v>
      </c>
      <c r="B1517" s="1">
        <v>43835</v>
      </c>
      <c r="D1517" s="1">
        <v>45688</v>
      </c>
      <c r="E1517" s="1">
        <v>45688</v>
      </c>
      <c r="F1517" s="1">
        <v>45941</v>
      </c>
      <c r="G1517" s="1">
        <v>45941</v>
      </c>
      <c r="H1517">
        <v>2</v>
      </c>
      <c r="I1517">
        <v>137.63</v>
      </c>
      <c r="J1517">
        <v>68.819999999999993</v>
      </c>
      <c r="K1517">
        <v>0</v>
      </c>
      <c r="L1517" t="s">
        <v>59</v>
      </c>
      <c r="M1517" t="s">
        <v>95</v>
      </c>
      <c r="N1517" t="s">
        <v>48</v>
      </c>
      <c r="O1517">
        <v>32</v>
      </c>
      <c r="P1517" t="s">
        <v>34</v>
      </c>
      <c r="Q1517" t="s">
        <v>55</v>
      </c>
      <c r="R1517" t="s">
        <v>63</v>
      </c>
      <c r="S1517" t="s">
        <v>36</v>
      </c>
      <c r="T1517">
        <v>0</v>
      </c>
      <c r="U1517">
        <v>0</v>
      </c>
      <c r="V1517">
        <v>0</v>
      </c>
      <c r="W1517">
        <v>0</v>
      </c>
      <c r="X1517">
        <v>1</v>
      </c>
      <c r="Y1517">
        <v>0</v>
      </c>
      <c r="Z1517" t="s">
        <v>37</v>
      </c>
      <c r="AA1517">
        <v>0</v>
      </c>
      <c r="AB1517" t="s">
        <v>38</v>
      </c>
      <c r="AC1517" t="b">
        <v>1</v>
      </c>
      <c r="AD1517" t="b">
        <v>1</v>
      </c>
    </row>
    <row r="1518" spans="1:30" x14ac:dyDescent="0.25">
      <c r="A1518" t="s">
        <v>1581</v>
      </c>
      <c r="B1518" s="1">
        <v>44052</v>
      </c>
      <c r="D1518" s="1">
        <v>45646</v>
      </c>
      <c r="E1518" s="1">
        <v>45646</v>
      </c>
      <c r="F1518" s="1">
        <v>45834</v>
      </c>
      <c r="G1518" s="1">
        <v>45834</v>
      </c>
      <c r="H1518">
        <v>5</v>
      </c>
      <c r="I1518">
        <v>359.29</v>
      </c>
      <c r="J1518">
        <v>71.86</v>
      </c>
      <c r="K1518">
        <v>16.16</v>
      </c>
      <c r="L1518" t="s">
        <v>47</v>
      </c>
      <c r="M1518" t="s">
        <v>32</v>
      </c>
      <c r="N1518" t="s">
        <v>33</v>
      </c>
      <c r="O1518">
        <v>42</v>
      </c>
      <c r="P1518" t="s">
        <v>34</v>
      </c>
      <c r="Q1518" t="s">
        <v>82</v>
      </c>
      <c r="R1518" t="s">
        <v>35</v>
      </c>
      <c r="S1518" t="s">
        <v>45</v>
      </c>
      <c r="T1518">
        <v>0</v>
      </c>
      <c r="U1518">
        <v>0</v>
      </c>
      <c r="V1518">
        <v>2</v>
      </c>
      <c r="W1518">
        <v>0</v>
      </c>
      <c r="X1518">
        <v>4</v>
      </c>
      <c r="Y1518" s="1">
        <v>45559</v>
      </c>
      <c r="Z1518" s="1">
        <v>45559</v>
      </c>
      <c r="AA1518">
        <v>7</v>
      </c>
      <c r="AB1518" t="s">
        <v>73</v>
      </c>
      <c r="AC1518" t="b">
        <v>0</v>
      </c>
      <c r="AD1518" t="b">
        <v>0</v>
      </c>
    </row>
    <row r="1519" spans="1:30" x14ac:dyDescent="0.25">
      <c r="A1519" t="s">
        <v>1582</v>
      </c>
      <c r="B1519" s="1">
        <v>45420</v>
      </c>
      <c r="D1519">
        <v>0</v>
      </c>
      <c r="E1519" t="s">
        <v>92</v>
      </c>
      <c r="F1519">
        <v>0</v>
      </c>
      <c r="G1519" t="s">
        <v>92</v>
      </c>
      <c r="H1519">
        <v>0</v>
      </c>
      <c r="I1519">
        <v>0</v>
      </c>
      <c r="J1519">
        <v>0</v>
      </c>
      <c r="K1519">
        <v>0</v>
      </c>
      <c r="L1519" t="s">
        <v>31</v>
      </c>
      <c r="M1519" t="s">
        <v>54</v>
      </c>
      <c r="N1519" t="s">
        <v>42</v>
      </c>
      <c r="O1519">
        <v>39</v>
      </c>
      <c r="P1519" t="s">
        <v>34</v>
      </c>
      <c r="Q1519" t="s">
        <v>35</v>
      </c>
      <c r="R1519" t="s">
        <v>56</v>
      </c>
      <c r="S1519" t="s">
        <v>36</v>
      </c>
      <c r="T1519">
        <v>0</v>
      </c>
      <c r="U1519">
        <v>0</v>
      </c>
      <c r="V1519">
        <v>0</v>
      </c>
      <c r="W1519">
        <v>0</v>
      </c>
      <c r="X1519">
        <v>0</v>
      </c>
      <c r="Y1519" s="1">
        <v>45535</v>
      </c>
      <c r="Z1519" s="1">
        <v>45535</v>
      </c>
      <c r="AA1519">
        <v>0</v>
      </c>
      <c r="AB1519" t="s">
        <v>38</v>
      </c>
      <c r="AC1519" t="b">
        <v>1</v>
      </c>
      <c r="AD1519" t="b">
        <v>0</v>
      </c>
    </row>
    <row r="1520" spans="1:30" x14ac:dyDescent="0.25">
      <c r="A1520" t="s">
        <v>1583</v>
      </c>
      <c r="B1520" s="1">
        <v>44845</v>
      </c>
      <c r="D1520" s="1">
        <v>45156</v>
      </c>
      <c r="E1520" s="1">
        <v>45156</v>
      </c>
      <c r="F1520" s="1">
        <v>45776</v>
      </c>
      <c r="G1520" s="1">
        <v>45776</v>
      </c>
      <c r="H1520">
        <v>3</v>
      </c>
      <c r="I1520">
        <v>147.13999999999999</v>
      </c>
      <c r="J1520">
        <v>49.05</v>
      </c>
      <c r="K1520">
        <v>0</v>
      </c>
      <c r="L1520" t="s">
        <v>47</v>
      </c>
      <c r="M1520" t="s">
        <v>88</v>
      </c>
      <c r="N1520" t="s">
        <v>48</v>
      </c>
      <c r="O1520">
        <v>43</v>
      </c>
      <c r="P1520" t="s">
        <v>34</v>
      </c>
      <c r="Q1520" t="s">
        <v>35</v>
      </c>
      <c r="R1520" t="s">
        <v>67</v>
      </c>
      <c r="S1520" t="s">
        <v>96</v>
      </c>
      <c r="T1520">
        <v>0</v>
      </c>
      <c r="U1520">
        <v>0</v>
      </c>
      <c r="V1520">
        <v>0</v>
      </c>
      <c r="W1520">
        <v>0</v>
      </c>
      <c r="X1520">
        <v>2</v>
      </c>
      <c r="Y1520" s="1">
        <v>45149</v>
      </c>
      <c r="Z1520" s="1">
        <v>45149</v>
      </c>
      <c r="AA1520">
        <v>1</v>
      </c>
      <c r="AB1520" t="s">
        <v>73</v>
      </c>
      <c r="AC1520" t="b">
        <v>1</v>
      </c>
      <c r="AD1520" t="b">
        <v>0</v>
      </c>
    </row>
    <row r="1521" spans="1:30" x14ac:dyDescent="0.25">
      <c r="A1521" t="s">
        <v>1584</v>
      </c>
      <c r="B1521" s="1">
        <v>45092</v>
      </c>
      <c r="D1521" s="1">
        <v>45539</v>
      </c>
      <c r="E1521" s="1">
        <v>45539</v>
      </c>
      <c r="F1521" s="1">
        <v>45740</v>
      </c>
      <c r="G1521" s="1">
        <v>45740</v>
      </c>
      <c r="H1521">
        <v>4</v>
      </c>
      <c r="I1521">
        <v>92.94</v>
      </c>
      <c r="J1521">
        <v>23.24</v>
      </c>
      <c r="K1521">
        <v>34.130000000000003</v>
      </c>
      <c r="L1521" t="s">
        <v>40</v>
      </c>
      <c r="M1521" t="s">
        <v>104</v>
      </c>
      <c r="N1521" t="s">
        <v>33</v>
      </c>
      <c r="O1521">
        <v>34</v>
      </c>
      <c r="P1521" t="s">
        <v>34</v>
      </c>
      <c r="Q1521" t="s">
        <v>50</v>
      </c>
      <c r="R1521" t="s">
        <v>44</v>
      </c>
      <c r="S1521" t="s">
        <v>57</v>
      </c>
      <c r="T1521">
        <v>0</v>
      </c>
      <c r="U1521">
        <v>1</v>
      </c>
      <c r="V1521">
        <v>0</v>
      </c>
      <c r="W1521">
        <v>0</v>
      </c>
      <c r="X1521">
        <v>2</v>
      </c>
      <c r="Y1521">
        <v>0</v>
      </c>
      <c r="Z1521" t="s">
        <v>37</v>
      </c>
      <c r="AA1521">
        <v>6</v>
      </c>
      <c r="AB1521" t="s">
        <v>38</v>
      </c>
      <c r="AC1521" t="b">
        <v>0</v>
      </c>
      <c r="AD1521" t="b">
        <v>1</v>
      </c>
    </row>
    <row r="1522" spans="1:30" x14ac:dyDescent="0.25">
      <c r="A1522" t="s">
        <v>1585</v>
      </c>
      <c r="B1522" s="1">
        <v>45028</v>
      </c>
      <c r="D1522" s="1">
        <v>45865</v>
      </c>
      <c r="E1522" s="1">
        <v>45865</v>
      </c>
      <c r="F1522" s="1">
        <v>45902</v>
      </c>
      <c r="G1522" s="1">
        <v>45902</v>
      </c>
      <c r="H1522">
        <v>4</v>
      </c>
      <c r="I1522">
        <v>147.13999999999999</v>
      </c>
      <c r="J1522">
        <v>36.78</v>
      </c>
      <c r="K1522">
        <v>4.55</v>
      </c>
      <c r="L1522" t="s">
        <v>47</v>
      </c>
      <c r="M1522" t="s">
        <v>62</v>
      </c>
      <c r="N1522" t="s">
        <v>48</v>
      </c>
      <c r="O1522">
        <v>16</v>
      </c>
      <c r="P1522" t="s">
        <v>49</v>
      </c>
      <c r="Q1522" t="s">
        <v>55</v>
      </c>
      <c r="R1522" t="s">
        <v>63</v>
      </c>
      <c r="S1522" t="s">
        <v>72</v>
      </c>
      <c r="T1522">
        <v>1</v>
      </c>
      <c r="U1522">
        <v>1</v>
      </c>
      <c r="V1522">
        <v>0</v>
      </c>
      <c r="W1522">
        <v>0</v>
      </c>
      <c r="X1522">
        <v>0</v>
      </c>
      <c r="Y1522" s="1">
        <v>45535</v>
      </c>
      <c r="Z1522" s="1">
        <v>45535</v>
      </c>
      <c r="AA1522">
        <v>0</v>
      </c>
      <c r="AB1522" t="s">
        <v>38</v>
      </c>
      <c r="AC1522" t="b">
        <v>1</v>
      </c>
      <c r="AD1522" t="b">
        <v>0</v>
      </c>
    </row>
    <row r="1523" spans="1:30" x14ac:dyDescent="0.25">
      <c r="A1523" t="s">
        <v>1586</v>
      </c>
      <c r="B1523" s="1">
        <v>45448</v>
      </c>
      <c r="D1523" s="1">
        <v>45617</v>
      </c>
      <c r="E1523" s="1">
        <v>45617</v>
      </c>
      <c r="F1523" s="1">
        <v>45849</v>
      </c>
      <c r="G1523" s="1">
        <v>45849</v>
      </c>
      <c r="H1523">
        <v>4</v>
      </c>
      <c r="I1523">
        <v>294.58999999999997</v>
      </c>
      <c r="J1523">
        <v>73.650000000000006</v>
      </c>
      <c r="K1523">
        <v>59.39</v>
      </c>
      <c r="L1523" t="s">
        <v>87</v>
      </c>
      <c r="M1523" t="s">
        <v>32</v>
      </c>
      <c r="N1523" t="s">
        <v>42</v>
      </c>
      <c r="O1523">
        <v>34</v>
      </c>
      <c r="P1523" t="s">
        <v>34</v>
      </c>
      <c r="Q1523" t="s">
        <v>66</v>
      </c>
      <c r="R1523" t="s">
        <v>56</v>
      </c>
      <c r="S1523" t="s">
        <v>51</v>
      </c>
      <c r="T1523">
        <v>0</v>
      </c>
      <c r="U1523">
        <v>0</v>
      </c>
      <c r="V1523">
        <v>1</v>
      </c>
      <c r="W1523">
        <v>0</v>
      </c>
      <c r="X1523">
        <v>1</v>
      </c>
      <c r="Y1523">
        <v>0</v>
      </c>
      <c r="Z1523" t="s">
        <v>37</v>
      </c>
      <c r="AA1523">
        <v>1</v>
      </c>
      <c r="AB1523" t="s">
        <v>52</v>
      </c>
      <c r="AC1523" t="b">
        <v>1</v>
      </c>
      <c r="AD1523" t="b">
        <v>1</v>
      </c>
    </row>
    <row r="1524" spans="1:30" x14ac:dyDescent="0.25">
      <c r="A1524" t="s">
        <v>1587</v>
      </c>
      <c r="B1524" s="1">
        <v>44778</v>
      </c>
      <c r="D1524" s="1">
        <v>45528</v>
      </c>
      <c r="E1524" s="1">
        <v>45528</v>
      </c>
      <c r="F1524" s="1">
        <v>45558</v>
      </c>
      <c r="G1524" s="1">
        <v>45558</v>
      </c>
      <c r="H1524">
        <v>10</v>
      </c>
      <c r="I1524">
        <v>162.52000000000001</v>
      </c>
      <c r="J1524">
        <v>16.25</v>
      </c>
      <c r="K1524">
        <v>27.01</v>
      </c>
      <c r="L1524" t="s">
        <v>47</v>
      </c>
      <c r="M1524" t="s">
        <v>76</v>
      </c>
      <c r="N1524" t="s">
        <v>33</v>
      </c>
      <c r="O1524">
        <v>30</v>
      </c>
      <c r="P1524" t="s">
        <v>70</v>
      </c>
      <c r="Q1524" t="s">
        <v>50</v>
      </c>
      <c r="R1524" t="s">
        <v>67</v>
      </c>
      <c r="S1524" t="s">
        <v>96</v>
      </c>
      <c r="T1524">
        <v>0</v>
      </c>
      <c r="U1524">
        <v>0</v>
      </c>
      <c r="V1524">
        <v>0</v>
      </c>
      <c r="W1524">
        <v>1</v>
      </c>
      <c r="X1524">
        <v>5</v>
      </c>
      <c r="Y1524" s="1">
        <v>44881</v>
      </c>
      <c r="Z1524" s="1">
        <v>44881</v>
      </c>
      <c r="AA1524">
        <v>8</v>
      </c>
      <c r="AB1524" t="s">
        <v>73</v>
      </c>
      <c r="AC1524" t="b">
        <v>1</v>
      </c>
      <c r="AD1524" t="b">
        <v>1</v>
      </c>
    </row>
    <row r="1525" spans="1:30" x14ac:dyDescent="0.25">
      <c r="A1525" t="s">
        <v>1588</v>
      </c>
      <c r="B1525" s="1">
        <v>44472</v>
      </c>
      <c r="D1525" s="1">
        <v>44594</v>
      </c>
      <c r="E1525" s="1">
        <v>44594</v>
      </c>
      <c r="F1525" s="1">
        <v>45460</v>
      </c>
      <c r="G1525" s="1">
        <v>45460</v>
      </c>
      <c r="H1525">
        <v>4</v>
      </c>
      <c r="I1525">
        <v>271.74</v>
      </c>
      <c r="J1525">
        <v>67.94</v>
      </c>
      <c r="K1525">
        <v>27.53</v>
      </c>
      <c r="L1525" t="s">
        <v>31</v>
      </c>
      <c r="M1525" t="s">
        <v>76</v>
      </c>
      <c r="N1525" t="s">
        <v>48</v>
      </c>
      <c r="O1525">
        <v>24</v>
      </c>
      <c r="P1525" t="s">
        <v>70</v>
      </c>
      <c r="Q1525" t="s">
        <v>50</v>
      </c>
      <c r="R1525" t="s">
        <v>44</v>
      </c>
      <c r="S1525" t="s">
        <v>96</v>
      </c>
      <c r="T1525">
        <v>0</v>
      </c>
      <c r="U1525">
        <v>0</v>
      </c>
      <c r="V1525">
        <v>0</v>
      </c>
      <c r="W1525">
        <v>1</v>
      </c>
      <c r="X1525">
        <v>1</v>
      </c>
      <c r="Y1525" s="1">
        <v>45601</v>
      </c>
      <c r="Z1525" s="1">
        <v>45601</v>
      </c>
      <c r="AA1525">
        <v>0</v>
      </c>
      <c r="AB1525" t="s">
        <v>38</v>
      </c>
      <c r="AC1525" t="b">
        <v>1</v>
      </c>
      <c r="AD1525" t="b">
        <v>0</v>
      </c>
    </row>
    <row r="1526" spans="1:30" x14ac:dyDescent="0.25">
      <c r="A1526" t="s">
        <v>1589</v>
      </c>
      <c r="B1526" s="1">
        <v>45563</v>
      </c>
      <c r="D1526" s="1">
        <v>45941</v>
      </c>
      <c r="E1526" s="1">
        <v>45941</v>
      </c>
      <c r="F1526" s="1">
        <v>45945</v>
      </c>
      <c r="G1526" s="1">
        <v>45945</v>
      </c>
      <c r="H1526">
        <v>5</v>
      </c>
      <c r="I1526">
        <v>164.16</v>
      </c>
      <c r="J1526">
        <v>32.83</v>
      </c>
      <c r="K1526">
        <v>58.01</v>
      </c>
      <c r="L1526" t="s">
        <v>47</v>
      </c>
      <c r="M1526" t="s">
        <v>60</v>
      </c>
      <c r="N1526" t="s">
        <v>48</v>
      </c>
      <c r="O1526">
        <v>16</v>
      </c>
      <c r="P1526" t="s">
        <v>49</v>
      </c>
      <c r="Q1526" t="s">
        <v>55</v>
      </c>
      <c r="R1526" t="s">
        <v>44</v>
      </c>
      <c r="S1526" t="s">
        <v>36</v>
      </c>
      <c r="T1526">
        <v>2</v>
      </c>
      <c r="U1526">
        <v>0</v>
      </c>
      <c r="V1526">
        <v>0</v>
      </c>
      <c r="W1526">
        <v>0</v>
      </c>
      <c r="X1526">
        <v>0</v>
      </c>
      <c r="Y1526">
        <v>0</v>
      </c>
      <c r="Z1526" t="s">
        <v>37</v>
      </c>
      <c r="AA1526">
        <v>8</v>
      </c>
      <c r="AB1526" t="s">
        <v>38</v>
      </c>
      <c r="AC1526" t="b">
        <v>1</v>
      </c>
      <c r="AD1526" t="b">
        <v>1</v>
      </c>
    </row>
    <row r="1527" spans="1:30" x14ac:dyDescent="0.25">
      <c r="A1527" t="s">
        <v>1590</v>
      </c>
      <c r="B1527" s="1">
        <v>43906</v>
      </c>
      <c r="D1527" s="1">
        <v>44147</v>
      </c>
      <c r="E1527" s="1">
        <v>44147</v>
      </c>
      <c r="F1527" s="1">
        <v>45246</v>
      </c>
      <c r="G1527" s="1">
        <v>45246</v>
      </c>
      <c r="H1527">
        <v>2</v>
      </c>
      <c r="I1527">
        <v>178.07</v>
      </c>
      <c r="J1527">
        <v>89.04</v>
      </c>
      <c r="K1527">
        <v>90.36</v>
      </c>
      <c r="L1527" t="s">
        <v>65</v>
      </c>
      <c r="M1527" t="s">
        <v>104</v>
      </c>
      <c r="N1527" t="s">
        <v>48</v>
      </c>
      <c r="O1527">
        <v>47</v>
      </c>
      <c r="P1527" t="s">
        <v>34</v>
      </c>
      <c r="Q1527" t="s">
        <v>50</v>
      </c>
      <c r="R1527" t="s">
        <v>35</v>
      </c>
      <c r="S1527" t="s">
        <v>100</v>
      </c>
      <c r="T1527">
        <v>0</v>
      </c>
      <c r="U1527">
        <v>0</v>
      </c>
      <c r="V1527">
        <v>0</v>
      </c>
      <c r="W1527">
        <v>0</v>
      </c>
      <c r="X1527">
        <v>0</v>
      </c>
      <c r="Y1527" s="1">
        <v>45485</v>
      </c>
      <c r="Z1527" s="1">
        <v>45485</v>
      </c>
      <c r="AA1527">
        <v>0</v>
      </c>
      <c r="AB1527" t="s">
        <v>52</v>
      </c>
      <c r="AC1527" t="b">
        <v>1</v>
      </c>
      <c r="AD1527" t="b">
        <v>1</v>
      </c>
    </row>
    <row r="1528" spans="1:30" x14ac:dyDescent="0.25">
      <c r="A1528" t="s">
        <v>1591</v>
      </c>
      <c r="B1528" s="1">
        <v>45198</v>
      </c>
      <c r="D1528" s="1">
        <v>45796</v>
      </c>
      <c r="E1528" s="1">
        <v>45796</v>
      </c>
      <c r="F1528" s="1">
        <v>45907</v>
      </c>
      <c r="G1528" s="1">
        <v>45907</v>
      </c>
      <c r="H1528">
        <v>7</v>
      </c>
      <c r="I1528">
        <v>513.91</v>
      </c>
      <c r="J1528">
        <v>73.42</v>
      </c>
      <c r="K1528">
        <v>26.51</v>
      </c>
      <c r="L1528" t="s">
        <v>47</v>
      </c>
      <c r="M1528" t="s">
        <v>54</v>
      </c>
      <c r="N1528" t="s">
        <v>48</v>
      </c>
      <c r="O1528">
        <v>25</v>
      </c>
      <c r="P1528" t="s">
        <v>70</v>
      </c>
      <c r="Q1528" t="s">
        <v>43</v>
      </c>
      <c r="R1528" t="s">
        <v>44</v>
      </c>
      <c r="S1528" t="s">
        <v>36</v>
      </c>
      <c r="T1528">
        <v>1</v>
      </c>
      <c r="U1528">
        <v>0</v>
      </c>
      <c r="V1528">
        <v>0</v>
      </c>
      <c r="W1528">
        <v>1</v>
      </c>
      <c r="X1528">
        <v>0</v>
      </c>
      <c r="Y1528" s="1">
        <v>45206</v>
      </c>
      <c r="Z1528" s="1">
        <v>45206</v>
      </c>
      <c r="AA1528">
        <v>0</v>
      </c>
      <c r="AB1528" t="s">
        <v>73</v>
      </c>
      <c r="AC1528" t="b">
        <v>1</v>
      </c>
      <c r="AD1528" t="b">
        <v>1</v>
      </c>
    </row>
    <row r="1529" spans="1:30" x14ac:dyDescent="0.25">
      <c r="A1529" t="s">
        <v>1592</v>
      </c>
      <c r="B1529" s="1">
        <v>45297</v>
      </c>
      <c r="D1529">
        <v>0</v>
      </c>
      <c r="E1529" t="s">
        <v>92</v>
      </c>
      <c r="F1529">
        <v>0</v>
      </c>
      <c r="G1529" t="s">
        <v>92</v>
      </c>
      <c r="H1529">
        <v>0</v>
      </c>
      <c r="I1529">
        <v>0</v>
      </c>
      <c r="J1529">
        <v>0</v>
      </c>
      <c r="K1529">
        <v>0</v>
      </c>
      <c r="L1529" t="s">
        <v>65</v>
      </c>
      <c r="M1529" t="s">
        <v>32</v>
      </c>
      <c r="N1529" t="s">
        <v>48</v>
      </c>
      <c r="O1529">
        <v>43</v>
      </c>
      <c r="P1529" t="s">
        <v>34</v>
      </c>
      <c r="Q1529" t="s">
        <v>90</v>
      </c>
      <c r="R1529" t="s">
        <v>35</v>
      </c>
      <c r="S1529" t="s">
        <v>51</v>
      </c>
      <c r="T1529">
        <v>0</v>
      </c>
      <c r="U1529">
        <v>0</v>
      </c>
      <c r="V1529">
        <v>0</v>
      </c>
      <c r="W1529">
        <v>0</v>
      </c>
      <c r="X1529">
        <v>0</v>
      </c>
      <c r="Y1529" s="1">
        <v>45762</v>
      </c>
      <c r="Z1529" s="1">
        <v>45762</v>
      </c>
      <c r="AA1529">
        <v>7</v>
      </c>
      <c r="AB1529" t="s">
        <v>52</v>
      </c>
      <c r="AC1529" t="b">
        <v>1</v>
      </c>
      <c r="AD1529" t="b">
        <v>1</v>
      </c>
    </row>
    <row r="1530" spans="1:30" x14ac:dyDescent="0.25">
      <c r="A1530" t="s">
        <v>1593</v>
      </c>
      <c r="B1530" s="1">
        <v>44394</v>
      </c>
      <c r="D1530" s="1">
        <v>45461</v>
      </c>
      <c r="E1530" s="1">
        <v>45461</v>
      </c>
      <c r="F1530" s="1">
        <v>45769</v>
      </c>
      <c r="G1530" s="1">
        <v>45769</v>
      </c>
      <c r="H1530">
        <v>4</v>
      </c>
      <c r="I1530">
        <v>170.06</v>
      </c>
      <c r="J1530">
        <v>42.52</v>
      </c>
      <c r="K1530">
        <v>39.96</v>
      </c>
      <c r="L1530" t="s">
        <v>40</v>
      </c>
      <c r="M1530" t="s">
        <v>95</v>
      </c>
      <c r="N1530" t="s">
        <v>48</v>
      </c>
      <c r="O1530">
        <v>28</v>
      </c>
      <c r="P1530" t="s">
        <v>70</v>
      </c>
      <c r="Q1530" t="s">
        <v>66</v>
      </c>
      <c r="R1530" t="s">
        <v>35</v>
      </c>
      <c r="S1530" t="s">
        <v>45</v>
      </c>
      <c r="T1530">
        <v>0</v>
      </c>
      <c r="U1530">
        <v>0</v>
      </c>
      <c r="V1530">
        <v>0</v>
      </c>
      <c r="W1530">
        <v>0</v>
      </c>
      <c r="X1530">
        <v>0</v>
      </c>
      <c r="Y1530" s="1">
        <v>45040</v>
      </c>
      <c r="Z1530" s="1">
        <v>45040</v>
      </c>
      <c r="AA1530">
        <v>0</v>
      </c>
      <c r="AB1530" t="s">
        <v>73</v>
      </c>
      <c r="AC1530" t="b">
        <v>1</v>
      </c>
      <c r="AD1530" t="b">
        <v>0</v>
      </c>
    </row>
    <row r="1531" spans="1:30" x14ac:dyDescent="0.25">
      <c r="A1531" t="s">
        <v>1594</v>
      </c>
      <c r="B1531" s="1">
        <v>44754</v>
      </c>
      <c r="D1531" s="1">
        <v>45051</v>
      </c>
      <c r="E1531" s="1">
        <v>45051</v>
      </c>
      <c r="F1531" s="1">
        <v>45079</v>
      </c>
      <c r="G1531" s="1">
        <v>45079</v>
      </c>
      <c r="H1531">
        <v>1</v>
      </c>
      <c r="I1531">
        <v>108.85</v>
      </c>
      <c r="J1531">
        <v>108.85</v>
      </c>
      <c r="K1531">
        <v>157.91</v>
      </c>
      <c r="L1531" t="s">
        <v>47</v>
      </c>
      <c r="M1531" t="s">
        <v>41</v>
      </c>
      <c r="N1531" t="s">
        <v>42</v>
      </c>
      <c r="O1531">
        <v>23</v>
      </c>
      <c r="P1531" t="s">
        <v>70</v>
      </c>
      <c r="Q1531" t="s">
        <v>43</v>
      </c>
      <c r="R1531" t="s">
        <v>35</v>
      </c>
      <c r="S1531" t="s">
        <v>72</v>
      </c>
      <c r="T1531">
        <v>0</v>
      </c>
      <c r="U1531">
        <v>0</v>
      </c>
      <c r="V1531">
        <v>0</v>
      </c>
      <c r="W1531">
        <v>0</v>
      </c>
      <c r="X1531">
        <v>0</v>
      </c>
      <c r="Y1531" s="1">
        <v>45941</v>
      </c>
      <c r="Z1531" s="1">
        <v>45941</v>
      </c>
      <c r="AA1531">
        <v>0</v>
      </c>
      <c r="AB1531" t="s">
        <v>73</v>
      </c>
      <c r="AC1531" t="b">
        <v>1</v>
      </c>
      <c r="AD1531" t="b">
        <v>1</v>
      </c>
    </row>
    <row r="1532" spans="1:30" x14ac:dyDescent="0.25">
      <c r="A1532" t="s">
        <v>1595</v>
      </c>
      <c r="B1532" s="1">
        <v>44151</v>
      </c>
      <c r="D1532" s="1">
        <v>45104</v>
      </c>
      <c r="E1532" s="1">
        <v>45104</v>
      </c>
      <c r="F1532" s="1">
        <v>45132</v>
      </c>
      <c r="G1532" s="1">
        <v>45132</v>
      </c>
      <c r="H1532">
        <v>1</v>
      </c>
      <c r="I1532">
        <v>67.06</v>
      </c>
      <c r="J1532">
        <v>67.06</v>
      </c>
      <c r="K1532">
        <v>56.74</v>
      </c>
      <c r="L1532" t="s">
        <v>47</v>
      </c>
      <c r="M1532" t="s">
        <v>76</v>
      </c>
      <c r="N1532" t="s">
        <v>48</v>
      </c>
      <c r="O1532">
        <v>29</v>
      </c>
      <c r="P1532" t="s">
        <v>70</v>
      </c>
      <c r="Q1532" t="s">
        <v>82</v>
      </c>
      <c r="R1532" t="s">
        <v>56</v>
      </c>
      <c r="S1532" t="s">
        <v>100</v>
      </c>
      <c r="T1532">
        <v>0</v>
      </c>
      <c r="U1532">
        <v>1</v>
      </c>
      <c r="V1532">
        <v>0</v>
      </c>
      <c r="W1532">
        <v>0</v>
      </c>
      <c r="X1532">
        <v>0</v>
      </c>
      <c r="Y1532">
        <v>0</v>
      </c>
      <c r="Z1532" t="s">
        <v>37</v>
      </c>
      <c r="AA1532">
        <v>0</v>
      </c>
      <c r="AB1532" t="s">
        <v>38</v>
      </c>
      <c r="AC1532" t="b">
        <v>0</v>
      </c>
      <c r="AD1532" t="b">
        <v>0</v>
      </c>
    </row>
    <row r="1533" spans="1:30" x14ac:dyDescent="0.25">
      <c r="A1533" t="s">
        <v>1596</v>
      </c>
      <c r="B1533" s="1">
        <v>45461</v>
      </c>
      <c r="D1533" s="1">
        <v>45825</v>
      </c>
      <c r="E1533" s="1">
        <v>45825</v>
      </c>
      <c r="F1533" s="1">
        <v>45917</v>
      </c>
      <c r="G1533" s="1">
        <v>45917</v>
      </c>
      <c r="H1533">
        <v>4</v>
      </c>
      <c r="I1533">
        <v>225.88</v>
      </c>
      <c r="J1533">
        <v>56.47</v>
      </c>
      <c r="K1533">
        <v>29.87</v>
      </c>
      <c r="L1533" t="s">
        <v>65</v>
      </c>
      <c r="M1533" t="s">
        <v>54</v>
      </c>
      <c r="N1533" t="s">
        <v>42</v>
      </c>
      <c r="O1533">
        <v>34</v>
      </c>
      <c r="P1533" t="s">
        <v>34</v>
      </c>
      <c r="Q1533" t="s">
        <v>35</v>
      </c>
      <c r="R1533" t="s">
        <v>63</v>
      </c>
      <c r="S1533" t="s">
        <v>45</v>
      </c>
      <c r="T1533">
        <v>0</v>
      </c>
      <c r="U1533">
        <v>0</v>
      </c>
      <c r="V1533">
        <v>0</v>
      </c>
      <c r="W1533">
        <v>0</v>
      </c>
      <c r="X1533">
        <v>0</v>
      </c>
      <c r="Y1533" s="1">
        <v>45497</v>
      </c>
      <c r="Z1533" s="1">
        <v>45497</v>
      </c>
      <c r="AA1533">
        <v>0</v>
      </c>
      <c r="AB1533" t="s">
        <v>52</v>
      </c>
      <c r="AC1533" t="b">
        <v>1</v>
      </c>
      <c r="AD1533" t="b">
        <v>1</v>
      </c>
    </row>
    <row r="1534" spans="1:30" x14ac:dyDescent="0.25">
      <c r="A1534" t="s">
        <v>1597</v>
      </c>
      <c r="B1534" s="1">
        <v>44144</v>
      </c>
      <c r="D1534" s="1">
        <v>45905</v>
      </c>
      <c r="E1534" s="1">
        <v>45905</v>
      </c>
      <c r="F1534" s="1">
        <v>45923</v>
      </c>
      <c r="G1534" s="1">
        <v>45923</v>
      </c>
      <c r="H1534">
        <v>2</v>
      </c>
      <c r="I1534">
        <v>167.27</v>
      </c>
      <c r="J1534">
        <v>83.64</v>
      </c>
      <c r="K1534">
        <v>85.12</v>
      </c>
      <c r="L1534" t="s">
        <v>87</v>
      </c>
      <c r="M1534" t="s">
        <v>95</v>
      </c>
      <c r="N1534" t="s">
        <v>48</v>
      </c>
      <c r="O1534">
        <v>21</v>
      </c>
      <c r="P1534" t="s">
        <v>70</v>
      </c>
      <c r="Q1534" t="s">
        <v>82</v>
      </c>
      <c r="R1534" t="s">
        <v>35</v>
      </c>
      <c r="S1534" t="s">
        <v>51</v>
      </c>
      <c r="T1534">
        <v>0</v>
      </c>
      <c r="U1534">
        <v>0</v>
      </c>
      <c r="V1534">
        <v>0</v>
      </c>
      <c r="W1534">
        <v>0</v>
      </c>
      <c r="X1534">
        <v>0</v>
      </c>
      <c r="Y1534" s="1">
        <v>45918</v>
      </c>
      <c r="Z1534" s="1">
        <v>45918</v>
      </c>
      <c r="AA1534">
        <v>0</v>
      </c>
      <c r="AB1534" t="s">
        <v>73</v>
      </c>
      <c r="AC1534" t="b">
        <v>1</v>
      </c>
      <c r="AD1534" t="b">
        <v>1</v>
      </c>
    </row>
    <row r="1535" spans="1:30" x14ac:dyDescent="0.25">
      <c r="A1535" t="s">
        <v>1598</v>
      </c>
      <c r="B1535" s="1">
        <v>45221</v>
      </c>
      <c r="D1535" s="1">
        <v>45732</v>
      </c>
      <c r="E1535" s="1">
        <v>45732</v>
      </c>
      <c r="F1535" s="1">
        <v>45764</v>
      </c>
      <c r="G1535" s="1">
        <v>45764</v>
      </c>
      <c r="H1535">
        <v>5</v>
      </c>
      <c r="I1535">
        <v>35.799999999999997</v>
      </c>
      <c r="J1535">
        <v>7.16</v>
      </c>
      <c r="K1535">
        <v>13.91</v>
      </c>
      <c r="L1535" t="s">
        <v>59</v>
      </c>
      <c r="M1535" t="s">
        <v>60</v>
      </c>
      <c r="N1535" t="s">
        <v>42</v>
      </c>
      <c r="O1535">
        <v>16</v>
      </c>
      <c r="P1535" t="s">
        <v>49</v>
      </c>
      <c r="Q1535" t="s">
        <v>35</v>
      </c>
      <c r="R1535" t="s">
        <v>44</v>
      </c>
      <c r="S1535" t="s">
        <v>100</v>
      </c>
      <c r="T1535">
        <v>0</v>
      </c>
      <c r="U1535">
        <v>0</v>
      </c>
      <c r="V1535">
        <v>0</v>
      </c>
      <c r="W1535">
        <v>1</v>
      </c>
      <c r="X1535">
        <v>1</v>
      </c>
      <c r="Y1535" s="1">
        <v>45603</v>
      </c>
      <c r="Z1535" s="1">
        <v>45603</v>
      </c>
      <c r="AA1535">
        <v>0</v>
      </c>
      <c r="AB1535" t="s">
        <v>38</v>
      </c>
      <c r="AC1535" t="b">
        <v>1</v>
      </c>
      <c r="AD1535" t="b">
        <v>1</v>
      </c>
    </row>
    <row r="1536" spans="1:30" x14ac:dyDescent="0.25">
      <c r="A1536" t="s">
        <v>1599</v>
      </c>
      <c r="B1536" s="1">
        <v>44187</v>
      </c>
      <c r="D1536" s="1">
        <v>44525</v>
      </c>
      <c r="E1536" s="1">
        <v>44525</v>
      </c>
      <c r="F1536" s="1">
        <v>45006</v>
      </c>
      <c r="G1536" s="1">
        <v>45006</v>
      </c>
      <c r="H1536">
        <v>5</v>
      </c>
      <c r="I1536">
        <v>318.48</v>
      </c>
      <c r="J1536">
        <v>63.7</v>
      </c>
      <c r="K1536">
        <v>105.63</v>
      </c>
      <c r="L1536" t="s">
        <v>31</v>
      </c>
      <c r="M1536" t="s">
        <v>62</v>
      </c>
      <c r="N1536" t="s">
        <v>33</v>
      </c>
      <c r="O1536">
        <v>44</v>
      </c>
      <c r="P1536" t="s">
        <v>34</v>
      </c>
      <c r="Q1536" t="s">
        <v>66</v>
      </c>
      <c r="R1536" t="s">
        <v>35</v>
      </c>
      <c r="S1536" t="s">
        <v>51</v>
      </c>
      <c r="T1536">
        <v>0</v>
      </c>
      <c r="U1536">
        <v>0</v>
      </c>
      <c r="V1536">
        <v>0</v>
      </c>
      <c r="W1536">
        <v>1</v>
      </c>
      <c r="X1536">
        <v>1</v>
      </c>
      <c r="Y1536">
        <v>0</v>
      </c>
      <c r="Z1536" t="s">
        <v>37</v>
      </c>
      <c r="AA1536">
        <v>0</v>
      </c>
      <c r="AB1536" t="s">
        <v>38</v>
      </c>
      <c r="AC1536" t="b">
        <v>1</v>
      </c>
      <c r="AD1536" t="b">
        <v>0</v>
      </c>
    </row>
    <row r="1537" spans="1:30" x14ac:dyDescent="0.25">
      <c r="A1537" t="s">
        <v>1600</v>
      </c>
      <c r="B1537" s="1">
        <v>44901</v>
      </c>
      <c r="D1537" s="1">
        <v>45828</v>
      </c>
      <c r="E1537" s="1">
        <v>45828</v>
      </c>
      <c r="F1537" s="1">
        <v>45869</v>
      </c>
      <c r="G1537" s="1">
        <v>45869</v>
      </c>
      <c r="H1537">
        <v>1</v>
      </c>
      <c r="I1537">
        <v>78.42</v>
      </c>
      <c r="J1537">
        <v>78.42</v>
      </c>
      <c r="K1537">
        <v>29.62</v>
      </c>
      <c r="L1537" t="s">
        <v>87</v>
      </c>
      <c r="M1537" t="s">
        <v>76</v>
      </c>
      <c r="N1537" t="s">
        <v>48</v>
      </c>
      <c r="O1537">
        <v>28</v>
      </c>
      <c r="P1537" t="s">
        <v>70</v>
      </c>
      <c r="Q1537" t="s">
        <v>55</v>
      </c>
      <c r="R1537" t="s">
        <v>44</v>
      </c>
      <c r="S1537" t="s">
        <v>85</v>
      </c>
      <c r="T1537">
        <v>1</v>
      </c>
      <c r="U1537">
        <v>0</v>
      </c>
      <c r="V1537">
        <v>0</v>
      </c>
      <c r="W1537">
        <v>0</v>
      </c>
      <c r="X1537">
        <v>1</v>
      </c>
      <c r="Y1537" s="1">
        <v>45014</v>
      </c>
      <c r="Z1537" s="1">
        <v>45014</v>
      </c>
      <c r="AA1537">
        <v>8</v>
      </c>
      <c r="AB1537" t="s">
        <v>38</v>
      </c>
      <c r="AC1537" t="b">
        <v>1</v>
      </c>
      <c r="AD1537" t="b">
        <v>0</v>
      </c>
    </row>
    <row r="1538" spans="1:30" x14ac:dyDescent="0.25">
      <c r="A1538" t="s">
        <v>1601</v>
      </c>
      <c r="B1538" s="1">
        <v>44511</v>
      </c>
      <c r="D1538" s="1">
        <v>44782</v>
      </c>
      <c r="E1538" s="1">
        <v>44782</v>
      </c>
      <c r="F1538" s="1">
        <v>45874</v>
      </c>
      <c r="G1538" s="1">
        <v>45874</v>
      </c>
      <c r="H1538">
        <v>1</v>
      </c>
      <c r="I1538">
        <v>101.08</v>
      </c>
      <c r="J1538">
        <v>101.08</v>
      </c>
      <c r="K1538">
        <v>136.75</v>
      </c>
      <c r="L1538" t="s">
        <v>40</v>
      </c>
      <c r="M1538" t="s">
        <v>95</v>
      </c>
      <c r="N1538" t="s">
        <v>33</v>
      </c>
      <c r="O1538">
        <v>40</v>
      </c>
      <c r="P1538" t="s">
        <v>34</v>
      </c>
      <c r="Q1538" t="s">
        <v>43</v>
      </c>
      <c r="R1538" t="s">
        <v>44</v>
      </c>
      <c r="S1538" t="s">
        <v>57</v>
      </c>
      <c r="T1538">
        <v>1</v>
      </c>
      <c r="U1538">
        <v>0</v>
      </c>
      <c r="V1538">
        <v>0</v>
      </c>
      <c r="W1538">
        <v>0</v>
      </c>
      <c r="X1538">
        <v>0</v>
      </c>
      <c r="Y1538" s="1">
        <v>45114</v>
      </c>
      <c r="Z1538" s="1">
        <v>45114</v>
      </c>
      <c r="AA1538">
        <v>3</v>
      </c>
      <c r="AB1538" t="s">
        <v>38</v>
      </c>
      <c r="AC1538" t="b">
        <v>1</v>
      </c>
      <c r="AD1538" t="b">
        <v>0</v>
      </c>
    </row>
    <row r="1539" spans="1:30" x14ac:dyDescent="0.25">
      <c r="A1539" t="s">
        <v>1602</v>
      </c>
      <c r="B1539" s="1">
        <v>45048</v>
      </c>
      <c r="D1539" s="1">
        <v>45259</v>
      </c>
      <c r="E1539" s="1">
        <v>45259</v>
      </c>
      <c r="F1539" s="1">
        <v>45873</v>
      </c>
      <c r="G1539" s="1">
        <v>45873</v>
      </c>
      <c r="H1539">
        <v>3</v>
      </c>
      <c r="I1539">
        <v>214.94</v>
      </c>
      <c r="J1539">
        <v>71.650000000000006</v>
      </c>
      <c r="K1539">
        <v>34.29</v>
      </c>
      <c r="L1539" t="s">
        <v>31</v>
      </c>
      <c r="M1539" t="s">
        <v>88</v>
      </c>
      <c r="N1539" t="s">
        <v>48</v>
      </c>
      <c r="O1539">
        <v>32</v>
      </c>
      <c r="P1539" t="s">
        <v>34</v>
      </c>
      <c r="Q1539" t="s">
        <v>55</v>
      </c>
      <c r="R1539" t="s">
        <v>63</v>
      </c>
      <c r="S1539" t="s">
        <v>57</v>
      </c>
      <c r="T1539">
        <v>0</v>
      </c>
      <c r="U1539">
        <v>0</v>
      </c>
      <c r="V1539">
        <v>0</v>
      </c>
      <c r="W1539">
        <v>0</v>
      </c>
      <c r="X1539">
        <v>1</v>
      </c>
      <c r="Y1539" s="1">
        <v>45316</v>
      </c>
      <c r="Z1539" s="1">
        <v>45316</v>
      </c>
      <c r="AA1539">
        <v>0</v>
      </c>
      <c r="AB1539" t="s">
        <v>38</v>
      </c>
      <c r="AC1539" t="b">
        <v>1</v>
      </c>
      <c r="AD1539" t="b">
        <v>0</v>
      </c>
    </row>
    <row r="1540" spans="1:30" x14ac:dyDescent="0.25">
      <c r="A1540" t="s">
        <v>1603</v>
      </c>
      <c r="B1540" s="1">
        <v>44556</v>
      </c>
      <c r="D1540" s="1">
        <v>45038</v>
      </c>
      <c r="E1540" s="1">
        <v>45038</v>
      </c>
      <c r="F1540" s="1">
        <v>45654</v>
      </c>
      <c r="G1540" s="1">
        <v>45654</v>
      </c>
      <c r="H1540">
        <v>5</v>
      </c>
      <c r="I1540">
        <v>5.6</v>
      </c>
      <c r="J1540">
        <v>1.1200000000000001</v>
      </c>
      <c r="K1540">
        <v>0</v>
      </c>
      <c r="L1540" t="s">
        <v>31</v>
      </c>
      <c r="M1540" t="s">
        <v>54</v>
      </c>
      <c r="N1540" t="s">
        <v>42</v>
      </c>
      <c r="O1540">
        <v>31</v>
      </c>
      <c r="P1540" t="s">
        <v>34</v>
      </c>
      <c r="Q1540" t="s">
        <v>35</v>
      </c>
      <c r="R1540" t="s">
        <v>35</v>
      </c>
      <c r="S1540" t="s">
        <v>96</v>
      </c>
      <c r="T1540">
        <v>0</v>
      </c>
      <c r="U1540">
        <v>0</v>
      </c>
      <c r="V1540">
        <v>0</v>
      </c>
      <c r="W1540">
        <v>0</v>
      </c>
      <c r="X1540">
        <v>3</v>
      </c>
      <c r="Y1540">
        <v>0</v>
      </c>
      <c r="Z1540" t="s">
        <v>37</v>
      </c>
      <c r="AA1540">
        <v>0</v>
      </c>
      <c r="AB1540" t="s">
        <v>38</v>
      </c>
      <c r="AC1540" t="b">
        <v>1</v>
      </c>
      <c r="AD1540" t="b">
        <v>1</v>
      </c>
    </row>
    <row r="1541" spans="1:30" x14ac:dyDescent="0.25">
      <c r="A1541" t="s">
        <v>1604</v>
      </c>
      <c r="B1541" s="1">
        <v>45557</v>
      </c>
      <c r="D1541" s="1">
        <v>45771</v>
      </c>
      <c r="E1541" s="1">
        <v>45771</v>
      </c>
      <c r="F1541" s="1">
        <v>45834</v>
      </c>
      <c r="G1541" s="1">
        <v>45834</v>
      </c>
      <c r="H1541">
        <v>3</v>
      </c>
      <c r="I1541">
        <v>284.49</v>
      </c>
      <c r="J1541">
        <v>94.83</v>
      </c>
      <c r="K1541">
        <v>124.28</v>
      </c>
      <c r="L1541" t="s">
        <v>87</v>
      </c>
      <c r="M1541" t="s">
        <v>95</v>
      </c>
      <c r="N1541" t="s">
        <v>33</v>
      </c>
      <c r="O1541">
        <v>29</v>
      </c>
      <c r="P1541" t="s">
        <v>70</v>
      </c>
      <c r="Q1541" t="s">
        <v>66</v>
      </c>
      <c r="R1541" t="s">
        <v>63</v>
      </c>
      <c r="S1541" t="s">
        <v>96</v>
      </c>
      <c r="T1541">
        <v>0</v>
      </c>
      <c r="U1541">
        <v>0</v>
      </c>
      <c r="V1541">
        <v>0</v>
      </c>
      <c r="W1541">
        <v>0</v>
      </c>
      <c r="X1541">
        <v>0</v>
      </c>
      <c r="Y1541" s="1">
        <v>45796</v>
      </c>
      <c r="Z1541" s="1">
        <v>45796</v>
      </c>
      <c r="AA1541">
        <v>0</v>
      </c>
      <c r="AB1541" t="s">
        <v>52</v>
      </c>
      <c r="AC1541" t="b">
        <v>0</v>
      </c>
      <c r="AD1541" t="b">
        <v>1</v>
      </c>
    </row>
    <row r="1542" spans="1:30" x14ac:dyDescent="0.25">
      <c r="A1542" t="s">
        <v>1605</v>
      </c>
      <c r="B1542" s="1">
        <v>43856</v>
      </c>
      <c r="D1542" s="1">
        <v>44948</v>
      </c>
      <c r="E1542" s="1">
        <v>44948</v>
      </c>
      <c r="F1542" s="1">
        <v>45375</v>
      </c>
      <c r="G1542" s="1">
        <v>45375</v>
      </c>
      <c r="H1542">
        <v>2</v>
      </c>
      <c r="I1542">
        <v>125.39</v>
      </c>
      <c r="J1542">
        <v>62.7</v>
      </c>
      <c r="K1542">
        <v>54.75</v>
      </c>
      <c r="L1542" t="s">
        <v>40</v>
      </c>
      <c r="M1542" t="s">
        <v>54</v>
      </c>
      <c r="N1542" t="s">
        <v>48</v>
      </c>
      <c r="O1542">
        <v>34</v>
      </c>
      <c r="P1542" t="s">
        <v>34</v>
      </c>
      <c r="Q1542" t="s">
        <v>35</v>
      </c>
      <c r="R1542" t="s">
        <v>35</v>
      </c>
      <c r="S1542" t="s">
        <v>72</v>
      </c>
      <c r="T1542">
        <v>0</v>
      </c>
      <c r="U1542">
        <v>1</v>
      </c>
      <c r="V1542">
        <v>0</v>
      </c>
      <c r="W1542">
        <v>0</v>
      </c>
      <c r="X1542">
        <v>1</v>
      </c>
      <c r="Y1542">
        <v>0</v>
      </c>
      <c r="Z1542" t="s">
        <v>37</v>
      </c>
      <c r="AA1542">
        <v>0</v>
      </c>
      <c r="AB1542" t="s">
        <v>52</v>
      </c>
      <c r="AC1542" t="b">
        <v>1</v>
      </c>
      <c r="AD1542" t="b">
        <v>0</v>
      </c>
    </row>
    <row r="1543" spans="1:30" x14ac:dyDescent="0.25">
      <c r="A1543" t="s">
        <v>1606</v>
      </c>
      <c r="B1543" s="1">
        <v>43962</v>
      </c>
      <c r="D1543" s="1">
        <v>45674</v>
      </c>
      <c r="E1543" s="1">
        <v>45674</v>
      </c>
      <c r="F1543" s="1">
        <v>45856</v>
      </c>
      <c r="G1543" s="1">
        <v>45856</v>
      </c>
      <c r="H1543">
        <v>5</v>
      </c>
      <c r="I1543">
        <v>371.28</v>
      </c>
      <c r="J1543">
        <v>74.260000000000005</v>
      </c>
      <c r="K1543">
        <v>115.97</v>
      </c>
      <c r="L1543" t="s">
        <v>40</v>
      </c>
      <c r="M1543" t="s">
        <v>54</v>
      </c>
      <c r="N1543" t="s">
        <v>42</v>
      </c>
      <c r="O1543">
        <v>22</v>
      </c>
      <c r="P1543" t="s">
        <v>70</v>
      </c>
      <c r="Q1543" t="s">
        <v>50</v>
      </c>
      <c r="R1543" t="s">
        <v>44</v>
      </c>
      <c r="S1543" t="s">
        <v>96</v>
      </c>
      <c r="T1543">
        <v>0</v>
      </c>
      <c r="U1543">
        <v>0</v>
      </c>
      <c r="V1543">
        <v>1</v>
      </c>
      <c r="W1543">
        <v>0</v>
      </c>
      <c r="X1543">
        <v>2</v>
      </c>
      <c r="Y1543" s="1">
        <v>44722</v>
      </c>
      <c r="Z1543" s="1">
        <v>44722</v>
      </c>
      <c r="AA1543">
        <v>7</v>
      </c>
      <c r="AB1543" t="s">
        <v>52</v>
      </c>
      <c r="AC1543" t="b">
        <v>0</v>
      </c>
      <c r="AD1543" t="b">
        <v>1</v>
      </c>
    </row>
    <row r="1544" spans="1:30" x14ac:dyDescent="0.25">
      <c r="A1544" t="s">
        <v>1607</v>
      </c>
      <c r="B1544" s="1">
        <v>44663</v>
      </c>
      <c r="D1544" s="1">
        <v>45223</v>
      </c>
      <c r="E1544" s="1">
        <v>45223</v>
      </c>
      <c r="F1544" s="1">
        <v>45367</v>
      </c>
      <c r="G1544" s="1">
        <v>45367</v>
      </c>
      <c r="H1544">
        <v>2</v>
      </c>
      <c r="I1544">
        <v>155.52000000000001</v>
      </c>
      <c r="J1544">
        <v>77.760000000000005</v>
      </c>
      <c r="K1544">
        <v>77.489999999999995</v>
      </c>
      <c r="L1544" t="s">
        <v>31</v>
      </c>
      <c r="M1544" t="s">
        <v>54</v>
      </c>
      <c r="N1544" t="s">
        <v>42</v>
      </c>
      <c r="O1544">
        <v>31</v>
      </c>
      <c r="P1544" t="s">
        <v>34</v>
      </c>
      <c r="Q1544" t="s">
        <v>50</v>
      </c>
      <c r="R1544" t="s">
        <v>63</v>
      </c>
      <c r="S1544" t="s">
        <v>96</v>
      </c>
      <c r="T1544">
        <v>0</v>
      </c>
      <c r="U1544">
        <v>0</v>
      </c>
      <c r="V1544">
        <v>0</v>
      </c>
      <c r="W1544">
        <v>0</v>
      </c>
      <c r="X1544">
        <v>0</v>
      </c>
      <c r="Y1544">
        <v>0</v>
      </c>
      <c r="Z1544" t="s">
        <v>37</v>
      </c>
      <c r="AA1544">
        <v>9</v>
      </c>
      <c r="AB1544" t="s">
        <v>38</v>
      </c>
      <c r="AC1544" t="b">
        <v>1</v>
      </c>
      <c r="AD1544" t="b">
        <v>1</v>
      </c>
    </row>
    <row r="1545" spans="1:30" x14ac:dyDescent="0.25">
      <c r="A1545" t="s">
        <v>1608</v>
      </c>
      <c r="B1545" s="1">
        <v>43928</v>
      </c>
      <c r="D1545" s="1">
        <v>44460</v>
      </c>
      <c r="E1545" s="1">
        <v>44460</v>
      </c>
      <c r="F1545" s="1">
        <v>44673</v>
      </c>
      <c r="G1545" s="1">
        <v>44673</v>
      </c>
      <c r="H1545">
        <v>1</v>
      </c>
      <c r="I1545">
        <v>92.99</v>
      </c>
      <c r="J1545">
        <v>92.99</v>
      </c>
      <c r="K1545">
        <v>118.49</v>
      </c>
      <c r="L1545" t="s">
        <v>65</v>
      </c>
      <c r="M1545" t="s">
        <v>60</v>
      </c>
      <c r="N1545" t="s">
        <v>48</v>
      </c>
      <c r="O1545">
        <v>33</v>
      </c>
      <c r="P1545" t="s">
        <v>34</v>
      </c>
      <c r="Q1545" t="s">
        <v>82</v>
      </c>
      <c r="R1545" t="s">
        <v>67</v>
      </c>
      <c r="S1545" t="s">
        <v>72</v>
      </c>
      <c r="T1545">
        <v>1</v>
      </c>
      <c r="U1545">
        <v>0</v>
      </c>
      <c r="V1545">
        <v>0</v>
      </c>
      <c r="W1545">
        <v>0</v>
      </c>
      <c r="X1545">
        <v>0</v>
      </c>
      <c r="Y1545" s="1">
        <v>45636</v>
      </c>
      <c r="Z1545" s="1">
        <v>45636</v>
      </c>
      <c r="AA1545">
        <v>0</v>
      </c>
      <c r="AB1545" t="s">
        <v>38</v>
      </c>
      <c r="AC1545" t="b">
        <v>1</v>
      </c>
      <c r="AD1545" t="b">
        <v>1</v>
      </c>
    </row>
    <row r="1546" spans="1:30" x14ac:dyDescent="0.25">
      <c r="A1546" t="s">
        <v>1609</v>
      </c>
      <c r="B1546" s="1">
        <v>44704</v>
      </c>
      <c r="D1546" s="1">
        <v>45143</v>
      </c>
      <c r="E1546" s="1">
        <v>45143</v>
      </c>
      <c r="F1546" s="1">
        <v>45244</v>
      </c>
      <c r="G1546" s="1">
        <v>45244</v>
      </c>
      <c r="H1546">
        <v>6</v>
      </c>
      <c r="I1546">
        <v>292.45</v>
      </c>
      <c r="J1546">
        <v>48.74</v>
      </c>
      <c r="K1546">
        <v>71.569999999999993</v>
      </c>
      <c r="L1546" t="s">
        <v>47</v>
      </c>
      <c r="M1546" t="s">
        <v>41</v>
      </c>
      <c r="N1546" t="s">
        <v>48</v>
      </c>
      <c r="O1546">
        <v>30</v>
      </c>
      <c r="P1546" t="s">
        <v>70</v>
      </c>
      <c r="Q1546" t="s">
        <v>43</v>
      </c>
      <c r="R1546" t="s">
        <v>67</v>
      </c>
      <c r="S1546" t="s">
        <v>72</v>
      </c>
      <c r="T1546">
        <v>0</v>
      </c>
      <c r="U1546">
        <v>1</v>
      </c>
      <c r="V1546">
        <v>0</v>
      </c>
      <c r="W1546">
        <v>0</v>
      </c>
      <c r="X1546">
        <v>1</v>
      </c>
      <c r="Y1546">
        <v>0</v>
      </c>
      <c r="Z1546" t="s">
        <v>37</v>
      </c>
      <c r="AA1546">
        <v>0</v>
      </c>
      <c r="AB1546" t="s">
        <v>38</v>
      </c>
      <c r="AC1546" t="b">
        <v>1</v>
      </c>
      <c r="AD1546" t="b">
        <v>1</v>
      </c>
    </row>
    <row r="1547" spans="1:30" x14ac:dyDescent="0.25">
      <c r="A1547" t="s">
        <v>1610</v>
      </c>
      <c r="B1547" s="1">
        <v>44834</v>
      </c>
      <c r="D1547" s="1">
        <v>45403</v>
      </c>
      <c r="E1547" s="1">
        <v>45403</v>
      </c>
      <c r="F1547" s="1">
        <v>45712</v>
      </c>
      <c r="G1547" s="1">
        <v>45712</v>
      </c>
      <c r="H1547">
        <v>3</v>
      </c>
      <c r="I1547">
        <v>54.01</v>
      </c>
      <c r="J1547">
        <v>18</v>
      </c>
      <c r="K1547">
        <v>21</v>
      </c>
      <c r="L1547" t="s">
        <v>31</v>
      </c>
      <c r="M1547" t="s">
        <v>60</v>
      </c>
      <c r="N1547" t="s">
        <v>33</v>
      </c>
      <c r="O1547">
        <v>46</v>
      </c>
      <c r="P1547" t="s">
        <v>34</v>
      </c>
      <c r="Q1547" t="s">
        <v>50</v>
      </c>
      <c r="R1547" t="s">
        <v>67</v>
      </c>
      <c r="S1547" t="s">
        <v>45</v>
      </c>
      <c r="T1547">
        <v>0</v>
      </c>
      <c r="U1547">
        <v>1</v>
      </c>
      <c r="V1547">
        <v>0</v>
      </c>
      <c r="W1547">
        <v>1</v>
      </c>
      <c r="X1547">
        <v>1</v>
      </c>
      <c r="Y1547" s="1">
        <v>45167</v>
      </c>
      <c r="Z1547" s="1">
        <v>45167</v>
      </c>
      <c r="AA1547">
        <v>9</v>
      </c>
      <c r="AB1547" t="s">
        <v>38</v>
      </c>
      <c r="AC1547" t="b">
        <v>1</v>
      </c>
      <c r="AD1547" t="b">
        <v>1</v>
      </c>
    </row>
    <row r="1548" spans="1:30" x14ac:dyDescent="0.25">
      <c r="A1548" t="s">
        <v>1611</v>
      </c>
      <c r="B1548" s="1">
        <v>44315</v>
      </c>
      <c r="D1548" s="1">
        <v>45316</v>
      </c>
      <c r="E1548" s="1">
        <v>45316</v>
      </c>
      <c r="F1548" s="1">
        <v>45335</v>
      </c>
      <c r="G1548" s="1">
        <v>45335</v>
      </c>
      <c r="H1548">
        <v>1</v>
      </c>
      <c r="I1548">
        <v>8.61</v>
      </c>
      <c r="J1548">
        <v>8.61</v>
      </c>
      <c r="K1548">
        <v>13.98</v>
      </c>
      <c r="L1548" t="s">
        <v>65</v>
      </c>
      <c r="M1548" t="s">
        <v>95</v>
      </c>
      <c r="N1548" t="s">
        <v>48</v>
      </c>
      <c r="O1548">
        <v>52</v>
      </c>
      <c r="P1548" t="s">
        <v>34</v>
      </c>
      <c r="Q1548" t="s">
        <v>66</v>
      </c>
      <c r="R1548" t="s">
        <v>56</v>
      </c>
      <c r="S1548" t="s">
        <v>96</v>
      </c>
      <c r="T1548">
        <v>0</v>
      </c>
      <c r="U1548">
        <v>0</v>
      </c>
      <c r="V1548">
        <v>0</v>
      </c>
      <c r="W1548">
        <v>0</v>
      </c>
      <c r="X1548">
        <v>1</v>
      </c>
      <c r="Y1548" s="1">
        <v>44514</v>
      </c>
      <c r="Z1548" s="1">
        <v>44514</v>
      </c>
      <c r="AA1548">
        <v>0</v>
      </c>
      <c r="AB1548" t="s">
        <v>73</v>
      </c>
      <c r="AC1548" t="b">
        <v>1</v>
      </c>
      <c r="AD1548" t="b">
        <v>1</v>
      </c>
    </row>
    <row r="1549" spans="1:30" x14ac:dyDescent="0.25">
      <c r="A1549" t="s">
        <v>1612</v>
      </c>
      <c r="B1549" s="1">
        <v>44783</v>
      </c>
      <c r="D1549" s="1">
        <v>44854</v>
      </c>
      <c r="E1549" s="1">
        <v>44854</v>
      </c>
      <c r="F1549" s="1">
        <v>45011</v>
      </c>
      <c r="G1549" s="1">
        <v>45011</v>
      </c>
      <c r="H1549">
        <v>1</v>
      </c>
      <c r="I1549">
        <v>63.3</v>
      </c>
      <c r="J1549">
        <v>63.3</v>
      </c>
      <c r="K1549">
        <v>69.08</v>
      </c>
      <c r="L1549" t="s">
        <v>65</v>
      </c>
      <c r="M1549" t="s">
        <v>62</v>
      </c>
      <c r="N1549" t="s">
        <v>48</v>
      </c>
      <c r="O1549">
        <v>51</v>
      </c>
      <c r="P1549" t="s">
        <v>34</v>
      </c>
      <c r="Q1549" t="s">
        <v>35</v>
      </c>
      <c r="R1549" t="s">
        <v>63</v>
      </c>
      <c r="S1549" t="s">
        <v>85</v>
      </c>
      <c r="T1549">
        <v>0</v>
      </c>
      <c r="U1549">
        <v>0</v>
      </c>
      <c r="V1549">
        <v>0</v>
      </c>
      <c r="W1549">
        <v>0</v>
      </c>
      <c r="X1549">
        <v>1</v>
      </c>
      <c r="Y1549" s="1">
        <v>45616</v>
      </c>
      <c r="Z1549" s="1">
        <v>45616</v>
      </c>
      <c r="AA1549">
        <v>8</v>
      </c>
      <c r="AB1549" t="s">
        <v>38</v>
      </c>
      <c r="AC1549" t="b">
        <v>1</v>
      </c>
      <c r="AD1549" t="b">
        <v>1</v>
      </c>
    </row>
    <row r="1550" spans="1:30" x14ac:dyDescent="0.25">
      <c r="A1550" t="s">
        <v>1613</v>
      </c>
      <c r="B1550" s="1">
        <v>44228</v>
      </c>
      <c r="D1550" s="1">
        <v>45396</v>
      </c>
      <c r="E1550" s="1">
        <v>45396</v>
      </c>
      <c r="F1550" s="1">
        <v>45552</v>
      </c>
      <c r="G1550" s="1">
        <v>45552</v>
      </c>
      <c r="H1550">
        <v>3</v>
      </c>
      <c r="I1550">
        <v>32.299999999999997</v>
      </c>
      <c r="J1550">
        <v>10.77</v>
      </c>
      <c r="K1550">
        <v>3.89</v>
      </c>
      <c r="L1550" t="s">
        <v>65</v>
      </c>
      <c r="M1550" t="s">
        <v>95</v>
      </c>
      <c r="N1550" t="s">
        <v>48</v>
      </c>
      <c r="O1550">
        <v>36</v>
      </c>
      <c r="P1550" t="s">
        <v>34</v>
      </c>
      <c r="Q1550" t="s">
        <v>90</v>
      </c>
      <c r="R1550" t="s">
        <v>35</v>
      </c>
      <c r="S1550" t="s">
        <v>45</v>
      </c>
      <c r="T1550">
        <v>0</v>
      </c>
      <c r="U1550">
        <v>0</v>
      </c>
      <c r="V1550">
        <v>0</v>
      </c>
      <c r="W1550">
        <v>0</v>
      </c>
      <c r="X1550">
        <v>1</v>
      </c>
      <c r="Y1550" s="1">
        <v>45745</v>
      </c>
      <c r="Z1550" s="1">
        <v>45745</v>
      </c>
      <c r="AA1550">
        <v>9</v>
      </c>
      <c r="AB1550" t="s">
        <v>73</v>
      </c>
      <c r="AC1550" t="b">
        <v>1</v>
      </c>
      <c r="AD1550" t="b">
        <v>1</v>
      </c>
    </row>
    <row r="1551" spans="1:30" x14ac:dyDescent="0.25">
      <c r="A1551" t="s">
        <v>1614</v>
      </c>
      <c r="B1551" s="1">
        <v>43972</v>
      </c>
      <c r="D1551" s="1">
        <v>45242</v>
      </c>
      <c r="E1551" s="1">
        <v>45242</v>
      </c>
      <c r="F1551" s="1">
        <v>45695</v>
      </c>
      <c r="G1551" s="1">
        <v>45695</v>
      </c>
      <c r="H1551">
        <v>2</v>
      </c>
      <c r="I1551">
        <v>109.44</v>
      </c>
      <c r="J1551">
        <v>54.72</v>
      </c>
      <c r="K1551">
        <v>7.93</v>
      </c>
      <c r="L1551" t="s">
        <v>31</v>
      </c>
      <c r="M1551" t="s">
        <v>32</v>
      </c>
      <c r="N1551" t="s">
        <v>33</v>
      </c>
      <c r="O1551">
        <v>16</v>
      </c>
      <c r="P1551" t="s">
        <v>49</v>
      </c>
      <c r="Q1551" t="s">
        <v>66</v>
      </c>
      <c r="R1551" t="s">
        <v>63</v>
      </c>
      <c r="S1551" t="s">
        <v>100</v>
      </c>
      <c r="T1551">
        <v>0</v>
      </c>
      <c r="U1551">
        <v>0</v>
      </c>
      <c r="V1551">
        <v>0</v>
      </c>
      <c r="W1551">
        <v>1</v>
      </c>
      <c r="X1551">
        <v>1</v>
      </c>
      <c r="Y1551" s="1">
        <v>45370</v>
      </c>
      <c r="Z1551" s="1">
        <v>45370</v>
      </c>
      <c r="AA1551">
        <v>0</v>
      </c>
      <c r="AB1551" t="s">
        <v>73</v>
      </c>
      <c r="AC1551" t="b">
        <v>1</v>
      </c>
      <c r="AD1551" t="b">
        <v>0</v>
      </c>
    </row>
    <row r="1552" spans="1:30" x14ac:dyDescent="0.25">
      <c r="A1552" t="s">
        <v>1615</v>
      </c>
      <c r="B1552" s="1">
        <v>45016</v>
      </c>
      <c r="D1552" s="1">
        <v>45136</v>
      </c>
      <c r="E1552" s="1">
        <v>45136</v>
      </c>
      <c r="F1552" s="1">
        <v>45150</v>
      </c>
      <c r="G1552" s="1">
        <v>45150</v>
      </c>
      <c r="H1552">
        <v>4</v>
      </c>
      <c r="I1552">
        <v>186.19</v>
      </c>
      <c r="J1552">
        <v>46.55</v>
      </c>
      <c r="K1552">
        <v>59.23</v>
      </c>
      <c r="L1552" t="s">
        <v>47</v>
      </c>
      <c r="M1552" t="s">
        <v>54</v>
      </c>
      <c r="N1552" t="s">
        <v>33</v>
      </c>
      <c r="O1552">
        <v>45</v>
      </c>
      <c r="P1552" t="s">
        <v>34</v>
      </c>
      <c r="Q1552" t="s">
        <v>90</v>
      </c>
      <c r="R1552" t="s">
        <v>56</v>
      </c>
      <c r="S1552" t="s">
        <v>45</v>
      </c>
      <c r="T1552">
        <v>0</v>
      </c>
      <c r="U1552">
        <v>0</v>
      </c>
      <c r="V1552">
        <v>1</v>
      </c>
      <c r="W1552">
        <v>1</v>
      </c>
      <c r="X1552">
        <v>0</v>
      </c>
      <c r="Y1552" s="1">
        <v>45848</v>
      </c>
      <c r="Z1552" s="1">
        <v>45848</v>
      </c>
      <c r="AA1552">
        <v>4</v>
      </c>
      <c r="AB1552" t="s">
        <v>38</v>
      </c>
      <c r="AC1552" t="b">
        <v>0</v>
      </c>
      <c r="AD1552" t="b">
        <v>1</v>
      </c>
    </row>
    <row r="1553" spans="1:30" x14ac:dyDescent="0.25">
      <c r="A1553" t="s">
        <v>1380</v>
      </c>
      <c r="B1553" s="1">
        <v>43842</v>
      </c>
      <c r="D1553" s="1">
        <v>43982</v>
      </c>
      <c r="E1553" s="1">
        <v>43982</v>
      </c>
      <c r="F1553" s="1">
        <v>45487</v>
      </c>
      <c r="G1553" s="1">
        <v>45487</v>
      </c>
      <c r="H1553">
        <v>2</v>
      </c>
      <c r="I1553">
        <v>157.88999999999999</v>
      </c>
      <c r="J1553">
        <v>78.95</v>
      </c>
      <c r="K1553">
        <v>17.66</v>
      </c>
      <c r="L1553" t="s">
        <v>65</v>
      </c>
      <c r="M1553" t="s">
        <v>62</v>
      </c>
      <c r="N1553" t="s">
        <v>48</v>
      </c>
      <c r="O1553">
        <v>33</v>
      </c>
      <c r="P1553" t="s">
        <v>34</v>
      </c>
      <c r="Q1553" t="s">
        <v>50</v>
      </c>
      <c r="R1553" t="s">
        <v>63</v>
      </c>
      <c r="S1553" t="s">
        <v>45</v>
      </c>
      <c r="T1553">
        <v>1</v>
      </c>
      <c r="U1553">
        <v>1</v>
      </c>
      <c r="V1553">
        <v>0</v>
      </c>
      <c r="W1553">
        <v>0</v>
      </c>
      <c r="X1553">
        <v>0</v>
      </c>
      <c r="Y1553" s="1">
        <v>44219</v>
      </c>
      <c r="Z1553" s="1">
        <v>44219</v>
      </c>
      <c r="AA1553">
        <v>0</v>
      </c>
      <c r="AB1553" t="s">
        <v>38</v>
      </c>
      <c r="AC1553" t="b">
        <v>1</v>
      </c>
      <c r="AD1553" t="b">
        <v>0</v>
      </c>
    </row>
    <row r="1554" spans="1:30" x14ac:dyDescent="0.25">
      <c r="A1554" t="s">
        <v>1616</v>
      </c>
      <c r="B1554" s="1">
        <v>44513</v>
      </c>
      <c r="D1554" s="1">
        <v>44884</v>
      </c>
      <c r="E1554" s="1">
        <v>44884</v>
      </c>
      <c r="F1554" s="1">
        <v>45817</v>
      </c>
      <c r="G1554" s="1">
        <v>45817</v>
      </c>
      <c r="H1554">
        <v>2</v>
      </c>
      <c r="I1554">
        <v>113.78</v>
      </c>
      <c r="J1554">
        <v>56.89</v>
      </c>
      <c r="K1554">
        <v>31.73</v>
      </c>
      <c r="L1554" t="s">
        <v>47</v>
      </c>
      <c r="M1554" t="s">
        <v>95</v>
      </c>
      <c r="N1554" t="s">
        <v>42</v>
      </c>
      <c r="O1554">
        <v>20</v>
      </c>
      <c r="P1554" t="s">
        <v>70</v>
      </c>
      <c r="Q1554" t="s">
        <v>55</v>
      </c>
      <c r="R1554" t="s">
        <v>63</v>
      </c>
      <c r="S1554" t="s">
        <v>51</v>
      </c>
      <c r="T1554">
        <v>0</v>
      </c>
      <c r="U1554">
        <v>1</v>
      </c>
      <c r="V1554">
        <v>0</v>
      </c>
      <c r="W1554">
        <v>0</v>
      </c>
      <c r="X1554">
        <v>1</v>
      </c>
      <c r="Y1554">
        <v>0</v>
      </c>
      <c r="Z1554" t="s">
        <v>37</v>
      </c>
      <c r="AA1554">
        <v>0</v>
      </c>
      <c r="AB1554" t="s">
        <v>52</v>
      </c>
      <c r="AC1554" t="b">
        <v>1</v>
      </c>
      <c r="AD1554" t="b">
        <v>0</v>
      </c>
    </row>
    <row r="1555" spans="1:30" x14ac:dyDescent="0.25">
      <c r="A1555" t="s">
        <v>1617</v>
      </c>
      <c r="B1555" s="1">
        <v>45405</v>
      </c>
      <c r="D1555" s="1">
        <v>45552</v>
      </c>
      <c r="E1555" s="1">
        <v>45552</v>
      </c>
      <c r="F1555" s="1">
        <v>45652</v>
      </c>
      <c r="G1555" s="1">
        <v>45652</v>
      </c>
      <c r="H1555">
        <v>1</v>
      </c>
      <c r="I1555">
        <v>27.68</v>
      </c>
      <c r="J1555">
        <v>27.68</v>
      </c>
      <c r="K1555">
        <v>20.61</v>
      </c>
      <c r="L1555" t="s">
        <v>65</v>
      </c>
      <c r="M1555" t="s">
        <v>88</v>
      </c>
      <c r="N1555" t="s">
        <v>48</v>
      </c>
      <c r="O1555">
        <v>39</v>
      </c>
      <c r="P1555" t="s">
        <v>34</v>
      </c>
      <c r="Q1555" t="s">
        <v>90</v>
      </c>
      <c r="R1555" t="s">
        <v>56</v>
      </c>
      <c r="S1555" t="s">
        <v>45</v>
      </c>
      <c r="T1555">
        <v>0</v>
      </c>
      <c r="U1555">
        <v>0</v>
      </c>
      <c r="V1555">
        <v>0</v>
      </c>
      <c r="W1555">
        <v>0</v>
      </c>
      <c r="X1555">
        <v>0</v>
      </c>
      <c r="Y1555" s="1">
        <v>45612</v>
      </c>
      <c r="Z1555" s="1">
        <v>45612</v>
      </c>
      <c r="AA1555">
        <v>0</v>
      </c>
      <c r="AB1555" t="s">
        <v>38</v>
      </c>
      <c r="AC1555" t="b">
        <v>0</v>
      </c>
      <c r="AD1555" t="b">
        <v>0</v>
      </c>
    </row>
    <row r="1556" spans="1:30" x14ac:dyDescent="0.25">
      <c r="A1556" t="s">
        <v>1618</v>
      </c>
      <c r="B1556" s="1">
        <v>43974</v>
      </c>
      <c r="D1556" s="1">
        <v>44877</v>
      </c>
      <c r="E1556" s="1">
        <v>44877</v>
      </c>
      <c r="F1556" s="1">
        <v>45526</v>
      </c>
      <c r="G1556" s="1">
        <v>45526</v>
      </c>
      <c r="H1556">
        <v>3</v>
      </c>
      <c r="I1556">
        <v>116.9</v>
      </c>
      <c r="J1556">
        <v>38.97</v>
      </c>
      <c r="K1556">
        <v>70.06</v>
      </c>
      <c r="L1556" t="s">
        <v>47</v>
      </c>
      <c r="M1556" t="s">
        <v>69</v>
      </c>
      <c r="N1556" t="s">
        <v>42</v>
      </c>
      <c r="O1556">
        <v>24</v>
      </c>
      <c r="P1556" t="s">
        <v>70</v>
      </c>
      <c r="Q1556" t="s">
        <v>55</v>
      </c>
      <c r="R1556" t="s">
        <v>35</v>
      </c>
      <c r="S1556" t="s">
        <v>45</v>
      </c>
      <c r="T1556">
        <v>0</v>
      </c>
      <c r="U1556">
        <v>0</v>
      </c>
      <c r="V1556">
        <v>0</v>
      </c>
      <c r="W1556">
        <v>0</v>
      </c>
      <c r="X1556">
        <v>0</v>
      </c>
      <c r="Y1556" s="1">
        <v>45506</v>
      </c>
      <c r="Z1556" s="1">
        <v>45506</v>
      </c>
      <c r="AA1556">
        <v>3</v>
      </c>
      <c r="AB1556" t="s">
        <v>38</v>
      </c>
      <c r="AC1556" t="b">
        <v>0</v>
      </c>
      <c r="AD1556" t="b">
        <v>0</v>
      </c>
    </row>
    <row r="1557" spans="1:30" x14ac:dyDescent="0.25">
      <c r="A1557" t="s">
        <v>1619</v>
      </c>
      <c r="B1557" s="1">
        <v>45388</v>
      </c>
      <c r="D1557">
        <v>0</v>
      </c>
      <c r="E1557" t="s">
        <v>92</v>
      </c>
      <c r="F1557">
        <v>0</v>
      </c>
      <c r="G1557" t="s">
        <v>92</v>
      </c>
      <c r="H1557">
        <v>0</v>
      </c>
      <c r="I1557">
        <v>0</v>
      </c>
      <c r="J1557">
        <v>0</v>
      </c>
      <c r="K1557">
        <v>0</v>
      </c>
      <c r="L1557" t="s">
        <v>65</v>
      </c>
      <c r="M1557" t="s">
        <v>54</v>
      </c>
      <c r="N1557" t="s">
        <v>42</v>
      </c>
      <c r="O1557">
        <v>22</v>
      </c>
      <c r="P1557" t="s">
        <v>70</v>
      </c>
      <c r="Q1557" t="s">
        <v>90</v>
      </c>
      <c r="R1557" t="s">
        <v>63</v>
      </c>
      <c r="S1557" t="s">
        <v>100</v>
      </c>
      <c r="T1557">
        <v>0</v>
      </c>
      <c r="U1557">
        <v>0</v>
      </c>
      <c r="V1557">
        <v>0</v>
      </c>
      <c r="W1557">
        <v>0</v>
      </c>
      <c r="X1557">
        <v>0</v>
      </c>
      <c r="Y1557">
        <v>0</v>
      </c>
      <c r="Z1557" t="s">
        <v>37</v>
      </c>
      <c r="AA1557">
        <v>0</v>
      </c>
      <c r="AB1557" t="s">
        <v>38</v>
      </c>
      <c r="AC1557" t="b">
        <v>1</v>
      </c>
      <c r="AD1557" t="b">
        <v>0</v>
      </c>
    </row>
    <row r="1558" spans="1:30" x14ac:dyDescent="0.25">
      <c r="A1558" t="s">
        <v>1620</v>
      </c>
      <c r="B1558" s="1">
        <v>45392</v>
      </c>
      <c r="D1558" s="1">
        <v>45675</v>
      </c>
      <c r="E1558" s="1">
        <v>45675</v>
      </c>
      <c r="F1558" s="1">
        <v>45841</v>
      </c>
      <c r="G1558" s="1">
        <v>45841</v>
      </c>
      <c r="H1558">
        <v>3</v>
      </c>
      <c r="I1558">
        <v>142.37</v>
      </c>
      <c r="J1558">
        <v>47.46</v>
      </c>
      <c r="K1558">
        <v>67.400000000000006</v>
      </c>
      <c r="L1558" t="s">
        <v>65</v>
      </c>
      <c r="M1558" t="s">
        <v>41</v>
      </c>
      <c r="N1558" t="s">
        <v>48</v>
      </c>
      <c r="O1558">
        <v>18</v>
      </c>
      <c r="P1558" t="s">
        <v>49</v>
      </c>
      <c r="Q1558" t="s">
        <v>90</v>
      </c>
      <c r="R1558" t="s">
        <v>35</v>
      </c>
      <c r="S1558" t="s">
        <v>85</v>
      </c>
      <c r="T1558">
        <v>1</v>
      </c>
      <c r="U1558">
        <v>0</v>
      </c>
      <c r="V1558">
        <v>0</v>
      </c>
      <c r="W1558">
        <v>1</v>
      </c>
      <c r="X1558">
        <v>1</v>
      </c>
      <c r="Y1558" s="1">
        <v>45805</v>
      </c>
      <c r="Z1558" s="1">
        <v>45805</v>
      </c>
      <c r="AA1558">
        <v>10</v>
      </c>
      <c r="AB1558" t="s">
        <v>73</v>
      </c>
      <c r="AC1558" t="b">
        <v>1</v>
      </c>
      <c r="AD1558" t="b">
        <v>0</v>
      </c>
    </row>
    <row r="1559" spans="1:30" x14ac:dyDescent="0.25">
      <c r="A1559" t="s">
        <v>1621</v>
      </c>
      <c r="B1559" s="1">
        <v>44538</v>
      </c>
      <c r="D1559" s="1">
        <v>45657</v>
      </c>
      <c r="E1559" s="1">
        <v>45657</v>
      </c>
      <c r="F1559" s="1">
        <v>45759</v>
      </c>
      <c r="G1559" s="1">
        <v>45759</v>
      </c>
      <c r="H1559">
        <v>1</v>
      </c>
      <c r="I1559">
        <v>1.5</v>
      </c>
      <c r="J1559">
        <v>1.5</v>
      </c>
      <c r="K1559">
        <v>0.5</v>
      </c>
      <c r="L1559" t="s">
        <v>59</v>
      </c>
      <c r="M1559" t="s">
        <v>62</v>
      </c>
      <c r="N1559" t="s">
        <v>42</v>
      </c>
      <c r="O1559">
        <v>23</v>
      </c>
      <c r="P1559" t="s">
        <v>70</v>
      </c>
      <c r="Q1559" t="s">
        <v>35</v>
      </c>
      <c r="R1559" t="s">
        <v>67</v>
      </c>
      <c r="S1559" t="s">
        <v>100</v>
      </c>
      <c r="T1559">
        <v>0</v>
      </c>
      <c r="U1559">
        <v>0</v>
      </c>
      <c r="V1559">
        <v>0</v>
      </c>
      <c r="W1559">
        <v>0</v>
      </c>
      <c r="X1559">
        <v>0</v>
      </c>
      <c r="Y1559" s="1">
        <v>44757</v>
      </c>
      <c r="Z1559" s="1">
        <v>44757</v>
      </c>
      <c r="AA1559">
        <v>0</v>
      </c>
      <c r="AB1559" t="s">
        <v>38</v>
      </c>
      <c r="AC1559" t="b">
        <v>1</v>
      </c>
      <c r="AD1559" t="b">
        <v>1</v>
      </c>
    </row>
    <row r="1560" spans="1:30" x14ac:dyDescent="0.25">
      <c r="A1560" t="s">
        <v>1622</v>
      </c>
      <c r="B1560" s="1">
        <v>43955</v>
      </c>
      <c r="D1560" s="1">
        <v>45465</v>
      </c>
      <c r="E1560" s="1">
        <v>45465</v>
      </c>
      <c r="F1560" s="1">
        <v>45899</v>
      </c>
      <c r="G1560" s="1">
        <v>45899</v>
      </c>
      <c r="H1560">
        <v>7</v>
      </c>
      <c r="I1560">
        <v>307.45999999999998</v>
      </c>
      <c r="J1560">
        <v>43.92</v>
      </c>
      <c r="K1560">
        <v>20.079999999999998</v>
      </c>
      <c r="L1560" t="s">
        <v>47</v>
      </c>
      <c r="M1560" t="s">
        <v>88</v>
      </c>
      <c r="N1560" t="s">
        <v>33</v>
      </c>
      <c r="O1560">
        <v>23</v>
      </c>
      <c r="P1560" t="s">
        <v>70</v>
      </c>
      <c r="Q1560" t="s">
        <v>35</v>
      </c>
      <c r="R1560" t="s">
        <v>56</v>
      </c>
      <c r="S1560" t="s">
        <v>96</v>
      </c>
      <c r="T1560">
        <v>0</v>
      </c>
      <c r="U1560">
        <v>0</v>
      </c>
      <c r="V1560">
        <v>0</v>
      </c>
      <c r="W1560">
        <v>0</v>
      </c>
      <c r="X1560">
        <v>3</v>
      </c>
      <c r="Y1560" s="1">
        <v>45368</v>
      </c>
      <c r="Z1560" s="1">
        <v>45368</v>
      </c>
      <c r="AA1560">
        <v>0</v>
      </c>
      <c r="AB1560" t="s">
        <v>38</v>
      </c>
      <c r="AC1560" t="b">
        <v>1</v>
      </c>
      <c r="AD1560" t="b">
        <v>0</v>
      </c>
    </row>
    <row r="1561" spans="1:30" x14ac:dyDescent="0.25">
      <c r="A1561" t="s">
        <v>1623</v>
      </c>
      <c r="B1561" s="1">
        <v>44304</v>
      </c>
      <c r="D1561" s="1">
        <v>44470</v>
      </c>
      <c r="E1561" s="1">
        <v>44470</v>
      </c>
      <c r="F1561" s="1">
        <v>45553</v>
      </c>
      <c r="G1561" s="1">
        <v>45553</v>
      </c>
      <c r="H1561">
        <v>2</v>
      </c>
      <c r="I1561">
        <v>143.13</v>
      </c>
      <c r="J1561">
        <v>71.569999999999993</v>
      </c>
      <c r="K1561">
        <v>54.71</v>
      </c>
      <c r="L1561" t="s">
        <v>87</v>
      </c>
      <c r="M1561" t="s">
        <v>60</v>
      </c>
      <c r="N1561" t="s">
        <v>42</v>
      </c>
      <c r="O1561">
        <v>42</v>
      </c>
      <c r="P1561" t="s">
        <v>34</v>
      </c>
      <c r="Q1561" t="s">
        <v>82</v>
      </c>
      <c r="R1561" t="s">
        <v>56</v>
      </c>
      <c r="S1561" t="s">
        <v>36</v>
      </c>
      <c r="T1561">
        <v>0</v>
      </c>
      <c r="U1561">
        <v>0</v>
      </c>
      <c r="V1561">
        <v>0</v>
      </c>
      <c r="W1561">
        <v>0</v>
      </c>
      <c r="X1561">
        <v>0</v>
      </c>
      <c r="Y1561" s="1">
        <v>44869</v>
      </c>
      <c r="Z1561" s="1">
        <v>44869</v>
      </c>
      <c r="AA1561">
        <v>5</v>
      </c>
      <c r="AB1561" t="s">
        <v>38</v>
      </c>
      <c r="AC1561" t="b">
        <v>0</v>
      </c>
      <c r="AD1561" t="b">
        <v>1</v>
      </c>
    </row>
    <row r="1562" spans="1:30" x14ac:dyDescent="0.25">
      <c r="A1562" t="s">
        <v>1624</v>
      </c>
      <c r="B1562" s="1">
        <v>45069</v>
      </c>
      <c r="D1562" s="1">
        <v>45304</v>
      </c>
      <c r="E1562" s="1">
        <v>45304</v>
      </c>
      <c r="F1562" s="1">
        <v>45803</v>
      </c>
      <c r="G1562" s="1">
        <v>45803</v>
      </c>
      <c r="H1562">
        <v>2</v>
      </c>
      <c r="I1562">
        <v>126.62</v>
      </c>
      <c r="J1562">
        <v>63.31</v>
      </c>
      <c r="K1562">
        <v>88.59</v>
      </c>
      <c r="L1562" t="s">
        <v>65</v>
      </c>
      <c r="M1562" t="s">
        <v>62</v>
      </c>
      <c r="N1562" t="s">
        <v>48</v>
      </c>
      <c r="O1562">
        <v>23</v>
      </c>
      <c r="P1562" t="s">
        <v>70</v>
      </c>
      <c r="Q1562" t="s">
        <v>55</v>
      </c>
      <c r="R1562" t="s">
        <v>35</v>
      </c>
      <c r="S1562" t="s">
        <v>45</v>
      </c>
      <c r="T1562">
        <v>0</v>
      </c>
      <c r="U1562">
        <v>1</v>
      </c>
      <c r="V1562">
        <v>1</v>
      </c>
      <c r="W1562">
        <v>0</v>
      </c>
      <c r="X1562">
        <v>1</v>
      </c>
      <c r="Y1562" s="1">
        <v>45663</v>
      </c>
      <c r="Z1562" s="1">
        <v>45663</v>
      </c>
      <c r="AA1562">
        <v>0</v>
      </c>
      <c r="AB1562" t="s">
        <v>38</v>
      </c>
      <c r="AC1562" t="b">
        <v>1</v>
      </c>
      <c r="AD1562" t="b">
        <v>0</v>
      </c>
    </row>
    <row r="1563" spans="1:30" x14ac:dyDescent="0.25">
      <c r="A1563" t="s">
        <v>1625</v>
      </c>
      <c r="B1563" s="1">
        <v>44869</v>
      </c>
      <c r="D1563" s="1">
        <v>45205</v>
      </c>
      <c r="E1563" s="1">
        <v>45205</v>
      </c>
      <c r="F1563" s="1">
        <v>45530</v>
      </c>
      <c r="G1563" s="1">
        <v>45530</v>
      </c>
      <c r="H1563">
        <v>1</v>
      </c>
      <c r="I1563">
        <v>71.45</v>
      </c>
      <c r="J1563">
        <v>71.45</v>
      </c>
      <c r="K1563">
        <v>57.36</v>
      </c>
      <c r="L1563" t="s">
        <v>47</v>
      </c>
      <c r="M1563" t="s">
        <v>95</v>
      </c>
      <c r="N1563" t="s">
        <v>33</v>
      </c>
      <c r="O1563">
        <v>39</v>
      </c>
      <c r="P1563" t="s">
        <v>34</v>
      </c>
      <c r="Q1563" t="s">
        <v>82</v>
      </c>
      <c r="R1563" t="s">
        <v>67</v>
      </c>
      <c r="S1563" t="s">
        <v>45</v>
      </c>
      <c r="T1563">
        <v>1</v>
      </c>
      <c r="U1563">
        <v>0</v>
      </c>
      <c r="V1563">
        <v>0</v>
      </c>
      <c r="W1563">
        <v>0</v>
      </c>
      <c r="X1563">
        <v>0</v>
      </c>
      <c r="Y1563" s="1">
        <v>45579</v>
      </c>
      <c r="Z1563" s="1">
        <v>45579</v>
      </c>
      <c r="AA1563">
        <v>0</v>
      </c>
      <c r="AB1563" t="s">
        <v>38</v>
      </c>
      <c r="AC1563" t="b">
        <v>1</v>
      </c>
      <c r="AD1563" t="b">
        <v>1</v>
      </c>
    </row>
    <row r="1564" spans="1:30" x14ac:dyDescent="0.25">
      <c r="A1564" t="s">
        <v>1626</v>
      </c>
      <c r="B1564" s="1">
        <v>45618</v>
      </c>
      <c r="D1564" s="1">
        <v>45870</v>
      </c>
      <c r="E1564" s="1">
        <v>45870</v>
      </c>
      <c r="F1564" s="1">
        <v>45877</v>
      </c>
      <c r="G1564" s="1">
        <v>45877</v>
      </c>
      <c r="H1564">
        <v>2</v>
      </c>
      <c r="I1564">
        <v>50.61</v>
      </c>
      <c r="J1564">
        <v>25.31</v>
      </c>
      <c r="K1564">
        <v>24.46</v>
      </c>
      <c r="L1564" t="s">
        <v>65</v>
      </c>
      <c r="M1564" t="s">
        <v>95</v>
      </c>
      <c r="N1564" t="s">
        <v>42</v>
      </c>
      <c r="O1564">
        <v>29</v>
      </c>
      <c r="P1564" t="s">
        <v>70</v>
      </c>
      <c r="Q1564" t="s">
        <v>50</v>
      </c>
      <c r="R1564" t="s">
        <v>67</v>
      </c>
      <c r="S1564" t="s">
        <v>51</v>
      </c>
      <c r="T1564">
        <v>0</v>
      </c>
      <c r="U1564">
        <v>0</v>
      </c>
      <c r="V1564">
        <v>0</v>
      </c>
      <c r="W1564">
        <v>1</v>
      </c>
      <c r="X1564">
        <v>1</v>
      </c>
      <c r="Y1564">
        <v>0</v>
      </c>
      <c r="Z1564" t="s">
        <v>37</v>
      </c>
      <c r="AA1564">
        <v>2</v>
      </c>
      <c r="AB1564" t="s">
        <v>73</v>
      </c>
      <c r="AC1564" t="b">
        <v>1</v>
      </c>
      <c r="AD1564" t="b">
        <v>1</v>
      </c>
    </row>
    <row r="1565" spans="1:30" x14ac:dyDescent="0.25">
      <c r="A1565" t="s">
        <v>1627</v>
      </c>
      <c r="B1565" s="1">
        <v>45177</v>
      </c>
      <c r="D1565" s="1">
        <v>45658</v>
      </c>
      <c r="E1565" s="1">
        <v>45658</v>
      </c>
      <c r="F1565" s="1">
        <v>45791</v>
      </c>
      <c r="G1565" s="1">
        <v>45791</v>
      </c>
      <c r="H1565">
        <v>3</v>
      </c>
      <c r="I1565">
        <v>336.23</v>
      </c>
      <c r="J1565">
        <v>112.08</v>
      </c>
      <c r="K1565">
        <v>131.66</v>
      </c>
      <c r="L1565" t="s">
        <v>59</v>
      </c>
      <c r="M1565" t="s">
        <v>76</v>
      </c>
      <c r="N1565" t="s">
        <v>48</v>
      </c>
      <c r="O1565">
        <v>34</v>
      </c>
      <c r="P1565" t="s">
        <v>34</v>
      </c>
      <c r="Q1565" t="s">
        <v>55</v>
      </c>
      <c r="R1565" t="s">
        <v>35</v>
      </c>
      <c r="S1565" t="s">
        <v>96</v>
      </c>
      <c r="T1565">
        <v>1</v>
      </c>
      <c r="U1565">
        <v>0</v>
      </c>
      <c r="V1565">
        <v>0</v>
      </c>
      <c r="W1565">
        <v>1</v>
      </c>
      <c r="X1565">
        <v>0</v>
      </c>
      <c r="Y1565" s="1">
        <v>45292</v>
      </c>
      <c r="Z1565" s="1">
        <v>45292</v>
      </c>
      <c r="AA1565">
        <v>2</v>
      </c>
      <c r="AB1565" t="s">
        <v>38</v>
      </c>
      <c r="AC1565" t="b">
        <v>1</v>
      </c>
      <c r="AD1565" t="b">
        <v>1</v>
      </c>
    </row>
    <row r="1566" spans="1:30" x14ac:dyDescent="0.25">
      <c r="A1566" t="s">
        <v>1628</v>
      </c>
      <c r="B1566" s="1">
        <v>45444</v>
      </c>
      <c r="D1566" s="1">
        <v>45575</v>
      </c>
      <c r="E1566" s="1">
        <v>45575</v>
      </c>
      <c r="F1566" s="1">
        <v>45848</v>
      </c>
      <c r="G1566" s="1">
        <v>45848</v>
      </c>
      <c r="H1566">
        <v>1</v>
      </c>
      <c r="I1566">
        <v>1.3</v>
      </c>
      <c r="J1566">
        <v>1.3</v>
      </c>
      <c r="K1566">
        <v>1.62</v>
      </c>
      <c r="L1566" t="s">
        <v>59</v>
      </c>
      <c r="M1566" t="s">
        <v>76</v>
      </c>
      <c r="N1566" t="s">
        <v>42</v>
      </c>
      <c r="O1566">
        <v>16</v>
      </c>
      <c r="P1566" t="s">
        <v>49</v>
      </c>
      <c r="Q1566" t="s">
        <v>35</v>
      </c>
      <c r="R1566" t="s">
        <v>67</v>
      </c>
      <c r="S1566" t="s">
        <v>51</v>
      </c>
      <c r="T1566">
        <v>0</v>
      </c>
      <c r="U1566">
        <v>0</v>
      </c>
      <c r="V1566">
        <v>0</v>
      </c>
      <c r="W1566">
        <v>0</v>
      </c>
      <c r="X1566">
        <v>1</v>
      </c>
      <c r="Y1566" s="1">
        <v>45503</v>
      </c>
      <c r="Z1566" s="1">
        <v>45503</v>
      </c>
      <c r="AA1566">
        <v>2</v>
      </c>
      <c r="AB1566" t="s">
        <v>73</v>
      </c>
      <c r="AC1566" t="b">
        <v>1</v>
      </c>
      <c r="AD1566" t="b">
        <v>0</v>
      </c>
    </row>
    <row r="1567" spans="1:30" x14ac:dyDescent="0.25">
      <c r="A1567" t="s">
        <v>1629</v>
      </c>
      <c r="B1567" s="1">
        <v>44469</v>
      </c>
      <c r="D1567" s="1">
        <v>45766</v>
      </c>
      <c r="E1567" s="1">
        <v>45766</v>
      </c>
      <c r="F1567" s="1">
        <v>45905</v>
      </c>
      <c r="G1567" s="1">
        <v>45905</v>
      </c>
      <c r="H1567">
        <v>5</v>
      </c>
      <c r="I1567">
        <v>264.64</v>
      </c>
      <c r="J1567">
        <v>52.93</v>
      </c>
      <c r="K1567">
        <v>55.69</v>
      </c>
      <c r="L1567" t="s">
        <v>65</v>
      </c>
      <c r="M1567" t="s">
        <v>76</v>
      </c>
      <c r="N1567" t="s">
        <v>48</v>
      </c>
      <c r="O1567">
        <v>19</v>
      </c>
      <c r="P1567" t="s">
        <v>49</v>
      </c>
      <c r="Q1567" t="s">
        <v>35</v>
      </c>
      <c r="R1567" t="s">
        <v>44</v>
      </c>
      <c r="S1567" t="s">
        <v>72</v>
      </c>
      <c r="T1567">
        <v>0</v>
      </c>
      <c r="U1567">
        <v>0</v>
      </c>
      <c r="V1567">
        <v>0</v>
      </c>
      <c r="W1567">
        <v>1</v>
      </c>
      <c r="X1567">
        <v>3</v>
      </c>
      <c r="Y1567" s="1">
        <v>45124</v>
      </c>
      <c r="Z1567" s="1">
        <v>45124</v>
      </c>
      <c r="AA1567">
        <v>1</v>
      </c>
      <c r="AB1567" t="s">
        <v>38</v>
      </c>
      <c r="AC1567" t="b">
        <v>1</v>
      </c>
      <c r="AD1567" t="b">
        <v>0</v>
      </c>
    </row>
    <row r="1568" spans="1:30" x14ac:dyDescent="0.25">
      <c r="A1568" t="s">
        <v>1630</v>
      </c>
      <c r="B1568" s="1">
        <v>43992</v>
      </c>
      <c r="D1568" s="1">
        <v>45003</v>
      </c>
      <c r="E1568" s="1">
        <v>45003</v>
      </c>
      <c r="F1568" s="1">
        <v>45359</v>
      </c>
      <c r="G1568" s="1">
        <v>45359</v>
      </c>
      <c r="H1568">
        <v>1</v>
      </c>
      <c r="I1568">
        <v>11.02</v>
      </c>
      <c r="J1568">
        <v>11.02</v>
      </c>
      <c r="K1568">
        <v>14.8</v>
      </c>
      <c r="L1568" t="s">
        <v>40</v>
      </c>
      <c r="M1568" t="s">
        <v>54</v>
      </c>
      <c r="N1568" t="s">
        <v>48</v>
      </c>
      <c r="O1568">
        <v>40</v>
      </c>
      <c r="P1568" t="s">
        <v>34</v>
      </c>
      <c r="Q1568" t="s">
        <v>90</v>
      </c>
      <c r="R1568" t="s">
        <v>67</v>
      </c>
      <c r="S1568" t="s">
        <v>57</v>
      </c>
      <c r="T1568">
        <v>0</v>
      </c>
      <c r="U1568">
        <v>0</v>
      </c>
      <c r="V1568">
        <v>0</v>
      </c>
      <c r="W1568">
        <v>0</v>
      </c>
      <c r="X1568">
        <v>1</v>
      </c>
      <c r="Y1568">
        <v>0</v>
      </c>
      <c r="Z1568" t="s">
        <v>37</v>
      </c>
      <c r="AA1568">
        <v>8</v>
      </c>
      <c r="AB1568" t="s">
        <v>52</v>
      </c>
      <c r="AC1568" t="b">
        <v>1</v>
      </c>
      <c r="AD1568" t="b">
        <v>0</v>
      </c>
    </row>
    <row r="1569" spans="1:30" x14ac:dyDescent="0.25">
      <c r="A1569" t="s">
        <v>1631</v>
      </c>
      <c r="B1569" s="1">
        <v>45127</v>
      </c>
      <c r="D1569" s="1">
        <v>45267</v>
      </c>
      <c r="E1569" s="1">
        <v>45267</v>
      </c>
      <c r="F1569" s="1">
        <v>45489</v>
      </c>
      <c r="G1569" s="1">
        <v>45489</v>
      </c>
      <c r="H1569">
        <v>2</v>
      </c>
      <c r="I1569">
        <v>197.36</v>
      </c>
      <c r="J1569">
        <v>98.68</v>
      </c>
      <c r="K1569">
        <v>10.24</v>
      </c>
      <c r="L1569" t="s">
        <v>59</v>
      </c>
      <c r="M1569" t="s">
        <v>60</v>
      </c>
      <c r="N1569" t="s">
        <v>42</v>
      </c>
      <c r="O1569">
        <v>22</v>
      </c>
      <c r="P1569" t="s">
        <v>70</v>
      </c>
      <c r="Q1569" t="s">
        <v>82</v>
      </c>
      <c r="R1569" t="s">
        <v>56</v>
      </c>
      <c r="S1569" t="s">
        <v>100</v>
      </c>
      <c r="T1569">
        <v>0</v>
      </c>
      <c r="U1569">
        <v>0</v>
      </c>
      <c r="V1569">
        <v>0</v>
      </c>
      <c r="W1569">
        <v>0</v>
      </c>
      <c r="X1569">
        <v>0</v>
      </c>
      <c r="Y1569" s="1">
        <v>45139</v>
      </c>
      <c r="Z1569" s="1">
        <v>45139</v>
      </c>
      <c r="AA1569">
        <v>2</v>
      </c>
      <c r="AB1569" t="s">
        <v>52</v>
      </c>
      <c r="AC1569" t="b">
        <v>0</v>
      </c>
      <c r="AD1569" t="b">
        <v>1</v>
      </c>
    </row>
    <row r="1570" spans="1:30" x14ac:dyDescent="0.25">
      <c r="A1570" t="s">
        <v>1632</v>
      </c>
      <c r="B1570" s="1">
        <v>44148</v>
      </c>
      <c r="D1570" s="1">
        <v>44172</v>
      </c>
      <c r="E1570" s="1">
        <v>44172</v>
      </c>
      <c r="F1570" s="1">
        <v>44773</v>
      </c>
      <c r="G1570" s="1">
        <v>44773</v>
      </c>
      <c r="H1570">
        <v>1</v>
      </c>
      <c r="I1570">
        <v>9.81</v>
      </c>
      <c r="J1570">
        <v>9.81</v>
      </c>
      <c r="K1570">
        <v>14.65</v>
      </c>
      <c r="L1570" t="s">
        <v>40</v>
      </c>
      <c r="M1570" t="s">
        <v>41</v>
      </c>
      <c r="N1570" t="s">
        <v>48</v>
      </c>
      <c r="O1570">
        <v>18</v>
      </c>
      <c r="P1570" t="s">
        <v>49</v>
      </c>
      <c r="Q1570" t="s">
        <v>55</v>
      </c>
      <c r="R1570" t="s">
        <v>63</v>
      </c>
      <c r="S1570" t="s">
        <v>85</v>
      </c>
      <c r="T1570">
        <v>0</v>
      </c>
      <c r="U1570">
        <v>0</v>
      </c>
      <c r="V1570">
        <v>0</v>
      </c>
      <c r="W1570">
        <v>0</v>
      </c>
      <c r="X1570">
        <v>0</v>
      </c>
      <c r="Y1570" s="1">
        <v>45230</v>
      </c>
      <c r="Z1570" s="1">
        <v>45230</v>
      </c>
      <c r="AA1570">
        <v>0</v>
      </c>
      <c r="AB1570" t="s">
        <v>73</v>
      </c>
      <c r="AC1570" t="b">
        <v>1</v>
      </c>
      <c r="AD1570" t="b">
        <v>0</v>
      </c>
    </row>
    <row r="1571" spans="1:30" x14ac:dyDescent="0.25">
      <c r="A1571" t="s">
        <v>1633</v>
      </c>
      <c r="B1571" s="1">
        <v>44416</v>
      </c>
      <c r="D1571" s="1">
        <v>45526</v>
      </c>
      <c r="E1571" s="1">
        <v>45526</v>
      </c>
      <c r="F1571" s="1">
        <v>45820</v>
      </c>
      <c r="G1571" s="1">
        <v>45820</v>
      </c>
      <c r="H1571">
        <v>2</v>
      </c>
      <c r="I1571">
        <v>125.19</v>
      </c>
      <c r="J1571">
        <v>62.6</v>
      </c>
      <c r="K1571">
        <v>40.950000000000003</v>
      </c>
      <c r="L1571" t="s">
        <v>65</v>
      </c>
      <c r="M1571" t="s">
        <v>88</v>
      </c>
      <c r="N1571" t="s">
        <v>33</v>
      </c>
      <c r="O1571">
        <v>30</v>
      </c>
      <c r="P1571" t="s">
        <v>70</v>
      </c>
      <c r="Q1571" t="s">
        <v>50</v>
      </c>
      <c r="R1571" t="s">
        <v>35</v>
      </c>
      <c r="S1571" t="s">
        <v>57</v>
      </c>
      <c r="T1571">
        <v>0</v>
      </c>
      <c r="U1571">
        <v>1</v>
      </c>
      <c r="V1571">
        <v>0</v>
      </c>
      <c r="W1571">
        <v>0</v>
      </c>
      <c r="X1571">
        <v>0</v>
      </c>
      <c r="Y1571">
        <v>0</v>
      </c>
      <c r="Z1571" t="s">
        <v>37</v>
      </c>
      <c r="AA1571">
        <v>9</v>
      </c>
      <c r="AB1571" t="s">
        <v>52</v>
      </c>
      <c r="AC1571" t="b">
        <v>0</v>
      </c>
      <c r="AD1571" t="b">
        <v>0</v>
      </c>
    </row>
    <row r="1572" spans="1:30" x14ac:dyDescent="0.25">
      <c r="A1572" t="s">
        <v>1634</v>
      </c>
      <c r="B1572" s="1">
        <v>44355</v>
      </c>
      <c r="D1572" s="1">
        <v>44361</v>
      </c>
      <c r="E1572" s="1">
        <v>44361</v>
      </c>
      <c r="F1572" s="1">
        <v>45632</v>
      </c>
      <c r="G1572" s="1">
        <v>45632</v>
      </c>
      <c r="H1572">
        <v>5</v>
      </c>
      <c r="I1572">
        <v>334.83</v>
      </c>
      <c r="J1572">
        <v>66.97</v>
      </c>
      <c r="K1572">
        <v>63.16</v>
      </c>
      <c r="L1572" t="s">
        <v>47</v>
      </c>
      <c r="M1572" t="s">
        <v>32</v>
      </c>
      <c r="N1572" t="s">
        <v>33</v>
      </c>
      <c r="O1572">
        <v>16</v>
      </c>
      <c r="P1572" t="s">
        <v>49</v>
      </c>
      <c r="Q1572" t="s">
        <v>66</v>
      </c>
      <c r="R1572" t="s">
        <v>56</v>
      </c>
      <c r="S1572" t="s">
        <v>35</v>
      </c>
      <c r="T1572">
        <v>1</v>
      </c>
      <c r="U1572">
        <v>0</v>
      </c>
      <c r="V1572">
        <v>0</v>
      </c>
      <c r="W1572">
        <v>0</v>
      </c>
      <c r="X1572">
        <v>2</v>
      </c>
      <c r="Y1572" s="1">
        <v>45432</v>
      </c>
      <c r="Z1572" s="1">
        <v>45432</v>
      </c>
      <c r="AA1572">
        <v>9</v>
      </c>
      <c r="AB1572" t="s">
        <v>52</v>
      </c>
      <c r="AC1572" t="b">
        <v>1</v>
      </c>
      <c r="AD1572" t="b">
        <v>0</v>
      </c>
    </row>
    <row r="1573" spans="1:30" x14ac:dyDescent="0.25">
      <c r="A1573" t="s">
        <v>1635</v>
      </c>
      <c r="B1573" s="1">
        <v>45201</v>
      </c>
      <c r="D1573" s="1">
        <v>45530</v>
      </c>
      <c r="E1573" s="1">
        <v>45530</v>
      </c>
      <c r="F1573" s="1">
        <v>45586</v>
      </c>
      <c r="G1573" s="1">
        <v>45586</v>
      </c>
      <c r="H1573">
        <v>4</v>
      </c>
      <c r="I1573">
        <v>216.86</v>
      </c>
      <c r="J1573">
        <v>54.22</v>
      </c>
      <c r="K1573">
        <v>65.77</v>
      </c>
      <c r="L1573" t="s">
        <v>87</v>
      </c>
      <c r="M1573" t="s">
        <v>32</v>
      </c>
      <c r="N1573" t="s">
        <v>42</v>
      </c>
      <c r="O1573">
        <v>51</v>
      </c>
      <c r="P1573" t="s">
        <v>34</v>
      </c>
      <c r="Q1573" t="s">
        <v>66</v>
      </c>
      <c r="R1573" t="s">
        <v>67</v>
      </c>
      <c r="S1573" t="s">
        <v>57</v>
      </c>
      <c r="T1573">
        <v>0</v>
      </c>
      <c r="U1573">
        <v>0</v>
      </c>
      <c r="V1573">
        <v>0</v>
      </c>
      <c r="W1573">
        <v>0</v>
      </c>
      <c r="X1573">
        <v>4</v>
      </c>
      <c r="Y1573">
        <v>0</v>
      </c>
      <c r="Z1573" t="s">
        <v>37</v>
      </c>
      <c r="AA1573">
        <v>0</v>
      </c>
      <c r="AB1573" t="s">
        <v>38</v>
      </c>
      <c r="AC1573" t="b">
        <v>0</v>
      </c>
      <c r="AD1573" t="b">
        <v>0</v>
      </c>
    </row>
    <row r="1574" spans="1:30" x14ac:dyDescent="0.25">
      <c r="A1574" t="s">
        <v>1636</v>
      </c>
      <c r="B1574" s="1">
        <v>44121</v>
      </c>
      <c r="D1574" s="1">
        <v>45387</v>
      </c>
      <c r="E1574" s="1">
        <v>45387</v>
      </c>
      <c r="F1574" s="1">
        <v>45902</v>
      </c>
      <c r="G1574" s="1">
        <v>45902</v>
      </c>
      <c r="H1574">
        <v>1</v>
      </c>
      <c r="I1574">
        <v>117.66</v>
      </c>
      <c r="J1574">
        <v>117.66</v>
      </c>
      <c r="K1574">
        <v>113.84</v>
      </c>
      <c r="L1574" t="s">
        <v>87</v>
      </c>
      <c r="M1574" t="s">
        <v>76</v>
      </c>
      <c r="N1574" t="s">
        <v>48</v>
      </c>
      <c r="O1574">
        <v>43</v>
      </c>
      <c r="P1574" t="s">
        <v>34</v>
      </c>
      <c r="Q1574" t="s">
        <v>55</v>
      </c>
      <c r="R1574" t="s">
        <v>44</v>
      </c>
      <c r="S1574" t="s">
        <v>36</v>
      </c>
      <c r="T1574">
        <v>0</v>
      </c>
      <c r="U1574">
        <v>0</v>
      </c>
      <c r="V1574">
        <v>0</v>
      </c>
      <c r="W1574">
        <v>0</v>
      </c>
      <c r="X1574">
        <v>0</v>
      </c>
      <c r="Y1574" s="1">
        <v>45757</v>
      </c>
      <c r="Z1574" s="1">
        <v>45757</v>
      </c>
      <c r="AA1574">
        <v>0</v>
      </c>
      <c r="AB1574" t="s">
        <v>73</v>
      </c>
      <c r="AC1574" t="b">
        <v>0</v>
      </c>
      <c r="AD1574" t="b">
        <v>0</v>
      </c>
    </row>
    <row r="1575" spans="1:30" x14ac:dyDescent="0.25">
      <c r="A1575" t="s">
        <v>1637</v>
      </c>
      <c r="B1575" s="1">
        <v>44655</v>
      </c>
      <c r="D1575" s="1">
        <v>45103</v>
      </c>
      <c r="E1575" s="1">
        <v>45103</v>
      </c>
      <c r="F1575" s="1">
        <v>45450</v>
      </c>
      <c r="G1575" s="1">
        <v>45450</v>
      </c>
      <c r="H1575">
        <v>2</v>
      </c>
      <c r="I1575">
        <v>12.65</v>
      </c>
      <c r="J1575">
        <v>6.33</v>
      </c>
      <c r="K1575">
        <v>6.81</v>
      </c>
      <c r="L1575" t="s">
        <v>59</v>
      </c>
      <c r="M1575" t="s">
        <v>88</v>
      </c>
      <c r="N1575" t="s">
        <v>48</v>
      </c>
      <c r="O1575">
        <v>30</v>
      </c>
      <c r="P1575" t="s">
        <v>70</v>
      </c>
      <c r="Q1575" t="s">
        <v>66</v>
      </c>
      <c r="R1575" t="s">
        <v>63</v>
      </c>
      <c r="S1575" t="s">
        <v>51</v>
      </c>
      <c r="T1575">
        <v>2</v>
      </c>
      <c r="U1575">
        <v>0</v>
      </c>
      <c r="V1575">
        <v>0</v>
      </c>
      <c r="W1575">
        <v>0</v>
      </c>
      <c r="X1575">
        <v>1</v>
      </c>
      <c r="Y1575">
        <v>0</v>
      </c>
      <c r="Z1575" t="s">
        <v>37</v>
      </c>
      <c r="AA1575">
        <v>0</v>
      </c>
      <c r="AB1575" t="s">
        <v>38</v>
      </c>
      <c r="AC1575" t="b">
        <v>0</v>
      </c>
      <c r="AD1575" t="b">
        <v>1</v>
      </c>
    </row>
    <row r="1576" spans="1:30" x14ac:dyDescent="0.25">
      <c r="A1576" t="s">
        <v>1638</v>
      </c>
      <c r="B1576" s="1">
        <v>45573</v>
      </c>
      <c r="D1576" s="1">
        <v>45836</v>
      </c>
      <c r="E1576" s="1">
        <v>45836</v>
      </c>
      <c r="F1576" s="1">
        <v>45858</v>
      </c>
      <c r="G1576" s="1">
        <v>45858</v>
      </c>
      <c r="H1576">
        <v>6</v>
      </c>
      <c r="I1576">
        <v>413.68</v>
      </c>
      <c r="J1576">
        <v>68.95</v>
      </c>
      <c r="K1576">
        <v>15.63</v>
      </c>
      <c r="L1576" t="s">
        <v>59</v>
      </c>
      <c r="M1576" t="s">
        <v>104</v>
      </c>
      <c r="N1576" t="s">
        <v>48</v>
      </c>
      <c r="O1576">
        <v>49</v>
      </c>
      <c r="P1576" t="s">
        <v>34</v>
      </c>
      <c r="Q1576" t="s">
        <v>35</v>
      </c>
      <c r="R1576" t="s">
        <v>56</v>
      </c>
      <c r="S1576" t="s">
        <v>45</v>
      </c>
      <c r="T1576">
        <v>0</v>
      </c>
      <c r="U1576">
        <v>0</v>
      </c>
      <c r="V1576">
        <v>0</v>
      </c>
      <c r="W1576">
        <v>0</v>
      </c>
      <c r="X1576">
        <v>1</v>
      </c>
      <c r="Y1576">
        <v>0</v>
      </c>
      <c r="Z1576" t="s">
        <v>37</v>
      </c>
      <c r="AA1576">
        <v>4</v>
      </c>
      <c r="AB1576" t="s">
        <v>52</v>
      </c>
      <c r="AC1576" t="b">
        <v>1</v>
      </c>
      <c r="AD1576" t="b">
        <v>0</v>
      </c>
    </row>
    <row r="1577" spans="1:30" x14ac:dyDescent="0.25">
      <c r="A1577" t="s">
        <v>1639</v>
      </c>
      <c r="B1577" s="1">
        <v>45182</v>
      </c>
      <c r="D1577" s="1">
        <v>45256</v>
      </c>
      <c r="E1577" s="1">
        <v>45256</v>
      </c>
      <c r="F1577" s="1">
        <v>45476</v>
      </c>
      <c r="G1577" s="1">
        <v>45476</v>
      </c>
      <c r="H1577">
        <v>2</v>
      </c>
      <c r="I1577">
        <v>194.23</v>
      </c>
      <c r="J1577">
        <v>97.12</v>
      </c>
      <c r="K1577">
        <v>105.93</v>
      </c>
      <c r="L1577" t="s">
        <v>40</v>
      </c>
      <c r="M1577" t="s">
        <v>69</v>
      </c>
      <c r="N1577" t="s">
        <v>33</v>
      </c>
      <c r="O1577">
        <v>49</v>
      </c>
      <c r="P1577" t="s">
        <v>34</v>
      </c>
      <c r="Q1577" t="s">
        <v>43</v>
      </c>
      <c r="R1577" t="s">
        <v>35</v>
      </c>
      <c r="S1577" t="s">
        <v>85</v>
      </c>
      <c r="T1577">
        <v>0</v>
      </c>
      <c r="U1577">
        <v>0</v>
      </c>
      <c r="V1577">
        <v>0</v>
      </c>
      <c r="W1577">
        <v>0</v>
      </c>
      <c r="X1577">
        <v>0</v>
      </c>
      <c r="Y1577">
        <v>0</v>
      </c>
      <c r="Z1577" t="s">
        <v>37</v>
      </c>
      <c r="AA1577">
        <v>0</v>
      </c>
      <c r="AB1577" t="s">
        <v>52</v>
      </c>
      <c r="AC1577" t="b">
        <v>1</v>
      </c>
      <c r="AD1577" t="b">
        <v>0</v>
      </c>
    </row>
    <row r="1578" spans="1:30" x14ac:dyDescent="0.25">
      <c r="A1578" t="s">
        <v>1640</v>
      </c>
      <c r="B1578" s="1">
        <v>45455</v>
      </c>
      <c r="D1578" s="1">
        <v>45535</v>
      </c>
      <c r="E1578" s="1">
        <v>45535</v>
      </c>
      <c r="F1578" s="1">
        <v>45567</v>
      </c>
      <c r="G1578" s="1">
        <v>45567</v>
      </c>
      <c r="H1578">
        <v>2</v>
      </c>
      <c r="I1578">
        <v>1.92</v>
      </c>
      <c r="J1578">
        <v>0.96</v>
      </c>
      <c r="K1578">
        <v>0.5</v>
      </c>
      <c r="L1578" t="s">
        <v>87</v>
      </c>
      <c r="M1578" t="s">
        <v>41</v>
      </c>
      <c r="N1578" t="s">
        <v>33</v>
      </c>
      <c r="O1578">
        <v>30</v>
      </c>
      <c r="P1578" t="s">
        <v>70</v>
      </c>
      <c r="Q1578" t="s">
        <v>66</v>
      </c>
      <c r="R1578" t="s">
        <v>63</v>
      </c>
      <c r="S1578" t="s">
        <v>51</v>
      </c>
      <c r="T1578">
        <v>0</v>
      </c>
      <c r="U1578">
        <v>0</v>
      </c>
      <c r="V1578">
        <v>0</v>
      </c>
      <c r="W1578">
        <v>0</v>
      </c>
      <c r="X1578">
        <v>0</v>
      </c>
      <c r="Y1578">
        <v>0</v>
      </c>
      <c r="Z1578" t="s">
        <v>37</v>
      </c>
      <c r="AA1578">
        <v>0</v>
      </c>
      <c r="AB1578" t="s">
        <v>73</v>
      </c>
      <c r="AC1578" t="b">
        <v>1</v>
      </c>
      <c r="AD1578" t="b">
        <v>1</v>
      </c>
    </row>
    <row r="1579" spans="1:30" x14ac:dyDescent="0.25">
      <c r="A1579" t="s">
        <v>1641</v>
      </c>
      <c r="B1579" s="1">
        <v>45106</v>
      </c>
      <c r="D1579" s="1">
        <v>45787</v>
      </c>
      <c r="E1579" s="1">
        <v>45787</v>
      </c>
      <c r="F1579" s="1">
        <v>45927</v>
      </c>
      <c r="G1579" s="1">
        <v>45927</v>
      </c>
      <c r="H1579">
        <v>3</v>
      </c>
      <c r="I1579">
        <v>201.45</v>
      </c>
      <c r="J1579">
        <v>67.150000000000006</v>
      </c>
      <c r="K1579">
        <v>114.33</v>
      </c>
      <c r="L1579" t="s">
        <v>87</v>
      </c>
      <c r="M1579" t="s">
        <v>69</v>
      </c>
      <c r="N1579" t="s">
        <v>33</v>
      </c>
      <c r="O1579">
        <v>36</v>
      </c>
      <c r="P1579" t="s">
        <v>34</v>
      </c>
      <c r="Q1579" t="s">
        <v>35</v>
      </c>
      <c r="R1579" t="s">
        <v>35</v>
      </c>
      <c r="S1579" t="s">
        <v>57</v>
      </c>
      <c r="T1579">
        <v>0</v>
      </c>
      <c r="U1579">
        <v>0</v>
      </c>
      <c r="V1579">
        <v>0</v>
      </c>
      <c r="W1579">
        <v>0</v>
      </c>
      <c r="X1579">
        <v>0</v>
      </c>
      <c r="Y1579">
        <v>0</v>
      </c>
      <c r="Z1579" t="s">
        <v>37</v>
      </c>
      <c r="AA1579">
        <v>5</v>
      </c>
      <c r="AB1579" t="s">
        <v>38</v>
      </c>
      <c r="AC1579" t="b">
        <v>1</v>
      </c>
      <c r="AD1579" t="b">
        <v>1</v>
      </c>
    </row>
    <row r="1580" spans="1:30" x14ac:dyDescent="0.25">
      <c r="A1580" t="s">
        <v>1642</v>
      </c>
      <c r="B1580" s="1">
        <v>45257</v>
      </c>
      <c r="D1580" s="1">
        <v>45699</v>
      </c>
      <c r="E1580" s="1">
        <v>45699</v>
      </c>
      <c r="F1580" s="1">
        <v>45926</v>
      </c>
      <c r="G1580" s="1">
        <v>45926</v>
      </c>
      <c r="H1580">
        <v>2</v>
      </c>
      <c r="I1580">
        <v>95.51</v>
      </c>
      <c r="J1580">
        <v>47.76</v>
      </c>
      <c r="K1580">
        <v>0</v>
      </c>
      <c r="L1580" t="s">
        <v>59</v>
      </c>
      <c r="M1580" t="s">
        <v>88</v>
      </c>
      <c r="N1580" t="s">
        <v>33</v>
      </c>
      <c r="O1580">
        <v>39</v>
      </c>
      <c r="P1580" t="s">
        <v>34</v>
      </c>
      <c r="Q1580" t="s">
        <v>66</v>
      </c>
      <c r="R1580" t="s">
        <v>35</v>
      </c>
      <c r="S1580" t="s">
        <v>72</v>
      </c>
      <c r="T1580">
        <v>0</v>
      </c>
      <c r="U1580">
        <v>0</v>
      </c>
      <c r="V1580">
        <v>0</v>
      </c>
      <c r="W1580">
        <v>1</v>
      </c>
      <c r="X1580">
        <v>0</v>
      </c>
      <c r="Y1580">
        <v>0</v>
      </c>
      <c r="Z1580" t="s">
        <v>37</v>
      </c>
      <c r="AA1580">
        <v>9</v>
      </c>
      <c r="AB1580" t="s">
        <v>52</v>
      </c>
      <c r="AC1580" t="b">
        <v>0</v>
      </c>
      <c r="AD1580" t="b">
        <v>0</v>
      </c>
    </row>
    <row r="1581" spans="1:30" x14ac:dyDescent="0.25">
      <c r="A1581" t="s">
        <v>1643</v>
      </c>
      <c r="B1581" s="1">
        <v>44777</v>
      </c>
      <c r="D1581" s="1">
        <v>45674</v>
      </c>
      <c r="E1581" s="1">
        <v>45674</v>
      </c>
      <c r="F1581" s="1">
        <v>45691</v>
      </c>
      <c r="G1581" s="1">
        <v>45691</v>
      </c>
      <c r="H1581">
        <v>3</v>
      </c>
      <c r="I1581">
        <v>85.11</v>
      </c>
      <c r="J1581">
        <v>28.37</v>
      </c>
      <c r="K1581">
        <v>34.58</v>
      </c>
      <c r="L1581" t="s">
        <v>47</v>
      </c>
      <c r="M1581" t="s">
        <v>41</v>
      </c>
      <c r="N1581" t="s">
        <v>48</v>
      </c>
      <c r="O1581">
        <v>32</v>
      </c>
      <c r="P1581" t="s">
        <v>34</v>
      </c>
      <c r="Q1581" t="s">
        <v>66</v>
      </c>
      <c r="R1581" t="s">
        <v>63</v>
      </c>
      <c r="S1581" t="s">
        <v>36</v>
      </c>
      <c r="T1581">
        <v>1</v>
      </c>
      <c r="U1581">
        <v>1</v>
      </c>
      <c r="V1581">
        <v>1</v>
      </c>
      <c r="W1581">
        <v>0</v>
      </c>
      <c r="X1581">
        <v>2</v>
      </c>
      <c r="Y1581" s="1">
        <v>45538</v>
      </c>
      <c r="Z1581" s="1">
        <v>45538</v>
      </c>
      <c r="AA1581">
        <v>0</v>
      </c>
      <c r="AB1581" t="s">
        <v>38</v>
      </c>
      <c r="AC1581" t="b">
        <v>1</v>
      </c>
      <c r="AD1581" t="b">
        <v>0</v>
      </c>
    </row>
    <row r="1582" spans="1:30" x14ac:dyDescent="0.25">
      <c r="A1582" t="s">
        <v>1644</v>
      </c>
      <c r="B1582" s="1">
        <v>44653</v>
      </c>
      <c r="D1582" s="1">
        <v>45726</v>
      </c>
      <c r="E1582" s="1">
        <v>45726</v>
      </c>
      <c r="F1582" s="1">
        <v>45829</v>
      </c>
      <c r="G1582" s="1">
        <v>45829</v>
      </c>
      <c r="H1582">
        <v>3</v>
      </c>
      <c r="I1582">
        <v>202.63</v>
      </c>
      <c r="J1582">
        <v>67.540000000000006</v>
      </c>
      <c r="K1582">
        <v>83.49</v>
      </c>
      <c r="L1582" t="s">
        <v>59</v>
      </c>
      <c r="M1582" t="s">
        <v>54</v>
      </c>
      <c r="N1582" t="s">
        <v>42</v>
      </c>
      <c r="O1582">
        <v>40</v>
      </c>
      <c r="P1582" t="s">
        <v>34</v>
      </c>
      <c r="Q1582" t="s">
        <v>90</v>
      </c>
      <c r="R1582" t="s">
        <v>35</v>
      </c>
      <c r="S1582" t="s">
        <v>51</v>
      </c>
      <c r="T1582">
        <v>0</v>
      </c>
      <c r="U1582">
        <v>0</v>
      </c>
      <c r="V1582">
        <v>0</v>
      </c>
      <c r="W1582">
        <v>1</v>
      </c>
      <c r="X1582">
        <v>2</v>
      </c>
      <c r="Y1582">
        <v>0</v>
      </c>
      <c r="Z1582" t="s">
        <v>37</v>
      </c>
      <c r="AA1582">
        <v>0</v>
      </c>
      <c r="AB1582" t="s">
        <v>38</v>
      </c>
      <c r="AC1582" t="b">
        <v>1</v>
      </c>
      <c r="AD1582" t="b">
        <v>1</v>
      </c>
    </row>
    <row r="1583" spans="1:30" x14ac:dyDescent="0.25">
      <c r="A1583" t="s">
        <v>1645</v>
      </c>
      <c r="B1583" s="1">
        <v>45636</v>
      </c>
      <c r="D1583" s="1">
        <v>45790</v>
      </c>
      <c r="E1583" s="1">
        <v>45790</v>
      </c>
      <c r="F1583" s="1">
        <v>45863</v>
      </c>
      <c r="G1583" s="1">
        <v>45863</v>
      </c>
      <c r="H1583">
        <v>2</v>
      </c>
      <c r="I1583">
        <v>180.52</v>
      </c>
      <c r="J1583">
        <v>90.26</v>
      </c>
      <c r="K1583">
        <v>95.22</v>
      </c>
      <c r="L1583" t="s">
        <v>87</v>
      </c>
      <c r="M1583" t="s">
        <v>32</v>
      </c>
      <c r="N1583" t="s">
        <v>33</v>
      </c>
      <c r="O1583">
        <v>31</v>
      </c>
      <c r="P1583" t="s">
        <v>34</v>
      </c>
      <c r="Q1583" t="s">
        <v>90</v>
      </c>
      <c r="R1583" t="s">
        <v>56</v>
      </c>
      <c r="S1583" t="s">
        <v>96</v>
      </c>
      <c r="T1583">
        <v>0</v>
      </c>
      <c r="U1583">
        <v>0</v>
      </c>
      <c r="V1583">
        <v>1</v>
      </c>
      <c r="W1583">
        <v>0</v>
      </c>
      <c r="X1583">
        <v>0</v>
      </c>
      <c r="Y1583" s="1">
        <v>45712</v>
      </c>
      <c r="Z1583" s="1">
        <v>45712</v>
      </c>
      <c r="AA1583">
        <v>2</v>
      </c>
      <c r="AB1583" t="s">
        <v>52</v>
      </c>
      <c r="AC1583" t="b">
        <v>1</v>
      </c>
      <c r="AD1583" t="b">
        <v>0</v>
      </c>
    </row>
    <row r="1584" spans="1:30" x14ac:dyDescent="0.25">
      <c r="A1584" t="s">
        <v>1646</v>
      </c>
      <c r="B1584" s="1">
        <v>44943</v>
      </c>
      <c r="D1584" s="1">
        <v>45262</v>
      </c>
      <c r="E1584" s="1">
        <v>45262</v>
      </c>
      <c r="F1584" s="1">
        <v>45338</v>
      </c>
      <c r="G1584" s="1">
        <v>45338</v>
      </c>
      <c r="H1584">
        <v>4</v>
      </c>
      <c r="I1584">
        <v>111.36</v>
      </c>
      <c r="J1584">
        <v>27.84</v>
      </c>
      <c r="K1584">
        <v>42.57</v>
      </c>
      <c r="L1584" t="s">
        <v>40</v>
      </c>
      <c r="M1584" t="s">
        <v>69</v>
      </c>
      <c r="N1584" t="s">
        <v>48</v>
      </c>
      <c r="O1584">
        <v>16</v>
      </c>
      <c r="P1584" t="s">
        <v>49</v>
      </c>
      <c r="Q1584" t="s">
        <v>66</v>
      </c>
      <c r="R1584" t="s">
        <v>67</v>
      </c>
      <c r="S1584" t="s">
        <v>45</v>
      </c>
      <c r="T1584">
        <v>1</v>
      </c>
      <c r="U1584">
        <v>0</v>
      </c>
      <c r="V1584">
        <v>0</v>
      </c>
      <c r="W1584">
        <v>1</v>
      </c>
      <c r="X1584">
        <v>2</v>
      </c>
      <c r="Y1584" s="1">
        <v>45879</v>
      </c>
      <c r="Z1584" s="1">
        <v>45879</v>
      </c>
      <c r="AA1584">
        <v>6</v>
      </c>
      <c r="AB1584" t="s">
        <v>38</v>
      </c>
      <c r="AC1584" t="b">
        <v>1</v>
      </c>
      <c r="AD1584" t="b">
        <v>0</v>
      </c>
    </row>
    <row r="1585" spans="1:30" x14ac:dyDescent="0.25">
      <c r="A1585" t="s">
        <v>1647</v>
      </c>
      <c r="B1585" s="1">
        <v>44383</v>
      </c>
      <c r="D1585" s="1">
        <v>44534</v>
      </c>
      <c r="E1585" s="1">
        <v>44534</v>
      </c>
      <c r="F1585" s="1">
        <v>45459</v>
      </c>
      <c r="G1585" s="1">
        <v>45459</v>
      </c>
      <c r="H1585">
        <v>3</v>
      </c>
      <c r="I1585">
        <v>98.24</v>
      </c>
      <c r="J1585">
        <v>32.75</v>
      </c>
      <c r="K1585">
        <v>44.27</v>
      </c>
      <c r="L1585" t="s">
        <v>40</v>
      </c>
      <c r="M1585" t="s">
        <v>95</v>
      </c>
      <c r="N1585" t="s">
        <v>48</v>
      </c>
      <c r="O1585">
        <v>40</v>
      </c>
      <c r="P1585" t="s">
        <v>34</v>
      </c>
      <c r="Q1585" t="s">
        <v>55</v>
      </c>
      <c r="R1585" t="s">
        <v>67</v>
      </c>
      <c r="S1585" t="s">
        <v>57</v>
      </c>
      <c r="T1585">
        <v>0</v>
      </c>
      <c r="U1585">
        <v>0</v>
      </c>
      <c r="V1585">
        <v>0</v>
      </c>
      <c r="W1585">
        <v>0</v>
      </c>
      <c r="X1585">
        <v>2</v>
      </c>
      <c r="Y1585" s="1">
        <v>44705</v>
      </c>
      <c r="Z1585" s="1">
        <v>44705</v>
      </c>
      <c r="AA1585">
        <v>10</v>
      </c>
      <c r="AB1585" t="s">
        <v>73</v>
      </c>
      <c r="AC1585" t="b">
        <v>1</v>
      </c>
      <c r="AD1585" t="b">
        <v>0</v>
      </c>
    </row>
    <row r="1586" spans="1:30" x14ac:dyDescent="0.25">
      <c r="A1586" t="s">
        <v>1648</v>
      </c>
      <c r="B1586" s="1">
        <v>44660</v>
      </c>
      <c r="D1586" s="1">
        <v>44952</v>
      </c>
      <c r="E1586" s="1">
        <v>44952</v>
      </c>
      <c r="F1586" s="1">
        <v>45287</v>
      </c>
      <c r="G1586" s="1">
        <v>45287</v>
      </c>
      <c r="H1586">
        <v>1</v>
      </c>
      <c r="I1586">
        <v>41.52</v>
      </c>
      <c r="J1586">
        <v>41.52</v>
      </c>
      <c r="K1586">
        <v>65.09</v>
      </c>
      <c r="L1586" t="s">
        <v>31</v>
      </c>
      <c r="M1586" t="s">
        <v>69</v>
      </c>
      <c r="N1586" t="s">
        <v>48</v>
      </c>
      <c r="O1586">
        <v>29</v>
      </c>
      <c r="P1586" t="s">
        <v>70</v>
      </c>
      <c r="Q1586" t="s">
        <v>90</v>
      </c>
      <c r="R1586" t="s">
        <v>44</v>
      </c>
      <c r="S1586" t="s">
        <v>72</v>
      </c>
      <c r="T1586">
        <v>0</v>
      </c>
      <c r="U1586">
        <v>1</v>
      </c>
      <c r="V1586">
        <v>0</v>
      </c>
      <c r="W1586">
        <v>0</v>
      </c>
      <c r="X1586">
        <v>0</v>
      </c>
      <c r="Y1586" s="1">
        <v>44772</v>
      </c>
      <c r="Z1586" s="1">
        <v>44772</v>
      </c>
      <c r="AA1586">
        <v>4</v>
      </c>
      <c r="AB1586" t="s">
        <v>38</v>
      </c>
      <c r="AC1586" t="b">
        <v>1</v>
      </c>
      <c r="AD1586" t="b">
        <v>1</v>
      </c>
    </row>
    <row r="1587" spans="1:30" x14ac:dyDescent="0.25">
      <c r="A1587" t="s">
        <v>1649</v>
      </c>
      <c r="B1587" s="1">
        <v>44933</v>
      </c>
      <c r="D1587" s="1">
        <v>45649</v>
      </c>
      <c r="E1587" s="1">
        <v>45649</v>
      </c>
      <c r="F1587" s="1">
        <v>45787</v>
      </c>
      <c r="G1587" s="1">
        <v>45787</v>
      </c>
      <c r="H1587">
        <v>2</v>
      </c>
      <c r="I1587">
        <v>169.15</v>
      </c>
      <c r="J1587">
        <v>84.58</v>
      </c>
      <c r="K1587">
        <v>140.96</v>
      </c>
      <c r="L1587" t="s">
        <v>87</v>
      </c>
      <c r="M1587" t="s">
        <v>104</v>
      </c>
      <c r="N1587" t="s">
        <v>42</v>
      </c>
      <c r="O1587">
        <v>24</v>
      </c>
      <c r="P1587" t="s">
        <v>70</v>
      </c>
      <c r="Q1587" t="s">
        <v>90</v>
      </c>
      <c r="R1587" t="s">
        <v>56</v>
      </c>
      <c r="S1587" t="s">
        <v>36</v>
      </c>
      <c r="T1587">
        <v>0</v>
      </c>
      <c r="U1587">
        <v>1</v>
      </c>
      <c r="V1587">
        <v>0</v>
      </c>
      <c r="W1587">
        <v>0</v>
      </c>
      <c r="X1587">
        <v>0</v>
      </c>
      <c r="Y1587" s="1">
        <v>45556</v>
      </c>
      <c r="Z1587" s="1">
        <v>45556</v>
      </c>
      <c r="AA1587">
        <v>0</v>
      </c>
      <c r="AB1587" t="s">
        <v>52</v>
      </c>
      <c r="AC1587" t="b">
        <v>0</v>
      </c>
      <c r="AD1587" t="b">
        <v>0</v>
      </c>
    </row>
    <row r="1588" spans="1:30" x14ac:dyDescent="0.25">
      <c r="A1588" t="s">
        <v>1650</v>
      </c>
      <c r="B1588" s="1">
        <v>44895</v>
      </c>
      <c r="D1588" s="1">
        <v>45146</v>
      </c>
      <c r="E1588" s="1">
        <v>45146</v>
      </c>
      <c r="F1588" s="1">
        <v>45527</v>
      </c>
      <c r="G1588" s="1">
        <v>45527</v>
      </c>
      <c r="H1588">
        <v>1</v>
      </c>
      <c r="I1588">
        <v>0.92</v>
      </c>
      <c r="J1588">
        <v>0.92</v>
      </c>
      <c r="K1588">
        <v>0</v>
      </c>
      <c r="L1588" t="s">
        <v>87</v>
      </c>
      <c r="M1588" t="s">
        <v>60</v>
      </c>
      <c r="N1588" t="s">
        <v>48</v>
      </c>
      <c r="O1588">
        <v>31</v>
      </c>
      <c r="P1588" t="s">
        <v>34</v>
      </c>
      <c r="Q1588" t="s">
        <v>82</v>
      </c>
      <c r="R1588" t="s">
        <v>67</v>
      </c>
      <c r="S1588" t="s">
        <v>100</v>
      </c>
      <c r="T1588">
        <v>0</v>
      </c>
      <c r="U1588">
        <v>0</v>
      </c>
      <c r="V1588">
        <v>0</v>
      </c>
      <c r="W1588">
        <v>0</v>
      </c>
      <c r="X1588">
        <v>0</v>
      </c>
      <c r="Y1588" s="1">
        <v>45448</v>
      </c>
      <c r="Z1588" s="1">
        <v>45448</v>
      </c>
      <c r="AA1588">
        <v>0</v>
      </c>
      <c r="AB1588" t="s">
        <v>38</v>
      </c>
      <c r="AC1588" t="b">
        <v>1</v>
      </c>
      <c r="AD1588" t="b">
        <v>1</v>
      </c>
    </row>
    <row r="1589" spans="1:30" x14ac:dyDescent="0.25">
      <c r="A1589" t="s">
        <v>1651</v>
      </c>
      <c r="B1589" s="1">
        <v>45470</v>
      </c>
      <c r="D1589" s="1">
        <v>45624</v>
      </c>
      <c r="E1589" s="1">
        <v>45624</v>
      </c>
      <c r="F1589" s="1">
        <v>45734</v>
      </c>
      <c r="G1589" s="1">
        <v>45734</v>
      </c>
      <c r="H1589">
        <v>3</v>
      </c>
      <c r="I1589">
        <v>86.12</v>
      </c>
      <c r="J1589">
        <v>28.71</v>
      </c>
      <c r="K1589">
        <v>32.619999999999997</v>
      </c>
      <c r="L1589" t="s">
        <v>40</v>
      </c>
      <c r="M1589" t="s">
        <v>60</v>
      </c>
      <c r="N1589" t="s">
        <v>42</v>
      </c>
      <c r="O1589">
        <v>35</v>
      </c>
      <c r="P1589" t="s">
        <v>34</v>
      </c>
      <c r="Q1589" t="s">
        <v>43</v>
      </c>
      <c r="R1589" t="s">
        <v>56</v>
      </c>
      <c r="S1589" t="s">
        <v>35</v>
      </c>
      <c r="T1589">
        <v>0</v>
      </c>
      <c r="U1589">
        <v>0</v>
      </c>
      <c r="V1589">
        <v>0</v>
      </c>
      <c r="W1589">
        <v>1</v>
      </c>
      <c r="X1589">
        <v>0</v>
      </c>
      <c r="Y1589" s="1">
        <v>45933</v>
      </c>
      <c r="Z1589" s="1">
        <v>45933</v>
      </c>
      <c r="AA1589">
        <v>0</v>
      </c>
      <c r="AB1589" t="s">
        <v>73</v>
      </c>
      <c r="AC1589" t="b">
        <v>1</v>
      </c>
      <c r="AD1589" t="b">
        <v>0</v>
      </c>
    </row>
    <row r="1590" spans="1:30" x14ac:dyDescent="0.25">
      <c r="A1590" t="s">
        <v>1652</v>
      </c>
      <c r="B1590" s="1">
        <v>44809</v>
      </c>
      <c r="D1590" s="1">
        <v>45039</v>
      </c>
      <c r="E1590" s="1">
        <v>45039</v>
      </c>
      <c r="F1590" s="1">
        <v>45767</v>
      </c>
      <c r="G1590" s="1">
        <v>45767</v>
      </c>
      <c r="H1590">
        <v>1</v>
      </c>
      <c r="I1590">
        <v>28.29</v>
      </c>
      <c r="J1590">
        <v>28.29</v>
      </c>
      <c r="K1590">
        <v>57.44</v>
      </c>
      <c r="L1590" t="s">
        <v>59</v>
      </c>
      <c r="M1590" t="s">
        <v>41</v>
      </c>
      <c r="N1590" t="s">
        <v>48</v>
      </c>
      <c r="O1590">
        <v>33</v>
      </c>
      <c r="P1590" t="s">
        <v>34</v>
      </c>
      <c r="Q1590" t="s">
        <v>55</v>
      </c>
      <c r="R1590" t="s">
        <v>63</v>
      </c>
      <c r="S1590" t="s">
        <v>85</v>
      </c>
      <c r="T1590">
        <v>0</v>
      </c>
      <c r="U1590">
        <v>0</v>
      </c>
      <c r="V1590">
        <v>0</v>
      </c>
      <c r="W1590">
        <v>0</v>
      </c>
      <c r="X1590">
        <v>0</v>
      </c>
      <c r="Y1590" s="1">
        <v>45033</v>
      </c>
      <c r="Z1590" s="1">
        <v>45033</v>
      </c>
      <c r="AA1590">
        <v>0</v>
      </c>
      <c r="AB1590" t="s">
        <v>52</v>
      </c>
      <c r="AC1590" t="b">
        <v>1</v>
      </c>
      <c r="AD1590" t="b">
        <v>0</v>
      </c>
    </row>
    <row r="1591" spans="1:30" x14ac:dyDescent="0.25">
      <c r="A1591" t="s">
        <v>1653</v>
      </c>
      <c r="B1591" s="1">
        <v>44352</v>
      </c>
      <c r="D1591" s="1">
        <v>44437</v>
      </c>
      <c r="E1591" s="1">
        <v>44437</v>
      </c>
      <c r="F1591" s="1">
        <v>44650</v>
      </c>
      <c r="G1591" s="1">
        <v>44650</v>
      </c>
      <c r="H1591">
        <v>3</v>
      </c>
      <c r="I1591">
        <v>57.59</v>
      </c>
      <c r="J1591">
        <v>19.2</v>
      </c>
      <c r="K1591">
        <v>13.89</v>
      </c>
      <c r="L1591" t="s">
        <v>40</v>
      </c>
      <c r="M1591" t="s">
        <v>62</v>
      </c>
      <c r="N1591" t="s">
        <v>33</v>
      </c>
      <c r="O1591">
        <v>21</v>
      </c>
      <c r="P1591" t="s">
        <v>70</v>
      </c>
      <c r="Q1591" t="s">
        <v>90</v>
      </c>
      <c r="R1591" t="s">
        <v>56</v>
      </c>
      <c r="S1591" t="s">
        <v>45</v>
      </c>
      <c r="T1591">
        <v>0</v>
      </c>
      <c r="U1591">
        <v>0</v>
      </c>
      <c r="V1591">
        <v>0</v>
      </c>
      <c r="W1591">
        <v>0</v>
      </c>
      <c r="X1591">
        <v>2</v>
      </c>
      <c r="Y1591" s="1">
        <v>44405</v>
      </c>
      <c r="Z1591" s="1">
        <v>44405</v>
      </c>
      <c r="AA1591">
        <v>3</v>
      </c>
      <c r="AB1591" t="s">
        <v>38</v>
      </c>
      <c r="AC1591" t="b">
        <v>1</v>
      </c>
      <c r="AD1591" t="b">
        <v>0</v>
      </c>
    </row>
    <row r="1592" spans="1:30" x14ac:dyDescent="0.25">
      <c r="A1592" t="s">
        <v>1654</v>
      </c>
      <c r="B1592" s="1">
        <v>45621</v>
      </c>
      <c r="D1592" s="1">
        <v>45624</v>
      </c>
      <c r="E1592" s="1">
        <v>45624</v>
      </c>
      <c r="F1592" s="1">
        <v>45919</v>
      </c>
      <c r="G1592" s="1">
        <v>45919</v>
      </c>
      <c r="H1592">
        <v>2</v>
      </c>
      <c r="I1592">
        <v>48.5</v>
      </c>
      <c r="J1592">
        <v>24.25</v>
      </c>
      <c r="K1592">
        <v>34.51</v>
      </c>
      <c r="L1592" t="s">
        <v>40</v>
      </c>
      <c r="M1592" t="s">
        <v>60</v>
      </c>
      <c r="N1592" t="s">
        <v>33</v>
      </c>
      <c r="O1592">
        <v>30</v>
      </c>
      <c r="P1592" t="s">
        <v>70</v>
      </c>
      <c r="Q1592" t="s">
        <v>50</v>
      </c>
      <c r="R1592" t="s">
        <v>67</v>
      </c>
      <c r="S1592" t="s">
        <v>100</v>
      </c>
      <c r="T1592">
        <v>0</v>
      </c>
      <c r="U1592">
        <v>0</v>
      </c>
      <c r="V1592">
        <v>0</v>
      </c>
      <c r="W1592">
        <v>0</v>
      </c>
      <c r="X1592">
        <v>0</v>
      </c>
      <c r="Y1592" s="1">
        <v>45678</v>
      </c>
      <c r="Z1592" s="1">
        <v>45678</v>
      </c>
      <c r="AA1592">
        <v>0</v>
      </c>
      <c r="AB1592" t="s">
        <v>38</v>
      </c>
      <c r="AC1592" t="b">
        <v>1</v>
      </c>
      <c r="AD1592" t="b">
        <v>0</v>
      </c>
    </row>
    <row r="1593" spans="1:30" x14ac:dyDescent="0.25">
      <c r="A1593" t="s">
        <v>1655</v>
      </c>
      <c r="B1593" s="1">
        <v>45570</v>
      </c>
      <c r="D1593" s="1">
        <v>45825</v>
      </c>
      <c r="E1593" s="1">
        <v>45825</v>
      </c>
      <c r="F1593" s="1">
        <v>45903</v>
      </c>
      <c r="G1593" s="1">
        <v>45903</v>
      </c>
      <c r="H1593">
        <v>3</v>
      </c>
      <c r="I1593">
        <v>175.59</v>
      </c>
      <c r="J1593">
        <v>58.53</v>
      </c>
      <c r="K1593">
        <v>115.6</v>
      </c>
      <c r="L1593" t="s">
        <v>47</v>
      </c>
      <c r="M1593" t="s">
        <v>95</v>
      </c>
      <c r="N1593" t="s">
        <v>33</v>
      </c>
      <c r="O1593">
        <v>37</v>
      </c>
      <c r="P1593" t="s">
        <v>34</v>
      </c>
      <c r="Q1593" t="s">
        <v>35</v>
      </c>
      <c r="R1593" t="s">
        <v>63</v>
      </c>
      <c r="S1593" t="s">
        <v>85</v>
      </c>
      <c r="T1593">
        <v>1</v>
      </c>
      <c r="U1593">
        <v>1</v>
      </c>
      <c r="V1593">
        <v>1</v>
      </c>
      <c r="W1593">
        <v>0</v>
      </c>
      <c r="X1593">
        <v>2</v>
      </c>
      <c r="Y1593" s="1">
        <v>45652</v>
      </c>
      <c r="Z1593" s="1">
        <v>45652</v>
      </c>
      <c r="AA1593">
        <v>0</v>
      </c>
      <c r="AB1593" t="s">
        <v>73</v>
      </c>
      <c r="AC1593" t="b">
        <v>0</v>
      </c>
      <c r="AD1593" t="b">
        <v>0</v>
      </c>
    </row>
    <row r="1594" spans="1:30" x14ac:dyDescent="0.25">
      <c r="A1594" t="s">
        <v>1656</v>
      </c>
      <c r="B1594" s="1">
        <v>44749</v>
      </c>
      <c r="D1594" s="1">
        <v>44885</v>
      </c>
      <c r="E1594" s="1">
        <v>44885</v>
      </c>
      <c r="F1594" s="1">
        <v>45800</v>
      </c>
      <c r="G1594" s="1">
        <v>45800</v>
      </c>
      <c r="H1594">
        <v>4</v>
      </c>
      <c r="I1594">
        <v>3.76</v>
      </c>
      <c r="J1594">
        <v>0.94</v>
      </c>
      <c r="K1594">
        <v>1.23</v>
      </c>
      <c r="L1594" t="s">
        <v>87</v>
      </c>
      <c r="M1594" t="s">
        <v>32</v>
      </c>
      <c r="N1594" t="s">
        <v>48</v>
      </c>
      <c r="O1594">
        <v>37</v>
      </c>
      <c r="P1594" t="s">
        <v>34</v>
      </c>
      <c r="Q1594" t="s">
        <v>55</v>
      </c>
      <c r="R1594" t="s">
        <v>35</v>
      </c>
      <c r="S1594" t="s">
        <v>57</v>
      </c>
      <c r="T1594">
        <v>1</v>
      </c>
      <c r="U1594">
        <v>0</v>
      </c>
      <c r="V1594">
        <v>0</v>
      </c>
      <c r="W1594">
        <v>1</v>
      </c>
      <c r="X1594">
        <v>1</v>
      </c>
      <c r="Y1594" s="1">
        <v>45184</v>
      </c>
      <c r="Z1594" s="1">
        <v>45184</v>
      </c>
      <c r="AA1594">
        <v>0</v>
      </c>
      <c r="AB1594" t="s">
        <v>73</v>
      </c>
      <c r="AC1594" t="b">
        <v>0</v>
      </c>
      <c r="AD1594" t="b">
        <v>0</v>
      </c>
    </row>
    <row r="1595" spans="1:30" x14ac:dyDescent="0.25">
      <c r="A1595" t="s">
        <v>1657</v>
      </c>
      <c r="B1595" s="1">
        <v>45364</v>
      </c>
      <c r="D1595" s="1">
        <v>45512</v>
      </c>
      <c r="E1595" s="1">
        <v>45512</v>
      </c>
      <c r="F1595" s="1">
        <v>45710</v>
      </c>
      <c r="G1595" s="1">
        <v>45710</v>
      </c>
      <c r="H1595">
        <v>5</v>
      </c>
      <c r="I1595">
        <v>188.24</v>
      </c>
      <c r="J1595">
        <v>37.65</v>
      </c>
      <c r="K1595">
        <v>0</v>
      </c>
      <c r="L1595" t="s">
        <v>40</v>
      </c>
      <c r="M1595" t="s">
        <v>76</v>
      </c>
      <c r="N1595" t="s">
        <v>42</v>
      </c>
      <c r="O1595">
        <v>32</v>
      </c>
      <c r="P1595" t="s">
        <v>34</v>
      </c>
      <c r="Q1595" t="s">
        <v>50</v>
      </c>
      <c r="R1595" t="s">
        <v>35</v>
      </c>
      <c r="S1595" t="s">
        <v>72</v>
      </c>
      <c r="T1595">
        <v>0</v>
      </c>
      <c r="U1595">
        <v>0</v>
      </c>
      <c r="V1595">
        <v>0</v>
      </c>
      <c r="W1595">
        <v>0</v>
      </c>
      <c r="X1595">
        <v>3</v>
      </c>
      <c r="Y1595" s="1">
        <v>45524</v>
      </c>
      <c r="Z1595" s="1">
        <v>45524</v>
      </c>
      <c r="AA1595">
        <v>0</v>
      </c>
      <c r="AB1595" t="s">
        <v>73</v>
      </c>
      <c r="AC1595" t="b">
        <v>1</v>
      </c>
      <c r="AD1595" t="b">
        <v>0</v>
      </c>
    </row>
    <row r="1596" spans="1:30" x14ac:dyDescent="0.25">
      <c r="A1596" t="s">
        <v>1658</v>
      </c>
      <c r="B1596" s="1">
        <v>44705</v>
      </c>
      <c r="D1596" s="1">
        <v>44761</v>
      </c>
      <c r="E1596" s="1">
        <v>44761</v>
      </c>
      <c r="F1596" s="1">
        <v>44828</v>
      </c>
      <c r="G1596" s="1">
        <v>44828</v>
      </c>
      <c r="H1596">
        <v>2</v>
      </c>
      <c r="I1596">
        <v>89.56</v>
      </c>
      <c r="J1596">
        <v>44.78</v>
      </c>
      <c r="K1596">
        <v>63.11</v>
      </c>
      <c r="L1596" t="s">
        <v>87</v>
      </c>
      <c r="M1596" t="s">
        <v>88</v>
      </c>
      <c r="N1596" t="s">
        <v>48</v>
      </c>
      <c r="O1596">
        <v>26</v>
      </c>
      <c r="P1596" t="s">
        <v>70</v>
      </c>
      <c r="Q1596" t="s">
        <v>35</v>
      </c>
      <c r="R1596" t="s">
        <v>67</v>
      </c>
      <c r="S1596" t="s">
        <v>51</v>
      </c>
      <c r="T1596">
        <v>0</v>
      </c>
      <c r="U1596">
        <v>0</v>
      </c>
      <c r="V1596">
        <v>0</v>
      </c>
      <c r="W1596">
        <v>0</v>
      </c>
      <c r="X1596">
        <v>1</v>
      </c>
      <c r="Y1596" s="1">
        <v>45550</v>
      </c>
      <c r="Z1596" s="1">
        <v>45550</v>
      </c>
      <c r="AA1596">
        <v>7</v>
      </c>
      <c r="AB1596" t="s">
        <v>73</v>
      </c>
      <c r="AC1596" t="b">
        <v>1</v>
      </c>
      <c r="AD1596" t="b">
        <v>0</v>
      </c>
    </row>
    <row r="1597" spans="1:30" x14ac:dyDescent="0.25">
      <c r="A1597" t="s">
        <v>1659</v>
      </c>
      <c r="B1597" s="1">
        <v>45567</v>
      </c>
      <c r="D1597" s="1">
        <v>45881</v>
      </c>
      <c r="E1597" s="1">
        <v>45881</v>
      </c>
      <c r="F1597" s="1">
        <v>45945</v>
      </c>
      <c r="G1597" s="1">
        <v>45945</v>
      </c>
      <c r="H1597">
        <v>2</v>
      </c>
      <c r="I1597">
        <v>251.43</v>
      </c>
      <c r="J1597">
        <v>125.72</v>
      </c>
      <c r="K1597">
        <v>156.52000000000001</v>
      </c>
      <c r="L1597" t="s">
        <v>47</v>
      </c>
      <c r="M1597" t="s">
        <v>69</v>
      </c>
      <c r="N1597" t="s">
        <v>42</v>
      </c>
      <c r="O1597">
        <v>31</v>
      </c>
      <c r="P1597" t="s">
        <v>34</v>
      </c>
      <c r="Q1597" t="s">
        <v>90</v>
      </c>
      <c r="R1597" t="s">
        <v>67</v>
      </c>
      <c r="S1597" t="s">
        <v>45</v>
      </c>
      <c r="T1597">
        <v>0</v>
      </c>
      <c r="U1597">
        <v>1</v>
      </c>
      <c r="V1597">
        <v>0</v>
      </c>
      <c r="W1597">
        <v>0</v>
      </c>
      <c r="X1597">
        <v>0</v>
      </c>
      <c r="Y1597" s="1">
        <v>45642</v>
      </c>
      <c r="Z1597" s="1">
        <v>45642</v>
      </c>
      <c r="AA1597">
        <v>10</v>
      </c>
      <c r="AB1597" t="s">
        <v>38</v>
      </c>
      <c r="AC1597" t="b">
        <v>0</v>
      </c>
      <c r="AD1597" t="b">
        <v>0</v>
      </c>
    </row>
    <row r="1598" spans="1:30" x14ac:dyDescent="0.25">
      <c r="A1598" t="s">
        <v>1660</v>
      </c>
      <c r="B1598" s="1">
        <v>44065</v>
      </c>
      <c r="D1598" s="1">
        <v>45924</v>
      </c>
      <c r="E1598" s="1">
        <v>45924</v>
      </c>
      <c r="F1598" s="1">
        <v>45931</v>
      </c>
      <c r="G1598" s="1">
        <v>45931</v>
      </c>
      <c r="H1598">
        <v>4</v>
      </c>
      <c r="I1598">
        <v>63.43</v>
      </c>
      <c r="J1598">
        <v>15.86</v>
      </c>
      <c r="K1598">
        <v>22.66</v>
      </c>
      <c r="L1598" t="s">
        <v>65</v>
      </c>
      <c r="M1598" t="s">
        <v>32</v>
      </c>
      <c r="N1598" t="s">
        <v>48</v>
      </c>
      <c r="O1598">
        <v>23</v>
      </c>
      <c r="P1598" t="s">
        <v>70</v>
      </c>
      <c r="Q1598" t="s">
        <v>35</v>
      </c>
      <c r="R1598" t="s">
        <v>63</v>
      </c>
      <c r="S1598" t="s">
        <v>51</v>
      </c>
      <c r="T1598">
        <v>1</v>
      </c>
      <c r="U1598">
        <v>0</v>
      </c>
      <c r="V1598">
        <v>0</v>
      </c>
      <c r="W1598">
        <v>2</v>
      </c>
      <c r="X1598">
        <v>2</v>
      </c>
      <c r="Y1598" s="1">
        <v>45763</v>
      </c>
      <c r="Z1598" s="1">
        <v>45763</v>
      </c>
      <c r="AA1598">
        <v>4</v>
      </c>
      <c r="AB1598" t="s">
        <v>73</v>
      </c>
      <c r="AC1598" t="b">
        <v>1</v>
      </c>
      <c r="AD1598" t="b">
        <v>1</v>
      </c>
    </row>
    <row r="1599" spans="1:30" x14ac:dyDescent="0.25">
      <c r="A1599" t="s">
        <v>1661</v>
      </c>
      <c r="B1599" s="1">
        <v>44986</v>
      </c>
      <c r="D1599" s="1">
        <v>45207</v>
      </c>
      <c r="E1599" s="1">
        <v>45207</v>
      </c>
      <c r="F1599" s="1">
        <v>45420</v>
      </c>
      <c r="G1599" s="1">
        <v>45420</v>
      </c>
      <c r="H1599">
        <v>4</v>
      </c>
      <c r="I1599">
        <v>312.98</v>
      </c>
      <c r="J1599">
        <v>78.25</v>
      </c>
      <c r="K1599">
        <v>79.31</v>
      </c>
      <c r="L1599" t="s">
        <v>65</v>
      </c>
      <c r="M1599" t="s">
        <v>69</v>
      </c>
      <c r="N1599" t="s">
        <v>48</v>
      </c>
      <c r="O1599">
        <v>31</v>
      </c>
      <c r="P1599" t="s">
        <v>34</v>
      </c>
      <c r="Q1599" t="s">
        <v>66</v>
      </c>
      <c r="R1599" t="s">
        <v>35</v>
      </c>
      <c r="S1599" t="s">
        <v>51</v>
      </c>
      <c r="T1599">
        <v>1</v>
      </c>
      <c r="U1599">
        <v>0</v>
      </c>
      <c r="V1599">
        <v>0</v>
      </c>
      <c r="W1599">
        <v>1</v>
      </c>
      <c r="X1599">
        <v>1</v>
      </c>
      <c r="Y1599" s="1">
        <v>45812</v>
      </c>
      <c r="Z1599" s="1">
        <v>45812</v>
      </c>
      <c r="AA1599">
        <v>0</v>
      </c>
      <c r="AB1599" t="s">
        <v>38</v>
      </c>
      <c r="AC1599" t="b">
        <v>1</v>
      </c>
      <c r="AD1599" t="b">
        <v>1</v>
      </c>
    </row>
    <row r="1600" spans="1:30" x14ac:dyDescent="0.25">
      <c r="A1600" t="s">
        <v>1662</v>
      </c>
      <c r="B1600" s="1">
        <v>43906</v>
      </c>
      <c r="D1600" s="1">
        <v>45133</v>
      </c>
      <c r="E1600" s="1">
        <v>45133</v>
      </c>
      <c r="F1600" s="1">
        <v>45807</v>
      </c>
      <c r="G1600" s="1">
        <v>45807</v>
      </c>
      <c r="H1600">
        <v>4</v>
      </c>
      <c r="I1600">
        <v>65.44</v>
      </c>
      <c r="J1600">
        <v>16.36</v>
      </c>
      <c r="K1600">
        <v>9.2100000000000009</v>
      </c>
      <c r="L1600" t="s">
        <v>87</v>
      </c>
      <c r="M1600" t="s">
        <v>76</v>
      </c>
      <c r="N1600" t="s">
        <v>42</v>
      </c>
      <c r="O1600">
        <v>38</v>
      </c>
      <c r="P1600" t="s">
        <v>34</v>
      </c>
      <c r="Q1600" t="s">
        <v>43</v>
      </c>
      <c r="R1600" t="s">
        <v>56</v>
      </c>
      <c r="S1600" t="s">
        <v>57</v>
      </c>
      <c r="T1600">
        <v>0</v>
      </c>
      <c r="U1600">
        <v>0</v>
      </c>
      <c r="V1600">
        <v>0</v>
      </c>
      <c r="W1600">
        <v>1</v>
      </c>
      <c r="X1600">
        <v>1</v>
      </c>
      <c r="Y1600">
        <v>0</v>
      </c>
      <c r="Z1600" t="s">
        <v>37</v>
      </c>
      <c r="AA1600">
        <v>3</v>
      </c>
      <c r="AB1600" t="s">
        <v>38</v>
      </c>
      <c r="AC1600" t="b">
        <v>0</v>
      </c>
      <c r="AD1600" t="b">
        <v>0</v>
      </c>
    </row>
    <row r="1601" spans="1:30" x14ac:dyDescent="0.25">
      <c r="A1601" t="s">
        <v>1663</v>
      </c>
      <c r="B1601" s="1">
        <v>44140</v>
      </c>
      <c r="D1601" s="1">
        <v>45064</v>
      </c>
      <c r="E1601" s="1">
        <v>45064</v>
      </c>
      <c r="F1601" s="1">
        <v>45914</v>
      </c>
      <c r="G1601" s="1">
        <v>45914</v>
      </c>
      <c r="H1601">
        <v>7</v>
      </c>
      <c r="I1601">
        <v>278.95</v>
      </c>
      <c r="J1601">
        <v>39.85</v>
      </c>
      <c r="K1601">
        <v>30.71</v>
      </c>
      <c r="L1601" t="s">
        <v>40</v>
      </c>
      <c r="M1601" t="s">
        <v>41</v>
      </c>
      <c r="N1601" t="s">
        <v>33</v>
      </c>
      <c r="O1601">
        <v>45</v>
      </c>
      <c r="P1601" t="s">
        <v>34</v>
      </c>
      <c r="Q1601" t="s">
        <v>66</v>
      </c>
      <c r="R1601" t="s">
        <v>63</v>
      </c>
      <c r="S1601" t="s">
        <v>51</v>
      </c>
      <c r="T1601">
        <v>0</v>
      </c>
      <c r="U1601">
        <v>0</v>
      </c>
      <c r="V1601">
        <v>1</v>
      </c>
      <c r="W1601">
        <v>0</v>
      </c>
      <c r="X1601">
        <v>5</v>
      </c>
      <c r="Y1601" s="1">
        <v>45074</v>
      </c>
      <c r="Z1601" s="1">
        <v>45074</v>
      </c>
      <c r="AA1601">
        <v>2</v>
      </c>
      <c r="AB1601" t="s">
        <v>38</v>
      </c>
      <c r="AC1601" t="b">
        <v>1</v>
      </c>
      <c r="AD1601" t="b">
        <v>1</v>
      </c>
    </row>
    <row r="1602" spans="1:30" x14ac:dyDescent="0.25">
      <c r="A1602" t="s">
        <v>1664</v>
      </c>
      <c r="B1602" s="1">
        <v>45124</v>
      </c>
      <c r="D1602" s="1">
        <v>45243</v>
      </c>
      <c r="E1602" s="1">
        <v>45243</v>
      </c>
      <c r="F1602" s="1">
        <v>45836</v>
      </c>
      <c r="G1602" s="1">
        <v>45836</v>
      </c>
      <c r="H1602">
        <v>2</v>
      </c>
      <c r="I1602">
        <v>147.80000000000001</v>
      </c>
      <c r="J1602">
        <v>73.900000000000006</v>
      </c>
      <c r="K1602">
        <v>66.91</v>
      </c>
      <c r="L1602" t="s">
        <v>87</v>
      </c>
      <c r="M1602" t="s">
        <v>104</v>
      </c>
      <c r="N1602" t="s">
        <v>33</v>
      </c>
      <c r="O1602">
        <v>43</v>
      </c>
      <c r="P1602" t="s">
        <v>34</v>
      </c>
      <c r="Q1602" t="s">
        <v>82</v>
      </c>
      <c r="R1602" t="s">
        <v>63</v>
      </c>
      <c r="S1602" t="s">
        <v>57</v>
      </c>
      <c r="T1602">
        <v>2</v>
      </c>
      <c r="U1602">
        <v>0</v>
      </c>
      <c r="V1602">
        <v>0</v>
      </c>
      <c r="W1602">
        <v>0</v>
      </c>
      <c r="X1602">
        <v>1</v>
      </c>
      <c r="Y1602" s="1">
        <v>45543</v>
      </c>
      <c r="Z1602" s="1">
        <v>45543</v>
      </c>
      <c r="AA1602">
        <v>0</v>
      </c>
      <c r="AB1602" t="s">
        <v>38</v>
      </c>
      <c r="AC1602" t="b">
        <v>1</v>
      </c>
      <c r="AD1602" t="b">
        <v>0</v>
      </c>
    </row>
    <row r="1603" spans="1:30" x14ac:dyDescent="0.25">
      <c r="A1603" t="s">
        <v>1665</v>
      </c>
      <c r="B1603" s="1">
        <v>44302</v>
      </c>
      <c r="D1603" s="1">
        <v>44615</v>
      </c>
      <c r="E1603" s="1">
        <v>44615</v>
      </c>
      <c r="F1603" s="1">
        <v>45701</v>
      </c>
      <c r="G1603" s="1">
        <v>45701</v>
      </c>
      <c r="H1603">
        <v>5</v>
      </c>
      <c r="I1603">
        <v>422.49</v>
      </c>
      <c r="J1603">
        <v>84.5</v>
      </c>
      <c r="K1603">
        <v>74.56</v>
      </c>
      <c r="L1603" t="s">
        <v>65</v>
      </c>
      <c r="M1603" t="s">
        <v>69</v>
      </c>
      <c r="N1603" t="s">
        <v>33</v>
      </c>
      <c r="O1603">
        <v>48</v>
      </c>
      <c r="P1603" t="s">
        <v>34</v>
      </c>
      <c r="Q1603" t="s">
        <v>55</v>
      </c>
      <c r="R1603" t="s">
        <v>67</v>
      </c>
      <c r="S1603" t="s">
        <v>57</v>
      </c>
      <c r="T1603">
        <v>0</v>
      </c>
      <c r="U1603">
        <v>1</v>
      </c>
      <c r="V1603">
        <v>2</v>
      </c>
      <c r="W1603">
        <v>2</v>
      </c>
      <c r="X1603">
        <v>1</v>
      </c>
      <c r="Y1603" s="1">
        <v>45033</v>
      </c>
      <c r="Z1603" s="1">
        <v>45033</v>
      </c>
      <c r="AA1603">
        <v>10</v>
      </c>
      <c r="AB1603" t="s">
        <v>73</v>
      </c>
      <c r="AC1603" t="b">
        <v>1</v>
      </c>
      <c r="AD1603" t="b">
        <v>1</v>
      </c>
    </row>
    <row r="1604" spans="1:30" x14ac:dyDescent="0.25">
      <c r="A1604" t="s">
        <v>1666</v>
      </c>
      <c r="B1604" s="1">
        <v>44697</v>
      </c>
      <c r="D1604" s="1">
        <v>45365</v>
      </c>
      <c r="E1604" s="1">
        <v>45365</v>
      </c>
      <c r="F1604" s="1">
        <v>45862</v>
      </c>
      <c r="G1604" s="1">
        <v>45862</v>
      </c>
      <c r="H1604">
        <v>4</v>
      </c>
      <c r="I1604">
        <v>359.89</v>
      </c>
      <c r="J1604">
        <v>89.97</v>
      </c>
      <c r="K1604">
        <v>148.9</v>
      </c>
      <c r="L1604" t="s">
        <v>87</v>
      </c>
      <c r="M1604" t="s">
        <v>95</v>
      </c>
      <c r="N1604" t="s">
        <v>42</v>
      </c>
      <c r="O1604">
        <v>16</v>
      </c>
      <c r="P1604" t="s">
        <v>49</v>
      </c>
      <c r="Q1604" t="s">
        <v>55</v>
      </c>
      <c r="R1604" t="s">
        <v>56</v>
      </c>
      <c r="S1604" t="s">
        <v>85</v>
      </c>
      <c r="T1604">
        <v>0</v>
      </c>
      <c r="U1604">
        <v>0</v>
      </c>
      <c r="V1604">
        <v>0</v>
      </c>
      <c r="W1604">
        <v>0</v>
      </c>
      <c r="X1604">
        <v>2</v>
      </c>
      <c r="Y1604">
        <v>0</v>
      </c>
      <c r="Z1604" t="s">
        <v>37</v>
      </c>
      <c r="AA1604">
        <v>0</v>
      </c>
      <c r="AB1604" t="s">
        <v>38</v>
      </c>
      <c r="AC1604" t="b">
        <v>1</v>
      </c>
      <c r="AD1604" t="b">
        <v>0</v>
      </c>
    </row>
    <row r="1605" spans="1:30" x14ac:dyDescent="0.25">
      <c r="A1605" t="s">
        <v>1667</v>
      </c>
      <c r="B1605" s="1">
        <v>44279</v>
      </c>
      <c r="D1605" s="1">
        <v>44750</v>
      </c>
      <c r="E1605" s="1">
        <v>44750</v>
      </c>
      <c r="F1605" s="1">
        <v>45837</v>
      </c>
      <c r="G1605" s="1">
        <v>45837</v>
      </c>
      <c r="H1605">
        <v>3</v>
      </c>
      <c r="I1605">
        <v>181.02</v>
      </c>
      <c r="J1605">
        <v>60.34</v>
      </c>
      <c r="K1605">
        <v>95.87</v>
      </c>
      <c r="L1605" t="s">
        <v>47</v>
      </c>
      <c r="M1605" t="s">
        <v>54</v>
      </c>
      <c r="N1605" t="s">
        <v>42</v>
      </c>
      <c r="O1605">
        <v>33</v>
      </c>
      <c r="P1605" t="s">
        <v>34</v>
      </c>
      <c r="Q1605" t="s">
        <v>82</v>
      </c>
      <c r="R1605" t="s">
        <v>44</v>
      </c>
      <c r="S1605" t="s">
        <v>36</v>
      </c>
      <c r="T1605">
        <v>0</v>
      </c>
      <c r="U1605">
        <v>0</v>
      </c>
      <c r="V1605">
        <v>0</v>
      </c>
      <c r="W1605">
        <v>0</v>
      </c>
      <c r="X1605">
        <v>0</v>
      </c>
      <c r="Y1605" s="1">
        <v>44849</v>
      </c>
      <c r="Z1605" s="1">
        <v>44849</v>
      </c>
      <c r="AA1605">
        <v>0</v>
      </c>
      <c r="AB1605" t="s">
        <v>38</v>
      </c>
      <c r="AC1605" t="b">
        <v>1</v>
      </c>
      <c r="AD1605" t="b">
        <v>0</v>
      </c>
    </row>
    <row r="1606" spans="1:30" x14ac:dyDescent="0.25">
      <c r="A1606" t="s">
        <v>1668</v>
      </c>
      <c r="B1606" s="1">
        <v>44759</v>
      </c>
      <c r="D1606" s="1">
        <v>45496</v>
      </c>
      <c r="E1606" s="1">
        <v>45496</v>
      </c>
      <c r="F1606" s="1">
        <v>45825</v>
      </c>
      <c r="G1606" s="1">
        <v>45825</v>
      </c>
      <c r="H1606">
        <v>4</v>
      </c>
      <c r="I1606">
        <v>61.26</v>
      </c>
      <c r="J1606">
        <v>15.32</v>
      </c>
      <c r="K1606">
        <v>24.44</v>
      </c>
      <c r="L1606" t="s">
        <v>87</v>
      </c>
      <c r="M1606" t="s">
        <v>95</v>
      </c>
      <c r="N1606" t="s">
        <v>33</v>
      </c>
      <c r="O1606">
        <v>23</v>
      </c>
      <c r="P1606" t="s">
        <v>70</v>
      </c>
      <c r="Q1606" t="s">
        <v>82</v>
      </c>
      <c r="R1606" t="s">
        <v>67</v>
      </c>
      <c r="S1606" t="s">
        <v>45</v>
      </c>
      <c r="T1606">
        <v>0</v>
      </c>
      <c r="U1606">
        <v>0</v>
      </c>
      <c r="V1606">
        <v>0</v>
      </c>
      <c r="W1606">
        <v>0</v>
      </c>
      <c r="X1606">
        <v>0</v>
      </c>
      <c r="Y1606" s="1">
        <v>45871</v>
      </c>
      <c r="Z1606" s="1">
        <v>45871</v>
      </c>
      <c r="AA1606">
        <v>0</v>
      </c>
      <c r="AB1606" t="s">
        <v>73</v>
      </c>
      <c r="AC1606" t="b">
        <v>1</v>
      </c>
      <c r="AD1606" t="b">
        <v>1</v>
      </c>
    </row>
    <row r="1607" spans="1:30" x14ac:dyDescent="0.25">
      <c r="A1607" t="s">
        <v>1669</v>
      </c>
      <c r="B1607" s="1">
        <v>45042</v>
      </c>
      <c r="D1607" s="1">
        <v>45653</v>
      </c>
      <c r="E1607" s="1">
        <v>45653</v>
      </c>
      <c r="F1607" s="1">
        <v>45655</v>
      </c>
      <c r="G1607" s="1">
        <v>45655</v>
      </c>
      <c r="H1607">
        <v>4</v>
      </c>
      <c r="I1607">
        <v>192.67</v>
      </c>
      <c r="J1607">
        <v>48.17</v>
      </c>
      <c r="K1607">
        <v>81.459999999999994</v>
      </c>
      <c r="L1607" t="s">
        <v>40</v>
      </c>
      <c r="M1607" t="s">
        <v>76</v>
      </c>
      <c r="N1607" t="s">
        <v>48</v>
      </c>
      <c r="O1607">
        <v>20</v>
      </c>
      <c r="P1607" t="s">
        <v>70</v>
      </c>
      <c r="Q1607" t="s">
        <v>55</v>
      </c>
      <c r="R1607" t="s">
        <v>44</v>
      </c>
      <c r="S1607" t="s">
        <v>51</v>
      </c>
      <c r="T1607">
        <v>0</v>
      </c>
      <c r="U1607">
        <v>0</v>
      </c>
      <c r="V1607">
        <v>0</v>
      </c>
      <c r="W1607">
        <v>1</v>
      </c>
      <c r="X1607">
        <v>2</v>
      </c>
      <c r="Y1607" s="1">
        <v>45556</v>
      </c>
      <c r="Z1607" s="1">
        <v>45556</v>
      </c>
      <c r="AA1607">
        <v>0</v>
      </c>
      <c r="AB1607" t="s">
        <v>38</v>
      </c>
      <c r="AC1607" t="b">
        <v>1</v>
      </c>
      <c r="AD1607" t="b">
        <v>1</v>
      </c>
    </row>
    <row r="1608" spans="1:30" x14ac:dyDescent="0.25">
      <c r="A1608" t="s">
        <v>1670</v>
      </c>
      <c r="B1608" s="1">
        <v>44313</v>
      </c>
      <c r="D1608" s="1">
        <v>44326</v>
      </c>
      <c r="E1608" s="1">
        <v>44326</v>
      </c>
      <c r="F1608" s="1">
        <v>44704</v>
      </c>
      <c r="G1608" s="1">
        <v>44704</v>
      </c>
      <c r="H1608">
        <v>1</v>
      </c>
      <c r="I1608">
        <v>86.98</v>
      </c>
      <c r="J1608">
        <v>86.98</v>
      </c>
      <c r="K1608">
        <v>134.58000000000001</v>
      </c>
      <c r="L1608" t="s">
        <v>59</v>
      </c>
      <c r="M1608" t="s">
        <v>62</v>
      </c>
      <c r="N1608" t="s">
        <v>42</v>
      </c>
      <c r="O1608">
        <v>36</v>
      </c>
      <c r="P1608" t="s">
        <v>34</v>
      </c>
      <c r="Q1608" t="s">
        <v>82</v>
      </c>
      <c r="R1608" t="s">
        <v>35</v>
      </c>
      <c r="S1608" t="s">
        <v>100</v>
      </c>
      <c r="T1608">
        <v>0</v>
      </c>
      <c r="U1608">
        <v>0</v>
      </c>
      <c r="V1608">
        <v>0</v>
      </c>
      <c r="W1608">
        <v>0</v>
      </c>
      <c r="X1608">
        <v>0</v>
      </c>
      <c r="Y1608" s="1">
        <v>45662</v>
      </c>
      <c r="Z1608" s="1">
        <v>45662</v>
      </c>
      <c r="AA1608">
        <v>0</v>
      </c>
      <c r="AB1608" t="s">
        <v>38</v>
      </c>
      <c r="AC1608" t="b">
        <v>1</v>
      </c>
      <c r="AD1608" t="b">
        <v>0</v>
      </c>
    </row>
    <row r="1609" spans="1:30" x14ac:dyDescent="0.25">
      <c r="A1609" t="s">
        <v>1671</v>
      </c>
      <c r="B1609" s="1">
        <v>45203</v>
      </c>
      <c r="D1609" s="1">
        <v>45741</v>
      </c>
      <c r="E1609" s="1">
        <v>45741</v>
      </c>
      <c r="F1609" s="1">
        <v>45932</v>
      </c>
      <c r="G1609" s="1">
        <v>45932</v>
      </c>
      <c r="H1609">
        <v>5</v>
      </c>
      <c r="I1609">
        <v>92.29</v>
      </c>
      <c r="J1609">
        <v>18.46</v>
      </c>
      <c r="K1609">
        <v>29.11</v>
      </c>
      <c r="L1609" t="s">
        <v>47</v>
      </c>
      <c r="M1609" t="s">
        <v>95</v>
      </c>
      <c r="N1609" t="s">
        <v>33</v>
      </c>
      <c r="O1609">
        <v>46</v>
      </c>
      <c r="P1609" t="s">
        <v>34</v>
      </c>
      <c r="Q1609" t="s">
        <v>66</v>
      </c>
      <c r="R1609" t="s">
        <v>56</v>
      </c>
      <c r="S1609" t="s">
        <v>96</v>
      </c>
      <c r="T1609">
        <v>0</v>
      </c>
      <c r="U1609">
        <v>0</v>
      </c>
      <c r="V1609">
        <v>1</v>
      </c>
      <c r="W1609">
        <v>0</v>
      </c>
      <c r="X1609">
        <v>1</v>
      </c>
      <c r="Y1609" s="1">
        <v>45751</v>
      </c>
      <c r="Z1609" s="1">
        <v>45751</v>
      </c>
      <c r="AA1609">
        <v>0</v>
      </c>
      <c r="AB1609" t="s">
        <v>73</v>
      </c>
      <c r="AC1609" t="b">
        <v>1</v>
      </c>
      <c r="AD1609" t="b">
        <v>0</v>
      </c>
    </row>
    <row r="1610" spans="1:30" x14ac:dyDescent="0.25">
      <c r="A1610" t="s">
        <v>1672</v>
      </c>
      <c r="B1610" s="1">
        <v>44657</v>
      </c>
      <c r="D1610" s="1">
        <v>45461</v>
      </c>
      <c r="E1610" s="1">
        <v>45461</v>
      </c>
      <c r="F1610" s="1">
        <v>45935</v>
      </c>
      <c r="G1610" s="1">
        <v>45935</v>
      </c>
      <c r="H1610">
        <v>2</v>
      </c>
      <c r="I1610">
        <v>30.96</v>
      </c>
      <c r="J1610">
        <v>15.48</v>
      </c>
      <c r="K1610">
        <v>12.42</v>
      </c>
      <c r="L1610" t="s">
        <v>59</v>
      </c>
      <c r="M1610" t="s">
        <v>76</v>
      </c>
      <c r="N1610" t="s">
        <v>48</v>
      </c>
      <c r="O1610">
        <v>16</v>
      </c>
      <c r="P1610" t="s">
        <v>49</v>
      </c>
      <c r="Q1610" t="s">
        <v>82</v>
      </c>
      <c r="R1610" t="s">
        <v>35</v>
      </c>
      <c r="S1610" t="s">
        <v>100</v>
      </c>
      <c r="T1610">
        <v>0</v>
      </c>
      <c r="U1610">
        <v>1</v>
      </c>
      <c r="V1610">
        <v>0</v>
      </c>
      <c r="W1610">
        <v>0</v>
      </c>
      <c r="X1610">
        <v>0</v>
      </c>
      <c r="Y1610" s="1">
        <v>45489</v>
      </c>
      <c r="Z1610" s="1">
        <v>45489</v>
      </c>
      <c r="AA1610">
        <v>4</v>
      </c>
      <c r="AB1610" t="s">
        <v>38</v>
      </c>
      <c r="AC1610" t="b">
        <v>0</v>
      </c>
      <c r="AD1610" t="b">
        <v>0</v>
      </c>
    </row>
    <row r="1611" spans="1:30" x14ac:dyDescent="0.25">
      <c r="A1611" t="s">
        <v>1673</v>
      </c>
      <c r="B1611" s="1">
        <v>45025</v>
      </c>
      <c r="D1611" s="1">
        <v>45276</v>
      </c>
      <c r="E1611" s="1">
        <v>45276</v>
      </c>
      <c r="F1611" s="1">
        <v>45465</v>
      </c>
      <c r="G1611" s="1">
        <v>45465</v>
      </c>
      <c r="H1611">
        <v>1</v>
      </c>
      <c r="I1611">
        <v>38.619999999999997</v>
      </c>
      <c r="J1611">
        <v>38.619999999999997</v>
      </c>
      <c r="K1611">
        <v>74.349999999999994</v>
      </c>
      <c r="L1611" t="s">
        <v>47</v>
      </c>
      <c r="M1611" t="s">
        <v>60</v>
      </c>
      <c r="N1611" t="s">
        <v>42</v>
      </c>
      <c r="O1611">
        <v>30</v>
      </c>
      <c r="P1611" t="s">
        <v>70</v>
      </c>
      <c r="Q1611" t="s">
        <v>55</v>
      </c>
      <c r="R1611" t="s">
        <v>56</v>
      </c>
      <c r="S1611" t="s">
        <v>57</v>
      </c>
      <c r="T1611">
        <v>0</v>
      </c>
      <c r="U1611">
        <v>0</v>
      </c>
      <c r="V1611">
        <v>0</v>
      </c>
      <c r="W1611">
        <v>0</v>
      </c>
      <c r="X1611">
        <v>1</v>
      </c>
      <c r="Y1611" s="1">
        <v>45328</v>
      </c>
      <c r="Z1611" s="1">
        <v>45328</v>
      </c>
      <c r="AA1611">
        <v>8</v>
      </c>
      <c r="AB1611" t="s">
        <v>52</v>
      </c>
      <c r="AC1611" t="b">
        <v>1</v>
      </c>
      <c r="AD1611" t="b">
        <v>0</v>
      </c>
    </row>
    <row r="1612" spans="1:30" x14ac:dyDescent="0.25">
      <c r="A1612" t="s">
        <v>1674</v>
      </c>
      <c r="B1612" s="1">
        <v>44961</v>
      </c>
      <c r="D1612" s="1">
        <v>45042</v>
      </c>
      <c r="E1612" s="1">
        <v>45042</v>
      </c>
      <c r="F1612" s="1">
        <v>45080</v>
      </c>
      <c r="G1612" s="1">
        <v>45080</v>
      </c>
      <c r="H1612">
        <v>4</v>
      </c>
      <c r="I1612">
        <v>321.07</v>
      </c>
      <c r="J1612">
        <v>80.27</v>
      </c>
      <c r="K1612">
        <v>124.76</v>
      </c>
      <c r="L1612" t="s">
        <v>40</v>
      </c>
      <c r="M1612" t="s">
        <v>69</v>
      </c>
      <c r="N1612" t="s">
        <v>33</v>
      </c>
      <c r="O1612">
        <v>23</v>
      </c>
      <c r="P1612" t="s">
        <v>70</v>
      </c>
      <c r="Q1612" t="s">
        <v>82</v>
      </c>
      <c r="R1612" t="s">
        <v>67</v>
      </c>
      <c r="S1612" t="s">
        <v>100</v>
      </c>
      <c r="T1612">
        <v>1</v>
      </c>
      <c r="U1612">
        <v>0</v>
      </c>
      <c r="V1612">
        <v>0</v>
      </c>
      <c r="W1612">
        <v>0</v>
      </c>
      <c r="X1612">
        <v>3</v>
      </c>
      <c r="Y1612">
        <v>0</v>
      </c>
      <c r="Z1612" t="s">
        <v>37</v>
      </c>
      <c r="AA1612">
        <v>1</v>
      </c>
      <c r="AB1612" t="s">
        <v>52</v>
      </c>
      <c r="AC1612" t="b">
        <v>1</v>
      </c>
      <c r="AD1612" t="b">
        <v>1</v>
      </c>
    </row>
    <row r="1613" spans="1:30" x14ac:dyDescent="0.25">
      <c r="A1613" t="s">
        <v>1675</v>
      </c>
      <c r="B1613" s="1">
        <v>44715</v>
      </c>
      <c r="D1613" s="1">
        <v>45883</v>
      </c>
      <c r="E1613" s="1">
        <v>45883</v>
      </c>
      <c r="F1613" s="1">
        <v>45922</v>
      </c>
      <c r="G1613" s="1">
        <v>45922</v>
      </c>
      <c r="H1613">
        <v>1</v>
      </c>
      <c r="I1613">
        <v>92.57</v>
      </c>
      <c r="J1613">
        <v>92.57</v>
      </c>
      <c r="K1613">
        <v>98.17</v>
      </c>
      <c r="L1613" t="s">
        <v>47</v>
      </c>
      <c r="M1613" t="s">
        <v>54</v>
      </c>
      <c r="N1613" t="s">
        <v>48</v>
      </c>
      <c r="O1613">
        <v>32</v>
      </c>
      <c r="P1613" t="s">
        <v>34</v>
      </c>
      <c r="Q1613" t="s">
        <v>90</v>
      </c>
      <c r="R1613" t="s">
        <v>56</v>
      </c>
      <c r="S1613" t="s">
        <v>100</v>
      </c>
      <c r="T1613">
        <v>0</v>
      </c>
      <c r="U1613">
        <v>0</v>
      </c>
      <c r="V1613">
        <v>0</v>
      </c>
      <c r="W1613">
        <v>0</v>
      </c>
      <c r="X1613">
        <v>1</v>
      </c>
      <c r="Y1613">
        <v>0</v>
      </c>
      <c r="Z1613" t="s">
        <v>37</v>
      </c>
      <c r="AA1613">
        <v>0</v>
      </c>
      <c r="AB1613" t="s">
        <v>38</v>
      </c>
      <c r="AC1613" t="b">
        <v>0</v>
      </c>
      <c r="AD1613" t="b">
        <v>0</v>
      </c>
    </row>
    <row r="1614" spans="1:30" x14ac:dyDescent="0.25">
      <c r="A1614" t="s">
        <v>1676</v>
      </c>
      <c r="B1614" s="1">
        <v>44953</v>
      </c>
      <c r="D1614" s="1">
        <v>45232</v>
      </c>
      <c r="E1614" s="1">
        <v>45232</v>
      </c>
      <c r="F1614" s="1">
        <v>45651</v>
      </c>
      <c r="G1614" s="1">
        <v>45651</v>
      </c>
      <c r="H1614">
        <v>2</v>
      </c>
      <c r="I1614">
        <v>54.15</v>
      </c>
      <c r="J1614">
        <v>27.08</v>
      </c>
      <c r="K1614">
        <v>73.319999999999993</v>
      </c>
      <c r="L1614" t="s">
        <v>31</v>
      </c>
      <c r="M1614" t="s">
        <v>62</v>
      </c>
      <c r="N1614" t="s">
        <v>42</v>
      </c>
      <c r="O1614">
        <v>30</v>
      </c>
      <c r="P1614" t="s">
        <v>70</v>
      </c>
      <c r="Q1614" t="s">
        <v>66</v>
      </c>
      <c r="R1614" t="s">
        <v>67</v>
      </c>
      <c r="S1614" t="s">
        <v>96</v>
      </c>
      <c r="T1614">
        <v>0</v>
      </c>
      <c r="U1614">
        <v>0</v>
      </c>
      <c r="V1614">
        <v>0</v>
      </c>
      <c r="W1614">
        <v>0</v>
      </c>
      <c r="X1614">
        <v>1</v>
      </c>
      <c r="Y1614" s="1">
        <v>45357</v>
      </c>
      <c r="Z1614" s="1">
        <v>45357</v>
      </c>
      <c r="AA1614">
        <v>0</v>
      </c>
      <c r="AB1614" t="s">
        <v>38</v>
      </c>
      <c r="AC1614" t="b">
        <v>1</v>
      </c>
      <c r="AD1614" t="b">
        <v>0</v>
      </c>
    </row>
    <row r="1615" spans="1:30" x14ac:dyDescent="0.25">
      <c r="A1615" t="s">
        <v>1677</v>
      </c>
      <c r="B1615" s="1">
        <v>45547</v>
      </c>
      <c r="D1615">
        <v>0</v>
      </c>
      <c r="E1615" t="s">
        <v>92</v>
      </c>
      <c r="F1615">
        <v>0</v>
      </c>
      <c r="G1615" t="s">
        <v>92</v>
      </c>
      <c r="H1615">
        <v>0</v>
      </c>
      <c r="I1615">
        <v>0</v>
      </c>
      <c r="J1615">
        <v>0</v>
      </c>
      <c r="K1615">
        <v>0</v>
      </c>
      <c r="L1615" t="s">
        <v>87</v>
      </c>
      <c r="M1615" t="s">
        <v>62</v>
      </c>
      <c r="N1615" t="s">
        <v>42</v>
      </c>
      <c r="O1615">
        <v>33</v>
      </c>
      <c r="P1615" t="s">
        <v>34</v>
      </c>
      <c r="Q1615" t="s">
        <v>50</v>
      </c>
      <c r="R1615" t="s">
        <v>63</v>
      </c>
      <c r="S1615" t="s">
        <v>96</v>
      </c>
      <c r="T1615">
        <v>0</v>
      </c>
      <c r="U1615">
        <v>0</v>
      </c>
      <c r="V1615">
        <v>0</v>
      </c>
      <c r="W1615">
        <v>0</v>
      </c>
      <c r="X1615">
        <v>0</v>
      </c>
      <c r="Y1615" s="1">
        <v>45891</v>
      </c>
      <c r="Z1615" s="1">
        <v>45891</v>
      </c>
      <c r="AA1615">
        <v>5</v>
      </c>
      <c r="AB1615" t="s">
        <v>38</v>
      </c>
      <c r="AC1615" t="b">
        <v>0</v>
      </c>
      <c r="AD1615" t="b">
        <v>0</v>
      </c>
    </row>
    <row r="1616" spans="1:30" x14ac:dyDescent="0.25">
      <c r="A1616" t="s">
        <v>1678</v>
      </c>
      <c r="B1616" s="1">
        <v>45180</v>
      </c>
      <c r="D1616" s="1">
        <v>45219</v>
      </c>
      <c r="E1616" s="1">
        <v>45219</v>
      </c>
      <c r="F1616" s="1">
        <v>45369</v>
      </c>
      <c r="G1616" s="1">
        <v>45369</v>
      </c>
      <c r="H1616">
        <v>4</v>
      </c>
      <c r="I1616">
        <v>253.69</v>
      </c>
      <c r="J1616">
        <v>63.42</v>
      </c>
      <c r="K1616">
        <v>33.630000000000003</v>
      </c>
      <c r="L1616" t="s">
        <v>59</v>
      </c>
      <c r="M1616" t="s">
        <v>95</v>
      </c>
      <c r="N1616" t="s">
        <v>48</v>
      </c>
      <c r="O1616">
        <v>20</v>
      </c>
      <c r="P1616" t="s">
        <v>70</v>
      </c>
      <c r="Q1616" t="s">
        <v>82</v>
      </c>
      <c r="R1616" t="s">
        <v>35</v>
      </c>
      <c r="S1616" t="s">
        <v>57</v>
      </c>
      <c r="T1616">
        <v>1</v>
      </c>
      <c r="U1616">
        <v>0</v>
      </c>
      <c r="V1616">
        <v>0</v>
      </c>
      <c r="W1616">
        <v>0</v>
      </c>
      <c r="X1616">
        <v>0</v>
      </c>
      <c r="Y1616" s="1">
        <v>45368</v>
      </c>
      <c r="Z1616" s="1">
        <v>45368</v>
      </c>
      <c r="AA1616">
        <v>4</v>
      </c>
      <c r="AB1616" t="s">
        <v>38</v>
      </c>
      <c r="AC1616" t="b">
        <v>0</v>
      </c>
      <c r="AD1616" t="b">
        <v>1</v>
      </c>
    </row>
    <row r="1617" spans="1:30" x14ac:dyDescent="0.25">
      <c r="A1617" t="s">
        <v>1679</v>
      </c>
      <c r="B1617" s="1">
        <v>44979</v>
      </c>
      <c r="D1617" s="1">
        <v>45352</v>
      </c>
      <c r="E1617" s="1">
        <v>45352</v>
      </c>
      <c r="F1617" s="1">
        <v>45481</v>
      </c>
      <c r="G1617" s="1">
        <v>45481</v>
      </c>
      <c r="H1617">
        <v>2</v>
      </c>
      <c r="I1617">
        <v>40.33</v>
      </c>
      <c r="J1617">
        <v>20.170000000000002</v>
      </c>
      <c r="K1617">
        <v>6.78</v>
      </c>
      <c r="L1617" t="s">
        <v>65</v>
      </c>
      <c r="M1617" t="s">
        <v>62</v>
      </c>
      <c r="N1617" t="s">
        <v>48</v>
      </c>
      <c r="O1617">
        <v>27</v>
      </c>
      <c r="P1617" t="s">
        <v>70</v>
      </c>
      <c r="Q1617" t="s">
        <v>82</v>
      </c>
      <c r="R1617" t="s">
        <v>56</v>
      </c>
      <c r="S1617" t="s">
        <v>51</v>
      </c>
      <c r="T1617">
        <v>0</v>
      </c>
      <c r="U1617">
        <v>0</v>
      </c>
      <c r="V1617">
        <v>1</v>
      </c>
      <c r="W1617">
        <v>1</v>
      </c>
      <c r="X1617">
        <v>0</v>
      </c>
      <c r="Y1617" s="1">
        <v>45490</v>
      </c>
      <c r="Z1617" s="1">
        <v>45490</v>
      </c>
      <c r="AA1617">
        <v>2</v>
      </c>
      <c r="AB1617" t="s">
        <v>52</v>
      </c>
      <c r="AC1617" t="b">
        <v>1</v>
      </c>
      <c r="AD1617" t="b">
        <v>0</v>
      </c>
    </row>
    <row r="1618" spans="1:30" x14ac:dyDescent="0.25">
      <c r="A1618" t="s">
        <v>1680</v>
      </c>
      <c r="B1618" s="1">
        <v>44435</v>
      </c>
      <c r="D1618" s="1">
        <v>44539</v>
      </c>
      <c r="E1618" s="1">
        <v>44539</v>
      </c>
      <c r="F1618" s="1">
        <v>45009</v>
      </c>
      <c r="G1618" s="1">
        <v>45009</v>
      </c>
      <c r="H1618">
        <v>2</v>
      </c>
      <c r="I1618">
        <v>2.4</v>
      </c>
      <c r="J1618">
        <v>1.2</v>
      </c>
      <c r="K1618">
        <v>1.56</v>
      </c>
      <c r="L1618" t="s">
        <v>59</v>
      </c>
      <c r="M1618" t="s">
        <v>95</v>
      </c>
      <c r="N1618" t="s">
        <v>33</v>
      </c>
      <c r="O1618">
        <v>16</v>
      </c>
      <c r="P1618" t="s">
        <v>49</v>
      </c>
      <c r="Q1618" t="s">
        <v>66</v>
      </c>
      <c r="R1618" t="s">
        <v>35</v>
      </c>
      <c r="S1618" t="s">
        <v>85</v>
      </c>
      <c r="T1618">
        <v>0</v>
      </c>
      <c r="U1618">
        <v>0</v>
      </c>
      <c r="V1618">
        <v>0</v>
      </c>
      <c r="W1618">
        <v>1</v>
      </c>
      <c r="X1618">
        <v>1</v>
      </c>
      <c r="Y1618" s="1">
        <v>45445</v>
      </c>
      <c r="Z1618" s="1">
        <v>45445</v>
      </c>
      <c r="AA1618">
        <v>0</v>
      </c>
      <c r="AB1618" t="s">
        <v>73</v>
      </c>
      <c r="AC1618" t="b">
        <v>1</v>
      </c>
      <c r="AD1618" t="b">
        <v>0</v>
      </c>
    </row>
    <row r="1619" spans="1:30" x14ac:dyDescent="0.25">
      <c r="A1619" t="s">
        <v>1681</v>
      </c>
      <c r="B1619" s="1">
        <v>44261</v>
      </c>
      <c r="D1619" s="1">
        <v>45632</v>
      </c>
      <c r="E1619" s="1">
        <v>45632</v>
      </c>
      <c r="F1619" s="1">
        <v>45663</v>
      </c>
      <c r="G1619" s="1">
        <v>45663</v>
      </c>
      <c r="H1619">
        <v>2</v>
      </c>
      <c r="I1619">
        <v>67.98</v>
      </c>
      <c r="J1619">
        <v>33.99</v>
      </c>
      <c r="K1619">
        <v>89.57</v>
      </c>
      <c r="L1619" t="s">
        <v>31</v>
      </c>
      <c r="M1619" t="s">
        <v>32</v>
      </c>
      <c r="N1619" t="s">
        <v>48</v>
      </c>
      <c r="O1619">
        <v>34</v>
      </c>
      <c r="P1619" t="s">
        <v>34</v>
      </c>
      <c r="Q1619" t="s">
        <v>66</v>
      </c>
      <c r="R1619" t="s">
        <v>67</v>
      </c>
      <c r="S1619" t="s">
        <v>96</v>
      </c>
      <c r="T1619">
        <v>0</v>
      </c>
      <c r="U1619">
        <v>1</v>
      </c>
      <c r="V1619">
        <v>0</v>
      </c>
      <c r="W1619">
        <v>0</v>
      </c>
      <c r="X1619">
        <v>0</v>
      </c>
      <c r="Y1619" s="1">
        <v>44667</v>
      </c>
      <c r="Z1619" s="1">
        <v>44667</v>
      </c>
      <c r="AA1619">
        <v>6</v>
      </c>
      <c r="AB1619" t="s">
        <v>73</v>
      </c>
      <c r="AC1619" t="b">
        <v>1</v>
      </c>
      <c r="AD1619" t="b">
        <v>0</v>
      </c>
    </row>
    <row r="1620" spans="1:30" x14ac:dyDescent="0.25">
      <c r="A1620" t="s">
        <v>1682</v>
      </c>
      <c r="B1620" s="1">
        <v>44189</v>
      </c>
      <c r="D1620" s="1">
        <v>45582</v>
      </c>
      <c r="E1620" s="1">
        <v>45582</v>
      </c>
      <c r="F1620" s="1">
        <v>45796</v>
      </c>
      <c r="G1620" s="1">
        <v>45796</v>
      </c>
      <c r="H1620">
        <v>3</v>
      </c>
      <c r="I1620">
        <v>295.31</v>
      </c>
      <c r="J1620">
        <v>98.44</v>
      </c>
      <c r="K1620">
        <v>63.49</v>
      </c>
      <c r="L1620" t="s">
        <v>87</v>
      </c>
      <c r="M1620" t="s">
        <v>95</v>
      </c>
      <c r="N1620" t="s">
        <v>42</v>
      </c>
      <c r="O1620">
        <v>16</v>
      </c>
      <c r="P1620" t="s">
        <v>49</v>
      </c>
      <c r="Q1620" t="s">
        <v>50</v>
      </c>
      <c r="R1620" t="s">
        <v>56</v>
      </c>
      <c r="S1620" t="s">
        <v>57</v>
      </c>
      <c r="T1620">
        <v>0</v>
      </c>
      <c r="U1620">
        <v>0</v>
      </c>
      <c r="V1620">
        <v>0</v>
      </c>
      <c r="W1620">
        <v>0</v>
      </c>
      <c r="X1620">
        <v>0</v>
      </c>
      <c r="Y1620" s="1">
        <v>44599</v>
      </c>
      <c r="Z1620" s="1">
        <v>44599</v>
      </c>
      <c r="AA1620">
        <v>0</v>
      </c>
      <c r="AB1620" t="s">
        <v>38</v>
      </c>
      <c r="AC1620" t="b">
        <v>1</v>
      </c>
      <c r="AD1620" t="b">
        <v>0</v>
      </c>
    </row>
    <row r="1621" spans="1:30" x14ac:dyDescent="0.25">
      <c r="A1621" t="s">
        <v>1683</v>
      </c>
      <c r="B1621" s="1">
        <v>45376</v>
      </c>
      <c r="D1621" s="1">
        <v>45519</v>
      </c>
      <c r="E1621" s="1">
        <v>45519</v>
      </c>
      <c r="F1621" s="1">
        <v>45535</v>
      </c>
      <c r="G1621" s="1">
        <v>45535</v>
      </c>
      <c r="H1621">
        <v>1</v>
      </c>
      <c r="I1621">
        <v>30.57</v>
      </c>
      <c r="J1621">
        <v>30.57</v>
      </c>
      <c r="K1621">
        <v>32.380000000000003</v>
      </c>
      <c r="L1621" t="s">
        <v>87</v>
      </c>
      <c r="M1621" t="s">
        <v>60</v>
      </c>
      <c r="N1621" t="s">
        <v>48</v>
      </c>
      <c r="O1621">
        <v>25</v>
      </c>
      <c r="P1621" t="s">
        <v>70</v>
      </c>
      <c r="Q1621" t="s">
        <v>35</v>
      </c>
      <c r="R1621" t="s">
        <v>67</v>
      </c>
      <c r="S1621" t="s">
        <v>85</v>
      </c>
      <c r="T1621">
        <v>1</v>
      </c>
      <c r="U1621">
        <v>0</v>
      </c>
      <c r="V1621">
        <v>0</v>
      </c>
      <c r="W1621">
        <v>1</v>
      </c>
      <c r="X1621">
        <v>0</v>
      </c>
      <c r="Y1621" s="1">
        <v>45796</v>
      </c>
      <c r="Z1621" s="1">
        <v>45796</v>
      </c>
      <c r="AA1621">
        <v>0</v>
      </c>
      <c r="AB1621" t="s">
        <v>52</v>
      </c>
      <c r="AC1621" t="b">
        <v>0</v>
      </c>
      <c r="AD1621" t="b">
        <v>0</v>
      </c>
    </row>
    <row r="1622" spans="1:30" x14ac:dyDescent="0.25">
      <c r="A1622" t="s">
        <v>1684</v>
      </c>
      <c r="B1622" s="1">
        <v>45369</v>
      </c>
      <c r="D1622" s="1">
        <v>45400</v>
      </c>
      <c r="E1622" s="1">
        <v>45400</v>
      </c>
      <c r="F1622" s="1">
        <v>45611</v>
      </c>
      <c r="G1622" s="1">
        <v>45611</v>
      </c>
      <c r="H1622">
        <v>1</v>
      </c>
      <c r="I1622">
        <v>0.99</v>
      </c>
      <c r="J1622">
        <v>0.99</v>
      </c>
      <c r="K1622">
        <v>0.5</v>
      </c>
      <c r="L1622" t="s">
        <v>65</v>
      </c>
      <c r="M1622" t="s">
        <v>60</v>
      </c>
      <c r="N1622" t="s">
        <v>42</v>
      </c>
      <c r="O1622">
        <v>31</v>
      </c>
      <c r="P1622" t="s">
        <v>34</v>
      </c>
      <c r="Q1622" t="s">
        <v>55</v>
      </c>
      <c r="R1622" t="s">
        <v>67</v>
      </c>
      <c r="S1622" t="s">
        <v>57</v>
      </c>
      <c r="T1622">
        <v>0</v>
      </c>
      <c r="U1622">
        <v>0</v>
      </c>
      <c r="V1622">
        <v>0</v>
      </c>
      <c r="W1622">
        <v>0</v>
      </c>
      <c r="X1622">
        <v>1</v>
      </c>
      <c r="Y1622" s="1">
        <v>45708</v>
      </c>
      <c r="Z1622" s="1">
        <v>45708</v>
      </c>
      <c r="AA1622">
        <v>2</v>
      </c>
      <c r="AB1622" t="s">
        <v>73</v>
      </c>
      <c r="AC1622" t="b">
        <v>0</v>
      </c>
      <c r="AD1622" t="b">
        <v>0</v>
      </c>
    </row>
    <row r="1623" spans="1:30" x14ac:dyDescent="0.25">
      <c r="A1623" t="s">
        <v>1685</v>
      </c>
      <c r="B1623" s="1">
        <v>44712</v>
      </c>
      <c r="D1623" s="1">
        <v>45480</v>
      </c>
      <c r="E1623" s="1">
        <v>45480</v>
      </c>
      <c r="F1623" s="1">
        <v>45935</v>
      </c>
      <c r="G1623" s="1">
        <v>45935</v>
      </c>
      <c r="H1623">
        <v>4</v>
      </c>
      <c r="I1623">
        <v>156.97999999999999</v>
      </c>
      <c r="J1623">
        <v>39.25</v>
      </c>
      <c r="K1623">
        <v>0</v>
      </c>
      <c r="L1623" t="s">
        <v>40</v>
      </c>
      <c r="M1623" t="s">
        <v>32</v>
      </c>
      <c r="N1623" t="s">
        <v>48</v>
      </c>
      <c r="O1623">
        <v>46</v>
      </c>
      <c r="P1623" t="s">
        <v>34</v>
      </c>
      <c r="Q1623" t="s">
        <v>90</v>
      </c>
      <c r="R1623" t="s">
        <v>44</v>
      </c>
      <c r="S1623" t="s">
        <v>96</v>
      </c>
      <c r="T1623">
        <v>1</v>
      </c>
      <c r="U1623">
        <v>0</v>
      </c>
      <c r="V1623">
        <v>0</v>
      </c>
      <c r="W1623">
        <v>0</v>
      </c>
      <c r="X1623">
        <v>1</v>
      </c>
      <c r="Y1623">
        <v>0</v>
      </c>
      <c r="Z1623" t="s">
        <v>37</v>
      </c>
      <c r="AA1623">
        <v>6</v>
      </c>
      <c r="AB1623" t="s">
        <v>73</v>
      </c>
      <c r="AC1623" t="b">
        <v>0</v>
      </c>
      <c r="AD1623" t="b">
        <v>0</v>
      </c>
    </row>
    <row r="1624" spans="1:30" x14ac:dyDescent="0.25">
      <c r="A1624" t="s">
        <v>1686</v>
      </c>
      <c r="B1624" s="1">
        <v>44449</v>
      </c>
      <c r="D1624" s="1">
        <v>45234</v>
      </c>
      <c r="E1624" s="1">
        <v>45234</v>
      </c>
      <c r="F1624" s="1">
        <v>45794</v>
      </c>
      <c r="G1624" s="1">
        <v>45794</v>
      </c>
      <c r="H1624">
        <v>2</v>
      </c>
      <c r="I1624">
        <v>65.010000000000005</v>
      </c>
      <c r="J1624">
        <v>32.51</v>
      </c>
      <c r="K1624">
        <v>0</v>
      </c>
      <c r="L1624" t="s">
        <v>59</v>
      </c>
      <c r="M1624" t="s">
        <v>32</v>
      </c>
      <c r="N1624" t="s">
        <v>48</v>
      </c>
      <c r="O1624">
        <v>19</v>
      </c>
      <c r="P1624" t="s">
        <v>49</v>
      </c>
      <c r="Q1624" t="s">
        <v>82</v>
      </c>
      <c r="R1624" t="s">
        <v>56</v>
      </c>
      <c r="S1624" t="s">
        <v>36</v>
      </c>
      <c r="T1624">
        <v>0</v>
      </c>
      <c r="U1624">
        <v>0</v>
      </c>
      <c r="V1624">
        <v>0</v>
      </c>
      <c r="W1624">
        <v>0</v>
      </c>
      <c r="X1624">
        <v>0</v>
      </c>
      <c r="Y1624">
        <v>0</v>
      </c>
      <c r="Z1624" t="s">
        <v>37</v>
      </c>
      <c r="AA1624">
        <v>1</v>
      </c>
      <c r="AB1624" t="s">
        <v>52</v>
      </c>
      <c r="AC1624" t="b">
        <v>1</v>
      </c>
      <c r="AD1624" t="b">
        <v>0</v>
      </c>
    </row>
    <row r="1625" spans="1:30" x14ac:dyDescent="0.25">
      <c r="A1625" t="s">
        <v>1687</v>
      </c>
      <c r="B1625" s="1">
        <v>44573</v>
      </c>
      <c r="D1625" s="1">
        <v>45720</v>
      </c>
      <c r="E1625" s="1">
        <v>45720</v>
      </c>
      <c r="F1625" s="1">
        <v>45845</v>
      </c>
      <c r="G1625" s="1">
        <v>45845</v>
      </c>
      <c r="H1625">
        <v>2</v>
      </c>
      <c r="I1625">
        <v>183.35</v>
      </c>
      <c r="J1625">
        <v>91.68</v>
      </c>
      <c r="K1625">
        <v>87.25</v>
      </c>
      <c r="L1625" t="s">
        <v>40</v>
      </c>
      <c r="M1625" t="s">
        <v>54</v>
      </c>
      <c r="N1625" t="s">
        <v>48</v>
      </c>
      <c r="O1625">
        <v>43</v>
      </c>
      <c r="P1625" t="s">
        <v>34</v>
      </c>
      <c r="Q1625" t="s">
        <v>43</v>
      </c>
      <c r="R1625" t="s">
        <v>63</v>
      </c>
      <c r="S1625" t="s">
        <v>72</v>
      </c>
      <c r="T1625">
        <v>1</v>
      </c>
      <c r="U1625">
        <v>0</v>
      </c>
      <c r="V1625">
        <v>1</v>
      </c>
      <c r="W1625">
        <v>0</v>
      </c>
      <c r="X1625">
        <v>0</v>
      </c>
      <c r="Y1625">
        <v>0</v>
      </c>
      <c r="Z1625" t="s">
        <v>37</v>
      </c>
      <c r="AA1625">
        <v>0</v>
      </c>
      <c r="AB1625" t="s">
        <v>38</v>
      </c>
      <c r="AC1625" t="b">
        <v>0</v>
      </c>
      <c r="AD1625" t="b">
        <v>1</v>
      </c>
    </row>
    <row r="1626" spans="1:30" x14ac:dyDescent="0.25">
      <c r="A1626" t="s">
        <v>1688</v>
      </c>
      <c r="B1626" s="1">
        <v>44525</v>
      </c>
      <c r="D1626" s="1">
        <v>45219</v>
      </c>
      <c r="E1626" s="1">
        <v>45219</v>
      </c>
      <c r="F1626" s="1">
        <v>45603</v>
      </c>
      <c r="G1626" s="1">
        <v>45603</v>
      </c>
      <c r="H1626">
        <v>3</v>
      </c>
      <c r="I1626">
        <v>108.24</v>
      </c>
      <c r="J1626">
        <v>36.08</v>
      </c>
      <c r="K1626">
        <v>56.52</v>
      </c>
      <c r="L1626" t="s">
        <v>65</v>
      </c>
      <c r="M1626" t="s">
        <v>41</v>
      </c>
      <c r="N1626" t="s">
        <v>33</v>
      </c>
      <c r="O1626">
        <v>31</v>
      </c>
      <c r="P1626" t="s">
        <v>34</v>
      </c>
      <c r="Q1626" t="s">
        <v>90</v>
      </c>
      <c r="R1626" t="s">
        <v>63</v>
      </c>
      <c r="S1626" t="s">
        <v>51</v>
      </c>
      <c r="T1626">
        <v>2</v>
      </c>
      <c r="U1626">
        <v>0</v>
      </c>
      <c r="V1626">
        <v>0</v>
      </c>
      <c r="W1626">
        <v>0</v>
      </c>
      <c r="X1626">
        <v>1</v>
      </c>
      <c r="Y1626" s="1">
        <v>45081</v>
      </c>
      <c r="Z1626" s="1">
        <v>45081</v>
      </c>
      <c r="AA1626">
        <v>0</v>
      </c>
      <c r="AB1626" t="s">
        <v>38</v>
      </c>
      <c r="AC1626" t="b">
        <v>1</v>
      </c>
      <c r="AD1626" t="b">
        <v>0</v>
      </c>
    </row>
    <row r="1627" spans="1:30" x14ac:dyDescent="0.25">
      <c r="A1627" t="s">
        <v>1689</v>
      </c>
      <c r="B1627" s="1">
        <v>44343</v>
      </c>
      <c r="D1627" s="1">
        <v>45874</v>
      </c>
      <c r="E1627" s="1">
        <v>45874</v>
      </c>
      <c r="F1627" s="1">
        <v>45878</v>
      </c>
      <c r="G1627" s="1">
        <v>45878</v>
      </c>
      <c r="H1627">
        <v>2</v>
      </c>
      <c r="I1627">
        <v>159.74</v>
      </c>
      <c r="J1627">
        <v>79.87</v>
      </c>
      <c r="K1627">
        <v>77.22</v>
      </c>
      <c r="L1627" t="s">
        <v>40</v>
      </c>
      <c r="M1627" t="s">
        <v>76</v>
      </c>
      <c r="N1627" t="s">
        <v>42</v>
      </c>
      <c r="O1627">
        <v>35</v>
      </c>
      <c r="P1627" t="s">
        <v>34</v>
      </c>
      <c r="Q1627" t="s">
        <v>35</v>
      </c>
      <c r="R1627" t="s">
        <v>67</v>
      </c>
      <c r="S1627" t="s">
        <v>45</v>
      </c>
      <c r="T1627">
        <v>0</v>
      </c>
      <c r="U1627">
        <v>0</v>
      </c>
      <c r="V1627">
        <v>0</v>
      </c>
      <c r="W1627">
        <v>0</v>
      </c>
      <c r="X1627">
        <v>0</v>
      </c>
      <c r="Y1627" s="1">
        <v>45443</v>
      </c>
      <c r="Z1627" s="1">
        <v>45443</v>
      </c>
      <c r="AA1627">
        <v>0</v>
      </c>
      <c r="AB1627" t="s">
        <v>38</v>
      </c>
      <c r="AC1627" t="b">
        <v>1</v>
      </c>
      <c r="AD1627" t="b">
        <v>0</v>
      </c>
    </row>
    <row r="1628" spans="1:30" x14ac:dyDescent="0.25">
      <c r="A1628" t="s">
        <v>1690</v>
      </c>
      <c r="B1628" s="1">
        <v>45264</v>
      </c>
      <c r="D1628" s="1">
        <v>45650</v>
      </c>
      <c r="E1628" s="1">
        <v>45650</v>
      </c>
      <c r="F1628" s="1">
        <v>45755</v>
      </c>
      <c r="G1628" s="1">
        <v>45755</v>
      </c>
      <c r="H1628">
        <v>5</v>
      </c>
      <c r="I1628">
        <v>297.56</v>
      </c>
      <c r="J1628">
        <v>59.51</v>
      </c>
      <c r="K1628">
        <v>104.15</v>
      </c>
      <c r="L1628" t="s">
        <v>59</v>
      </c>
      <c r="M1628" t="s">
        <v>41</v>
      </c>
      <c r="N1628" t="s">
        <v>33</v>
      </c>
      <c r="O1628">
        <v>28</v>
      </c>
      <c r="P1628" t="s">
        <v>70</v>
      </c>
      <c r="Q1628" t="s">
        <v>55</v>
      </c>
      <c r="R1628" t="s">
        <v>44</v>
      </c>
      <c r="S1628" t="s">
        <v>57</v>
      </c>
      <c r="T1628">
        <v>0</v>
      </c>
      <c r="U1628">
        <v>0</v>
      </c>
      <c r="V1628">
        <v>0</v>
      </c>
      <c r="W1628">
        <v>1</v>
      </c>
      <c r="X1628">
        <v>1</v>
      </c>
      <c r="Y1628" s="1">
        <v>45405</v>
      </c>
      <c r="Z1628" s="1">
        <v>45405</v>
      </c>
      <c r="AA1628">
        <v>0</v>
      </c>
      <c r="AB1628" t="s">
        <v>73</v>
      </c>
      <c r="AC1628" t="b">
        <v>1</v>
      </c>
      <c r="AD1628" t="b">
        <v>0</v>
      </c>
    </row>
    <row r="1629" spans="1:30" x14ac:dyDescent="0.25">
      <c r="A1629" t="s">
        <v>1691</v>
      </c>
      <c r="B1629" s="1">
        <v>44773</v>
      </c>
      <c r="D1629" s="1">
        <v>45581</v>
      </c>
      <c r="E1629" s="1">
        <v>45581</v>
      </c>
      <c r="F1629" s="1">
        <v>45907</v>
      </c>
      <c r="G1629" s="1">
        <v>45907</v>
      </c>
      <c r="H1629">
        <v>3</v>
      </c>
      <c r="I1629">
        <v>154.11000000000001</v>
      </c>
      <c r="J1629">
        <v>51.37</v>
      </c>
      <c r="K1629">
        <v>37.799999999999997</v>
      </c>
      <c r="L1629" t="s">
        <v>65</v>
      </c>
      <c r="M1629" t="s">
        <v>104</v>
      </c>
      <c r="N1629" t="s">
        <v>48</v>
      </c>
      <c r="O1629">
        <v>45</v>
      </c>
      <c r="P1629" t="s">
        <v>34</v>
      </c>
      <c r="Q1629" t="s">
        <v>55</v>
      </c>
      <c r="R1629" t="s">
        <v>63</v>
      </c>
      <c r="S1629" t="s">
        <v>85</v>
      </c>
      <c r="T1629">
        <v>0</v>
      </c>
      <c r="U1629">
        <v>0</v>
      </c>
      <c r="V1629">
        <v>0</v>
      </c>
      <c r="W1629">
        <v>1</v>
      </c>
      <c r="X1629">
        <v>0</v>
      </c>
      <c r="Y1629">
        <v>0</v>
      </c>
      <c r="Z1629" t="s">
        <v>37</v>
      </c>
      <c r="AA1629">
        <v>0</v>
      </c>
      <c r="AB1629" t="s">
        <v>38</v>
      </c>
      <c r="AC1629" t="b">
        <v>0</v>
      </c>
      <c r="AD1629" t="b">
        <v>1</v>
      </c>
    </row>
    <row r="1630" spans="1:30" x14ac:dyDescent="0.25">
      <c r="A1630" t="s">
        <v>1692</v>
      </c>
      <c r="B1630" s="1">
        <v>44088</v>
      </c>
      <c r="D1630" s="1">
        <v>44390</v>
      </c>
      <c r="E1630" s="1">
        <v>44390</v>
      </c>
      <c r="F1630" s="1">
        <v>45734</v>
      </c>
      <c r="G1630" s="1">
        <v>45734</v>
      </c>
      <c r="H1630">
        <v>4</v>
      </c>
      <c r="I1630">
        <v>417.52</v>
      </c>
      <c r="J1630">
        <v>104.38</v>
      </c>
      <c r="K1630">
        <v>3.03</v>
      </c>
      <c r="L1630" t="s">
        <v>47</v>
      </c>
      <c r="M1630" t="s">
        <v>69</v>
      </c>
      <c r="N1630" t="s">
        <v>42</v>
      </c>
      <c r="O1630">
        <v>44</v>
      </c>
      <c r="P1630" t="s">
        <v>34</v>
      </c>
      <c r="Q1630" t="s">
        <v>90</v>
      </c>
      <c r="R1630" t="s">
        <v>67</v>
      </c>
      <c r="S1630" t="s">
        <v>85</v>
      </c>
      <c r="T1630">
        <v>0</v>
      </c>
      <c r="U1630">
        <v>0</v>
      </c>
      <c r="V1630">
        <v>0</v>
      </c>
      <c r="W1630">
        <v>1</v>
      </c>
      <c r="X1630">
        <v>1</v>
      </c>
      <c r="Y1630" s="1">
        <v>44423</v>
      </c>
      <c r="Z1630" s="1">
        <v>44423</v>
      </c>
      <c r="AA1630">
        <v>8</v>
      </c>
      <c r="AB1630" t="s">
        <v>38</v>
      </c>
      <c r="AC1630" t="b">
        <v>1</v>
      </c>
      <c r="AD1630" t="b">
        <v>0</v>
      </c>
    </row>
    <row r="1631" spans="1:30" x14ac:dyDescent="0.25">
      <c r="A1631" t="s">
        <v>1693</v>
      </c>
      <c r="B1631" s="1">
        <v>43961</v>
      </c>
      <c r="D1631" s="1">
        <v>45383</v>
      </c>
      <c r="E1631" s="1">
        <v>45383</v>
      </c>
      <c r="F1631" s="1">
        <v>45760</v>
      </c>
      <c r="G1631" s="1">
        <v>45760</v>
      </c>
      <c r="H1631">
        <v>1</v>
      </c>
      <c r="I1631">
        <v>29.63</v>
      </c>
      <c r="J1631">
        <v>29.63</v>
      </c>
      <c r="K1631">
        <v>24.69</v>
      </c>
      <c r="L1631" t="s">
        <v>40</v>
      </c>
      <c r="M1631" t="s">
        <v>69</v>
      </c>
      <c r="N1631" t="s">
        <v>48</v>
      </c>
      <c r="O1631">
        <v>42</v>
      </c>
      <c r="P1631" t="s">
        <v>34</v>
      </c>
      <c r="Q1631" t="s">
        <v>43</v>
      </c>
      <c r="R1631" t="s">
        <v>35</v>
      </c>
      <c r="S1631" t="s">
        <v>51</v>
      </c>
      <c r="T1631">
        <v>0</v>
      </c>
      <c r="U1631">
        <v>0</v>
      </c>
      <c r="V1631">
        <v>0</v>
      </c>
      <c r="W1631">
        <v>0</v>
      </c>
      <c r="X1631">
        <v>0</v>
      </c>
      <c r="Y1631" s="1">
        <v>44775</v>
      </c>
      <c r="Z1631" s="1">
        <v>44775</v>
      </c>
      <c r="AA1631">
        <v>0</v>
      </c>
      <c r="AB1631" t="s">
        <v>38</v>
      </c>
      <c r="AC1631" t="b">
        <v>1</v>
      </c>
      <c r="AD1631" t="b">
        <v>0</v>
      </c>
    </row>
    <row r="1632" spans="1:30" x14ac:dyDescent="0.25">
      <c r="A1632" t="s">
        <v>1694</v>
      </c>
      <c r="B1632" s="1">
        <v>44939</v>
      </c>
      <c r="D1632" s="1">
        <v>45339</v>
      </c>
      <c r="E1632" s="1">
        <v>45339</v>
      </c>
      <c r="F1632">
        <v>0</v>
      </c>
      <c r="G1632" t="s">
        <v>92</v>
      </c>
      <c r="H1632">
        <v>0</v>
      </c>
      <c r="I1632">
        <v>0</v>
      </c>
      <c r="J1632">
        <v>0</v>
      </c>
      <c r="K1632">
        <v>0</v>
      </c>
      <c r="L1632" t="s">
        <v>40</v>
      </c>
      <c r="M1632" t="s">
        <v>69</v>
      </c>
      <c r="N1632" t="s">
        <v>42</v>
      </c>
      <c r="O1632">
        <v>47</v>
      </c>
      <c r="P1632" t="s">
        <v>34</v>
      </c>
      <c r="Q1632" t="s">
        <v>43</v>
      </c>
      <c r="R1632" t="s">
        <v>63</v>
      </c>
      <c r="S1632" t="s">
        <v>36</v>
      </c>
      <c r="T1632">
        <v>0</v>
      </c>
      <c r="U1632">
        <v>0</v>
      </c>
      <c r="V1632">
        <v>0</v>
      </c>
      <c r="W1632">
        <v>0</v>
      </c>
      <c r="X1632">
        <v>0</v>
      </c>
      <c r="Y1632">
        <v>0</v>
      </c>
      <c r="Z1632" t="s">
        <v>37</v>
      </c>
      <c r="AA1632">
        <v>0</v>
      </c>
      <c r="AB1632" t="s">
        <v>73</v>
      </c>
      <c r="AC1632" t="b">
        <v>1</v>
      </c>
      <c r="AD1632" t="b">
        <v>0</v>
      </c>
    </row>
    <row r="1633" spans="1:30" x14ac:dyDescent="0.25">
      <c r="A1633" t="s">
        <v>1695</v>
      </c>
      <c r="B1633" s="1">
        <v>44870</v>
      </c>
      <c r="D1633" s="1">
        <v>44942</v>
      </c>
      <c r="E1633" s="1">
        <v>44942</v>
      </c>
      <c r="F1633" s="1">
        <v>45730</v>
      </c>
      <c r="G1633" s="1">
        <v>45730</v>
      </c>
      <c r="H1633">
        <v>6</v>
      </c>
      <c r="I1633">
        <v>989.92</v>
      </c>
      <c r="J1633">
        <v>164.99</v>
      </c>
      <c r="K1633">
        <v>79.5</v>
      </c>
      <c r="L1633" t="s">
        <v>40</v>
      </c>
      <c r="M1633" t="s">
        <v>104</v>
      </c>
      <c r="N1633" t="s">
        <v>48</v>
      </c>
      <c r="O1633">
        <v>31</v>
      </c>
      <c r="P1633" t="s">
        <v>34</v>
      </c>
      <c r="Q1633" t="s">
        <v>82</v>
      </c>
      <c r="R1633" t="s">
        <v>67</v>
      </c>
      <c r="S1633" t="s">
        <v>72</v>
      </c>
      <c r="T1633">
        <v>0</v>
      </c>
      <c r="U1633">
        <v>0</v>
      </c>
      <c r="V1633">
        <v>0</v>
      </c>
      <c r="W1633">
        <v>1</v>
      </c>
      <c r="X1633">
        <v>1</v>
      </c>
      <c r="Y1633" s="1">
        <v>45209</v>
      </c>
      <c r="Z1633" s="1">
        <v>45209</v>
      </c>
      <c r="AA1633">
        <v>1</v>
      </c>
      <c r="AB1633" t="s">
        <v>52</v>
      </c>
      <c r="AC1633" t="b">
        <v>1</v>
      </c>
      <c r="AD1633" t="b">
        <v>0</v>
      </c>
    </row>
    <row r="1634" spans="1:30" x14ac:dyDescent="0.25">
      <c r="A1634" t="s">
        <v>1696</v>
      </c>
      <c r="B1634" s="1">
        <v>44263</v>
      </c>
      <c r="D1634" s="1">
        <v>45497</v>
      </c>
      <c r="E1634" s="1">
        <v>45497</v>
      </c>
      <c r="F1634" s="1">
        <v>45551</v>
      </c>
      <c r="G1634" s="1">
        <v>45551</v>
      </c>
      <c r="H1634">
        <v>5</v>
      </c>
      <c r="I1634">
        <v>264.94</v>
      </c>
      <c r="J1634">
        <v>52.99</v>
      </c>
      <c r="K1634">
        <v>81.41</v>
      </c>
      <c r="L1634" t="s">
        <v>65</v>
      </c>
      <c r="M1634" t="s">
        <v>95</v>
      </c>
      <c r="N1634" t="s">
        <v>42</v>
      </c>
      <c r="O1634">
        <v>21</v>
      </c>
      <c r="P1634" t="s">
        <v>70</v>
      </c>
      <c r="Q1634" t="s">
        <v>82</v>
      </c>
      <c r="R1634" t="s">
        <v>44</v>
      </c>
      <c r="S1634" t="s">
        <v>100</v>
      </c>
      <c r="T1634">
        <v>0</v>
      </c>
      <c r="U1634">
        <v>0</v>
      </c>
      <c r="V1634">
        <v>0</v>
      </c>
      <c r="W1634">
        <v>2</v>
      </c>
      <c r="X1634">
        <v>2</v>
      </c>
      <c r="Y1634" s="1">
        <v>45919</v>
      </c>
      <c r="Z1634" s="1">
        <v>45919</v>
      </c>
      <c r="AA1634">
        <v>0</v>
      </c>
      <c r="AB1634" t="s">
        <v>73</v>
      </c>
      <c r="AC1634" t="b">
        <v>0</v>
      </c>
      <c r="AD1634" t="b">
        <v>0</v>
      </c>
    </row>
    <row r="1635" spans="1:30" x14ac:dyDescent="0.25">
      <c r="A1635" t="s">
        <v>1697</v>
      </c>
      <c r="B1635" s="1">
        <v>44762</v>
      </c>
      <c r="D1635" s="1">
        <v>45089</v>
      </c>
      <c r="E1635" s="1">
        <v>45089</v>
      </c>
      <c r="F1635" s="1">
        <v>45849</v>
      </c>
      <c r="G1635" s="1">
        <v>45849</v>
      </c>
      <c r="H1635">
        <v>4</v>
      </c>
      <c r="I1635">
        <v>284.24</v>
      </c>
      <c r="J1635">
        <v>71.06</v>
      </c>
      <c r="K1635">
        <v>107.63</v>
      </c>
      <c r="L1635" t="s">
        <v>87</v>
      </c>
      <c r="M1635" t="s">
        <v>54</v>
      </c>
      <c r="N1635" t="s">
        <v>48</v>
      </c>
      <c r="O1635">
        <v>32</v>
      </c>
      <c r="P1635" t="s">
        <v>34</v>
      </c>
      <c r="Q1635" t="s">
        <v>66</v>
      </c>
      <c r="R1635" t="s">
        <v>44</v>
      </c>
      <c r="S1635" t="s">
        <v>51</v>
      </c>
      <c r="T1635">
        <v>0</v>
      </c>
      <c r="U1635">
        <v>0</v>
      </c>
      <c r="V1635">
        <v>1</v>
      </c>
      <c r="W1635">
        <v>0</v>
      </c>
      <c r="X1635">
        <v>1</v>
      </c>
      <c r="Y1635">
        <v>0</v>
      </c>
      <c r="Z1635" t="s">
        <v>37</v>
      </c>
      <c r="AA1635">
        <v>0</v>
      </c>
      <c r="AB1635" t="s">
        <v>38</v>
      </c>
      <c r="AC1635" t="b">
        <v>0</v>
      </c>
      <c r="AD1635" t="b">
        <v>0</v>
      </c>
    </row>
    <row r="1636" spans="1:30" x14ac:dyDescent="0.25">
      <c r="A1636" t="s">
        <v>1698</v>
      </c>
      <c r="B1636" s="1">
        <v>45411</v>
      </c>
      <c r="D1636" s="1">
        <v>45752</v>
      </c>
      <c r="E1636" s="1">
        <v>45752</v>
      </c>
      <c r="F1636" s="1">
        <v>45918</v>
      </c>
      <c r="G1636" s="1">
        <v>45918</v>
      </c>
      <c r="H1636">
        <v>5</v>
      </c>
      <c r="I1636">
        <v>309.14</v>
      </c>
      <c r="J1636">
        <v>61.83</v>
      </c>
      <c r="K1636">
        <v>53.47</v>
      </c>
      <c r="L1636" t="s">
        <v>65</v>
      </c>
      <c r="M1636" t="s">
        <v>88</v>
      </c>
      <c r="N1636" t="s">
        <v>48</v>
      </c>
      <c r="O1636">
        <v>25</v>
      </c>
      <c r="P1636" t="s">
        <v>70</v>
      </c>
      <c r="Q1636" t="s">
        <v>43</v>
      </c>
      <c r="R1636" t="s">
        <v>44</v>
      </c>
      <c r="S1636" t="s">
        <v>36</v>
      </c>
      <c r="T1636">
        <v>0</v>
      </c>
      <c r="U1636">
        <v>0</v>
      </c>
      <c r="V1636">
        <v>0</v>
      </c>
      <c r="W1636">
        <v>0</v>
      </c>
      <c r="X1636">
        <v>0</v>
      </c>
      <c r="Y1636">
        <v>0</v>
      </c>
      <c r="Z1636" t="s">
        <v>37</v>
      </c>
      <c r="AA1636">
        <v>0</v>
      </c>
      <c r="AB1636" t="s">
        <v>38</v>
      </c>
      <c r="AC1636" t="b">
        <v>0</v>
      </c>
      <c r="AD1636" t="b">
        <v>1</v>
      </c>
    </row>
    <row r="1637" spans="1:30" x14ac:dyDescent="0.25">
      <c r="A1637" t="s">
        <v>1699</v>
      </c>
      <c r="B1637" s="1">
        <v>45182</v>
      </c>
      <c r="D1637" s="1">
        <v>45271</v>
      </c>
      <c r="E1637" s="1">
        <v>45271</v>
      </c>
      <c r="F1637" s="1">
        <v>45346</v>
      </c>
      <c r="G1637" s="1">
        <v>45346</v>
      </c>
      <c r="H1637">
        <v>3</v>
      </c>
      <c r="I1637">
        <v>209.07</v>
      </c>
      <c r="J1637">
        <v>69.69</v>
      </c>
      <c r="K1637">
        <v>56.54</v>
      </c>
      <c r="L1637" t="s">
        <v>47</v>
      </c>
      <c r="M1637" t="s">
        <v>95</v>
      </c>
      <c r="N1637" t="s">
        <v>48</v>
      </c>
      <c r="O1637">
        <v>53</v>
      </c>
      <c r="P1637" t="s">
        <v>34</v>
      </c>
      <c r="Q1637" t="s">
        <v>50</v>
      </c>
      <c r="R1637" t="s">
        <v>63</v>
      </c>
      <c r="S1637" t="s">
        <v>85</v>
      </c>
      <c r="T1637">
        <v>1</v>
      </c>
      <c r="U1637">
        <v>0</v>
      </c>
      <c r="V1637">
        <v>0</v>
      </c>
      <c r="W1637">
        <v>1</v>
      </c>
      <c r="X1637">
        <v>2</v>
      </c>
      <c r="Y1637" s="1">
        <v>45625</v>
      </c>
      <c r="Z1637" s="1">
        <v>45625</v>
      </c>
      <c r="AA1637">
        <v>0</v>
      </c>
      <c r="AB1637" t="s">
        <v>38</v>
      </c>
      <c r="AC1637" t="b">
        <v>1</v>
      </c>
      <c r="AD1637" t="b">
        <v>0</v>
      </c>
    </row>
    <row r="1638" spans="1:30" x14ac:dyDescent="0.25">
      <c r="A1638" t="s">
        <v>1700</v>
      </c>
      <c r="B1638" s="1">
        <v>45072</v>
      </c>
      <c r="D1638" s="1">
        <v>45693</v>
      </c>
      <c r="E1638" s="1">
        <v>45693</v>
      </c>
      <c r="F1638" s="1">
        <v>45854</v>
      </c>
      <c r="G1638" s="1">
        <v>45854</v>
      </c>
      <c r="H1638">
        <v>3</v>
      </c>
      <c r="I1638">
        <v>268.52</v>
      </c>
      <c r="J1638">
        <v>89.51</v>
      </c>
      <c r="K1638">
        <v>34.42</v>
      </c>
      <c r="L1638" t="s">
        <v>65</v>
      </c>
      <c r="M1638" t="s">
        <v>88</v>
      </c>
      <c r="N1638" t="s">
        <v>33</v>
      </c>
      <c r="O1638">
        <v>16</v>
      </c>
      <c r="P1638" t="s">
        <v>49</v>
      </c>
      <c r="Q1638" t="s">
        <v>50</v>
      </c>
      <c r="R1638" t="s">
        <v>35</v>
      </c>
      <c r="S1638" t="s">
        <v>57</v>
      </c>
      <c r="T1638">
        <v>0</v>
      </c>
      <c r="U1638">
        <v>0</v>
      </c>
      <c r="V1638">
        <v>0</v>
      </c>
      <c r="W1638">
        <v>0</v>
      </c>
      <c r="X1638">
        <v>2</v>
      </c>
      <c r="Y1638">
        <v>0</v>
      </c>
      <c r="Z1638" t="s">
        <v>37</v>
      </c>
      <c r="AA1638">
        <v>0</v>
      </c>
      <c r="AB1638" t="s">
        <v>52</v>
      </c>
      <c r="AC1638" t="b">
        <v>1</v>
      </c>
      <c r="AD1638" t="b">
        <v>1</v>
      </c>
    </row>
    <row r="1639" spans="1:30" x14ac:dyDescent="0.25">
      <c r="A1639" t="s">
        <v>1701</v>
      </c>
      <c r="B1639" s="1">
        <v>45371</v>
      </c>
      <c r="D1639" s="1">
        <v>45477</v>
      </c>
      <c r="E1639" s="1">
        <v>45477</v>
      </c>
      <c r="F1639" s="1">
        <v>45799</v>
      </c>
      <c r="G1639" s="1">
        <v>45799</v>
      </c>
      <c r="H1639">
        <v>2</v>
      </c>
      <c r="I1639">
        <v>41.96</v>
      </c>
      <c r="J1639">
        <v>20.98</v>
      </c>
      <c r="K1639">
        <v>17.34</v>
      </c>
      <c r="L1639" t="s">
        <v>65</v>
      </c>
      <c r="M1639" t="s">
        <v>95</v>
      </c>
      <c r="N1639" t="s">
        <v>48</v>
      </c>
      <c r="O1639">
        <v>29</v>
      </c>
      <c r="P1639" t="s">
        <v>70</v>
      </c>
      <c r="Q1639" t="s">
        <v>82</v>
      </c>
      <c r="R1639" t="s">
        <v>35</v>
      </c>
      <c r="S1639" t="s">
        <v>36</v>
      </c>
      <c r="T1639">
        <v>1</v>
      </c>
      <c r="U1639">
        <v>0</v>
      </c>
      <c r="V1639">
        <v>0</v>
      </c>
      <c r="W1639">
        <v>1</v>
      </c>
      <c r="X1639">
        <v>0</v>
      </c>
      <c r="Y1639" s="1">
        <v>45563</v>
      </c>
      <c r="Z1639" s="1">
        <v>45563</v>
      </c>
      <c r="AA1639">
        <v>0</v>
      </c>
      <c r="AB1639" t="s">
        <v>73</v>
      </c>
      <c r="AC1639" t="b">
        <v>1</v>
      </c>
      <c r="AD1639" t="b">
        <v>0</v>
      </c>
    </row>
    <row r="1640" spans="1:30" x14ac:dyDescent="0.25">
      <c r="A1640" t="s">
        <v>1702</v>
      </c>
      <c r="B1640" s="1">
        <v>43861</v>
      </c>
      <c r="D1640" s="1">
        <v>44144</v>
      </c>
      <c r="E1640" s="1">
        <v>44144</v>
      </c>
      <c r="F1640" s="1">
        <v>45135</v>
      </c>
      <c r="G1640" s="1">
        <v>45135</v>
      </c>
      <c r="H1640">
        <v>4</v>
      </c>
      <c r="I1640">
        <v>3.8</v>
      </c>
      <c r="J1640">
        <v>0.95</v>
      </c>
      <c r="K1640">
        <v>0.85</v>
      </c>
      <c r="L1640" t="s">
        <v>31</v>
      </c>
      <c r="M1640" t="s">
        <v>69</v>
      </c>
      <c r="N1640" t="s">
        <v>42</v>
      </c>
      <c r="O1640">
        <v>34</v>
      </c>
      <c r="P1640" t="s">
        <v>34</v>
      </c>
      <c r="Q1640" t="s">
        <v>43</v>
      </c>
      <c r="R1640" t="s">
        <v>35</v>
      </c>
      <c r="S1640" t="s">
        <v>57</v>
      </c>
      <c r="T1640">
        <v>0</v>
      </c>
      <c r="U1640">
        <v>0</v>
      </c>
      <c r="V1640">
        <v>0</v>
      </c>
      <c r="W1640">
        <v>0</v>
      </c>
      <c r="X1640">
        <v>2</v>
      </c>
      <c r="Y1640">
        <v>0</v>
      </c>
      <c r="Z1640" t="s">
        <v>37</v>
      </c>
      <c r="AA1640">
        <v>0</v>
      </c>
      <c r="AB1640" t="s">
        <v>38</v>
      </c>
      <c r="AC1640" t="b">
        <v>1</v>
      </c>
      <c r="AD1640" t="b">
        <v>0</v>
      </c>
    </row>
    <row r="1641" spans="1:30" x14ac:dyDescent="0.25">
      <c r="A1641" t="s">
        <v>1703</v>
      </c>
      <c r="B1641" s="1">
        <v>44820</v>
      </c>
      <c r="D1641" s="1">
        <v>45282</v>
      </c>
      <c r="E1641" s="1">
        <v>45282</v>
      </c>
      <c r="F1641" s="1">
        <v>45647</v>
      </c>
      <c r="G1641" s="1">
        <v>45647</v>
      </c>
      <c r="H1641">
        <v>4</v>
      </c>
      <c r="I1641">
        <v>510.89</v>
      </c>
      <c r="J1641">
        <v>127.72</v>
      </c>
      <c r="K1641">
        <v>68.47</v>
      </c>
      <c r="L1641" t="s">
        <v>31</v>
      </c>
      <c r="M1641" t="s">
        <v>69</v>
      </c>
      <c r="N1641" t="s">
        <v>42</v>
      </c>
      <c r="O1641">
        <v>44</v>
      </c>
      <c r="P1641" t="s">
        <v>34</v>
      </c>
      <c r="Q1641" t="s">
        <v>43</v>
      </c>
      <c r="R1641" t="s">
        <v>67</v>
      </c>
      <c r="S1641" t="s">
        <v>45</v>
      </c>
      <c r="T1641">
        <v>0</v>
      </c>
      <c r="U1641">
        <v>0</v>
      </c>
      <c r="V1641">
        <v>1</v>
      </c>
      <c r="W1641">
        <v>0</v>
      </c>
      <c r="X1641">
        <v>3</v>
      </c>
      <c r="Y1641" s="1">
        <v>45237</v>
      </c>
      <c r="Z1641" s="1">
        <v>45237</v>
      </c>
      <c r="AA1641">
        <v>0</v>
      </c>
      <c r="AB1641" t="s">
        <v>73</v>
      </c>
      <c r="AC1641" t="b">
        <v>1</v>
      </c>
      <c r="AD1641" t="b">
        <v>1</v>
      </c>
    </row>
    <row r="1642" spans="1:30" x14ac:dyDescent="0.25">
      <c r="A1642" t="s">
        <v>1704</v>
      </c>
      <c r="B1642" s="1">
        <v>45143</v>
      </c>
      <c r="D1642">
        <v>0</v>
      </c>
      <c r="E1642" t="s">
        <v>92</v>
      </c>
      <c r="F1642">
        <v>0</v>
      </c>
      <c r="G1642" t="s">
        <v>92</v>
      </c>
      <c r="H1642">
        <v>0</v>
      </c>
      <c r="I1642">
        <v>0</v>
      </c>
      <c r="J1642">
        <v>0</v>
      </c>
      <c r="K1642">
        <v>0</v>
      </c>
      <c r="L1642" t="s">
        <v>47</v>
      </c>
      <c r="M1642" t="s">
        <v>62</v>
      </c>
      <c r="N1642" t="s">
        <v>48</v>
      </c>
      <c r="O1642">
        <v>40</v>
      </c>
      <c r="P1642" t="s">
        <v>34</v>
      </c>
      <c r="Q1642" t="s">
        <v>35</v>
      </c>
      <c r="R1642" t="s">
        <v>63</v>
      </c>
      <c r="S1642" t="s">
        <v>100</v>
      </c>
      <c r="T1642">
        <v>0</v>
      </c>
      <c r="U1642">
        <v>1</v>
      </c>
      <c r="V1642">
        <v>0</v>
      </c>
      <c r="W1642">
        <v>0</v>
      </c>
      <c r="X1642">
        <v>0</v>
      </c>
      <c r="Y1642" s="1">
        <v>45286</v>
      </c>
      <c r="Z1642" s="1">
        <v>45286</v>
      </c>
      <c r="AA1642">
        <v>0</v>
      </c>
      <c r="AB1642" t="s">
        <v>38</v>
      </c>
      <c r="AC1642" t="b">
        <v>1</v>
      </c>
      <c r="AD1642" t="b">
        <v>1</v>
      </c>
    </row>
    <row r="1643" spans="1:30" x14ac:dyDescent="0.25">
      <c r="A1643" t="s">
        <v>1705</v>
      </c>
      <c r="B1643" s="1">
        <v>44892</v>
      </c>
      <c r="D1643" s="1">
        <v>45834</v>
      </c>
      <c r="E1643" s="1">
        <v>45834</v>
      </c>
      <c r="F1643" s="1">
        <v>45930</v>
      </c>
      <c r="G1643" s="1">
        <v>45930</v>
      </c>
      <c r="H1643">
        <v>3</v>
      </c>
      <c r="I1643">
        <v>32.06</v>
      </c>
      <c r="J1643">
        <v>10.69</v>
      </c>
      <c r="K1643">
        <v>12.09</v>
      </c>
      <c r="L1643" t="s">
        <v>47</v>
      </c>
      <c r="M1643" t="s">
        <v>69</v>
      </c>
      <c r="N1643" t="s">
        <v>48</v>
      </c>
      <c r="O1643">
        <v>29</v>
      </c>
      <c r="P1643" t="s">
        <v>70</v>
      </c>
      <c r="Q1643" t="s">
        <v>35</v>
      </c>
      <c r="R1643" t="s">
        <v>63</v>
      </c>
      <c r="S1643" t="s">
        <v>100</v>
      </c>
      <c r="T1643">
        <v>0</v>
      </c>
      <c r="U1643">
        <v>0</v>
      </c>
      <c r="V1643">
        <v>1</v>
      </c>
      <c r="W1643">
        <v>0</v>
      </c>
      <c r="X1643">
        <v>0</v>
      </c>
      <c r="Y1643" s="1">
        <v>45773</v>
      </c>
      <c r="Z1643" s="1">
        <v>45773</v>
      </c>
      <c r="AA1643">
        <v>0</v>
      </c>
      <c r="AB1643" t="s">
        <v>38</v>
      </c>
      <c r="AC1643" t="b">
        <v>1</v>
      </c>
      <c r="AD1643" t="b">
        <v>0</v>
      </c>
    </row>
    <row r="1644" spans="1:30" x14ac:dyDescent="0.25">
      <c r="A1644" t="s">
        <v>1706</v>
      </c>
      <c r="B1644" s="1">
        <v>44547</v>
      </c>
      <c r="D1644" s="1">
        <v>45490</v>
      </c>
      <c r="E1644" s="1">
        <v>45490</v>
      </c>
      <c r="F1644" s="1">
        <v>45599</v>
      </c>
      <c r="G1644" s="1">
        <v>45599</v>
      </c>
      <c r="H1644">
        <v>3</v>
      </c>
      <c r="I1644">
        <v>245.93</v>
      </c>
      <c r="J1644">
        <v>81.98</v>
      </c>
      <c r="K1644">
        <v>110.24</v>
      </c>
      <c r="L1644" t="s">
        <v>59</v>
      </c>
      <c r="M1644" t="s">
        <v>104</v>
      </c>
      <c r="N1644" t="s">
        <v>48</v>
      </c>
      <c r="O1644">
        <v>25</v>
      </c>
      <c r="P1644" t="s">
        <v>70</v>
      </c>
      <c r="Q1644" t="s">
        <v>43</v>
      </c>
      <c r="R1644" t="s">
        <v>44</v>
      </c>
      <c r="S1644" t="s">
        <v>57</v>
      </c>
      <c r="T1644">
        <v>0</v>
      </c>
      <c r="U1644">
        <v>0</v>
      </c>
      <c r="V1644">
        <v>0</v>
      </c>
      <c r="W1644">
        <v>0</v>
      </c>
      <c r="X1644">
        <v>0</v>
      </c>
      <c r="Y1644" s="1">
        <v>45699</v>
      </c>
      <c r="Z1644" s="1">
        <v>45699</v>
      </c>
      <c r="AA1644">
        <v>7</v>
      </c>
      <c r="AB1644" t="s">
        <v>38</v>
      </c>
      <c r="AC1644" t="b">
        <v>1</v>
      </c>
      <c r="AD1644" t="b">
        <v>0</v>
      </c>
    </row>
    <row r="1645" spans="1:30" x14ac:dyDescent="0.25">
      <c r="A1645" t="s">
        <v>1707</v>
      </c>
      <c r="B1645" s="1">
        <v>44290</v>
      </c>
      <c r="D1645" s="1">
        <v>45533</v>
      </c>
      <c r="E1645" s="1">
        <v>45533</v>
      </c>
      <c r="F1645" s="1">
        <v>45756</v>
      </c>
      <c r="G1645" s="1">
        <v>45756</v>
      </c>
      <c r="H1645">
        <v>3</v>
      </c>
      <c r="I1645">
        <v>55.5</v>
      </c>
      <c r="J1645">
        <v>18.5</v>
      </c>
      <c r="K1645">
        <v>25.88</v>
      </c>
      <c r="L1645" t="s">
        <v>40</v>
      </c>
      <c r="M1645" t="s">
        <v>54</v>
      </c>
      <c r="N1645" t="s">
        <v>42</v>
      </c>
      <c r="O1645">
        <v>28</v>
      </c>
      <c r="P1645" t="s">
        <v>70</v>
      </c>
      <c r="Q1645" t="s">
        <v>82</v>
      </c>
      <c r="R1645" t="s">
        <v>67</v>
      </c>
      <c r="S1645" t="s">
        <v>36</v>
      </c>
      <c r="T1645">
        <v>0</v>
      </c>
      <c r="U1645">
        <v>1</v>
      </c>
      <c r="V1645">
        <v>0</v>
      </c>
      <c r="W1645">
        <v>0</v>
      </c>
      <c r="X1645">
        <v>0</v>
      </c>
      <c r="Y1645" s="1">
        <v>44849</v>
      </c>
      <c r="Z1645" s="1">
        <v>44849</v>
      </c>
      <c r="AA1645">
        <v>0</v>
      </c>
      <c r="AB1645" t="s">
        <v>52</v>
      </c>
      <c r="AC1645" t="b">
        <v>0</v>
      </c>
      <c r="AD1645" t="b">
        <v>0</v>
      </c>
    </row>
    <row r="1646" spans="1:30" x14ac:dyDescent="0.25">
      <c r="A1646" t="s">
        <v>1708</v>
      </c>
      <c r="B1646" s="1">
        <v>44228</v>
      </c>
      <c r="D1646" s="1">
        <v>45097</v>
      </c>
      <c r="E1646" s="1">
        <v>45097</v>
      </c>
      <c r="F1646" s="1">
        <v>45176</v>
      </c>
      <c r="G1646" s="1">
        <v>45176</v>
      </c>
      <c r="H1646">
        <v>6</v>
      </c>
      <c r="I1646">
        <v>595.96</v>
      </c>
      <c r="J1646">
        <v>99.33</v>
      </c>
      <c r="K1646">
        <v>141.88</v>
      </c>
      <c r="L1646" t="s">
        <v>31</v>
      </c>
      <c r="M1646" t="s">
        <v>62</v>
      </c>
      <c r="N1646" t="s">
        <v>33</v>
      </c>
      <c r="O1646">
        <v>26</v>
      </c>
      <c r="P1646" t="s">
        <v>70</v>
      </c>
      <c r="Q1646" t="s">
        <v>50</v>
      </c>
      <c r="R1646" t="s">
        <v>35</v>
      </c>
      <c r="S1646" t="s">
        <v>51</v>
      </c>
      <c r="T1646">
        <v>2</v>
      </c>
      <c r="U1646">
        <v>0</v>
      </c>
      <c r="V1646">
        <v>1</v>
      </c>
      <c r="W1646">
        <v>0</v>
      </c>
      <c r="X1646">
        <v>3</v>
      </c>
      <c r="Y1646">
        <v>0</v>
      </c>
      <c r="Z1646" t="s">
        <v>37</v>
      </c>
      <c r="AA1646">
        <v>3</v>
      </c>
      <c r="AB1646" t="s">
        <v>38</v>
      </c>
      <c r="AC1646" t="b">
        <v>0</v>
      </c>
      <c r="AD1646" t="b">
        <v>1</v>
      </c>
    </row>
    <row r="1647" spans="1:30" x14ac:dyDescent="0.25">
      <c r="A1647" t="s">
        <v>1709</v>
      </c>
      <c r="B1647" s="1">
        <v>45244</v>
      </c>
      <c r="D1647" s="1">
        <v>45418</v>
      </c>
      <c r="E1647" s="1">
        <v>45418</v>
      </c>
      <c r="F1647">
        <v>0</v>
      </c>
      <c r="G1647" t="s">
        <v>92</v>
      </c>
      <c r="H1647">
        <v>0</v>
      </c>
      <c r="I1647">
        <v>0</v>
      </c>
      <c r="J1647">
        <v>0</v>
      </c>
      <c r="K1647">
        <v>0</v>
      </c>
      <c r="L1647" t="s">
        <v>65</v>
      </c>
      <c r="M1647" t="s">
        <v>76</v>
      </c>
      <c r="N1647" t="s">
        <v>33</v>
      </c>
      <c r="O1647">
        <v>16</v>
      </c>
      <c r="P1647" t="s">
        <v>49</v>
      </c>
      <c r="Q1647" t="s">
        <v>82</v>
      </c>
      <c r="R1647" t="s">
        <v>63</v>
      </c>
      <c r="S1647" t="s">
        <v>57</v>
      </c>
      <c r="T1647">
        <v>0</v>
      </c>
      <c r="U1647">
        <v>0</v>
      </c>
      <c r="V1647">
        <v>0</v>
      </c>
      <c r="W1647">
        <v>0</v>
      </c>
      <c r="X1647">
        <v>0</v>
      </c>
      <c r="Y1647" s="1">
        <v>45355</v>
      </c>
      <c r="Z1647" s="1">
        <v>45355</v>
      </c>
      <c r="AA1647">
        <v>0</v>
      </c>
      <c r="AB1647" t="s">
        <v>52</v>
      </c>
      <c r="AC1647" t="b">
        <v>1</v>
      </c>
      <c r="AD1647" t="b">
        <v>0</v>
      </c>
    </row>
    <row r="1648" spans="1:30" x14ac:dyDescent="0.25">
      <c r="A1648" t="s">
        <v>1710</v>
      </c>
      <c r="B1648" s="1">
        <v>45267</v>
      </c>
      <c r="D1648" s="1">
        <v>45848</v>
      </c>
      <c r="E1648" s="1">
        <v>45848</v>
      </c>
      <c r="F1648" s="1">
        <v>45852</v>
      </c>
      <c r="G1648" s="1">
        <v>45852</v>
      </c>
      <c r="H1648">
        <v>2</v>
      </c>
      <c r="I1648">
        <v>103.37</v>
      </c>
      <c r="J1648">
        <v>51.69</v>
      </c>
      <c r="K1648">
        <v>50.56</v>
      </c>
      <c r="L1648" t="s">
        <v>47</v>
      </c>
      <c r="M1648" t="s">
        <v>60</v>
      </c>
      <c r="N1648" t="s">
        <v>42</v>
      </c>
      <c r="O1648">
        <v>33</v>
      </c>
      <c r="P1648" t="s">
        <v>34</v>
      </c>
      <c r="Q1648" t="s">
        <v>50</v>
      </c>
      <c r="R1648" t="s">
        <v>44</v>
      </c>
      <c r="S1648" t="s">
        <v>51</v>
      </c>
      <c r="T1648">
        <v>0</v>
      </c>
      <c r="U1648">
        <v>0</v>
      </c>
      <c r="V1648">
        <v>0</v>
      </c>
      <c r="W1648">
        <v>1</v>
      </c>
      <c r="X1648">
        <v>0</v>
      </c>
      <c r="Y1648" s="1">
        <v>45700</v>
      </c>
      <c r="Z1648" s="1">
        <v>45700</v>
      </c>
      <c r="AA1648">
        <v>0</v>
      </c>
      <c r="AB1648" t="s">
        <v>73</v>
      </c>
      <c r="AC1648" t="b">
        <v>1</v>
      </c>
      <c r="AD1648" t="b">
        <v>1</v>
      </c>
    </row>
    <row r="1649" spans="1:30" x14ac:dyDescent="0.25">
      <c r="A1649" t="s">
        <v>1711</v>
      </c>
      <c r="B1649" s="1">
        <v>45270</v>
      </c>
      <c r="D1649" s="1">
        <v>45587</v>
      </c>
      <c r="E1649" s="1">
        <v>45587</v>
      </c>
      <c r="F1649" s="1">
        <v>45842</v>
      </c>
      <c r="G1649" s="1">
        <v>45842</v>
      </c>
      <c r="H1649">
        <v>1</v>
      </c>
      <c r="I1649">
        <v>31.45</v>
      </c>
      <c r="J1649">
        <v>31.45</v>
      </c>
      <c r="K1649">
        <v>17.46</v>
      </c>
      <c r="L1649" t="s">
        <v>87</v>
      </c>
      <c r="M1649" t="s">
        <v>62</v>
      </c>
      <c r="N1649" t="s">
        <v>33</v>
      </c>
      <c r="O1649">
        <v>41</v>
      </c>
      <c r="P1649" t="s">
        <v>34</v>
      </c>
      <c r="Q1649" t="s">
        <v>50</v>
      </c>
      <c r="R1649" t="s">
        <v>56</v>
      </c>
      <c r="S1649" t="s">
        <v>36</v>
      </c>
      <c r="T1649">
        <v>0</v>
      </c>
      <c r="U1649">
        <v>0</v>
      </c>
      <c r="V1649">
        <v>0</v>
      </c>
      <c r="W1649">
        <v>0</v>
      </c>
      <c r="X1649">
        <v>0</v>
      </c>
      <c r="Y1649" s="1">
        <v>45395</v>
      </c>
      <c r="Z1649" s="1">
        <v>45395</v>
      </c>
      <c r="AA1649">
        <v>5</v>
      </c>
      <c r="AB1649" t="s">
        <v>38</v>
      </c>
      <c r="AC1649" t="b">
        <v>1</v>
      </c>
      <c r="AD1649" t="b">
        <v>0</v>
      </c>
    </row>
    <row r="1650" spans="1:30" x14ac:dyDescent="0.25">
      <c r="A1650" t="s">
        <v>1712</v>
      </c>
      <c r="B1650" s="1">
        <v>43869</v>
      </c>
      <c r="D1650" s="1">
        <v>45620</v>
      </c>
      <c r="E1650" s="1">
        <v>45620</v>
      </c>
      <c r="F1650" s="1">
        <v>45799</v>
      </c>
      <c r="G1650" s="1">
        <v>45799</v>
      </c>
      <c r="H1650">
        <v>5</v>
      </c>
      <c r="I1650">
        <v>428.01</v>
      </c>
      <c r="J1650">
        <v>85.6</v>
      </c>
      <c r="K1650">
        <v>101.91</v>
      </c>
      <c r="L1650" t="s">
        <v>59</v>
      </c>
      <c r="M1650" t="s">
        <v>69</v>
      </c>
      <c r="N1650" t="s">
        <v>33</v>
      </c>
      <c r="O1650">
        <v>16</v>
      </c>
      <c r="P1650" t="s">
        <v>49</v>
      </c>
      <c r="Q1650" t="s">
        <v>43</v>
      </c>
      <c r="R1650" t="s">
        <v>67</v>
      </c>
      <c r="S1650" t="s">
        <v>36</v>
      </c>
      <c r="T1650">
        <v>1</v>
      </c>
      <c r="U1650">
        <v>0</v>
      </c>
      <c r="V1650">
        <v>0</v>
      </c>
      <c r="W1650">
        <v>0</v>
      </c>
      <c r="X1650">
        <v>0</v>
      </c>
      <c r="Y1650" s="1">
        <v>45178</v>
      </c>
      <c r="Z1650" s="1">
        <v>45178</v>
      </c>
      <c r="AA1650">
        <v>4</v>
      </c>
      <c r="AB1650" t="s">
        <v>38</v>
      </c>
      <c r="AC1650" t="b">
        <v>1</v>
      </c>
      <c r="AD1650" t="b">
        <v>0</v>
      </c>
    </row>
    <row r="1651" spans="1:30" x14ac:dyDescent="0.25">
      <c r="A1651" t="s">
        <v>1713</v>
      </c>
      <c r="B1651" s="1">
        <v>45536</v>
      </c>
      <c r="D1651" s="1">
        <v>45781</v>
      </c>
      <c r="E1651" s="1">
        <v>45781</v>
      </c>
      <c r="F1651" s="1">
        <v>45797</v>
      </c>
      <c r="G1651" s="1">
        <v>45797</v>
      </c>
      <c r="H1651">
        <v>2</v>
      </c>
      <c r="I1651">
        <v>91.98</v>
      </c>
      <c r="J1651">
        <v>45.99</v>
      </c>
      <c r="K1651">
        <v>34.46</v>
      </c>
      <c r="L1651" t="s">
        <v>87</v>
      </c>
      <c r="M1651" t="s">
        <v>76</v>
      </c>
      <c r="N1651" t="s">
        <v>33</v>
      </c>
      <c r="O1651">
        <v>50</v>
      </c>
      <c r="P1651" t="s">
        <v>34</v>
      </c>
      <c r="Q1651" t="s">
        <v>43</v>
      </c>
      <c r="R1651" t="s">
        <v>56</v>
      </c>
      <c r="S1651" t="s">
        <v>96</v>
      </c>
      <c r="T1651">
        <v>1</v>
      </c>
      <c r="U1651">
        <v>0</v>
      </c>
      <c r="V1651">
        <v>0</v>
      </c>
      <c r="W1651">
        <v>0</v>
      </c>
      <c r="X1651">
        <v>0</v>
      </c>
      <c r="Y1651" s="1">
        <v>45747</v>
      </c>
      <c r="Z1651" s="1">
        <v>45747</v>
      </c>
      <c r="AA1651">
        <v>0</v>
      </c>
      <c r="AB1651" t="s">
        <v>38</v>
      </c>
      <c r="AC1651" t="b">
        <v>1</v>
      </c>
      <c r="AD1651" t="b">
        <v>0</v>
      </c>
    </row>
    <row r="1652" spans="1:30" x14ac:dyDescent="0.25">
      <c r="A1652" t="s">
        <v>1714</v>
      </c>
      <c r="B1652" s="1">
        <v>44448</v>
      </c>
      <c r="D1652" s="1">
        <v>44892</v>
      </c>
      <c r="E1652" s="1">
        <v>44892</v>
      </c>
      <c r="F1652" s="1">
        <v>45420</v>
      </c>
      <c r="G1652" s="1">
        <v>45420</v>
      </c>
      <c r="H1652">
        <v>3</v>
      </c>
      <c r="I1652">
        <v>143.27000000000001</v>
      </c>
      <c r="J1652">
        <v>47.76</v>
      </c>
      <c r="K1652">
        <v>53.64</v>
      </c>
      <c r="L1652" t="s">
        <v>40</v>
      </c>
      <c r="M1652" t="s">
        <v>62</v>
      </c>
      <c r="N1652" t="s">
        <v>48</v>
      </c>
      <c r="O1652">
        <v>27</v>
      </c>
      <c r="P1652" t="s">
        <v>70</v>
      </c>
      <c r="Q1652" t="s">
        <v>50</v>
      </c>
      <c r="R1652" t="s">
        <v>67</v>
      </c>
      <c r="S1652" t="s">
        <v>100</v>
      </c>
      <c r="T1652">
        <v>1</v>
      </c>
      <c r="U1652">
        <v>1</v>
      </c>
      <c r="V1652">
        <v>0</v>
      </c>
      <c r="W1652">
        <v>0</v>
      </c>
      <c r="X1652">
        <v>0</v>
      </c>
      <c r="Y1652" s="1">
        <v>44809</v>
      </c>
      <c r="Z1652" s="1">
        <v>44809</v>
      </c>
      <c r="AA1652">
        <v>0</v>
      </c>
      <c r="AB1652" t="s">
        <v>73</v>
      </c>
      <c r="AC1652" t="b">
        <v>1</v>
      </c>
      <c r="AD1652" t="b">
        <v>1</v>
      </c>
    </row>
    <row r="1653" spans="1:30" x14ac:dyDescent="0.25">
      <c r="A1653" t="s">
        <v>1715</v>
      </c>
      <c r="B1653" s="1">
        <v>43965</v>
      </c>
      <c r="D1653" s="1">
        <v>44195</v>
      </c>
      <c r="E1653" s="1">
        <v>44195</v>
      </c>
      <c r="F1653" s="1">
        <v>45618</v>
      </c>
      <c r="G1653" s="1">
        <v>45618</v>
      </c>
      <c r="H1653">
        <v>2</v>
      </c>
      <c r="I1653">
        <v>107.33</v>
      </c>
      <c r="J1653">
        <v>53.67</v>
      </c>
      <c r="K1653">
        <v>50.59</v>
      </c>
      <c r="L1653" t="s">
        <v>87</v>
      </c>
      <c r="M1653" t="s">
        <v>60</v>
      </c>
      <c r="N1653" t="s">
        <v>48</v>
      </c>
      <c r="O1653">
        <v>16</v>
      </c>
      <c r="P1653" t="s">
        <v>49</v>
      </c>
      <c r="Q1653" t="s">
        <v>90</v>
      </c>
      <c r="R1653" t="s">
        <v>67</v>
      </c>
      <c r="S1653" t="s">
        <v>96</v>
      </c>
      <c r="T1653">
        <v>1</v>
      </c>
      <c r="U1653">
        <v>0</v>
      </c>
      <c r="V1653">
        <v>0</v>
      </c>
      <c r="W1653">
        <v>0</v>
      </c>
      <c r="X1653">
        <v>0</v>
      </c>
      <c r="Y1653" s="1">
        <v>45176</v>
      </c>
      <c r="Z1653" s="1">
        <v>45176</v>
      </c>
      <c r="AA1653">
        <v>0</v>
      </c>
      <c r="AB1653" t="s">
        <v>73</v>
      </c>
      <c r="AC1653" t="b">
        <v>1</v>
      </c>
      <c r="AD1653" t="b">
        <v>1</v>
      </c>
    </row>
    <row r="1654" spans="1:30" x14ac:dyDescent="0.25">
      <c r="A1654" t="s">
        <v>1716</v>
      </c>
      <c r="B1654" s="1">
        <v>45117</v>
      </c>
      <c r="D1654" s="1">
        <v>45502</v>
      </c>
      <c r="E1654" s="1">
        <v>45502</v>
      </c>
      <c r="F1654" s="1">
        <v>45524</v>
      </c>
      <c r="G1654" s="1">
        <v>45524</v>
      </c>
      <c r="H1654">
        <v>5</v>
      </c>
      <c r="I1654">
        <v>58.39</v>
      </c>
      <c r="J1654">
        <v>11.68</v>
      </c>
      <c r="K1654">
        <v>0.5</v>
      </c>
      <c r="L1654" t="s">
        <v>31</v>
      </c>
      <c r="M1654" t="s">
        <v>41</v>
      </c>
      <c r="N1654" t="s">
        <v>33</v>
      </c>
      <c r="O1654">
        <v>45</v>
      </c>
      <c r="P1654" t="s">
        <v>34</v>
      </c>
      <c r="Q1654" t="s">
        <v>43</v>
      </c>
      <c r="R1654" t="s">
        <v>44</v>
      </c>
      <c r="S1654" t="s">
        <v>51</v>
      </c>
      <c r="T1654">
        <v>0</v>
      </c>
      <c r="U1654">
        <v>0</v>
      </c>
      <c r="V1654">
        <v>0</v>
      </c>
      <c r="W1654">
        <v>0</v>
      </c>
      <c r="X1654">
        <v>0</v>
      </c>
      <c r="Y1654" s="1">
        <v>45790</v>
      </c>
      <c r="Z1654" s="1">
        <v>45790</v>
      </c>
      <c r="AA1654">
        <v>3</v>
      </c>
      <c r="AB1654" t="s">
        <v>73</v>
      </c>
      <c r="AC1654" t="b">
        <v>1</v>
      </c>
      <c r="AD1654" t="b">
        <v>1</v>
      </c>
    </row>
    <row r="1655" spans="1:30" x14ac:dyDescent="0.25">
      <c r="A1655" t="s">
        <v>1717</v>
      </c>
      <c r="B1655" s="1">
        <v>43863</v>
      </c>
      <c r="D1655" s="1">
        <v>45194</v>
      </c>
      <c r="E1655" s="1">
        <v>45194</v>
      </c>
      <c r="F1655" s="1">
        <v>45748</v>
      </c>
      <c r="G1655" s="1">
        <v>45748</v>
      </c>
      <c r="H1655">
        <v>4</v>
      </c>
      <c r="I1655">
        <v>488.88</v>
      </c>
      <c r="J1655">
        <v>122.22</v>
      </c>
      <c r="K1655">
        <v>147.63</v>
      </c>
      <c r="L1655" t="s">
        <v>65</v>
      </c>
      <c r="M1655" t="s">
        <v>62</v>
      </c>
      <c r="N1655" t="s">
        <v>48</v>
      </c>
      <c r="O1655">
        <v>20</v>
      </c>
      <c r="P1655" t="s">
        <v>70</v>
      </c>
      <c r="Q1655" t="s">
        <v>35</v>
      </c>
      <c r="R1655" t="s">
        <v>56</v>
      </c>
      <c r="S1655" t="s">
        <v>51</v>
      </c>
      <c r="T1655">
        <v>0</v>
      </c>
      <c r="U1655">
        <v>1</v>
      </c>
      <c r="V1655">
        <v>0</v>
      </c>
      <c r="W1655">
        <v>0</v>
      </c>
      <c r="X1655">
        <v>1</v>
      </c>
      <c r="Y1655" s="1">
        <v>44331</v>
      </c>
      <c r="Z1655" s="1">
        <v>44331</v>
      </c>
      <c r="AA1655">
        <v>6</v>
      </c>
      <c r="AB1655" t="s">
        <v>38</v>
      </c>
      <c r="AC1655" t="b">
        <v>1</v>
      </c>
      <c r="AD1655" t="b">
        <v>0</v>
      </c>
    </row>
    <row r="1656" spans="1:30" x14ac:dyDescent="0.25">
      <c r="A1656" t="s">
        <v>1718</v>
      </c>
      <c r="B1656" s="1">
        <v>44587</v>
      </c>
      <c r="D1656" s="1">
        <v>45089</v>
      </c>
      <c r="E1656" s="1">
        <v>45089</v>
      </c>
      <c r="F1656">
        <v>0</v>
      </c>
      <c r="G1656" t="s">
        <v>92</v>
      </c>
      <c r="H1656">
        <v>0</v>
      </c>
      <c r="I1656">
        <v>0</v>
      </c>
      <c r="J1656">
        <v>0</v>
      </c>
      <c r="K1656">
        <v>0</v>
      </c>
      <c r="L1656" t="s">
        <v>87</v>
      </c>
      <c r="M1656" t="s">
        <v>104</v>
      </c>
      <c r="N1656" t="s">
        <v>33</v>
      </c>
      <c r="O1656">
        <v>16</v>
      </c>
      <c r="P1656" t="s">
        <v>49</v>
      </c>
      <c r="Q1656" t="s">
        <v>35</v>
      </c>
      <c r="R1656" t="s">
        <v>44</v>
      </c>
      <c r="S1656" t="s">
        <v>35</v>
      </c>
      <c r="T1656">
        <v>0</v>
      </c>
      <c r="U1656">
        <v>0</v>
      </c>
      <c r="V1656">
        <v>0</v>
      </c>
      <c r="W1656">
        <v>0</v>
      </c>
      <c r="X1656">
        <v>0</v>
      </c>
      <c r="Y1656" s="1">
        <v>44929</v>
      </c>
      <c r="Z1656" s="1">
        <v>44929</v>
      </c>
      <c r="AA1656">
        <v>0</v>
      </c>
      <c r="AB1656" t="s">
        <v>38</v>
      </c>
      <c r="AC1656" t="b">
        <v>1</v>
      </c>
      <c r="AD1656" t="b">
        <v>0</v>
      </c>
    </row>
    <row r="1657" spans="1:30" x14ac:dyDescent="0.25">
      <c r="A1657" t="s">
        <v>1719</v>
      </c>
      <c r="B1657" s="1">
        <v>44610</v>
      </c>
      <c r="D1657" s="1">
        <v>44667</v>
      </c>
      <c r="E1657" s="1">
        <v>44667</v>
      </c>
      <c r="F1657" s="1">
        <v>45703</v>
      </c>
      <c r="G1657" s="1">
        <v>45703</v>
      </c>
      <c r="H1657">
        <v>1</v>
      </c>
      <c r="I1657">
        <v>60.26</v>
      </c>
      <c r="J1657">
        <v>60.26</v>
      </c>
      <c r="K1657">
        <v>44.67</v>
      </c>
      <c r="L1657" t="s">
        <v>59</v>
      </c>
      <c r="M1657" t="s">
        <v>88</v>
      </c>
      <c r="N1657" t="s">
        <v>48</v>
      </c>
      <c r="O1657">
        <v>0</v>
      </c>
      <c r="P1657" t="s">
        <v>80</v>
      </c>
      <c r="Q1657" t="s">
        <v>35</v>
      </c>
      <c r="R1657" t="s">
        <v>44</v>
      </c>
      <c r="S1657" t="s">
        <v>51</v>
      </c>
      <c r="T1657">
        <v>0</v>
      </c>
      <c r="U1657">
        <v>0</v>
      </c>
      <c r="V1657">
        <v>0</v>
      </c>
      <c r="W1657">
        <v>0</v>
      </c>
      <c r="X1657">
        <v>1</v>
      </c>
      <c r="Y1657" s="1">
        <v>45615</v>
      </c>
      <c r="Z1657" s="1">
        <v>45615</v>
      </c>
      <c r="AA1657">
        <v>0</v>
      </c>
      <c r="AB1657" t="s">
        <v>38</v>
      </c>
      <c r="AC1657" t="b">
        <v>1</v>
      </c>
      <c r="AD1657" t="b">
        <v>1</v>
      </c>
    </row>
    <row r="1658" spans="1:30" x14ac:dyDescent="0.25">
      <c r="A1658" t="s">
        <v>1720</v>
      </c>
      <c r="B1658" s="1">
        <v>45115</v>
      </c>
      <c r="D1658" s="1">
        <v>45852</v>
      </c>
      <c r="E1658" s="1">
        <v>45852</v>
      </c>
      <c r="F1658" s="1">
        <v>45930</v>
      </c>
      <c r="G1658" s="1">
        <v>45930</v>
      </c>
      <c r="H1658">
        <v>5</v>
      </c>
      <c r="I1658">
        <v>175.95</v>
      </c>
      <c r="J1658">
        <v>35.19</v>
      </c>
      <c r="K1658">
        <v>35.700000000000003</v>
      </c>
      <c r="L1658" t="s">
        <v>31</v>
      </c>
      <c r="M1658" t="s">
        <v>104</v>
      </c>
      <c r="N1658" t="s">
        <v>48</v>
      </c>
      <c r="O1658">
        <v>20</v>
      </c>
      <c r="P1658" t="s">
        <v>70</v>
      </c>
      <c r="Q1658" t="s">
        <v>35</v>
      </c>
      <c r="R1658" t="s">
        <v>63</v>
      </c>
      <c r="S1658" t="s">
        <v>72</v>
      </c>
      <c r="T1658">
        <v>0</v>
      </c>
      <c r="U1658">
        <v>0</v>
      </c>
      <c r="V1658">
        <v>0</v>
      </c>
      <c r="W1658">
        <v>0</v>
      </c>
      <c r="X1658">
        <v>2</v>
      </c>
      <c r="Y1658" s="1">
        <v>45312</v>
      </c>
      <c r="Z1658" s="1">
        <v>45312</v>
      </c>
      <c r="AA1658">
        <v>0</v>
      </c>
      <c r="AB1658" t="s">
        <v>38</v>
      </c>
      <c r="AC1658" t="b">
        <v>1</v>
      </c>
      <c r="AD1658" t="b">
        <v>0</v>
      </c>
    </row>
    <row r="1659" spans="1:30" x14ac:dyDescent="0.25">
      <c r="A1659" t="s">
        <v>1721</v>
      </c>
      <c r="B1659" s="1">
        <v>44108</v>
      </c>
      <c r="D1659" s="1">
        <v>45204</v>
      </c>
      <c r="E1659" s="1">
        <v>45204</v>
      </c>
      <c r="F1659" s="1">
        <v>45210</v>
      </c>
      <c r="G1659" s="1">
        <v>45210</v>
      </c>
      <c r="H1659">
        <v>2</v>
      </c>
      <c r="I1659">
        <v>141.97999999999999</v>
      </c>
      <c r="J1659">
        <v>70.989999999999995</v>
      </c>
      <c r="K1659">
        <v>75.48</v>
      </c>
      <c r="L1659" t="s">
        <v>65</v>
      </c>
      <c r="M1659" t="s">
        <v>54</v>
      </c>
      <c r="N1659" t="s">
        <v>48</v>
      </c>
      <c r="O1659">
        <v>45</v>
      </c>
      <c r="P1659" t="s">
        <v>34</v>
      </c>
      <c r="Q1659" t="s">
        <v>66</v>
      </c>
      <c r="R1659" t="s">
        <v>44</v>
      </c>
      <c r="S1659" t="s">
        <v>51</v>
      </c>
      <c r="T1659">
        <v>2</v>
      </c>
      <c r="U1659">
        <v>0</v>
      </c>
      <c r="V1659">
        <v>0</v>
      </c>
      <c r="W1659">
        <v>1</v>
      </c>
      <c r="X1659">
        <v>1</v>
      </c>
      <c r="Y1659" s="1">
        <v>45739</v>
      </c>
      <c r="Z1659" s="1">
        <v>45739</v>
      </c>
      <c r="AA1659">
        <v>0</v>
      </c>
      <c r="AB1659" t="s">
        <v>52</v>
      </c>
      <c r="AC1659" t="b">
        <v>0</v>
      </c>
      <c r="AD1659" t="b">
        <v>0</v>
      </c>
    </row>
    <row r="1660" spans="1:30" x14ac:dyDescent="0.25">
      <c r="A1660" t="s">
        <v>1722</v>
      </c>
      <c r="B1660" s="1">
        <v>44410</v>
      </c>
      <c r="D1660" s="1">
        <v>44924</v>
      </c>
      <c r="E1660" s="1">
        <v>44924</v>
      </c>
      <c r="F1660" s="1">
        <v>45506</v>
      </c>
      <c r="G1660" s="1">
        <v>45506</v>
      </c>
      <c r="H1660">
        <v>2</v>
      </c>
      <c r="I1660">
        <v>159.11000000000001</v>
      </c>
      <c r="J1660">
        <v>79.56</v>
      </c>
      <c r="K1660">
        <v>100.15</v>
      </c>
      <c r="L1660" t="s">
        <v>65</v>
      </c>
      <c r="M1660" t="s">
        <v>95</v>
      </c>
      <c r="N1660" t="s">
        <v>48</v>
      </c>
      <c r="O1660">
        <v>39</v>
      </c>
      <c r="P1660" t="s">
        <v>34</v>
      </c>
      <c r="Q1660" t="s">
        <v>55</v>
      </c>
      <c r="R1660" t="s">
        <v>35</v>
      </c>
      <c r="S1660" t="s">
        <v>36</v>
      </c>
      <c r="T1660">
        <v>0</v>
      </c>
      <c r="U1660">
        <v>0</v>
      </c>
      <c r="V1660">
        <v>1</v>
      </c>
      <c r="W1660">
        <v>1</v>
      </c>
      <c r="X1660">
        <v>0</v>
      </c>
      <c r="Y1660">
        <v>0</v>
      </c>
      <c r="Z1660" t="s">
        <v>37</v>
      </c>
      <c r="AA1660">
        <v>10</v>
      </c>
      <c r="AB1660" t="s">
        <v>52</v>
      </c>
      <c r="AC1660" t="b">
        <v>1</v>
      </c>
      <c r="AD1660" t="b">
        <v>0</v>
      </c>
    </row>
    <row r="1661" spans="1:30" x14ac:dyDescent="0.25">
      <c r="A1661" t="s">
        <v>1723</v>
      </c>
      <c r="B1661" s="1">
        <v>44437</v>
      </c>
      <c r="D1661" s="1">
        <v>44494</v>
      </c>
      <c r="E1661" s="1">
        <v>44494</v>
      </c>
      <c r="F1661" s="1">
        <v>45436</v>
      </c>
      <c r="G1661" s="1">
        <v>45436</v>
      </c>
      <c r="H1661">
        <v>5</v>
      </c>
      <c r="I1661">
        <v>318.14999999999998</v>
      </c>
      <c r="J1661">
        <v>63.63</v>
      </c>
      <c r="K1661">
        <v>88.87</v>
      </c>
      <c r="L1661" t="s">
        <v>47</v>
      </c>
      <c r="M1661" t="s">
        <v>41</v>
      </c>
      <c r="N1661" t="s">
        <v>48</v>
      </c>
      <c r="O1661">
        <v>26</v>
      </c>
      <c r="P1661" t="s">
        <v>70</v>
      </c>
      <c r="Q1661" t="s">
        <v>66</v>
      </c>
      <c r="R1661" t="s">
        <v>63</v>
      </c>
      <c r="S1661" t="s">
        <v>96</v>
      </c>
      <c r="T1661">
        <v>0</v>
      </c>
      <c r="U1661">
        <v>2</v>
      </c>
      <c r="V1661">
        <v>0</v>
      </c>
      <c r="W1661">
        <v>0</v>
      </c>
      <c r="X1661">
        <v>2</v>
      </c>
      <c r="Y1661" s="1">
        <v>45839</v>
      </c>
      <c r="Z1661" s="1">
        <v>45839</v>
      </c>
      <c r="AA1661">
        <v>0</v>
      </c>
      <c r="AB1661" t="s">
        <v>52</v>
      </c>
      <c r="AC1661" t="b">
        <v>1</v>
      </c>
      <c r="AD1661" t="b">
        <v>1</v>
      </c>
    </row>
    <row r="1662" spans="1:30" x14ac:dyDescent="0.25">
      <c r="A1662" t="s">
        <v>1724</v>
      </c>
      <c r="B1662" s="1">
        <v>43936</v>
      </c>
      <c r="D1662" s="1">
        <v>45083</v>
      </c>
      <c r="E1662" s="1">
        <v>45083</v>
      </c>
      <c r="F1662" s="1">
        <v>45923</v>
      </c>
      <c r="G1662" s="1">
        <v>45923</v>
      </c>
      <c r="H1662">
        <v>3</v>
      </c>
      <c r="I1662">
        <v>12.35</v>
      </c>
      <c r="J1662">
        <v>4.12</v>
      </c>
      <c r="K1662">
        <v>0</v>
      </c>
      <c r="L1662" t="s">
        <v>87</v>
      </c>
      <c r="M1662" t="s">
        <v>54</v>
      </c>
      <c r="N1662" t="s">
        <v>42</v>
      </c>
      <c r="O1662">
        <v>33</v>
      </c>
      <c r="P1662" t="s">
        <v>34</v>
      </c>
      <c r="Q1662" t="s">
        <v>66</v>
      </c>
      <c r="R1662" t="s">
        <v>35</v>
      </c>
      <c r="S1662" t="s">
        <v>57</v>
      </c>
      <c r="T1662">
        <v>0</v>
      </c>
      <c r="U1662">
        <v>0</v>
      </c>
      <c r="V1662">
        <v>0</v>
      </c>
      <c r="W1662">
        <v>1</v>
      </c>
      <c r="X1662">
        <v>2</v>
      </c>
      <c r="Y1662" s="1">
        <v>44098</v>
      </c>
      <c r="Z1662" s="1">
        <v>44098</v>
      </c>
      <c r="AA1662">
        <v>0</v>
      </c>
      <c r="AB1662" t="s">
        <v>52</v>
      </c>
      <c r="AC1662" t="b">
        <v>1</v>
      </c>
      <c r="AD1662" t="b">
        <v>0</v>
      </c>
    </row>
    <row r="1663" spans="1:30" x14ac:dyDescent="0.25">
      <c r="A1663" t="s">
        <v>1725</v>
      </c>
      <c r="B1663" s="1">
        <v>44833</v>
      </c>
      <c r="D1663" s="1">
        <v>44885</v>
      </c>
      <c r="E1663" s="1">
        <v>44885</v>
      </c>
      <c r="F1663" s="1">
        <v>45728</v>
      </c>
      <c r="G1663" s="1">
        <v>45728</v>
      </c>
      <c r="H1663">
        <v>2</v>
      </c>
      <c r="I1663">
        <v>191.7</v>
      </c>
      <c r="J1663">
        <v>95.85</v>
      </c>
      <c r="K1663">
        <v>122.04</v>
      </c>
      <c r="L1663" t="s">
        <v>40</v>
      </c>
      <c r="M1663" t="s">
        <v>76</v>
      </c>
      <c r="N1663" t="s">
        <v>42</v>
      </c>
      <c r="O1663">
        <v>50</v>
      </c>
      <c r="P1663" t="s">
        <v>34</v>
      </c>
      <c r="Q1663" t="s">
        <v>43</v>
      </c>
      <c r="R1663" t="s">
        <v>44</v>
      </c>
      <c r="S1663" t="s">
        <v>72</v>
      </c>
      <c r="T1663">
        <v>0</v>
      </c>
      <c r="U1663">
        <v>0</v>
      </c>
      <c r="V1663">
        <v>1</v>
      </c>
      <c r="W1663">
        <v>0</v>
      </c>
      <c r="X1663">
        <v>0</v>
      </c>
      <c r="Y1663">
        <v>0</v>
      </c>
      <c r="Z1663" t="s">
        <v>37</v>
      </c>
      <c r="AA1663">
        <v>9</v>
      </c>
      <c r="AB1663" t="s">
        <v>38</v>
      </c>
      <c r="AC1663" t="b">
        <v>1</v>
      </c>
      <c r="AD1663" t="b">
        <v>0</v>
      </c>
    </row>
    <row r="1664" spans="1:30" x14ac:dyDescent="0.25">
      <c r="A1664" t="s">
        <v>1726</v>
      </c>
      <c r="B1664" s="1">
        <v>44175</v>
      </c>
      <c r="D1664" s="1">
        <v>44525</v>
      </c>
      <c r="E1664" s="1">
        <v>44525</v>
      </c>
      <c r="F1664" s="1">
        <v>45606</v>
      </c>
      <c r="G1664" s="1">
        <v>45606</v>
      </c>
      <c r="H1664">
        <v>4</v>
      </c>
      <c r="I1664">
        <v>19.079999999999998</v>
      </c>
      <c r="J1664">
        <v>4.7699999999999996</v>
      </c>
      <c r="K1664">
        <v>6.18</v>
      </c>
      <c r="L1664" t="s">
        <v>40</v>
      </c>
      <c r="M1664" t="s">
        <v>88</v>
      </c>
      <c r="N1664" t="s">
        <v>48</v>
      </c>
      <c r="O1664">
        <v>17</v>
      </c>
      <c r="P1664" t="s">
        <v>49</v>
      </c>
      <c r="Q1664" t="s">
        <v>35</v>
      </c>
      <c r="R1664" t="s">
        <v>44</v>
      </c>
      <c r="S1664" t="s">
        <v>45</v>
      </c>
      <c r="T1664">
        <v>0</v>
      </c>
      <c r="U1664">
        <v>0</v>
      </c>
      <c r="V1664">
        <v>0</v>
      </c>
      <c r="W1664">
        <v>0</v>
      </c>
      <c r="X1664">
        <v>1</v>
      </c>
      <c r="Y1664" s="1">
        <v>45811</v>
      </c>
      <c r="Z1664" s="1">
        <v>45811</v>
      </c>
      <c r="AA1664">
        <v>10</v>
      </c>
      <c r="AB1664" t="s">
        <v>52</v>
      </c>
      <c r="AC1664" t="b">
        <v>1</v>
      </c>
      <c r="AD1664" t="b">
        <v>0</v>
      </c>
    </row>
    <row r="1665" spans="1:30" x14ac:dyDescent="0.25">
      <c r="A1665" t="s">
        <v>1727</v>
      </c>
      <c r="B1665" s="1">
        <v>45561</v>
      </c>
      <c r="D1665" s="1">
        <v>45819</v>
      </c>
      <c r="E1665" s="1">
        <v>45819</v>
      </c>
      <c r="F1665" s="1">
        <v>45823</v>
      </c>
      <c r="G1665" s="1">
        <v>45823</v>
      </c>
      <c r="H1665">
        <v>3</v>
      </c>
      <c r="I1665">
        <v>203.31</v>
      </c>
      <c r="J1665">
        <v>67.77</v>
      </c>
      <c r="K1665">
        <v>73.709999999999994</v>
      </c>
      <c r="L1665" t="s">
        <v>47</v>
      </c>
      <c r="M1665" t="s">
        <v>88</v>
      </c>
      <c r="N1665" t="s">
        <v>33</v>
      </c>
      <c r="O1665">
        <v>40</v>
      </c>
      <c r="P1665" t="s">
        <v>34</v>
      </c>
      <c r="Q1665" t="s">
        <v>82</v>
      </c>
      <c r="R1665" t="s">
        <v>67</v>
      </c>
      <c r="S1665" t="s">
        <v>100</v>
      </c>
      <c r="T1665">
        <v>0</v>
      </c>
      <c r="U1665">
        <v>0</v>
      </c>
      <c r="V1665">
        <v>0</v>
      </c>
      <c r="W1665">
        <v>0</v>
      </c>
      <c r="X1665">
        <v>0</v>
      </c>
      <c r="Y1665">
        <v>0</v>
      </c>
      <c r="Z1665" t="s">
        <v>37</v>
      </c>
      <c r="AA1665">
        <v>0</v>
      </c>
      <c r="AB1665" t="s">
        <v>73</v>
      </c>
      <c r="AC1665" t="b">
        <v>1</v>
      </c>
      <c r="AD1665" t="b">
        <v>0</v>
      </c>
    </row>
    <row r="1666" spans="1:30" x14ac:dyDescent="0.25">
      <c r="A1666" t="s">
        <v>1728</v>
      </c>
      <c r="B1666" s="1">
        <v>44891</v>
      </c>
      <c r="D1666" s="1">
        <v>45821</v>
      </c>
      <c r="E1666" s="1">
        <v>45821</v>
      </c>
      <c r="F1666" s="1">
        <v>45840</v>
      </c>
      <c r="G1666" s="1">
        <v>45840</v>
      </c>
      <c r="H1666">
        <v>7</v>
      </c>
      <c r="I1666">
        <v>318.93</v>
      </c>
      <c r="J1666">
        <v>45.56</v>
      </c>
      <c r="K1666">
        <v>62.58</v>
      </c>
      <c r="L1666" t="s">
        <v>31</v>
      </c>
      <c r="M1666" t="s">
        <v>95</v>
      </c>
      <c r="N1666" t="s">
        <v>33</v>
      </c>
      <c r="O1666">
        <v>45</v>
      </c>
      <c r="P1666" t="s">
        <v>34</v>
      </c>
      <c r="Q1666" t="s">
        <v>50</v>
      </c>
      <c r="R1666" t="s">
        <v>44</v>
      </c>
      <c r="S1666" t="s">
        <v>85</v>
      </c>
      <c r="T1666">
        <v>0</v>
      </c>
      <c r="U1666">
        <v>1</v>
      </c>
      <c r="V1666">
        <v>0</v>
      </c>
      <c r="W1666">
        <v>0</v>
      </c>
      <c r="X1666">
        <v>1</v>
      </c>
      <c r="Y1666" s="1">
        <v>45763</v>
      </c>
      <c r="Z1666" s="1">
        <v>45763</v>
      </c>
      <c r="AA1666">
        <v>0</v>
      </c>
      <c r="AB1666" t="s">
        <v>38</v>
      </c>
      <c r="AC1666" t="b">
        <v>1</v>
      </c>
      <c r="AD1666" t="b">
        <v>1</v>
      </c>
    </row>
    <row r="1667" spans="1:30" x14ac:dyDescent="0.25">
      <c r="A1667" t="s">
        <v>1729</v>
      </c>
      <c r="B1667" s="1">
        <v>44154</v>
      </c>
      <c r="D1667" s="1">
        <v>45796</v>
      </c>
      <c r="E1667" s="1">
        <v>45796</v>
      </c>
      <c r="F1667">
        <v>0</v>
      </c>
      <c r="G1667" t="s">
        <v>92</v>
      </c>
      <c r="H1667">
        <v>0</v>
      </c>
      <c r="I1667">
        <v>0</v>
      </c>
      <c r="J1667">
        <v>0</v>
      </c>
      <c r="K1667">
        <v>0</v>
      </c>
      <c r="L1667" t="s">
        <v>40</v>
      </c>
      <c r="M1667" t="s">
        <v>60</v>
      </c>
      <c r="N1667" t="s">
        <v>33</v>
      </c>
      <c r="O1667">
        <v>36</v>
      </c>
      <c r="P1667" t="s">
        <v>34</v>
      </c>
      <c r="Q1667" t="s">
        <v>35</v>
      </c>
      <c r="R1667" t="s">
        <v>56</v>
      </c>
      <c r="S1667" t="s">
        <v>51</v>
      </c>
      <c r="T1667">
        <v>1</v>
      </c>
      <c r="U1667">
        <v>0</v>
      </c>
      <c r="V1667">
        <v>0</v>
      </c>
      <c r="W1667">
        <v>0</v>
      </c>
      <c r="X1667">
        <v>0</v>
      </c>
      <c r="Y1667">
        <v>0</v>
      </c>
      <c r="Z1667" t="s">
        <v>37</v>
      </c>
      <c r="AA1667">
        <v>5</v>
      </c>
      <c r="AB1667" t="s">
        <v>38</v>
      </c>
      <c r="AC1667" t="b">
        <v>1</v>
      </c>
      <c r="AD1667" t="b">
        <v>0</v>
      </c>
    </row>
    <row r="1668" spans="1:30" x14ac:dyDescent="0.25">
      <c r="A1668" t="s">
        <v>1730</v>
      </c>
      <c r="B1668" s="1">
        <v>45436</v>
      </c>
      <c r="D1668" s="1">
        <v>45703</v>
      </c>
      <c r="E1668" s="1">
        <v>45703</v>
      </c>
      <c r="F1668">
        <v>0</v>
      </c>
      <c r="G1668" t="s">
        <v>92</v>
      </c>
      <c r="H1668">
        <v>0</v>
      </c>
      <c r="I1668">
        <v>0</v>
      </c>
      <c r="J1668">
        <v>0</v>
      </c>
      <c r="K1668">
        <v>0</v>
      </c>
      <c r="L1668" t="s">
        <v>65</v>
      </c>
      <c r="M1668" t="s">
        <v>60</v>
      </c>
      <c r="N1668" t="s">
        <v>48</v>
      </c>
      <c r="O1668">
        <v>44</v>
      </c>
      <c r="P1668" t="s">
        <v>34</v>
      </c>
      <c r="Q1668" t="s">
        <v>82</v>
      </c>
      <c r="R1668" t="s">
        <v>44</v>
      </c>
      <c r="S1668" t="s">
        <v>96</v>
      </c>
      <c r="T1668">
        <v>0</v>
      </c>
      <c r="U1668">
        <v>0</v>
      </c>
      <c r="V1668">
        <v>0</v>
      </c>
      <c r="W1668">
        <v>0</v>
      </c>
      <c r="X1668">
        <v>0</v>
      </c>
      <c r="Y1668" s="1">
        <v>45865</v>
      </c>
      <c r="Z1668" s="1">
        <v>45865</v>
      </c>
      <c r="AA1668">
        <v>0</v>
      </c>
      <c r="AB1668" t="s">
        <v>38</v>
      </c>
      <c r="AC1668" t="b">
        <v>1</v>
      </c>
      <c r="AD1668" t="b">
        <v>1</v>
      </c>
    </row>
    <row r="1669" spans="1:30" x14ac:dyDescent="0.25">
      <c r="A1669" t="s">
        <v>1731</v>
      </c>
      <c r="B1669" s="1">
        <v>44493</v>
      </c>
      <c r="D1669" s="1">
        <v>44669</v>
      </c>
      <c r="E1669" s="1">
        <v>44669</v>
      </c>
      <c r="F1669" s="1">
        <v>45847</v>
      </c>
      <c r="G1669" s="1">
        <v>45847</v>
      </c>
      <c r="H1669">
        <v>1</v>
      </c>
      <c r="I1669">
        <v>79.44</v>
      </c>
      <c r="J1669">
        <v>79.44</v>
      </c>
      <c r="K1669">
        <v>159.99</v>
      </c>
      <c r="L1669" t="s">
        <v>47</v>
      </c>
      <c r="M1669" t="s">
        <v>60</v>
      </c>
      <c r="N1669" t="s">
        <v>48</v>
      </c>
      <c r="O1669">
        <v>35</v>
      </c>
      <c r="P1669" t="s">
        <v>34</v>
      </c>
      <c r="Q1669" t="s">
        <v>55</v>
      </c>
      <c r="R1669" t="s">
        <v>56</v>
      </c>
      <c r="S1669" t="s">
        <v>57</v>
      </c>
      <c r="T1669">
        <v>0</v>
      </c>
      <c r="U1669">
        <v>0</v>
      </c>
      <c r="V1669">
        <v>0</v>
      </c>
      <c r="W1669">
        <v>0</v>
      </c>
      <c r="X1669">
        <v>1</v>
      </c>
      <c r="Y1669">
        <v>0</v>
      </c>
      <c r="Z1669" t="s">
        <v>37</v>
      </c>
      <c r="AA1669">
        <v>0</v>
      </c>
      <c r="AB1669" t="s">
        <v>73</v>
      </c>
      <c r="AC1669" t="b">
        <v>1</v>
      </c>
      <c r="AD1669" t="b">
        <v>0</v>
      </c>
    </row>
    <row r="1670" spans="1:30" x14ac:dyDescent="0.25">
      <c r="A1670" t="s">
        <v>1732</v>
      </c>
      <c r="B1670" s="1">
        <v>45307</v>
      </c>
      <c r="D1670" s="1">
        <v>45675</v>
      </c>
      <c r="E1670" s="1">
        <v>45675</v>
      </c>
      <c r="F1670" s="1">
        <v>45703</v>
      </c>
      <c r="G1670" s="1">
        <v>45703</v>
      </c>
      <c r="H1670">
        <v>2</v>
      </c>
      <c r="I1670">
        <v>217.62</v>
      </c>
      <c r="J1670">
        <v>108.81</v>
      </c>
      <c r="K1670">
        <v>143.24</v>
      </c>
      <c r="L1670" t="s">
        <v>47</v>
      </c>
      <c r="M1670" t="s">
        <v>54</v>
      </c>
      <c r="N1670" t="s">
        <v>48</v>
      </c>
      <c r="O1670">
        <v>39</v>
      </c>
      <c r="P1670" t="s">
        <v>34</v>
      </c>
      <c r="Q1670" t="s">
        <v>66</v>
      </c>
      <c r="R1670" t="s">
        <v>63</v>
      </c>
      <c r="S1670" t="s">
        <v>51</v>
      </c>
      <c r="T1670">
        <v>0</v>
      </c>
      <c r="U1670">
        <v>0</v>
      </c>
      <c r="V1670">
        <v>0</v>
      </c>
      <c r="W1670">
        <v>0</v>
      </c>
      <c r="X1670">
        <v>1</v>
      </c>
      <c r="Y1670">
        <v>0</v>
      </c>
      <c r="Z1670" t="s">
        <v>37</v>
      </c>
      <c r="AA1670">
        <v>3</v>
      </c>
      <c r="AB1670" t="s">
        <v>38</v>
      </c>
      <c r="AC1670" t="b">
        <v>0</v>
      </c>
      <c r="AD1670" t="b">
        <v>0</v>
      </c>
    </row>
    <row r="1671" spans="1:30" x14ac:dyDescent="0.25">
      <c r="A1671" t="s">
        <v>1733</v>
      </c>
      <c r="B1671" s="1">
        <v>45301</v>
      </c>
      <c r="D1671" s="1">
        <v>45619</v>
      </c>
      <c r="E1671" s="1">
        <v>45619</v>
      </c>
      <c r="F1671" s="1">
        <v>45679</v>
      </c>
      <c r="G1671" s="1">
        <v>45679</v>
      </c>
      <c r="H1671">
        <v>3</v>
      </c>
      <c r="I1671">
        <v>253.54</v>
      </c>
      <c r="J1671">
        <v>84.51</v>
      </c>
      <c r="K1671">
        <v>158.31</v>
      </c>
      <c r="L1671" t="s">
        <v>40</v>
      </c>
      <c r="M1671" t="s">
        <v>41</v>
      </c>
      <c r="N1671" t="s">
        <v>48</v>
      </c>
      <c r="O1671">
        <v>24</v>
      </c>
      <c r="P1671" t="s">
        <v>70</v>
      </c>
      <c r="Q1671" t="s">
        <v>35</v>
      </c>
      <c r="R1671" t="s">
        <v>35</v>
      </c>
      <c r="S1671" t="s">
        <v>72</v>
      </c>
      <c r="T1671">
        <v>0</v>
      </c>
      <c r="U1671">
        <v>0</v>
      </c>
      <c r="V1671">
        <v>0</v>
      </c>
      <c r="W1671">
        <v>0</v>
      </c>
      <c r="X1671">
        <v>0</v>
      </c>
      <c r="Y1671" s="1">
        <v>45921</v>
      </c>
      <c r="Z1671" s="1">
        <v>45921</v>
      </c>
      <c r="AA1671">
        <v>0</v>
      </c>
      <c r="AB1671" t="s">
        <v>38</v>
      </c>
      <c r="AC1671" t="b">
        <v>1</v>
      </c>
      <c r="AD1671" t="b">
        <v>1</v>
      </c>
    </row>
    <row r="1672" spans="1:30" x14ac:dyDescent="0.25">
      <c r="A1672" t="s">
        <v>1734</v>
      </c>
      <c r="B1672" s="1">
        <v>45433</v>
      </c>
      <c r="D1672" s="1">
        <v>45465</v>
      </c>
      <c r="E1672" s="1">
        <v>45465</v>
      </c>
      <c r="F1672" s="1">
        <v>45774</v>
      </c>
      <c r="G1672" s="1">
        <v>45774</v>
      </c>
      <c r="H1672">
        <v>4</v>
      </c>
      <c r="I1672">
        <v>241.28</v>
      </c>
      <c r="J1672">
        <v>60.32</v>
      </c>
      <c r="K1672">
        <v>0</v>
      </c>
      <c r="L1672" t="s">
        <v>47</v>
      </c>
      <c r="M1672" t="s">
        <v>32</v>
      </c>
      <c r="N1672" t="s">
        <v>33</v>
      </c>
      <c r="O1672">
        <v>46</v>
      </c>
      <c r="P1672" t="s">
        <v>34</v>
      </c>
      <c r="Q1672" t="s">
        <v>43</v>
      </c>
      <c r="R1672" t="s">
        <v>35</v>
      </c>
      <c r="S1672" t="s">
        <v>72</v>
      </c>
      <c r="T1672">
        <v>0</v>
      </c>
      <c r="U1672">
        <v>0</v>
      </c>
      <c r="V1672">
        <v>1</v>
      </c>
      <c r="W1672">
        <v>1</v>
      </c>
      <c r="X1672">
        <v>0</v>
      </c>
      <c r="Y1672" s="1">
        <v>45866</v>
      </c>
      <c r="Z1672" s="1">
        <v>45866</v>
      </c>
      <c r="AA1672">
        <v>4</v>
      </c>
      <c r="AB1672" t="s">
        <v>38</v>
      </c>
      <c r="AC1672" t="b">
        <v>0</v>
      </c>
      <c r="AD1672" t="b">
        <v>1</v>
      </c>
    </row>
    <row r="1673" spans="1:30" x14ac:dyDescent="0.25">
      <c r="A1673" t="s">
        <v>1735</v>
      </c>
      <c r="B1673" s="1">
        <v>45020</v>
      </c>
      <c r="D1673" s="1">
        <v>45276</v>
      </c>
      <c r="E1673" s="1">
        <v>45276</v>
      </c>
      <c r="F1673" s="1">
        <v>45414</v>
      </c>
      <c r="G1673" s="1">
        <v>45414</v>
      </c>
      <c r="H1673">
        <v>2</v>
      </c>
      <c r="I1673">
        <v>137.16999999999999</v>
      </c>
      <c r="J1673">
        <v>68.59</v>
      </c>
      <c r="K1673">
        <v>0.5</v>
      </c>
      <c r="L1673" t="s">
        <v>47</v>
      </c>
      <c r="M1673" t="s">
        <v>69</v>
      </c>
      <c r="N1673" t="s">
        <v>48</v>
      </c>
      <c r="O1673">
        <v>30</v>
      </c>
      <c r="P1673" t="s">
        <v>70</v>
      </c>
      <c r="Q1673" t="s">
        <v>66</v>
      </c>
      <c r="R1673" t="s">
        <v>35</v>
      </c>
      <c r="S1673" t="s">
        <v>72</v>
      </c>
      <c r="T1673">
        <v>0</v>
      </c>
      <c r="U1673">
        <v>0</v>
      </c>
      <c r="V1673">
        <v>0</v>
      </c>
      <c r="W1673">
        <v>0</v>
      </c>
      <c r="X1673">
        <v>1</v>
      </c>
      <c r="Y1673">
        <v>0</v>
      </c>
      <c r="Z1673" t="s">
        <v>37</v>
      </c>
      <c r="AA1673">
        <v>0</v>
      </c>
      <c r="AB1673" t="s">
        <v>52</v>
      </c>
      <c r="AC1673" t="b">
        <v>1</v>
      </c>
      <c r="AD1673" t="b">
        <v>0</v>
      </c>
    </row>
    <row r="1674" spans="1:30" x14ac:dyDescent="0.25">
      <c r="A1674" t="s">
        <v>1736</v>
      </c>
      <c r="B1674" s="1">
        <v>45252</v>
      </c>
      <c r="D1674" s="1">
        <v>45451</v>
      </c>
      <c r="E1674" s="1">
        <v>45451</v>
      </c>
      <c r="F1674" s="1">
        <v>45719</v>
      </c>
      <c r="G1674" s="1">
        <v>45719</v>
      </c>
      <c r="H1674">
        <v>4</v>
      </c>
      <c r="I1674">
        <v>330.55</v>
      </c>
      <c r="J1674">
        <v>82.64</v>
      </c>
      <c r="K1674">
        <v>88.18</v>
      </c>
      <c r="L1674" t="s">
        <v>87</v>
      </c>
      <c r="M1674" t="s">
        <v>95</v>
      </c>
      <c r="N1674" t="s">
        <v>48</v>
      </c>
      <c r="O1674">
        <v>24</v>
      </c>
      <c r="P1674" t="s">
        <v>70</v>
      </c>
      <c r="Q1674" t="s">
        <v>55</v>
      </c>
      <c r="R1674" t="s">
        <v>67</v>
      </c>
      <c r="S1674" t="s">
        <v>96</v>
      </c>
      <c r="T1674">
        <v>0</v>
      </c>
      <c r="U1674">
        <v>1</v>
      </c>
      <c r="V1674">
        <v>0</v>
      </c>
      <c r="W1674">
        <v>0</v>
      </c>
      <c r="X1674">
        <v>1</v>
      </c>
      <c r="Y1674" s="1">
        <v>45281</v>
      </c>
      <c r="Z1674" s="1">
        <v>45281</v>
      </c>
      <c r="AA1674">
        <v>6</v>
      </c>
      <c r="AB1674" t="s">
        <v>38</v>
      </c>
      <c r="AC1674" t="b">
        <v>1</v>
      </c>
      <c r="AD1674" t="b">
        <v>0</v>
      </c>
    </row>
    <row r="1675" spans="1:30" x14ac:dyDescent="0.25">
      <c r="A1675" t="s">
        <v>1737</v>
      </c>
      <c r="B1675" s="1">
        <v>45378</v>
      </c>
      <c r="D1675" s="1">
        <v>45890</v>
      </c>
      <c r="E1675" s="1">
        <v>45890</v>
      </c>
      <c r="F1675" s="1">
        <v>45899</v>
      </c>
      <c r="G1675" s="1">
        <v>45899</v>
      </c>
      <c r="H1675">
        <v>5</v>
      </c>
      <c r="I1675">
        <v>147.13999999999999</v>
      </c>
      <c r="J1675">
        <v>29.43</v>
      </c>
      <c r="K1675">
        <v>40.520000000000003</v>
      </c>
      <c r="L1675" t="s">
        <v>40</v>
      </c>
      <c r="M1675" t="s">
        <v>69</v>
      </c>
      <c r="N1675" t="s">
        <v>48</v>
      </c>
      <c r="O1675">
        <v>28</v>
      </c>
      <c r="P1675" t="s">
        <v>70</v>
      </c>
      <c r="Q1675" t="s">
        <v>50</v>
      </c>
      <c r="R1675" t="s">
        <v>67</v>
      </c>
      <c r="S1675" t="s">
        <v>72</v>
      </c>
      <c r="T1675">
        <v>0</v>
      </c>
      <c r="U1675">
        <v>0</v>
      </c>
      <c r="V1675">
        <v>0</v>
      </c>
      <c r="W1675">
        <v>0</v>
      </c>
      <c r="X1675">
        <v>3</v>
      </c>
      <c r="Y1675" s="1">
        <v>45844</v>
      </c>
      <c r="Z1675" s="1">
        <v>45844</v>
      </c>
      <c r="AA1675">
        <v>8</v>
      </c>
      <c r="AB1675" t="s">
        <v>38</v>
      </c>
      <c r="AC1675" t="b">
        <v>1</v>
      </c>
      <c r="AD1675" t="b">
        <v>0</v>
      </c>
    </row>
    <row r="1676" spans="1:30" x14ac:dyDescent="0.25">
      <c r="A1676" t="s">
        <v>1738</v>
      </c>
      <c r="B1676" s="1">
        <v>44763</v>
      </c>
      <c r="D1676" s="1">
        <v>45049</v>
      </c>
      <c r="E1676" s="1">
        <v>45049</v>
      </c>
      <c r="F1676" s="1">
        <v>45516</v>
      </c>
      <c r="G1676" s="1">
        <v>45516</v>
      </c>
      <c r="H1676">
        <v>5</v>
      </c>
      <c r="I1676">
        <v>147.13999999999999</v>
      </c>
      <c r="J1676">
        <v>29.43</v>
      </c>
      <c r="K1676">
        <v>78.16</v>
      </c>
      <c r="L1676" t="s">
        <v>87</v>
      </c>
      <c r="M1676" t="s">
        <v>32</v>
      </c>
      <c r="N1676" t="s">
        <v>33</v>
      </c>
      <c r="O1676">
        <v>25</v>
      </c>
      <c r="P1676" t="s">
        <v>70</v>
      </c>
      <c r="Q1676" t="s">
        <v>50</v>
      </c>
      <c r="R1676" t="s">
        <v>67</v>
      </c>
      <c r="S1676" t="s">
        <v>51</v>
      </c>
      <c r="T1676">
        <v>0</v>
      </c>
      <c r="U1676">
        <v>0</v>
      </c>
      <c r="V1676">
        <v>0</v>
      </c>
      <c r="W1676">
        <v>0</v>
      </c>
      <c r="X1676">
        <v>2</v>
      </c>
      <c r="Y1676" s="1">
        <v>45546</v>
      </c>
      <c r="Z1676" s="1">
        <v>45546</v>
      </c>
      <c r="AA1676">
        <v>0</v>
      </c>
      <c r="AB1676" t="s">
        <v>73</v>
      </c>
      <c r="AC1676" t="b">
        <v>1</v>
      </c>
      <c r="AD1676" t="b">
        <v>0</v>
      </c>
    </row>
    <row r="1677" spans="1:30" x14ac:dyDescent="0.25">
      <c r="A1677" t="s">
        <v>1739</v>
      </c>
      <c r="B1677" s="1">
        <v>44153</v>
      </c>
      <c r="D1677">
        <v>0</v>
      </c>
      <c r="E1677" t="s">
        <v>92</v>
      </c>
      <c r="F1677">
        <v>0</v>
      </c>
      <c r="G1677" t="s">
        <v>92</v>
      </c>
      <c r="H1677">
        <v>0</v>
      </c>
      <c r="I1677">
        <v>0</v>
      </c>
      <c r="J1677">
        <v>0</v>
      </c>
      <c r="K1677">
        <v>0</v>
      </c>
      <c r="L1677" t="s">
        <v>87</v>
      </c>
      <c r="M1677" t="s">
        <v>41</v>
      </c>
      <c r="N1677" t="s">
        <v>42</v>
      </c>
      <c r="O1677">
        <v>48</v>
      </c>
      <c r="P1677" t="s">
        <v>34</v>
      </c>
      <c r="Q1677" t="s">
        <v>43</v>
      </c>
      <c r="R1677" t="s">
        <v>44</v>
      </c>
      <c r="S1677" t="s">
        <v>51</v>
      </c>
      <c r="T1677">
        <v>0</v>
      </c>
      <c r="U1677">
        <v>0</v>
      </c>
      <c r="V1677">
        <v>0</v>
      </c>
      <c r="W1677">
        <v>0</v>
      </c>
      <c r="X1677">
        <v>0</v>
      </c>
      <c r="Y1677" s="1">
        <v>44884</v>
      </c>
      <c r="Z1677" s="1">
        <v>44884</v>
      </c>
      <c r="AA1677">
        <v>0</v>
      </c>
      <c r="AB1677" t="s">
        <v>38</v>
      </c>
      <c r="AC1677" t="b">
        <v>1</v>
      </c>
      <c r="AD1677" t="b">
        <v>1</v>
      </c>
    </row>
    <row r="1678" spans="1:30" x14ac:dyDescent="0.25">
      <c r="A1678" t="s">
        <v>1740</v>
      </c>
      <c r="B1678" s="1">
        <v>44485</v>
      </c>
      <c r="D1678" s="1">
        <v>44770</v>
      </c>
      <c r="E1678" s="1">
        <v>44770</v>
      </c>
      <c r="F1678" s="1">
        <v>45418</v>
      </c>
      <c r="G1678" s="1">
        <v>45418</v>
      </c>
      <c r="H1678">
        <v>4</v>
      </c>
      <c r="I1678">
        <v>146.87</v>
      </c>
      <c r="J1678">
        <v>36.72</v>
      </c>
      <c r="K1678">
        <v>44.65</v>
      </c>
      <c r="L1678" t="s">
        <v>65</v>
      </c>
      <c r="M1678" t="s">
        <v>69</v>
      </c>
      <c r="N1678" t="s">
        <v>48</v>
      </c>
      <c r="O1678">
        <v>46</v>
      </c>
      <c r="P1678" t="s">
        <v>34</v>
      </c>
      <c r="Q1678" t="s">
        <v>35</v>
      </c>
      <c r="R1678" t="s">
        <v>44</v>
      </c>
      <c r="S1678" t="s">
        <v>72</v>
      </c>
      <c r="T1678">
        <v>0</v>
      </c>
      <c r="U1678">
        <v>0</v>
      </c>
      <c r="V1678">
        <v>1</v>
      </c>
      <c r="W1678">
        <v>0</v>
      </c>
      <c r="X1678">
        <v>1</v>
      </c>
      <c r="Y1678" s="1">
        <v>44861</v>
      </c>
      <c r="Z1678" s="1">
        <v>44861</v>
      </c>
      <c r="AA1678">
        <v>0</v>
      </c>
      <c r="AB1678" t="s">
        <v>38</v>
      </c>
      <c r="AC1678" t="b">
        <v>0</v>
      </c>
      <c r="AD1678" t="b">
        <v>0</v>
      </c>
    </row>
    <row r="1679" spans="1:30" x14ac:dyDescent="0.25">
      <c r="A1679" t="s">
        <v>1741</v>
      </c>
      <c r="B1679" s="1">
        <v>44470</v>
      </c>
      <c r="D1679" s="1">
        <v>45053</v>
      </c>
      <c r="E1679" s="1">
        <v>45053</v>
      </c>
      <c r="F1679" s="1">
        <v>45102</v>
      </c>
      <c r="G1679" s="1">
        <v>45102</v>
      </c>
      <c r="H1679">
        <v>3</v>
      </c>
      <c r="I1679">
        <v>221.22</v>
      </c>
      <c r="J1679">
        <v>73.739999999999995</v>
      </c>
      <c r="K1679">
        <v>42.88</v>
      </c>
      <c r="L1679" t="s">
        <v>31</v>
      </c>
      <c r="M1679" t="s">
        <v>54</v>
      </c>
      <c r="N1679" t="s">
        <v>33</v>
      </c>
      <c r="O1679">
        <v>37</v>
      </c>
      <c r="P1679" t="s">
        <v>34</v>
      </c>
      <c r="Q1679" t="s">
        <v>90</v>
      </c>
      <c r="R1679" t="s">
        <v>44</v>
      </c>
      <c r="S1679" t="s">
        <v>57</v>
      </c>
      <c r="T1679">
        <v>0</v>
      </c>
      <c r="U1679">
        <v>0</v>
      </c>
      <c r="V1679">
        <v>0</v>
      </c>
      <c r="W1679">
        <v>0</v>
      </c>
      <c r="X1679">
        <v>1</v>
      </c>
      <c r="Y1679" s="1">
        <v>44557</v>
      </c>
      <c r="Z1679" s="1">
        <v>44557</v>
      </c>
      <c r="AA1679">
        <v>0</v>
      </c>
      <c r="AB1679" t="s">
        <v>38</v>
      </c>
      <c r="AC1679" t="b">
        <v>1</v>
      </c>
      <c r="AD1679" t="b">
        <v>0</v>
      </c>
    </row>
    <row r="1680" spans="1:30" x14ac:dyDescent="0.25">
      <c r="A1680" t="s">
        <v>1742</v>
      </c>
      <c r="B1680" s="1">
        <v>45208</v>
      </c>
      <c r="D1680" s="1">
        <v>45269</v>
      </c>
      <c r="E1680" s="1">
        <v>45269</v>
      </c>
      <c r="F1680" s="1">
        <v>45568</v>
      </c>
      <c r="G1680" s="1">
        <v>45568</v>
      </c>
      <c r="H1680">
        <v>6</v>
      </c>
      <c r="I1680">
        <v>428.7</v>
      </c>
      <c r="J1680">
        <v>71.45</v>
      </c>
      <c r="K1680">
        <v>105.49</v>
      </c>
      <c r="L1680" t="s">
        <v>59</v>
      </c>
      <c r="M1680" t="s">
        <v>32</v>
      </c>
      <c r="N1680" t="s">
        <v>33</v>
      </c>
      <c r="O1680">
        <v>16</v>
      </c>
      <c r="P1680" t="s">
        <v>49</v>
      </c>
      <c r="Q1680" t="s">
        <v>50</v>
      </c>
      <c r="R1680" t="s">
        <v>67</v>
      </c>
      <c r="S1680" t="s">
        <v>45</v>
      </c>
      <c r="T1680">
        <v>0</v>
      </c>
      <c r="U1680">
        <v>0</v>
      </c>
      <c r="V1680">
        <v>1</v>
      </c>
      <c r="W1680">
        <v>0</v>
      </c>
      <c r="X1680">
        <v>5</v>
      </c>
      <c r="Y1680" s="1">
        <v>45335</v>
      </c>
      <c r="Z1680" s="1">
        <v>45335</v>
      </c>
      <c r="AA1680">
        <v>0</v>
      </c>
      <c r="AB1680" t="s">
        <v>52</v>
      </c>
      <c r="AC1680" t="b">
        <v>1</v>
      </c>
      <c r="AD1680" t="b">
        <v>0</v>
      </c>
    </row>
    <row r="1681" spans="1:30" x14ac:dyDescent="0.25">
      <c r="A1681" t="s">
        <v>1743</v>
      </c>
      <c r="B1681" s="1">
        <v>45240</v>
      </c>
      <c r="D1681" s="1">
        <v>45659</v>
      </c>
      <c r="E1681" s="1">
        <v>45659</v>
      </c>
      <c r="F1681" s="1">
        <v>45696</v>
      </c>
      <c r="G1681" s="1">
        <v>45696</v>
      </c>
      <c r="H1681">
        <v>4</v>
      </c>
      <c r="I1681">
        <v>329.43</v>
      </c>
      <c r="J1681">
        <v>82.36</v>
      </c>
      <c r="K1681">
        <v>147.41999999999999</v>
      </c>
      <c r="L1681" t="s">
        <v>47</v>
      </c>
      <c r="M1681" t="s">
        <v>88</v>
      </c>
      <c r="N1681" t="s">
        <v>48</v>
      </c>
      <c r="O1681">
        <v>28</v>
      </c>
      <c r="P1681" t="s">
        <v>70</v>
      </c>
      <c r="Q1681" t="s">
        <v>35</v>
      </c>
      <c r="R1681" t="s">
        <v>56</v>
      </c>
      <c r="S1681" t="s">
        <v>85</v>
      </c>
      <c r="T1681">
        <v>0</v>
      </c>
      <c r="U1681">
        <v>1</v>
      </c>
      <c r="V1681">
        <v>0</v>
      </c>
      <c r="W1681">
        <v>0</v>
      </c>
      <c r="X1681">
        <v>2</v>
      </c>
      <c r="Y1681" s="1">
        <v>45372</v>
      </c>
      <c r="Z1681" s="1">
        <v>45372</v>
      </c>
      <c r="AA1681">
        <v>0</v>
      </c>
      <c r="AB1681" t="s">
        <v>38</v>
      </c>
      <c r="AC1681" t="b">
        <v>1</v>
      </c>
      <c r="AD1681" t="b">
        <v>0</v>
      </c>
    </row>
    <row r="1682" spans="1:30" x14ac:dyDescent="0.25">
      <c r="A1682" t="s">
        <v>1744</v>
      </c>
      <c r="B1682" s="1">
        <v>44467</v>
      </c>
      <c r="D1682">
        <v>0</v>
      </c>
      <c r="E1682" t="s">
        <v>92</v>
      </c>
      <c r="F1682">
        <v>0</v>
      </c>
      <c r="G1682" t="s">
        <v>92</v>
      </c>
      <c r="H1682">
        <v>0</v>
      </c>
      <c r="I1682">
        <v>0</v>
      </c>
      <c r="J1682">
        <v>0</v>
      </c>
      <c r="K1682">
        <v>0</v>
      </c>
      <c r="L1682" t="s">
        <v>65</v>
      </c>
      <c r="M1682" t="s">
        <v>104</v>
      </c>
      <c r="N1682" t="s">
        <v>48</v>
      </c>
      <c r="O1682">
        <v>23</v>
      </c>
      <c r="P1682" t="s">
        <v>70</v>
      </c>
      <c r="Q1682" t="s">
        <v>66</v>
      </c>
      <c r="R1682" t="s">
        <v>63</v>
      </c>
      <c r="S1682" t="s">
        <v>57</v>
      </c>
      <c r="T1682">
        <v>0</v>
      </c>
      <c r="U1682">
        <v>0</v>
      </c>
      <c r="V1682">
        <v>0</v>
      </c>
      <c r="W1682">
        <v>0</v>
      </c>
      <c r="X1682">
        <v>0</v>
      </c>
      <c r="Y1682">
        <v>0</v>
      </c>
      <c r="Z1682" t="s">
        <v>37</v>
      </c>
      <c r="AA1682">
        <v>0</v>
      </c>
      <c r="AB1682" t="s">
        <v>52</v>
      </c>
      <c r="AC1682" t="b">
        <v>1</v>
      </c>
      <c r="AD1682" t="b">
        <v>1</v>
      </c>
    </row>
    <row r="1683" spans="1:30" x14ac:dyDescent="0.25">
      <c r="A1683" t="s">
        <v>1745</v>
      </c>
      <c r="B1683" s="1">
        <v>44264</v>
      </c>
      <c r="D1683" s="1">
        <v>44776</v>
      </c>
      <c r="E1683" s="1">
        <v>44776</v>
      </c>
      <c r="F1683" s="1">
        <v>44813</v>
      </c>
      <c r="G1683" s="1">
        <v>44813</v>
      </c>
      <c r="H1683">
        <v>6</v>
      </c>
      <c r="I1683">
        <v>280.95999999999998</v>
      </c>
      <c r="J1683">
        <v>46.83</v>
      </c>
      <c r="K1683">
        <v>33.590000000000003</v>
      </c>
      <c r="L1683" t="s">
        <v>40</v>
      </c>
      <c r="M1683" t="s">
        <v>69</v>
      </c>
      <c r="N1683" t="s">
        <v>33</v>
      </c>
      <c r="O1683">
        <v>49</v>
      </c>
      <c r="P1683" t="s">
        <v>34</v>
      </c>
      <c r="Q1683" t="s">
        <v>35</v>
      </c>
      <c r="R1683" t="s">
        <v>56</v>
      </c>
      <c r="S1683" t="s">
        <v>36</v>
      </c>
      <c r="T1683">
        <v>0</v>
      </c>
      <c r="U1683">
        <v>0</v>
      </c>
      <c r="V1683">
        <v>1</v>
      </c>
      <c r="W1683">
        <v>0</v>
      </c>
      <c r="X1683">
        <v>1</v>
      </c>
      <c r="Y1683" s="1">
        <v>45676</v>
      </c>
      <c r="Z1683" s="1">
        <v>45676</v>
      </c>
      <c r="AA1683">
        <v>0</v>
      </c>
      <c r="AB1683" t="s">
        <v>38</v>
      </c>
      <c r="AC1683" t="b">
        <v>1</v>
      </c>
      <c r="AD1683" t="b">
        <v>1</v>
      </c>
    </row>
    <row r="1684" spans="1:30" x14ac:dyDescent="0.25">
      <c r="A1684" t="s">
        <v>1746</v>
      </c>
      <c r="B1684" s="1">
        <v>44836</v>
      </c>
      <c r="D1684" s="1">
        <v>44952</v>
      </c>
      <c r="E1684" s="1">
        <v>44952</v>
      </c>
      <c r="F1684" s="1">
        <v>45129</v>
      </c>
      <c r="G1684" s="1">
        <v>45129</v>
      </c>
      <c r="H1684">
        <v>2</v>
      </c>
      <c r="I1684">
        <v>34.08</v>
      </c>
      <c r="J1684">
        <v>17.04</v>
      </c>
      <c r="K1684">
        <v>10.01</v>
      </c>
      <c r="L1684" t="s">
        <v>31</v>
      </c>
      <c r="M1684" t="s">
        <v>32</v>
      </c>
      <c r="N1684" t="s">
        <v>33</v>
      </c>
      <c r="O1684">
        <v>32</v>
      </c>
      <c r="P1684" t="s">
        <v>34</v>
      </c>
      <c r="Q1684" t="s">
        <v>90</v>
      </c>
      <c r="R1684" t="s">
        <v>35</v>
      </c>
      <c r="S1684" t="s">
        <v>51</v>
      </c>
      <c r="T1684">
        <v>0</v>
      </c>
      <c r="U1684">
        <v>0</v>
      </c>
      <c r="V1684">
        <v>0</v>
      </c>
      <c r="W1684">
        <v>0</v>
      </c>
      <c r="X1684">
        <v>1</v>
      </c>
      <c r="Y1684">
        <v>0</v>
      </c>
      <c r="Z1684" t="s">
        <v>37</v>
      </c>
      <c r="AA1684">
        <v>0</v>
      </c>
      <c r="AB1684" t="s">
        <v>73</v>
      </c>
      <c r="AC1684" t="b">
        <v>1</v>
      </c>
      <c r="AD1684" t="b">
        <v>1</v>
      </c>
    </row>
    <row r="1685" spans="1:30" x14ac:dyDescent="0.25">
      <c r="A1685" t="s">
        <v>1747</v>
      </c>
      <c r="B1685" s="1">
        <v>44374</v>
      </c>
      <c r="D1685" s="1">
        <v>45704</v>
      </c>
      <c r="E1685" s="1">
        <v>45704</v>
      </c>
      <c r="F1685" s="1">
        <v>45765</v>
      </c>
      <c r="G1685" s="1">
        <v>45765</v>
      </c>
      <c r="H1685">
        <v>5</v>
      </c>
      <c r="I1685">
        <v>5.69</v>
      </c>
      <c r="J1685">
        <v>1.1399999999999999</v>
      </c>
      <c r="K1685">
        <v>0.5</v>
      </c>
      <c r="L1685" t="s">
        <v>47</v>
      </c>
      <c r="M1685" t="s">
        <v>76</v>
      </c>
      <c r="N1685" t="s">
        <v>33</v>
      </c>
      <c r="O1685">
        <v>37</v>
      </c>
      <c r="P1685" t="s">
        <v>34</v>
      </c>
      <c r="Q1685" t="s">
        <v>35</v>
      </c>
      <c r="R1685" t="s">
        <v>56</v>
      </c>
      <c r="S1685" t="s">
        <v>51</v>
      </c>
      <c r="T1685">
        <v>0</v>
      </c>
      <c r="U1685">
        <v>0</v>
      </c>
      <c r="V1685">
        <v>0</v>
      </c>
      <c r="W1685">
        <v>0</v>
      </c>
      <c r="X1685">
        <v>1</v>
      </c>
      <c r="Y1685" s="1">
        <v>44418</v>
      </c>
      <c r="Z1685" s="1">
        <v>44418</v>
      </c>
      <c r="AA1685">
        <v>0</v>
      </c>
      <c r="AB1685" t="s">
        <v>73</v>
      </c>
      <c r="AC1685" t="b">
        <v>0</v>
      </c>
      <c r="AD1685" t="b">
        <v>0</v>
      </c>
    </row>
    <row r="1686" spans="1:30" x14ac:dyDescent="0.25">
      <c r="A1686" t="s">
        <v>1748</v>
      </c>
      <c r="B1686" s="1">
        <v>44580</v>
      </c>
      <c r="D1686" s="1">
        <v>45248</v>
      </c>
      <c r="E1686" s="1">
        <v>45248</v>
      </c>
      <c r="F1686" s="1">
        <v>45346</v>
      </c>
      <c r="G1686" s="1">
        <v>45346</v>
      </c>
      <c r="H1686">
        <v>5</v>
      </c>
      <c r="I1686">
        <v>278.72000000000003</v>
      </c>
      <c r="J1686">
        <v>55.74</v>
      </c>
      <c r="K1686">
        <v>44.88</v>
      </c>
      <c r="L1686" t="s">
        <v>87</v>
      </c>
      <c r="M1686" t="s">
        <v>104</v>
      </c>
      <c r="N1686" t="s">
        <v>42</v>
      </c>
      <c r="O1686">
        <v>41</v>
      </c>
      <c r="P1686" t="s">
        <v>34</v>
      </c>
      <c r="Q1686" t="s">
        <v>50</v>
      </c>
      <c r="R1686" t="s">
        <v>56</v>
      </c>
      <c r="S1686" t="s">
        <v>85</v>
      </c>
      <c r="T1686">
        <v>0</v>
      </c>
      <c r="U1686">
        <v>1</v>
      </c>
      <c r="V1686">
        <v>0</v>
      </c>
      <c r="W1686">
        <v>1</v>
      </c>
      <c r="X1686">
        <v>2</v>
      </c>
      <c r="Y1686" s="1">
        <v>44687</v>
      </c>
      <c r="Z1686" s="1">
        <v>44687</v>
      </c>
      <c r="AA1686">
        <v>0</v>
      </c>
      <c r="AB1686" t="s">
        <v>73</v>
      </c>
      <c r="AC1686" t="b">
        <v>1</v>
      </c>
      <c r="AD1686" t="b">
        <v>0</v>
      </c>
    </row>
    <row r="1687" spans="1:30" x14ac:dyDescent="0.25">
      <c r="A1687" t="s">
        <v>1749</v>
      </c>
      <c r="B1687" s="1">
        <v>45026</v>
      </c>
      <c r="D1687" s="1">
        <v>45592</v>
      </c>
      <c r="E1687" s="1">
        <v>45592</v>
      </c>
      <c r="F1687" s="1">
        <v>45784</v>
      </c>
      <c r="G1687" s="1">
        <v>45784</v>
      </c>
      <c r="H1687">
        <v>2</v>
      </c>
      <c r="I1687">
        <v>100.46</v>
      </c>
      <c r="J1687">
        <v>50.23</v>
      </c>
      <c r="K1687">
        <v>27.78</v>
      </c>
      <c r="L1687" t="s">
        <v>31</v>
      </c>
      <c r="M1687" t="s">
        <v>95</v>
      </c>
      <c r="N1687" t="s">
        <v>48</v>
      </c>
      <c r="O1687">
        <v>19</v>
      </c>
      <c r="P1687" t="s">
        <v>49</v>
      </c>
      <c r="Q1687" t="s">
        <v>50</v>
      </c>
      <c r="R1687" t="s">
        <v>63</v>
      </c>
      <c r="S1687" t="s">
        <v>85</v>
      </c>
      <c r="T1687">
        <v>0</v>
      </c>
      <c r="U1687">
        <v>0</v>
      </c>
      <c r="V1687">
        <v>0</v>
      </c>
      <c r="W1687">
        <v>0</v>
      </c>
      <c r="X1687">
        <v>0</v>
      </c>
      <c r="Y1687" s="1">
        <v>45415</v>
      </c>
      <c r="Z1687" s="1">
        <v>45415</v>
      </c>
      <c r="AA1687">
        <v>10</v>
      </c>
      <c r="AB1687" t="s">
        <v>73</v>
      </c>
      <c r="AC1687" t="b">
        <v>0</v>
      </c>
      <c r="AD1687" t="b">
        <v>0</v>
      </c>
    </row>
    <row r="1688" spans="1:30" x14ac:dyDescent="0.25">
      <c r="A1688" t="s">
        <v>1750</v>
      </c>
      <c r="B1688" s="1">
        <v>44857</v>
      </c>
      <c r="D1688" s="1">
        <v>44910</v>
      </c>
      <c r="E1688" s="1">
        <v>44910</v>
      </c>
      <c r="F1688" s="1">
        <v>45751</v>
      </c>
      <c r="G1688" s="1">
        <v>45751</v>
      </c>
      <c r="H1688">
        <v>7</v>
      </c>
      <c r="I1688">
        <v>439.9</v>
      </c>
      <c r="J1688">
        <v>62.84</v>
      </c>
      <c r="K1688">
        <v>62.1</v>
      </c>
      <c r="L1688" t="s">
        <v>47</v>
      </c>
      <c r="M1688" t="s">
        <v>60</v>
      </c>
      <c r="N1688" t="s">
        <v>48</v>
      </c>
      <c r="O1688">
        <v>33</v>
      </c>
      <c r="P1688" t="s">
        <v>34</v>
      </c>
      <c r="Q1688" t="s">
        <v>43</v>
      </c>
      <c r="R1688" t="s">
        <v>35</v>
      </c>
      <c r="S1688" t="s">
        <v>36</v>
      </c>
      <c r="T1688">
        <v>0</v>
      </c>
      <c r="U1688">
        <v>1</v>
      </c>
      <c r="V1688">
        <v>1</v>
      </c>
      <c r="W1688">
        <v>1</v>
      </c>
      <c r="X1688">
        <v>4</v>
      </c>
      <c r="Y1688" s="1">
        <v>45538</v>
      </c>
      <c r="Z1688" s="1">
        <v>45538</v>
      </c>
      <c r="AA1688">
        <v>4</v>
      </c>
      <c r="AB1688" t="s">
        <v>38</v>
      </c>
      <c r="AC1688" t="b">
        <v>1</v>
      </c>
      <c r="AD1688" t="b">
        <v>0</v>
      </c>
    </row>
    <row r="1689" spans="1:30" x14ac:dyDescent="0.25">
      <c r="A1689" t="s">
        <v>1751</v>
      </c>
      <c r="B1689" s="1">
        <v>45139</v>
      </c>
      <c r="D1689" s="1">
        <v>45449</v>
      </c>
      <c r="E1689" s="1">
        <v>45449</v>
      </c>
      <c r="F1689" s="1">
        <v>45608</v>
      </c>
      <c r="G1689" s="1">
        <v>45608</v>
      </c>
      <c r="H1689">
        <v>3</v>
      </c>
      <c r="I1689">
        <v>191.98</v>
      </c>
      <c r="J1689">
        <v>63.99</v>
      </c>
      <c r="K1689">
        <v>101.31</v>
      </c>
      <c r="L1689" t="s">
        <v>65</v>
      </c>
      <c r="M1689" t="s">
        <v>69</v>
      </c>
      <c r="N1689" t="s">
        <v>48</v>
      </c>
      <c r="O1689">
        <v>27</v>
      </c>
      <c r="P1689" t="s">
        <v>70</v>
      </c>
      <c r="Q1689" t="s">
        <v>82</v>
      </c>
      <c r="R1689" t="s">
        <v>56</v>
      </c>
      <c r="S1689" t="s">
        <v>35</v>
      </c>
      <c r="T1689">
        <v>0</v>
      </c>
      <c r="U1689">
        <v>0</v>
      </c>
      <c r="V1689">
        <v>0</v>
      </c>
      <c r="W1689">
        <v>0</v>
      </c>
      <c r="X1689">
        <v>1</v>
      </c>
      <c r="Y1689" s="1">
        <v>45565</v>
      </c>
      <c r="Z1689" s="1">
        <v>45565</v>
      </c>
      <c r="AA1689">
        <v>1</v>
      </c>
      <c r="AB1689" t="s">
        <v>73</v>
      </c>
      <c r="AC1689" t="b">
        <v>0</v>
      </c>
      <c r="AD1689" t="b">
        <v>1</v>
      </c>
    </row>
    <row r="1690" spans="1:30" x14ac:dyDescent="0.25">
      <c r="A1690" t="s">
        <v>1752</v>
      </c>
      <c r="B1690" s="1">
        <v>44984</v>
      </c>
      <c r="D1690" s="1">
        <v>45501</v>
      </c>
      <c r="E1690" s="1">
        <v>45501</v>
      </c>
      <c r="F1690" s="1">
        <v>45557</v>
      </c>
      <c r="G1690" s="1">
        <v>45557</v>
      </c>
      <c r="H1690">
        <v>4</v>
      </c>
      <c r="I1690">
        <v>146.57</v>
      </c>
      <c r="J1690">
        <v>36.64</v>
      </c>
      <c r="K1690">
        <v>28.91</v>
      </c>
      <c r="L1690" t="s">
        <v>40</v>
      </c>
      <c r="M1690" t="s">
        <v>32</v>
      </c>
      <c r="N1690" t="s">
        <v>48</v>
      </c>
      <c r="O1690">
        <v>29</v>
      </c>
      <c r="P1690" t="s">
        <v>70</v>
      </c>
      <c r="Q1690" t="s">
        <v>35</v>
      </c>
      <c r="R1690" t="s">
        <v>35</v>
      </c>
      <c r="S1690" t="s">
        <v>45</v>
      </c>
      <c r="T1690">
        <v>0</v>
      </c>
      <c r="U1690">
        <v>0</v>
      </c>
      <c r="V1690">
        <v>0</v>
      </c>
      <c r="W1690">
        <v>0</v>
      </c>
      <c r="X1690">
        <v>2</v>
      </c>
      <c r="Y1690" s="1">
        <v>45738</v>
      </c>
      <c r="Z1690" s="1">
        <v>45738</v>
      </c>
      <c r="AA1690">
        <v>0</v>
      </c>
      <c r="AB1690" t="s">
        <v>52</v>
      </c>
      <c r="AC1690" t="b">
        <v>1</v>
      </c>
      <c r="AD1690" t="b">
        <v>0</v>
      </c>
    </row>
    <row r="1691" spans="1:30" x14ac:dyDescent="0.25">
      <c r="A1691" t="s">
        <v>1753</v>
      </c>
      <c r="B1691" s="1">
        <v>44005</v>
      </c>
      <c r="D1691" s="1">
        <v>45627</v>
      </c>
      <c r="E1691" s="1">
        <v>45627</v>
      </c>
      <c r="F1691" s="1">
        <v>45936</v>
      </c>
      <c r="G1691" s="1">
        <v>45936</v>
      </c>
      <c r="H1691">
        <v>2</v>
      </c>
      <c r="I1691">
        <v>60.58</v>
      </c>
      <c r="J1691">
        <v>30.29</v>
      </c>
      <c r="K1691">
        <v>24.03</v>
      </c>
      <c r="L1691" t="s">
        <v>87</v>
      </c>
      <c r="M1691" t="s">
        <v>88</v>
      </c>
      <c r="N1691" t="s">
        <v>33</v>
      </c>
      <c r="O1691">
        <v>18</v>
      </c>
      <c r="P1691" t="s">
        <v>49</v>
      </c>
      <c r="Q1691" t="s">
        <v>82</v>
      </c>
      <c r="R1691" t="s">
        <v>56</v>
      </c>
      <c r="S1691" t="s">
        <v>85</v>
      </c>
      <c r="T1691">
        <v>1</v>
      </c>
      <c r="U1691">
        <v>0</v>
      </c>
      <c r="V1691">
        <v>0</v>
      </c>
      <c r="W1691">
        <v>0</v>
      </c>
      <c r="X1691">
        <v>0</v>
      </c>
      <c r="Y1691" s="1">
        <v>44944</v>
      </c>
      <c r="Z1691" s="1">
        <v>44944</v>
      </c>
      <c r="AA1691">
        <v>0</v>
      </c>
      <c r="AB1691" t="s">
        <v>38</v>
      </c>
      <c r="AC1691" t="b">
        <v>1</v>
      </c>
      <c r="AD1691" t="b">
        <v>0</v>
      </c>
    </row>
    <row r="1692" spans="1:30" x14ac:dyDescent="0.25">
      <c r="A1692" t="s">
        <v>1754</v>
      </c>
      <c r="B1692" s="1">
        <v>44206</v>
      </c>
      <c r="D1692" s="1">
        <v>45133</v>
      </c>
      <c r="E1692" s="1">
        <v>45133</v>
      </c>
      <c r="F1692" s="1">
        <v>45677</v>
      </c>
      <c r="G1692" s="1">
        <v>45677</v>
      </c>
      <c r="H1692">
        <v>2</v>
      </c>
      <c r="I1692">
        <v>114.62</v>
      </c>
      <c r="J1692">
        <v>57.31</v>
      </c>
      <c r="K1692">
        <v>39.159999999999997</v>
      </c>
      <c r="L1692" t="s">
        <v>65</v>
      </c>
      <c r="M1692" t="s">
        <v>62</v>
      </c>
      <c r="N1692" t="s">
        <v>42</v>
      </c>
      <c r="O1692">
        <v>42</v>
      </c>
      <c r="P1692" t="s">
        <v>34</v>
      </c>
      <c r="Q1692" t="s">
        <v>90</v>
      </c>
      <c r="R1692" t="s">
        <v>44</v>
      </c>
      <c r="S1692" t="s">
        <v>100</v>
      </c>
      <c r="T1692">
        <v>0</v>
      </c>
      <c r="U1692">
        <v>0</v>
      </c>
      <c r="V1692">
        <v>0</v>
      </c>
      <c r="W1692">
        <v>0</v>
      </c>
      <c r="X1692">
        <v>1</v>
      </c>
      <c r="Y1692" s="1">
        <v>44911</v>
      </c>
      <c r="Z1692" s="1">
        <v>44911</v>
      </c>
      <c r="AA1692">
        <v>9</v>
      </c>
      <c r="AB1692" t="s">
        <v>38</v>
      </c>
      <c r="AC1692" t="b">
        <v>0</v>
      </c>
      <c r="AD1692" t="b">
        <v>1</v>
      </c>
    </row>
    <row r="1693" spans="1:30" x14ac:dyDescent="0.25">
      <c r="A1693" t="s">
        <v>1755</v>
      </c>
      <c r="B1693" s="1">
        <v>44556</v>
      </c>
      <c r="D1693" s="1">
        <v>45562</v>
      </c>
      <c r="E1693" s="1">
        <v>45562</v>
      </c>
      <c r="F1693" s="1">
        <v>45804</v>
      </c>
      <c r="G1693" s="1">
        <v>45804</v>
      </c>
      <c r="H1693">
        <v>3</v>
      </c>
      <c r="I1693">
        <v>176.48</v>
      </c>
      <c r="J1693">
        <v>58.83</v>
      </c>
      <c r="K1693">
        <v>0</v>
      </c>
      <c r="L1693" t="s">
        <v>31</v>
      </c>
      <c r="M1693" t="s">
        <v>62</v>
      </c>
      <c r="N1693" t="s">
        <v>48</v>
      </c>
      <c r="O1693">
        <v>29</v>
      </c>
      <c r="P1693" t="s">
        <v>70</v>
      </c>
      <c r="Q1693" t="s">
        <v>55</v>
      </c>
      <c r="R1693" t="s">
        <v>63</v>
      </c>
      <c r="S1693" t="s">
        <v>100</v>
      </c>
      <c r="T1693">
        <v>0</v>
      </c>
      <c r="U1693">
        <v>0</v>
      </c>
      <c r="V1693">
        <v>0</v>
      </c>
      <c r="W1693">
        <v>0</v>
      </c>
      <c r="X1693">
        <v>2</v>
      </c>
      <c r="Y1693">
        <v>0</v>
      </c>
      <c r="Z1693" t="s">
        <v>37</v>
      </c>
      <c r="AA1693">
        <v>7</v>
      </c>
      <c r="AB1693" t="s">
        <v>38</v>
      </c>
      <c r="AC1693" t="b">
        <v>1</v>
      </c>
      <c r="AD1693" t="b">
        <v>0</v>
      </c>
    </row>
    <row r="1694" spans="1:30" x14ac:dyDescent="0.25">
      <c r="A1694" t="s">
        <v>1756</v>
      </c>
      <c r="B1694" s="1">
        <v>44236</v>
      </c>
      <c r="D1694" s="1">
        <v>45331</v>
      </c>
      <c r="E1694" s="1">
        <v>45331</v>
      </c>
      <c r="F1694" s="1">
        <v>45504</v>
      </c>
      <c r="G1694" s="1">
        <v>45504</v>
      </c>
      <c r="H1694">
        <v>5</v>
      </c>
      <c r="I1694">
        <v>153.79</v>
      </c>
      <c r="J1694">
        <v>30.76</v>
      </c>
      <c r="K1694">
        <v>33.32</v>
      </c>
      <c r="L1694" t="s">
        <v>87</v>
      </c>
      <c r="M1694" t="s">
        <v>60</v>
      </c>
      <c r="N1694" t="s">
        <v>48</v>
      </c>
      <c r="O1694">
        <v>16</v>
      </c>
      <c r="P1694" t="s">
        <v>49</v>
      </c>
      <c r="Q1694" t="s">
        <v>66</v>
      </c>
      <c r="R1694" t="s">
        <v>67</v>
      </c>
      <c r="S1694" t="s">
        <v>36</v>
      </c>
      <c r="T1694">
        <v>0</v>
      </c>
      <c r="U1694">
        <v>1</v>
      </c>
      <c r="V1694">
        <v>0</v>
      </c>
      <c r="W1694">
        <v>1</v>
      </c>
      <c r="X1694">
        <v>3</v>
      </c>
      <c r="Y1694" s="1">
        <v>44243</v>
      </c>
      <c r="Z1694" s="1">
        <v>44243</v>
      </c>
      <c r="AA1694">
        <v>0</v>
      </c>
      <c r="AB1694" t="s">
        <v>38</v>
      </c>
      <c r="AC1694" t="b">
        <v>0</v>
      </c>
      <c r="AD1694" t="b">
        <v>0</v>
      </c>
    </row>
    <row r="1695" spans="1:30" x14ac:dyDescent="0.25">
      <c r="A1695" t="s">
        <v>1757</v>
      </c>
      <c r="B1695" s="1">
        <v>45385</v>
      </c>
      <c r="D1695" s="1">
        <v>45409</v>
      </c>
      <c r="E1695" s="1">
        <v>45409</v>
      </c>
      <c r="F1695" s="1">
        <v>45572</v>
      </c>
      <c r="G1695" s="1">
        <v>45572</v>
      </c>
      <c r="H1695">
        <v>2</v>
      </c>
      <c r="I1695">
        <v>93.06</v>
      </c>
      <c r="J1695">
        <v>46.53</v>
      </c>
      <c r="K1695">
        <v>50.9</v>
      </c>
      <c r="L1695" t="s">
        <v>47</v>
      </c>
      <c r="M1695" t="s">
        <v>54</v>
      </c>
      <c r="N1695" t="s">
        <v>33</v>
      </c>
      <c r="O1695">
        <v>35</v>
      </c>
      <c r="P1695" t="s">
        <v>34</v>
      </c>
      <c r="Q1695" t="s">
        <v>90</v>
      </c>
      <c r="R1695" t="s">
        <v>67</v>
      </c>
      <c r="S1695" t="s">
        <v>100</v>
      </c>
      <c r="T1695">
        <v>0</v>
      </c>
      <c r="U1695">
        <v>0</v>
      </c>
      <c r="V1695">
        <v>0</v>
      </c>
      <c r="W1695">
        <v>0</v>
      </c>
      <c r="X1695">
        <v>0</v>
      </c>
      <c r="Y1695" s="1">
        <v>45943</v>
      </c>
      <c r="Z1695" s="1">
        <v>45943</v>
      </c>
      <c r="AA1695">
        <v>5</v>
      </c>
      <c r="AB1695" t="s">
        <v>38</v>
      </c>
      <c r="AC1695" t="b">
        <v>1</v>
      </c>
      <c r="AD1695" t="b">
        <v>0</v>
      </c>
    </row>
    <row r="1696" spans="1:30" x14ac:dyDescent="0.25">
      <c r="A1696" t="s">
        <v>1758</v>
      </c>
      <c r="B1696" s="1">
        <v>44862</v>
      </c>
      <c r="D1696" s="1">
        <v>45109</v>
      </c>
      <c r="E1696" s="1">
        <v>45109</v>
      </c>
      <c r="F1696" s="1">
        <v>45756</v>
      </c>
      <c r="G1696" s="1">
        <v>45756</v>
      </c>
      <c r="H1696">
        <v>3</v>
      </c>
      <c r="I1696">
        <v>65.290000000000006</v>
      </c>
      <c r="J1696">
        <v>21.76</v>
      </c>
      <c r="K1696">
        <v>40.200000000000003</v>
      </c>
      <c r="L1696" t="s">
        <v>31</v>
      </c>
      <c r="M1696" t="s">
        <v>104</v>
      </c>
      <c r="N1696" t="s">
        <v>48</v>
      </c>
      <c r="O1696">
        <v>26</v>
      </c>
      <c r="P1696" t="s">
        <v>70</v>
      </c>
      <c r="Q1696" t="s">
        <v>66</v>
      </c>
      <c r="R1696" t="s">
        <v>63</v>
      </c>
      <c r="S1696" t="s">
        <v>45</v>
      </c>
      <c r="T1696">
        <v>0</v>
      </c>
      <c r="U1696">
        <v>0</v>
      </c>
      <c r="V1696">
        <v>0</v>
      </c>
      <c r="W1696">
        <v>0</v>
      </c>
      <c r="X1696">
        <v>2</v>
      </c>
      <c r="Y1696" s="1">
        <v>45196</v>
      </c>
      <c r="Z1696" s="1">
        <v>45196</v>
      </c>
      <c r="AA1696">
        <v>6</v>
      </c>
      <c r="AB1696" t="s">
        <v>38</v>
      </c>
      <c r="AC1696" t="b">
        <v>1</v>
      </c>
      <c r="AD1696" t="b">
        <v>0</v>
      </c>
    </row>
    <row r="1697" spans="1:30" x14ac:dyDescent="0.25">
      <c r="A1697" t="s">
        <v>1759</v>
      </c>
      <c r="B1697" s="1">
        <v>45147</v>
      </c>
      <c r="D1697" s="1">
        <v>45640</v>
      </c>
      <c r="E1697" s="1">
        <v>45640</v>
      </c>
      <c r="F1697" s="1">
        <v>45862</v>
      </c>
      <c r="G1697" s="1">
        <v>45862</v>
      </c>
      <c r="H1697">
        <v>6</v>
      </c>
      <c r="I1697">
        <v>251.63</v>
      </c>
      <c r="J1697">
        <v>41.94</v>
      </c>
      <c r="K1697">
        <v>24.49</v>
      </c>
      <c r="L1697" t="s">
        <v>40</v>
      </c>
      <c r="M1697" t="s">
        <v>104</v>
      </c>
      <c r="N1697" t="s">
        <v>42</v>
      </c>
      <c r="O1697">
        <v>24</v>
      </c>
      <c r="P1697" t="s">
        <v>70</v>
      </c>
      <c r="Q1697" t="s">
        <v>35</v>
      </c>
      <c r="R1697" t="s">
        <v>56</v>
      </c>
      <c r="S1697" t="s">
        <v>36</v>
      </c>
      <c r="T1697">
        <v>1</v>
      </c>
      <c r="U1697">
        <v>0</v>
      </c>
      <c r="V1697">
        <v>0</v>
      </c>
      <c r="W1697">
        <v>0</v>
      </c>
      <c r="X1697">
        <v>4</v>
      </c>
      <c r="Y1697">
        <v>0</v>
      </c>
      <c r="Z1697" t="s">
        <v>37</v>
      </c>
      <c r="AA1697">
        <v>0</v>
      </c>
      <c r="AB1697" t="s">
        <v>38</v>
      </c>
      <c r="AC1697" t="b">
        <v>1</v>
      </c>
      <c r="AD1697" t="b">
        <v>1</v>
      </c>
    </row>
    <row r="1698" spans="1:30" x14ac:dyDescent="0.25">
      <c r="A1698" t="s">
        <v>1760</v>
      </c>
      <c r="B1698" s="1">
        <v>45592</v>
      </c>
      <c r="D1698" s="1">
        <v>45794</v>
      </c>
      <c r="E1698" s="1">
        <v>45794</v>
      </c>
      <c r="F1698" s="1">
        <v>45828</v>
      </c>
      <c r="G1698" s="1">
        <v>45828</v>
      </c>
      <c r="H1698">
        <v>2</v>
      </c>
      <c r="I1698">
        <v>144.57</v>
      </c>
      <c r="J1698">
        <v>72.290000000000006</v>
      </c>
      <c r="K1698">
        <v>41.57</v>
      </c>
      <c r="L1698" t="s">
        <v>59</v>
      </c>
      <c r="M1698" t="s">
        <v>104</v>
      </c>
      <c r="N1698" t="s">
        <v>48</v>
      </c>
      <c r="O1698">
        <v>24</v>
      </c>
      <c r="P1698" t="s">
        <v>70</v>
      </c>
      <c r="Q1698" t="s">
        <v>55</v>
      </c>
      <c r="R1698" t="s">
        <v>67</v>
      </c>
      <c r="S1698" t="s">
        <v>100</v>
      </c>
      <c r="T1698">
        <v>0</v>
      </c>
      <c r="U1698">
        <v>0</v>
      </c>
      <c r="V1698">
        <v>0</v>
      </c>
      <c r="W1698">
        <v>0</v>
      </c>
      <c r="X1698">
        <v>2</v>
      </c>
      <c r="Y1698" s="1">
        <v>45649</v>
      </c>
      <c r="Z1698" s="1">
        <v>45649</v>
      </c>
      <c r="AA1698">
        <v>0</v>
      </c>
      <c r="AB1698" t="s">
        <v>52</v>
      </c>
      <c r="AC1698" t="b">
        <v>0</v>
      </c>
      <c r="AD1698" t="b">
        <v>1</v>
      </c>
    </row>
    <row r="1699" spans="1:30" x14ac:dyDescent="0.25">
      <c r="A1699" t="s">
        <v>1761</v>
      </c>
      <c r="B1699" s="1">
        <v>44120</v>
      </c>
      <c r="D1699" s="1">
        <v>45591</v>
      </c>
      <c r="E1699" s="1">
        <v>45591</v>
      </c>
      <c r="F1699" s="1">
        <v>45739</v>
      </c>
      <c r="G1699" s="1">
        <v>45739</v>
      </c>
      <c r="H1699">
        <v>4</v>
      </c>
      <c r="I1699">
        <v>214.17</v>
      </c>
      <c r="J1699">
        <v>53.54</v>
      </c>
      <c r="K1699">
        <v>86.66</v>
      </c>
      <c r="L1699" t="s">
        <v>47</v>
      </c>
      <c r="M1699" t="s">
        <v>88</v>
      </c>
      <c r="N1699" t="s">
        <v>48</v>
      </c>
      <c r="O1699">
        <v>17</v>
      </c>
      <c r="P1699" t="s">
        <v>49</v>
      </c>
      <c r="Q1699" t="s">
        <v>55</v>
      </c>
      <c r="R1699" t="s">
        <v>63</v>
      </c>
      <c r="S1699" t="s">
        <v>96</v>
      </c>
      <c r="T1699">
        <v>0</v>
      </c>
      <c r="U1699">
        <v>0</v>
      </c>
      <c r="V1699">
        <v>0</v>
      </c>
      <c r="W1699">
        <v>1</v>
      </c>
      <c r="X1699">
        <v>1</v>
      </c>
      <c r="Y1699" s="1">
        <v>44474</v>
      </c>
      <c r="Z1699" s="1">
        <v>44474</v>
      </c>
      <c r="AA1699">
        <v>0</v>
      </c>
      <c r="AB1699" t="s">
        <v>52</v>
      </c>
      <c r="AC1699" t="b">
        <v>1</v>
      </c>
      <c r="AD1699" t="b">
        <v>1</v>
      </c>
    </row>
    <row r="1700" spans="1:30" x14ac:dyDescent="0.25">
      <c r="A1700" t="s">
        <v>1762</v>
      </c>
      <c r="B1700" s="1">
        <v>44318</v>
      </c>
      <c r="D1700" s="1">
        <v>45263</v>
      </c>
      <c r="E1700" s="1">
        <v>45263</v>
      </c>
      <c r="F1700" s="1">
        <v>45286</v>
      </c>
      <c r="G1700" s="1">
        <v>45286</v>
      </c>
      <c r="H1700">
        <v>3</v>
      </c>
      <c r="I1700">
        <v>196.59</v>
      </c>
      <c r="J1700">
        <v>65.53</v>
      </c>
      <c r="K1700">
        <v>73.8</v>
      </c>
      <c r="L1700" t="s">
        <v>47</v>
      </c>
      <c r="M1700" t="s">
        <v>54</v>
      </c>
      <c r="N1700" t="s">
        <v>48</v>
      </c>
      <c r="O1700">
        <v>25</v>
      </c>
      <c r="P1700" t="s">
        <v>70</v>
      </c>
      <c r="Q1700" t="s">
        <v>82</v>
      </c>
      <c r="R1700" t="s">
        <v>67</v>
      </c>
      <c r="S1700" t="s">
        <v>57</v>
      </c>
      <c r="T1700">
        <v>0</v>
      </c>
      <c r="U1700">
        <v>0</v>
      </c>
      <c r="V1700">
        <v>0</v>
      </c>
      <c r="W1700">
        <v>0</v>
      </c>
      <c r="X1700">
        <v>0</v>
      </c>
      <c r="Y1700" s="1">
        <v>44598</v>
      </c>
      <c r="Z1700" s="1">
        <v>44598</v>
      </c>
      <c r="AA1700">
        <v>3</v>
      </c>
      <c r="AB1700" t="s">
        <v>73</v>
      </c>
      <c r="AC1700" t="b">
        <v>0</v>
      </c>
      <c r="AD1700" t="b">
        <v>1</v>
      </c>
    </row>
    <row r="1701" spans="1:30" x14ac:dyDescent="0.25">
      <c r="A1701" t="s">
        <v>1763</v>
      </c>
      <c r="B1701" s="1">
        <v>44503</v>
      </c>
      <c r="D1701" s="1">
        <v>45927</v>
      </c>
      <c r="E1701" s="1">
        <v>45927</v>
      </c>
      <c r="F1701" s="1">
        <v>45930</v>
      </c>
      <c r="G1701" s="1">
        <v>45930</v>
      </c>
      <c r="H1701">
        <v>3</v>
      </c>
      <c r="I1701">
        <v>183.32</v>
      </c>
      <c r="J1701">
        <v>61.11</v>
      </c>
      <c r="K1701">
        <v>47.5</v>
      </c>
      <c r="L1701" t="s">
        <v>87</v>
      </c>
      <c r="M1701" t="s">
        <v>69</v>
      </c>
      <c r="N1701" t="s">
        <v>48</v>
      </c>
      <c r="O1701">
        <v>53</v>
      </c>
      <c r="P1701" t="s">
        <v>34</v>
      </c>
      <c r="Q1701" t="s">
        <v>90</v>
      </c>
      <c r="R1701" t="s">
        <v>67</v>
      </c>
      <c r="S1701" t="s">
        <v>57</v>
      </c>
      <c r="T1701">
        <v>1</v>
      </c>
      <c r="U1701">
        <v>0</v>
      </c>
      <c r="V1701">
        <v>0</v>
      </c>
      <c r="W1701">
        <v>0</v>
      </c>
      <c r="X1701">
        <v>1</v>
      </c>
      <c r="Y1701">
        <v>0</v>
      </c>
      <c r="Z1701" t="s">
        <v>37</v>
      </c>
      <c r="AA1701">
        <v>0</v>
      </c>
      <c r="AB1701" t="s">
        <v>52</v>
      </c>
      <c r="AC1701" t="b">
        <v>1</v>
      </c>
      <c r="AD1701" t="b">
        <v>0</v>
      </c>
    </row>
    <row r="1702" spans="1:30" x14ac:dyDescent="0.25">
      <c r="A1702" t="s">
        <v>1764</v>
      </c>
      <c r="B1702" s="1">
        <v>43979</v>
      </c>
      <c r="D1702" s="1">
        <v>44446</v>
      </c>
      <c r="E1702" s="1">
        <v>44446</v>
      </c>
      <c r="F1702" s="1">
        <v>44728</v>
      </c>
      <c r="G1702" s="1">
        <v>44728</v>
      </c>
      <c r="H1702">
        <v>5</v>
      </c>
      <c r="I1702">
        <v>575.54999999999995</v>
      </c>
      <c r="J1702">
        <v>115.11</v>
      </c>
      <c r="K1702">
        <v>0.5</v>
      </c>
      <c r="L1702" t="s">
        <v>59</v>
      </c>
      <c r="M1702" t="s">
        <v>54</v>
      </c>
      <c r="N1702" t="s">
        <v>33</v>
      </c>
      <c r="O1702">
        <v>34</v>
      </c>
      <c r="P1702" t="s">
        <v>34</v>
      </c>
      <c r="Q1702" t="s">
        <v>50</v>
      </c>
      <c r="R1702" t="s">
        <v>56</v>
      </c>
      <c r="S1702" t="s">
        <v>36</v>
      </c>
      <c r="T1702">
        <v>0</v>
      </c>
      <c r="U1702">
        <v>0</v>
      </c>
      <c r="V1702">
        <v>0</v>
      </c>
      <c r="W1702">
        <v>1</v>
      </c>
      <c r="X1702">
        <v>1</v>
      </c>
      <c r="Y1702" s="1">
        <v>45038</v>
      </c>
      <c r="Z1702" s="1">
        <v>45038</v>
      </c>
      <c r="AA1702">
        <v>1</v>
      </c>
      <c r="AB1702" t="s">
        <v>52</v>
      </c>
      <c r="AC1702" t="b">
        <v>1</v>
      </c>
      <c r="AD1702" t="b">
        <v>0</v>
      </c>
    </row>
    <row r="1703" spans="1:30" x14ac:dyDescent="0.25">
      <c r="A1703" t="s">
        <v>1765</v>
      </c>
      <c r="B1703" s="1">
        <v>44365</v>
      </c>
      <c r="D1703" s="1">
        <v>45717</v>
      </c>
      <c r="E1703" s="1">
        <v>45717</v>
      </c>
      <c r="F1703" s="1">
        <v>45930</v>
      </c>
      <c r="G1703" s="1">
        <v>45930</v>
      </c>
      <c r="H1703">
        <v>3</v>
      </c>
      <c r="I1703">
        <v>179.75</v>
      </c>
      <c r="J1703">
        <v>59.92</v>
      </c>
      <c r="K1703">
        <v>92.68</v>
      </c>
      <c r="L1703" t="s">
        <v>31</v>
      </c>
      <c r="M1703" t="s">
        <v>76</v>
      </c>
      <c r="N1703" t="s">
        <v>42</v>
      </c>
      <c r="O1703">
        <v>33</v>
      </c>
      <c r="P1703" t="s">
        <v>34</v>
      </c>
      <c r="Q1703" t="s">
        <v>55</v>
      </c>
      <c r="R1703" t="s">
        <v>35</v>
      </c>
      <c r="S1703" t="s">
        <v>100</v>
      </c>
      <c r="T1703">
        <v>0</v>
      </c>
      <c r="U1703">
        <v>0</v>
      </c>
      <c r="V1703">
        <v>0</v>
      </c>
      <c r="W1703">
        <v>0</v>
      </c>
      <c r="X1703">
        <v>0</v>
      </c>
      <c r="Y1703" s="1">
        <v>44767</v>
      </c>
      <c r="Z1703" s="1">
        <v>44767</v>
      </c>
      <c r="AA1703">
        <v>0</v>
      </c>
      <c r="AB1703" t="s">
        <v>38</v>
      </c>
      <c r="AC1703" t="b">
        <v>1</v>
      </c>
      <c r="AD1703" t="b">
        <v>1</v>
      </c>
    </row>
    <row r="1704" spans="1:30" x14ac:dyDescent="0.25">
      <c r="A1704" t="s">
        <v>1766</v>
      </c>
      <c r="B1704" s="1">
        <v>44223</v>
      </c>
      <c r="D1704" s="1">
        <v>44916</v>
      </c>
      <c r="E1704" s="1">
        <v>44916</v>
      </c>
      <c r="F1704" s="1">
        <v>45824</v>
      </c>
      <c r="G1704" s="1">
        <v>45824</v>
      </c>
      <c r="H1704">
        <v>1</v>
      </c>
      <c r="I1704">
        <v>147.13999999999999</v>
      </c>
      <c r="J1704">
        <v>147.13999999999999</v>
      </c>
      <c r="K1704">
        <v>0.5</v>
      </c>
      <c r="L1704" t="s">
        <v>65</v>
      </c>
      <c r="M1704" t="s">
        <v>88</v>
      </c>
      <c r="N1704" t="s">
        <v>48</v>
      </c>
      <c r="O1704">
        <v>24</v>
      </c>
      <c r="P1704" t="s">
        <v>70</v>
      </c>
      <c r="Q1704" t="s">
        <v>35</v>
      </c>
      <c r="R1704" t="s">
        <v>44</v>
      </c>
      <c r="S1704" t="s">
        <v>85</v>
      </c>
      <c r="T1704">
        <v>0</v>
      </c>
      <c r="U1704">
        <v>0</v>
      </c>
      <c r="V1704">
        <v>0</v>
      </c>
      <c r="W1704">
        <v>0</v>
      </c>
      <c r="X1704">
        <v>0</v>
      </c>
      <c r="Y1704" s="1">
        <v>45666</v>
      </c>
      <c r="Z1704" s="1">
        <v>45666</v>
      </c>
      <c r="AA1704">
        <v>0</v>
      </c>
      <c r="AB1704" t="s">
        <v>38</v>
      </c>
      <c r="AC1704" t="b">
        <v>1</v>
      </c>
      <c r="AD1704" t="b">
        <v>0</v>
      </c>
    </row>
    <row r="1705" spans="1:30" x14ac:dyDescent="0.25">
      <c r="A1705" t="s">
        <v>1767</v>
      </c>
      <c r="B1705" s="1">
        <v>45302</v>
      </c>
      <c r="D1705" s="1">
        <v>45926</v>
      </c>
      <c r="E1705" s="1">
        <v>45926</v>
      </c>
      <c r="F1705">
        <v>0</v>
      </c>
      <c r="G1705" t="s">
        <v>92</v>
      </c>
      <c r="H1705">
        <v>0</v>
      </c>
      <c r="I1705">
        <v>0</v>
      </c>
      <c r="J1705">
        <v>0</v>
      </c>
      <c r="K1705">
        <v>0</v>
      </c>
      <c r="L1705" t="s">
        <v>47</v>
      </c>
      <c r="M1705" t="s">
        <v>76</v>
      </c>
      <c r="N1705" t="s">
        <v>42</v>
      </c>
      <c r="O1705">
        <v>32</v>
      </c>
      <c r="P1705" t="s">
        <v>34</v>
      </c>
      <c r="Q1705" t="s">
        <v>55</v>
      </c>
      <c r="R1705" t="s">
        <v>35</v>
      </c>
      <c r="S1705" t="s">
        <v>45</v>
      </c>
      <c r="T1705">
        <v>0</v>
      </c>
      <c r="U1705">
        <v>0</v>
      </c>
      <c r="V1705">
        <v>0</v>
      </c>
      <c r="W1705">
        <v>0</v>
      </c>
      <c r="X1705">
        <v>0</v>
      </c>
      <c r="Y1705" s="1">
        <v>45376</v>
      </c>
      <c r="Z1705" s="1">
        <v>45376</v>
      </c>
      <c r="AA1705">
        <v>0</v>
      </c>
      <c r="AB1705" t="s">
        <v>52</v>
      </c>
      <c r="AC1705" t="b">
        <v>0</v>
      </c>
      <c r="AD1705" t="b">
        <v>0</v>
      </c>
    </row>
    <row r="1706" spans="1:30" x14ac:dyDescent="0.25">
      <c r="A1706" t="s">
        <v>1768</v>
      </c>
      <c r="B1706" s="1">
        <v>43843</v>
      </c>
      <c r="D1706" s="1">
        <v>44221</v>
      </c>
      <c r="E1706" s="1">
        <v>44221</v>
      </c>
      <c r="F1706" s="1">
        <v>45935</v>
      </c>
      <c r="G1706" s="1">
        <v>45935</v>
      </c>
      <c r="H1706">
        <v>4</v>
      </c>
      <c r="I1706">
        <v>69.14</v>
      </c>
      <c r="J1706">
        <v>17.29</v>
      </c>
      <c r="K1706">
        <v>6.17</v>
      </c>
      <c r="L1706" t="s">
        <v>65</v>
      </c>
      <c r="M1706" t="s">
        <v>32</v>
      </c>
      <c r="N1706" t="s">
        <v>48</v>
      </c>
      <c r="O1706">
        <v>31</v>
      </c>
      <c r="P1706" t="s">
        <v>34</v>
      </c>
      <c r="Q1706" t="s">
        <v>66</v>
      </c>
      <c r="R1706" t="s">
        <v>67</v>
      </c>
      <c r="S1706" t="s">
        <v>96</v>
      </c>
      <c r="T1706">
        <v>0</v>
      </c>
      <c r="U1706">
        <v>0</v>
      </c>
      <c r="V1706">
        <v>0</v>
      </c>
      <c r="W1706">
        <v>0</v>
      </c>
      <c r="X1706">
        <v>0</v>
      </c>
      <c r="Y1706" s="1">
        <v>44509</v>
      </c>
      <c r="Z1706" s="1">
        <v>44509</v>
      </c>
      <c r="AA1706">
        <v>0</v>
      </c>
      <c r="AB1706" t="s">
        <v>73</v>
      </c>
      <c r="AC1706" t="b">
        <v>1</v>
      </c>
      <c r="AD1706" t="b">
        <v>1</v>
      </c>
    </row>
    <row r="1707" spans="1:30" x14ac:dyDescent="0.25">
      <c r="A1707" t="s">
        <v>1769</v>
      </c>
      <c r="B1707" s="1">
        <v>44904</v>
      </c>
      <c r="D1707" s="1">
        <v>45745</v>
      </c>
      <c r="E1707" s="1">
        <v>45745</v>
      </c>
      <c r="F1707" s="1">
        <v>45849</v>
      </c>
      <c r="G1707" s="1">
        <v>45849</v>
      </c>
      <c r="H1707">
        <v>4</v>
      </c>
      <c r="I1707">
        <v>129.12</v>
      </c>
      <c r="J1707">
        <v>32.28</v>
      </c>
      <c r="K1707">
        <v>65.010000000000005</v>
      </c>
      <c r="L1707" t="s">
        <v>87</v>
      </c>
      <c r="M1707" t="s">
        <v>54</v>
      </c>
      <c r="N1707" t="s">
        <v>42</v>
      </c>
      <c r="O1707">
        <v>28</v>
      </c>
      <c r="P1707" t="s">
        <v>70</v>
      </c>
      <c r="Q1707" t="s">
        <v>55</v>
      </c>
      <c r="R1707" t="s">
        <v>35</v>
      </c>
      <c r="S1707" t="s">
        <v>51</v>
      </c>
      <c r="T1707">
        <v>0</v>
      </c>
      <c r="U1707">
        <v>0</v>
      </c>
      <c r="V1707">
        <v>0</v>
      </c>
      <c r="W1707">
        <v>0</v>
      </c>
      <c r="X1707">
        <v>1</v>
      </c>
      <c r="Y1707" s="1">
        <v>45895</v>
      </c>
      <c r="Z1707" s="1">
        <v>45895</v>
      </c>
      <c r="AA1707">
        <v>0</v>
      </c>
      <c r="AB1707" t="s">
        <v>52</v>
      </c>
      <c r="AC1707" t="b">
        <v>1</v>
      </c>
      <c r="AD1707" t="b">
        <v>0</v>
      </c>
    </row>
    <row r="1708" spans="1:30" x14ac:dyDescent="0.25">
      <c r="A1708" t="s">
        <v>1770</v>
      </c>
      <c r="B1708" s="1">
        <v>44719</v>
      </c>
      <c r="D1708" s="1">
        <v>45898</v>
      </c>
      <c r="E1708" s="1">
        <v>45898</v>
      </c>
      <c r="F1708" s="1">
        <v>45899</v>
      </c>
      <c r="G1708" s="1">
        <v>45899</v>
      </c>
      <c r="H1708">
        <v>1</v>
      </c>
      <c r="I1708">
        <v>75.69</v>
      </c>
      <c r="J1708">
        <v>75.69</v>
      </c>
      <c r="K1708">
        <v>106.71</v>
      </c>
      <c r="L1708" t="s">
        <v>65</v>
      </c>
      <c r="M1708" t="s">
        <v>60</v>
      </c>
      <c r="N1708" t="s">
        <v>48</v>
      </c>
      <c r="O1708">
        <v>33</v>
      </c>
      <c r="P1708" t="s">
        <v>34</v>
      </c>
      <c r="Q1708" t="s">
        <v>50</v>
      </c>
      <c r="R1708" t="s">
        <v>44</v>
      </c>
      <c r="S1708" t="s">
        <v>57</v>
      </c>
      <c r="T1708">
        <v>1</v>
      </c>
      <c r="U1708">
        <v>0</v>
      </c>
      <c r="V1708">
        <v>0</v>
      </c>
      <c r="W1708">
        <v>0</v>
      </c>
      <c r="X1708">
        <v>1</v>
      </c>
      <c r="Y1708" s="1">
        <v>45497</v>
      </c>
      <c r="Z1708" s="1">
        <v>45497</v>
      </c>
      <c r="AA1708">
        <v>10</v>
      </c>
      <c r="AB1708" t="s">
        <v>52</v>
      </c>
      <c r="AC1708" t="b">
        <v>1</v>
      </c>
      <c r="AD1708" t="b">
        <v>0</v>
      </c>
    </row>
    <row r="1709" spans="1:30" x14ac:dyDescent="0.25">
      <c r="A1709" t="s">
        <v>1771</v>
      </c>
      <c r="B1709" s="1">
        <v>45441</v>
      </c>
      <c r="D1709" s="1">
        <v>45698</v>
      </c>
      <c r="E1709" s="1">
        <v>45698</v>
      </c>
      <c r="F1709" s="1">
        <v>45751</v>
      </c>
      <c r="G1709" s="1">
        <v>45751</v>
      </c>
      <c r="H1709">
        <v>2</v>
      </c>
      <c r="I1709">
        <v>51</v>
      </c>
      <c r="J1709">
        <v>25.5</v>
      </c>
      <c r="K1709">
        <v>29.91</v>
      </c>
      <c r="L1709" t="s">
        <v>59</v>
      </c>
      <c r="M1709" t="s">
        <v>62</v>
      </c>
      <c r="N1709" t="s">
        <v>42</v>
      </c>
      <c r="O1709">
        <v>36</v>
      </c>
      <c r="P1709" t="s">
        <v>34</v>
      </c>
      <c r="Q1709" t="s">
        <v>43</v>
      </c>
      <c r="R1709" t="s">
        <v>44</v>
      </c>
      <c r="S1709" t="s">
        <v>96</v>
      </c>
      <c r="T1709">
        <v>1</v>
      </c>
      <c r="U1709">
        <v>0</v>
      </c>
      <c r="V1709">
        <v>0</v>
      </c>
      <c r="W1709">
        <v>0</v>
      </c>
      <c r="X1709">
        <v>0</v>
      </c>
      <c r="Y1709" s="1">
        <v>45880</v>
      </c>
      <c r="Z1709" s="1">
        <v>45880</v>
      </c>
      <c r="AA1709">
        <v>4</v>
      </c>
      <c r="AB1709" t="s">
        <v>52</v>
      </c>
      <c r="AC1709" t="b">
        <v>0</v>
      </c>
      <c r="AD1709" t="b">
        <v>1</v>
      </c>
    </row>
    <row r="1710" spans="1:30" x14ac:dyDescent="0.25">
      <c r="A1710" t="s">
        <v>1772</v>
      </c>
      <c r="B1710" s="1">
        <v>44901</v>
      </c>
      <c r="D1710" s="1">
        <v>45193</v>
      </c>
      <c r="E1710" s="1">
        <v>45193</v>
      </c>
      <c r="F1710" s="1">
        <v>45556</v>
      </c>
      <c r="G1710" s="1">
        <v>45556</v>
      </c>
      <c r="H1710">
        <v>5</v>
      </c>
      <c r="I1710">
        <v>180.42</v>
      </c>
      <c r="J1710">
        <v>36.08</v>
      </c>
      <c r="K1710">
        <v>37.54</v>
      </c>
      <c r="L1710" t="s">
        <v>87</v>
      </c>
      <c r="M1710" t="s">
        <v>60</v>
      </c>
      <c r="N1710" t="s">
        <v>42</v>
      </c>
      <c r="O1710">
        <v>37</v>
      </c>
      <c r="P1710" t="s">
        <v>34</v>
      </c>
      <c r="Q1710" t="s">
        <v>66</v>
      </c>
      <c r="R1710" t="s">
        <v>56</v>
      </c>
      <c r="S1710" t="s">
        <v>45</v>
      </c>
      <c r="T1710">
        <v>0</v>
      </c>
      <c r="U1710">
        <v>0</v>
      </c>
      <c r="V1710">
        <v>0</v>
      </c>
      <c r="W1710">
        <v>0</v>
      </c>
      <c r="X1710">
        <v>2</v>
      </c>
      <c r="Y1710">
        <v>0</v>
      </c>
      <c r="Z1710" t="s">
        <v>37</v>
      </c>
      <c r="AA1710">
        <v>0</v>
      </c>
      <c r="AB1710" t="s">
        <v>38</v>
      </c>
      <c r="AC1710" t="b">
        <v>0</v>
      </c>
      <c r="AD1710" t="b">
        <v>0</v>
      </c>
    </row>
    <row r="1711" spans="1:30" x14ac:dyDescent="0.25">
      <c r="A1711" t="s">
        <v>1773</v>
      </c>
      <c r="B1711" s="1">
        <v>44736</v>
      </c>
      <c r="D1711" s="1">
        <v>45088</v>
      </c>
      <c r="E1711" s="1">
        <v>45088</v>
      </c>
      <c r="F1711" s="1">
        <v>45396</v>
      </c>
      <c r="G1711" s="1">
        <v>45396</v>
      </c>
      <c r="H1711">
        <v>2</v>
      </c>
      <c r="I1711">
        <v>56.97</v>
      </c>
      <c r="J1711">
        <v>28.49</v>
      </c>
      <c r="K1711">
        <v>4.17</v>
      </c>
      <c r="L1711" t="s">
        <v>47</v>
      </c>
      <c r="M1711" t="s">
        <v>88</v>
      </c>
      <c r="N1711" t="s">
        <v>48</v>
      </c>
      <c r="O1711">
        <v>39</v>
      </c>
      <c r="P1711" t="s">
        <v>34</v>
      </c>
      <c r="Q1711" t="s">
        <v>55</v>
      </c>
      <c r="R1711" t="s">
        <v>35</v>
      </c>
      <c r="S1711" t="s">
        <v>45</v>
      </c>
      <c r="T1711">
        <v>0</v>
      </c>
      <c r="U1711">
        <v>0</v>
      </c>
      <c r="V1711">
        <v>0</v>
      </c>
      <c r="W1711">
        <v>1</v>
      </c>
      <c r="X1711">
        <v>0</v>
      </c>
      <c r="Y1711">
        <v>0</v>
      </c>
      <c r="Z1711" t="s">
        <v>37</v>
      </c>
      <c r="AA1711">
        <v>0</v>
      </c>
      <c r="AB1711" t="s">
        <v>38</v>
      </c>
      <c r="AC1711" t="b">
        <v>0</v>
      </c>
      <c r="AD1711" t="b">
        <v>0</v>
      </c>
    </row>
    <row r="1712" spans="1:30" x14ac:dyDescent="0.25">
      <c r="A1712" t="s">
        <v>1774</v>
      </c>
      <c r="B1712" s="1">
        <v>45244</v>
      </c>
      <c r="D1712" s="1">
        <v>45291</v>
      </c>
      <c r="E1712" s="1">
        <v>45291</v>
      </c>
      <c r="F1712" s="1">
        <v>45875</v>
      </c>
      <c r="G1712" s="1">
        <v>45875</v>
      </c>
      <c r="H1712">
        <v>2</v>
      </c>
      <c r="I1712">
        <v>139</v>
      </c>
      <c r="J1712">
        <v>69.5</v>
      </c>
      <c r="K1712">
        <v>145.76</v>
      </c>
      <c r="L1712" t="s">
        <v>87</v>
      </c>
      <c r="M1712" t="s">
        <v>69</v>
      </c>
      <c r="N1712" t="s">
        <v>42</v>
      </c>
      <c r="O1712">
        <v>22</v>
      </c>
      <c r="P1712" t="s">
        <v>70</v>
      </c>
      <c r="Q1712" t="s">
        <v>82</v>
      </c>
      <c r="R1712" t="s">
        <v>63</v>
      </c>
      <c r="S1712" t="s">
        <v>100</v>
      </c>
      <c r="T1712">
        <v>1</v>
      </c>
      <c r="U1712">
        <v>0</v>
      </c>
      <c r="V1712">
        <v>1</v>
      </c>
      <c r="W1712">
        <v>0</v>
      </c>
      <c r="X1712">
        <v>2</v>
      </c>
      <c r="Y1712">
        <v>0</v>
      </c>
      <c r="Z1712" t="s">
        <v>37</v>
      </c>
      <c r="AA1712">
        <v>0</v>
      </c>
      <c r="AB1712" t="s">
        <v>52</v>
      </c>
      <c r="AC1712" t="b">
        <v>1</v>
      </c>
      <c r="AD1712" t="b">
        <v>1</v>
      </c>
    </row>
    <row r="1713" spans="1:30" x14ac:dyDescent="0.25">
      <c r="A1713" t="s">
        <v>1309</v>
      </c>
      <c r="B1713" s="1">
        <v>44506</v>
      </c>
      <c r="D1713" s="1">
        <v>44760</v>
      </c>
      <c r="E1713" s="1">
        <v>44760</v>
      </c>
      <c r="F1713" s="1">
        <v>44826</v>
      </c>
      <c r="G1713" s="1">
        <v>44826</v>
      </c>
      <c r="H1713">
        <v>3</v>
      </c>
      <c r="I1713">
        <v>400.69</v>
      </c>
      <c r="J1713">
        <v>133.56</v>
      </c>
      <c r="K1713">
        <v>80.8</v>
      </c>
      <c r="L1713" t="s">
        <v>65</v>
      </c>
      <c r="M1713" t="s">
        <v>60</v>
      </c>
      <c r="N1713" t="s">
        <v>33</v>
      </c>
      <c r="O1713">
        <v>33</v>
      </c>
      <c r="P1713" t="s">
        <v>34</v>
      </c>
      <c r="Q1713" t="s">
        <v>35</v>
      </c>
      <c r="R1713" t="s">
        <v>63</v>
      </c>
      <c r="S1713" t="s">
        <v>51</v>
      </c>
      <c r="T1713">
        <v>0</v>
      </c>
      <c r="U1713">
        <v>0</v>
      </c>
      <c r="V1713">
        <v>0</v>
      </c>
      <c r="W1713">
        <v>1</v>
      </c>
      <c r="X1713">
        <v>0</v>
      </c>
      <c r="Y1713" s="1">
        <v>45241</v>
      </c>
      <c r="Z1713" s="1">
        <v>45241</v>
      </c>
      <c r="AA1713">
        <v>0</v>
      </c>
      <c r="AB1713" t="s">
        <v>38</v>
      </c>
      <c r="AC1713" t="b">
        <v>0</v>
      </c>
      <c r="AD1713" t="b">
        <v>1</v>
      </c>
    </row>
    <row r="1714" spans="1:30" x14ac:dyDescent="0.25">
      <c r="A1714" t="s">
        <v>1775</v>
      </c>
      <c r="B1714" s="1">
        <v>45360</v>
      </c>
      <c r="D1714" s="1">
        <v>45424</v>
      </c>
      <c r="E1714" s="1">
        <v>45424</v>
      </c>
      <c r="F1714" s="1">
        <v>45855</v>
      </c>
      <c r="G1714" s="1">
        <v>45855</v>
      </c>
      <c r="H1714">
        <v>5</v>
      </c>
      <c r="I1714">
        <v>229.81</v>
      </c>
      <c r="J1714">
        <v>45.96</v>
      </c>
      <c r="K1714">
        <v>24.88</v>
      </c>
      <c r="L1714" t="s">
        <v>40</v>
      </c>
      <c r="M1714" t="s">
        <v>69</v>
      </c>
      <c r="N1714" t="s">
        <v>48</v>
      </c>
      <c r="O1714">
        <v>26</v>
      </c>
      <c r="P1714" t="s">
        <v>70</v>
      </c>
      <c r="Q1714" t="s">
        <v>82</v>
      </c>
      <c r="R1714" t="s">
        <v>44</v>
      </c>
      <c r="S1714" t="s">
        <v>72</v>
      </c>
      <c r="T1714">
        <v>0</v>
      </c>
      <c r="U1714">
        <v>0</v>
      </c>
      <c r="V1714">
        <v>1</v>
      </c>
      <c r="W1714">
        <v>0</v>
      </c>
      <c r="X1714">
        <v>3</v>
      </c>
      <c r="Y1714" s="1">
        <v>45383</v>
      </c>
      <c r="Z1714" s="1">
        <v>45383</v>
      </c>
      <c r="AA1714">
        <v>8</v>
      </c>
      <c r="AB1714" t="s">
        <v>38</v>
      </c>
      <c r="AC1714" t="b">
        <v>1</v>
      </c>
      <c r="AD1714" t="b">
        <v>1</v>
      </c>
    </row>
    <row r="1715" spans="1:30" x14ac:dyDescent="0.25">
      <c r="A1715" t="s">
        <v>1776</v>
      </c>
      <c r="B1715" s="1">
        <v>44141</v>
      </c>
      <c r="D1715" s="1">
        <v>44980</v>
      </c>
      <c r="E1715" s="1">
        <v>44980</v>
      </c>
      <c r="F1715" s="1">
        <v>45099</v>
      </c>
      <c r="G1715" s="1">
        <v>45099</v>
      </c>
      <c r="H1715">
        <v>4</v>
      </c>
      <c r="I1715">
        <v>136.79</v>
      </c>
      <c r="J1715">
        <v>34.200000000000003</v>
      </c>
      <c r="K1715">
        <v>29.74</v>
      </c>
      <c r="L1715" t="s">
        <v>65</v>
      </c>
      <c r="M1715" t="s">
        <v>95</v>
      </c>
      <c r="N1715" t="s">
        <v>48</v>
      </c>
      <c r="O1715">
        <v>30</v>
      </c>
      <c r="P1715" t="s">
        <v>70</v>
      </c>
      <c r="Q1715" t="s">
        <v>82</v>
      </c>
      <c r="R1715" t="s">
        <v>63</v>
      </c>
      <c r="S1715" t="s">
        <v>57</v>
      </c>
      <c r="T1715">
        <v>0</v>
      </c>
      <c r="U1715">
        <v>0</v>
      </c>
      <c r="V1715">
        <v>0</v>
      </c>
      <c r="W1715">
        <v>1</v>
      </c>
      <c r="X1715">
        <v>2</v>
      </c>
      <c r="Y1715" s="1">
        <v>44505</v>
      </c>
      <c r="Z1715" s="1">
        <v>44505</v>
      </c>
      <c r="AA1715">
        <v>0</v>
      </c>
      <c r="AB1715" t="s">
        <v>73</v>
      </c>
      <c r="AC1715" t="b">
        <v>0</v>
      </c>
      <c r="AD1715" t="b">
        <v>0</v>
      </c>
    </row>
    <row r="1716" spans="1:30" x14ac:dyDescent="0.25">
      <c r="A1716" t="s">
        <v>1777</v>
      </c>
      <c r="B1716" s="1">
        <v>44855</v>
      </c>
      <c r="D1716" s="1">
        <v>45723</v>
      </c>
      <c r="E1716" s="1">
        <v>45723</v>
      </c>
      <c r="F1716" s="1">
        <v>45881</v>
      </c>
      <c r="G1716" s="1">
        <v>45881</v>
      </c>
      <c r="H1716">
        <v>2</v>
      </c>
      <c r="I1716">
        <v>132.38</v>
      </c>
      <c r="J1716">
        <v>66.19</v>
      </c>
      <c r="K1716">
        <v>0.5</v>
      </c>
      <c r="L1716" t="s">
        <v>47</v>
      </c>
      <c r="M1716" t="s">
        <v>60</v>
      </c>
      <c r="N1716" t="s">
        <v>33</v>
      </c>
      <c r="O1716">
        <v>32</v>
      </c>
      <c r="P1716" t="s">
        <v>34</v>
      </c>
      <c r="Q1716" t="s">
        <v>55</v>
      </c>
      <c r="R1716" t="s">
        <v>35</v>
      </c>
      <c r="S1716" t="s">
        <v>72</v>
      </c>
      <c r="T1716">
        <v>0</v>
      </c>
      <c r="U1716">
        <v>0</v>
      </c>
      <c r="V1716">
        <v>1</v>
      </c>
      <c r="W1716">
        <v>0</v>
      </c>
      <c r="X1716">
        <v>1</v>
      </c>
      <c r="Y1716" s="1">
        <v>45143</v>
      </c>
      <c r="Z1716" s="1">
        <v>45143</v>
      </c>
      <c r="AA1716">
        <v>0</v>
      </c>
      <c r="AB1716" t="s">
        <v>38</v>
      </c>
      <c r="AC1716" t="b">
        <v>1</v>
      </c>
      <c r="AD1716" t="b">
        <v>0</v>
      </c>
    </row>
    <row r="1717" spans="1:30" x14ac:dyDescent="0.25">
      <c r="A1717" t="s">
        <v>1778</v>
      </c>
      <c r="B1717" s="1">
        <v>45116</v>
      </c>
      <c r="D1717" s="1">
        <v>45513</v>
      </c>
      <c r="E1717" s="1">
        <v>45513</v>
      </c>
      <c r="F1717" s="1">
        <v>45727</v>
      </c>
      <c r="G1717" s="1">
        <v>45727</v>
      </c>
      <c r="H1717">
        <v>2</v>
      </c>
      <c r="I1717">
        <v>139.28</v>
      </c>
      <c r="J1717">
        <v>69.64</v>
      </c>
      <c r="K1717">
        <v>110.65</v>
      </c>
      <c r="L1717" t="s">
        <v>31</v>
      </c>
      <c r="M1717" t="s">
        <v>69</v>
      </c>
      <c r="N1717" t="s">
        <v>33</v>
      </c>
      <c r="O1717">
        <v>42</v>
      </c>
      <c r="P1717" t="s">
        <v>34</v>
      </c>
      <c r="Q1717" t="s">
        <v>35</v>
      </c>
      <c r="R1717" t="s">
        <v>35</v>
      </c>
      <c r="S1717" t="s">
        <v>96</v>
      </c>
      <c r="T1717">
        <v>0</v>
      </c>
      <c r="U1717">
        <v>0</v>
      </c>
      <c r="V1717">
        <v>0</v>
      </c>
      <c r="W1717">
        <v>0</v>
      </c>
      <c r="X1717">
        <v>0</v>
      </c>
      <c r="Y1717">
        <v>0</v>
      </c>
      <c r="Z1717" t="s">
        <v>37</v>
      </c>
      <c r="AA1717">
        <v>9</v>
      </c>
      <c r="AB1717" t="s">
        <v>38</v>
      </c>
      <c r="AC1717" t="b">
        <v>1</v>
      </c>
      <c r="AD1717" t="b">
        <v>1</v>
      </c>
    </row>
    <row r="1718" spans="1:30" x14ac:dyDescent="0.25">
      <c r="A1718" t="s">
        <v>1779</v>
      </c>
      <c r="B1718" s="1">
        <v>45308</v>
      </c>
      <c r="D1718" s="1">
        <v>45903</v>
      </c>
      <c r="E1718" s="1">
        <v>45903</v>
      </c>
      <c r="F1718" s="1">
        <v>45930</v>
      </c>
      <c r="G1718" s="1">
        <v>45930</v>
      </c>
      <c r="H1718">
        <v>5</v>
      </c>
      <c r="I1718">
        <v>251.1</v>
      </c>
      <c r="J1718">
        <v>50.22</v>
      </c>
      <c r="K1718">
        <v>107.89</v>
      </c>
      <c r="L1718" t="s">
        <v>59</v>
      </c>
      <c r="M1718" t="s">
        <v>62</v>
      </c>
      <c r="N1718" t="s">
        <v>48</v>
      </c>
      <c r="O1718">
        <v>35</v>
      </c>
      <c r="P1718" t="s">
        <v>34</v>
      </c>
      <c r="Q1718" t="s">
        <v>35</v>
      </c>
      <c r="R1718" t="s">
        <v>67</v>
      </c>
      <c r="S1718" t="s">
        <v>85</v>
      </c>
      <c r="T1718">
        <v>0</v>
      </c>
      <c r="U1718">
        <v>0</v>
      </c>
      <c r="V1718">
        <v>0</v>
      </c>
      <c r="W1718">
        <v>0</v>
      </c>
      <c r="X1718">
        <v>1</v>
      </c>
      <c r="Y1718">
        <v>0</v>
      </c>
      <c r="Z1718" t="s">
        <v>37</v>
      </c>
      <c r="AA1718">
        <v>0</v>
      </c>
      <c r="AB1718" t="s">
        <v>38</v>
      </c>
      <c r="AC1718" t="b">
        <v>1</v>
      </c>
      <c r="AD1718" t="b">
        <v>1</v>
      </c>
    </row>
    <row r="1719" spans="1:30" x14ac:dyDescent="0.25">
      <c r="A1719" t="s">
        <v>1780</v>
      </c>
      <c r="B1719" s="1">
        <v>43837</v>
      </c>
      <c r="D1719" s="1">
        <v>45794</v>
      </c>
      <c r="E1719" s="1">
        <v>45794</v>
      </c>
      <c r="F1719" s="1">
        <v>45794</v>
      </c>
      <c r="G1719" s="1">
        <v>45794</v>
      </c>
      <c r="H1719">
        <v>3</v>
      </c>
      <c r="I1719">
        <v>303.54000000000002</v>
      </c>
      <c r="J1719">
        <v>101.18</v>
      </c>
      <c r="K1719">
        <v>64.67</v>
      </c>
      <c r="L1719" t="s">
        <v>47</v>
      </c>
      <c r="M1719" t="s">
        <v>54</v>
      </c>
      <c r="N1719" t="s">
        <v>48</v>
      </c>
      <c r="O1719">
        <v>21</v>
      </c>
      <c r="P1719" t="s">
        <v>70</v>
      </c>
      <c r="Q1719" t="s">
        <v>35</v>
      </c>
      <c r="R1719" t="s">
        <v>35</v>
      </c>
      <c r="S1719" t="s">
        <v>72</v>
      </c>
      <c r="T1719">
        <v>0</v>
      </c>
      <c r="U1719">
        <v>2</v>
      </c>
      <c r="V1719">
        <v>0</v>
      </c>
      <c r="W1719">
        <v>0</v>
      </c>
      <c r="X1719">
        <v>0</v>
      </c>
      <c r="Y1719" s="1">
        <v>44417</v>
      </c>
      <c r="Z1719" s="1">
        <v>44417</v>
      </c>
      <c r="AA1719">
        <v>8</v>
      </c>
      <c r="AB1719" t="s">
        <v>52</v>
      </c>
      <c r="AC1719" t="b">
        <v>1</v>
      </c>
      <c r="AD1719" t="b">
        <v>0</v>
      </c>
    </row>
    <row r="1720" spans="1:30" x14ac:dyDescent="0.25">
      <c r="A1720" t="s">
        <v>261</v>
      </c>
      <c r="B1720" s="1">
        <v>44782</v>
      </c>
      <c r="D1720" s="1">
        <v>44963</v>
      </c>
      <c r="E1720" s="1">
        <v>44963</v>
      </c>
      <c r="F1720">
        <v>0</v>
      </c>
      <c r="G1720" t="s">
        <v>92</v>
      </c>
      <c r="H1720">
        <v>0</v>
      </c>
      <c r="I1720">
        <v>0</v>
      </c>
      <c r="J1720">
        <v>0</v>
      </c>
      <c r="K1720">
        <v>0</v>
      </c>
      <c r="L1720" t="s">
        <v>47</v>
      </c>
      <c r="M1720" t="s">
        <v>95</v>
      </c>
      <c r="N1720" t="s">
        <v>33</v>
      </c>
      <c r="O1720">
        <v>23</v>
      </c>
      <c r="P1720" t="s">
        <v>70</v>
      </c>
      <c r="Q1720" t="s">
        <v>50</v>
      </c>
      <c r="R1720" t="s">
        <v>63</v>
      </c>
      <c r="S1720" t="s">
        <v>100</v>
      </c>
      <c r="T1720">
        <v>0</v>
      </c>
      <c r="U1720">
        <v>0</v>
      </c>
      <c r="V1720">
        <v>0</v>
      </c>
      <c r="W1720">
        <v>0</v>
      </c>
      <c r="X1720">
        <v>0</v>
      </c>
      <c r="Y1720">
        <v>0</v>
      </c>
      <c r="Z1720" t="s">
        <v>37</v>
      </c>
      <c r="AA1720">
        <v>0</v>
      </c>
      <c r="AB1720" t="s">
        <v>52</v>
      </c>
      <c r="AC1720" t="b">
        <v>1</v>
      </c>
      <c r="AD1720" t="b">
        <v>0</v>
      </c>
    </row>
    <row r="1721" spans="1:30" x14ac:dyDescent="0.25">
      <c r="A1721" t="s">
        <v>1781</v>
      </c>
      <c r="B1721" s="1">
        <v>45051</v>
      </c>
      <c r="D1721" s="1">
        <v>45355</v>
      </c>
      <c r="E1721" s="1">
        <v>45355</v>
      </c>
      <c r="F1721" s="1">
        <v>45640</v>
      </c>
      <c r="G1721" s="1">
        <v>45640</v>
      </c>
      <c r="H1721">
        <v>7</v>
      </c>
      <c r="I1721">
        <v>277.16000000000003</v>
      </c>
      <c r="J1721">
        <v>39.590000000000003</v>
      </c>
      <c r="K1721">
        <v>49.43</v>
      </c>
      <c r="L1721" t="s">
        <v>40</v>
      </c>
      <c r="M1721" t="s">
        <v>41</v>
      </c>
      <c r="N1721" t="s">
        <v>48</v>
      </c>
      <c r="O1721">
        <v>29</v>
      </c>
      <c r="P1721" t="s">
        <v>70</v>
      </c>
      <c r="Q1721" t="s">
        <v>50</v>
      </c>
      <c r="R1721" t="s">
        <v>35</v>
      </c>
      <c r="S1721" t="s">
        <v>51</v>
      </c>
      <c r="T1721">
        <v>0</v>
      </c>
      <c r="U1721">
        <v>0</v>
      </c>
      <c r="V1721">
        <v>1</v>
      </c>
      <c r="W1721">
        <v>0</v>
      </c>
      <c r="X1721">
        <v>0</v>
      </c>
      <c r="Y1721">
        <v>0</v>
      </c>
      <c r="Z1721" t="s">
        <v>37</v>
      </c>
      <c r="AA1721">
        <v>0</v>
      </c>
      <c r="AB1721" t="s">
        <v>38</v>
      </c>
      <c r="AC1721" t="b">
        <v>1</v>
      </c>
      <c r="AD1721" t="b">
        <v>0</v>
      </c>
    </row>
    <row r="1722" spans="1:30" x14ac:dyDescent="0.25">
      <c r="A1722" t="s">
        <v>1782</v>
      </c>
      <c r="B1722" s="1">
        <v>44294</v>
      </c>
      <c r="D1722">
        <v>0</v>
      </c>
      <c r="E1722" t="s">
        <v>92</v>
      </c>
      <c r="F1722">
        <v>0</v>
      </c>
      <c r="G1722" t="s">
        <v>92</v>
      </c>
      <c r="H1722">
        <v>0</v>
      </c>
      <c r="I1722">
        <v>0</v>
      </c>
      <c r="J1722">
        <v>0</v>
      </c>
      <c r="K1722">
        <v>0</v>
      </c>
      <c r="L1722" t="s">
        <v>59</v>
      </c>
      <c r="M1722" t="s">
        <v>95</v>
      </c>
      <c r="N1722" t="s">
        <v>42</v>
      </c>
      <c r="O1722">
        <v>39</v>
      </c>
      <c r="P1722" t="s">
        <v>34</v>
      </c>
      <c r="Q1722" t="s">
        <v>90</v>
      </c>
      <c r="R1722" t="s">
        <v>35</v>
      </c>
      <c r="S1722" t="s">
        <v>96</v>
      </c>
      <c r="T1722">
        <v>0</v>
      </c>
      <c r="U1722">
        <v>0</v>
      </c>
      <c r="V1722">
        <v>0</v>
      </c>
      <c r="W1722">
        <v>0</v>
      </c>
      <c r="X1722">
        <v>0</v>
      </c>
      <c r="Y1722" s="1">
        <v>44625</v>
      </c>
      <c r="Z1722" s="1">
        <v>44625</v>
      </c>
      <c r="AA1722">
        <v>0</v>
      </c>
      <c r="AB1722" t="s">
        <v>38</v>
      </c>
      <c r="AC1722" t="b">
        <v>0</v>
      </c>
      <c r="AD1722" t="b">
        <v>0</v>
      </c>
    </row>
    <row r="1723" spans="1:30" x14ac:dyDescent="0.25">
      <c r="A1723" t="s">
        <v>1783</v>
      </c>
      <c r="B1723" s="1">
        <v>44969</v>
      </c>
      <c r="D1723" s="1">
        <v>45010</v>
      </c>
      <c r="E1723" s="1">
        <v>45010</v>
      </c>
      <c r="F1723" s="1">
        <v>45152</v>
      </c>
      <c r="G1723" s="1">
        <v>45152</v>
      </c>
      <c r="H1723">
        <v>3</v>
      </c>
      <c r="I1723">
        <v>143.69999999999999</v>
      </c>
      <c r="J1723">
        <v>47.9</v>
      </c>
      <c r="K1723">
        <v>0</v>
      </c>
      <c r="L1723" t="s">
        <v>47</v>
      </c>
      <c r="M1723" t="s">
        <v>41</v>
      </c>
      <c r="N1723" t="s">
        <v>42</v>
      </c>
      <c r="O1723">
        <v>35</v>
      </c>
      <c r="P1723" t="s">
        <v>34</v>
      </c>
      <c r="Q1723" t="s">
        <v>50</v>
      </c>
      <c r="R1723" t="s">
        <v>63</v>
      </c>
      <c r="S1723" t="s">
        <v>45</v>
      </c>
      <c r="T1723">
        <v>0</v>
      </c>
      <c r="U1723">
        <v>0</v>
      </c>
      <c r="V1723">
        <v>0</v>
      </c>
      <c r="W1723">
        <v>0</v>
      </c>
      <c r="X1723">
        <v>3</v>
      </c>
      <c r="Y1723">
        <v>0</v>
      </c>
      <c r="Z1723" t="s">
        <v>37</v>
      </c>
      <c r="AA1723">
        <v>9</v>
      </c>
      <c r="AB1723" t="s">
        <v>73</v>
      </c>
      <c r="AC1723" t="b">
        <v>1</v>
      </c>
      <c r="AD1723" t="b">
        <v>1</v>
      </c>
    </row>
    <row r="1724" spans="1:30" x14ac:dyDescent="0.25">
      <c r="A1724" t="s">
        <v>1784</v>
      </c>
      <c r="B1724" s="1">
        <v>45446</v>
      </c>
      <c r="D1724" s="1">
        <v>45596</v>
      </c>
      <c r="E1724" s="1">
        <v>45596</v>
      </c>
      <c r="F1724" s="1">
        <v>45649</v>
      </c>
      <c r="G1724" s="1">
        <v>45649</v>
      </c>
      <c r="H1724">
        <v>6</v>
      </c>
      <c r="I1724">
        <v>271.35000000000002</v>
      </c>
      <c r="J1724">
        <v>45.23</v>
      </c>
      <c r="K1724">
        <v>37.08</v>
      </c>
      <c r="L1724" t="s">
        <v>47</v>
      </c>
      <c r="M1724" t="s">
        <v>41</v>
      </c>
      <c r="N1724" t="s">
        <v>42</v>
      </c>
      <c r="O1724">
        <v>26</v>
      </c>
      <c r="P1724" t="s">
        <v>70</v>
      </c>
      <c r="Q1724" t="s">
        <v>82</v>
      </c>
      <c r="R1724" t="s">
        <v>56</v>
      </c>
      <c r="S1724" t="s">
        <v>45</v>
      </c>
      <c r="T1724">
        <v>1</v>
      </c>
      <c r="U1724">
        <v>0</v>
      </c>
      <c r="V1724">
        <v>0</v>
      </c>
      <c r="W1724">
        <v>0</v>
      </c>
      <c r="X1724">
        <v>3</v>
      </c>
      <c r="Y1724" s="1">
        <v>45681</v>
      </c>
      <c r="Z1724" s="1">
        <v>45681</v>
      </c>
      <c r="AA1724">
        <v>0</v>
      </c>
      <c r="AB1724" t="s">
        <v>38</v>
      </c>
      <c r="AC1724" t="b">
        <v>1</v>
      </c>
      <c r="AD1724" t="b">
        <v>0</v>
      </c>
    </row>
    <row r="1725" spans="1:30" x14ac:dyDescent="0.25">
      <c r="A1725" t="s">
        <v>1785</v>
      </c>
      <c r="B1725" s="1">
        <v>44097</v>
      </c>
      <c r="D1725" s="1">
        <v>44799</v>
      </c>
      <c r="E1725" s="1">
        <v>44799</v>
      </c>
      <c r="F1725" s="1">
        <v>45558</v>
      </c>
      <c r="G1725" s="1">
        <v>45558</v>
      </c>
      <c r="H1725">
        <v>3</v>
      </c>
      <c r="I1725">
        <v>147.13999999999999</v>
      </c>
      <c r="J1725">
        <v>49.05</v>
      </c>
      <c r="K1725">
        <v>125.33</v>
      </c>
      <c r="L1725" t="s">
        <v>59</v>
      </c>
      <c r="M1725" t="s">
        <v>54</v>
      </c>
      <c r="N1725" t="s">
        <v>42</v>
      </c>
      <c r="O1725">
        <v>16</v>
      </c>
      <c r="P1725" t="s">
        <v>49</v>
      </c>
      <c r="Q1725" t="s">
        <v>43</v>
      </c>
      <c r="R1725" t="s">
        <v>56</v>
      </c>
      <c r="S1725" t="s">
        <v>51</v>
      </c>
      <c r="T1725">
        <v>0</v>
      </c>
      <c r="U1725">
        <v>1</v>
      </c>
      <c r="V1725">
        <v>0</v>
      </c>
      <c r="W1725">
        <v>0</v>
      </c>
      <c r="X1725">
        <v>1</v>
      </c>
      <c r="Y1725" s="1">
        <v>44712</v>
      </c>
      <c r="Z1725" s="1">
        <v>44712</v>
      </c>
      <c r="AA1725">
        <v>0</v>
      </c>
      <c r="AB1725" t="s">
        <v>52</v>
      </c>
      <c r="AC1725" t="b">
        <v>1</v>
      </c>
      <c r="AD1725" t="b">
        <v>0</v>
      </c>
    </row>
    <row r="1726" spans="1:30" x14ac:dyDescent="0.25">
      <c r="A1726" t="s">
        <v>1786</v>
      </c>
      <c r="B1726" s="1">
        <v>43971</v>
      </c>
      <c r="D1726" s="1">
        <v>44494</v>
      </c>
      <c r="E1726" s="1">
        <v>44494</v>
      </c>
      <c r="F1726" s="1">
        <v>44677</v>
      </c>
      <c r="G1726" s="1">
        <v>44677</v>
      </c>
      <c r="H1726">
        <v>3</v>
      </c>
      <c r="I1726">
        <v>76.52</v>
      </c>
      <c r="J1726">
        <v>25.51</v>
      </c>
      <c r="K1726">
        <v>13.69</v>
      </c>
      <c r="L1726" t="s">
        <v>87</v>
      </c>
      <c r="M1726" t="s">
        <v>95</v>
      </c>
      <c r="N1726" t="s">
        <v>42</v>
      </c>
      <c r="O1726">
        <v>29</v>
      </c>
      <c r="P1726" t="s">
        <v>70</v>
      </c>
      <c r="Q1726" t="s">
        <v>90</v>
      </c>
      <c r="R1726" t="s">
        <v>63</v>
      </c>
      <c r="S1726" t="s">
        <v>96</v>
      </c>
      <c r="T1726">
        <v>0</v>
      </c>
      <c r="U1726">
        <v>0</v>
      </c>
      <c r="V1726">
        <v>0</v>
      </c>
      <c r="W1726">
        <v>0</v>
      </c>
      <c r="X1726">
        <v>1</v>
      </c>
      <c r="Y1726" s="1">
        <v>44626</v>
      </c>
      <c r="Z1726" s="1">
        <v>44626</v>
      </c>
      <c r="AA1726">
        <v>0</v>
      </c>
      <c r="AB1726" t="s">
        <v>52</v>
      </c>
      <c r="AC1726" t="b">
        <v>1</v>
      </c>
      <c r="AD1726" t="b">
        <v>0</v>
      </c>
    </row>
    <row r="1727" spans="1:30" x14ac:dyDescent="0.25">
      <c r="A1727" t="s">
        <v>1787</v>
      </c>
      <c r="B1727" s="1">
        <v>44693</v>
      </c>
      <c r="D1727" s="1">
        <v>45167</v>
      </c>
      <c r="E1727" s="1">
        <v>45167</v>
      </c>
      <c r="F1727" s="1">
        <v>45678</v>
      </c>
      <c r="G1727" s="1">
        <v>45678</v>
      </c>
      <c r="H1727">
        <v>4</v>
      </c>
      <c r="I1727">
        <v>360.93</v>
      </c>
      <c r="J1727">
        <v>90.23</v>
      </c>
      <c r="K1727">
        <v>42.28</v>
      </c>
      <c r="L1727" t="s">
        <v>40</v>
      </c>
      <c r="M1727" t="s">
        <v>41</v>
      </c>
      <c r="N1727" t="s">
        <v>33</v>
      </c>
      <c r="O1727">
        <v>27</v>
      </c>
      <c r="P1727" t="s">
        <v>70</v>
      </c>
      <c r="Q1727" t="s">
        <v>43</v>
      </c>
      <c r="R1727" t="s">
        <v>56</v>
      </c>
      <c r="S1727" t="s">
        <v>36</v>
      </c>
      <c r="T1727">
        <v>0</v>
      </c>
      <c r="U1727">
        <v>0</v>
      </c>
      <c r="V1727">
        <v>0</v>
      </c>
      <c r="W1727">
        <v>0</v>
      </c>
      <c r="X1727">
        <v>0</v>
      </c>
      <c r="Y1727" s="1">
        <v>45853</v>
      </c>
      <c r="Z1727" s="1">
        <v>45853</v>
      </c>
      <c r="AA1727">
        <v>0</v>
      </c>
      <c r="AB1727" t="s">
        <v>38</v>
      </c>
      <c r="AC1727" t="b">
        <v>0</v>
      </c>
      <c r="AD1727" t="b">
        <v>1</v>
      </c>
    </row>
    <row r="1728" spans="1:30" x14ac:dyDescent="0.25">
      <c r="A1728" t="s">
        <v>1788</v>
      </c>
      <c r="B1728" s="1">
        <v>45117</v>
      </c>
      <c r="D1728" s="1">
        <v>45516</v>
      </c>
      <c r="E1728" s="1">
        <v>45516</v>
      </c>
      <c r="F1728" s="1">
        <v>45938</v>
      </c>
      <c r="G1728" s="1">
        <v>45938</v>
      </c>
      <c r="H1728">
        <v>6</v>
      </c>
      <c r="I1728">
        <v>361.92</v>
      </c>
      <c r="J1728">
        <v>60.32</v>
      </c>
      <c r="K1728">
        <v>17.41</v>
      </c>
      <c r="L1728" t="s">
        <v>31</v>
      </c>
      <c r="M1728" t="s">
        <v>41</v>
      </c>
      <c r="N1728" t="s">
        <v>42</v>
      </c>
      <c r="O1728">
        <v>27</v>
      </c>
      <c r="P1728" t="s">
        <v>70</v>
      </c>
      <c r="Q1728" t="s">
        <v>50</v>
      </c>
      <c r="R1728" t="s">
        <v>56</v>
      </c>
      <c r="S1728" t="s">
        <v>45</v>
      </c>
      <c r="T1728">
        <v>1</v>
      </c>
      <c r="U1728">
        <v>0</v>
      </c>
      <c r="V1728">
        <v>0</v>
      </c>
      <c r="W1728">
        <v>1</v>
      </c>
      <c r="X1728">
        <v>2</v>
      </c>
      <c r="Y1728" s="1">
        <v>45936</v>
      </c>
      <c r="Z1728" s="1">
        <v>45936</v>
      </c>
      <c r="AA1728">
        <v>0</v>
      </c>
      <c r="AB1728" t="s">
        <v>38</v>
      </c>
      <c r="AC1728" t="b">
        <v>0</v>
      </c>
      <c r="AD1728" t="b">
        <v>0</v>
      </c>
    </row>
    <row r="1729" spans="1:30" x14ac:dyDescent="0.25">
      <c r="A1729" t="s">
        <v>1789</v>
      </c>
      <c r="B1729" s="1">
        <v>44524</v>
      </c>
      <c r="D1729" s="1">
        <v>45773</v>
      </c>
      <c r="E1729" s="1">
        <v>45773</v>
      </c>
      <c r="F1729" s="1">
        <v>45884</v>
      </c>
      <c r="G1729" s="1">
        <v>45884</v>
      </c>
      <c r="H1729">
        <v>2</v>
      </c>
      <c r="I1729">
        <v>121.66</v>
      </c>
      <c r="J1729">
        <v>60.83</v>
      </c>
      <c r="K1729">
        <v>100.24</v>
      </c>
      <c r="L1729" t="s">
        <v>47</v>
      </c>
      <c r="M1729" t="s">
        <v>104</v>
      </c>
      <c r="N1729" t="s">
        <v>48</v>
      </c>
      <c r="O1729">
        <v>16</v>
      </c>
      <c r="P1729" t="s">
        <v>49</v>
      </c>
      <c r="Q1729" t="s">
        <v>82</v>
      </c>
      <c r="R1729" t="s">
        <v>35</v>
      </c>
      <c r="S1729" t="s">
        <v>57</v>
      </c>
      <c r="T1729">
        <v>0</v>
      </c>
      <c r="U1729">
        <v>0</v>
      </c>
      <c r="V1729">
        <v>0</v>
      </c>
      <c r="W1729">
        <v>0</v>
      </c>
      <c r="X1729">
        <v>1</v>
      </c>
      <c r="Y1729" s="1">
        <v>45004</v>
      </c>
      <c r="Z1729" s="1">
        <v>45004</v>
      </c>
      <c r="AA1729">
        <v>0</v>
      </c>
      <c r="AB1729" t="s">
        <v>52</v>
      </c>
      <c r="AC1729" t="b">
        <v>1</v>
      </c>
      <c r="AD1729" t="b">
        <v>1</v>
      </c>
    </row>
    <row r="1730" spans="1:30" x14ac:dyDescent="0.25">
      <c r="A1730" t="s">
        <v>1790</v>
      </c>
      <c r="B1730" s="1">
        <v>44866</v>
      </c>
      <c r="D1730" s="1">
        <v>45863</v>
      </c>
      <c r="E1730" s="1">
        <v>45863</v>
      </c>
      <c r="F1730" s="1">
        <v>45896</v>
      </c>
      <c r="G1730" s="1">
        <v>45896</v>
      </c>
      <c r="H1730">
        <v>8</v>
      </c>
      <c r="I1730">
        <v>751.8</v>
      </c>
      <c r="J1730">
        <v>93.98</v>
      </c>
      <c r="K1730">
        <v>132.61000000000001</v>
      </c>
      <c r="L1730" t="s">
        <v>65</v>
      </c>
      <c r="M1730" t="s">
        <v>104</v>
      </c>
      <c r="N1730" t="s">
        <v>48</v>
      </c>
      <c r="O1730">
        <v>37</v>
      </c>
      <c r="P1730" t="s">
        <v>34</v>
      </c>
      <c r="Q1730" t="s">
        <v>35</v>
      </c>
      <c r="R1730" t="s">
        <v>56</v>
      </c>
      <c r="S1730" t="s">
        <v>85</v>
      </c>
      <c r="T1730">
        <v>0</v>
      </c>
      <c r="U1730">
        <v>0</v>
      </c>
      <c r="V1730">
        <v>0</v>
      </c>
      <c r="W1730">
        <v>0</v>
      </c>
      <c r="X1730">
        <v>3</v>
      </c>
      <c r="Y1730" s="1">
        <v>45773</v>
      </c>
      <c r="Z1730" s="1">
        <v>45773</v>
      </c>
      <c r="AA1730">
        <v>2</v>
      </c>
      <c r="AB1730" t="s">
        <v>52</v>
      </c>
      <c r="AC1730" t="b">
        <v>1</v>
      </c>
      <c r="AD1730" t="b">
        <v>0</v>
      </c>
    </row>
    <row r="1731" spans="1:30" x14ac:dyDescent="0.25">
      <c r="A1731" t="s">
        <v>1791</v>
      </c>
      <c r="B1731" s="1">
        <v>45401</v>
      </c>
      <c r="D1731" s="1">
        <v>45637</v>
      </c>
      <c r="E1731" s="1">
        <v>45637</v>
      </c>
      <c r="F1731" s="1">
        <v>45840</v>
      </c>
      <c r="G1731" s="1">
        <v>45840</v>
      </c>
      <c r="H1731">
        <v>2</v>
      </c>
      <c r="I1731">
        <v>46.28</v>
      </c>
      <c r="J1731">
        <v>23.14</v>
      </c>
      <c r="K1731">
        <v>0</v>
      </c>
      <c r="L1731" t="s">
        <v>65</v>
      </c>
      <c r="M1731" t="s">
        <v>60</v>
      </c>
      <c r="N1731" t="s">
        <v>48</v>
      </c>
      <c r="O1731">
        <v>30</v>
      </c>
      <c r="P1731" t="s">
        <v>70</v>
      </c>
      <c r="Q1731" t="s">
        <v>35</v>
      </c>
      <c r="R1731" t="s">
        <v>56</v>
      </c>
      <c r="S1731" t="s">
        <v>57</v>
      </c>
      <c r="T1731">
        <v>0</v>
      </c>
      <c r="U1731">
        <v>1</v>
      </c>
      <c r="V1731">
        <v>0</v>
      </c>
      <c r="W1731">
        <v>0</v>
      </c>
      <c r="X1731">
        <v>0</v>
      </c>
      <c r="Y1731" s="1">
        <v>45918</v>
      </c>
      <c r="Z1731" s="1">
        <v>45918</v>
      </c>
      <c r="AA1731">
        <v>0</v>
      </c>
      <c r="AB1731" t="s">
        <v>73</v>
      </c>
      <c r="AC1731" t="b">
        <v>0</v>
      </c>
      <c r="AD1731" t="b">
        <v>0</v>
      </c>
    </row>
    <row r="1732" spans="1:30" x14ac:dyDescent="0.25">
      <c r="A1732" t="s">
        <v>1792</v>
      </c>
      <c r="B1732" s="1">
        <v>44736</v>
      </c>
      <c r="D1732" s="1">
        <v>45090</v>
      </c>
      <c r="E1732" s="1">
        <v>45090</v>
      </c>
      <c r="F1732" s="1">
        <v>45292</v>
      </c>
      <c r="G1732" s="1">
        <v>45292</v>
      </c>
      <c r="H1732">
        <v>4</v>
      </c>
      <c r="I1732">
        <v>386.31</v>
      </c>
      <c r="J1732">
        <v>96.58</v>
      </c>
      <c r="K1732">
        <v>26.11</v>
      </c>
      <c r="L1732" t="s">
        <v>65</v>
      </c>
      <c r="M1732" t="s">
        <v>60</v>
      </c>
      <c r="N1732" t="s">
        <v>42</v>
      </c>
      <c r="O1732">
        <v>0</v>
      </c>
      <c r="P1732" t="s">
        <v>80</v>
      </c>
      <c r="Q1732" t="s">
        <v>55</v>
      </c>
      <c r="R1732" t="s">
        <v>56</v>
      </c>
      <c r="S1732" t="s">
        <v>57</v>
      </c>
      <c r="T1732">
        <v>0</v>
      </c>
      <c r="U1732">
        <v>0</v>
      </c>
      <c r="V1732">
        <v>0</v>
      </c>
      <c r="W1732">
        <v>0</v>
      </c>
      <c r="X1732">
        <v>1</v>
      </c>
      <c r="Y1732" s="1">
        <v>45426</v>
      </c>
      <c r="Z1732" s="1">
        <v>45426</v>
      </c>
      <c r="AA1732">
        <v>5</v>
      </c>
      <c r="AB1732" t="s">
        <v>38</v>
      </c>
      <c r="AC1732" t="b">
        <v>1</v>
      </c>
      <c r="AD1732" t="b">
        <v>1</v>
      </c>
    </row>
    <row r="1733" spans="1:30" x14ac:dyDescent="0.25">
      <c r="A1733" t="s">
        <v>1793</v>
      </c>
      <c r="B1733" s="1">
        <v>45186</v>
      </c>
      <c r="D1733" s="1">
        <v>45474</v>
      </c>
      <c r="E1733" s="1">
        <v>45474</v>
      </c>
      <c r="F1733" s="1">
        <v>45811</v>
      </c>
      <c r="G1733" s="1">
        <v>45811</v>
      </c>
      <c r="H1733">
        <v>1</v>
      </c>
      <c r="I1733">
        <v>69.11</v>
      </c>
      <c r="J1733">
        <v>69.11</v>
      </c>
      <c r="K1733">
        <v>227.57</v>
      </c>
      <c r="L1733" t="s">
        <v>87</v>
      </c>
      <c r="M1733" t="s">
        <v>62</v>
      </c>
      <c r="N1733" t="s">
        <v>33</v>
      </c>
      <c r="O1733">
        <v>25</v>
      </c>
      <c r="P1733" t="s">
        <v>70</v>
      </c>
      <c r="Q1733" t="s">
        <v>43</v>
      </c>
      <c r="R1733" t="s">
        <v>35</v>
      </c>
      <c r="S1733" t="s">
        <v>100</v>
      </c>
      <c r="T1733">
        <v>0</v>
      </c>
      <c r="U1733">
        <v>1</v>
      </c>
      <c r="V1733">
        <v>0</v>
      </c>
      <c r="W1733">
        <v>0</v>
      </c>
      <c r="X1733">
        <v>0</v>
      </c>
      <c r="Y1733" s="1">
        <v>45475</v>
      </c>
      <c r="Z1733" s="1">
        <v>45475</v>
      </c>
      <c r="AA1733">
        <v>0</v>
      </c>
      <c r="AB1733" t="s">
        <v>52</v>
      </c>
      <c r="AC1733" t="b">
        <v>1</v>
      </c>
      <c r="AD1733" t="b">
        <v>0</v>
      </c>
    </row>
    <row r="1734" spans="1:30" x14ac:dyDescent="0.25">
      <c r="A1734" t="s">
        <v>1794</v>
      </c>
      <c r="B1734" s="1">
        <v>44933</v>
      </c>
      <c r="D1734" s="1">
        <v>45276</v>
      </c>
      <c r="E1734" s="1">
        <v>45276</v>
      </c>
      <c r="F1734" s="1">
        <v>45806</v>
      </c>
      <c r="G1734" s="1">
        <v>45806</v>
      </c>
      <c r="H1734">
        <v>3</v>
      </c>
      <c r="I1734">
        <v>154.12</v>
      </c>
      <c r="J1734">
        <v>51.37</v>
      </c>
      <c r="K1734">
        <v>25.95</v>
      </c>
      <c r="L1734" t="s">
        <v>59</v>
      </c>
      <c r="M1734" t="s">
        <v>62</v>
      </c>
      <c r="N1734" t="s">
        <v>33</v>
      </c>
      <c r="O1734">
        <v>16</v>
      </c>
      <c r="P1734" t="s">
        <v>49</v>
      </c>
      <c r="Q1734" t="s">
        <v>55</v>
      </c>
      <c r="R1734" t="s">
        <v>56</v>
      </c>
      <c r="S1734" t="s">
        <v>51</v>
      </c>
      <c r="T1734">
        <v>0</v>
      </c>
      <c r="U1734">
        <v>0</v>
      </c>
      <c r="V1734">
        <v>0</v>
      </c>
      <c r="W1734">
        <v>1</v>
      </c>
      <c r="X1734">
        <v>0</v>
      </c>
      <c r="Y1734" s="1">
        <v>45303</v>
      </c>
      <c r="Z1734" s="1">
        <v>45303</v>
      </c>
      <c r="AA1734">
        <v>8</v>
      </c>
      <c r="AB1734" t="s">
        <v>52</v>
      </c>
      <c r="AC1734" t="b">
        <v>1</v>
      </c>
      <c r="AD1734" t="b">
        <v>0</v>
      </c>
    </row>
    <row r="1735" spans="1:30" x14ac:dyDescent="0.25">
      <c r="A1735" t="s">
        <v>1795</v>
      </c>
      <c r="B1735" s="1">
        <v>44144</v>
      </c>
      <c r="D1735" s="1">
        <v>44567</v>
      </c>
      <c r="E1735" s="1">
        <v>44567</v>
      </c>
      <c r="F1735" s="1">
        <v>45118</v>
      </c>
      <c r="G1735" s="1">
        <v>45118</v>
      </c>
      <c r="H1735">
        <v>1</v>
      </c>
      <c r="I1735">
        <v>54.86</v>
      </c>
      <c r="J1735">
        <v>54.86</v>
      </c>
      <c r="K1735">
        <v>65.56</v>
      </c>
      <c r="L1735" t="s">
        <v>31</v>
      </c>
      <c r="M1735" t="s">
        <v>32</v>
      </c>
      <c r="N1735" t="s">
        <v>48</v>
      </c>
      <c r="O1735">
        <v>42</v>
      </c>
      <c r="P1735" t="s">
        <v>34</v>
      </c>
      <c r="Q1735" t="s">
        <v>35</v>
      </c>
      <c r="R1735" t="s">
        <v>35</v>
      </c>
      <c r="S1735" t="s">
        <v>45</v>
      </c>
      <c r="T1735">
        <v>1</v>
      </c>
      <c r="U1735">
        <v>0</v>
      </c>
      <c r="V1735">
        <v>0</v>
      </c>
      <c r="W1735">
        <v>0</v>
      </c>
      <c r="X1735">
        <v>0</v>
      </c>
      <c r="Y1735">
        <v>0</v>
      </c>
      <c r="Z1735" t="s">
        <v>37</v>
      </c>
      <c r="AA1735">
        <v>4</v>
      </c>
      <c r="AB1735" t="s">
        <v>52</v>
      </c>
      <c r="AC1735" t="b">
        <v>0</v>
      </c>
      <c r="AD1735" t="b">
        <v>0</v>
      </c>
    </row>
    <row r="1736" spans="1:30" x14ac:dyDescent="0.25">
      <c r="A1736" t="s">
        <v>1796</v>
      </c>
      <c r="B1736" s="1">
        <v>44934</v>
      </c>
      <c r="D1736" s="1">
        <v>45648</v>
      </c>
      <c r="E1736" s="1">
        <v>45648</v>
      </c>
      <c r="F1736" s="1">
        <v>45868</v>
      </c>
      <c r="G1736" s="1">
        <v>45868</v>
      </c>
      <c r="H1736">
        <v>3</v>
      </c>
      <c r="I1736">
        <v>221.37</v>
      </c>
      <c r="J1736">
        <v>73.790000000000006</v>
      </c>
      <c r="K1736">
        <v>153.07</v>
      </c>
      <c r="L1736" t="s">
        <v>65</v>
      </c>
      <c r="M1736" t="s">
        <v>88</v>
      </c>
      <c r="N1736" t="s">
        <v>42</v>
      </c>
      <c r="O1736">
        <v>32</v>
      </c>
      <c r="P1736" t="s">
        <v>34</v>
      </c>
      <c r="Q1736" t="s">
        <v>35</v>
      </c>
      <c r="R1736" t="s">
        <v>35</v>
      </c>
      <c r="S1736" t="s">
        <v>72</v>
      </c>
      <c r="T1736">
        <v>0</v>
      </c>
      <c r="U1736">
        <v>0</v>
      </c>
      <c r="V1736">
        <v>0</v>
      </c>
      <c r="W1736">
        <v>0</v>
      </c>
      <c r="X1736">
        <v>1</v>
      </c>
      <c r="Y1736" s="1">
        <v>45207</v>
      </c>
      <c r="Z1736" s="1">
        <v>45207</v>
      </c>
      <c r="AA1736">
        <v>1</v>
      </c>
      <c r="AB1736" t="s">
        <v>52</v>
      </c>
      <c r="AC1736" t="b">
        <v>0</v>
      </c>
      <c r="AD1736" t="b">
        <v>0</v>
      </c>
    </row>
    <row r="1737" spans="1:30" x14ac:dyDescent="0.25">
      <c r="A1737" t="s">
        <v>1797</v>
      </c>
      <c r="B1737" s="1">
        <v>45534</v>
      </c>
      <c r="D1737" s="1">
        <v>45709</v>
      </c>
      <c r="E1737" s="1">
        <v>45709</v>
      </c>
      <c r="F1737" s="1">
        <v>45755</v>
      </c>
      <c r="G1737" s="1">
        <v>45755</v>
      </c>
      <c r="H1737">
        <v>2</v>
      </c>
      <c r="I1737">
        <v>66.760000000000005</v>
      </c>
      <c r="J1737">
        <v>33.380000000000003</v>
      </c>
      <c r="K1737">
        <v>17.64</v>
      </c>
      <c r="L1737" t="s">
        <v>59</v>
      </c>
      <c r="M1737" t="s">
        <v>69</v>
      </c>
      <c r="N1737" t="s">
        <v>33</v>
      </c>
      <c r="O1737">
        <v>36</v>
      </c>
      <c r="P1737" t="s">
        <v>34</v>
      </c>
      <c r="Q1737" t="s">
        <v>55</v>
      </c>
      <c r="R1737" t="s">
        <v>44</v>
      </c>
      <c r="S1737" t="s">
        <v>96</v>
      </c>
      <c r="T1737">
        <v>0</v>
      </c>
      <c r="U1737">
        <v>0</v>
      </c>
      <c r="V1737">
        <v>0</v>
      </c>
      <c r="W1737">
        <v>1</v>
      </c>
      <c r="X1737">
        <v>1</v>
      </c>
      <c r="Y1737">
        <v>0</v>
      </c>
      <c r="Z1737" t="s">
        <v>37</v>
      </c>
      <c r="AA1737">
        <v>2</v>
      </c>
      <c r="AB1737" t="s">
        <v>38</v>
      </c>
      <c r="AC1737" t="b">
        <v>0</v>
      </c>
      <c r="AD1737" t="b">
        <v>0</v>
      </c>
    </row>
    <row r="1738" spans="1:30" x14ac:dyDescent="0.25">
      <c r="A1738" t="s">
        <v>1798</v>
      </c>
      <c r="B1738" s="1">
        <v>45437</v>
      </c>
      <c r="D1738">
        <v>0</v>
      </c>
      <c r="E1738" t="s">
        <v>92</v>
      </c>
      <c r="F1738">
        <v>0</v>
      </c>
      <c r="G1738" t="s">
        <v>92</v>
      </c>
      <c r="H1738">
        <v>0</v>
      </c>
      <c r="I1738">
        <v>0</v>
      </c>
      <c r="J1738">
        <v>0</v>
      </c>
      <c r="K1738">
        <v>0</v>
      </c>
      <c r="L1738" t="s">
        <v>87</v>
      </c>
      <c r="M1738" t="s">
        <v>62</v>
      </c>
      <c r="N1738" t="s">
        <v>42</v>
      </c>
      <c r="O1738">
        <v>16</v>
      </c>
      <c r="P1738" t="s">
        <v>49</v>
      </c>
      <c r="Q1738" t="s">
        <v>90</v>
      </c>
      <c r="R1738" t="s">
        <v>67</v>
      </c>
      <c r="S1738" t="s">
        <v>72</v>
      </c>
      <c r="T1738">
        <v>0</v>
      </c>
      <c r="U1738">
        <v>0</v>
      </c>
      <c r="V1738">
        <v>0</v>
      </c>
      <c r="W1738">
        <v>0</v>
      </c>
      <c r="X1738">
        <v>0</v>
      </c>
      <c r="Y1738" s="1">
        <v>45911</v>
      </c>
      <c r="Z1738" s="1">
        <v>45911</v>
      </c>
      <c r="AA1738">
        <v>0</v>
      </c>
      <c r="AB1738" t="s">
        <v>52</v>
      </c>
      <c r="AC1738" t="b">
        <v>1</v>
      </c>
      <c r="AD1738" t="b">
        <v>0</v>
      </c>
    </row>
    <row r="1739" spans="1:30" x14ac:dyDescent="0.25">
      <c r="A1739" t="s">
        <v>1799</v>
      </c>
      <c r="B1739" s="1">
        <v>44353</v>
      </c>
      <c r="D1739" s="1">
        <v>45094</v>
      </c>
      <c r="E1739" s="1">
        <v>45094</v>
      </c>
      <c r="F1739" s="1">
        <v>45925</v>
      </c>
      <c r="G1739" s="1">
        <v>45925</v>
      </c>
      <c r="H1739">
        <v>5</v>
      </c>
      <c r="I1739">
        <v>495.49</v>
      </c>
      <c r="J1739">
        <v>99.1</v>
      </c>
      <c r="K1739">
        <v>103.13</v>
      </c>
      <c r="L1739" t="s">
        <v>47</v>
      </c>
      <c r="M1739" t="s">
        <v>95</v>
      </c>
      <c r="N1739" t="s">
        <v>48</v>
      </c>
      <c r="O1739">
        <v>25</v>
      </c>
      <c r="P1739" t="s">
        <v>70</v>
      </c>
      <c r="Q1739" t="s">
        <v>82</v>
      </c>
      <c r="R1739" t="s">
        <v>56</v>
      </c>
      <c r="S1739" t="s">
        <v>51</v>
      </c>
      <c r="T1739">
        <v>0</v>
      </c>
      <c r="U1739">
        <v>0</v>
      </c>
      <c r="V1739">
        <v>0</v>
      </c>
      <c r="W1739">
        <v>0</v>
      </c>
      <c r="X1739">
        <v>2</v>
      </c>
      <c r="Y1739">
        <v>0</v>
      </c>
      <c r="Z1739" t="s">
        <v>37</v>
      </c>
      <c r="AA1739">
        <v>0</v>
      </c>
      <c r="AB1739" t="s">
        <v>52</v>
      </c>
      <c r="AC1739" t="b">
        <v>1</v>
      </c>
      <c r="AD1739" t="b">
        <v>0</v>
      </c>
    </row>
    <row r="1740" spans="1:30" x14ac:dyDescent="0.25">
      <c r="A1740" t="s">
        <v>1800</v>
      </c>
      <c r="B1740" s="1">
        <v>44874</v>
      </c>
      <c r="D1740" s="1">
        <v>45678</v>
      </c>
      <c r="E1740" s="1">
        <v>45678</v>
      </c>
      <c r="F1740" s="1">
        <v>45864</v>
      </c>
      <c r="G1740" s="1">
        <v>45864</v>
      </c>
      <c r="H1740">
        <v>1</v>
      </c>
      <c r="I1740">
        <v>60.72</v>
      </c>
      <c r="J1740">
        <v>60.72</v>
      </c>
      <c r="K1740">
        <v>49.78</v>
      </c>
      <c r="L1740" t="s">
        <v>59</v>
      </c>
      <c r="M1740" t="s">
        <v>62</v>
      </c>
      <c r="N1740" t="s">
        <v>48</v>
      </c>
      <c r="O1740">
        <v>16</v>
      </c>
      <c r="P1740" t="s">
        <v>49</v>
      </c>
      <c r="Q1740" t="s">
        <v>50</v>
      </c>
      <c r="R1740" t="s">
        <v>63</v>
      </c>
      <c r="S1740" t="s">
        <v>85</v>
      </c>
      <c r="T1740">
        <v>2</v>
      </c>
      <c r="U1740">
        <v>0</v>
      </c>
      <c r="V1740">
        <v>0</v>
      </c>
      <c r="W1740">
        <v>0</v>
      </c>
      <c r="X1740">
        <v>1</v>
      </c>
      <c r="Y1740" s="1">
        <v>45470</v>
      </c>
      <c r="Z1740" s="1">
        <v>45470</v>
      </c>
      <c r="AA1740">
        <v>1</v>
      </c>
      <c r="AB1740" t="s">
        <v>38</v>
      </c>
      <c r="AC1740" t="b">
        <v>0</v>
      </c>
      <c r="AD1740" t="b">
        <v>1</v>
      </c>
    </row>
    <row r="1741" spans="1:30" x14ac:dyDescent="0.25">
      <c r="A1741" t="s">
        <v>1801</v>
      </c>
      <c r="B1741" s="1">
        <v>44724</v>
      </c>
      <c r="D1741" s="1">
        <v>45224</v>
      </c>
      <c r="E1741" s="1">
        <v>45224</v>
      </c>
      <c r="F1741" s="1">
        <v>45523</v>
      </c>
      <c r="G1741" s="1">
        <v>45523</v>
      </c>
      <c r="H1741">
        <v>2</v>
      </c>
      <c r="I1741">
        <v>24.13</v>
      </c>
      <c r="J1741">
        <v>12.07</v>
      </c>
      <c r="K1741">
        <v>18.899999999999999</v>
      </c>
      <c r="L1741" t="s">
        <v>31</v>
      </c>
      <c r="M1741" t="s">
        <v>95</v>
      </c>
      <c r="N1741" t="s">
        <v>42</v>
      </c>
      <c r="O1741">
        <v>23</v>
      </c>
      <c r="P1741" t="s">
        <v>70</v>
      </c>
      <c r="Q1741" t="s">
        <v>55</v>
      </c>
      <c r="R1741" t="s">
        <v>67</v>
      </c>
      <c r="S1741" t="s">
        <v>100</v>
      </c>
      <c r="T1741">
        <v>0</v>
      </c>
      <c r="U1741">
        <v>0</v>
      </c>
      <c r="V1741">
        <v>0</v>
      </c>
      <c r="W1741">
        <v>0</v>
      </c>
      <c r="X1741">
        <v>2</v>
      </c>
      <c r="Y1741" s="1">
        <v>45455</v>
      </c>
      <c r="Z1741" s="1">
        <v>45455</v>
      </c>
      <c r="AA1741">
        <v>3</v>
      </c>
      <c r="AB1741" t="s">
        <v>38</v>
      </c>
      <c r="AC1741" t="b">
        <v>1</v>
      </c>
      <c r="AD1741" t="b">
        <v>0</v>
      </c>
    </row>
    <row r="1742" spans="1:30" x14ac:dyDescent="0.25">
      <c r="A1742" t="s">
        <v>1802</v>
      </c>
      <c r="B1742" s="1">
        <v>44612</v>
      </c>
      <c r="D1742" s="1">
        <v>44882</v>
      </c>
      <c r="E1742" s="1">
        <v>44882</v>
      </c>
      <c r="F1742" s="1">
        <v>45500</v>
      </c>
      <c r="G1742" s="1">
        <v>45500</v>
      </c>
      <c r="H1742">
        <v>2</v>
      </c>
      <c r="I1742">
        <v>125.6</v>
      </c>
      <c r="J1742">
        <v>62.8</v>
      </c>
      <c r="K1742">
        <v>61.1</v>
      </c>
      <c r="L1742" t="s">
        <v>40</v>
      </c>
      <c r="M1742" t="s">
        <v>60</v>
      </c>
      <c r="N1742" t="s">
        <v>42</v>
      </c>
      <c r="O1742">
        <v>31</v>
      </c>
      <c r="P1742" t="s">
        <v>34</v>
      </c>
      <c r="Q1742" t="s">
        <v>55</v>
      </c>
      <c r="R1742" t="s">
        <v>56</v>
      </c>
      <c r="S1742" t="s">
        <v>100</v>
      </c>
      <c r="T1742">
        <v>0</v>
      </c>
      <c r="U1742">
        <v>0</v>
      </c>
      <c r="V1742">
        <v>0</v>
      </c>
      <c r="W1742">
        <v>0</v>
      </c>
      <c r="X1742">
        <v>0</v>
      </c>
      <c r="Y1742">
        <v>0</v>
      </c>
      <c r="Z1742" t="s">
        <v>37</v>
      </c>
      <c r="AA1742">
        <v>3</v>
      </c>
      <c r="AB1742" t="s">
        <v>38</v>
      </c>
      <c r="AC1742" t="b">
        <v>1</v>
      </c>
      <c r="AD1742" t="b">
        <v>0</v>
      </c>
    </row>
    <row r="1743" spans="1:30" x14ac:dyDescent="0.25">
      <c r="A1743" t="s">
        <v>1803</v>
      </c>
      <c r="B1743" s="1">
        <v>45496</v>
      </c>
      <c r="D1743" s="1">
        <v>45538</v>
      </c>
      <c r="E1743" s="1">
        <v>45538</v>
      </c>
      <c r="F1743" s="1">
        <v>45892</v>
      </c>
      <c r="G1743" s="1">
        <v>45892</v>
      </c>
      <c r="H1743">
        <v>2</v>
      </c>
      <c r="I1743">
        <v>120.27</v>
      </c>
      <c r="J1743">
        <v>60.14</v>
      </c>
      <c r="K1743">
        <v>58.74</v>
      </c>
      <c r="L1743" t="s">
        <v>59</v>
      </c>
      <c r="M1743" t="s">
        <v>60</v>
      </c>
      <c r="N1743" t="s">
        <v>48</v>
      </c>
      <c r="O1743">
        <v>44</v>
      </c>
      <c r="P1743" t="s">
        <v>34</v>
      </c>
      <c r="Q1743" t="s">
        <v>43</v>
      </c>
      <c r="R1743" t="s">
        <v>67</v>
      </c>
      <c r="S1743" t="s">
        <v>85</v>
      </c>
      <c r="T1743">
        <v>0</v>
      </c>
      <c r="U1743">
        <v>0</v>
      </c>
      <c r="V1743">
        <v>0</v>
      </c>
      <c r="W1743">
        <v>0</v>
      </c>
      <c r="X1743">
        <v>1</v>
      </c>
      <c r="Y1743" s="1">
        <v>45881</v>
      </c>
      <c r="Z1743" s="1">
        <v>45881</v>
      </c>
      <c r="AA1743">
        <v>0</v>
      </c>
      <c r="AB1743" t="s">
        <v>38</v>
      </c>
      <c r="AC1743" t="b">
        <v>1</v>
      </c>
      <c r="AD1743" t="b">
        <v>0</v>
      </c>
    </row>
    <row r="1744" spans="1:30" x14ac:dyDescent="0.25">
      <c r="A1744" t="s">
        <v>1804</v>
      </c>
      <c r="B1744" s="1">
        <v>45096</v>
      </c>
      <c r="D1744">
        <v>0</v>
      </c>
      <c r="E1744" t="s">
        <v>92</v>
      </c>
      <c r="F1744">
        <v>0</v>
      </c>
      <c r="G1744" t="s">
        <v>92</v>
      </c>
      <c r="H1744">
        <v>0</v>
      </c>
      <c r="I1744">
        <v>0</v>
      </c>
      <c r="J1744">
        <v>0</v>
      </c>
      <c r="K1744">
        <v>0</v>
      </c>
      <c r="L1744" t="s">
        <v>65</v>
      </c>
      <c r="M1744" t="s">
        <v>95</v>
      </c>
      <c r="N1744" t="s">
        <v>33</v>
      </c>
      <c r="O1744">
        <v>0</v>
      </c>
      <c r="P1744" t="s">
        <v>80</v>
      </c>
      <c r="Q1744" t="s">
        <v>55</v>
      </c>
      <c r="R1744" t="s">
        <v>35</v>
      </c>
      <c r="S1744" t="s">
        <v>100</v>
      </c>
      <c r="T1744">
        <v>0</v>
      </c>
      <c r="U1744">
        <v>0</v>
      </c>
      <c r="V1744">
        <v>0</v>
      </c>
      <c r="W1744">
        <v>0</v>
      </c>
      <c r="X1744">
        <v>0</v>
      </c>
      <c r="Y1744">
        <v>0</v>
      </c>
      <c r="Z1744" t="s">
        <v>37</v>
      </c>
      <c r="AA1744">
        <v>5</v>
      </c>
      <c r="AB1744" t="s">
        <v>52</v>
      </c>
      <c r="AC1744" t="b">
        <v>1</v>
      </c>
      <c r="AD1744" t="b">
        <v>0</v>
      </c>
    </row>
    <row r="1745" spans="1:30" x14ac:dyDescent="0.25">
      <c r="A1745" t="s">
        <v>1805</v>
      </c>
      <c r="B1745" s="1">
        <v>45575</v>
      </c>
      <c r="D1745" s="1">
        <v>45862</v>
      </c>
      <c r="E1745" s="1">
        <v>45862</v>
      </c>
      <c r="F1745" s="1">
        <v>45866</v>
      </c>
      <c r="G1745" s="1">
        <v>45866</v>
      </c>
      <c r="H1745">
        <v>3</v>
      </c>
      <c r="I1745">
        <v>240.68</v>
      </c>
      <c r="J1745">
        <v>80.23</v>
      </c>
      <c r="K1745">
        <v>89.76</v>
      </c>
      <c r="L1745" t="s">
        <v>47</v>
      </c>
      <c r="M1745" t="s">
        <v>76</v>
      </c>
      <c r="N1745" t="s">
        <v>33</v>
      </c>
      <c r="O1745">
        <v>21</v>
      </c>
      <c r="P1745" t="s">
        <v>70</v>
      </c>
      <c r="Q1745" t="s">
        <v>55</v>
      </c>
      <c r="R1745" t="s">
        <v>67</v>
      </c>
      <c r="S1745" t="s">
        <v>96</v>
      </c>
      <c r="T1745">
        <v>0</v>
      </c>
      <c r="U1745">
        <v>0</v>
      </c>
      <c r="V1745">
        <v>0</v>
      </c>
      <c r="W1745">
        <v>1</v>
      </c>
      <c r="X1745">
        <v>2</v>
      </c>
      <c r="Y1745">
        <v>0</v>
      </c>
      <c r="Z1745" t="s">
        <v>37</v>
      </c>
      <c r="AA1745">
        <v>6</v>
      </c>
      <c r="AB1745" t="s">
        <v>73</v>
      </c>
      <c r="AC1745" t="b">
        <v>1</v>
      </c>
      <c r="AD1745" t="b">
        <v>0</v>
      </c>
    </row>
    <row r="1746" spans="1:30" x14ac:dyDescent="0.25">
      <c r="A1746" t="s">
        <v>1806</v>
      </c>
      <c r="B1746" s="1">
        <v>44378</v>
      </c>
      <c r="D1746" s="1">
        <v>45767</v>
      </c>
      <c r="E1746" s="1">
        <v>45767</v>
      </c>
      <c r="F1746" s="1">
        <v>45776</v>
      </c>
      <c r="G1746" s="1">
        <v>45776</v>
      </c>
      <c r="H1746">
        <v>4</v>
      </c>
      <c r="I1746">
        <v>197.01</v>
      </c>
      <c r="J1746">
        <v>49.25</v>
      </c>
      <c r="K1746">
        <v>44.48</v>
      </c>
      <c r="L1746" t="s">
        <v>59</v>
      </c>
      <c r="M1746" t="s">
        <v>62</v>
      </c>
      <c r="N1746" t="s">
        <v>48</v>
      </c>
      <c r="O1746">
        <v>22</v>
      </c>
      <c r="P1746" t="s">
        <v>70</v>
      </c>
      <c r="Q1746" t="s">
        <v>43</v>
      </c>
      <c r="R1746" t="s">
        <v>63</v>
      </c>
      <c r="S1746" t="s">
        <v>85</v>
      </c>
      <c r="T1746">
        <v>0</v>
      </c>
      <c r="U1746">
        <v>0</v>
      </c>
      <c r="V1746">
        <v>0</v>
      </c>
      <c r="W1746">
        <v>0</v>
      </c>
      <c r="X1746">
        <v>0</v>
      </c>
      <c r="Y1746" s="1">
        <v>45889</v>
      </c>
      <c r="Z1746" s="1">
        <v>45889</v>
      </c>
      <c r="AA1746">
        <v>7</v>
      </c>
      <c r="AB1746" t="s">
        <v>52</v>
      </c>
      <c r="AC1746" t="b">
        <v>1</v>
      </c>
      <c r="AD1746" t="b">
        <v>1</v>
      </c>
    </row>
    <row r="1747" spans="1:30" x14ac:dyDescent="0.25">
      <c r="A1747" t="s">
        <v>1807</v>
      </c>
      <c r="B1747" s="1">
        <v>44419</v>
      </c>
      <c r="D1747">
        <v>0</v>
      </c>
      <c r="E1747" t="s">
        <v>92</v>
      </c>
      <c r="F1747">
        <v>0</v>
      </c>
      <c r="G1747" t="s">
        <v>92</v>
      </c>
      <c r="H1747">
        <v>0</v>
      </c>
      <c r="I1747">
        <v>0</v>
      </c>
      <c r="J1747">
        <v>0</v>
      </c>
      <c r="K1747">
        <v>0</v>
      </c>
      <c r="L1747" t="s">
        <v>47</v>
      </c>
      <c r="M1747" t="s">
        <v>41</v>
      </c>
      <c r="N1747" t="s">
        <v>48</v>
      </c>
      <c r="O1747">
        <v>30</v>
      </c>
      <c r="P1747" t="s">
        <v>70</v>
      </c>
      <c r="Q1747" t="s">
        <v>82</v>
      </c>
      <c r="R1747" t="s">
        <v>44</v>
      </c>
      <c r="S1747" t="s">
        <v>36</v>
      </c>
      <c r="T1747">
        <v>0</v>
      </c>
      <c r="U1747">
        <v>0</v>
      </c>
      <c r="V1747">
        <v>0</v>
      </c>
      <c r="W1747">
        <v>0</v>
      </c>
      <c r="X1747">
        <v>0</v>
      </c>
      <c r="Y1747" s="1">
        <v>45919</v>
      </c>
      <c r="Z1747" s="1">
        <v>45919</v>
      </c>
      <c r="AA1747">
        <v>0</v>
      </c>
      <c r="AB1747" t="s">
        <v>38</v>
      </c>
      <c r="AC1747" t="b">
        <v>1</v>
      </c>
      <c r="AD1747" t="b">
        <v>0</v>
      </c>
    </row>
    <row r="1748" spans="1:30" x14ac:dyDescent="0.25">
      <c r="A1748" t="s">
        <v>1808</v>
      </c>
      <c r="B1748" s="1">
        <v>43951</v>
      </c>
      <c r="D1748" s="1">
        <v>44337</v>
      </c>
      <c r="E1748" s="1">
        <v>44337</v>
      </c>
      <c r="F1748" s="1">
        <v>45180</v>
      </c>
      <c r="G1748" s="1">
        <v>45180</v>
      </c>
      <c r="H1748">
        <v>3</v>
      </c>
      <c r="I1748">
        <v>113.42</v>
      </c>
      <c r="J1748">
        <v>37.81</v>
      </c>
      <c r="K1748">
        <v>69.86</v>
      </c>
      <c r="L1748" t="s">
        <v>87</v>
      </c>
      <c r="M1748" t="s">
        <v>60</v>
      </c>
      <c r="N1748" t="s">
        <v>48</v>
      </c>
      <c r="O1748">
        <v>25</v>
      </c>
      <c r="P1748" t="s">
        <v>70</v>
      </c>
      <c r="Q1748" t="s">
        <v>35</v>
      </c>
      <c r="R1748" t="s">
        <v>56</v>
      </c>
      <c r="S1748" t="s">
        <v>96</v>
      </c>
      <c r="T1748">
        <v>0</v>
      </c>
      <c r="U1748">
        <v>0</v>
      </c>
      <c r="V1748">
        <v>0</v>
      </c>
      <c r="W1748">
        <v>0</v>
      </c>
      <c r="X1748">
        <v>0</v>
      </c>
      <c r="Y1748" s="1">
        <v>44441</v>
      </c>
      <c r="Z1748" s="1">
        <v>44441</v>
      </c>
      <c r="AA1748">
        <v>0</v>
      </c>
      <c r="AB1748" t="s">
        <v>52</v>
      </c>
      <c r="AC1748" t="b">
        <v>1</v>
      </c>
      <c r="AD1748" t="b">
        <v>0</v>
      </c>
    </row>
    <row r="1749" spans="1:30" x14ac:dyDescent="0.25">
      <c r="A1749" t="s">
        <v>1809</v>
      </c>
      <c r="B1749" s="1">
        <v>45502</v>
      </c>
      <c r="D1749" s="1">
        <v>45847</v>
      </c>
      <c r="E1749" s="1">
        <v>45847</v>
      </c>
      <c r="F1749" s="1">
        <v>45941</v>
      </c>
      <c r="G1749" s="1">
        <v>45941</v>
      </c>
      <c r="H1749">
        <v>3</v>
      </c>
      <c r="I1749">
        <v>3.15</v>
      </c>
      <c r="J1749">
        <v>1.05</v>
      </c>
      <c r="K1749">
        <v>1.35</v>
      </c>
      <c r="L1749" t="s">
        <v>40</v>
      </c>
      <c r="M1749" t="s">
        <v>95</v>
      </c>
      <c r="N1749" t="s">
        <v>42</v>
      </c>
      <c r="O1749">
        <v>33</v>
      </c>
      <c r="P1749" t="s">
        <v>34</v>
      </c>
      <c r="Q1749" t="s">
        <v>66</v>
      </c>
      <c r="R1749" t="s">
        <v>63</v>
      </c>
      <c r="S1749" t="s">
        <v>100</v>
      </c>
      <c r="T1749">
        <v>0</v>
      </c>
      <c r="U1749">
        <v>0</v>
      </c>
      <c r="V1749">
        <v>0</v>
      </c>
      <c r="W1749">
        <v>1</v>
      </c>
      <c r="X1749">
        <v>0</v>
      </c>
      <c r="Y1749" s="1">
        <v>45905</v>
      </c>
      <c r="Z1749" s="1">
        <v>45905</v>
      </c>
      <c r="AA1749">
        <v>5</v>
      </c>
      <c r="AB1749" t="s">
        <v>38</v>
      </c>
      <c r="AC1749" t="b">
        <v>1</v>
      </c>
      <c r="AD1749" t="b">
        <v>0</v>
      </c>
    </row>
    <row r="1750" spans="1:30" x14ac:dyDescent="0.25">
      <c r="A1750" t="s">
        <v>1810</v>
      </c>
      <c r="B1750" s="1">
        <v>44691</v>
      </c>
      <c r="D1750" s="1">
        <v>44921</v>
      </c>
      <c r="E1750" s="1">
        <v>44921</v>
      </c>
      <c r="F1750" s="1">
        <v>45359</v>
      </c>
      <c r="G1750" s="1">
        <v>45359</v>
      </c>
      <c r="H1750">
        <v>5</v>
      </c>
      <c r="I1750">
        <v>183.18</v>
      </c>
      <c r="J1750">
        <v>36.64</v>
      </c>
      <c r="K1750">
        <v>54.08</v>
      </c>
      <c r="L1750" t="s">
        <v>65</v>
      </c>
      <c r="M1750" t="s">
        <v>62</v>
      </c>
      <c r="N1750" t="s">
        <v>48</v>
      </c>
      <c r="O1750">
        <v>33</v>
      </c>
      <c r="P1750" t="s">
        <v>34</v>
      </c>
      <c r="Q1750" t="s">
        <v>55</v>
      </c>
      <c r="R1750" t="s">
        <v>56</v>
      </c>
      <c r="S1750" t="s">
        <v>100</v>
      </c>
      <c r="T1750">
        <v>0</v>
      </c>
      <c r="U1750">
        <v>0</v>
      </c>
      <c r="V1750">
        <v>0</v>
      </c>
      <c r="W1750">
        <v>0</v>
      </c>
      <c r="X1750">
        <v>2</v>
      </c>
      <c r="Y1750">
        <v>0</v>
      </c>
      <c r="Z1750" t="s">
        <v>37</v>
      </c>
      <c r="AA1750">
        <v>0</v>
      </c>
      <c r="AB1750" t="s">
        <v>38</v>
      </c>
      <c r="AC1750" t="b">
        <v>1</v>
      </c>
      <c r="AD1750" t="b">
        <v>1</v>
      </c>
    </row>
    <row r="1751" spans="1:30" x14ac:dyDescent="0.25">
      <c r="A1751" t="s">
        <v>1811</v>
      </c>
      <c r="B1751" s="1">
        <v>45606</v>
      </c>
      <c r="D1751" s="1">
        <v>45607</v>
      </c>
      <c r="E1751" s="1">
        <v>45607</v>
      </c>
      <c r="F1751" s="1">
        <v>45660</v>
      </c>
      <c r="G1751" s="1">
        <v>45660</v>
      </c>
      <c r="H1751">
        <v>2</v>
      </c>
      <c r="I1751">
        <v>136.72999999999999</v>
      </c>
      <c r="J1751">
        <v>68.37</v>
      </c>
      <c r="K1751">
        <v>95.64</v>
      </c>
      <c r="L1751" t="s">
        <v>65</v>
      </c>
      <c r="M1751" t="s">
        <v>60</v>
      </c>
      <c r="N1751" t="s">
        <v>48</v>
      </c>
      <c r="O1751">
        <v>44</v>
      </c>
      <c r="P1751" t="s">
        <v>34</v>
      </c>
      <c r="Q1751" t="s">
        <v>43</v>
      </c>
      <c r="R1751" t="s">
        <v>63</v>
      </c>
      <c r="S1751" t="s">
        <v>72</v>
      </c>
      <c r="T1751">
        <v>0</v>
      </c>
      <c r="U1751">
        <v>0</v>
      </c>
      <c r="V1751">
        <v>0</v>
      </c>
      <c r="W1751">
        <v>0</v>
      </c>
      <c r="X1751">
        <v>1</v>
      </c>
      <c r="Y1751" s="1">
        <v>45876</v>
      </c>
      <c r="Z1751" s="1">
        <v>45876</v>
      </c>
      <c r="AA1751">
        <v>9</v>
      </c>
      <c r="AB1751" t="s">
        <v>73</v>
      </c>
      <c r="AC1751" t="b">
        <v>0</v>
      </c>
      <c r="AD1751" t="b">
        <v>0</v>
      </c>
    </row>
    <row r="1752" spans="1:30" x14ac:dyDescent="0.25">
      <c r="A1752" t="s">
        <v>1812</v>
      </c>
      <c r="B1752" s="1">
        <v>44992</v>
      </c>
      <c r="D1752" s="1">
        <v>45187</v>
      </c>
      <c r="E1752" s="1">
        <v>45187</v>
      </c>
      <c r="F1752" s="1">
        <v>45920</v>
      </c>
      <c r="G1752" s="1">
        <v>45920</v>
      </c>
      <c r="H1752">
        <v>3</v>
      </c>
      <c r="I1752">
        <v>195.19</v>
      </c>
      <c r="J1752">
        <v>65.06</v>
      </c>
      <c r="K1752">
        <v>25.99</v>
      </c>
      <c r="L1752" t="s">
        <v>87</v>
      </c>
      <c r="M1752" t="s">
        <v>69</v>
      </c>
      <c r="N1752" t="s">
        <v>33</v>
      </c>
      <c r="O1752">
        <v>42</v>
      </c>
      <c r="P1752" t="s">
        <v>34</v>
      </c>
      <c r="Q1752" t="s">
        <v>43</v>
      </c>
      <c r="R1752" t="s">
        <v>44</v>
      </c>
      <c r="S1752" t="s">
        <v>100</v>
      </c>
      <c r="T1752">
        <v>0</v>
      </c>
      <c r="U1752">
        <v>0</v>
      </c>
      <c r="V1752">
        <v>0</v>
      </c>
      <c r="W1752">
        <v>1</v>
      </c>
      <c r="X1752">
        <v>1</v>
      </c>
      <c r="Y1752" s="1">
        <v>44996</v>
      </c>
      <c r="Z1752" s="1">
        <v>44996</v>
      </c>
      <c r="AA1752">
        <v>0</v>
      </c>
      <c r="AB1752" t="s">
        <v>38</v>
      </c>
      <c r="AC1752" t="b">
        <v>0</v>
      </c>
      <c r="AD1752" t="b">
        <v>0</v>
      </c>
    </row>
    <row r="1753" spans="1:30" x14ac:dyDescent="0.25">
      <c r="A1753" t="s">
        <v>1813</v>
      </c>
      <c r="B1753" s="1">
        <v>45643</v>
      </c>
      <c r="D1753" s="1">
        <v>45798</v>
      </c>
      <c r="E1753" s="1">
        <v>45798</v>
      </c>
      <c r="F1753" s="1">
        <v>45860</v>
      </c>
      <c r="G1753" s="1">
        <v>45860</v>
      </c>
      <c r="H1753">
        <v>1</v>
      </c>
      <c r="I1753">
        <v>99.92</v>
      </c>
      <c r="J1753">
        <v>99.92</v>
      </c>
      <c r="K1753">
        <v>151.24</v>
      </c>
      <c r="L1753" t="s">
        <v>59</v>
      </c>
      <c r="M1753" t="s">
        <v>60</v>
      </c>
      <c r="N1753" t="s">
        <v>33</v>
      </c>
      <c r="O1753">
        <v>22</v>
      </c>
      <c r="P1753" t="s">
        <v>70</v>
      </c>
      <c r="Q1753" t="s">
        <v>90</v>
      </c>
      <c r="R1753" t="s">
        <v>35</v>
      </c>
      <c r="S1753" t="s">
        <v>36</v>
      </c>
      <c r="T1753">
        <v>1</v>
      </c>
      <c r="U1753">
        <v>0</v>
      </c>
      <c r="V1753">
        <v>0</v>
      </c>
      <c r="W1753">
        <v>0</v>
      </c>
      <c r="X1753">
        <v>0</v>
      </c>
      <c r="Y1753">
        <v>0</v>
      </c>
      <c r="Z1753" t="s">
        <v>37</v>
      </c>
      <c r="AA1753">
        <v>0</v>
      </c>
      <c r="AB1753" t="s">
        <v>38</v>
      </c>
      <c r="AC1753" t="b">
        <v>1</v>
      </c>
      <c r="AD1753" t="b">
        <v>1</v>
      </c>
    </row>
    <row r="1754" spans="1:30" x14ac:dyDescent="0.25">
      <c r="A1754" t="s">
        <v>1814</v>
      </c>
      <c r="B1754" s="1">
        <v>45375</v>
      </c>
      <c r="D1754" s="1">
        <v>45505</v>
      </c>
      <c r="E1754" s="1">
        <v>45505</v>
      </c>
      <c r="F1754" s="1">
        <v>45652</v>
      </c>
      <c r="G1754" s="1">
        <v>45652</v>
      </c>
      <c r="H1754">
        <v>3</v>
      </c>
      <c r="I1754">
        <v>133.47999999999999</v>
      </c>
      <c r="J1754">
        <v>44.49</v>
      </c>
      <c r="K1754">
        <v>39.07</v>
      </c>
      <c r="L1754" t="s">
        <v>31</v>
      </c>
      <c r="M1754" t="s">
        <v>41</v>
      </c>
      <c r="N1754" t="s">
        <v>42</v>
      </c>
      <c r="O1754">
        <v>30</v>
      </c>
      <c r="P1754" t="s">
        <v>70</v>
      </c>
      <c r="Q1754" t="s">
        <v>55</v>
      </c>
      <c r="R1754" t="s">
        <v>56</v>
      </c>
      <c r="S1754" t="s">
        <v>57</v>
      </c>
      <c r="T1754">
        <v>0</v>
      </c>
      <c r="U1754">
        <v>0</v>
      </c>
      <c r="V1754">
        <v>0</v>
      </c>
      <c r="W1754">
        <v>0</v>
      </c>
      <c r="X1754">
        <v>0</v>
      </c>
      <c r="Y1754" s="1">
        <v>45601</v>
      </c>
      <c r="Z1754" s="1">
        <v>45601</v>
      </c>
      <c r="AA1754">
        <v>0</v>
      </c>
      <c r="AB1754" t="s">
        <v>73</v>
      </c>
      <c r="AC1754" t="b">
        <v>1</v>
      </c>
      <c r="AD1754" t="b">
        <v>0</v>
      </c>
    </row>
    <row r="1755" spans="1:30" x14ac:dyDescent="0.25">
      <c r="A1755" t="s">
        <v>1815</v>
      </c>
      <c r="B1755" s="1">
        <v>45491</v>
      </c>
      <c r="D1755" s="1">
        <v>45561</v>
      </c>
      <c r="E1755" s="1">
        <v>45561</v>
      </c>
      <c r="F1755" s="1">
        <v>45763</v>
      </c>
      <c r="G1755" s="1">
        <v>45763</v>
      </c>
      <c r="H1755">
        <v>5</v>
      </c>
      <c r="I1755">
        <v>195.55</v>
      </c>
      <c r="J1755">
        <v>39.11</v>
      </c>
      <c r="K1755">
        <v>36.9</v>
      </c>
      <c r="L1755" t="s">
        <v>87</v>
      </c>
      <c r="M1755" t="s">
        <v>104</v>
      </c>
      <c r="N1755" t="s">
        <v>33</v>
      </c>
      <c r="O1755">
        <v>27</v>
      </c>
      <c r="P1755" t="s">
        <v>70</v>
      </c>
      <c r="Q1755" t="s">
        <v>50</v>
      </c>
      <c r="R1755" t="s">
        <v>44</v>
      </c>
      <c r="S1755" t="s">
        <v>100</v>
      </c>
      <c r="T1755">
        <v>1</v>
      </c>
      <c r="U1755">
        <v>0</v>
      </c>
      <c r="V1755">
        <v>0</v>
      </c>
      <c r="W1755">
        <v>0</v>
      </c>
      <c r="X1755">
        <v>1</v>
      </c>
      <c r="Y1755" s="1">
        <v>45777</v>
      </c>
      <c r="Z1755" s="1">
        <v>45777</v>
      </c>
      <c r="AA1755">
        <v>3</v>
      </c>
      <c r="AB1755" t="s">
        <v>38</v>
      </c>
      <c r="AC1755" t="b">
        <v>0</v>
      </c>
      <c r="AD1755" t="b">
        <v>1</v>
      </c>
    </row>
    <row r="1756" spans="1:30" x14ac:dyDescent="0.25">
      <c r="A1756" t="s">
        <v>1816</v>
      </c>
      <c r="B1756" s="1">
        <v>45542</v>
      </c>
      <c r="D1756" s="1">
        <v>45902</v>
      </c>
      <c r="E1756" s="1">
        <v>45902</v>
      </c>
      <c r="F1756" s="1">
        <v>45911</v>
      </c>
      <c r="G1756" s="1">
        <v>45911</v>
      </c>
      <c r="H1756">
        <v>2</v>
      </c>
      <c r="I1756">
        <v>30.31</v>
      </c>
      <c r="J1756">
        <v>15.16</v>
      </c>
      <c r="K1756">
        <v>9.1</v>
      </c>
      <c r="L1756" t="s">
        <v>59</v>
      </c>
      <c r="M1756" t="s">
        <v>60</v>
      </c>
      <c r="N1756" t="s">
        <v>48</v>
      </c>
      <c r="O1756">
        <v>19</v>
      </c>
      <c r="P1756" t="s">
        <v>49</v>
      </c>
      <c r="Q1756" t="s">
        <v>82</v>
      </c>
      <c r="R1756" t="s">
        <v>56</v>
      </c>
      <c r="S1756" t="s">
        <v>72</v>
      </c>
      <c r="T1756">
        <v>0</v>
      </c>
      <c r="U1756">
        <v>0</v>
      </c>
      <c r="V1756">
        <v>0</v>
      </c>
      <c r="W1756">
        <v>0</v>
      </c>
      <c r="X1756">
        <v>0</v>
      </c>
      <c r="Y1756" s="1">
        <v>45782</v>
      </c>
      <c r="Z1756" s="1">
        <v>45782</v>
      </c>
      <c r="AA1756">
        <v>0</v>
      </c>
      <c r="AB1756" t="s">
        <v>38</v>
      </c>
      <c r="AC1756" t="b">
        <v>1</v>
      </c>
      <c r="AD1756" t="b">
        <v>0</v>
      </c>
    </row>
    <row r="1757" spans="1:30" x14ac:dyDescent="0.25">
      <c r="A1757" t="s">
        <v>1817</v>
      </c>
      <c r="B1757" s="1">
        <v>44220</v>
      </c>
      <c r="D1757" s="1">
        <v>45722</v>
      </c>
      <c r="E1757" s="1">
        <v>45722</v>
      </c>
      <c r="F1757" s="1">
        <v>45806</v>
      </c>
      <c r="G1757" s="1">
        <v>45806</v>
      </c>
      <c r="H1757">
        <v>5</v>
      </c>
      <c r="I1757">
        <v>462.22</v>
      </c>
      <c r="J1757">
        <v>92.44</v>
      </c>
      <c r="K1757">
        <v>58.57</v>
      </c>
      <c r="L1757" t="s">
        <v>65</v>
      </c>
      <c r="M1757" t="s">
        <v>95</v>
      </c>
      <c r="N1757" t="s">
        <v>48</v>
      </c>
      <c r="O1757">
        <v>28</v>
      </c>
      <c r="P1757" t="s">
        <v>70</v>
      </c>
      <c r="Q1757" t="s">
        <v>35</v>
      </c>
      <c r="R1757" t="s">
        <v>35</v>
      </c>
      <c r="S1757" t="s">
        <v>96</v>
      </c>
      <c r="T1757">
        <v>0</v>
      </c>
      <c r="U1757">
        <v>0</v>
      </c>
      <c r="V1757">
        <v>1</v>
      </c>
      <c r="W1757">
        <v>0</v>
      </c>
      <c r="X1757">
        <v>1</v>
      </c>
      <c r="Y1757" s="1">
        <v>44364</v>
      </c>
      <c r="Z1757" s="1">
        <v>44364</v>
      </c>
      <c r="AA1757">
        <v>9</v>
      </c>
      <c r="AB1757" t="s">
        <v>38</v>
      </c>
      <c r="AC1757" t="b">
        <v>0</v>
      </c>
      <c r="AD1757" t="b">
        <v>1</v>
      </c>
    </row>
    <row r="1758" spans="1:30" x14ac:dyDescent="0.25">
      <c r="A1758" t="s">
        <v>1818</v>
      </c>
      <c r="B1758" s="1">
        <v>44822</v>
      </c>
      <c r="D1758" s="1">
        <v>45286</v>
      </c>
      <c r="E1758" s="1">
        <v>45286</v>
      </c>
      <c r="F1758" s="1">
        <v>45719</v>
      </c>
      <c r="G1758" s="1">
        <v>45719</v>
      </c>
      <c r="H1758">
        <v>9</v>
      </c>
      <c r="I1758">
        <v>526.14</v>
      </c>
      <c r="J1758">
        <v>58.46</v>
      </c>
      <c r="K1758">
        <v>95.45</v>
      </c>
      <c r="L1758" t="s">
        <v>59</v>
      </c>
      <c r="M1758" t="s">
        <v>41</v>
      </c>
      <c r="N1758" t="s">
        <v>48</v>
      </c>
      <c r="O1758">
        <v>32</v>
      </c>
      <c r="P1758" t="s">
        <v>34</v>
      </c>
      <c r="Q1758" t="s">
        <v>35</v>
      </c>
      <c r="R1758" t="s">
        <v>35</v>
      </c>
      <c r="S1758" t="s">
        <v>85</v>
      </c>
      <c r="T1758">
        <v>0</v>
      </c>
      <c r="U1758">
        <v>0</v>
      </c>
      <c r="V1758">
        <v>1</v>
      </c>
      <c r="W1758">
        <v>0</v>
      </c>
      <c r="X1758">
        <v>2</v>
      </c>
      <c r="Y1758">
        <v>0</v>
      </c>
      <c r="Z1758" t="s">
        <v>37</v>
      </c>
      <c r="AA1758">
        <v>0</v>
      </c>
      <c r="AB1758" t="s">
        <v>38</v>
      </c>
      <c r="AC1758" t="b">
        <v>1</v>
      </c>
      <c r="AD1758" t="b">
        <v>0</v>
      </c>
    </row>
    <row r="1759" spans="1:30" x14ac:dyDescent="0.25">
      <c r="A1759" t="s">
        <v>1819</v>
      </c>
      <c r="B1759" s="1">
        <v>45435</v>
      </c>
      <c r="D1759" s="1">
        <v>45696</v>
      </c>
      <c r="E1759" s="1">
        <v>45696</v>
      </c>
      <c r="F1759" s="1">
        <v>45737</v>
      </c>
      <c r="G1759" s="1">
        <v>45737</v>
      </c>
      <c r="H1759">
        <v>3</v>
      </c>
      <c r="I1759">
        <v>245.75</v>
      </c>
      <c r="J1759">
        <v>81.92</v>
      </c>
      <c r="K1759">
        <v>67.95</v>
      </c>
      <c r="L1759" t="s">
        <v>31</v>
      </c>
      <c r="M1759" t="s">
        <v>95</v>
      </c>
      <c r="N1759" t="s">
        <v>33</v>
      </c>
      <c r="O1759">
        <v>21</v>
      </c>
      <c r="P1759" t="s">
        <v>70</v>
      </c>
      <c r="Q1759" t="s">
        <v>90</v>
      </c>
      <c r="R1759" t="s">
        <v>63</v>
      </c>
      <c r="S1759" t="s">
        <v>36</v>
      </c>
      <c r="T1759">
        <v>0</v>
      </c>
      <c r="U1759">
        <v>0</v>
      </c>
      <c r="V1759">
        <v>0</v>
      </c>
      <c r="W1759">
        <v>0</v>
      </c>
      <c r="X1759">
        <v>2</v>
      </c>
      <c r="Y1759" s="1">
        <v>45826</v>
      </c>
      <c r="Z1759" s="1">
        <v>45826</v>
      </c>
      <c r="AA1759">
        <v>0</v>
      </c>
      <c r="AB1759" t="s">
        <v>73</v>
      </c>
      <c r="AC1759" t="b">
        <v>1</v>
      </c>
      <c r="AD1759" t="b">
        <v>1</v>
      </c>
    </row>
    <row r="1760" spans="1:30" x14ac:dyDescent="0.25">
      <c r="A1760" t="s">
        <v>1820</v>
      </c>
      <c r="B1760" s="1">
        <v>44284</v>
      </c>
      <c r="D1760" s="1">
        <v>45469</v>
      </c>
      <c r="E1760" s="1">
        <v>45469</v>
      </c>
      <c r="F1760" s="1">
        <v>45529</v>
      </c>
      <c r="G1760" s="1">
        <v>45529</v>
      </c>
      <c r="H1760">
        <v>4</v>
      </c>
      <c r="I1760">
        <v>104.85</v>
      </c>
      <c r="J1760">
        <v>26.21</v>
      </c>
      <c r="K1760">
        <v>29.25</v>
      </c>
      <c r="L1760" t="s">
        <v>59</v>
      </c>
      <c r="M1760" t="s">
        <v>32</v>
      </c>
      <c r="N1760" t="s">
        <v>42</v>
      </c>
      <c r="O1760">
        <v>16</v>
      </c>
      <c r="P1760" t="s">
        <v>49</v>
      </c>
      <c r="Q1760" t="s">
        <v>66</v>
      </c>
      <c r="R1760" t="s">
        <v>63</v>
      </c>
      <c r="S1760" t="s">
        <v>85</v>
      </c>
      <c r="T1760">
        <v>0</v>
      </c>
      <c r="U1760">
        <v>0</v>
      </c>
      <c r="V1760">
        <v>0</v>
      </c>
      <c r="W1760">
        <v>0</v>
      </c>
      <c r="X1760">
        <v>1</v>
      </c>
      <c r="Y1760">
        <v>0</v>
      </c>
      <c r="Z1760" t="s">
        <v>37</v>
      </c>
      <c r="AA1760">
        <v>0</v>
      </c>
      <c r="AB1760" t="s">
        <v>38</v>
      </c>
      <c r="AC1760" t="b">
        <v>1</v>
      </c>
      <c r="AD1760" t="b">
        <v>0</v>
      </c>
    </row>
    <row r="1761" spans="1:30" x14ac:dyDescent="0.25">
      <c r="A1761" t="s">
        <v>1821</v>
      </c>
      <c r="B1761" s="1">
        <v>44022</v>
      </c>
      <c r="D1761" s="1">
        <v>44076</v>
      </c>
      <c r="E1761" s="1">
        <v>44076</v>
      </c>
      <c r="F1761" s="1">
        <v>45354</v>
      </c>
      <c r="G1761" s="1">
        <v>45354</v>
      </c>
      <c r="H1761">
        <v>2</v>
      </c>
      <c r="I1761">
        <v>61.72</v>
      </c>
      <c r="J1761">
        <v>30.86</v>
      </c>
      <c r="K1761">
        <v>19.45</v>
      </c>
      <c r="L1761" t="s">
        <v>47</v>
      </c>
      <c r="M1761" t="s">
        <v>54</v>
      </c>
      <c r="N1761" t="s">
        <v>42</v>
      </c>
      <c r="O1761">
        <v>33</v>
      </c>
      <c r="P1761" t="s">
        <v>34</v>
      </c>
      <c r="Q1761" t="s">
        <v>55</v>
      </c>
      <c r="R1761" t="s">
        <v>35</v>
      </c>
      <c r="S1761" t="s">
        <v>100</v>
      </c>
      <c r="T1761">
        <v>0</v>
      </c>
      <c r="U1761">
        <v>0</v>
      </c>
      <c r="V1761">
        <v>0</v>
      </c>
      <c r="W1761">
        <v>0</v>
      </c>
      <c r="X1761">
        <v>1</v>
      </c>
      <c r="Y1761" s="1">
        <v>44861</v>
      </c>
      <c r="Z1761" s="1">
        <v>44861</v>
      </c>
      <c r="AA1761">
        <v>0</v>
      </c>
      <c r="AB1761" t="s">
        <v>52</v>
      </c>
      <c r="AC1761" t="b">
        <v>1</v>
      </c>
      <c r="AD1761" t="b">
        <v>0</v>
      </c>
    </row>
    <row r="1762" spans="1:30" x14ac:dyDescent="0.25">
      <c r="A1762" t="s">
        <v>1822</v>
      </c>
      <c r="B1762" s="1">
        <v>44728</v>
      </c>
      <c r="D1762" s="1">
        <v>45795</v>
      </c>
      <c r="E1762" s="1">
        <v>45795</v>
      </c>
      <c r="F1762" s="1">
        <v>45868</v>
      </c>
      <c r="G1762" s="1">
        <v>45868</v>
      </c>
      <c r="H1762">
        <v>5</v>
      </c>
      <c r="I1762">
        <v>189.23</v>
      </c>
      <c r="J1762">
        <v>37.85</v>
      </c>
      <c r="K1762">
        <v>45.94</v>
      </c>
      <c r="L1762" t="s">
        <v>47</v>
      </c>
      <c r="M1762" t="s">
        <v>88</v>
      </c>
      <c r="N1762" t="s">
        <v>48</v>
      </c>
      <c r="O1762">
        <v>23</v>
      </c>
      <c r="P1762" t="s">
        <v>70</v>
      </c>
      <c r="Q1762" t="s">
        <v>90</v>
      </c>
      <c r="R1762" t="s">
        <v>56</v>
      </c>
      <c r="S1762" t="s">
        <v>36</v>
      </c>
      <c r="T1762">
        <v>0</v>
      </c>
      <c r="U1762">
        <v>0</v>
      </c>
      <c r="V1762">
        <v>1</v>
      </c>
      <c r="W1762">
        <v>0</v>
      </c>
      <c r="X1762">
        <v>4</v>
      </c>
      <c r="Y1762">
        <v>0</v>
      </c>
      <c r="Z1762" t="s">
        <v>37</v>
      </c>
      <c r="AA1762">
        <v>8</v>
      </c>
      <c r="AB1762" t="s">
        <v>73</v>
      </c>
      <c r="AC1762" t="b">
        <v>1</v>
      </c>
      <c r="AD1762" t="b">
        <v>0</v>
      </c>
    </row>
    <row r="1763" spans="1:30" x14ac:dyDescent="0.25">
      <c r="A1763" t="s">
        <v>1823</v>
      </c>
      <c r="B1763" s="1">
        <v>44958</v>
      </c>
      <c r="D1763" s="1">
        <v>45849</v>
      </c>
      <c r="E1763" s="1">
        <v>45849</v>
      </c>
      <c r="F1763">
        <v>0</v>
      </c>
      <c r="G1763" t="s">
        <v>92</v>
      </c>
      <c r="H1763">
        <v>0</v>
      </c>
      <c r="I1763">
        <v>0</v>
      </c>
      <c r="J1763">
        <v>0</v>
      </c>
      <c r="K1763">
        <v>0</v>
      </c>
      <c r="L1763" t="s">
        <v>40</v>
      </c>
      <c r="M1763" t="s">
        <v>69</v>
      </c>
      <c r="N1763" t="s">
        <v>42</v>
      </c>
      <c r="O1763">
        <v>35</v>
      </c>
      <c r="P1763" t="s">
        <v>34</v>
      </c>
      <c r="Q1763" t="s">
        <v>66</v>
      </c>
      <c r="R1763" t="s">
        <v>63</v>
      </c>
      <c r="S1763" t="s">
        <v>35</v>
      </c>
      <c r="T1763">
        <v>0</v>
      </c>
      <c r="U1763">
        <v>0</v>
      </c>
      <c r="V1763">
        <v>0</v>
      </c>
      <c r="W1763">
        <v>0</v>
      </c>
      <c r="X1763">
        <v>0</v>
      </c>
      <c r="Y1763" s="1">
        <v>45400</v>
      </c>
      <c r="Z1763" s="1">
        <v>45400</v>
      </c>
      <c r="AA1763">
        <v>10</v>
      </c>
      <c r="AB1763" t="s">
        <v>52</v>
      </c>
      <c r="AC1763" t="b">
        <v>1</v>
      </c>
      <c r="AD1763" t="b">
        <v>0</v>
      </c>
    </row>
    <row r="1764" spans="1:30" x14ac:dyDescent="0.25">
      <c r="A1764" t="s">
        <v>1824</v>
      </c>
      <c r="B1764" s="1">
        <v>45546</v>
      </c>
      <c r="D1764" s="1">
        <v>45809</v>
      </c>
      <c r="E1764" s="1">
        <v>45809</v>
      </c>
      <c r="F1764">
        <v>0</v>
      </c>
      <c r="G1764" t="s">
        <v>92</v>
      </c>
      <c r="H1764">
        <v>0</v>
      </c>
      <c r="I1764">
        <v>0</v>
      </c>
      <c r="J1764">
        <v>0</v>
      </c>
      <c r="K1764">
        <v>0</v>
      </c>
      <c r="L1764" t="s">
        <v>47</v>
      </c>
      <c r="M1764" t="s">
        <v>54</v>
      </c>
      <c r="N1764" t="s">
        <v>48</v>
      </c>
      <c r="O1764">
        <v>32</v>
      </c>
      <c r="P1764" t="s">
        <v>34</v>
      </c>
      <c r="Q1764" t="s">
        <v>50</v>
      </c>
      <c r="R1764" t="s">
        <v>67</v>
      </c>
      <c r="S1764" t="s">
        <v>45</v>
      </c>
      <c r="T1764">
        <v>0</v>
      </c>
      <c r="U1764">
        <v>0</v>
      </c>
      <c r="V1764">
        <v>0</v>
      </c>
      <c r="W1764">
        <v>0</v>
      </c>
      <c r="X1764">
        <v>0</v>
      </c>
      <c r="Y1764">
        <v>0</v>
      </c>
      <c r="Z1764" t="s">
        <v>37</v>
      </c>
      <c r="AA1764">
        <v>0</v>
      </c>
      <c r="AB1764" t="s">
        <v>73</v>
      </c>
      <c r="AC1764" t="b">
        <v>1</v>
      </c>
      <c r="AD1764" t="b">
        <v>1</v>
      </c>
    </row>
    <row r="1765" spans="1:30" x14ac:dyDescent="0.25">
      <c r="A1765" t="s">
        <v>1825</v>
      </c>
      <c r="B1765" s="1">
        <v>44563</v>
      </c>
      <c r="D1765" s="1">
        <v>45329</v>
      </c>
      <c r="E1765" s="1">
        <v>45329</v>
      </c>
      <c r="F1765" s="1">
        <v>45635</v>
      </c>
      <c r="G1765" s="1">
        <v>45635</v>
      </c>
      <c r="H1765">
        <v>3</v>
      </c>
      <c r="I1765">
        <v>55.25</v>
      </c>
      <c r="J1765">
        <v>18.420000000000002</v>
      </c>
      <c r="K1765">
        <v>21.11</v>
      </c>
      <c r="L1765" t="s">
        <v>65</v>
      </c>
      <c r="M1765" t="s">
        <v>60</v>
      </c>
      <c r="N1765" t="s">
        <v>48</v>
      </c>
      <c r="O1765">
        <v>17</v>
      </c>
      <c r="P1765" t="s">
        <v>49</v>
      </c>
      <c r="Q1765" t="s">
        <v>35</v>
      </c>
      <c r="R1765" t="s">
        <v>67</v>
      </c>
      <c r="S1765" t="s">
        <v>96</v>
      </c>
      <c r="T1765">
        <v>0</v>
      </c>
      <c r="U1765">
        <v>0</v>
      </c>
      <c r="V1765">
        <v>0</v>
      </c>
      <c r="W1765">
        <v>1</v>
      </c>
      <c r="X1765">
        <v>0</v>
      </c>
      <c r="Y1765">
        <v>0</v>
      </c>
      <c r="Z1765" t="s">
        <v>37</v>
      </c>
      <c r="AA1765">
        <v>0</v>
      </c>
      <c r="AB1765" t="s">
        <v>52</v>
      </c>
      <c r="AC1765" t="b">
        <v>1</v>
      </c>
      <c r="AD1765" t="b">
        <v>1</v>
      </c>
    </row>
    <row r="1766" spans="1:30" x14ac:dyDescent="0.25">
      <c r="A1766" t="s">
        <v>1826</v>
      </c>
      <c r="B1766" s="1">
        <v>45566</v>
      </c>
      <c r="D1766" s="1">
        <v>45577</v>
      </c>
      <c r="E1766" s="1">
        <v>45577</v>
      </c>
      <c r="F1766" s="1">
        <v>45698</v>
      </c>
      <c r="G1766" s="1">
        <v>45698</v>
      </c>
      <c r="H1766">
        <v>2</v>
      </c>
      <c r="I1766">
        <v>183.37</v>
      </c>
      <c r="J1766">
        <v>91.69</v>
      </c>
      <c r="K1766">
        <v>46.27</v>
      </c>
      <c r="L1766" t="s">
        <v>40</v>
      </c>
      <c r="M1766" t="s">
        <v>88</v>
      </c>
      <c r="N1766" t="s">
        <v>48</v>
      </c>
      <c r="O1766">
        <v>0</v>
      </c>
      <c r="P1766" t="s">
        <v>80</v>
      </c>
      <c r="Q1766" t="s">
        <v>50</v>
      </c>
      <c r="R1766" t="s">
        <v>35</v>
      </c>
      <c r="S1766" t="s">
        <v>36</v>
      </c>
      <c r="T1766">
        <v>0</v>
      </c>
      <c r="U1766">
        <v>1</v>
      </c>
      <c r="V1766">
        <v>0</v>
      </c>
      <c r="W1766">
        <v>0</v>
      </c>
      <c r="X1766">
        <v>1</v>
      </c>
      <c r="Y1766" s="1">
        <v>45938</v>
      </c>
      <c r="Z1766" s="1">
        <v>45938</v>
      </c>
      <c r="AA1766">
        <v>0</v>
      </c>
      <c r="AB1766" t="s">
        <v>52</v>
      </c>
      <c r="AC1766" t="b">
        <v>1</v>
      </c>
      <c r="AD1766" t="b">
        <v>0</v>
      </c>
    </row>
    <row r="1767" spans="1:30" x14ac:dyDescent="0.25">
      <c r="A1767" t="s">
        <v>1827</v>
      </c>
      <c r="B1767" s="1">
        <v>44468</v>
      </c>
      <c r="D1767" s="1">
        <v>45627</v>
      </c>
      <c r="E1767" s="1">
        <v>45627</v>
      </c>
      <c r="F1767" s="1">
        <v>45939</v>
      </c>
      <c r="G1767" s="1">
        <v>45939</v>
      </c>
      <c r="H1767">
        <v>2</v>
      </c>
      <c r="I1767">
        <v>147.13999999999999</v>
      </c>
      <c r="J1767">
        <v>73.569999999999993</v>
      </c>
      <c r="K1767">
        <v>6.6</v>
      </c>
      <c r="L1767" t="s">
        <v>87</v>
      </c>
      <c r="M1767" t="s">
        <v>69</v>
      </c>
      <c r="N1767" t="s">
        <v>48</v>
      </c>
      <c r="O1767">
        <v>27</v>
      </c>
      <c r="P1767" t="s">
        <v>70</v>
      </c>
      <c r="Q1767" t="s">
        <v>66</v>
      </c>
      <c r="R1767" t="s">
        <v>67</v>
      </c>
      <c r="S1767" t="s">
        <v>96</v>
      </c>
      <c r="T1767">
        <v>0</v>
      </c>
      <c r="U1767">
        <v>0</v>
      </c>
      <c r="V1767">
        <v>0</v>
      </c>
      <c r="W1767">
        <v>0</v>
      </c>
      <c r="X1767">
        <v>0</v>
      </c>
      <c r="Y1767" s="1">
        <v>44659</v>
      </c>
      <c r="Z1767" s="1">
        <v>44659</v>
      </c>
      <c r="AA1767">
        <v>6</v>
      </c>
      <c r="AB1767" t="s">
        <v>38</v>
      </c>
      <c r="AC1767" t="b">
        <v>1</v>
      </c>
      <c r="AD1767" t="b">
        <v>0</v>
      </c>
    </row>
    <row r="1768" spans="1:30" x14ac:dyDescent="0.25">
      <c r="A1768" t="s">
        <v>1828</v>
      </c>
      <c r="B1768" s="1">
        <v>44672</v>
      </c>
      <c r="D1768" s="1">
        <v>45128</v>
      </c>
      <c r="E1768" s="1">
        <v>45128</v>
      </c>
      <c r="F1768" s="1">
        <v>45556</v>
      </c>
      <c r="G1768" s="1">
        <v>45556</v>
      </c>
      <c r="H1768">
        <v>5</v>
      </c>
      <c r="I1768">
        <v>637.44000000000005</v>
      </c>
      <c r="J1768">
        <v>127.49</v>
      </c>
      <c r="K1768">
        <v>166.85</v>
      </c>
      <c r="L1768" t="s">
        <v>59</v>
      </c>
      <c r="M1768" t="s">
        <v>95</v>
      </c>
      <c r="N1768" t="s">
        <v>33</v>
      </c>
      <c r="O1768">
        <v>36</v>
      </c>
      <c r="P1768" t="s">
        <v>34</v>
      </c>
      <c r="Q1768" t="s">
        <v>90</v>
      </c>
      <c r="R1768" t="s">
        <v>67</v>
      </c>
      <c r="S1768" t="s">
        <v>57</v>
      </c>
      <c r="T1768">
        <v>2</v>
      </c>
      <c r="U1768">
        <v>1</v>
      </c>
      <c r="V1768">
        <v>1</v>
      </c>
      <c r="W1768">
        <v>0</v>
      </c>
      <c r="X1768">
        <v>1</v>
      </c>
      <c r="Y1768" s="1">
        <v>45070</v>
      </c>
      <c r="Z1768" s="1">
        <v>45070</v>
      </c>
      <c r="AA1768">
        <v>0</v>
      </c>
      <c r="AB1768" t="s">
        <v>38</v>
      </c>
      <c r="AC1768" t="b">
        <v>1</v>
      </c>
      <c r="AD1768" t="b">
        <v>0</v>
      </c>
    </row>
    <row r="1769" spans="1:30" x14ac:dyDescent="0.25">
      <c r="A1769" t="s">
        <v>1829</v>
      </c>
      <c r="B1769" s="1">
        <v>44555</v>
      </c>
      <c r="D1769" s="1">
        <v>45221</v>
      </c>
      <c r="E1769" s="1">
        <v>45221</v>
      </c>
      <c r="F1769" s="1">
        <v>45252</v>
      </c>
      <c r="G1769" s="1">
        <v>45252</v>
      </c>
      <c r="H1769">
        <v>2</v>
      </c>
      <c r="I1769">
        <v>137.34</v>
      </c>
      <c r="J1769">
        <v>68.67</v>
      </c>
      <c r="K1769">
        <v>60.51</v>
      </c>
      <c r="L1769" t="s">
        <v>47</v>
      </c>
      <c r="M1769" t="s">
        <v>62</v>
      </c>
      <c r="N1769" t="s">
        <v>48</v>
      </c>
      <c r="O1769">
        <v>26</v>
      </c>
      <c r="P1769" t="s">
        <v>70</v>
      </c>
      <c r="Q1769" t="s">
        <v>50</v>
      </c>
      <c r="R1769" t="s">
        <v>63</v>
      </c>
      <c r="S1769" t="s">
        <v>72</v>
      </c>
      <c r="T1769">
        <v>0</v>
      </c>
      <c r="U1769">
        <v>0</v>
      </c>
      <c r="V1769">
        <v>0</v>
      </c>
      <c r="W1769">
        <v>0</v>
      </c>
      <c r="X1769">
        <v>0</v>
      </c>
      <c r="Y1769" s="1">
        <v>45400</v>
      </c>
      <c r="Z1769" s="1">
        <v>45400</v>
      </c>
      <c r="AA1769">
        <v>0</v>
      </c>
      <c r="AB1769" t="s">
        <v>52</v>
      </c>
      <c r="AC1769" t="b">
        <v>1</v>
      </c>
      <c r="AD1769" t="b">
        <v>0</v>
      </c>
    </row>
    <row r="1770" spans="1:30" x14ac:dyDescent="0.25">
      <c r="A1770" t="s">
        <v>1830</v>
      </c>
      <c r="B1770" s="1">
        <v>44856</v>
      </c>
      <c r="D1770" s="1">
        <v>44924</v>
      </c>
      <c r="E1770" s="1">
        <v>44924</v>
      </c>
      <c r="F1770" s="1">
        <v>45225</v>
      </c>
      <c r="G1770" s="1">
        <v>45225</v>
      </c>
      <c r="H1770">
        <v>1</v>
      </c>
      <c r="I1770">
        <v>2.5</v>
      </c>
      <c r="J1770">
        <v>2.5</v>
      </c>
      <c r="K1770">
        <v>1.4</v>
      </c>
      <c r="L1770" t="s">
        <v>65</v>
      </c>
      <c r="M1770" t="s">
        <v>54</v>
      </c>
      <c r="N1770" t="s">
        <v>48</v>
      </c>
      <c r="O1770">
        <v>33</v>
      </c>
      <c r="P1770" t="s">
        <v>34</v>
      </c>
      <c r="Q1770" t="s">
        <v>50</v>
      </c>
      <c r="R1770" t="s">
        <v>56</v>
      </c>
      <c r="S1770" t="s">
        <v>85</v>
      </c>
      <c r="T1770">
        <v>0</v>
      </c>
      <c r="U1770">
        <v>0</v>
      </c>
      <c r="V1770">
        <v>0</v>
      </c>
      <c r="W1770">
        <v>0</v>
      </c>
      <c r="X1770">
        <v>0</v>
      </c>
      <c r="Y1770" s="1">
        <v>45844</v>
      </c>
      <c r="Z1770" s="1">
        <v>45844</v>
      </c>
      <c r="AA1770">
        <v>6</v>
      </c>
      <c r="AB1770" t="s">
        <v>73</v>
      </c>
      <c r="AC1770" t="b">
        <v>0</v>
      </c>
      <c r="AD1770" t="b">
        <v>1</v>
      </c>
    </row>
    <row r="1771" spans="1:30" x14ac:dyDescent="0.25">
      <c r="A1771" t="s">
        <v>1831</v>
      </c>
      <c r="B1771" s="1">
        <v>44776</v>
      </c>
      <c r="D1771" s="1">
        <v>45761</v>
      </c>
      <c r="E1771" s="1">
        <v>45761</v>
      </c>
      <c r="F1771" s="1">
        <v>45827</v>
      </c>
      <c r="G1771" s="1">
        <v>45827</v>
      </c>
      <c r="H1771">
        <v>3</v>
      </c>
      <c r="I1771">
        <v>25.21</v>
      </c>
      <c r="J1771">
        <v>8.4</v>
      </c>
      <c r="K1771">
        <v>9.0500000000000007</v>
      </c>
      <c r="L1771" t="s">
        <v>40</v>
      </c>
      <c r="M1771" t="s">
        <v>54</v>
      </c>
      <c r="N1771" t="s">
        <v>48</v>
      </c>
      <c r="O1771">
        <v>31</v>
      </c>
      <c r="P1771" t="s">
        <v>34</v>
      </c>
      <c r="Q1771" t="s">
        <v>50</v>
      </c>
      <c r="R1771" t="s">
        <v>67</v>
      </c>
      <c r="S1771" t="s">
        <v>96</v>
      </c>
      <c r="T1771">
        <v>0</v>
      </c>
      <c r="U1771">
        <v>0</v>
      </c>
      <c r="V1771">
        <v>0</v>
      </c>
      <c r="W1771">
        <v>1</v>
      </c>
      <c r="X1771">
        <v>1</v>
      </c>
      <c r="Y1771" s="1">
        <v>45054</v>
      </c>
      <c r="Z1771" s="1">
        <v>45054</v>
      </c>
      <c r="AA1771">
        <v>5</v>
      </c>
      <c r="AB1771" t="s">
        <v>73</v>
      </c>
      <c r="AC1771" t="b">
        <v>1</v>
      </c>
      <c r="AD1771" t="b">
        <v>0</v>
      </c>
    </row>
    <row r="1772" spans="1:30" x14ac:dyDescent="0.25">
      <c r="A1772" t="s">
        <v>1832</v>
      </c>
      <c r="B1772" s="1">
        <v>44500</v>
      </c>
      <c r="D1772" s="1">
        <v>44907</v>
      </c>
      <c r="E1772" s="1">
        <v>44907</v>
      </c>
      <c r="F1772" s="1">
        <v>44992</v>
      </c>
      <c r="G1772" s="1">
        <v>44992</v>
      </c>
      <c r="H1772">
        <v>2</v>
      </c>
      <c r="I1772">
        <v>57.5</v>
      </c>
      <c r="J1772">
        <v>28.75</v>
      </c>
      <c r="K1772">
        <v>62.42</v>
      </c>
      <c r="L1772" t="s">
        <v>47</v>
      </c>
      <c r="M1772" t="s">
        <v>32</v>
      </c>
      <c r="N1772" t="s">
        <v>42</v>
      </c>
      <c r="O1772">
        <v>27</v>
      </c>
      <c r="P1772" t="s">
        <v>70</v>
      </c>
      <c r="Q1772" t="s">
        <v>50</v>
      </c>
      <c r="R1772" t="s">
        <v>44</v>
      </c>
      <c r="S1772" t="s">
        <v>51</v>
      </c>
      <c r="T1772">
        <v>0</v>
      </c>
      <c r="U1772">
        <v>0</v>
      </c>
      <c r="V1772">
        <v>0</v>
      </c>
      <c r="W1772">
        <v>0</v>
      </c>
      <c r="X1772">
        <v>0</v>
      </c>
      <c r="Y1772" s="1">
        <v>44674</v>
      </c>
      <c r="Z1772" s="1">
        <v>44674</v>
      </c>
      <c r="AA1772">
        <v>0</v>
      </c>
      <c r="AB1772" t="s">
        <v>38</v>
      </c>
      <c r="AC1772" t="b">
        <v>1</v>
      </c>
      <c r="AD1772" t="b">
        <v>0</v>
      </c>
    </row>
    <row r="1773" spans="1:30" x14ac:dyDescent="0.25">
      <c r="A1773" t="s">
        <v>1833</v>
      </c>
      <c r="B1773" s="1">
        <v>44254</v>
      </c>
      <c r="D1773" s="1">
        <v>45893</v>
      </c>
      <c r="E1773" s="1">
        <v>45893</v>
      </c>
      <c r="F1773" s="1">
        <v>45906</v>
      </c>
      <c r="G1773" s="1">
        <v>45906</v>
      </c>
      <c r="H1773">
        <v>5</v>
      </c>
      <c r="I1773">
        <v>429.2</v>
      </c>
      <c r="J1773">
        <v>85.84</v>
      </c>
      <c r="K1773">
        <v>106.9</v>
      </c>
      <c r="L1773" t="s">
        <v>59</v>
      </c>
      <c r="M1773" t="s">
        <v>32</v>
      </c>
      <c r="N1773" t="s">
        <v>48</v>
      </c>
      <c r="O1773">
        <v>30</v>
      </c>
      <c r="P1773" t="s">
        <v>70</v>
      </c>
      <c r="Q1773" t="s">
        <v>35</v>
      </c>
      <c r="R1773" t="s">
        <v>63</v>
      </c>
      <c r="S1773" t="s">
        <v>36</v>
      </c>
      <c r="T1773">
        <v>0</v>
      </c>
      <c r="U1773">
        <v>2</v>
      </c>
      <c r="V1773">
        <v>0</v>
      </c>
      <c r="W1773">
        <v>1</v>
      </c>
      <c r="X1773">
        <v>2</v>
      </c>
      <c r="Y1773" s="1">
        <v>45186</v>
      </c>
      <c r="Z1773" s="1">
        <v>45186</v>
      </c>
      <c r="AA1773">
        <v>9</v>
      </c>
      <c r="AB1773" t="s">
        <v>52</v>
      </c>
      <c r="AC1773" t="b">
        <v>1</v>
      </c>
      <c r="AD1773" t="b">
        <v>1</v>
      </c>
    </row>
    <row r="1774" spans="1:30" x14ac:dyDescent="0.25">
      <c r="A1774" t="s">
        <v>1834</v>
      </c>
      <c r="B1774" s="1">
        <v>45147</v>
      </c>
      <c r="D1774" s="1">
        <v>45814</v>
      </c>
      <c r="E1774" s="1">
        <v>45814</v>
      </c>
      <c r="F1774" s="1">
        <v>45818</v>
      </c>
      <c r="G1774" s="1">
        <v>45818</v>
      </c>
      <c r="H1774">
        <v>4</v>
      </c>
      <c r="I1774">
        <v>239.58</v>
      </c>
      <c r="J1774">
        <v>59.9</v>
      </c>
      <c r="K1774">
        <v>67.84</v>
      </c>
      <c r="L1774" t="s">
        <v>31</v>
      </c>
      <c r="M1774" t="s">
        <v>104</v>
      </c>
      <c r="N1774" t="s">
        <v>48</v>
      </c>
      <c r="O1774">
        <v>25</v>
      </c>
      <c r="P1774" t="s">
        <v>70</v>
      </c>
      <c r="Q1774" t="s">
        <v>66</v>
      </c>
      <c r="R1774" t="s">
        <v>44</v>
      </c>
      <c r="S1774" t="s">
        <v>36</v>
      </c>
      <c r="T1774">
        <v>0</v>
      </c>
      <c r="U1774">
        <v>0</v>
      </c>
      <c r="V1774">
        <v>0</v>
      </c>
      <c r="W1774">
        <v>0</v>
      </c>
      <c r="X1774">
        <v>0</v>
      </c>
      <c r="Y1774">
        <v>0</v>
      </c>
      <c r="Z1774" t="s">
        <v>37</v>
      </c>
      <c r="AA1774">
        <v>0</v>
      </c>
      <c r="AB1774" t="s">
        <v>52</v>
      </c>
      <c r="AC1774" t="b">
        <v>0</v>
      </c>
      <c r="AD1774" t="b">
        <v>0</v>
      </c>
    </row>
    <row r="1775" spans="1:30" x14ac:dyDescent="0.25">
      <c r="A1775" t="s">
        <v>1835</v>
      </c>
      <c r="B1775" s="1">
        <v>44970</v>
      </c>
      <c r="D1775" s="1">
        <v>45640</v>
      </c>
      <c r="E1775" s="1">
        <v>45640</v>
      </c>
      <c r="F1775" s="1">
        <v>45791</v>
      </c>
      <c r="G1775" s="1">
        <v>45791</v>
      </c>
      <c r="H1775">
        <v>3</v>
      </c>
      <c r="I1775">
        <v>159.80000000000001</v>
      </c>
      <c r="J1775">
        <v>53.27</v>
      </c>
      <c r="K1775">
        <v>80.08</v>
      </c>
      <c r="L1775" t="s">
        <v>65</v>
      </c>
      <c r="M1775" t="s">
        <v>41</v>
      </c>
      <c r="N1775" t="s">
        <v>42</v>
      </c>
      <c r="O1775">
        <v>16</v>
      </c>
      <c r="P1775" t="s">
        <v>49</v>
      </c>
      <c r="Q1775" t="s">
        <v>43</v>
      </c>
      <c r="R1775" t="s">
        <v>63</v>
      </c>
      <c r="S1775" t="s">
        <v>96</v>
      </c>
      <c r="T1775">
        <v>0</v>
      </c>
      <c r="U1775">
        <v>0</v>
      </c>
      <c r="V1775">
        <v>1</v>
      </c>
      <c r="W1775">
        <v>0</v>
      </c>
      <c r="X1775">
        <v>0</v>
      </c>
      <c r="Y1775">
        <v>0</v>
      </c>
      <c r="Z1775" t="s">
        <v>37</v>
      </c>
      <c r="AA1775">
        <v>0</v>
      </c>
      <c r="AB1775" t="s">
        <v>38</v>
      </c>
      <c r="AC1775" t="b">
        <v>1</v>
      </c>
      <c r="AD1775" t="b">
        <v>1</v>
      </c>
    </row>
    <row r="1776" spans="1:30" x14ac:dyDescent="0.25">
      <c r="A1776" t="s">
        <v>1836</v>
      </c>
      <c r="B1776" s="1">
        <v>44095</v>
      </c>
      <c r="D1776" s="1">
        <v>44222</v>
      </c>
      <c r="E1776" s="1">
        <v>44222</v>
      </c>
      <c r="F1776" s="1">
        <v>44810</v>
      </c>
      <c r="G1776" s="1">
        <v>44810</v>
      </c>
      <c r="H1776">
        <v>7</v>
      </c>
      <c r="I1776">
        <v>204.73</v>
      </c>
      <c r="J1776">
        <v>29.25</v>
      </c>
      <c r="K1776">
        <v>31.79</v>
      </c>
      <c r="L1776" t="s">
        <v>47</v>
      </c>
      <c r="M1776" t="s">
        <v>104</v>
      </c>
      <c r="N1776" t="s">
        <v>48</v>
      </c>
      <c r="O1776">
        <v>25</v>
      </c>
      <c r="P1776" t="s">
        <v>70</v>
      </c>
      <c r="Q1776" t="s">
        <v>35</v>
      </c>
      <c r="R1776" t="s">
        <v>63</v>
      </c>
      <c r="S1776" t="s">
        <v>96</v>
      </c>
      <c r="T1776">
        <v>1</v>
      </c>
      <c r="U1776">
        <v>1</v>
      </c>
      <c r="V1776">
        <v>0</v>
      </c>
      <c r="W1776">
        <v>0</v>
      </c>
      <c r="X1776">
        <v>0</v>
      </c>
      <c r="Y1776" s="1">
        <v>44385</v>
      </c>
      <c r="Z1776" s="1">
        <v>44385</v>
      </c>
      <c r="AA1776">
        <v>0</v>
      </c>
      <c r="AB1776" t="s">
        <v>38</v>
      </c>
      <c r="AC1776" t="b">
        <v>1</v>
      </c>
      <c r="AD1776" t="b">
        <v>0</v>
      </c>
    </row>
    <row r="1777" spans="1:30" x14ac:dyDescent="0.25">
      <c r="A1777" t="s">
        <v>1837</v>
      </c>
      <c r="B1777" s="1">
        <v>45613</v>
      </c>
      <c r="D1777" s="1">
        <v>45630</v>
      </c>
      <c r="E1777" s="1">
        <v>45630</v>
      </c>
      <c r="F1777" s="1">
        <v>45887</v>
      </c>
      <c r="G1777" s="1">
        <v>45887</v>
      </c>
      <c r="H1777">
        <v>1</v>
      </c>
      <c r="I1777">
        <v>91.13</v>
      </c>
      <c r="J1777">
        <v>91.13</v>
      </c>
      <c r="K1777">
        <v>112.3</v>
      </c>
      <c r="L1777" t="s">
        <v>65</v>
      </c>
      <c r="M1777" t="s">
        <v>104</v>
      </c>
      <c r="N1777" t="s">
        <v>48</v>
      </c>
      <c r="O1777">
        <v>24</v>
      </c>
      <c r="P1777" t="s">
        <v>70</v>
      </c>
      <c r="Q1777" t="s">
        <v>55</v>
      </c>
      <c r="R1777" t="s">
        <v>56</v>
      </c>
      <c r="S1777" t="s">
        <v>72</v>
      </c>
      <c r="T1777">
        <v>1</v>
      </c>
      <c r="U1777">
        <v>0</v>
      </c>
      <c r="V1777">
        <v>0</v>
      </c>
      <c r="W1777">
        <v>0</v>
      </c>
      <c r="X1777">
        <v>0</v>
      </c>
      <c r="Y1777" s="1">
        <v>45698</v>
      </c>
      <c r="Z1777" s="1">
        <v>45698</v>
      </c>
      <c r="AA1777">
        <v>3</v>
      </c>
      <c r="AB1777" t="s">
        <v>73</v>
      </c>
      <c r="AC1777" t="b">
        <v>1</v>
      </c>
      <c r="AD1777" t="b">
        <v>0</v>
      </c>
    </row>
    <row r="1778" spans="1:30" x14ac:dyDescent="0.25">
      <c r="A1778" t="s">
        <v>1838</v>
      </c>
      <c r="B1778" s="1">
        <v>44587</v>
      </c>
      <c r="D1778" s="1">
        <v>45187</v>
      </c>
      <c r="E1778" s="1">
        <v>45187</v>
      </c>
      <c r="F1778" s="1">
        <v>45861</v>
      </c>
      <c r="G1778" s="1">
        <v>45861</v>
      </c>
      <c r="H1778">
        <v>3</v>
      </c>
      <c r="I1778">
        <v>25.36</v>
      </c>
      <c r="J1778">
        <v>8.4499999999999993</v>
      </c>
      <c r="K1778">
        <v>4.1900000000000004</v>
      </c>
      <c r="L1778" t="s">
        <v>31</v>
      </c>
      <c r="M1778" t="s">
        <v>69</v>
      </c>
      <c r="N1778" t="s">
        <v>33</v>
      </c>
      <c r="O1778">
        <v>19</v>
      </c>
      <c r="P1778" t="s">
        <v>49</v>
      </c>
      <c r="Q1778" t="s">
        <v>55</v>
      </c>
      <c r="R1778" t="s">
        <v>63</v>
      </c>
      <c r="S1778" t="s">
        <v>36</v>
      </c>
      <c r="T1778">
        <v>0</v>
      </c>
      <c r="U1778">
        <v>0</v>
      </c>
      <c r="V1778">
        <v>1</v>
      </c>
      <c r="W1778">
        <v>1</v>
      </c>
      <c r="X1778">
        <v>1</v>
      </c>
      <c r="Y1778">
        <v>0</v>
      </c>
      <c r="Z1778" t="s">
        <v>37</v>
      </c>
      <c r="AA1778">
        <v>0</v>
      </c>
      <c r="AB1778" t="s">
        <v>52</v>
      </c>
      <c r="AC1778" t="b">
        <v>1</v>
      </c>
      <c r="AD1778" t="b">
        <v>1</v>
      </c>
    </row>
    <row r="1779" spans="1:30" x14ac:dyDescent="0.25">
      <c r="A1779" t="s">
        <v>1839</v>
      </c>
      <c r="B1779" s="1">
        <v>45593</v>
      </c>
      <c r="D1779" s="1">
        <v>45635</v>
      </c>
      <c r="E1779" s="1">
        <v>45635</v>
      </c>
      <c r="F1779" s="1">
        <v>45909</v>
      </c>
      <c r="G1779" s="1">
        <v>45909</v>
      </c>
      <c r="H1779">
        <v>2</v>
      </c>
      <c r="I1779">
        <v>57.56</v>
      </c>
      <c r="J1779">
        <v>28.78</v>
      </c>
      <c r="K1779">
        <v>14.12</v>
      </c>
      <c r="L1779" t="s">
        <v>47</v>
      </c>
      <c r="M1779" t="s">
        <v>88</v>
      </c>
      <c r="N1779" t="s">
        <v>33</v>
      </c>
      <c r="O1779">
        <v>43</v>
      </c>
      <c r="P1779" t="s">
        <v>34</v>
      </c>
      <c r="Q1779" t="s">
        <v>90</v>
      </c>
      <c r="R1779" t="s">
        <v>63</v>
      </c>
      <c r="S1779" t="s">
        <v>51</v>
      </c>
      <c r="T1779">
        <v>0</v>
      </c>
      <c r="U1779">
        <v>0</v>
      </c>
      <c r="V1779">
        <v>0</v>
      </c>
      <c r="W1779">
        <v>0</v>
      </c>
      <c r="X1779">
        <v>1</v>
      </c>
      <c r="Y1779" s="1">
        <v>45925</v>
      </c>
      <c r="Z1779" s="1">
        <v>45925</v>
      </c>
      <c r="AA1779">
        <v>1</v>
      </c>
      <c r="AB1779" t="s">
        <v>52</v>
      </c>
      <c r="AC1779" t="b">
        <v>0</v>
      </c>
      <c r="AD1779" t="b">
        <v>0</v>
      </c>
    </row>
    <row r="1780" spans="1:30" x14ac:dyDescent="0.25">
      <c r="A1780" t="s">
        <v>1840</v>
      </c>
      <c r="B1780" s="1">
        <v>44091</v>
      </c>
      <c r="D1780" s="1">
        <v>44892</v>
      </c>
      <c r="E1780" s="1">
        <v>44892</v>
      </c>
      <c r="F1780" s="1">
        <v>45289</v>
      </c>
      <c r="G1780" s="1">
        <v>45289</v>
      </c>
      <c r="H1780">
        <v>3</v>
      </c>
      <c r="I1780">
        <v>101.4</v>
      </c>
      <c r="J1780">
        <v>33.799999999999997</v>
      </c>
      <c r="K1780">
        <v>38.26</v>
      </c>
      <c r="L1780" t="s">
        <v>65</v>
      </c>
      <c r="M1780" t="s">
        <v>60</v>
      </c>
      <c r="N1780" t="s">
        <v>33</v>
      </c>
      <c r="O1780">
        <v>35</v>
      </c>
      <c r="P1780" t="s">
        <v>34</v>
      </c>
      <c r="Q1780" t="s">
        <v>66</v>
      </c>
      <c r="R1780" t="s">
        <v>35</v>
      </c>
      <c r="S1780" t="s">
        <v>45</v>
      </c>
      <c r="T1780">
        <v>0</v>
      </c>
      <c r="U1780">
        <v>0</v>
      </c>
      <c r="V1780">
        <v>1</v>
      </c>
      <c r="W1780">
        <v>0</v>
      </c>
      <c r="X1780">
        <v>0</v>
      </c>
      <c r="Y1780">
        <v>0</v>
      </c>
      <c r="Z1780" t="s">
        <v>37</v>
      </c>
      <c r="AA1780">
        <v>9</v>
      </c>
      <c r="AB1780" t="s">
        <v>38</v>
      </c>
      <c r="AC1780" t="b">
        <v>0</v>
      </c>
      <c r="AD1780" t="b">
        <v>0</v>
      </c>
    </row>
    <row r="1781" spans="1:30" x14ac:dyDescent="0.25">
      <c r="A1781" t="s">
        <v>1841</v>
      </c>
      <c r="B1781" s="1">
        <v>44028</v>
      </c>
      <c r="D1781" s="1">
        <v>45817</v>
      </c>
      <c r="E1781" s="1">
        <v>45817</v>
      </c>
      <c r="F1781" s="1">
        <v>45900</v>
      </c>
      <c r="G1781" s="1">
        <v>45900</v>
      </c>
      <c r="H1781">
        <v>2</v>
      </c>
      <c r="I1781">
        <v>129.72</v>
      </c>
      <c r="J1781">
        <v>64.86</v>
      </c>
      <c r="K1781">
        <v>26.22</v>
      </c>
      <c r="L1781" t="s">
        <v>59</v>
      </c>
      <c r="M1781" t="s">
        <v>104</v>
      </c>
      <c r="N1781" t="s">
        <v>33</v>
      </c>
      <c r="O1781">
        <v>52</v>
      </c>
      <c r="P1781" t="s">
        <v>34</v>
      </c>
      <c r="Q1781" t="s">
        <v>35</v>
      </c>
      <c r="R1781" t="s">
        <v>35</v>
      </c>
      <c r="S1781" t="s">
        <v>72</v>
      </c>
      <c r="T1781">
        <v>0</v>
      </c>
      <c r="U1781">
        <v>0</v>
      </c>
      <c r="V1781">
        <v>0</v>
      </c>
      <c r="W1781">
        <v>0</v>
      </c>
      <c r="X1781">
        <v>2</v>
      </c>
      <c r="Y1781" s="1">
        <v>44511</v>
      </c>
      <c r="Z1781" s="1">
        <v>44511</v>
      </c>
      <c r="AA1781">
        <v>0</v>
      </c>
      <c r="AB1781" t="s">
        <v>38</v>
      </c>
      <c r="AC1781" t="b">
        <v>1</v>
      </c>
      <c r="AD1781" t="b">
        <v>0</v>
      </c>
    </row>
    <row r="1782" spans="1:30" x14ac:dyDescent="0.25">
      <c r="A1782" t="s">
        <v>1842</v>
      </c>
      <c r="B1782" s="1">
        <v>44860</v>
      </c>
      <c r="D1782" s="1">
        <v>45207</v>
      </c>
      <c r="E1782" s="1">
        <v>45207</v>
      </c>
      <c r="F1782" s="1">
        <v>45333</v>
      </c>
      <c r="G1782" s="1">
        <v>45333</v>
      </c>
      <c r="H1782">
        <v>3</v>
      </c>
      <c r="I1782">
        <v>79.37</v>
      </c>
      <c r="J1782">
        <v>26.46</v>
      </c>
      <c r="K1782">
        <v>17.739999999999998</v>
      </c>
      <c r="L1782" t="s">
        <v>87</v>
      </c>
      <c r="M1782" t="s">
        <v>76</v>
      </c>
      <c r="N1782" t="s">
        <v>48</v>
      </c>
      <c r="O1782">
        <v>33</v>
      </c>
      <c r="P1782" t="s">
        <v>34</v>
      </c>
      <c r="Q1782" t="s">
        <v>82</v>
      </c>
      <c r="R1782" t="s">
        <v>63</v>
      </c>
      <c r="S1782" t="s">
        <v>57</v>
      </c>
      <c r="T1782">
        <v>0</v>
      </c>
      <c r="U1782">
        <v>0</v>
      </c>
      <c r="V1782">
        <v>0</v>
      </c>
      <c r="W1782">
        <v>0</v>
      </c>
      <c r="X1782">
        <v>1</v>
      </c>
      <c r="Y1782" s="1">
        <v>45288</v>
      </c>
      <c r="Z1782" s="1">
        <v>45288</v>
      </c>
      <c r="AA1782">
        <v>0</v>
      </c>
      <c r="AB1782" t="s">
        <v>52</v>
      </c>
      <c r="AC1782" t="b">
        <v>1</v>
      </c>
      <c r="AD1782" t="b">
        <v>0</v>
      </c>
    </row>
    <row r="1783" spans="1:30" x14ac:dyDescent="0.25">
      <c r="A1783" t="s">
        <v>1843</v>
      </c>
      <c r="B1783" s="1">
        <v>44651</v>
      </c>
      <c r="D1783" s="1">
        <v>44914</v>
      </c>
      <c r="E1783" s="1">
        <v>44914</v>
      </c>
      <c r="F1783" s="1">
        <v>44936</v>
      </c>
      <c r="G1783" s="1">
        <v>44936</v>
      </c>
      <c r="H1783">
        <v>2</v>
      </c>
      <c r="I1783">
        <v>43.6</v>
      </c>
      <c r="J1783">
        <v>21.8</v>
      </c>
      <c r="K1783">
        <v>10.19</v>
      </c>
      <c r="L1783" t="s">
        <v>87</v>
      </c>
      <c r="M1783" t="s">
        <v>69</v>
      </c>
      <c r="N1783" t="s">
        <v>42</v>
      </c>
      <c r="O1783">
        <v>43</v>
      </c>
      <c r="P1783" t="s">
        <v>34</v>
      </c>
      <c r="Q1783" t="s">
        <v>35</v>
      </c>
      <c r="R1783" t="s">
        <v>67</v>
      </c>
      <c r="S1783" t="s">
        <v>51</v>
      </c>
      <c r="T1783">
        <v>0</v>
      </c>
      <c r="U1783">
        <v>0</v>
      </c>
      <c r="V1783">
        <v>0</v>
      </c>
      <c r="W1783">
        <v>0</v>
      </c>
      <c r="X1783">
        <v>1</v>
      </c>
      <c r="Y1783" s="1">
        <v>45859</v>
      </c>
      <c r="Z1783" s="1">
        <v>45859</v>
      </c>
      <c r="AA1783">
        <v>9</v>
      </c>
      <c r="AB1783" t="s">
        <v>73</v>
      </c>
      <c r="AC1783" t="b">
        <v>1</v>
      </c>
      <c r="AD1783" t="b">
        <v>1</v>
      </c>
    </row>
    <row r="1784" spans="1:30" x14ac:dyDescent="0.25">
      <c r="A1784" t="s">
        <v>1844</v>
      </c>
      <c r="B1784" s="1">
        <v>45486</v>
      </c>
      <c r="D1784" s="1">
        <v>45655</v>
      </c>
      <c r="E1784" s="1">
        <v>45655</v>
      </c>
      <c r="F1784" s="1">
        <v>45667</v>
      </c>
      <c r="G1784" s="1">
        <v>45667</v>
      </c>
      <c r="H1784">
        <v>3</v>
      </c>
      <c r="I1784">
        <v>55.75</v>
      </c>
      <c r="J1784">
        <v>18.579999999999998</v>
      </c>
      <c r="K1784">
        <v>10.96</v>
      </c>
      <c r="L1784" t="s">
        <v>47</v>
      </c>
      <c r="M1784" t="s">
        <v>104</v>
      </c>
      <c r="N1784" t="s">
        <v>48</v>
      </c>
      <c r="O1784">
        <v>34</v>
      </c>
      <c r="P1784" t="s">
        <v>34</v>
      </c>
      <c r="Q1784" t="s">
        <v>90</v>
      </c>
      <c r="R1784" t="s">
        <v>35</v>
      </c>
      <c r="S1784" t="s">
        <v>100</v>
      </c>
      <c r="T1784">
        <v>0</v>
      </c>
      <c r="U1784">
        <v>0</v>
      </c>
      <c r="V1784">
        <v>0</v>
      </c>
      <c r="W1784">
        <v>0</v>
      </c>
      <c r="X1784">
        <v>1</v>
      </c>
      <c r="Y1784">
        <v>0</v>
      </c>
      <c r="Z1784" t="s">
        <v>37</v>
      </c>
      <c r="AA1784">
        <v>9</v>
      </c>
      <c r="AB1784" t="s">
        <v>73</v>
      </c>
      <c r="AC1784" t="b">
        <v>1</v>
      </c>
      <c r="AD1784" t="b">
        <v>0</v>
      </c>
    </row>
    <row r="1785" spans="1:30" x14ac:dyDescent="0.25">
      <c r="A1785" t="s">
        <v>1845</v>
      </c>
      <c r="B1785" s="1">
        <v>45511</v>
      </c>
      <c r="D1785" s="1">
        <v>45938</v>
      </c>
      <c r="E1785" s="1">
        <v>45938</v>
      </c>
      <c r="F1785" s="1">
        <v>45939</v>
      </c>
      <c r="G1785" s="1">
        <v>45939</v>
      </c>
      <c r="H1785">
        <v>3</v>
      </c>
      <c r="I1785">
        <v>214.52</v>
      </c>
      <c r="J1785">
        <v>71.510000000000005</v>
      </c>
      <c r="K1785">
        <v>123.06</v>
      </c>
      <c r="L1785" t="s">
        <v>59</v>
      </c>
      <c r="M1785" t="s">
        <v>62</v>
      </c>
      <c r="N1785" t="s">
        <v>42</v>
      </c>
      <c r="O1785">
        <v>23</v>
      </c>
      <c r="P1785" t="s">
        <v>70</v>
      </c>
      <c r="Q1785" t="s">
        <v>43</v>
      </c>
      <c r="R1785" t="s">
        <v>56</v>
      </c>
      <c r="S1785" t="s">
        <v>36</v>
      </c>
      <c r="T1785">
        <v>1</v>
      </c>
      <c r="U1785">
        <v>0</v>
      </c>
      <c r="V1785">
        <v>0</v>
      </c>
      <c r="W1785">
        <v>0</v>
      </c>
      <c r="X1785">
        <v>1</v>
      </c>
      <c r="Y1785" s="1">
        <v>45710</v>
      </c>
      <c r="Z1785" s="1">
        <v>45710</v>
      </c>
      <c r="AA1785">
        <v>5</v>
      </c>
      <c r="AB1785" t="s">
        <v>73</v>
      </c>
      <c r="AC1785" t="b">
        <v>1</v>
      </c>
      <c r="AD1785" t="b">
        <v>0</v>
      </c>
    </row>
    <row r="1786" spans="1:30" x14ac:dyDescent="0.25">
      <c r="A1786" t="s">
        <v>1846</v>
      </c>
      <c r="B1786" s="1">
        <v>44162</v>
      </c>
      <c r="D1786" s="1">
        <v>45201</v>
      </c>
      <c r="E1786" s="1">
        <v>45201</v>
      </c>
      <c r="F1786" s="1">
        <v>45732</v>
      </c>
      <c r="G1786" s="1">
        <v>45732</v>
      </c>
      <c r="H1786">
        <v>3</v>
      </c>
      <c r="I1786">
        <v>203.37</v>
      </c>
      <c r="J1786">
        <v>67.790000000000006</v>
      </c>
      <c r="K1786">
        <v>22.11</v>
      </c>
      <c r="L1786" t="s">
        <v>59</v>
      </c>
      <c r="M1786" t="s">
        <v>62</v>
      </c>
      <c r="N1786" t="s">
        <v>33</v>
      </c>
      <c r="O1786">
        <v>25</v>
      </c>
      <c r="P1786" t="s">
        <v>70</v>
      </c>
      <c r="Q1786" t="s">
        <v>90</v>
      </c>
      <c r="R1786" t="s">
        <v>35</v>
      </c>
      <c r="S1786" t="s">
        <v>51</v>
      </c>
      <c r="T1786">
        <v>0</v>
      </c>
      <c r="U1786">
        <v>0</v>
      </c>
      <c r="V1786">
        <v>0</v>
      </c>
      <c r="W1786">
        <v>1</v>
      </c>
      <c r="X1786">
        <v>1</v>
      </c>
      <c r="Y1786" s="1">
        <v>45823</v>
      </c>
      <c r="Z1786" s="1">
        <v>45823</v>
      </c>
      <c r="AA1786">
        <v>0</v>
      </c>
      <c r="AB1786" t="s">
        <v>73</v>
      </c>
      <c r="AC1786" t="b">
        <v>1</v>
      </c>
      <c r="AD1786" t="b">
        <v>1</v>
      </c>
    </row>
    <row r="1787" spans="1:30" x14ac:dyDescent="0.25">
      <c r="A1787" t="s">
        <v>1847</v>
      </c>
      <c r="B1787" s="1">
        <v>44317</v>
      </c>
      <c r="D1787" s="1">
        <v>44541</v>
      </c>
      <c r="E1787" s="1">
        <v>44541</v>
      </c>
      <c r="F1787" s="1">
        <v>45032</v>
      </c>
      <c r="G1787" s="1">
        <v>45032</v>
      </c>
      <c r="H1787">
        <v>3</v>
      </c>
      <c r="I1787">
        <v>147.13999999999999</v>
      </c>
      <c r="J1787">
        <v>49.05</v>
      </c>
      <c r="K1787">
        <v>88.99</v>
      </c>
      <c r="L1787" t="s">
        <v>87</v>
      </c>
      <c r="M1787" t="s">
        <v>54</v>
      </c>
      <c r="N1787" t="s">
        <v>42</v>
      </c>
      <c r="O1787">
        <v>49</v>
      </c>
      <c r="P1787" t="s">
        <v>34</v>
      </c>
      <c r="Q1787" t="s">
        <v>43</v>
      </c>
      <c r="R1787" t="s">
        <v>67</v>
      </c>
      <c r="S1787" t="s">
        <v>100</v>
      </c>
      <c r="T1787">
        <v>0</v>
      </c>
      <c r="U1787">
        <v>0</v>
      </c>
      <c r="V1787">
        <v>0</v>
      </c>
      <c r="W1787">
        <v>0</v>
      </c>
      <c r="X1787">
        <v>0</v>
      </c>
      <c r="Y1787" s="1">
        <v>45837</v>
      </c>
      <c r="Z1787" s="1">
        <v>45837</v>
      </c>
      <c r="AA1787">
        <v>0</v>
      </c>
      <c r="AB1787" t="s">
        <v>73</v>
      </c>
      <c r="AC1787" t="b">
        <v>1</v>
      </c>
      <c r="AD1787" t="b">
        <v>0</v>
      </c>
    </row>
    <row r="1788" spans="1:30" x14ac:dyDescent="0.25">
      <c r="A1788" t="s">
        <v>1848</v>
      </c>
      <c r="B1788" s="1">
        <v>44224</v>
      </c>
      <c r="D1788" s="1">
        <v>45891</v>
      </c>
      <c r="E1788" s="1">
        <v>45891</v>
      </c>
      <c r="F1788" s="1">
        <v>45926</v>
      </c>
      <c r="G1788" s="1">
        <v>45926</v>
      </c>
      <c r="H1788">
        <v>1</v>
      </c>
      <c r="I1788">
        <v>8.5399999999999991</v>
      </c>
      <c r="J1788">
        <v>8.5399999999999991</v>
      </c>
      <c r="K1788">
        <v>1.25</v>
      </c>
      <c r="L1788" t="s">
        <v>65</v>
      </c>
      <c r="M1788" t="s">
        <v>41</v>
      </c>
      <c r="N1788" t="s">
        <v>48</v>
      </c>
      <c r="O1788">
        <v>41</v>
      </c>
      <c r="P1788" t="s">
        <v>34</v>
      </c>
      <c r="Q1788" t="s">
        <v>82</v>
      </c>
      <c r="R1788" t="s">
        <v>35</v>
      </c>
      <c r="S1788" t="s">
        <v>36</v>
      </c>
      <c r="T1788">
        <v>1</v>
      </c>
      <c r="U1788">
        <v>0</v>
      </c>
      <c r="V1788">
        <v>0</v>
      </c>
      <c r="W1788">
        <v>0</v>
      </c>
      <c r="X1788">
        <v>0</v>
      </c>
      <c r="Y1788">
        <v>0</v>
      </c>
      <c r="Z1788" t="s">
        <v>37</v>
      </c>
      <c r="AA1788">
        <v>0</v>
      </c>
      <c r="AB1788" t="s">
        <v>38</v>
      </c>
      <c r="AC1788" t="b">
        <v>1</v>
      </c>
      <c r="AD1788" t="b">
        <v>0</v>
      </c>
    </row>
    <row r="1789" spans="1:30" x14ac:dyDescent="0.25">
      <c r="A1789" t="s">
        <v>1849</v>
      </c>
      <c r="B1789" s="1">
        <v>45335</v>
      </c>
      <c r="D1789" s="1">
        <v>45595</v>
      </c>
      <c r="E1789" s="1">
        <v>45595</v>
      </c>
      <c r="F1789" s="1">
        <v>45905</v>
      </c>
      <c r="G1789" s="1">
        <v>45905</v>
      </c>
      <c r="H1789">
        <v>1</v>
      </c>
      <c r="I1789">
        <v>37.07</v>
      </c>
      <c r="J1789">
        <v>37.07</v>
      </c>
      <c r="K1789">
        <v>10.87</v>
      </c>
      <c r="L1789" t="s">
        <v>31</v>
      </c>
      <c r="M1789" t="s">
        <v>54</v>
      </c>
      <c r="N1789" t="s">
        <v>33</v>
      </c>
      <c r="O1789">
        <v>58</v>
      </c>
      <c r="P1789" t="s">
        <v>34</v>
      </c>
      <c r="Q1789" t="s">
        <v>66</v>
      </c>
      <c r="R1789" t="s">
        <v>44</v>
      </c>
      <c r="S1789" t="s">
        <v>100</v>
      </c>
      <c r="T1789">
        <v>0</v>
      </c>
      <c r="U1789">
        <v>0</v>
      </c>
      <c r="V1789">
        <v>0</v>
      </c>
      <c r="W1789">
        <v>0</v>
      </c>
      <c r="X1789">
        <v>0</v>
      </c>
      <c r="Y1789" s="1">
        <v>45800</v>
      </c>
      <c r="Z1789" s="1">
        <v>45800</v>
      </c>
      <c r="AA1789">
        <v>8</v>
      </c>
      <c r="AB1789" t="s">
        <v>52</v>
      </c>
      <c r="AC1789" t="b">
        <v>0</v>
      </c>
      <c r="AD1789" t="b">
        <v>1</v>
      </c>
    </row>
    <row r="1790" spans="1:30" x14ac:dyDescent="0.25">
      <c r="A1790" t="s">
        <v>1850</v>
      </c>
      <c r="B1790" s="1">
        <v>44393</v>
      </c>
      <c r="D1790" s="1">
        <v>45060</v>
      </c>
      <c r="E1790" s="1">
        <v>45060</v>
      </c>
      <c r="F1790" s="1">
        <v>45562</v>
      </c>
      <c r="G1790" s="1">
        <v>45562</v>
      </c>
      <c r="H1790">
        <v>3</v>
      </c>
      <c r="I1790">
        <v>92.77</v>
      </c>
      <c r="J1790">
        <v>30.92</v>
      </c>
      <c r="K1790">
        <v>22.9</v>
      </c>
      <c r="L1790" t="s">
        <v>47</v>
      </c>
      <c r="M1790" t="s">
        <v>69</v>
      </c>
      <c r="N1790" t="s">
        <v>33</v>
      </c>
      <c r="O1790">
        <v>32</v>
      </c>
      <c r="P1790" t="s">
        <v>34</v>
      </c>
      <c r="Q1790" t="s">
        <v>82</v>
      </c>
      <c r="R1790" t="s">
        <v>44</v>
      </c>
      <c r="S1790" t="s">
        <v>85</v>
      </c>
      <c r="T1790">
        <v>0</v>
      </c>
      <c r="U1790">
        <v>0</v>
      </c>
      <c r="V1790">
        <v>0</v>
      </c>
      <c r="W1790">
        <v>0</v>
      </c>
      <c r="X1790">
        <v>0</v>
      </c>
      <c r="Y1790" s="1">
        <v>45315</v>
      </c>
      <c r="Z1790" s="1">
        <v>45315</v>
      </c>
      <c r="AA1790">
        <v>0</v>
      </c>
      <c r="AB1790" t="s">
        <v>73</v>
      </c>
      <c r="AC1790" t="b">
        <v>1</v>
      </c>
      <c r="AD1790" t="b">
        <v>0</v>
      </c>
    </row>
    <row r="1791" spans="1:30" x14ac:dyDescent="0.25">
      <c r="A1791" t="s">
        <v>1851</v>
      </c>
      <c r="B1791" s="1">
        <v>45022</v>
      </c>
      <c r="D1791" s="1">
        <v>45575</v>
      </c>
      <c r="E1791" s="1">
        <v>45575</v>
      </c>
      <c r="F1791" s="1">
        <v>45859</v>
      </c>
      <c r="G1791" s="1">
        <v>45859</v>
      </c>
      <c r="H1791">
        <v>1</v>
      </c>
      <c r="I1791">
        <v>41.24</v>
      </c>
      <c r="J1791">
        <v>41.24</v>
      </c>
      <c r="K1791">
        <v>31.16</v>
      </c>
      <c r="L1791" t="s">
        <v>40</v>
      </c>
      <c r="M1791" t="s">
        <v>32</v>
      </c>
      <c r="N1791" t="s">
        <v>48</v>
      </c>
      <c r="O1791">
        <v>38</v>
      </c>
      <c r="P1791" t="s">
        <v>34</v>
      </c>
      <c r="Q1791" t="s">
        <v>66</v>
      </c>
      <c r="R1791" t="s">
        <v>56</v>
      </c>
      <c r="S1791" t="s">
        <v>51</v>
      </c>
      <c r="T1791">
        <v>0</v>
      </c>
      <c r="U1791">
        <v>0</v>
      </c>
      <c r="V1791">
        <v>0</v>
      </c>
      <c r="W1791">
        <v>0</v>
      </c>
      <c r="X1791">
        <v>0</v>
      </c>
      <c r="Y1791">
        <v>0</v>
      </c>
      <c r="Z1791" t="s">
        <v>37</v>
      </c>
      <c r="AA1791">
        <v>0</v>
      </c>
      <c r="AB1791" t="s">
        <v>38</v>
      </c>
      <c r="AC1791" t="b">
        <v>1</v>
      </c>
      <c r="AD1791" t="b">
        <v>0</v>
      </c>
    </row>
    <row r="1792" spans="1:30" x14ac:dyDescent="0.25">
      <c r="A1792" t="s">
        <v>1852</v>
      </c>
      <c r="B1792" s="1">
        <v>44964</v>
      </c>
      <c r="D1792" s="1">
        <v>45284</v>
      </c>
      <c r="E1792" s="1">
        <v>45284</v>
      </c>
      <c r="F1792">
        <v>0</v>
      </c>
      <c r="G1792" t="s">
        <v>92</v>
      </c>
      <c r="H1792">
        <v>0</v>
      </c>
      <c r="I1792">
        <v>0</v>
      </c>
      <c r="J1792">
        <v>0</v>
      </c>
      <c r="K1792">
        <v>0</v>
      </c>
      <c r="L1792" t="s">
        <v>65</v>
      </c>
      <c r="M1792" t="s">
        <v>41</v>
      </c>
      <c r="N1792" t="s">
        <v>42</v>
      </c>
      <c r="O1792">
        <v>16</v>
      </c>
      <c r="P1792" t="s">
        <v>49</v>
      </c>
      <c r="Q1792" t="s">
        <v>35</v>
      </c>
      <c r="R1792" t="s">
        <v>67</v>
      </c>
      <c r="S1792" t="s">
        <v>100</v>
      </c>
      <c r="T1792">
        <v>1</v>
      </c>
      <c r="U1792">
        <v>0</v>
      </c>
      <c r="V1792">
        <v>0</v>
      </c>
      <c r="W1792">
        <v>0</v>
      </c>
      <c r="X1792">
        <v>0</v>
      </c>
      <c r="Y1792" s="1">
        <v>45555</v>
      </c>
      <c r="Z1792" s="1">
        <v>45555</v>
      </c>
      <c r="AA1792">
        <v>4</v>
      </c>
      <c r="AB1792" t="s">
        <v>38</v>
      </c>
      <c r="AC1792" t="b">
        <v>0</v>
      </c>
      <c r="AD1792" t="b">
        <v>0</v>
      </c>
    </row>
    <row r="1793" spans="1:30" x14ac:dyDescent="0.25">
      <c r="A1793" t="s">
        <v>1853</v>
      </c>
      <c r="B1793" s="1">
        <v>44749</v>
      </c>
      <c r="D1793" s="1">
        <v>45462</v>
      </c>
      <c r="E1793" s="1">
        <v>45462</v>
      </c>
      <c r="F1793" s="1">
        <v>45771</v>
      </c>
      <c r="G1793" s="1">
        <v>45771</v>
      </c>
      <c r="H1793">
        <v>6</v>
      </c>
      <c r="I1793">
        <v>375.46</v>
      </c>
      <c r="J1793">
        <v>62.58</v>
      </c>
      <c r="K1793">
        <v>79.63</v>
      </c>
      <c r="L1793" t="s">
        <v>31</v>
      </c>
      <c r="M1793" t="s">
        <v>54</v>
      </c>
      <c r="N1793" t="s">
        <v>33</v>
      </c>
      <c r="O1793">
        <v>38</v>
      </c>
      <c r="P1793" t="s">
        <v>34</v>
      </c>
      <c r="Q1793" t="s">
        <v>82</v>
      </c>
      <c r="R1793" t="s">
        <v>35</v>
      </c>
      <c r="S1793" t="s">
        <v>100</v>
      </c>
      <c r="T1793">
        <v>0</v>
      </c>
      <c r="U1793">
        <v>0</v>
      </c>
      <c r="V1793">
        <v>0</v>
      </c>
      <c r="W1793">
        <v>0</v>
      </c>
      <c r="X1793">
        <v>1</v>
      </c>
      <c r="Y1793" s="1">
        <v>45569</v>
      </c>
      <c r="Z1793" s="1">
        <v>45569</v>
      </c>
      <c r="AA1793">
        <v>0</v>
      </c>
      <c r="AB1793" t="s">
        <v>73</v>
      </c>
      <c r="AC1793" t="b">
        <v>1</v>
      </c>
      <c r="AD1793" t="b">
        <v>0</v>
      </c>
    </row>
    <row r="1794" spans="1:30" x14ac:dyDescent="0.25">
      <c r="A1794" t="s">
        <v>1854</v>
      </c>
      <c r="B1794" s="1">
        <v>45451</v>
      </c>
      <c r="D1794" s="1">
        <v>45762</v>
      </c>
      <c r="E1794" s="1">
        <v>45762</v>
      </c>
      <c r="F1794" s="1">
        <v>45842</v>
      </c>
      <c r="G1794" s="1">
        <v>45842</v>
      </c>
      <c r="H1794">
        <v>4</v>
      </c>
      <c r="I1794">
        <v>52.43</v>
      </c>
      <c r="J1794">
        <v>13.11</v>
      </c>
      <c r="K1794">
        <v>17.170000000000002</v>
      </c>
      <c r="L1794" t="s">
        <v>40</v>
      </c>
      <c r="M1794" t="s">
        <v>88</v>
      </c>
      <c r="N1794" t="s">
        <v>48</v>
      </c>
      <c r="O1794">
        <v>41</v>
      </c>
      <c r="P1794" t="s">
        <v>34</v>
      </c>
      <c r="Q1794" t="s">
        <v>82</v>
      </c>
      <c r="R1794" t="s">
        <v>56</v>
      </c>
      <c r="S1794" t="s">
        <v>100</v>
      </c>
      <c r="T1794">
        <v>0</v>
      </c>
      <c r="U1794">
        <v>0</v>
      </c>
      <c r="V1794">
        <v>0</v>
      </c>
      <c r="W1794">
        <v>0</v>
      </c>
      <c r="X1794">
        <v>1</v>
      </c>
      <c r="Y1794">
        <v>0</v>
      </c>
      <c r="Z1794" t="s">
        <v>37</v>
      </c>
      <c r="AA1794">
        <v>3</v>
      </c>
      <c r="AB1794" t="s">
        <v>38</v>
      </c>
      <c r="AC1794" t="b">
        <v>1</v>
      </c>
      <c r="AD1794" t="b">
        <v>1</v>
      </c>
    </row>
    <row r="1795" spans="1:30" x14ac:dyDescent="0.25">
      <c r="A1795" t="s">
        <v>1855</v>
      </c>
      <c r="B1795" s="1">
        <v>44168</v>
      </c>
      <c r="D1795" s="1">
        <v>45107</v>
      </c>
      <c r="E1795" s="1">
        <v>45107</v>
      </c>
      <c r="F1795" s="1">
        <v>45535</v>
      </c>
      <c r="G1795" s="1">
        <v>45535</v>
      </c>
      <c r="H1795">
        <v>2</v>
      </c>
      <c r="I1795">
        <v>58.4</v>
      </c>
      <c r="J1795">
        <v>29.2</v>
      </c>
      <c r="K1795">
        <v>58.19</v>
      </c>
      <c r="L1795" t="s">
        <v>87</v>
      </c>
      <c r="M1795" t="s">
        <v>62</v>
      </c>
      <c r="N1795" t="s">
        <v>33</v>
      </c>
      <c r="O1795">
        <v>42</v>
      </c>
      <c r="P1795" t="s">
        <v>34</v>
      </c>
      <c r="Q1795" t="s">
        <v>35</v>
      </c>
      <c r="R1795" t="s">
        <v>35</v>
      </c>
      <c r="S1795" t="s">
        <v>72</v>
      </c>
      <c r="T1795">
        <v>1</v>
      </c>
      <c r="U1795">
        <v>0</v>
      </c>
      <c r="V1795">
        <v>0</v>
      </c>
      <c r="W1795">
        <v>0</v>
      </c>
      <c r="X1795">
        <v>0</v>
      </c>
      <c r="Y1795">
        <v>0</v>
      </c>
      <c r="Z1795" t="s">
        <v>37</v>
      </c>
      <c r="AA1795">
        <v>7</v>
      </c>
      <c r="AB1795" t="s">
        <v>73</v>
      </c>
      <c r="AC1795" t="b">
        <v>0</v>
      </c>
      <c r="AD1795" t="b">
        <v>0</v>
      </c>
    </row>
    <row r="1796" spans="1:30" x14ac:dyDescent="0.25">
      <c r="A1796" t="s">
        <v>1856</v>
      </c>
      <c r="B1796" s="1">
        <v>45317</v>
      </c>
      <c r="D1796" s="1">
        <v>45803</v>
      </c>
      <c r="E1796" s="1">
        <v>45803</v>
      </c>
      <c r="F1796" s="1">
        <v>45823</v>
      </c>
      <c r="G1796" s="1">
        <v>45823</v>
      </c>
      <c r="H1796">
        <v>6</v>
      </c>
      <c r="I1796">
        <v>300.61</v>
      </c>
      <c r="J1796">
        <v>50.1</v>
      </c>
      <c r="K1796">
        <v>72.02</v>
      </c>
      <c r="L1796" t="s">
        <v>65</v>
      </c>
      <c r="M1796" t="s">
        <v>60</v>
      </c>
      <c r="N1796" t="s">
        <v>33</v>
      </c>
      <c r="O1796">
        <v>26</v>
      </c>
      <c r="P1796" t="s">
        <v>70</v>
      </c>
      <c r="Q1796" t="s">
        <v>43</v>
      </c>
      <c r="R1796" t="s">
        <v>67</v>
      </c>
      <c r="S1796" t="s">
        <v>57</v>
      </c>
      <c r="T1796">
        <v>1</v>
      </c>
      <c r="U1796">
        <v>0</v>
      </c>
      <c r="V1796">
        <v>0</v>
      </c>
      <c r="W1796">
        <v>0</v>
      </c>
      <c r="X1796">
        <v>0</v>
      </c>
      <c r="Y1796" s="1">
        <v>45610</v>
      </c>
      <c r="Z1796" s="1">
        <v>45610</v>
      </c>
      <c r="AA1796">
        <v>0</v>
      </c>
      <c r="AB1796" t="s">
        <v>52</v>
      </c>
      <c r="AC1796" t="b">
        <v>0</v>
      </c>
      <c r="AD1796" t="b">
        <v>1</v>
      </c>
    </row>
    <row r="1797" spans="1:30" x14ac:dyDescent="0.25">
      <c r="A1797" t="s">
        <v>1857</v>
      </c>
      <c r="B1797" s="1">
        <v>44584</v>
      </c>
      <c r="D1797" s="1">
        <v>45885</v>
      </c>
      <c r="E1797" s="1">
        <v>45885</v>
      </c>
      <c r="F1797" s="1">
        <v>45891</v>
      </c>
      <c r="G1797" s="1">
        <v>45891</v>
      </c>
      <c r="H1797">
        <v>3</v>
      </c>
      <c r="I1797">
        <v>134.29</v>
      </c>
      <c r="J1797">
        <v>44.76</v>
      </c>
      <c r="K1797">
        <v>66.790000000000006</v>
      </c>
      <c r="L1797" t="s">
        <v>59</v>
      </c>
      <c r="M1797" t="s">
        <v>104</v>
      </c>
      <c r="N1797" t="s">
        <v>33</v>
      </c>
      <c r="O1797">
        <v>29</v>
      </c>
      <c r="P1797" t="s">
        <v>70</v>
      </c>
      <c r="Q1797" t="s">
        <v>43</v>
      </c>
      <c r="R1797" t="s">
        <v>67</v>
      </c>
      <c r="S1797" t="s">
        <v>45</v>
      </c>
      <c r="T1797">
        <v>0</v>
      </c>
      <c r="U1797">
        <v>0</v>
      </c>
      <c r="V1797">
        <v>0</v>
      </c>
      <c r="W1797">
        <v>0</v>
      </c>
      <c r="X1797">
        <v>0</v>
      </c>
      <c r="Y1797" s="1">
        <v>45675</v>
      </c>
      <c r="Z1797" s="1">
        <v>45675</v>
      </c>
      <c r="AA1797">
        <v>10</v>
      </c>
      <c r="AB1797" t="s">
        <v>38</v>
      </c>
      <c r="AC1797" t="b">
        <v>0</v>
      </c>
      <c r="AD1797" t="b">
        <v>0</v>
      </c>
    </row>
    <row r="1798" spans="1:30" x14ac:dyDescent="0.25">
      <c r="A1798" t="s">
        <v>1858</v>
      </c>
      <c r="B1798" s="1">
        <v>43832</v>
      </c>
      <c r="D1798" s="1">
        <v>44522</v>
      </c>
      <c r="E1798" s="1">
        <v>44522</v>
      </c>
      <c r="F1798" s="1">
        <v>45702</v>
      </c>
      <c r="G1798" s="1">
        <v>45702</v>
      </c>
      <c r="H1798">
        <v>1</v>
      </c>
      <c r="I1798">
        <v>13.72</v>
      </c>
      <c r="J1798">
        <v>13.72</v>
      </c>
      <c r="K1798">
        <v>28.57</v>
      </c>
      <c r="L1798" t="s">
        <v>47</v>
      </c>
      <c r="M1798" t="s">
        <v>76</v>
      </c>
      <c r="N1798" t="s">
        <v>33</v>
      </c>
      <c r="O1798">
        <v>28</v>
      </c>
      <c r="P1798" t="s">
        <v>70</v>
      </c>
      <c r="Q1798" t="s">
        <v>35</v>
      </c>
      <c r="R1798" t="s">
        <v>67</v>
      </c>
      <c r="S1798" t="s">
        <v>36</v>
      </c>
      <c r="T1798">
        <v>0</v>
      </c>
      <c r="U1798">
        <v>0</v>
      </c>
      <c r="V1798">
        <v>0</v>
      </c>
      <c r="W1798">
        <v>0</v>
      </c>
      <c r="X1798">
        <v>1</v>
      </c>
      <c r="Y1798" s="1">
        <v>45787</v>
      </c>
      <c r="Z1798" s="1">
        <v>45787</v>
      </c>
      <c r="AA1798">
        <v>0</v>
      </c>
      <c r="AB1798" t="s">
        <v>38</v>
      </c>
      <c r="AC1798" t="b">
        <v>1</v>
      </c>
      <c r="AD1798" t="b">
        <v>0</v>
      </c>
    </row>
    <row r="1799" spans="1:30" x14ac:dyDescent="0.25">
      <c r="A1799" t="s">
        <v>1859</v>
      </c>
      <c r="B1799" s="1">
        <v>44134</v>
      </c>
      <c r="D1799" s="1">
        <v>44359</v>
      </c>
      <c r="E1799" s="1">
        <v>44359</v>
      </c>
      <c r="F1799" s="1">
        <v>45759</v>
      </c>
      <c r="G1799" s="1">
        <v>45759</v>
      </c>
      <c r="H1799">
        <v>3</v>
      </c>
      <c r="I1799">
        <v>129.97</v>
      </c>
      <c r="J1799">
        <v>43.32</v>
      </c>
      <c r="K1799">
        <v>21.17</v>
      </c>
      <c r="L1799" t="s">
        <v>47</v>
      </c>
      <c r="M1799" t="s">
        <v>32</v>
      </c>
      <c r="N1799" t="s">
        <v>48</v>
      </c>
      <c r="O1799">
        <v>37</v>
      </c>
      <c r="P1799" t="s">
        <v>34</v>
      </c>
      <c r="Q1799" t="s">
        <v>43</v>
      </c>
      <c r="R1799" t="s">
        <v>67</v>
      </c>
      <c r="S1799" t="s">
        <v>100</v>
      </c>
      <c r="T1799">
        <v>0</v>
      </c>
      <c r="U1799">
        <v>0</v>
      </c>
      <c r="V1799">
        <v>0</v>
      </c>
      <c r="W1799">
        <v>0</v>
      </c>
      <c r="X1799">
        <v>0</v>
      </c>
      <c r="Y1799">
        <v>0</v>
      </c>
      <c r="Z1799" t="s">
        <v>37</v>
      </c>
      <c r="AA1799">
        <v>0</v>
      </c>
      <c r="AB1799" t="s">
        <v>73</v>
      </c>
      <c r="AC1799" t="b">
        <v>0</v>
      </c>
      <c r="AD1799" t="b">
        <v>1</v>
      </c>
    </row>
    <row r="1800" spans="1:30" x14ac:dyDescent="0.25">
      <c r="A1800" t="s">
        <v>1860</v>
      </c>
      <c r="B1800" s="1">
        <v>44104</v>
      </c>
      <c r="D1800" s="1">
        <v>44919</v>
      </c>
      <c r="E1800" s="1">
        <v>44919</v>
      </c>
      <c r="F1800" s="1">
        <v>45074</v>
      </c>
      <c r="G1800" s="1">
        <v>45074</v>
      </c>
      <c r="H1800">
        <v>2</v>
      </c>
      <c r="I1800">
        <v>125.78</v>
      </c>
      <c r="J1800">
        <v>62.89</v>
      </c>
      <c r="K1800">
        <v>55.03</v>
      </c>
      <c r="L1800" t="s">
        <v>65</v>
      </c>
      <c r="M1800" t="s">
        <v>41</v>
      </c>
      <c r="N1800" t="s">
        <v>48</v>
      </c>
      <c r="O1800">
        <v>34</v>
      </c>
      <c r="P1800" t="s">
        <v>34</v>
      </c>
      <c r="Q1800" t="s">
        <v>82</v>
      </c>
      <c r="R1800" t="s">
        <v>56</v>
      </c>
      <c r="S1800" t="s">
        <v>51</v>
      </c>
      <c r="T1800">
        <v>0</v>
      </c>
      <c r="U1800">
        <v>0</v>
      </c>
      <c r="V1800">
        <v>0</v>
      </c>
      <c r="W1800">
        <v>0</v>
      </c>
      <c r="X1800">
        <v>0</v>
      </c>
      <c r="Y1800" s="1">
        <v>44892</v>
      </c>
      <c r="Z1800" s="1">
        <v>44892</v>
      </c>
      <c r="AA1800">
        <v>0</v>
      </c>
      <c r="AB1800" t="s">
        <v>52</v>
      </c>
      <c r="AC1800" t="b">
        <v>1</v>
      </c>
      <c r="AD1800" t="b">
        <v>0</v>
      </c>
    </row>
    <row r="1801" spans="1:30" x14ac:dyDescent="0.25">
      <c r="A1801" t="s">
        <v>1861</v>
      </c>
      <c r="B1801" s="1">
        <v>44031</v>
      </c>
      <c r="D1801" s="1">
        <v>44232</v>
      </c>
      <c r="E1801" s="1">
        <v>44232</v>
      </c>
      <c r="F1801" s="1">
        <v>44754</v>
      </c>
      <c r="G1801" s="1">
        <v>44754</v>
      </c>
      <c r="H1801">
        <v>1</v>
      </c>
      <c r="I1801">
        <v>32.74</v>
      </c>
      <c r="J1801">
        <v>32.74</v>
      </c>
      <c r="K1801">
        <v>55.41</v>
      </c>
      <c r="L1801" t="s">
        <v>40</v>
      </c>
      <c r="M1801" t="s">
        <v>54</v>
      </c>
      <c r="N1801" t="s">
        <v>48</v>
      </c>
      <c r="O1801">
        <v>40</v>
      </c>
      <c r="P1801" t="s">
        <v>34</v>
      </c>
      <c r="Q1801" t="s">
        <v>35</v>
      </c>
      <c r="R1801" t="s">
        <v>35</v>
      </c>
      <c r="S1801" t="s">
        <v>51</v>
      </c>
      <c r="T1801">
        <v>0</v>
      </c>
      <c r="U1801">
        <v>0</v>
      </c>
      <c r="V1801">
        <v>1</v>
      </c>
      <c r="W1801">
        <v>0</v>
      </c>
      <c r="X1801">
        <v>1</v>
      </c>
      <c r="Y1801" s="1">
        <v>44052</v>
      </c>
      <c r="Z1801" s="1">
        <v>44052</v>
      </c>
      <c r="AA1801">
        <v>1</v>
      </c>
      <c r="AB1801" t="s">
        <v>38</v>
      </c>
      <c r="AC1801" t="b">
        <v>0</v>
      </c>
      <c r="AD1801" t="b">
        <v>1</v>
      </c>
    </row>
    <row r="1802" spans="1:30" x14ac:dyDescent="0.25">
      <c r="A1802" t="s">
        <v>1862</v>
      </c>
      <c r="B1802" s="1">
        <v>44418</v>
      </c>
      <c r="D1802" s="1">
        <v>44781</v>
      </c>
      <c r="E1802" s="1">
        <v>44781</v>
      </c>
      <c r="F1802" s="1">
        <v>45508</v>
      </c>
      <c r="G1802" s="1">
        <v>45508</v>
      </c>
      <c r="H1802">
        <v>2</v>
      </c>
      <c r="I1802">
        <v>156.01</v>
      </c>
      <c r="J1802">
        <v>78.010000000000005</v>
      </c>
      <c r="K1802">
        <v>64.48</v>
      </c>
      <c r="L1802" t="s">
        <v>65</v>
      </c>
      <c r="M1802" t="s">
        <v>60</v>
      </c>
      <c r="N1802" t="s">
        <v>48</v>
      </c>
      <c r="O1802">
        <v>28</v>
      </c>
      <c r="P1802" t="s">
        <v>70</v>
      </c>
      <c r="Q1802" t="s">
        <v>50</v>
      </c>
      <c r="R1802" t="s">
        <v>44</v>
      </c>
      <c r="S1802" t="s">
        <v>96</v>
      </c>
      <c r="T1802">
        <v>1</v>
      </c>
      <c r="U1802">
        <v>0</v>
      </c>
      <c r="V1802">
        <v>0</v>
      </c>
      <c r="W1802">
        <v>0</v>
      </c>
      <c r="X1802">
        <v>1</v>
      </c>
      <c r="Y1802" s="1">
        <v>45484</v>
      </c>
      <c r="Z1802" s="1">
        <v>45484</v>
      </c>
      <c r="AA1802">
        <v>0</v>
      </c>
      <c r="AB1802" t="s">
        <v>38</v>
      </c>
      <c r="AC1802" t="b">
        <v>1</v>
      </c>
      <c r="AD1802" t="b">
        <v>1</v>
      </c>
    </row>
    <row r="1803" spans="1:30" x14ac:dyDescent="0.25">
      <c r="A1803" t="s">
        <v>1863</v>
      </c>
      <c r="B1803" s="1">
        <v>45519</v>
      </c>
      <c r="D1803">
        <v>0</v>
      </c>
      <c r="E1803" t="s">
        <v>92</v>
      </c>
      <c r="F1803">
        <v>0</v>
      </c>
      <c r="G1803" t="s">
        <v>92</v>
      </c>
      <c r="H1803">
        <v>0</v>
      </c>
      <c r="I1803">
        <v>0</v>
      </c>
      <c r="J1803">
        <v>0</v>
      </c>
      <c r="K1803">
        <v>0</v>
      </c>
      <c r="L1803" t="s">
        <v>31</v>
      </c>
      <c r="M1803" t="s">
        <v>76</v>
      </c>
      <c r="N1803" t="s">
        <v>48</v>
      </c>
      <c r="O1803">
        <v>44</v>
      </c>
      <c r="P1803" t="s">
        <v>34</v>
      </c>
      <c r="Q1803" t="s">
        <v>43</v>
      </c>
      <c r="R1803" t="s">
        <v>56</v>
      </c>
      <c r="S1803" t="s">
        <v>57</v>
      </c>
      <c r="T1803">
        <v>0</v>
      </c>
      <c r="U1803">
        <v>0</v>
      </c>
      <c r="V1803">
        <v>0</v>
      </c>
      <c r="W1803">
        <v>0</v>
      </c>
      <c r="X1803">
        <v>0</v>
      </c>
      <c r="Y1803" s="1">
        <v>45610</v>
      </c>
      <c r="Z1803" s="1">
        <v>45610</v>
      </c>
      <c r="AA1803">
        <v>0</v>
      </c>
      <c r="AB1803" t="s">
        <v>52</v>
      </c>
      <c r="AC1803" t="b">
        <v>1</v>
      </c>
      <c r="AD1803" t="b">
        <v>0</v>
      </c>
    </row>
    <row r="1804" spans="1:30" x14ac:dyDescent="0.25">
      <c r="A1804" t="s">
        <v>1864</v>
      </c>
      <c r="B1804" s="1">
        <v>45645</v>
      </c>
      <c r="D1804" s="1">
        <v>45763</v>
      </c>
      <c r="E1804" s="1">
        <v>45763</v>
      </c>
      <c r="F1804" s="1">
        <v>45801</v>
      </c>
      <c r="G1804" s="1">
        <v>45801</v>
      </c>
      <c r="H1804">
        <v>1</v>
      </c>
      <c r="I1804">
        <v>82.24</v>
      </c>
      <c r="J1804">
        <v>82.24</v>
      </c>
      <c r="K1804">
        <v>86.27</v>
      </c>
      <c r="L1804" t="s">
        <v>40</v>
      </c>
      <c r="M1804" t="s">
        <v>69</v>
      </c>
      <c r="N1804" t="s">
        <v>42</v>
      </c>
      <c r="O1804">
        <v>39</v>
      </c>
      <c r="P1804" t="s">
        <v>34</v>
      </c>
      <c r="Q1804" t="s">
        <v>55</v>
      </c>
      <c r="R1804" t="s">
        <v>35</v>
      </c>
      <c r="S1804" t="s">
        <v>57</v>
      </c>
      <c r="T1804">
        <v>0</v>
      </c>
      <c r="U1804">
        <v>0</v>
      </c>
      <c r="V1804">
        <v>0</v>
      </c>
      <c r="W1804">
        <v>0</v>
      </c>
      <c r="X1804">
        <v>1</v>
      </c>
      <c r="Y1804" s="1">
        <v>45886</v>
      </c>
      <c r="Z1804" s="1">
        <v>45886</v>
      </c>
      <c r="AA1804">
        <v>2</v>
      </c>
      <c r="AB1804" t="s">
        <v>52</v>
      </c>
      <c r="AC1804" t="b">
        <v>1</v>
      </c>
      <c r="AD1804" t="b">
        <v>1</v>
      </c>
    </row>
    <row r="1805" spans="1:30" x14ac:dyDescent="0.25">
      <c r="A1805" t="s">
        <v>1865</v>
      </c>
      <c r="B1805" s="1">
        <v>45624</v>
      </c>
      <c r="D1805" s="1">
        <v>45713</v>
      </c>
      <c r="E1805" s="1">
        <v>45713</v>
      </c>
      <c r="F1805" s="1">
        <v>45809</v>
      </c>
      <c r="G1805" s="1">
        <v>45809</v>
      </c>
      <c r="H1805">
        <v>3</v>
      </c>
      <c r="I1805">
        <v>156.72999999999999</v>
      </c>
      <c r="J1805">
        <v>52.24</v>
      </c>
      <c r="K1805">
        <v>41.59</v>
      </c>
      <c r="L1805" t="s">
        <v>65</v>
      </c>
      <c r="M1805" t="s">
        <v>54</v>
      </c>
      <c r="N1805" t="s">
        <v>48</v>
      </c>
      <c r="O1805">
        <v>30</v>
      </c>
      <c r="P1805" t="s">
        <v>70</v>
      </c>
      <c r="Q1805" t="s">
        <v>66</v>
      </c>
      <c r="R1805" t="s">
        <v>63</v>
      </c>
      <c r="S1805" t="s">
        <v>51</v>
      </c>
      <c r="T1805">
        <v>0</v>
      </c>
      <c r="U1805">
        <v>0</v>
      </c>
      <c r="V1805">
        <v>0</v>
      </c>
      <c r="W1805">
        <v>0</v>
      </c>
      <c r="X1805">
        <v>2</v>
      </c>
      <c r="Y1805">
        <v>0</v>
      </c>
      <c r="Z1805" t="s">
        <v>37</v>
      </c>
      <c r="AA1805">
        <v>0</v>
      </c>
      <c r="AB1805" t="s">
        <v>73</v>
      </c>
      <c r="AC1805" t="b">
        <v>1</v>
      </c>
      <c r="AD1805" t="b">
        <v>0</v>
      </c>
    </row>
    <row r="1806" spans="1:30" x14ac:dyDescent="0.25">
      <c r="A1806" t="s">
        <v>1866</v>
      </c>
      <c r="B1806" s="1">
        <v>45507</v>
      </c>
      <c r="D1806" s="1">
        <v>45700</v>
      </c>
      <c r="E1806" s="1">
        <v>45700</v>
      </c>
      <c r="F1806" s="1">
        <v>45854</v>
      </c>
      <c r="G1806" s="1">
        <v>45854</v>
      </c>
      <c r="H1806">
        <v>3</v>
      </c>
      <c r="I1806">
        <v>98.09</v>
      </c>
      <c r="J1806">
        <v>32.700000000000003</v>
      </c>
      <c r="K1806">
        <v>30.71</v>
      </c>
      <c r="L1806" t="s">
        <v>65</v>
      </c>
      <c r="M1806" t="s">
        <v>32</v>
      </c>
      <c r="N1806" t="s">
        <v>48</v>
      </c>
      <c r="O1806">
        <v>33</v>
      </c>
      <c r="P1806" t="s">
        <v>34</v>
      </c>
      <c r="Q1806" t="s">
        <v>35</v>
      </c>
      <c r="R1806" t="s">
        <v>56</v>
      </c>
      <c r="S1806" t="s">
        <v>57</v>
      </c>
      <c r="T1806">
        <v>0</v>
      </c>
      <c r="U1806">
        <v>0</v>
      </c>
      <c r="V1806">
        <v>0</v>
      </c>
      <c r="W1806">
        <v>0</v>
      </c>
      <c r="X1806">
        <v>2</v>
      </c>
      <c r="Y1806" s="1">
        <v>45876</v>
      </c>
      <c r="Z1806" s="1">
        <v>45876</v>
      </c>
      <c r="AA1806">
        <v>0</v>
      </c>
      <c r="AB1806" t="s">
        <v>38</v>
      </c>
      <c r="AC1806" t="b">
        <v>0</v>
      </c>
      <c r="AD1806" t="b">
        <v>0</v>
      </c>
    </row>
    <row r="1807" spans="1:30" x14ac:dyDescent="0.25">
      <c r="A1807" t="s">
        <v>1867</v>
      </c>
      <c r="B1807" s="1">
        <v>45642</v>
      </c>
      <c r="D1807" s="1">
        <v>45659</v>
      </c>
      <c r="E1807" s="1">
        <v>45659</v>
      </c>
      <c r="F1807" s="1">
        <v>45887</v>
      </c>
      <c r="G1807" s="1">
        <v>45887</v>
      </c>
      <c r="H1807">
        <v>1</v>
      </c>
      <c r="I1807">
        <v>82.05</v>
      </c>
      <c r="J1807">
        <v>82.05</v>
      </c>
      <c r="K1807">
        <v>40</v>
      </c>
      <c r="L1807" t="s">
        <v>40</v>
      </c>
      <c r="M1807" t="s">
        <v>104</v>
      </c>
      <c r="N1807" t="s">
        <v>48</v>
      </c>
      <c r="O1807">
        <v>39</v>
      </c>
      <c r="P1807" t="s">
        <v>34</v>
      </c>
      <c r="Q1807" t="s">
        <v>35</v>
      </c>
      <c r="R1807" t="s">
        <v>44</v>
      </c>
      <c r="S1807" t="s">
        <v>96</v>
      </c>
      <c r="T1807">
        <v>0</v>
      </c>
      <c r="U1807">
        <v>0</v>
      </c>
      <c r="V1807">
        <v>0</v>
      </c>
      <c r="W1807">
        <v>0</v>
      </c>
      <c r="X1807">
        <v>0</v>
      </c>
      <c r="Y1807" s="1">
        <v>45670</v>
      </c>
      <c r="Z1807" s="1">
        <v>45670</v>
      </c>
      <c r="AA1807">
        <v>0</v>
      </c>
      <c r="AB1807" t="s">
        <v>52</v>
      </c>
      <c r="AC1807" t="b">
        <v>1</v>
      </c>
      <c r="AD1807" t="b">
        <v>0</v>
      </c>
    </row>
    <row r="1808" spans="1:30" x14ac:dyDescent="0.25">
      <c r="A1808" t="s">
        <v>1868</v>
      </c>
      <c r="B1808" s="1">
        <v>45090</v>
      </c>
      <c r="D1808" s="1">
        <v>45659</v>
      </c>
      <c r="E1808" s="1">
        <v>45659</v>
      </c>
      <c r="F1808" s="1">
        <v>45835</v>
      </c>
      <c r="G1808" s="1">
        <v>45835</v>
      </c>
      <c r="H1808">
        <v>3</v>
      </c>
      <c r="I1808">
        <v>3.28</v>
      </c>
      <c r="J1808">
        <v>1.0900000000000001</v>
      </c>
      <c r="K1808">
        <v>1.73</v>
      </c>
      <c r="L1808" t="s">
        <v>47</v>
      </c>
      <c r="M1808" t="s">
        <v>95</v>
      </c>
      <c r="N1808" t="s">
        <v>48</v>
      </c>
      <c r="O1808">
        <v>41</v>
      </c>
      <c r="P1808" t="s">
        <v>34</v>
      </c>
      <c r="Q1808" t="s">
        <v>90</v>
      </c>
      <c r="R1808" t="s">
        <v>44</v>
      </c>
      <c r="S1808" t="s">
        <v>72</v>
      </c>
      <c r="T1808">
        <v>0</v>
      </c>
      <c r="U1808">
        <v>0</v>
      </c>
      <c r="V1808">
        <v>0</v>
      </c>
      <c r="W1808">
        <v>0</v>
      </c>
      <c r="X1808">
        <v>1</v>
      </c>
      <c r="Y1808" s="1">
        <v>45905</v>
      </c>
      <c r="Z1808" s="1">
        <v>45905</v>
      </c>
      <c r="AA1808">
        <v>2</v>
      </c>
      <c r="AB1808" t="s">
        <v>52</v>
      </c>
      <c r="AC1808" t="b">
        <v>1</v>
      </c>
      <c r="AD1808" t="b">
        <v>0</v>
      </c>
    </row>
    <row r="1809" spans="1:30" x14ac:dyDescent="0.25">
      <c r="A1809" t="s">
        <v>1869</v>
      </c>
      <c r="B1809" s="1">
        <v>45216</v>
      </c>
      <c r="D1809">
        <v>0</v>
      </c>
      <c r="E1809" t="s">
        <v>92</v>
      </c>
      <c r="F1809">
        <v>0</v>
      </c>
      <c r="G1809" t="s">
        <v>92</v>
      </c>
      <c r="H1809">
        <v>0</v>
      </c>
      <c r="I1809">
        <v>0</v>
      </c>
      <c r="J1809">
        <v>0</v>
      </c>
      <c r="K1809">
        <v>0</v>
      </c>
      <c r="L1809" t="s">
        <v>59</v>
      </c>
      <c r="M1809" t="s">
        <v>54</v>
      </c>
      <c r="N1809" t="s">
        <v>48</v>
      </c>
      <c r="O1809">
        <v>20</v>
      </c>
      <c r="P1809" t="s">
        <v>70</v>
      </c>
      <c r="Q1809" t="s">
        <v>50</v>
      </c>
      <c r="R1809" t="s">
        <v>63</v>
      </c>
      <c r="S1809" t="s">
        <v>51</v>
      </c>
      <c r="T1809">
        <v>0</v>
      </c>
      <c r="U1809">
        <v>1</v>
      </c>
      <c r="V1809">
        <v>0</v>
      </c>
      <c r="W1809">
        <v>0</v>
      </c>
      <c r="X1809">
        <v>0</v>
      </c>
      <c r="Y1809" s="1">
        <v>45328</v>
      </c>
      <c r="Z1809" s="1">
        <v>45328</v>
      </c>
      <c r="AA1809">
        <v>10</v>
      </c>
      <c r="AB1809" t="s">
        <v>52</v>
      </c>
      <c r="AC1809" t="b">
        <v>1</v>
      </c>
      <c r="AD1809" t="b">
        <v>0</v>
      </c>
    </row>
    <row r="1810" spans="1:30" x14ac:dyDescent="0.25">
      <c r="A1810" t="s">
        <v>1870</v>
      </c>
      <c r="B1810" s="1">
        <v>45227</v>
      </c>
      <c r="D1810" s="1">
        <v>45625</v>
      </c>
      <c r="E1810" s="1">
        <v>45625</v>
      </c>
      <c r="F1810" s="1">
        <v>45692</v>
      </c>
      <c r="G1810" s="1">
        <v>45692</v>
      </c>
      <c r="H1810">
        <v>1</v>
      </c>
      <c r="I1810">
        <v>1.1599999999999999</v>
      </c>
      <c r="J1810">
        <v>1.1599999999999999</v>
      </c>
      <c r="K1810">
        <v>0</v>
      </c>
      <c r="L1810" t="s">
        <v>87</v>
      </c>
      <c r="M1810" t="s">
        <v>32</v>
      </c>
      <c r="N1810" t="s">
        <v>33</v>
      </c>
      <c r="O1810">
        <v>20</v>
      </c>
      <c r="P1810" t="s">
        <v>70</v>
      </c>
      <c r="Q1810" t="s">
        <v>90</v>
      </c>
      <c r="R1810" t="s">
        <v>67</v>
      </c>
      <c r="S1810" t="s">
        <v>36</v>
      </c>
      <c r="T1810">
        <v>0</v>
      </c>
      <c r="U1810">
        <v>0</v>
      </c>
      <c r="V1810">
        <v>0</v>
      </c>
      <c r="W1810">
        <v>0</v>
      </c>
      <c r="X1810">
        <v>0</v>
      </c>
      <c r="Y1810" s="1">
        <v>45577</v>
      </c>
      <c r="Z1810" s="1">
        <v>45577</v>
      </c>
      <c r="AA1810">
        <v>0</v>
      </c>
      <c r="AB1810" t="s">
        <v>38</v>
      </c>
      <c r="AC1810" t="b">
        <v>0</v>
      </c>
      <c r="AD1810" t="b">
        <v>0</v>
      </c>
    </row>
    <row r="1811" spans="1:30" x14ac:dyDescent="0.25">
      <c r="A1811" t="s">
        <v>1871</v>
      </c>
      <c r="B1811" s="1">
        <v>44775</v>
      </c>
      <c r="D1811" s="1">
        <v>44966</v>
      </c>
      <c r="E1811" s="1">
        <v>44966</v>
      </c>
      <c r="F1811" s="1">
        <v>45666</v>
      </c>
      <c r="G1811" s="1">
        <v>45666</v>
      </c>
      <c r="H1811">
        <v>2</v>
      </c>
      <c r="I1811">
        <v>114.7</v>
      </c>
      <c r="J1811">
        <v>57.35</v>
      </c>
      <c r="K1811">
        <v>45.21</v>
      </c>
      <c r="L1811" t="s">
        <v>87</v>
      </c>
      <c r="M1811" t="s">
        <v>76</v>
      </c>
      <c r="N1811" t="s">
        <v>48</v>
      </c>
      <c r="O1811">
        <v>34</v>
      </c>
      <c r="P1811" t="s">
        <v>34</v>
      </c>
      <c r="Q1811" t="s">
        <v>50</v>
      </c>
      <c r="R1811" t="s">
        <v>67</v>
      </c>
      <c r="S1811" t="s">
        <v>51</v>
      </c>
      <c r="T1811">
        <v>0</v>
      </c>
      <c r="U1811">
        <v>0</v>
      </c>
      <c r="V1811">
        <v>0</v>
      </c>
      <c r="W1811">
        <v>0</v>
      </c>
      <c r="X1811">
        <v>0</v>
      </c>
      <c r="Y1811" s="1">
        <v>45426</v>
      </c>
      <c r="Z1811" s="1">
        <v>45426</v>
      </c>
      <c r="AA1811">
        <v>0</v>
      </c>
      <c r="AB1811" t="s">
        <v>52</v>
      </c>
      <c r="AC1811" t="b">
        <v>1</v>
      </c>
      <c r="AD1811" t="b">
        <v>0</v>
      </c>
    </row>
    <row r="1812" spans="1:30" x14ac:dyDescent="0.25">
      <c r="A1812" t="s">
        <v>1872</v>
      </c>
      <c r="B1812" s="1">
        <v>44954</v>
      </c>
      <c r="D1812" s="1">
        <v>45672</v>
      </c>
      <c r="E1812" s="1">
        <v>45672</v>
      </c>
      <c r="F1812" s="1">
        <v>45723</v>
      </c>
      <c r="G1812" s="1">
        <v>45723</v>
      </c>
      <c r="H1812">
        <v>6</v>
      </c>
      <c r="I1812">
        <v>248.71</v>
      </c>
      <c r="J1812">
        <v>41.45</v>
      </c>
      <c r="K1812">
        <v>31.46</v>
      </c>
      <c r="L1812" t="s">
        <v>59</v>
      </c>
      <c r="M1812" t="s">
        <v>69</v>
      </c>
      <c r="N1812" t="s">
        <v>48</v>
      </c>
      <c r="O1812">
        <v>41</v>
      </c>
      <c r="P1812" t="s">
        <v>34</v>
      </c>
      <c r="Q1812" t="s">
        <v>35</v>
      </c>
      <c r="R1812" t="s">
        <v>56</v>
      </c>
      <c r="S1812" t="s">
        <v>51</v>
      </c>
      <c r="T1812">
        <v>0</v>
      </c>
      <c r="U1812">
        <v>0</v>
      </c>
      <c r="V1812">
        <v>1</v>
      </c>
      <c r="W1812">
        <v>1</v>
      </c>
      <c r="X1812">
        <v>3</v>
      </c>
      <c r="Y1812" s="1">
        <v>45121</v>
      </c>
      <c r="Z1812" s="1">
        <v>45121</v>
      </c>
      <c r="AA1812">
        <v>0</v>
      </c>
      <c r="AB1812" t="s">
        <v>52</v>
      </c>
      <c r="AC1812" t="b">
        <v>1</v>
      </c>
      <c r="AD1812" t="b">
        <v>0</v>
      </c>
    </row>
    <row r="1813" spans="1:30" x14ac:dyDescent="0.25">
      <c r="A1813" t="s">
        <v>1873</v>
      </c>
      <c r="B1813" s="1">
        <v>44387</v>
      </c>
      <c r="D1813" s="1">
        <v>45853</v>
      </c>
      <c r="E1813" s="1">
        <v>45853</v>
      </c>
      <c r="F1813" s="1">
        <v>45910</v>
      </c>
      <c r="G1813" s="1">
        <v>45910</v>
      </c>
      <c r="H1813">
        <v>3</v>
      </c>
      <c r="I1813">
        <v>3.04</v>
      </c>
      <c r="J1813">
        <v>1.01</v>
      </c>
      <c r="K1813">
        <v>0.53</v>
      </c>
      <c r="L1813" t="s">
        <v>87</v>
      </c>
      <c r="M1813" t="s">
        <v>60</v>
      </c>
      <c r="N1813" t="s">
        <v>42</v>
      </c>
      <c r="O1813">
        <v>16</v>
      </c>
      <c r="P1813" t="s">
        <v>49</v>
      </c>
      <c r="Q1813" t="s">
        <v>55</v>
      </c>
      <c r="R1813" t="s">
        <v>56</v>
      </c>
      <c r="S1813" t="s">
        <v>57</v>
      </c>
      <c r="T1813">
        <v>0</v>
      </c>
      <c r="U1813">
        <v>0</v>
      </c>
      <c r="V1813">
        <v>1</v>
      </c>
      <c r="W1813">
        <v>0</v>
      </c>
      <c r="X1813">
        <v>1</v>
      </c>
      <c r="Y1813" s="1">
        <v>45907</v>
      </c>
      <c r="Z1813" s="1">
        <v>45907</v>
      </c>
      <c r="AA1813">
        <v>5</v>
      </c>
      <c r="AB1813" t="s">
        <v>38</v>
      </c>
      <c r="AC1813" t="b">
        <v>1</v>
      </c>
      <c r="AD1813" t="b">
        <v>0</v>
      </c>
    </row>
    <row r="1814" spans="1:30" x14ac:dyDescent="0.25">
      <c r="A1814" t="s">
        <v>1874</v>
      </c>
      <c r="B1814" s="1">
        <v>44495</v>
      </c>
      <c r="D1814" s="1">
        <v>45379</v>
      </c>
      <c r="E1814" s="1">
        <v>45379</v>
      </c>
      <c r="F1814" s="1">
        <v>45721</v>
      </c>
      <c r="G1814" s="1">
        <v>45721</v>
      </c>
      <c r="H1814">
        <v>2</v>
      </c>
      <c r="I1814">
        <v>188.17</v>
      </c>
      <c r="J1814">
        <v>94.09</v>
      </c>
      <c r="K1814">
        <v>52.51</v>
      </c>
      <c r="L1814" t="s">
        <v>47</v>
      </c>
      <c r="M1814" t="s">
        <v>104</v>
      </c>
      <c r="N1814" t="s">
        <v>48</v>
      </c>
      <c r="O1814">
        <v>34</v>
      </c>
      <c r="P1814" t="s">
        <v>34</v>
      </c>
      <c r="Q1814" t="s">
        <v>35</v>
      </c>
      <c r="R1814" t="s">
        <v>44</v>
      </c>
      <c r="S1814" t="s">
        <v>51</v>
      </c>
      <c r="T1814">
        <v>0</v>
      </c>
      <c r="U1814">
        <v>1</v>
      </c>
      <c r="V1814">
        <v>0</v>
      </c>
      <c r="W1814">
        <v>0</v>
      </c>
      <c r="X1814">
        <v>2</v>
      </c>
      <c r="Y1814" s="1">
        <v>44533</v>
      </c>
      <c r="Z1814" s="1">
        <v>44533</v>
      </c>
      <c r="AA1814">
        <v>0</v>
      </c>
      <c r="AB1814" t="s">
        <v>38</v>
      </c>
      <c r="AC1814" t="b">
        <v>1</v>
      </c>
      <c r="AD1814" t="b">
        <v>0</v>
      </c>
    </row>
    <row r="1815" spans="1:30" x14ac:dyDescent="0.25">
      <c r="A1815" t="s">
        <v>1875</v>
      </c>
      <c r="B1815" s="1">
        <v>44594</v>
      </c>
      <c r="D1815" s="1">
        <v>45098</v>
      </c>
      <c r="E1815" s="1">
        <v>45098</v>
      </c>
      <c r="F1815">
        <v>0</v>
      </c>
      <c r="G1815" t="s">
        <v>92</v>
      </c>
      <c r="H1815">
        <v>0</v>
      </c>
      <c r="I1815">
        <v>0</v>
      </c>
      <c r="J1815">
        <v>0</v>
      </c>
      <c r="K1815">
        <v>0</v>
      </c>
      <c r="L1815" t="s">
        <v>47</v>
      </c>
      <c r="M1815" t="s">
        <v>54</v>
      </c>
      <c r="N1815" t="s">
        <v>42</v>
      </c>
      <c r="O1815">
        <v>34</v>
      </c>
      <c r="P1815" t="s">
        <v>34</v>
      </c>
      <c r="Q1815" t="s">
        <v>82</v>
      </c>
      <c r="R1815" t="s">
        <v>56</v>
      </c>
      <c r="S1815" t="s">
        <v>96</v>
      </c>
      <c r="T1815">
        <v>1</v>
      </c>
      <c r="U1815">
        <v>0</v>
      </c>
      <c r="V1815">
        <v>0</v>
      </c>
      <c r="W1815">
        <v>0</v>
      </c>
      <c r="X1815">
        <v>0</v>
      </c>
      <c r="Y1815" s="1">
        <v>45582</v>
      </c>
      <c r="Z1815" s="1">
        <v>45582</v>
      </c>
      <c r="AA1815">
        <v>0</v>
      </c>
      <c r="AB1815" t="s">
        <v>38</v>
      </c>
      <c r="AC1815" t="b">
        <v>1</v>
      </c>
      <c r="AD1815" t="b">
        <v>0</v>
      </c>
    </row>
    <row r="1816" spans="1:30" x14ac:dyDescent="0.25">
      <c r="A1816" t="s">
        <v>1876</v>
      </c>
      <c r="B1816" s="1">
        <v>45324</v>
      </c>
      <c r="D1816" s="1">
        <v>45880</v>
      </c>
      <c r="E1816" s="1">
        <v>45880</v>
      </c>
      <c r="F1816" s="1">
        <v>45940</v>
      </c>
      <c r="G1816" s="1">
        <v>45940</v>
      </c>
      <c r="H1816">
        <v>4</v>
      </c>
      <c r="I1816">
        <v>268.75</v>
      </c>
      <c r="J1816">
        <v>67.19</v>
      </c>
      <c r="K1816">
        <v>38.03</v>
      </c>
      <c r="L1816" t="s">
        <v>31</v>
      </c>
      <c r="M1816" t="s">
        <v>95</v>
      </c>
      <c r="N1816" t="s">
        <v>33</v>
      </c>
      <c r="O1816">
        <v>29</v>
      </c>
      <c r="P1816" t="s">
        <v>70</v>
      </c>
      <c r="Q1816" t="s">
        <v>66</v>
      </c>
      <c r="R1816" t="s">
        <v>63</v>
      </c>
      <c r="S1816" t="s">
        <v>100</v>
      </c>
      <c r="T1816">
        <v>0</v>
      </c>
      <c r="U1816">
        <v>0</v>
      </c>
      <c r="V1816">
        <v>0</v>
      </c>
      <c r="W1816">
        <v>0</v>
      </c>
      <c r="X1816">
        <v>1</v>
      </c>
      <c r="Y1816" s="1">
        <v>45733</v>
      </c>
      <c r="Z1816" s="1">
        <v>45733</v>
      </c>
      <c r="AA1816">
        <v>6</v>
      </c>
      <c r="AB1816" t="s">
        <v>52</v>
      </c>
      <c r="AC1816" t="b">
        <v>1</v>
      </c>
      <c r="AD1816" t="b">
        <v>0</v>
      </c>
    </row>
    <row r="1817" spans="1:30" x14ac:dyDescent="0.25">
      <c r="A1817" t="s">
        <v>1837</v>
      </c>
      <c r="B1817" s="1">
        <v>45622</v>
      </c>
      <c r="D1817" s="1">
        <v>45688</v>
      </c>
      <c r="E1817" s="1">
        <v>45688</v>
      </c>
      <c r="F1817">
        <v>0</v>
      </c>
      <c r="G1817" t="s">
        <v>92</v>
      </c>
      <c r="H1817">
        <v>0</v>
      </c>
      <c r="I1817">
        <v>0</v>
      </c>
      <c r="J1817">
        <v>0</v>
      </c>
      <c r="K1817">
        <v>0</v>
      </c>
      <c r="L1817" t="s">
        <v>65</v>
      </c>
      <c r="M1817" t="s">
        <v>95</v>
      </c>
      <c r="N1817" t="s">
        <v>33</v>
      </c>
      <c r="O1817">
        <v>31</v>
      </c>
      <c r="P1817" t="s">
        <v>34</v>
      </c>
      <c r="Q1817" t="s">
        <v>90</v>
      </c>
      <c r="R1817" t="s">
        <v>67</v>
      </c>
      <c r="S1817" t="s">
        <v>57</v>
      </c>
      <c r="T1817">
        <v>0</v>
      </c>
      <c r="U1817">
        <v>0</v>
      </c>
      <c r="V1817">
        <v>0</v>
      </c>
      <c r="W1817">
        <v>0</v>
      </c>
      <c r="X1817">
        <v>0</v>
      </c>
      <c r="Y1817">
        <v>0</v>
      </c>
      <c r="Z1817" t="s">
        <v>37</v>
      </c>
      <c r="AA1817">
        <v>6</v>
      </c>
      <c r="AB1817" t="s">
        <v>38</v>
      </c>
      <c r="AC1817" t="b">
        <v>0</v>
      </c>
      <c r="AD1817" t="b">
        <v>0</v>
      </c>
    </row>
    <row r="1818" spans="1:30" x14ac:dyDescent="0.25">
      <c r="A1818" t="s">
        <v>1877</v>
      </c>
      <c r="B1818" s="1">
        <v>45102</v>
      </c>
      <c r="D1818" s="1">
        <v>45451</v>
      </c>
      <c r="E1818" s="1">
        <v>45451</v>
      </c>
      <c r="F1818" s="1">
        <v>45836</v>
      </c>
      <c r="G1818" s="1">
        <v>45836</v>
      </c>
      <c r="H1818">
        <v>5</v>
      </c>
      <c r="I1818">
        <v>131.47</v>
      </c>
      <c r="J1818">
        <v>26.29</v>
      </c>
      <c r="K1818">
        <v>27.76</v>
      </c>
      <c r="L1818" t="s">
        <v>31</v>
      </c>
      <c r="M1818" t="s">
        <v>88</v>
      </c>
      <c r="N1818" t="s">
        <v>48</v>
      </c>
      <c r="O1818">
        <v>41</v>
      </c>
      <c r="P1818" t="s">
        <v>34</v>
      </c>
      <c r="Q1818" t="s">
        <v>66</v>
      </c>
      <c r="R1818" t="s">
        <v>67</v>
      </c>
      <c r="S1818" t="s">
        <v>45</v>
      </c>
      <c r="T1818">
        <v>0</v>
      </c>
      <c r="U1818">
        <v>0</v>
      </c>
      <c r="V1818">
        <v>0</v>
      </c>
      <c r="W1818">
        <v>0</v>
      </c>
      <c r="X1818">
        <v>0</v>
      </c>
      <c r="Y1818" s="1">
        <v>45446</v>
      </c>
      <c r="Z1818" s="1">
        <v>45446</v>
      </c>
      <c r="AA1818">
        <v>0</v>
      </c>
      <c r="AB1818" t="s">
        <v>38</v>
      </c>
      <c r="AC1818" t="b">
        <v>1</v>
      </c>
      <c r="AD1818" t="b">
        <v>1</v>
      </c>
    </row>
    <row r="1819" spans="1:30" x14ac:dyDescent="0.25">
      <c r="A1819" t="s">
        <v>1878</v>
      </c>
      <c r="B1819" s="1">
        <v>45112</v>
      </c>
      <c r="D1819">
        <v>0</v>
      </c>
      <c r="E1819" t="s">
        <v>92</v>
      </c>
      <c r="F1819">
        <v>0</v>
      </c>
      <c r="G1819" t="s">
        <v>92</v>
      </c>
      <c r="H1819">
        <v>0</v>
      </c>
      <c r="I1819">
        <v>0</v>
      </c>
      <c r="J1819">
        <v>0</v>
      </c>
      <c r="K1819">
        <v>0</v>
      </c>
      <c r="L1819" t="s">
        <v>59</v>
      </c>
      <c r="M1819" t="s">
        <v>62</v>
      </c>
      <c r="N1819" t="s">
        <v>42</v>
      </c>
      <c r="O1819">
        <v>16</v>
      </c>
      <c r="P1819" t="s">
        <v>49</v>
      </c>
      <c r="Q1819" t="s">
        <v>55</v>
      </c>
      <c r="R1819" t="s">
        <v>67</v>
      </c>
      <c r="S1819" t="s">
        <v>72</v>
      </c>
      <c r="T1819">
        <v>0</v>
      </c>
      <c r="U1819">
        <v>0</v>
      </c>
      <c r="V1819">
        <v>0</v>
      </c>
      <c r="W1819">
        <v>0</v>
      </c>
      <c r="X1819">
        <v>0</v>
      </c>
      <c r="Y1819" s="1">
        <v>45645</v>
      </c>
      <c r="Z1819" s="1">
        <v>45645</v>
      </c>
      <c r="AA1819">
        <v>0</v>
      </c>
      <c r="AB1819" t="s">
        <v>52</v>
      </c>
      <c r="AC1819" t="b">
        <v>1</v>
      </c>
      <c r="AD1819" t="b">
        <v>1</v>
      </c>
    </row>
    <row r="1820" spans="1:30" x14ac:dyDescent="0.25">
      <c r="A1820" t="s">
        <v>1879</v>
      </c>
      <c r="B1820" s="1">
        <v>44052</v>
      </c>
      <c r="D1820" s="1">
        <v>45222</v>
      </c>
      <c r="E1820" s="1">
        <v>45222</v>
      </c>
      <c r="F1820" s="1">
        <v>45762</v>
      </c>
      <c r="G1820" s="1">
        <v>45762</v>
      </c>
      <c r="H1820">
        <v>3</v>
      </c>
      <c r="I1820">
        <v>316.39</v>
      </c>
      <c r="J1820">
        <v>105.46</v>
      </c>
      <c r="K1820">
        <v>0</v>
      </c>
      <c r="L1820" t="s">
        <v>47</v>
      </c>
      <c r="M1820" t="s">
        <v>76</v>
      </c>
      <c r="N1820" t="s">
        <v>42</v>
      </c>
      <c r="O1820">
        <v>24</v>
      </c>
      <c r="P1820" t="s">
        <v>70</v>
      </c>
      <c r="Q1820" t="s">
        <v>43</v>
      </c>
      <c r="R1820" t="s">
        <v>44</v>
      </c>
      <c r="S1820" t="s">
        <v>51</v>
      </c>
      <c r="T1820">
        <v>0</v>
      </c>
      <c r="U1820">
        <v>0</v>
      </c>
      <c r="V1820">
        <v>0</v>
      </c>
      <c r="W1820">
        <v>0</v>
      </c>
      <c r="X1820">
        <v>1</v>
      </c>
      <c r="Y1820">
        <v>0</v>
      </c>
      <c r="Z1820" t="s">
        <v>37</v>
      </c>
      <c r="AA1820">
        <v>8</v>
      </c>
      <c r="AB1820" t="s">
        <v>52</v>
      </c>
      <c r="AC1820" t="b">
        <v>1</v>
      </c>
      <c r="AD1820" t="b">
        <v>0</v>
      </c>
    </row>
    <row r="1821" spans="1:30" x14ac:dyDescent="0.25">
      <c r="A1821" t="s">
        <v>1880</v>
      </c>
      <c r="B1821" s="1">
        <v>45368</v>
      </c>
      <c r="D1821" s="1">
        <v>45454</v>
      </c>
      <c r="E1821" s="1">
        <v>45454</v>
      </c>
      <c r="F1821" s="1">
        <v>45751</v>
      </c>
      <c r="G1821" s="1">
        <v>45751</v>
      </c>
      <c r="H1821">
        <v>1</v>
      </c>
      <c r="I1821">
        <v>18.73</v>
      </c>
      <c r="J1821">
        <v>18.73</v>
      </c>
      <c r="K1821">
        <v>0.5</v>
      </c>
      <c r="L1821" t="s">
        <v>47</v>
      </c>
      <c r="M1821" t="s">
        <v>76</v>
      </c>
      <c r="N1821" t="s">
        <v>48</v>
      </c>
      <c r="O1821">
        <v>35</v>
      </c>
      <c r="P1821" t="s">
        <v>34</v>
      </c>
      <c r="Q1821" t="s">
        <v>50</v>
      </c>
      <c r="R1821" t="s">
        <v>63</v>
      </c>
      <c r="S1821" t="s">
        <v>36</v>
      </c>
      <c r="T1821">
        <v>0</v>
      </c>
      <c r="U1821">
        <v>0</v>
      </c>
      <c r="V1821">
        <v>0</v>
      </c>
      <c r="W1821">
        <v>0</v>
      </c>
      <c r="X1821">
        <v>0</v>
      </c>
      <c r="Y1821" s="1">
        <v>45690</v>
      </c>
      <c r="Z1821" s="1">
        <v>45690</v>
      </c>
      <c r="AA1821">
        <v>6</v>
      </c>
      <c r="AB1821" t="s">
        <v>52</v>
      </c>
      <c r="AC1821" t="b">
        <v>1</v>
      </c>
      <c r="AD1821" t="b">
        <v>0</v>
      </c>
    </row>
    <row r="1822" spans="1:30" x14ac:dyDescent="0.25">
      <c r="A1822" t="s">
        <v>937</v>
      </c>
      <c r="B1822" s="1">
        <v>44154</v>
      </c>
      <c r="D1822" s="1">
        <v>45701</v>
      </c>
      <c r="E1822" s="1">
        <v>45701</v>
      </c>
      <c r="F1822" s="1">
        <v>45797</v>
      </c>
      <c r="G1822" s="1">
        <v>45797</v>
      </c>
      <c r="H1822">
        <v>3</v>
      </c>
      <c r="I1822">
        <v>176.7</v>
      </c>
      <c r="J1822">
        <v>58.9</v>
      </c>
      <c r="K1822">
        <v>12.45</v>
      </c>
      <c r="L1822" t="s">
        <v>65</v>
      </c>
      <c r="M1822" t="s">
        <v>41</v>
      </c>
      <c r="N1822" t="s">
        <v>42</v>
      </c>
      <c r="O1822">
        <v>0</v>
      </c>
      <c r="P1822" t="s">
        <v>80</v>
      </c>
      <c r="Q1822" t="s">
        <v>35</v>
      </c>
      <c r="R1822" t="s">
        <v>67</v>
      </c>
      <c r="S1822" t="s">
        <v>51</v>
      </c>
      <c r="T1822">
        <v>1</v>
      </c>
      <c r="U1822">
        <v>1</v>
      </c>
      <c r="V1822">
        <v>0</v>
      </c>
      <c r="W1822">
        <v>0</v>
      </c>
      <c r="X1822">
        <v>0</v>
      </c>
      <c r="Y1822" s="1">
        <v>44987</v>
      </c>
      <c r="Z1822" s="1">
        <v>44987</v>
      </c>
      <c r="AA1822">
        <v>0</v>
      </c>
      <c r="AB1822" t="s">
        <v>38</v>
      </c>
      <c r="AC1822" t="b">
        <v>1</v>
      </c>
      <c r="AD1822" t="b">
        <v>0</v>
      </c>
    </row>
    <row r="1823" spans="1:30" x14ac:dyDescent="0.25">
      <c r="A1823" t="s">
        <v>1881</v>
      </c>
      <c r="B1823" s="1">
        <v>44910</v>
      </c>
      <c r="D1823" s="1">
        <v>44934</v>
      </c>
      <c r="E1823" s="1">
        <v>44934</v>
      </c>
      <c r="F1823" s="1">
        <v>45075</v>
      </c>
      <c r="G1823" s="1">
        <v>45075</v>
      </c>
      <c r="H1823">
        <v>4</v>
      </c>
      <c r="I1823">
        <v>199.66</v>
      </c>
      <c r="J1823">
        <v>49.92</v>
      </c>
      <c r="K1823">
        <v>32.56</v>
      </c>
      <c r="L1823" t="s">
        <v>59</v>
      </c>
      <c r="M1823" t="s">
        <v>69</v>
      </c>
      <c r="N1823" t="s">
        <v>48</v>
      </c>
      <c r="O1823">
        <v>45</v>
      </c>
      <c r="P1823" t="s">
        <v>34</v>
      </c>
      <c r="Q1823" t="s">
        <v>90</v>
      </c>
      <c r="R1823" t="s">
        <v>67</v>
      </c>
      <c r="S1823" t="s">
        <v>72</v>
      </c>
      <c r="T1823">
        <v>1</v>
      </c>
      <c r="U1823">
        <v>0</v>
      </c>
      <c r="V1823">
        <v>0</v>
      </c>
      <c r="W1823">
        <v>2</v>
      </c>
      <c r="X1823">
        <v>1</v>
      </c>
      <c r="Y1823" s="1">
        <v>45693</v>
      </c>
      <c r="Z1823" s="1">
        <v>45693</v>
      </c>
      <c r="AA1823">
        <v>5</v>
      </c>
      <c r="AB1823" t="s">
        <v>73</v>
      </c>
      <c r="AC1823" t="b">
        <v>0</v>
      </c>
      <c r="AD1823" t="b">
        <v>1</v>
      </c>
    </row>
    <row r="1824" spans="1:30" x14ac:dyDescent="0.25">
      <c r="A1824" t="s">
        <v>1882</v>
      </c>
      <c r="B1824" s="1">
        <v>45198</v>
      </c>
      <c r="D1824" s="1">
        <v>45438</v>
      </c>
      <c r="E1824" s="1">
        <v>45438</v>
      </c>
      <c r="F1824" s="1">
        <v>45601</v>
      </c>
      <c r="G1824" s="1">
        <v>45601</v>
      </c>
      <c r="H1824">
        <v>6</v>
      </c>
      <c r="I1824">
        <v>371.14</v>
      </c>
      <c r="J1824">
        <v>61.86</v>
      </c>
      <c r="K1824">
        <v>55.26</v>
      </c>
      <c r="L1824" t="s">
        <v>65</v>
      </c>
      <c r="M1824" t="s">
        <v>76</v>
      </c>
      <c r="N1824" t="s">
        <v>48</v>
      </c>
      <c r="O1824">
        <v>40</v>
      </c>
      <c r="P1824" t="s">
        <v>34</v>
      </c>
      <c r="Q1824" t="s">
        <v>50</v>
      </c>
      <c r="R1824" t="s">
        <v>56</v>
      </c>
      <c r="S1824" t="s">
        <v>72</v>
      </c>
      <c r="T1824">
        <v>1</v>
      </c>
      <c r="U1824">
        <v>0</v>
      </c>
      <c r="V1824">
        <v>0</v>
      </c>
      <c r="W1824">
        <v>0</v>
      </c>
      <c r="X1824">
        <v>2</v>
      </c>
      <c r="Y1824" s="1">
        <v>45305</v>
      </c>
      <c r="Z1824" s="1">
        <v>45305</v>
      </c>
      <c r="AA1824">
        <v>9</v>
      </c>
      <c r="AB1824" t="s">
        <v>73</v>
      </c>
      <c r="AC1824" t="b">
        <v>1</v>
      </c>
      <c r="AD1824" t="b">
        <v>0</v>
      </c>
    </row>
    <row r="1825" spans="1:30" x14ac:dyDescent="0.25">
      <c r="A1825" t="s">
        <v>1883</v>
      </c>
      <c r="B1825" s="1">
        <v>44725</v>
      </c>
      <c r="D1825" s="1">
        <v>44776</v>
      </c>
      <c r="E1825" s="1">
        <v>44776</v>
      </c>
      <c r="F1825" s="1">
        <v>45543</v>
      </c>
      <c r="G1825" s="1">
        <v>45543</v>
      </c>
      <c r="H1825">
        <v>2</v>
      </c>
      <c r="I1825">
        <v>120.09</v>
      </c>
      <c r="J1825">
        <v>60.05</v>
      </c>
      <c r="K1825">
        <v>101.76</v>
      </c>
      <c r="L1825" t="s">
        <v>47</v>
      </c>
      <c r="M1825" t="s">
        <v>54</v>
      </c>
      <c r="N1825" t="s">
        <v>33</v>
      </c>
      <c r="O1825">
        <v>30</v>
      </c>
      <c r="P1825" t="s">
        <v>70</v>
      </c>
      <c r="Q1825" t="s">
        <v>55</v>
      </c>
      <c r="R1825" t="s">
        <v>35</v>
      </c>
      <c r="S1825" t="s">
        <v>51</v>
      </c>
      <c r="T1825">
        <v>1</v>
      </c>
      <c r="U1825">
        <v>0</v>
      </c>
      <c r="V1825">
        <v>1</v>
      </c>
      <c r="W1825">
        <v>0</v>
      </c>
      <c r="X1825">
        <v>0</v>
      </c>
      <c r="Y1825" s="1">
        <v>45512</v>
      </c>
      <c r="Z1825" s="1">
        <v>45512</v>
      </c>
      <c r="AA1825">
        <v>0</v>
      </c>
      <c r="AB1825" t="s">
        <v>73</v>
      </c>
      <c r="AC1825" t="b">
        <v>1</v>
      </c>
      <c r="AD1825" t="b">
        <v>1</v>
      </c>
    </row>
    <row r="1826" spans="1:30" x14ac:dyDescent="0.25">
      <c r="A1826" t="s">
        <v>1884</v>
      </c>
      <c r="B1826" s="1">
        <v>44586</v>
      </c>
      <c r="D1826" s="1">
        <v>45138</v>
      </c>
      <c r="E1826" s="1">
        <v>45138</v>
      </c>
      <c r="F1826" s="1">
        <v>45172</v>
      </c>
      <c r="G1826" s="1">
        <v>45172</v>
      </c>
      <c r="H1826">
        <v>3</v>
      </c>
      <c r="I1826">
        <v>67.849999999999994</v>
      </c>
      <c r="J1826">
        <v>22.62</v>
      </c>
      <c r="K1826">
        <v>35.1</v>
      </c>
      <c r="L1826" t="s">
        <v>59</v>
      </c>
      <c r="M1826" t="s">
        <v>62</v>
      </c>
      <c r="N1826" t="s">
        <v>42</v>
      </c>
      <c r="O1826">
        <v>18</v>
      </c>
      <c r="P1826" t="s">
        <v>49</v>
      </c>
      <c r="Q1826" t="s">
        <v>35</v>
      </c>
      <c r="R1826" t="s">
        <v>63</v>
      </c>
      <c r="S1826" t="s">
        <v>96</v>
      </c>
      <c r="T1826">
        <v>0</v>
      </c>
      <c r="U1826">
        <v>0</v>
      </c>
      <c r="V1826">
        <v>1</v>
      </c>
      <c r="W1826">
        <v>0</v>
      </c>
      <c r="X1826">
        <v>2</v>
      </c>
      <c r="Y1826" s="1">
        <v>45671</v>
      </c>
      <c r="Z1826" s="1">
        <v>45671</v>
      </c>
      <c r="AA1826">
        <v>0</v>
      </c>
      <c r="AB1826" t="s">
        <v>73</v>
      </c>
      <c r="AC1826" t="b">
        <v>1</v>
      </c>
      <c r="AD1826" t="b">
        <v>0</v>
      </c>
    </row>
    <row r="1827" spans="1:30" x14ac:dyDescent="0.25">
      <c r="A1827" t="s">
        <v>1885</v>
      </c>
      <c r="B1827" s="1">
        <v>45137</v>
      </c>
      <c r="D1827" s="1">
        <v>45463</v>
      </c>
      <c r="E1827" s="1">
        <v>45463</v>
      </c>
      <c r="F1827" s="1">
        <v>45492</v>
      </c>
      <c r="G1827" s="1">
        <v>45492</v>
      </c>
      <c r="H1827">
        <v>2</v>
      </c>
      <c r="I1827">
        <v>176</v>
      </c>
      <c r="J1827">
        <v>88</v>
      </c>
      <c r="K1827">
        <v>74</v>
      </c>
      <c r="L1827" t="s">
        <v>87</v>
      </c>
      <c r="M1827" t="s">
        <v>62</v>
      </c>
      <c r="N1827" t="s">
        <v>48</v>
      </c>
      <c r="O1827">
        <v>45</v>
      </c>
      <c r="P1827" t="s">
        <v>34</v>
      </c>
      <c r="Q1827" t="s">
        <v>43</v>
      </c>
      <c r="R1827" t="s">
        <v>35</v>
      </c>
      <c r="S1827" t="s">
        <v>96</v>
      </c>
      <c r="T1827">
        <v>0</v>
      </c>
      <c r="U1827">
        <v>0</v>
      </c>
      <c r="V1827">
        <v>0</v>
      </c>
      <c r="W1827">
        <v>0</v>
      </c>
      <c r="X1827">
        <v>0</v>
      </c>
      <c r="Y1827" s="1">
        <v>45483</v>
      </c>
      <c r="Z1827" s="1">
        <v>45483</v>
      </c>
      <c r="AA1827">
        <v>0</v>
      </c>
      <c r="AB1827" t="s">
        <v>52</v>
      </c>
      <c r="AC1827" t="b">
        <v>1</v>
      </c>
      <c r="AD1827" t="b">
        <v>1</v>
      </c>
    </row>
    <row r="1828" spans="1:30" x14ac:dyDescent="0.25">
      <c r="A1828" t="s">
        <v>1886</v>
      </c>
      <c r="B1828" s="1">
        <v>45614</v>
      </c>
      <c r="D1828" s="1">
        <v>45734</v>
      </c>
      <c r="E1828" s="1">
        <v>45734</v>
      </c>
      <c r="F1828" s="1">
        <v>45908</v>
      </c>
      <c r="G1828" s="1">
        <v>45908</v>
      </c>
      <c r="H1828">
        <v>2</v>
      </c>
      <c r="I1828">
        <v>241.83</v>
      </c>
      <c r="J1828">
        <v>120.92</v>
      </c>
      <c r="K1828">
        <v>71.89</v>
      </c>
      <c r="L1828" t="s">
        <v>40</v>
      </c>
      <c r="M1828" t="s">
        <v>76</v>
      </c>
      <c r="N1828" t="s">
        <v>42</v>
      </c>
      <c r="O1828">
        <v>36</v>
      </c>
      <c r="P1828" t="s">
        <v>34</v>
      </c>
      <c r="Q1828" t="s">
        <v>50</v>
      </c>
      <c r="R1828" t="s">
        <v>63</v>
      </c>
      <c r="S1828" t="s">
        <v>51</v>
      </c>
      <c r="T1828">
        <v>0</v>
      </c>
      <c r="U1828">
        <v>0</v>
      </c>
      <c r="V1828">
        <v>0</v>
      </c>
      <c r="W1828">
        <v>0</v>
      </c>
      <c r="X1828">
        <v>1</v>
      </c>
      <c r="Y1828" s="1">
        <v>45692</v>
      </c>
      <c r="Z1828" s="1">
        <v>45692</v>
      </c>
      <c r="AA1828">
        <v>0</v>
      </c>
      <c r="AB1828" t="s">
        <v>52</v>
      </c>
      <c r="AC1828" t="b">
        <v>1</v>
      </c>
      <c r="AD1828" t="b">
        <v>1</v>
      </c>
    </row>
    <row r="1829" spans="1:30" x14ac:dyDescent="0.25">
      <c r="A1829" t="s">
        <v>1887</v>
      </c>
      <c r="B1829" s="1">
        <v>44723</v>
      </c>
      <c r="D1829" s="1">
        <v>45591</v>
      </c>
      <c r="E1829" s="1">
        <v>45591</v>
      </c>
      <c r="F1829">
        <v>0</v>
      </c>
      <c r="G1829" t="s">
        <v>92</v>
      </c>
      <c r="H1829">
        <v>0</v>
      </c>
      <c r="I1829">
        <v>0</v>
      </c>
      <c r="J1829">
        <v>0</v>
      </c>
      <c r="K1829">
        <v>0</v>
      </c>
      <c r="L1829" t="s">
        <v>59</v>
      </c>
      <c r="M1829" t="s">
        <v>69</v>
      </c>
      <c r="N1829" t="s">
        <v>48</v>
      </c>
      <c r="O1829">
        <v>20</v>
      </c>
      <c r="P1829" t="s">
        <v>70</v>
      </c>
      <c r="Q1829" t="s">
        <v>35</v>
      </c>
      <c r="R1829" t="s">
        <v>56</v>
      </c>
      <c r="S1829" t="s">
        <v>51</v>
      </c>
      <c r="T1829">
        <v>0</v>
      </c>
      <c r="U1829">
        <v>0</v>
      </c>
      <c r="V1829">
        <v>0</v>
      </c>
      <c r="W1829">
        <v>0</v>
      </c>
      <c r="X1829">
        <v>0</v>
      </c>
      <c r="Y1829" s="1">
        <v>45782</v>
      </c>
      <c r="Z1829" s="1">
        <v>45782</v>
      </c>
      <c r="AA1829">
        <v>0</v>
      </c>
      <c r="AB1829" t="s">
        <v>73</v>
      </c>
      <c r="AC1829" t="b">
        <v>1</v>
      </c>
      <c r="AD1829" t="b">
        <v>0</v>
      </c>
    </row>
    <row r="1830" spans="1:30" x14ac:dyDescent="0.25">
      <c r="A1830" t="s">
        <v>1888</v>
      </c>
      <c r="B1830" s="1">
        <v>43898</v>
      </c>
      <c r="D1830" s="1">
        <v>43933</v>
      </c>
      <c r="E1830" s="1">
        <v>43933</v>
      </c>
      <c r="F1830" s="1">
        <v>45254</v>
      </c>
      <c r="G1830" s="1">
        <v>45254</v>
      </c>
      <c r="H1830">
        <v>4</v>
      </c>
      <c r="I1830">
        <v>187.37</v>
      </c>
      <c r="J1830">
        <v>46.84</v>
      </c>
      <c r="K1830">
        <v>68.42</v>
      </c>
      <c r="L1830" t="s">
        <v>59</v>
      </c>
      <c r="M1830" t="s">
        <v>41</v>
      </c>
      <c r="N1830" t="s">
        <v>42</v>
      </c>
      <c r="O1830">
        <v>39</v>
      </c>
      <c r="P1830" t="s">
        <v>34</v>
      </c>
      <c r="Q1830" t="s">
        <v>50</v>
      </c>
      <c r="R1830" t="s">
        <v>67</v>
      </c>
      <c r="S1830" t="s">
        <v>36</v>
      </c>
      <c r="T1830">
        <v>1</v>
      </c>
      <c r="U1830">
        <v>0</v>
      </c>
      <c r="V1830">
        <v>0</v>
      </c>
      <c r="W1830">
        <v>0</v>
      </c>
      <c r="X1830">
        <v>3</v>
      </c>
      <c r="Y1830" s="1">
        <v>45166</v>
      </c>
      <c r="Z1830" s="1">
        <v>45166</v>
      </c>
      <c r="AA1830">
        <v>0</v>
      </c>
      <c r="AB1830" t="s">
        <v>38</v>
      </c>
      <c r="AC1830" t="b">
        <v>0</v>
      </c>
      <c r="AD1830" t="b">
        <v>0</v>
      </c>
    </row>
    <row r="1831" spans="1:30" x14ac:dyDescent="0.25">
      <c r="A1831" t="s">
        <v>1889</v>
      </c>
      <c r="B1831" s="1">
        <v>45005</v>
      </c>
      <c r="D1831" s="1">
        <v>45584</v>
      </c>
      <c r="E1831" s="1">
        <v>45584</v>
      </c>
      <c r="F1831" s="1">
        <v>45768</v>
      </c>
      <c r="G1831" s="1">
        <v>45768</v>
      </c>
      <c r="H1831">
        <v>5</v>
      </c>
      <c r="I1831">
        <v>146.71</v>
      </c>
      <c r="J1831">
        <v>29.34</v>
      </c>
      <c r="K1831">
        <v>11.28</v>
      </c>
      <c r="L1831" t="s">
        <v>59</v>
      </c>
      <c r="M1831" t="s">
        <v>60</v>
      </c>
      <c r="N1831" t="s">
        <v>33</v>
      </c>
      <c r="O1831">
        <v>39</v>
      </c>
      <c r="P1831" t="s">
        <v>34</v>
      </c>
      <c r="Q1831" t="s">
        <v>50</v>
      </c>
      <c r="R1831" t="s">
        <v>35</v>
      </c>
      <c r="S1831" t="s">
        <v>96</v>
      </c>
      <c r="T1831">
        <v>0</v>
      </c>
      <c r="U1831">
        <v>0</v>
      </c>
      <c r="V1831">
        <v>0</v>
      </c>
      <c r="W1831">
        <v>1</v>
      </c>
      <c r="X1831">
        <v>0</v>
      </c>
      <c r="Y1831" s="1">
        <v>45162</v>
      </c>
      <c r="Z1831" s="1">
        <v>45162</v>
      </c>
      <c r="AA1831">
        <v>0</v>
      </c>
      <c r="AB1831" t="s">
        <v>38</v>
      </c>
      <c r="AC1831" t="b">
        <v>1</v>
      </c>
      <c r="AD1831" t="b">
        <v>0</v>
      </c>
    </row>
    <row r="1832" spans="1:30" x14ac:dyDescent="0.25">
      <c r="A1832" t="s">
        <v>1890</v>
      </c>
      <c r="B1832" s="1">
        <v>44390</v>
      </c>
      <c r="D1832" s="1">
        <v>45038</v>
      </c>
      <c r="E1832" s="1">
        <v>45038</v>
      </c>
      <c r="F1832" s="1">
        <v>45586</v>
      </c>
      <c r="G1832" s="1">
        <v>45586</v>
      </c>
      <c r="H1832">
        <v>3</v>
      </c>
      <c r="I1832">
        <v>233.19</v>
      </c>
      <c r="J1832">
        <v>77.73</v>
      </c>
      <c r="K1832">
        <v>35.94</v>
      </c>
      <c r="L1832" t="s">
        <v>40</v>
      </c>
      <c r="M1832" t="s">
        <v>60</v>
      </c>
      <c r="N1832" t="s">
        <v>42</v>
      </c>
      <c r="O1832">
        <v>30</v>
      </c>
      <c r="P1832" t="s">
        <v>70</v>
      </c>
      <c r="Q1832" t="s">
        <v>50</v>
      </c>
      <c r="R1832" t="s">
        <v>56</v>
      </c>
      <c r="S1832" t="s">
        <v>100</v>
      </c>
      <c r="T1832">
        <v>0</v>
      </c>
      <c r="U1832">
        <v>0</v>
      </c>
      <c r="V1832">
        <v>0</v>
      </c>
      <c r="W1832">
        <v>0</v>
      </c>
      <c r="X1832">
        <v>0</v>
      </c>
      <c r="Y1832" s="1">
        <v>45578</v>
      </c>
      <c r="Z1832" s="1">
        <v>45578</v>
      </c>
      <c r="AA1832">
        <v>10</v>
      </c>
      <c r="AB1832" t="s">
        <v>52</v>
      </c>
      <c r="AC1832" t="b">
        <v>1</v>
      </c>
      <c r="AD1832" t="b">
        <v>1</v>
      </c>
    </row>
    <row r="1833" spans="1:30" x14ac:dyDescent="0.25">
      <c r="A1833" t="s">
        <v>1891</v>
      </c>
      <c r="B1833" s="1">
        <v>45558</v>
      </c>
      <c r="D1833" s="1">
        <v>45777</v>
      </c>
      <c r="E1833" s="1">
        <v>45777</v>
      </c>
      <c r="F1833" s="1">
        <v>45862</v>
      </c>
      <c r="G1833" s="1">
        <v>45862</v>
      </c>
      <c r="H1833">
        <v>6</v>
      </c>
      <c r="I1833">
        <v>172.59</v>
      </c>
      <c r="J1833">
        <v>28.77</v>
      </c>
      <c r="K1833">
        <v>19.16</v>
      </c>
      <c r="L1833" t="s">
        <v>47</v>
      </c>
      <c r="M1833" t="s">
        <v>32</v>
      </c>
      <c r="N1833" t="s">
        <v>48</v>
      </c>
      <c r="O1833">
        <v>27</v>
      </c>
      <c r="P1833" t="s">
        <v>70</v>
      </c>
      <c r="Q1833" t="s">
        <v>35</v>
      </c>
      <c r="R1833" t="s">
        <v>44</v>
      </c>
      <c r="S1833" t="s">
        <v>57</v>
      </c>
      <c r="T1833">
        <v>0</v>
      </c>
      <c r="U1833">
        <v>2</v>
      </c>
      <c r="V1833">
        <v>0</v>
      </c>
      <c r="W1833">
        <v>1</v>
      </c>
      <c r="X1833">
        <v>1</v>
      </c>
      <c r="Y1833" s="1">
        <v>45684</v>
      </c>
      <c r="Z1833" s="1">
        <v>45684</v>
      </c>
      <c r="AA1833">
        <v>0</v>
      </c>
      <c r="AB1833" t="s">
        <v>38</v>
      </c>
      <c r="AC1833" t="b">
        <v>1</v>
      </c>
      <c r="AD1833" t="b">
        <v>0</v>
      </c>
    </row>
    <row r="1834" spans="1:30" x14ac:dyDescent="0.25">
      <c r="A1834" t="s">
        <v>1892</v>
      </c>
      <c r="B1834" s="1">
        <v>44547</v>
      </c>
      <c r="D1834" s="1">
        <v>44966</v>
      </c>
      <c r="E1834" s="1">
        <v>44966</v>
      </c>
      <c r="F1834" s="1">
        <v>45444</v>
      </c>
      <c r="G1834" s="1">
        <v>45444</v>
      </c>
      <c r="H1834">
        <v>4</v>
      </c>
      <c r="I1834">
        <v>244.82</v>
      </c>
      <c r="J1834">
        <v>61.21</v>
      </c>
      <c r="K1834">
        <v>73.790000000000006</v>
      </c>
      <c r="L1834" t="s">
        <v>87</v>
      </c>
      <c r="M1834" t="s">
        <v>60</v>
      </c>
      <c r="N1834" t="s">
        <v>42</v>
      </c>
      <c r="O1834">
        <v>29</v>
      </c>
      <c r="P1834" t="s">
        <v>70</v>
      </c>
      <c r="Q1834" t="s">
        <v>50</v>
      </c>
      <c r="R1834" t="s">
        <v>56</v>
      </c>
      <c r="S1834" t="s">
        <v>57</v>
      </c>
      <c r="T1834">
        <v>0</v>
      </c>
      <c r="U1834">
        <v>0</v>
      </c>
      <c r="V1834">
        <v>0</v>
      </c>
      <c r="W1834">
        <v>0</v>
      </c>
      <c r="X1834">
        <v>1</v>
      </c>
      <c r="Y1834" s="1">
        <v>44621</v>
      </c>
      <c r="Z1834" s="1">
        <v>44621</v>
      </c>
      <c r="AA1834">
        <v>0</v>
      </c>
      <c r="AB1834" t="s">
        <v>38</v>
      </c>
      <c r="AC1834" t="b">
        <v>1</v>
      </c>
      <c r="AD1834" t="b">
        <v>0</v>
      </c>
    </row>
    <row r="1835" spans="1:30" x14ac:dyDescent="0.25">
      <c r="A1835" t="s">
        <v>1893</v>
      </c>
      <c r="B1835" s="1">
        <v>45563</v>
      </c>
      <c r="D1835" s="1">
        <v>45687</v>
      </c>
      <c r="E1835" s="1">
        <v>45687</v>
      </c>
      <c r="F1835" s="1">
        <v>45727</v>
      </c>
      <c r="G1835" s="1">
        <v>45727</v>
      </c>
      <c r="H1835">
        <v>1</v>
      </c>
      <c r="I1835">
        <v>155.36000000000001</v>
      </c>
      <c r="J1835">
        <v>155.36000000000001</v>
      </c>
      <c r="K1835">
        <v>66.930000000000007</v>
      </c>
      <c r="L1835" t="s">
        <v>40</v>
      </c>
      <c r="M1835" t="s">
        <v>41</v>
      </c>
      <c r="N1835" t="s">
        <v>48</v>
      </c>
      <c r="O1835">
        <v>29</v>
      </c>
      <c r="P1835" t="s">
        <v>70</v>
      </c>
      <c r="Q1835" t="s">
        <v>66</v>
      </c>
      <c r="R1835" t="s">
        <v>35</v>
      </c>
      <c r="S1835" t="s">
        <v>96</v>
      </c>
      <c r="T1835">
        <v>0</v>
      </c>
      <c r="U1835">
        <v>0</v>
      </c>
      <c r="V1835">
        <v>0</v>
      </c>
      <c r="W1835">
        <v>0</v>
      </c>
      <c r="X1835">
        <v>1</v>
      </c>
      <c r="Y1835" s="1">
        <v>45869</v>
      </c>
      <c r="Z1835" s="1">
        <v>45869</v>
      </c>
      <c r="AA1835">
        <v>7</v>
      </c>
      <c r="AB1835" t="s">
        <v>52</v>
      </c>
      <c r="AC1835" t="b">
        <v>1</v>
      </c>
      <c r="AD1835" t="b">
        <v>0</v>
      </c>
    </row>
    <row r="1836" spans="1:30" x14ac:dyDescent="0.25">
      <c r="A1836" t="s">
        <v>1894</v>
      </c>
      <c r="B1836" s="1">
        <v>44067</v>
      </c>
      <c r="D1836" s="1">
        <v>44240</v>
      </c>
      <c r="E1836" s="1">
        <v>44240</v>
      </c>
      <c r="F1836" s="1">
        <v>44515</v>
      </c>
      <c r="G1836" s="1">
        <v>44515</v>
      </c>
      <c r="H1836">
        <v>2</v>
      </c>
      <c r="I1836">
        <v>19.32</v>
      </c>
      <c r="J1836">
        <v>9.66</v>
      </c>
      <c r="K1836">
        <v>3.73</v>
      </c>
      <c r="L1836" t="s">
        <v>87</v>
      </c>
      <c r="M1836" t="s">
        <v>69</v>
      </c>
      <c r="N1836" t="s">
        <v>48</v>
      </c>
      <c r="O1836">
        <v>37</v>
      </c>
      <c r="P1836" t="s">
        <v>34</v>
      </c>
      <c r="Q1836" t="s">
        <v>55</v>
      </c>
      <c r="R1836" t="s">
        <v>44</v>
      </c>
      <c r="S1836" t="s">
        <v>72</v>
      </c>
      <c r="T1836">
        <v>0</v>
      </c>
      <c r="U1836">
        <v>0</v>
      </c>
      <c r="V1836">
        <v>0</v>
      </c>
      <c r="W1836">
        <v>0</v>
      </c>
      <c r="X1836">
        <v>1</v>
      </c>
      <c r="Y1836" s="1">
        <v>45024</v>
      </c>
      <c r="Z1836" s="1">
        <v>45024</v>
      </c>
      <c r="AA1836">
        <v>0</v>
      </c>
      <c r="AB1836" t="s">
        <v>52</v>
      </c>
      <c r="AC1836" t="b">
        <v>0</v>
      </c>
      <c r="AD1836" t="b">
        <v>0</v>
      </c>
    </row>
    <row r="1837" spans="1:30" x14ac:dyDescent="0.25">
      <c r="A1837" t="s">
        <v>1895</v>
      </c>
      <c r="B1837" s="1">
        <v>44354</v>
      </c>
      <c r="D1837" s="1">
        <v>45836</v>
      </c>
      <c r="E1837" s="1">
        <v>45836</v>
      </c>
      <c r="F1837" s="1">
        <v>45945</v>
      </c>
      <c r="G1837" s="1">
        <v>45945</v>
      </c>
      <c r="H1837">
        <v>4</v>
      </c>
      <c r="I1837">
        <v>363.99</v>
      </c>
      <c r="J1837">
        <v>91</v>
      </c>
      <c r="K1837">
        <v>27.12</v>
      </c>
      <c r="L1837" t="s">
        <v>65</v>
      </c>
      <c r="M1837" t="s">
        <v>54</v>
      </c>
      <c r="N1837" t="s">
        <v>33</v>
      </c>
      <c r="O1837">
        <v>33</v>
      </c>
      <c r="P1837" t="s">
        <v>34</v>
      </c>
      <c r="Q1837" t="s">
        <v>82</v>
      </c>
      <c r="R1837" t="s">
        <v>63</v>
      </c>
      <c r="S1837" t="s">
        <v>100</v>
      </c>
      <c r="T1837">
        <v>0</v>
      </c>
      <c r="U1837">
        <v>0</v>
      </c>
      <c r="V1837">
        <v>0</v>
      </c>
      <c r="W1837">
        <v>0</v>
      </c>
      <c r="X1837">
        <v>0</v>
      </c>
      <c r="Y1837" s="1">
        <v>44774</v>
      </c>
      <c r="Z1837" s="1">
        <v>44774</v>
      </c>
      <c r="AA1837">
        <v>0</v>
      </c>
      <c r="AB1837" t="s">
        <v>52</v>
      </c>
      <c r="AC1837" t="b">
        <v>1</v>
      </c>
      <c r="AD1837" t="b">
        <v>1</v>
      </c>
    </row>
    <row r="1838" spans="1:30" x14ac:dyDescent="0.25">
      <c r="A1838" t="s">
        <v>1896</v>
      </c>
      <c r="B1838" s="1">
        <v>43834</v>
      </c>
      <c r="D1838" s="1">
        <v>45660</v>
      </c>
      <c r="E1838" s="1">
        <v>45660</v>
      </c>
      <c r="F1838" s="1">
        <v>45776</v>
      </c>
      <c r="G1838" s="1">
        <v>45776</v>
      </c>
      <c r="H1838">
        <v>3</v>
      </c>
      <c r="I1838">
        <v>44.1</v>
      </c>
      <c r="J1838">
        <v>14.7</v>
      </c>
      <c r="K1838">
        <v>25.41</v>
      </c>
      <c r="L1838" t="s">
        <v>40</v>
      </c>
      <c r="M1838" t="s">
        <v>62</v>
      </c>
      <c r="N1838" t="s">
        <v>33</v>
      </c>
      <c r="O1838">
        <v>29</v>
      </c>
      <c r="P1838" t="s">
        <v>70</v>
      </c>
      <c r="Q1838" t="s">
        <v>55</v>
      </c>
      <c r="R1838" t="s">
        <v>35</v>
      </c>
      <c r="S1838" t="s">
        <v>45</v>
      </c>
      <c r="T1838">
        <v>0</v>
      </c>
      <c r="U1838">
        <v>0</v>
      </c>
      <c r="V1838">
        <v>1</v>
      </c>
      <c r="W1838">
        <v>0</v>
      </c>
      <c r="X1838">
        <v>1</v>
      </c>
      <c r="Y1838" s="1">
        <v>45737</v>
      </c>
      <c r="Z1838" s="1">
        <v>45737</v>
      </c>
      <c r="AA1838">
        <v>0</v>
      </c>
      <c r="AB1838" t="s">
        <v>38</v>
      </c>
      <c r="AC1838" t="b">
        <v>1</v>
      </c>
      <c r="AD1838" t="b">
        <v>1</v>
      </c>
    </row>
    <row r="1839" spans="1:30" x14ac:dyDescent="0.25">
      <c r="A1839" t="s">
        <v>1897</v>
      </c>
      <c r="B1839" s="1">
        <v>44442</v>
      </c>
      <c r="D1839" s="1">
        <v>45718</v>
      </c>
      <c r="E1839" s="1">
        <v>45718</v>
      </c>
      <c r="F1839" s="1">
        <v>45868</v>
      </c>
      <c r="G1839" s="1">
        <v>45868</v>
      </c>
      <c r="H1839">
        <v>1</v>
      </c>
      <c r="I1839">
        <v>50.06</v>
      </c>
      <c r="J1839">
        <v>50.06</v>
      </c>
      <c r="K1839">
        <v>76.010000000000005</v>
      </c>
      <c r="L1839" t="s">
        <v>87</v>
      </c>
      <c r="M1839" t="s">
        <v>76</v>
      </c>
      <c r="N1839" t="s">
        <v>48</v>
      </c>
      <c r="O1839">
        <v>34</v>
      </c>
      <c r="P1839" t="s">
        <v>34</v>
      </c>
      <c r="Q1839" t="s">
        <v>66</v>
      </c>
      <c r="R1839" t="s">
        <v>44</v>
      </c>
      <c r="S1839" t="s">
        <v>45</v>
      </c>
      <c r="T1839">
        <v>0</v>
      </c>
      <c r="U1839">
        <v>0</v>
      </c>
      <c r="V1839">
        <v>0</v>
      </c>
      <c r="W1839">
        <v>0</v>
      </c>
      <c r="X1839">
        <v>1</v>
      </c>
      <c r="Y1839" s="1">
        <v>45146</v>
      </c>
      <c r="Z1839" s="1">
        <v>45146</v>
      </c>
      <c r="AA1839">
        <v>4</v>
      </c>
      <c r="AB1839" t="s">
        <v>38</v>
      </c>
      <c r="AC1839" t="b">
        <v>0</v>
      </c>
      <c r="AD1839" t="b">
        <v>0</v>
      </c>
    </row>
    <row r="1840" spans="1:30" x14ac:dyDescent="0.25">
      <c r="A1840" t="s">
        <v>1898</v>
      </c>
      <c r="B1840" s="1">
        <v>45160</v>
      </c>
      <c r="D1840" s="1">
        <v>45534</v>
      </c>
      <c r="E1840" s="1">
        <v>45534</v>
      </c>
      <c r="F1840" s="1">
        <v>45720</v>
      </c>
      <c r="G1840" s="1">
        <v>45720</v>
      </c>
      <c r="H1840">
        <v>3</v>
      </c>
      <c r="I1840">
        <v>114.94</v>
      </c>
      <c r="J1840">
        <v>38.31</v>
      </c>
      <c r="K1840">
        <v>0.5</v>
      </c>
      <c r="L1840" t="s">
        <v>65</v>
      </c>
      <c r="M1840" t="s">
        <v>80</v>
      </c>
      <c r="N1840" t="s">
        <v>48</v>
      </c>
      <c r="O1840">
        <v>49</v>
      </c>
      <c r="P1840" t="s">
        <v>34</v>
      </c>
      <c r="Q1840" t="s">
        <v>43</v>
      </c>
      <c r="R1840" t="s">
        <v>67</v>
      </c>
      <c r="S1840" t="s">
        <v>72</v>
      </c>
      <c r="T1840">
        <v>0</v>
      </c>
      <c r="U1840">
        <v>0</v>
      </c>
      <c r="V1840">
        <v>0</v>
      </c>
      <c r="W1840">
        <v>0</v>
      </c>
      <c r="X1840">
        <v>0</v>
      </c>
      <c r="Y1840">
        <v>0</v>
      </c>
      <c r="Z1840" t="s">
        <v>37</v>
      </c>
      <c r="AA1840">
        <v>0</v>
      </c>
      <c r="AB1840" t="s">
        <v>73</v>
      </c>
      <c r="AC1840" t="b">
        <v>1</v>
      </c>
      <c r="AD1840" t="b">
        <v>0</v>
      </c>
    </row>
    <row r="1841" spans="1:30" x14ac:dyDescent="0.25">
      <c r="A1841" t="s">
        <v>1899</v>
      </c>
      <c r="B1841" s="1">
        <v>43841</v>
      </c>
      <c r="D1841" s="1">
        <v>44927</v>
      </c>
      <c r="E1841" s="1">
        <v>44927</v>
      </c>
      <c r="F1841" s="1">
        <v>45385</v>
      </c>
      <c r="G1841" s="1">
        <v>45385</v>
      </c>
      <c r="H1841">
        <v>1</v>
      </c>
      <c r="I1841">
        <v>37.54</v>
      </c>
      <c r="J1841">
        <v>37.54</v>
      </c>
      <c r="K1841">
        <v>39.93</v>
      </c>
      <c r="L1841" t="s">
        <v>40</v>
      </c>
      <c r="M1841" t="s">
        <v>32</v>
      </c>
      <c r="N1841" t="s">
        <v>48</v>
      </c>
      <c r="O1841">
        <v>29</v>
      </c>
      <c r="P1841" t="s">
        <v>70</v>
      </c>
      <c r="Q1841" t="s">
        <v>50</v>
      </c>
      <c r="R1841" t="s">
        <v>35</v>
      </c>
      <c r="S1841" t="s">
        <v>51</v>
      </c>
      <c r="T1841">
        <v>0</v>
      </c>
      <c r="U1841">
        <v>0</v>
      </c>
      <c r="V1841">
        <v>0</v>
      </c>
      <c r="W1841">
        <v>0</v>
      </c>
      <c r="X1841">
        <v>0</v>
      </c>
      <c r="Y1841" s="1">
        <v>44050</v>
      </c>
      <c r="Z1841" s="1">
        <v>44050</v>
      </c>
      <c r="AA1841">
        <v>0</v>
      </c>
      <c r="AB1841" t="s">
        <v>73</v>
      </c>
      <c r="AC1841" t="b">
        <v>0</v>
      </c>
      <c r="AD1841" t="b">
        <v>1</v>
      </c>
    </row>
    <row r="1842" spans="1:30" x14ac:dyDescent="0.25">
      <c r="A1842" t="s">
        <v>1900</v>
      </c>
      <c r="B1842" s="1">
        <v>44864</v>
      </c>
      <c r="D1842" s="1">
        <v>45219</v>
      </c>
      <c r="E1842" s="1">
        <v>45219</v>
      </c>
      <c r="F1842" s="1">
        <v>45875</v>
      </c>
      <c r="G1842" s="1">
        <v>45875</v>
      </c>
      <c r="H1842">
        <v>2</v>
      </c>
      <c r="I1842">
        <v>212.3</v>
      </c>
      <c r="J1842">
        <v>106.15</v>
      </c>
      <c r="K1842">
        <v>0</v>
      </c>
      <c r="L1842" t="s">
        <v>59</v>
      </c>
      <c r="M1842" t="s">
        <v>88</v>
      </c>
      <c r="N1842" t="s">
        <v>33</v>
      </c>
      <c r="O1842">
        <v>36</v>
      </c>
      <c r="P1842" t="s">
        <v>34</v>
      </c>
      <c r="Q1842" t="s">
        <v>55</v>
      </c>
      <c r="R1842" t="s">
        <v>67</v>
      </c>
      <c r="S1842" t="s">
        <v>51</v>
      </c>
      <c r="T1842">
        <v>0</v>
      </c>
      <c r="U1842">
        <v>0</v>
      </c>
      <c r="V1842">
        <v>0</v>
      </c>
      <c r="W1842">
        <v>0</v>
      </c>
      <c r="X1842">
        <v>0</v>
      </c>
      <c r="Y1842" s="1">
        <v>45752</v>
      </c>
      <c r="Z1842" s="1">
        <v>45752</v>
      </c>
      <c r="AA1842">
        <v>8</v>
      </c>
      <c r="AB1842" t="s">
        <v>73</v>
      </c>
      <c r="AC1842" t="b">
        <v>1</v>
      </c>
      <c r="AD1842" t="b">
        <v>0</v>
      </c>
    </row>
    <row r="1843" spans="1:30" x14ac:dyDescent="0.25">
      <c r="A1843" t="s">
        <v>1901</v>
      </c>
      <c r="B1843" s="1">
        <v>45261</v>
      </c>
      <c r="D1843" s="1">
        <v>45907</v>
      </c>
      <c r="E1843" s="1">
        <v>45907</v>
      </c>
      <c r="F1843" s="1">
        <v>45929</v>
      </c>
      <c r="G1843" s="1">
        <v>45929</v>
      </c>
      <c r="H1843">
        <v>3</v>
      </c>
      <c r="I1843">
        <v>2.89</v>
      </c>
      <c r="J1843">
        <v>0.96</v>
      </c>
      <c r="K1843">
        <v>1.93</v>
      </c>
      <c r="L1843" t="s">
        <v>59</v>
      </c>
      <c r="M1843" t="s">
        <v>95</v>
      </c>
      <c r="N1843" t="s">
        <v>48</v>
      </c>
      <c r="O1843">
        <v>21</v>
      </c>
      <c r="P1843" t="s">
        <v>70</v>
      </c>
      <c r="Q1843" t="s">
        <v>66</v>
      </c>
      <c r="R1843" t="s">
        <v>67</v>
      </c>
      <c r="S1843" t="s">
        <v>72</v>
      </c>
      <c r="T1843">
        <v>0</v>
      </c>
      <c r="U1843">
        <v>0</v>
      </c>
      <c r="V1843">
        <v>0</v>
      </c>
      <c r="W1843">
        <v>1</v>
      </c>
      <c r="X1843">
        <v>0</v>
      </c>
      <c r="Y1843" s="1">
        <v>45936</v>
      </c>
      <c r="Z1843" s="1">
        <v>45936</v>
      </c>
      <c r="AA1843">
        <v>0</v>
      </c>
      <c r="AB1843" t="s">
        <v>52</v>
      </c>
      <c r="AC1843" t="b">
        <v>1</v>
      </c>
      <c r="AD1843" t="b">
        <v>1</v>
      </c>
    </row>
    <row r="1844" spans="1:30" x14ac:dyDescent="0.25">
      <c r="A1844" t="s">
        <v>1902</v>
      </c>
      <c r="B1844" s="1">
        <v>45430</v>
      </c>
      <c r="D1844" s="1">
        <v>45736</v>
      </c>
      <c r="E1844" s="1">
        <v>45736</v>
      </c>
      <c r="F1844" s="1">
        <v>45911</v>
      </c>
      <c r="G1844" s="1">
        <v>45911</v>
      </c>
      <c r="H1844">
        <v>3</v>
      </c>
      <c r="I1844">
        <v>276.61</v>
      </c>
      <c r="J1844">
        <v>92.2</v>
      </c>
      <c r="K1844">
        <v>126.48</v>
      </c>
      <c r="L1844" t="s">
        <v>31</v>
      </c>
      <c r="M1844" t="s">
        <v>41</v>
      </c>
      <c r="N1844" t="s">
        <v>48</v>
      </c>
      <c r="O1844">
        <v>31</v>
      </c>
      <c r="P1844" t="s">
        <v>34</v>
      </c>
      <c r="Q1844" t="s">
        <v>55</v>
      </c>
      <c r="R1844" t="s">
        <v>63</v>
      </c>
      <c r="S1844" t="s">
        <v>100</v>
      </c>
      <c r="T1844">
        <v>0</v>
      </c>
      <c r="U1844">
        <v>0</v>
      </c>
      <c r="V1844">
        <v>0</v>
      </c>
      <c r="W1844">
        <v>2</v>
      </c>
      <c r="X1844">
        <v>1</v>
      </c>
      <c r="Y1844">
        <v>0</v>
      </c>
      <c r="Z1844" t="s">
        <v>37</v>
      </c>
      <c r="AA1844">
        <v>0</v>
      </c>
      <c r="AB1844" t="s">
        <v>38</v>
      </c>
      <c r="AC1844" t="b">
        <v>1</v>
      </c>
      <c r="AD1844" t="b">
        <v>1</v>
      </c>
    </row>
    <row r="1845" spans="1:30" x14ac:dyDescent="0.25">
      <c r="A1845" t="s">
        <v>1903</v>
      </c>
      <c r="B1845" s="1">
        <v>44068</v>
      </c>
      <c r="D1845" s="1">
        <v>44669</v>
      </c>
      <c r="E1845" s="1">
        <v>44669</v>
      </c>
      <c r="F1845" s="1">
        <v>45304</v>
      </c>
      <c r="G1845" s="1">
        <v>45304</v>
      </c>
      <c r="H1845">
        <v>3</v>
      </c>
      <c r="I1845">
        <v>119.3</v>
      </c>
      <c r="J1845">
        <v>39.770000000000003</v>
      </c>
      <c r="K1845">
        <v>30.63</v>
      </c>
      <c r="L1845" t="s">
        <v>87</v>
      </c>
      <c r="M1845" t="s">
        <v>54</v>
      </c>
      <c r="N1845" t="s">
        <v>48</v>
      </c>
      <c r="O1845">
        <v>38</v>
      </c>
      <c r="P1845" t="s">
        <v>34</v>
      </c>
      <c r="Q1845" t="s">
        <v>82</v>
      </c>
      <c r="R1845" t="s">
        <v>67</v>
      </c>
      <c r="S1845" t="s">
        <v>57</v>
      </c>
      <c r="T1845">
        <v>0</v>
      </c>
      <c r="U1845">
        <v>0</v>
      </c>
      <c r="V1845">
        <v>0</v>
      </c>
      <c r="W1845">
        <v>0</v>
      </c>
      <c r="X1845">
        <v>0</v>
      </c>
      <c r="Y1845" s="1">
        <v>45162</v>
      </c>
      <c r="Z1845" s="1">
        <v>45162</v>
      </c>
      <c r="AA1845">
        <v>0</v>
      </c>
      <c r="AB1845" t="s">
        <v>73</v>
      </c>
      <c r="AC1845" t="b">
        <v>1</v>
      </c>
      <c r="AD1845" t="b">
        <v>0</v>
      </c>
    </row>
    <row r="1846" spans="1:30" x14ac:dyDescent="0.25">
      <c r="A1846" t="s">
        <v>1904</v>
      </c>
      <c r="B1846" s="1">
        <v>45453</v>
      </c>
      <c r="D1846" s="1">
        <v>45728</v>
      </c>
      <c r="E1846" s="1">
        <v>45728</v>
      </c>
      <c r="F1846" s="1">
        <v>45801</v>
      </c>
      <c r="G1846" s="1">
        <v>45801</v>
      </c>
      <c r="H1846">
        <v>4</v>
      </c>
      <c r="I1846">
        <v>48.36</v>
      </c>
      <c r="J1846">
        <v>12.09</v>
      </c>
      <c r="K1846">
        <v>10.84</v>
      </c>
      <c r="L1846" t="s">
        <v>59</v>
      </c>
      <c r="M1846" t="s">
        <v>104</v>
      </c>
      <c r="N1846" t="s">
        <v>48</v>
      </c>
      <c r="O1846">
        <v>41</v>
      </c>
      <c r="P1846" t="s">
        <v>34</v>
      </c>
      <c r="Q1846" t="s">
        <v>66</v>
      </c>
      <c r="R1846" t="s">
        <v>44</v>
      </c>
      <c r="S1846" t="s">
        <v>45</v>
      </c>
      <c r="T1846">
        <v>1</v>
      </c>
      <c r="U1846">
        <v>0</v>
      </c>
      <c r="V1846">
        <v>1</v>
      </c>
      <c r="W1846">
        <v>1</v>
      </c>
      <c r="X1846">
        <v>0</v>
      </c>
      <c r="Y1846" s="1">
        <v>45840</v>
      </c>
      <c r="Z1846" s="1">
        <v>45840</v>
      </c>
      <c r="AA1846">
        <v>0</v>
      </c>
      <c r="AB1846" t="s">
        <v>38</v>
      </c>
      <c r="AC1846" t="b">
        <v>1</v>
      </c>
      <c r="AD1846" t="b">
        <v>0</v>
      </c>
    </row>
    <row r="1847" spans="1:30" x14ac:dyDescent="0.25">
      <c r="A1847" t="s">
        <v>1905</v>
      </c>
      <c r="B1847" s="1">
        <v>44766</v>
      </c>
      <c r="D1847" s="1">
        <v>45286</v>
      </c>
      <c r="E1847" s="1">
        <v>45286</v>
      </c>
      <c r="F1847" s="1">
        <v>45836</v>
      </c>
      <c r="G1847" s="1">
        <v>45836</v>
      </c>
      <c r="H1847">
        <v>3</v>
      </c>
      <c r="I1847">
        <v>82.33</v>
      </c>
      <c r="J1847">
        <v>27.44</v>
      </c>
      <c r="K1847">
        <v>0.5</v>
      </c>
      <c r="L1847" t="s">
        <v>40</v>
      </c>
      <c r="M1847" t="s">
        <v>32</v>
      </c>
      <c r="N1847" t="s">
        <v>48</v>
      </c>
      <c r="O1847">
        <v>37</v>
      </c>
      <c r="P1847" t="s">
        <v>34</v>
      </c>
      <c r="Q1847" t="s">
        <v>90</v>
      </c>
      <c r="R1847" t="s">
        <v>35</v>
      </c>
      <c r="S1847" t="s">
        <v>51</v>
      </c>
      <c r="T1847">
        <v>0</v>
      </c>
      <c r="U1847">
        <v>0</v>
      </c>
      <c r="V1847">
        <v>0</v>
      </c>
      <c r="W1847">
        <v>1</v>
      </c>
      <c r="X1847">
        <v>1</v>
      </c>
      <c r="Y1847" s="1">
        <v>45562</v>
      </c>
      <c r="Z1847" s="1">
        <v>45562</v>
      </c>
      <c r="AA1847">
        <v>0</v>
      </c>
      <c r="AB1847" t="s">
        <v>38</v>
      </c>
      <c r="AC1847" t="b">
        <v>1</v>
      </c>
      <c r="AD1847" t="b">
        <v>0</v>
      </c>
    </row>
    <row r="1848" spans="1:30" x14ac:dyDescent="0.25">
      <c r="A1848" t="s">
        <v>1906</v>
      </c>
      <c r="B1848" s="1">
        <v>45362</v>
      </c>
      <c r="D1848" s="1">
        <v>45560</v>
      </c>
      <c r="E1848" s="1">
        <v>45560</v>
      </c>
      <c r="F1848" s="1">
        <v>45735</v>
      </c>
      <c r="G1848" s="1">
        <v>45735</v>
      </c>
      <c r="H1848">
        <v>5</v>
      </c>
      <c r="I1848">
        <v>546.9</v>
      </c>
      <c r="J1848">
        <v>109.38</v>
      </c>
      <c r="K1848">
        <v>18.86</v>
      </c>
      <c r="L1848" t="s">
        <v>65</v>
      </c>
      <c r="M1848" t="s">
        <v>76</v>
      </c>
      <c r="N1848" t="s">
        <v>48</v>
      </c>
      <c r="O1848">
        <v>49</v>
      </c>
      <c r="P1848" t="s">
        <v>34</v>
      </c>
      <c r="Q1848" t="s">
        <v>66</v>
      </c>
      <c r="R1848" t="s">
        <v>35</v>
      </c>
      <c r="S1848" t="s">
        <v>72</v>
      </c>
      <c r="T1848">
        <v>0</v>
      </c>
      <c r="U1848">
        <v>0</v>
      </c>
      <c r="V1848">
        <v>0</v>
      </c>
      <c r="W1848">
        <v>1</v>
      </c>
      <c r="X1848">
        <v>2</v>
      </c>
      <c r="Y1848" s="1">
        <v>45489</v>
      </c>
      <c r="Z1848" s="1">
        <v>45489</v>
      </c>
      <c r="AA1848">
        <v>0</v>
      </c>
      <c r="AB1848" t="s">
        <v>52</v>
      </c>
      <c r="AC1848" t="b">
        <v>0</v>
      </c>
      <c r="AD1848" t="b">
        <v>0</v>
      </c>
    </row>
    <row r="1849" spans="1:30" x14ac:dyDescent="0.25">
      <c r="A1849" t="s">
        <v>1907</v>
      </c>
      <c r="B1849" s="1">
        <v>44114</v>
      </c>
      <c r="D1849" s="1">
        <v>44873</v>
      </c>
      <c r="E1849" s="1">
        <v>44873</v>
      </c>
      <c r="F1849" s="1">
        <v>45932</v>
      </c>
      <c r="G1849" s="1">
        <v>45932</v>
      </c>
      <c r="H1849">
        <v>4</v>
      </c>
      <c r="I1849">
        <v>62.29</v>
      </c>
      <c r="J1849">
        <v>15.57</v>
      </c>
      <c r="K1849">
        <v>0.5</v>
      </c>
      <c r="L1849" t="s">
        <v>47</v>
      </c>
      <c r="M1849" t="s">
        <v>69</v>
      </c>
      <c r="N1849" t="s">
        <v>42</v>
      </c>
      <c r="O1849">
        <v>45</v>
      </c>
      <c r="P1849" t="s">
        <v>34</v>
      </c>
      <c r="Q1849" t="s">
        <v>43</v>
      </c>
      <c r="R1849" t="s">
        <v>56</v>
      </c>
      <c r="S1849" t="s">
        <v>72</v>
      </c>
      <c r="T1849">
        <v>0</v>
      </c>
      <c r="U1849">
        <v>0</v>
      </c>
      <c r="V1849">
        <v>0</v>
      </c>
      <c r="W1849">
        <v>0</v>
      </c>
      <c r="X1849">
        <v>1</v>
      </c>
      <c r="Y1849" s="1">
        <v>45258</v>
      </c>
      <c r="Z1849" s="1">
        <v>45258</v>
      </c>
      <c r="AA1849">
        <v>0</v>
      </c>
      <c r="AB1849" t="s">
        <v>38</v>
      </c>
      <c r="AC1849" t="b">
        <v>1</v>
      </c>
      <c r="AD1849" t="b">
        <v>1</v>
      </c>
    </row>
    <row r="1850" spans="1:30" x14ac:dyDescent="0.25">
      <c r="A1850" t="s">
        <v>1908</v>
      </c>
      <c r="B1850" s="1">
        <v>44302</v>
      </c>
      <c r="D1850" s="1">
        <v>44743</v>
      </c>
      <c r="E1850" s="1">
        <v>44743</v>
      </c>
      <c r="F1850" s="1">
        <v>45263</v>
      </c>
      <c r="G1850" s="1">
        <v>45263</v>
      </c>
      <c r="H1850">
        <v>2</v>
      </c>
      <c r="I1850">
        <v>94.14</v>
      </c>
      <c r="J1850">
        <v>47.07</v>
      </c>
      <c r="K1850">
        <v>83.3</v>
      </c>
      <c r="L1850" t="s">
        <v>87</v>
      </c>
      <c r="M1850" t="s">
        <v>95</v>
      </c>
      <c r="N1850" t="s">
        <v>48</v>
      </c>
      <c r="O1850">
        <v>31</v>
      </c>
      <c r="P1850" t="s">
        <v>34</v>
      </c>
      <c r="Q1850" t="s">
        <v>90</v>
      </c>
      <c r="R1850" t="s">
        <v>67</v>
      </c>
      <c r="S1850" t="s">
        <v>51</v>
      </c>
      <c r="T1850">
        <v>1</v>
      </c>
      <c r="U1850">
        <v>0</v>
      </c>
      <c r="V1850">
        <v>0</v>
      </c>
      <c r="W1850">
        <v>0</v>
      </c>
      <c r="X1850">
        <v>0</v>
      </c>
      <c r="Y1850" s="1">
        <v>45145</v>
      </c>
      <c r="Z1850" s="1">
        <v>45145</v>
      </c>
      <c r="AA1850">
        <v>0</v>
      </c>
      <c r="AB1850" t="s">
        <v>73</v>
      </c>
      <c r="AC1850" t="b">
        <v>1</v>
      </c>
      <c r="AD1850" t="b">
        <v>0</v>
      </c>
    </row>
    <row r="1851" spans="1:30" x14ac:dyDescent="0.25">
      <c r="A1851" t="s">
        <v>1909</v>
      </c>
      <c r="B1851" s="1">
        <v>43936</v>
      </c>
      <c r="D1851" s="1">
        <v>45517</v>
      </c>
      <c r="E1851" s="1">
        <v>45517</v>
      </c>
      <c r="F1851" s="1">
        <v>45612</v>
      </c>
      <c r="G1851" s="1">
        <v>45612</v>
      </c>
      <c r="H1851">
        <v>4</v>
      </c>
      <c r="I1851">
        <v>148.1</v>
      </c>
      <c r="J1851">
        <v>37.03</v>
      </c>
      <c r="K1851">
        <v>106.43</v>
      </c>
      <c r="L1851" t="s">
        <v>47</v>
      </c>
      <c r="M1851" t="s">
        <v>62</v>
      </c>
      <c r="N1851" t="s">
        <v>42</v>
      </c>
      <c r="O1851">
        <v>40</v>
      </c>
      <c r="P1851" t="s">
        <v>34</v>
      </c>
      <c r="Q1851" t="s">
        <v>82</v>
      </c>
      <c r="R1851" t="s">
        <v>56</v>
      </c>
      <c r="S1851" t="s">
        <v>51</v>
      </c>
      <c r="T1851">
        <v>0</v>
      </c>
      <c r="U1851">
        <v>0</v>
      </c>
      <c r="V1851">
        <v>1</v>
      </c>
      <c r="W1851">
        <v>0</v>
      </c>
      <c r="X1851">
        <v>3</v>
      </c>
      <c r="Y1851" s="1">
        <v>44271</v>
      </c>
      <c r="Z1851" s="1">
        <v>44271</v>
      </c>
      <c r="AA1851">
        <v>0</v>
      </c>
      <c r="AB1851" t="s">
        <v>52</v>
      </c>
      <c r="AC1851" t="b">
        <v>0</v>
      </c>
      <c r="AD1851" t="b">
        <v>0</v>
      </c>
    </row>
    <row r="1852" spans="1:30" x14ac:dyDescent="0.25">
      <c r="A1852" t="s">
        <v>1910</v>
      </c>
      <c r="B1852" s="1">
        <v>44032</v>
      </c>
      <c r="D1852" s="1">
        <v>45308</v>
      </c>
      <c r="E1852" s="1">
        <v>45308</v>
      </c>
      <c r="F1852" s="1">
        <v>45670</v>
      </c>
      <c r="G1852" s="1">
        <v>45670</v>
      </c>
      <c r="H1852">
        <v>6</v>
      </c>
      <c r="I1852">
        <v>512.75</v>
      </c>
      <c r="J1852">
        <v>85.46</v>
      </c>
      <c r="K1852">
        <v>122.62</v>
      </c>
      <c r="L1852" t="s">
        <v>31</v>
      </c>
      <c r="M1852" t="s">
        <v>54</v>
      </c>
      <c r="N1852" t="s">
        <v>48</v>
      </c>
      <c r="O1852">
        <v>34</v>
      </c>
      <c r="P1852" t="s">
        <v>34</v>
      </c>
      <c r="Q1852" t="s">
        <v>43</v>
      </c>
      <c r="R1852" t="s">
        <v>56</v>
      </c>
      <c r="S1852" t="s">
        <v>51</v>
      </c>
      <c r="T1852">
        <v>0</v>
      </c>
      <c r="U1852">
        <v>0</v>
      </c>
      <c r="V1852">
        <v>0</v>
      </c>
      <c r="W1852">
        <v>0</v>
      </c>
      <c r="X1852">
        <v>4</v>
      </c>
      <c r="Y1852" s="1">
        <v>44428</v>
      </c>
      <c r="Z1852" s="1">
        <v>44428</v>
      </c>
      <c r="AA1852">
        <v>0</v>
      </c>
      <c r="AB1852" t="s">
        <v>38</v>
      </c>
      <c r="AC1852" t="b">
        <v>0</v>
      </c>
      <c r="AD1852" t="b">
        <v>0</v>
      </c>
    </row>
    <row r="1853" spans="1:30" x14ac:dyDescent="0.25">
      <c r="A1853" t="s">
        <v>1911</v>
      </c>
      <c r="B1853" s="1">
        <v>44804</v>
      </c>
      <c r="D1853">
        <v>0</v>
      </c>
      <c r="E1853" t="s">
        <v>92</v>
      </c>
      <c r="F1853">
        <v>0</v>
      </c>
      <c r="G1853" t="s">
        <v>92</v>
      </c>
      <c r="H1853">
        <v>0</v>
      </c>
      <c r="I1853">
        <v>0</v>
      </c>
      <c r="J1853">
        <v>0</v>
      </c>
      <c r="K1853">
        <v>0</v>
      </c>
      <c r="L1853" t="s">
        <v>31</v>
      </c>
      <c r="M1853" t="s">
        <v>104</v>
      </c>
      <c r="N1853" t="s">
        <v>33</v>
      </c>
      <c r="O1853">
        <v>31</v>
      </c>
      <c r="P1853" t="s">
        <v>34</v>
      </c>
      <c r="Q1853" t="s">
        <v>90</v>
      </c>
      <c r="R1853" t="s">
        <v>44</v>
      </c>
      <c r="S1853" t="s">
        <v>51</v>
      </c>
      <c r="T1853">
        <v>0</v>
      </c>
      <c r="U1853">
        <v>0</v>
      </c>
      <c r="V1853">
        <v>0</v>
      </c>
      <c r="W1853">
        <v>0</v>
      </c>
      <c r="X1853">
        <v>0</v>
      </c>
      <c r="Y1853" s="1">
        <v>45421</v>
      </c>
      <c r="Z1853" s="1">
        <v>45421</v>
      </c>
      <c r="AA1853">
        <v>4</v>
      </c>
      <c r="AB1853" t="s">
        <v>38</v>
      </c>
      <c r="AC1853" t="b">
        <v>0</v>
      </c>
      <c r="AD1853" t="b">
        <v>0</v>
      </c>
    </row>
    <row r="1854" spans="1:30" x14ac:dyDescent="0.25">
      <c r="A1854" t="s">
        <v>1912</v>
      </c>
      <c r="B1854" s="1">
        <v>45097</v>
      </c>
      <c r="D1854" s="1">
        <v>45201</v>
      </c>
      <c r="E1854" s="1">
        <v>45201</v>
      </c>
      <c r="F1854">
        <v>0</v>
      </c>
      <c r="G1854" t="s">
        <v>92</v>
      </c>
      <c r="H1854">
        <v>0</v>
      </c>
      <c r="I1854">
        <v>0</v>
      </c>
      <c r="J1854">
        <v>0</v>
      </c>
      <c r="K1854">
        <v>0</v>
      </c>
      <c r="L1854" t="s">
        <v>40</v>
      </c>
      <c r="M1854" t="s">
        <v>60</v>
      </c>
      <c r="N1854" t="s">
        <v>48</v>
      </c>
      <c r="O1854">
        <v>18</v>
      </c>
      <c r="P1854" t="s">
        <v>49</v>
      </c>
      <c r="Q1854" t="s">
        <v>43</v>
      </c>
      <c r="R1854" t="s">
        <v>35</v>
      </c>
      <c r="S1854" t="s">
        <v>85</v>
      </c>
      <c r="T1854">
        <v>0</v>
      </c>
      <c r="U1854">
        <v>0</v>
      </c>
      <c r="V1854">
        <v>0</v>
      </c>
      <c r="W1854">
        <v>0</v>
      </c>
      <c r="X1854">
        <v>0</v>
      </c>
      <c r="Y1854" s="1">
        <v>45166</v>
      </c>
      <c r="Z1854" s="1">
        <v>45166</v>
      </c>
      <c r="AA1854">
        <v>7</v>
      </c>
      <c r="AB1854" t="s">
        <v>73</v>
      </c>
      <c r="AC1854" t="b">
        <v>1</v>
      </c>
      <c r="AD1854" t="b">
        <v>0</v>
      </c>
    </row>
    <row r="1855" spans="1:30" x14ac:dyDescent="0.25">
      <c r="A1855" t="s">
        <v>1913</v>
      </c>
      <c r="B1855" s="1">
        <v>44914</v>
      </c>
      <c r="D1855" s="1">
        <v>45695</v>
      </c>
      <c r="E1855" s="1">
        <v>45695</v>
      </c>
      <c r="F1855" s="1">
        <v>45797</v>
      </c>
      <c r="G1855" s="1">
        <v>45797</v>
      </c>
      <c r="H1855">
        <v>3</v>
      </c>
      <c r="I1855">
        <v>291.20999999999998</v>
      </c>
      <c r="J1855">
        <v>97.07</v>
      </c>
      <c r="K1855">
        <v>128.28</v>
      </c>
      <c r="L1855" t="s">
        <v>65</v>
      </c>
      <c r="M1855" t="s">
        <v>88</v>
      </c>
      <c r="N1855" t="s">
        <v>48</v>
      </c>
      <c r="O1855">
        <v>44</v>
      </c>
      <c r="P1855" t="s">
        <v>34</v>
      </c>
      <c r="Q1855" t="s">
        <v>43</v>
      </c>
      <c r="R1855" t="s">
        <v>56</v>
      </c>
      <c r="S1855" t="s">
        <v>85</v>
      </c>
      <c r="T1855">
        <v>0</v>
      </c>
      <c r="U1855">
        <v>0</v>
      </c>
      <c r="V1855">
        <v>0</v>
      </c>
      <c r="W1855">
        <v>0</v>
      </c>
      <c r="X1855">
        <v>0</v>
      </c>
      <c r="Y1855" s="1">
        <v>45121</v>
      </c>
      <c r="Z1855" s="1">
        <v>45121</v>
      </c>
      <c r="AA1855">
        <v>0</v>
      </c>
      <c r="AB1855" t="s">
        <v>38</v>
      </c>
      <c r="AC1855" t="b">
        <v>0</v>
      </c>
      <c r="AD1855" t="b">
        <v>0</v>
      </c>
    </row>
    <row r="1856" spans="1:30" x14ac:dyDescent="0.25">
      <c r="A1856" t="s">
        <v>1914</v>
      </c>
      <c r="B1856" s="1">
        <v>44525</v>
      </c>
      <c r="D1856" s="1">
        <v>45366</v>
      </c>
      <c r="E1856" s="1">
        <v>45366</v>
      </c>
      <c r="F1856" s="1">
        <v>45727</v>
      </c>
      <c r="G1856" s="1">
        <v>45727</v>
      </c>
      <c r="H1856">
        <v>4</v>
      </c>
      <c r="I1856">
        <v>147.13999999999999</v>
      </c>
      <c r="J1856">
        <v>36.78</v>
      </c>
      <c r="K1856">
        <v>198.15</v>
      </c>
      <c r="L1856" t="s">
        <v>31</v>
      </c>
      <c r="M1856" t="s">
        <v>54</v>
      </c>
      <c r="N1856" t="s">
        <v>42</v>
      </c>
      <c r="O1856">
        <v>16</v>
      </c>
      <c r="P1856" t="s">
        <v>49</v>
      </c>
      <c r="Q1856" t="s">
        <v>55</v>
      </c>
      <c r="R1856" t="s">
        <v>56</v>
      </c>
      <c r="S1856" t="s">
        <v>57</v>
      </c>
      <c r="T1856">
        <v>1</v>
      </c>
      <c r="U1856">
        <v>0</v>
      </c>
      <c r="V1856">
        <v>0</v>
      </c>
      <c r="W1856">
        <v>0</v>
      </c>
      <c r="X1856">
        <v>3</v>
      </c>
      <c r="Y1856">
        <v>0</v>
      </c>
      <c r="Z1856" t="s">
        <v>37</v>
      </c>
      <c r="AA1856">
        <v>10</v>
      </c>
      <c r="AB1856" t="s">
        <v>73</v>
      </c>
      <c r="AC1856" t="b">
        <v>1</v>
      </c>
      <c r="AD1856" t="b">
        <v>0</v>
      </c>
    </row>
    <row r="1857" spans="1:30" x14ac:dyDescent="0.25">
      <c r="A1857" t="s">
        <v>1915</v>
      </c>
      <c r="B1857" s="1">
        <v>43970</v>
      </c>
      <c r="D1857" s="1">
        <v>44152</v>
      </c>
      <c r="E1857" s="1">
        <v>44152</v>
      </c>
      <c r="F1857" s="1">
        <v>44655</v>
      </c>
      <c r="G1857" s="1">
        <v>44655</v>
      </c>
      <c r="H1857">
        <v>5</v>
      </c>
      <c r="I1857">
        <v>161.82</v>
      </c>
      <c r="J1857">
        <v>32.36</v>
      </c>
      <c r="K1857">
        <v>0.5</v>
      </c>
      <c r="L1857" t="s">
        <v>87</v>
      </c>
      <c r="M1857" t="s">
        <v>32</v>
      </c>
      <c r="N1857" t="s">
        <v>48</v>
      </c>
      <c r="O1857">
        <v>42</v>
      </c>
      <c r="P1857" t="s">
        <v>34</v>
      </c>
      <c r="Q1857" t="s">
        <v>66</v>
      </c>
      <c r="R1857" t="s">
        <v>56</v>
      </c>
      <c r="S1857" t="s">
        <v>72</v>
      </c>
      <c r="T1857">
        <v>0</v>
      </c>
      <c r="U1857">
        <v>0</v>
      </c>
      <c r="V1857">
        <v>0</v>
      </c>
      <c r="W1857">
        <v>1</v>
      </c>
      <c r="X1857">
        <v>2</v>
      </c>
      <c r="Y1857" s="1">
        <v>45410</v>
      </c>
      <c r="Z1857" s="1">
        <v>45410</v>
      </c>
      <c r="AA1857">
        <v>6</v>
      </c>
      <c r="AB1857" t="s">
        <v>38</v>
      </c>
      <c r="AC1857" t="b">
        <v>1</v>
      </c>
      <c r="AD1857" t="b">
        <v>0</v>
      </c>
    </row>
    <row r="1858" spans="1:30" x14ac:dyDescent="0.25">
      <c r="A1858" t="s">
        <v>1916</v>
      </c>
      <c r="B1858" s="1">
        <v>45185</v>
      </c>
      <c r="D1858" s="1">
        <v>45630</v>
      </c>
      <c r="E1858" s="1">
        <v>45630</v>
      </c>
      <c r="F1858" s="1">
        <v>45796</v>
      </c>
      <c r="G1858" s="1">
        <v>45796</v>
      </c>
      <c r="H1858">
        <v>1</v>
      </c>
      <c r="I1858">
        <v>36.72</v>
      </c>
      <c r="J1858">
        <v>36.72</v>
      </c>
      <c r="K1858">
        <v>25.7</v>
      </c>
      <c r="L1858" t="s">
        <v>59</v>
      </c>
      <c r="M1858" t="s">
        <v>95</v>
      </c>
      <c r="N1858" t="s">
        <v>48</v>
      </c>
      <c r="O1858">
        <v>20</v>
      </c>
      <c r="P1858" t="s">
        <v>70</v>
      </c>
      <c r="Q1858" t="s">
        <v>55</v>
      </c>
      <c r="R1858" t="s">
        <v>35</v>
      </c>
      <c r="S1858" t="s">
        <v>57</v>
      </c>
      <c r="T1858">
        <v>0</v>
      </c>
      <c r="U1858">
        <v>1</v>
      </c>
      <c r="V1858">
        <v>0</v>
      </c>
      <c r="W1858">
        <v>0</v>
      </c>
      <c r="X1858">
        <v>0</v>
      </c>
      <c r="Y1858" s="1">
        <v>45332</v>
      </c>
      <c r="Z1858" s="1">
        <v>45332</v>
      </c>
      <c r="AA1858">
        <v>6</v>
      </c>
      <c r="AB1858" t="s">
        <v>73</v>
      </c>
      <c r="AC1858" t="b">
        <v>1</v>
      </c>
      <c r="AD1858" t="b">
        <v>0</v>
      </c>
    </row>
    <row r="1859" spans="1:30" x14ac:dyDescent="0.25">
      <c r="A1859" t="s">
        <v>1917</v>
      </c>
      <c r="B1859" s="1">
        <v>45320</v>
      </c>
      <c r="D1859" s="1">
        <v>45907</v>
      </c>
      <c r="E1859" s="1">
        <v>45907</v>
      </c>
      <c r="F1859" s="1">
        <v>45931</v>
      </c>
      <c r="G1859" s="1">
        <v>45931</v>
      </c>
      <c r="H1859">
        <v>4</v>
      </c>
      <c r="I1859">
        <v>302.91000000000003</v>
      </c>
      <c r="J1859">
        <v>75.73</v>
      </c>
      <c r="K1859">
        <v>134.38</v>
      </c>
      <c r="L1859" t="s">
        <v>47</v>
      </c>
      <c r="M1859" t="s">
        <v>62</v>
      </c>
      <c r="N1859" t="s">
        <v>48</v>
      </c>
      <c r="O1859">
        <v>26</v>
      </c>
      <c r="P1859" t="s">
        <v>70</v>
      </c>
      <c r="Q1859" t="s">
        <v>90</v>
      </c>
      <c r="R1859" t="s">
        <v>63</v>
      </c>
      <c r="S1859" t="s">
        <v>85</v>
      </c>
      <c r="T1859">
        <v>0</v>
      </c>
      <c r="U1859">
        <v>0</v>
      </c>
      <c r="V1859">
        <v>0</v>
      </c>
      <c r="W1859">
        <v>1</v>
      </c>
      <c r="X1859">
        <v>2</v>
      </c>
      <c r="Y1859" s="1">
        <v>45487</v>
      </c>
      <c r="Z1859" s="1">
        <v>45487</v>
      </c>
      <c r="AA1859">
        <v>0</v>
      </c>
      <c r="AB1859" t="s">
        <v>52</v>
      </c>
      <c r="AC1859" t="b">
        <v>0</v>
      </c>
      <c r="AD1859" t="b">
        <v>0</v>
      </c>
    </row>
    <row r="1860" spans="1:30" x14ac:dyDescent="0.25">
      <c r="A1860" t="s">
        <v>1918</v>
      </c>
      <c r="B1860" s="1">
        <v>45154</v>
      </c>
      <c r="D1860" s="1">
        <v>45884</v>
      </c>
      <c r="E1860" s="1">
        <v>45884</v>
      </c>
      <c r="F1860" s="1">
        <v>45942</v>
      </c>
      <c r="G1860" s="1">
        <v>45942</v>
      </c>
      <c r="H1860">
        <v>7</v>
      </c>
      <c r="I1860">
        <v>275.91000000000003</v>
      </c>
      <c r="J1860">
        <v>39.42</v>
      </c>
      <c r="K1860">
        <v>51.93</v>
      </c>
      <c r="L1860" t="s">
        <v>40</v>
      </c>
      <c r="M1860" t="s">
        <v>32</v>
      </c>
      <c r="N1860" t="s">
        <v>33</v>
      </c>
      <c r="O1860">
        <v>29</v>
      </c>
      <c r="P1860" t="s">
        <v>70</v>
      </c>
      <c r="Q1860" t="s">
        <v>55</v>
      </c>
      <c r="R1860" t="s">
        <v>44</v>
      </c>
      <c r="S1860" t="s">
        <v>57</v>
      </c>
      <c r="T1860">
        <v>0</v>
      </c>
      <c r="U1860">
        <v>0</v>
      </c>
      <c r="V1860">
        <v>0</v>
      </c>
      <c r="W1860">
        <v>0</v>
      </c>
      <c r="X1860">
        <v>2</v>
      </c>
      <c r="Y1860" s="1">
        <v>45744</v>
      </c>
      <c r="Z1860" s="1">
        <v>45744</v>
      </c>
      <c r="AA1860">
        <v>0</v>
      </c>
      <c r="AB1860" t="s">
        <v>38</v>
      </c>
      <c r="AC1860" t="b">
        <v>1</v>
      </c>
      <c r="AD1860" t="b">
        <v>0</v>
      </c>
    </row>
    <row r="1861" spans="1:30" x14ac:dyDescent="0.25">
      <c r="A1861" t="s">
        <v>1919</v>
      </c>
      <c r="B1861" s="1">
        <v>45121</v>
      </c>
      <c r="D1861" s="1">
        <v>45227</v>
      </c>
      <c r="E1861" s="1">
        <v>45227</v>
      </c>
      <c r="F1861" s="1">
        <v>45564</v>
      </c>
      <c r="G1861" s="1">
        <v>45564</v>
      </c>
      <c r="H1861">
        <v>6</v>
      </c>
      <c r="I1861">
        <v>474.18</v>
      </c>
      <c r="J1861">
        <v>79.03</v>
      </c>
      <c r="K1861">
        <v>44.84</v>
      </c>
      <c r="L1861" t="s">
        <v>65</v>
      </c>
      <c r="M1861" t="s">
        <v>41</v>
      </c>
      <c r="N1861" t="s">
        <v>33</v>
      </c>
      <c r="O1861">
        <v>31</v>
      </c>
      <c r="P1861" t="s">
        <v>34</v>
      </c>
      <c r="Q1861" t="s">
        <v>35</v>
      </c>
      <c r="R1861" t="s">
        <v>35</v>
      </c>
      <c r="S1861" t="s">
        <v>45</v>
      </c>
      <c r="T1861">
        <v>1</v>
      </c>
      <c r="U1861">
        <v>0</v>
      </c>
      <c r="V1861">
        <v>0</v>
      </c>
      <c r="W1861">
        <v>0</v>
      </c>
      <c r="X1861">
        <v>2</v>
      </c>
      <c r="Y1861" s="1">
        <v>45568</v>
      </c>
      <c r="Z1861" s="1">
        <v>45568</v>
      </c>
      <c r="AA1861">
        <v>2</v>
      </c>
      <c r="AB1861" t="s">
        <v>73</v>
      </c>
      <c r="AC1861" t="b">
        <v>1</v>
      </c>
      <c r="AD1861" t="b">
        <v>0</v>
      </c>
    </row>
    <row r="1862" spans="1:30" x14ac:dyDescent="0.25">
      <c r="A1862" t="s">
        <v>1920</v>
      </c>
      <c r="B1862" s="1">
        <v>44955</v>
      </c>
      <c r="D1862" s="1">
        <v>45657</v>
      </c>
      <c r="E1862" s="1">
        <v>45657</v>
      </c>
      <c r="F1862">
        <v>0</v>
      </c>
      <c r="G1862" t="s">
        <v>92</v>
      </c>
      <c r="H1862">
        <v>0</v>
      </c>
      <c r="I1862">
        <v>0</v>
      </c>
      <c r="J1862">
        <v>0</v>
      </c>
      <c r="K1862">
        <v>0</v>
      </c>
      <c r="L1862" t="s">
        <v>65</v>
      </c>
      <c r="M1862" t="s">
        <v>41</v>
      </c>
      <c r="N1862" t="s">
        <v>48</v>
      </c>
      <c r="O1862">
        <v>34</v>
      </c>
      <c r="P1862" t="s">
        <v>34</v>
      </c>
      <c r="Q1862" t="s">
        <v>55</v>
      </c>
      <c r="R1862" t="s">
        <v>63</v>
      </c>
      <c r="S1862" t="s">
        <v>72</v>
      </c>
      <c r="T1862">
        <v>0</v>
      </c>
      <c r="U1862">
        <v>0</v>
      </c>
      <c r="V1862">
        <v>0</v>
      </c>
      <c r="W1862">
        <v>0</v>
      </c>
      <c r="X1862">
        <v>0</v>
      </c>
      <c r="Y1862" s="1">
        <v>45134</v>
      </c>
      <c r="Z1862" s="1">
        <v>45134</v>
      </c>
      <c r="AA1862">
        <v>0</v>
      </c>
      <c r="AB1862" t="s">
        <v>52</v>
      </c>
      <c r="AC1862" t="b">
        <v>1</v>
      </c>
      <c r="AD1862" t="b">
        <v>1</v>
      </c>
    </row>
    <row r="1863" spans="1:30" x14ac:dyDescent="0.25">
      <c r="A1863" t="s">
        <v>1536</v>
      </c>
      <c r="B1863" s="1">
        <v>45204</v>
      </c>
      <c r="D1863" s="1">
        <v>45319</v>
      </c>
      <c r="E1863" s="1">
        <v>45319</v>
      </c>
      <c r="F1863" s="1">
        <v>45945</v>
      </c>
      <c r="G1863" s="1">
        <v>45945</v>
      </c>
      <c r="H1863">
        <v>2</v>
      </c>
      <c r="I1863">
        <v>179.48</v>
      </c>
      <c r="J1863">
        <v>89.74</v>
      </c>
      <c r="K1863">
        <v>82.66</v>
      </c>
      <c r="L1863" t="s">
        <v>47</v>
      </c>
      <c r="M1863" t="s">
        <v>32</v>
      </c>
      <c r="N1863" t="s">
        <v>48</v>
      </c>
      <c r="O1863">
        <v>43</v>
      </c>
      <c r="P1863" t="s">
        <v>34</v>
      </c>
      <c r="Q1863" t="s">
        <v>82</v>
      </c>
      <c r="R1863" t="s">
        <v>44</v>
      </c>
      <c r="S1863" t="s">
        <v>45</v>
      </c>
      <c r="T1863">
        <v>0</v>
      </c>
      <c r="U1863">
        <v>0</v>
      </c>
      <c r="V1863">
        <v>0</v>
      </c>
      <c r="W1863">
        <v>0</v>
      </c>
      <c r="X1863">
        <v>1</v>
      </c>
      <c r="Y1863">
        <v>0</v>
      </c>
      <c r="Z1863" t="s">
        <v>37</v>
      </c>
      <c r="AA1863">
        <v>0</v>
      </c>
      <c r="AB1863" t="s">
        <v>38</v>
      </c>
      <c r="AC1863" t="b">
        <v>0</v>
      </c>
      <c r="AD1863" t="b">
        <v>0</v>
      </c>
    </row>
    <row r="1864" spans="1:30" x14ac:dyDescent="0.25">
      <c r="A1864" t="s">
        <v>1921</v>
      </c>
      <c r="B1864" s="1">
        <v>44149</v>
      </c>
      <c r="D1864" s="1">
        <v>45351</v>
      </c>
      <c r="E1864" s="1">
        <v>45351</v>
      </c>
      <c r="F1864" s="1">
        <v>45609</v>
      </c>
      <c r="G1864" s="1">
        <v>45609</v>
      </c>
      <c r="H1864">
        <v>7</v>
      </c>
      <c r="I1864">
        <v>156.16</v>
      </c>
      <c r="J1864">
        <v>22.31</v>
      </c>
      <c r="K1864">
        <v>21.59</v>
      </c>
      <c r="L1864" t="s">
        <v>65</v>
      </c>
      <c r="M1864" t="s">
        <v>69</v>
      </c>
      <c r="N1864" t="s">
        <v>48</v>
      </c>
      <c r="O1864">
        <v>31</v>
      </c>
      <c r="P1864" t="s">
        <v>34</v>
      </c>
      <c r="Q1864" t="s">
        <v>55</v>
      </c>
      <c r="R1864" t="s">
        <v>67</v>
      </c>
      <c r="S1864" t="s">
        <v>36</v>
      </c>
      <c r="T1864">
        <v>0</v>
      </c>
      <c r="U1864">
        <v>0</v>
      </c>
      <c r="V1864">
        <v>0</v>
      </c>
      <c r="W1864">
        <v>0</v>
      </c>
      <c r="X1864">
        <v>2</v>
      </c>
      <c r="Y1864">
        <v>0</v>
      </c>
      <c r="Z1864" t="s">
        <v>37</v>
      </c>
      <c r="AA1864">
        <v>0</v>
      </c>
      <c r="AB1864" t="s">
        <v>38</v>
      </c>
      <c r="AC1864" t="b">
        <v>0</v>
      </c>
      <c r="AD1864" t="b">
        <v>0</v>
      </c>
    </row>
    <row r="1865" spans="1:30" x14ac:dyDescent="0.25">
      <c r="A1865" t="s">
        <v>1922</v>
      </c>
      <c r="B1865" s="1">
        <v>44280</v>
      </c>
      <c r="D1865" s="1">
        <v>44595</v>
      </c>
      <c r="E1865" s="1">
        <v>44595</v>
      </c>
      <c r="F1865" s="1">
        <v>44945</v>
      </c>
      <c r="G1865" s="1">
        <v>44945</v>
      </c>
      <c r="H1865">
        <v>2</v>
      </c>
      <c r="I1865">
        <v>121.01</v>
      </c>
      <c r="J1865">
        <v>60.51</v>
      </c>
      <c r="K1865">
        <v>7.3</v>
      </c>
      <c r="L1865" t="s">
        <v>87</v>
      </c>
      <c r="M1865" t="s">
        <v>32</v>
      </c>
      <c r="N1865" t="s">
        <v>48</v>
      </c>
      <c r="O1865">
        <v>23</v>
      </c>
      <c r="P1865" t="s">
        <v>70</v>
      </c>
      <c r="Q1865" t="s">
        <v>35</v>
      </c>
      <c r="R1865" t="s">
        <v>35</v>
      </c>
      <c r="S1865" t="s">
        <v>45</v>
      </c>
      <c r="T1865">
        <v>0</v>
      </c>
      <c r="U1865">
        <v>1</v>
      </c>
      <c r="V1865">
        <v>0</v>
      </c>
      <c r="W1865">
        <v>0</v>
      </c>
      <c r="X1865">
        <v>0</v>
      </c>
      <c r="Y1865" s="1">
        <v>45850</v>
      </c>
      <c r="Z1865" s="1">
        <v>45850</v>
      </c>
      <c r="AA1865">
        <v>0</v>
      </c>
      <c r="AB1865" t="s">
        <v>38</v>
      </c>
      <c r="AC1865" t="b">
        <v>0</v>
      </c>
      <c r="AD1865" t="b">
        <v>0</v>
      </c>
    </row>
    <row r="1866" spans="1:30" x14ac:dyDescent="0.25">
      <c r="A1866" t="s">
        <v>1923</v>
      </c>
      <c r="B1866" s="1">
        <v>44342</v>
      </c>
      <c r="D1866" s="1">
        <v>45337</v>
      </c>
      <c r="E1866" s="1">
        <v>45337</v>
      </c>
      <c r="F1866" s="1">
        <v>45421</v>
      </c>
      <c r="G1866" s="1">
        <v>45421</v>
      </c>
      <c r="H1866">
        <v>3</v>
      </c>
      <c r="I1866">
        <v>258.47000000000003</v>
      </c>
      <c r="J1866">
        <v>86.16</v>
      </c>
      <c r="K1866">
        <v>140.07</v>
      </c>
      <c r="L1866" t="s">
        <v>59</v>
      </c>
      <c r="M1866" t="s">
        <v>104</v>
      </c>
      <c r="N1866" t="s">
        <v>48</v>
      </c>
      <c r="O1866">
        <v>30</v>
      </c>
      <c r="P1866" t="s">
        <v>70</v>
      </c>
      <c r="Q1866" t="s">
        <v>90</v>
      </c>
      <c r="R1866" t="s">
        <v>67</v>
      </c>
      <c r="S1866" t="s">
        <v>72</v>
      </c>
      <c r="T1866">
        <v>0</v>
      </c>
      <c r="U1866">
        <v>0</v>
      </c>
      <c r="V1866">
        <v>0</v>
      </c>
      <c r="W1866">
        <v>0</v>
      </c>
      <c r="X1866">
        <v>0</v>
      </c>
      <c r="Y1866" s="1">
        <v>44848</v>
      </c>
      <c r="Z1866" s="1">
        <v>44848</v>
      </c>
      <c r="AA1866">
        <v>6</v>
      </c>
      <c r="AB1866" t="s">
        <v>73</v>
      </c>
      <c r="AC1866" t="b">
        <v>0</v>
      </c>
      <c r="AD1866" t="b">
        <v>0</v>
      </c>
    </row>
    <row r="1867" spans="1:30" x14ac:dyDescent="0.25">
      <c r="A1867" t="s">
        <v>1924</v>
      </c>
      <c r="B1867" s="1">
        <v>45237</v>
      </c>
      <c r="D1867" s="1">
        <v>45842</v>
      </c>
      <c r="E1867" s="1">
        <v>45842</v>
      </c>
      <c r="F1867" s="1">
        <v>45879</v>
      </c>
      <c r="G1867" s="1">
        <v>45879</v>
      </c>
      <c r="H1867">
        <v>4</v>
      </c>
      <c r="I1867">
        <v>353.64</v>
      </c>
      <c r="J1867">
        <v>88.41</v>
      </c>
      <c r="K1867">
        <v>129.49</v>
      </c>
      <c r="L1867" t="s">
        <v>87</v>
      </c>
      <c r="M1867" t="s">
        <v>95</v>
      </c>
      <c r="N1867" t="s">
        <v>48</v>
      </c>
      <c r="O1867">
        <v>27</v>
      </c>
      <c r="P1867" t="s">
        <v>70</v>
      </c>
      <c r="Q1867" t="s">
        <v>35</v>
      </c>
      <c r="R1867" t="s">
        <v>63</v>
      </c>
      <c r="S1867" t="s">
        <v>85</v>
      </c>
      <c r="T1867">
        <v>0</v>
      </c>
      <c r="U1867">
        <v>0</v>
      </c>
      <c r="V1867">
        <v>1</v>
      </c>
      <c r="W1867">
        <v>1</v>
      </c>
      <c r="X1867">
        <v>2</v>
      </c>
      <c r="Y1867" s="1">
        <v>45390</v>
      </c>
      <c r="Z1867" s="1">
        <v>45390</v>
      </c>
      <c r="AA1867">
        <v>0</v>
      </c>
      <c r="AB1867" t="s">
        <v>38</v>
      </c>
      <c r="AC1867" t="b">
        <v>0</v>
      </c>
      <c r="AD1867" t="b">
        <v>0</v>
      </c>
    </row>
    <row r="1868" spans="1:30" x14ac:dyDescent="0.25">
      <c r="A1868" t="s">
        <v>1925</v>
      </c>
      <c r="B1868" s="1">
        <v>45114</v>
      </c>
      <c r="D1868" s="1">
        <v>45310</v>
      </c>
      <c r="E1868" s="1">
        <v>45310</v>
      </c>
      <c r="F1868" s="1">
        <v>45835</v>
      </c>
      <c r="G1868" s="1">
        <v>45835</v>
      </c>
      <c r="H1868">
        <v>2</v>
      </c>
      <c r="I1868">
        <v>89.43</v>
      </c>
      <c r="J1868">
        <v>44.72</v>
      </c>
      <c r="K1868">
        <v>0.5</v>
      </c>
      <c r="L1868" t="s">
        <v>59</v>
      </c>
      <c r="M1868" t="s">
        <v>88</v>
      </c>
      <c r="N1868" t="s">
        <v>48</v>
      </c>
      <c r="O1868">
        <v>28</v>
      </c>
      <c r="P1868" t="s">
        <v>70</v>
      </c>
      <c r="Q1868" t="s">
        <v>55</v>
      </c>
      <c r="R1868" t="s">
        <v>67</v>
      </c>
      <c r="S1868" t="s">
        <v>51</v>
      </c>
      <c r="T1868">
        <v>0</v>
      </c>
      <c r="U1868">
        <v>0</v>
      </c>
      <c r="V1868">
        <v>0</v>
      </c>
      <c r="W1868">
        <v>0</v>
      </c>
      <c r="X1868">
        <v>1</v>
      </c>
      <c r="Y1868" s="1">
        <v>45557</v>
      </c>
      <c r="Z1868" s="1">
        <v>45557</v>
      </c>
      <c r="AA1868">
        <v>0</v>
      </c>
      <c r="AB1868" t="s">
        <v>52</v>
      </c>
      <c r="AC1868" t="b">
        <v>0</v>
      </c>
      <c r="AD1868" t="b">
        <v>0</v>
      </c>
    </row>
    <row r="1869" spans="1:30" x14ac:dyDescent="0.25">
      <c r="A1869" t="s">
        <v>1926</v>
      </c>
      <c r="B1869" s="1">
        <v>44022</v>
      </c>
      <c r="D1869" s="1">
        <v>44842</v>
      </c>
      <c r="E1869" s="1">
        <v>44842</v>
      </c>
      <c r="F1869" s="1">
        <v>44955</v>
      </c>
      <c r="G1869" s="1">
        <v>44955</v>
      </c>
      <c r="H1869">
        <v>1</v>
      </c>
      <c r="I1869">
        <v>85.58</v>
      </c>
      <c r="J1869">
        <v>85.58</v>
      </c>
      <c r="K1869">
        <v>223.77</v>
      </c>
      <c r="L1869" t="s">
        <v>40</v>
      </c>
      <c r="M1869" t="s">
        <v>88</v>
      </c>
      <c r="N1869" t="s">
        <v>33</v>
      </c>
      <c r="O1869">
        <v>30</v>
      </c>
      <c r="P1869" t="s">
        <v>70</v>
      </c>
      <c r="Q1869" t="s">
        <v>55</v>
      </c>
      <c r="R1869" t="s">
        <v>63</v>
      </c>
      <c r="S1869" t="s">
        <v>45</v>
      </c>
      <c r="T1869">
        <v>0</v>
      </c>
      <c r="U1869">
        <v>1</v>
      </c>
      <c r="V1869">
        <v>0</v>
      </c>
      <c r="W1869">
        <v>0</v>
      </c>
      <c r="X1869">
        <v>1</v>
      </c>
      <c r="Y1869" s="1">
        <v>44383</v>
      </c>
      <c r="Z1869" s="1">
        <v>44383</v>
      </c>
      <c r="AA1869">
        <v>0</v>
      </c>
      <c r="AB1869" t="s">
        <v>38</v>
      </c>
      <c r="AC1869" t="b">
        <v>1</v>
      </c>
      <c r="AD1869" t="b">
        <v>0</v>
      </c>
    </row>
    <row r="1870" spans="1:30" x14ac:dyDescent="0.25">
      <c r="A1870" t="s">
        <v>1927</v>
      </c>
      <c r="B1870" s="1">
        <v>45480</v>
      </c>
      <c r="D1870" s="1">
        <v>45729</v>
      </c>
      <c r="E1870" s="1">
        <v>45729</v>
      </c>
      <c r="F1870" s="1">
        <v>45926</v>
      </c>
      <c r="G1870" s="1">
        <v>45926</v>
      </c>
      <c r="H1870">
        <v>1</v>
      </c>
      <c r="I1870">
        <v>25.12</v>
      </c>
      <c r="J1870">
        <v>25.12</v>
      </c>
      <c r="K1870">
        <v>31</v>
      </c>
      <c r="L1870" t="s">
        <v>65</v>
      </c>
      <c r="M1870" t="s">
        <v>88</v>
      </c>
      <c r="N1870" t="s">
        <v>48</v>
      </c>
      <c r="O1870">
        <v>34</v>
      </c>
      <c r="P1870" t="s">
        <v>34</v>
      </c>
      <c r="Q1870" t="s">
        <v>55</v>
      </c>
      <c r="R1870" t="s">
        <v>35</v>
      </c>
      <c r="S1870" t="s">
        <v>45</v>
      </c>
      <c r="T1870">
        <v>1</v>
      </c>
      <c r="U1870">
        <v>1</v>
      </c>
      <c r="V1870">
        <v>0</v>
      </c>
      <c r="W1870">
        <v>0</v>
      </c>
      <c r="X1870">
        <v>1</v>
      </c>
      <c r="Y1870" s="1">
        <v>45537</v>
      </c>
      <c r="Z1870" s="1">
        <v>45537</v>
      </c>
      <c r="AA1870">
        <v>9</v>
      </c>
      <c r="AB1870" t="s">
        <v>38</v>
      </c>
      <c r="AC1870" t="b">
        <v>1</v>
      </c>
      <c r="AD1870" t="b">
        <v>1</v>
      </c>
    </row>
    <row r="1871" spans="1:30" x14ac:dyDescent="0.25">
      <c r="A1871" t="s">
        <v>1928</v>
      </c>
      <c r="B1871" s="1">
        <v>44309</v>
      </c>
      <c r="D1871" s="1">
        <v>45113</v>
      </c>
      <c r="E1871" s="1">
        <v>45113</v>
      </c>
      <c r="F1871" s="1">
        <v>45308</v>
      </c>
      <c r="G1871" s="1">
        <v>45308</v>
      </c>
      <c r="H1871">
        <v>3</v>
      </c>
      <c r="I1871">
        <v>63.88</v>
      </c>
      <c r="J1871">
        <v>21.29</v>
      </c>
      <c r="K1871">
        <v>34.479999999999997</v>
      </c>
      <c r="L1871" t="s">
        <v>65</v>
      </c>
      <c r="M1871" t="s">
        <v>54</v>
      </c>
      <c r="N1871" t="s">
        <v>48</v>
      </c>
      <c r="O1871">
        <v>30</v>
      </c>
      <c r="P1871" t="s">
        <v>70</v>
      </c>
      <c r="Q1871" t="s">
        <v>35</v>
      </c>
      <c r="R1871" t="s">
        <v>56</v>
      </c>
      <c r="S1871" t="s">
        <v>45</v>
      </c>
      <c r="T1871">
        <v>1</v>
      </c>
      <c r="U1871">
        <v>0</v>
      </c>
      <c r="V1871">
        <v>0</v>
      </c>
      <c r="W1871">
        <v>0</v>
      </c>
      <c r="X1871">
        <v>0</v>
      </c>
      <c r="Y1871" s="1">
        <v>44534</v>
      </c>
      <c r="Z1871" s="1">
        <v>44534</v>
      </c>
      <c r="AA1871">
        <v>0</v>
      </c>
      <c r="AB1871" t="s">
        <v>73</v>
      </c>
      <c r="AC1871" t="b">
        <v>0</v>
      </c>
      <c r="AD1871" t="b">
        <v>0</v>
      </c>
    </row>
    <row r="1872" spans="1:30" x14ac:dyDescent="0.25">
      <c r="A1872" t="s">
        <v>1929</v>
      </c>
      <c r="B1872" s="1">
        <v>44149</v>
      </c>
      <c r="D1872" s="1">
        <v>44844</v>
      </c>
      <c r="E1872" s="1">
        <v>44844</v>
      </c>
      <c r="F1872" s="1">
        <v>45305</v>
      </c>
      <c r="G1872" s="1">
        <v>45305</v>
      </c>
      <c r="H1872">
        <v>2</v>
      </c>
      <c r="I1872">
        <v>28.47</v>
      </c>
      <c r="J1872">
        <v>14.24</v>
      </c>
      <c r="K1872">
        <v>24.66</v>
      </c>
      <c r="L1872" t="s">
        <v>40</v>
      </c>
      <c r="M1872" t="s">
        <v>104</v>
      </c>
      <c r="N1872" t="s">
        <v>48</v>
      </c>
      <c r="O1872">
        <v>26</v>
      </c>
      <c r="P1872" t="s">
        <v>70</v>
      </c>
      <c r="Q1872" t="s">
        <v>50</v>
      </c>
      <c r="R1872" t="s">
        <v>35</v>
      </c>
      <c r="S1872" t="s">
        <v>57</v>
      </c>
      <c r="T1872">
        <v>0</v>
      </c>
      <c r="U1872">
        <v>0</v>
      </c>
      <c r="V1872">
        <v>0</v>
      </c>
      <c r="W1872">
        <v>1</v>
      </c>
      <c r="X1872">
        <v>2</v>
      </c>
      <c r="Y1872" s="1">
        <v>44463</v>
      </c>
      <c r="Z1872" s="1">
        <v>44463</v>
      </c>
      <c r="AA1872">
        <v>5</v>
      </c>
      <c r="AB1872" t="s">
        <v>38</v>
      </c>
      <c r="AC1872" t="b">
        <v>0</v>
      </c>
      <c r="AD1872" t="b">
        <v>1</v>
      </c>
    </row>
    <row r="1873" spans="1:30" x14ac:dyDescent="0.25">
      <c r="A1873" t="s">
        <v>1930</v>
      </c>
      <c r="B1873" s="1">
        <v>43917</v>
      </c>
      <c r="D1873" s="1">
        <v>44133</v>
      </c>
      <c r="E1873" s="1">
        <v>44133</v>
      </c>
      <c r="F1873" s="1">
        <v>44828</v>
      </c>
      <c r="G1873" s="1">
        <v>44828</v>
      </c>
      <c r="H1873">
        <v>2</v>
      </c>
      <c r="I1873">
        <v>1.93</v>
      </c>
      <c r="J1873">
        <v>0.97</v>
      </c>
      <c r="K1873">
        <v>1.39</v>
      </c>
      <c r="L1873" t="s">
        <v>40</v>
      </c>
      <c r="M1873" t="s">
        <v>104</v>
      </c>
      <c r="N1873" t="s">
        <v>48</v>
      </c>
      <c r="O1873">
        <v>27</v>
      </c>
      <c r="P1873" t="s">
        <v>70</v>
      </c>
      <c r="Q1873" t="s">
        <v>90</v>
      </c>
      <c r="R1873" t="s">
        <v>44</v>
      </c>
      <c r="S1873" t="s">
        <v>36</v>
      </c>
      <c r="T1873">
        <v>0</v>
      </c>
      <c r="U1873">
        <v>0</v>
      </c>
      <c r="V1873">
        <v>0</v>
      </c>
      <c r="W1873">
        <v>0</v>
      </c>
      <c r="X1873">
        <v>0</v>
      </c>
      <c r="Y1873" s="1">
        <v>45886</v>
      </c>
      <c r="Z1873" s="1">
        <v>45886</v>
      </c>
      <c r="AA1873">
        <v>0</v>
      </c>
      <c r="AB1873" t="s">
        <v>38</v>
      </c>
      <c r="AC1873" t="b">
        <v>1</v>
      </c>
      <c r="AD1873" t="b">
        <v>1</v>
      </c>
    </row>
    <row r="1874" spans="1:30" x14ac:dyDescent="0.25">
      <c r="A1874" t="s">
        <v>1931</v>
      </c>
      <c r="B1874" s="1">
        <v>44697</v>
      </c>
      <c r="D1874" s="1">
        <v>45348</v>
      </c>
      <c r="E1874" s="1">
        <v>45348</v>
      </c>
      <c r="F1874" s="1">
        <v>45900</v>
      </c>
      <c r="G1874" s="1">
        <v>45900</v>
      </c>
      <c r="H1874">
        <v>1</v>
      </c>
      <c r="I1874">
        <v>60.69</v>
      </c>
      <c r="J1874">
        <v>60.69</v>
      </c>
      <c r="K1874">
        <v>46.99</v>
      </c>
      <c r="L1874" t="s">
        <v>59</v>
      </c>
      <c r="M1874" t="s">
        <v>80</v>
      </c>
      <c r="N1874" t="s">
        <v>33</v>
      </c>
      <c r="O1874">
        <v>43</v>
      </c>
      <c r="P1874" t="s">
        <v>34</v>
      </c>
      <c r="Q1874" t="s">
        <v>82</v>
      </c>
      <c r="R1874" t="s">
        <v>35</v>
      </c>
      <c r="S1874" t="s">
        <v>85</v>
      </c>
      <c r="T1874">
        <v>0</v>
      </c>
      <c r="U1874">
        <v>1</v>
      </c>
      <c r="V1874">
        <v>0</v>
      </c>
      <c r="W1874">
        <v>0</v>
      </c>
      <c r="X1874">
        <v>0</v>
      </c>
      <c r="Y1874">
        <v>0</v>
      </c>
      <c r="Z1874" t="s">
        <v>37</v>
      </c>
      <c r="AA1874">
        <v>8</v>
      </c>
      <c r="AB1874" t="s">
        <v>38</v>
      </c>
      <c r="AC1874" t="b">
        <v>0</v>
      </c>
      <c r="AD1874" t="b">
        <v>0</v>
      </c>
    </row>
    <row r="1875" spans="1:30" x14ac:dyDescent="0.25">
      <c r="A1875" t="s">
        <v>1932</v>
      </c>
      <c r="B1875" s="1">
        <v>45478</v>
      </c>
      <c r="D1875" s="1">
        <v>45801</v>
      </c>
      <c r="E1875" s="1">
        <v>45801</v>
      </c>
      <c r="F1875" s="1">
        <v>45896</v>
      </c>
      <c r="G1875" s="1">
        <v>45896</v>
      </c>
      <c r="H1875">
        <v>1</v>
      </c>
      <c r="I1875">
        <v>51.79</v>
      </c>
      <c r="J1875">
        <v>51.79</v>
      </c>
      <c r="K1875">
        <v>38.21</v>
      </c>
      <c r="L1875" t="s">
        <v>65</v>
      </c>
      <c r="M1875" t="s">
        <v>104</v>
      </c>
      <c r="N1875" t="s">
        <v>33</v>
      </c>
      <c r="O1875">
        <v>43</v>
      </c>
      <c r="P1875" t="s">
        <v>34</v>
      </c>
      <c r="Q1875" t="s">
        <v>55</v>
      </c>
      <c r="R1875" t="s">
        <v>35</v>
      </c>
      <c r="S1875" t="s">
        <v>85</v>
      </c>
      <c r="T1875">
        <v>0</v>
      </c>
      <c r="U1875">
        <v>1</v>
      </c>
      <c r="V1875">
        <v>0</v>
      </c>
      <c r="W1875">
        <v>0</v>
      </c>
      <c r="X1875">
        <v>0</v>
      </c>
      <c r="Y1875" s="1">
        <v>45940</v>
      </c>
      <c r="Z1875" s="1">
        <v>45940</v>
      </c>
      <c r="AA1875">
        <v>5</v>
      </c>
      <c r="AB1875" t="s">
        <v>38</v>
      </c>
      <c r="AC1875" t="b">
        <v>1</v>
      </c>
      <c r="AD1875" t="b">
        <v>0</v>
      </c>
    </row>
    <row r="1876" spans="1:30" x14ac:dyDescent="0.25">
      <c r="A1876" t="s">
        <v>1933</v>
      </c>
      <c r="B1876" s="1">
        <v>44772</v>
      </c>
      <c r="D1876" s="1">
        <v>45240</v>
      </c>
      <c r="E1876" s="1">
        <v>45240</v>
      </c>
      <c r="F1876" s="1">
        <v>45704</v>
      </c>
      <c r="G1876" s="1">
        <v>45704</v>
      </c>
      <c r="H1876">
        <v>2</v>
      </c>
      <c r="I1876">
        <v>135.36000000000001</v>
      </c>
      <c r="J1876">
        <v>67.680000000000007</v>
      </c>
      <c r="K1876">
        <v>0.5</v>
      </c>
      <c r="L1876" t="s">
        <v>31</v>
      </c>
      <c r="M1876" t="s">
        <v>104</v>
      </c>
      <c r="N1876" t="s">
        <v>48</v>
      </c>
      <c r="O1876">
        <v>29</v>
      </c>
      <c r="P1876" t="s">
        <v>70</v>
      </c>
      <c r="Q1876" t="s">
        <v>90</v>
      </c>
      <c r="R1876" t="s">
        <v>63</v>
      </c>
      <c r="S1876" t="s">
        <v>100</v>
      </c>
      <c r="T1876">
        <v>0</v>
      </c>
      <c r="U1876">
        <v>0</v>
      </c>
      <c r="V1876">
        <v>1</v>
      </c>
      <c r="W1876">
        <v>0</v>
      </c>
      <c r="X1876">
        <v>0</v>
      </c>
      <c r="Y1876">
        <v>0</v>
      </c>
      <c r="Z1876" t="s">
        <v>37</v>
      </c>
      <c r="AA1876">
        <v>0</v>
      </c>
      <c r="AB1876" t="s">
        <v>38</v>
      </c>
      <c r="AC1876" t="b">
        <v>1</v>
      </c>
      <c r="AD1876" t="b">
        <v>1</v>
      </c>
    </row>
    <row r="1877" spans="1:30" x14ac:dyDescent="0.25">
      <c r="A1877" t="s">
        <v>1934</v>
      </c>
      <c r="B1877" s="1">
        <v>45522</v>
      </c>
      <c r="D1877" s="1">
        <v>45779</v>
      </c>
      <c r="E1877" s="1">
        <v>45779</v>
      </c>
      <c r="F1877" s="1">
        <v>45939</v>
      </c>
      <c r="G1877" s="1">
        <v>45939</v>
      </c>
      <c r="H1877">
        <v>3</v>
      </c>
      <c r="I1877">
        <v>134.69999999999999</v>
      </c>
      <c r="J1877">
        <v>44.9</v>
      </c>
      <c r="K1877">
        <v>29.4</v>
      </c>
      <c r="L1877" t="s">
        <v>65</v>
      </c>
      <c r="M1877" t="s">
        <v>54</v>
      </c>
      <c r="N1877" t="s">
        <v>48</v>
      </c>
      <c r="O1877">
        <v>20</v>
      </c>
      <c r="P1877" t="s">
        <v>70</v>
      </c>
      <c r="Q1877" t="s">
        <v>66</v>
      </c>
      <c r="R1877" t="s">
        <v>67</v>
      </c>
      <c r="S1877" t="s">
        <v>85</v>
      </c>
      <c r="T1877">
        <v>0</v>
      </c>
      <c r="U1877">
        <v>0</v>
      </c>
      <c r="V1877">
        <v>0</v>
      </c>
      <c r="W1877">
        <v>0</v>
      </c>
      <c r="X1877">
        <v>1</v>
      </c>
      <c r="Y1877">
        <v>0</v>
      </c>
      <c r="Z1877" t="s">
        <v>37</v>
      </c>
      <c r="AA1877">
        <v>0</v>
      </c>
      <c r="AB1877" t="s">
        <v>52</v>
      </c>
      <c r="AC1877" t="b">
        <v>1</v>
      </c>
      <c r="AD1877" t="b">
        <v>0</v>
      </c>
    </row>
    <row r="1878" spans="1:30" x14ac:dyDescent="0.25">
      <c r="A1878" t="s">
        <v>1935</v>
      </c>
      <c r="B1878" s="1">
        <v>43843</v>
      </c>
      <c r="D1878" s="1">
        <v>45863</v>
      </c>
      <c r="E1878" s="1">
        <v>45863</v>
      </c>
      <c r="F1878" s="1">
        <v>45892</v>
      </c>
      <c r="G1878" s="1">
        <v>45892</v>
      </c>
      <c r="H1878">
        <v>2</v>
      </c>
      <c r="I1878">
        <v>264.16000000000003</v>
      </c>
      <c r="J1878">
        <v>132.08000000000001</v>
      </c>
      <c r="K1878">
        <v>115.69</v>
      </c>
      <c r="L1878" t="s">
        <v>59</v>
      </c>
      <c r="M1878" t="s">
        <v>32</v>
      </c>
      <c r="N1878" t="s">
        <v>33</v>
      </c>
      <c r="O1878">
        <v>29</v>
      </c>
      <c r="P1878" t="s">
        <v>70</v>
      </c>
      <c r="Q1878" t="s">
        <v>35</v>
      </c>
      <c r="R1878" t="s">
        <v>44</v>
      </c>
      <c r="S1878" t="s">
        <v>100</v>
      </c>
      <c r="T1878">
        <v>0</v>
      </c>
      <c r="U1878">
        <v>0</v>
      </c>
      <c r="V1878">
        <v>0</v>
      </c>
      <c r="W1878">
        <v>0</v>
      </c>
      <c r="X1878">
        <v>1</v>
      </c>
      <c r="Y1878" s="1">
        <v>45344</v>
      </c>
      <c r="Z1878" s="1">
        <v>45344</v>
      </c>
      <c r="AA1878">
        <v>6</v>
      </c>
      <c r="AB1878" t="s">
        <v>38</v>
      </c>
      <c r="AC1878" t="b">
        <v>1</v>
      </c>
      <c r="AD1878" t="b">
        <v>0</v>
      </c>
    </row>
    <row r="1879" spans="1:30" x14ac:dyDescent="0.25">
      <c r="A1879" t="s">
        <v>1936</v>
      </c>
      <c r="B1879" s="1">
        <v>44401</v>
      </c>
      <c r="D1879" s="1">
        <v>45129</v>
      </c>
      <c r="E1879" s="1">
        <v>45129</v>
      </c>
      <c r="F1879" s="1">
        <v>45476</v>
      </c>
      <c r="G1879" s="1">
        <v>45476</v>
      </c>
      <c r="H1879">
        <v>2</v>
      </c>
      <c r="I1879">
        <v>103.54</v>
      </c>
      <c r="J1879">
        <v>51.77</v>
      </c>
      <c r="K1879">
        <v>9.4499999999999993</v>
      </c>
      <c r="L1879" t="s">
        <v>40</v>
      </c>
      <c r="M1879" t="s">
        <v>104</v>
      </c>
      <c r="N1879" t="s">
        <v>33</v>
      </c>
      <c r="O1879">
        <v>39</v>
      </c>
      <c r="P1879" t="s">
        <v>34</v>
      </c>
      <c r="Q1879" t="s">
        <v>35</v>
      </c>
      <c r="R1879" t="s">
        <v>67</v>
      </c>
      <c r="S1879" t="s">
        <v>85</v>
      </c>
      <c r="T1879">
        <v>0</v>
      </c>
      <c r="U1879">
        <v>0</v>
      </c>
      <c r="V1879">
        <v>0</v>
      </c>
      <c r="W1879">
        <v>0</v>
      </c>
      <c r="X1879">
        <v>2</v>
      </c>
      <c r="Y1879" s="1">
        <v>44685</v>
      </c>
      <c r="Z1879" s="1">
        <v>44685</v>
      </c>
      <c r="AA1879">
        <v>10</v>
      </c>
      <c r="AB1879" t="s">
        <v>73</v>
      </c>
      <c r="AC1879" t="b">
        <v>0</v>
      </c>
      <c r="AD1879" t="b">
        <v>0</v>
      </c>
    </row>
    <row r="1880" spans="1:30" x14ac:dyDescent="0.25">
      <c r="A1880" t="s">
        <v>1937</v>
      </c>
      <c r="B1880" s="1">
        <v>44147</v>
      </c>
      <c r="D1880" s="1">
        <v>44929</v>
      </c>
      <c r="E1880" s="1">
        <v>44929</v>
      </c>
      <c r="F1880" s="1">
        <v>45897</v>
      </c>
      <c r="G1880" s="1">
        <v>45897</v>
      </c>
      <c r="H1880">
        <v>2</v>
      </c>
      <c r="I1880">
        <v>93.31</v>
      </c>
      <c r="J1880">
        <v>46.66</v>
      </c>
      <c r="K1880">
        <v>25.1</v>
      </c>
      <c r="L1880" t="s">
        <v>65</v>
      </c>
      <c r="M1880" t="s">
        <v>41</v>
      </c>
      <c r="N1880" t="s">
        <v>48</v>
      </c>
      <c r="O1880">
        <v>39</v>
      </c>
      <c r="P1880" t="s">
        <v>34</v>
      </c>
      <c r="Q1880" t="s">
        <v>82</v>
      </c>
      <c r="R1880" t="s">
        <v>56</v>
      </c>
      <c r="S1880" t="s">
        <v>72</v>
      </c>
      <c r="T1880">
        <v>0</v>
      </c>
      <c r="U1880">
        <v>1</v>
      </c>
      <c r="V1880">
        <v>1</v>
      </c>
      <c r="W1880">
        <v>0</v>
      </c>
      <c r="X1880">
        <v>1</v>
      </c>
      <c r="Y1880">
        <v>0</v>
      </c>
      <c r="Z1880" t="s">
        <v>37</v>
      </c>
      <c r="AA1880">
        <v>6</v>
      </c>
      <c r="AB1880" t="s">
        <v>73</v>
      </c>
      <c r="AC1880" t="b">
        <v>0</v>
      </c>
      <c r="AD1880" t="b">
        <v>1</v>
      </c>
    </row>
    <row r="1881" spans="1:30" x14ac:dyDescent="0.25">
      <c r="A1881" t="s">
        <v>1938</v>
      </c>
      <c r="B1881" s="1">
        <v>45350</v>
      </c>
      <c r="D1881" s="1">
        <v>45878</v>
      </c>
      <c r="E1881" s="1">
        <v>45878</v>
      </c>
      <c r="F1881" s="1">
        <v>45899</v>
      </c>
      <c r="G1881" s="1">
        <v>45899</v>
      </c>
      <c r="H1881">
        <v>2</v>
      </c>
      <c r="I1881">
        <v>120.31</v>
      </c>
      <c r="J1881">
        <v>60.16</v>
      </c>
      <c r="K1881">
        <v>64.48</v>
      </c>
      <c r="L1881" t="s">
        <v>65</v>
      </c>
      <c r="M1881" t="s">
        <v>76</v>
      </c>
      <c r="N1881" t="s">
        <v>42</v>
      </c>
      <c r="O1881">
        <v>42</v>
      </c>
      <c r="P1881" t="s">
        <v>34</v>
      </c>
      <c r="Q1881" t="s">
        <v>66</v>
      </c>
      <c r="R1881" t="s">
        <v>63</v>
      </c>
      <c r="S1881" t="s">
        <v>35</v>
      </c>
      <c r="T1881">
        <v>0</v>
      </c>
      <c r="U1881">
        <v>0</v>
      </c>
      <c r="V1881">
        <v>0</v>
      </c>
      <c r="W1881">
        <v>1</v>
      </c>
      <c r="X1881">
        <v>0</v>
      </c>
      <c r="Y1881">
        <v>0</v>
      </c>
      <c r="Z1881" t="s">
        <v>37</v>
      </c>
      <c r="AA1881">
        <v>0</v>
      </c>
      <c r="AB1881" t="s">
        <v>73</v>
      </c>
      <c r="AC1881" t="b">
        <v>0</v>
      </c>
      <c r="AD1881" t="b">
        <v>0</v>
      </c>
    </row>
    <row r="1882" spans="1:30" x14ac:dyDescent="0.25">
      <c r="A1882" t="s">
        <v>1939</v>
      </c>
      <c r="B1882" s="1">
        <v>43938</v>
      </c>
      <c r="D1882" s="1">
        <v>44383</v>
      </c>
      <c r="E1882" s="1">
        <v>44383</v>
      </c>
      <c r="F1882" s="1">
        <v>45407</v>
      </c>
      <c r="G1882" s="1">
        <v>45407</v>
      </c>
      <c r="H1882">
        <v>2</v>
      </c>
      <c r="I1882">
        <v>117.24</v>
      </c>
      <c r="J1882">
        <v>58.62</v>
      </c>
      <c r="K1882">
        <v>74.61</v>
      </c>
      <c r="L1882" t="s">
        <v>65</v>
      </c>
      <c r="M1882" t="s">
        <v>60</v>
      </c>
      <c r="N1882" t="s">
        <v>33</v>
      </c>
      <c r="O1882">
        <v>38</v>
      </c>
      <c r="P1882" t="s">
        <v>34</v>
      </c>
      <c r="Q1882" t="s">
        <v>55</v>
      </c>
      <c r="R1882" t="s">
        <v>44</v>
      </c>
      <c r="S1882" t="s">
        <v>57</v>
      </c>
      <c r="T1882">
        <v>0</v>
      </c>
      <c r="U1882">
        <v>0</v>
      </c>
      <c r="V1882">
        <v>0</v>
      </c>
      <c r="W1882">
        <v>0</v>
      </c>
      <c r="X1882">
        <v>2</v>
      </c>
      <c r="Y1882">
        <v>0</v>
      </c>
      <c r="Z1882" t="s">
        <v>37</v>
      </c>
      <c r="AA1882">
        <v>0</v>
      </c>
      <c r="AB1882" t="s">
        <v>73</v>
      </c>
      <c r="AC1882" t="b">
        <v>1</v>
      </c>
      <c r="AD1882" t="b">
        <v>0</v>
      </c>
    </row>
    <row r="1883" spans="1:30" x14ac:dyDescent="0.25">
      <c r="A1883" t="s">
        <v>1940</v>
      </c>
      <c r="B1883" s="1">
        <v>44506</v>
      </c>
      <c r="D1883" s="1">
        <v>45724</v>
      </c>
      <c r="E1883" s="1">
        <v>45724</v>
      </c>
      <c r="F1883" s="1">
        <v>45821</v>
      </c>
      <c r="G1883" s="1">
        <v>45821</v>
      </c>
      <c r="H1883">
        <v>2</v>
      </c>
      <c r="I1883">
        <v>130.94999999999999</v>
      </c>
      <c r="J1883">
        <v>65.48</v>
      </c>
      <c r="K1883">
        <v>28.68</v>
      </c>
      <c r="L1883" t="s">
        <v>87</v>
      </c>
      <c r="M1883" t="s">
        <v>76</v>
      </c>
      <c r="N1883" t="s">
        <v>48</v>
      </c>
      <c r="O1883">
        <v>32</v>
      </c>
      <c r="P1883" t="s">
        <v>34</v>
      </c>
      <c r="Q1883" t="s">
        <v>82</v>
      </c>
      <c r="R1883" t="s">
        <v>35</v>
      </c>
      <c r="S1883" t="s">
        <v>100</v>
      </c>
      <c r="T1883">
        <v>0</v>
      </c>
      <c r="U1883">
        <v>0</v>
      </c>
      <c r="V1883">
        <v>0</v>
      </c>
      <c r="W1883">
        <v>0</v>
      </c>
      <c r="X1883">
        <v>0</v>
      </c>
      <c r="Y1883" s="1">
        <v>45110</v>
      </c>
      <c r="Z1883" s="1">
        <v>45110</v>
      </c>
      <c r="AA1883">
        <v>10</v>
      </c>
      <c r="AB1883" t="s">
        <v>73</v>
      </c>
      <c r="AC1883" t="b">
        <v>1</v>
      </c>
      <c r="AD1883" t="b">
        <v>1</v>
      </c>
    </row>
    <row r="1884" spans="1:30" x14ac:dyDescent="0.25">
      <c r="A1884" t="s">
        <v>1941</v>
      </c>
      <c r="B1884" s="1">
        <v>44453</v>
      </c>
      <c r="D1884" s="1">
        <v>44806</v>
      </c>
      <c r="E1884" s="1">
        <v>44806</v>
      </c>
      <c r="F1884" s="1">
        <v>45486</v>
      </c>
      <c r="G1884" s="1">
        <v>45486</v>
      </c>
      <c r="H1884">
        <v>3</v>
      </c>
      <c r="I1884">
        <v>2.5499999999999998</v>
      </c>
      <c r="J1884">
        <v>0.85</v>
      </c>
      <c r="K1884">
        <v>0.5</v>
      </c>
      <c r="L1884" t="s">
        <v>40</v>
      </c>
      <c r="M1884" t="s">
        <v>88</v>
      </c>
      <c r="N1884" t="s">
        <v>42</v>
      </c>
      <c r="O1884">
        <v>26</v>
      </c>
      <c r="P1884" t="s">
        <v>70</v>
      </c>
      <c r="Q1884" t="s">
        <v>55</v>
      </c>
      <c r="R1884" t="s">
        <v>35</v>
      </c>
      <c r="S1884" t="s">
        <v>45</v>
      </c>
      <c r="T1884">
        <v>0</v>
      </c>
      <c r="U1884">
        <v>0</v>
      </c>
      <c r="V1884">
        <v>0</v>
      </c>
      <c r="W1884">
        <v>0</v>
      </c>
      <c r="X1884">
        <v>0</v>
      </c>
      <c r="Y1884" s="1">
        <v>45371</v>
      </c>
      <c r="Z1884" s="1">
        <v>45371</v>
      </c>
      <c r="AA1884">
        <v>0</v>
      </c>
      <c r="AB1884" t="s">
        <v>52</v>
      </c>
      <c r="AC1884" t="b">
        <v>1</v>
      </c>
      <c r="AD1884" t="b">
        <v>1</v>
      </c>
    </row>
    <row r="1885" spans="1:30" x14ac:dyDescent="0.25">
      <c r="A1885" t="s">
        <v>1942</v>
      </c>
      <c r="B1885" s="1">
        <v>45267</v>
      </c>
      <c r="D1885" s="1">
        <v>45830</v>
      </c>
      <c r="E1885" s="1">
        <v>45830</v>
      </c>
      <c r="F1885" s="1">
        <v>45912</v>
      </c>
      <c r="G1885" s="1">
        <v>45912</v>
      </c>
      <c r="H1885">
        <v>3</v>
      </c>
      <c r="I1885">
        <v>260.25</v>
      </c>
      <c r="J1885">
        <v>86.75</v>
      </c>
      <c r="K1885">
        <v>96.3</v>
      </c>
      <c r="L1885" t="s">
        <v>31</v>
      </c>
      <c r="M1885" t="s">
        <v>62</v>
      </c>
      <c r="N1885" t="s">
        <v>42</v>
      </c>
      <c r="O1885">
        <v>21</v>
      </c>
      <c r="P1885" t="s">
        <v>70</v>
      </c>
      <c r="Q1885" t="s">
        <v>50</v>
      </c>
      <c r="R1885" t="s">
        <v>67</v>
      </c>
      <c r="S1885" t="s">
        <v>96</v>
      </c>
      <c r="T1885">
        <v>0</v>
      </c>
      <c r="U1885">
        <v>0</v>
      </c>
      <c r="V1885">
        <v>1</v>
      </c>
      <c r="W1885">
        <v>0</v>
      </c>
      <c r="X1885">
        <v>3</v>
      </c>
      <c r="Y1885" s="1">
        <v>45284</v>
      </c>
      <c r="Z1885" s="1">
        <v>45284</v>
      </c>
      <c r="AA1885">
        <v>0</v>
      </c>
      <c r="AB1885" t="s">
        <v>38</v>
      </c>
      <c r="AC1885" t="b">
        <v>1</v>
      </c>
      <c r="AD1885" t="b">
        <v>1</v>
      </c>
    </row>
    <row r="1886" spans="1:30" x14ac:dyDescent="0.25">
      <c r="A1886" t="s">
        <v>1943</v>
      </c>
      <c r="B1886" s="1">
        <v>44287</v>
      </c>
      <c r="D1886" s="1">
        <v>45490</v>
      </c>
      <c r="E1886" s="1">
        <v>45490</v>
      </c>
      <c r="F1886" s="1">
        <v>45649</v>
      </c>
      <c r="G1886" s="1">
        <v>45649</v>
      </c>
      <c r="H1886">
        <v>5</v>
      </c>
      <c r="I1886">
        <v>26.65</v>
      </c>
      <c r="J1886">
        <v>5.33</v>
      </c>
      <c r="K1886">
        <v>10.67</v>
      </c>
      <c r="L1886" t="s">
        <v>59</v>
      </c>
      <c r="M1886" t="s">
        <v>62</v>
      </c>
      <c r="N1886" t="s">
        <v>48</v>
      </c>
      <c r="O1886">
        <v>43</v>
      </c>
      <c r="P1886" t="s">
        <v>34</v>
      </c>
      <c r="Q1886" t="s">
        <v>82</v>
      </c>
      <c r="R1886" t="s">
        <v>35</v>
      </c>
      <c r="S1886" t="s">
        <v>36</v>
      </c>
      <c r="T1886">
        <v>0</v>
      </c>
      <c r="U1886">
        <v>0</v>
      </c>
      <c r="V1886">
        <v>0</v>
      </c>
      <c r="W1886">
        <v>0</v>
      </c>
      <c r="X1886">
        <v>1</v>
      </c>
      <c r="Y1886" s="1">
        <v>45530</v>
      </c>
      <c r="Z1886" s="1">
        <v>45530</v>
      </c>
      <c r="AA1886">
        <v>0</v>
      </c>
      <c r="AB1886" t="s">
        <v>73</v>
      </c>
      <c r="AC1886" t="b">
        <v>1</v>
      </c>
      <c r="AD1886" t="b">
        <v>0</v>
      </c>
    </row>
    <row r="1887" spans="1:30" x14ac:dyDescent="0.25">
      <c r="A1887" t="s">
        <v>1944</v>
      </c>
      <c r="B1887" s="1">
        <v>44344</v>
      </c>
      <c r="D1887" s="1">
        <v>45797</v>
      </c>
      <c r="E1887" s="1">
        <v>45797</v>
      </c>
      <c r="F1887" s="1">
        <v>45844</v>
      </c>
      <c r="G1887" s="1">
        <v>45844</v>
      </c>
      <c r="H1887">
        <v>4</v>
      </c>
      <c r="I1887">
        <v>419.45</v>
      </c>
      <c r="J1887">
        <v>104.86</v>
      </c>
      <c r="K1887">
        <v>157.18</v>
      </c>
      <c r="L1887" t="s">
        <v>40</v>
      </c>
      <c r="M1887" t="s">
        <v>104</v>
      </c>
      <c r="N1887" t="s">
        <v>33</v>
      </c>
      <c r="O1887">
        <v>23</v>
      </c>
      <c r="P1887" t="s">
        <v>70</v>
      </c>
      <c r="Q1887" t="s">
        <v>55</v>
      </c>
      <c r="R1887" t="s">
        <v>56</v>
      </c>
      <c r="S1887" t="s">
        <v>51</v>
      </c>
      <c r="T1887">
        <v>0</v>
      </c>
      <c r="U1887">
        <v>1</v>
      </c>
      <c r="V1887">
        <v>0</v>
      </c>
      <c r="W1887">
        <v>2</v>
      </c>
      <c r="X1887">
        <v>2</v>
      </c>
      <c r="Y1887">
        <v>0</v>
      </c>
      <c r="Z1887" t="s">
        <v>37</v>
      </c>
      <c r="AA1887">
        <v>2</v>
      </c>
      <c r="AB1887" t="s">
        <v>38</v>
      </c>
      <c r="AC1887" t="b">
        <v>0</v>
      </c>
      <c r="AD1887" t="b">
        <v>0</v>
      </c>
    </row>
    <row r="1888" spans="1:30" x14ac:dyDescent="0.25">
      <c r="A1888" t="s">
        <v>1945</v>
      </c>
      <c r="B1888" s="1">
        <v>44691</v>
      </c>
      <c r="D1888" s="1">
        <v>45266</v>
      </c>
      <c r="E1888" s="1">
        <v>45266</v>
      </c>
      <c r="F1888" s="1">
        <v>45554</v>
      </c>
      <c r="G1888" s="1">
        <v>45554</v>
      </c>
      <c r="H1888">
        <v>4</v>
      </c>
      <c r="I1888">
        <v>283.06</v>
      </c>
      <c r="J1888">
        <v>70.77</v>
      </c>
      <c r="K1888">
        <v>73.97</v>
      </c>
      <c r="L1888" t="s">
        <v>40</v>
      </c>
      <c r="M1888" t="s">
        <v>32</v>
      </c>
      <c r="N1888" t="s">
        <v>48</v>
      </c>
      <c r="O1888">
        <v>34</v>
      </c>
      <c r="P1888" t="s">
        <v>34</v>
      </c>
      <c r="Q1888" t="s">
        <v>50</v>
      </c>
      <c r="R1888" t="s">
        <v>44</v>
      </c>
      <c r="S1888" t="s">
        <v>72</v>
      </c>
      <c r="T1888">
        <v>0</v>
      </c>
      <c r="U1888">
        <v>0</v>
      </c>
      <c r="V1888">
        <v>1</v>
      </c>
      <c r="W1888">
        <v>0</v>
      </c>
      <c r="X1888">
        <v>1</v>
      </c>
      <c r="Y1888" s="1">
        <v>44781</v>
      </c>
      <c r="Z1888" s="1">
        <v>44781</v>
      </c>
      <c r="AA1888">
        <v>6</v>
      </c>
      <c r="AB1888" t="s">
        <v>38</v>
      </c>
      <c r="AC1888" t="b">
        <v>1</v>
      </c>
      <c r="AD1888" t="b">
        <v>0</v>
      </c>
    </row>
    <row r="1889" spans="1:30" x14ac:dyDescent="0.25">
      <c r="A1889" t="s">
        <v>1946</v>
      </c>
      <c r="B1889" s="1">
        <v>45356</v>
      </c>
      <c r="D1889" s="1">
        <v>45716</v>
      </c>
      <c r="E1889" s="1">
        <v>45716</v>
      </c>
      <c r="F1889" s="1">
        <v>45759</v>
      </c>
      <c r="G1889" s="1">
        <v>45759</v>
      </c>
      <c r="H1889">
        <v>5</v>
      </c>
      <c r="I1889">
        <v>170.42</v>
      </c>
      <c r="J1889">
        <v>34.08</v>
      </c>
      <c r="K1889">
        <v>27.15</v>
      </c>
      <c r="L1889" t="s">
        <v>59</v>
      </c>
      <c r="M1889" t="s">
        <v>41</v>
      </c>
      <c r="N1889" t="s">
        <v>48</v>
      </c>
      <c r="O1889">
        <v>28</v>
      </c>
      <c r="P1889" t="s">
        <v>70</v>
      </c>
      <c r="Q1889" t="s">
        <v>82</v>
      </c>
      <c r="R1889" t="s">
        <v>56</v>
      </c>
      <c r="S1889" t="s">
        <v>45</v>
      </c>
      <c r="T1889">
        <v>0</v>
      </c>
      <c r="U1889">
        <v>1</v>
      </c>
      <c r="V1889">
        <v>0</v>
      </c>
      <c r="W1889">
        <v>0</v>
      </c>
      <c r="X1889">
        <v>1</v>
      </c>
      <c r="Y1889" s="1">
        <v>45778</v>
      </c>
      <c r="Z1889" s="1">
        <v>45778</v>
      </c>
      <c r="AA1889">
        <v>0</v>
      </c>
      <c r="AB1889" t="s">
        <v>73</v>
      </c>
      <c r="AC1889" t="b">
        <v>1</v>
      </c>
      <c r="AD1889" t="b">
        <v>0</v>
      </c>
    </row>
    <row r="1890" spans="1:30" x14ac:dyDescent="0.25">
      <c r="A1890" t="s">
        <v>1947</v>
      </c>
      <c r="B1890" s="1">
        <v>44237</v>
      </c>
      <c r="D1890" s="1">
        <v>45331</v>
      </c>
      <c r="E1890" s="1">
        <v>45331</v>
      </c>
      <c r="F1890" s="1">
        <v>45441</v>
      </c>
      <c r="G1890" s="1">
        <v>45441</v>
      </c>
      <c r="H1890">
        <v>2</v>
      </c>
      <c r="I1890">
        <v>234.23</v>
      </c>
      <c r="J1890">
        <v>117.12</v>
      </c>
      <c r="K1890">
        <v>177.41</v>
      </c>
      <c r="L1890" t="s">
        <v>47</v>
      </c>
      <c r="M1890" t="s">
        <v>80</v>
      </c>
      <c r="N1890" t="s">
        <v>33</v>
      </c>
      <c r="O1890">
        <v>44</v>
      </c>
      <c r="P1890" t="s">
        <v>34</v>
      </c>
      <c r="Q1890" t="s">
        <v>90</v>
      </c>
      <c r="R1890" t="s">
        <v>35</v>
      </c>
      <c r="S1890" t="s">
        <v>45</v>
      </c>
      <c r="T1890">
        <v>0</v>
      </c>
      <c r="U1890">
        <v>0</v>
      </c>
      <c r="V1890">
        <v>0</v>
      </c>
      <c r="W1890">
        <v>1</v>
      </c>
      <c r="X1890">
        <v>0</v>
      </c>
      <c r="Y1890" s="1">
        <v>45243</v>
      </c>
      <c r="Z1890" s="1">
        <v>45243</v>
      </c>
      <c r="AA1890">
        <v>9</v>
      </c>
      <c r="AB1890" t="s">
        <v>73</v>
      </c>
      <c r="AC1890" t="b">
        <v>1</v>
      </c>
      <c r="AD1890" t="b">
        <v>0</v>
      </c>
    </row>
    <row r="1891" spans="1:30" x14ac:dyDescent="0.25">
      <c r="A1891" t="s">
        <v>1948</v>
      </c>
      <c r="B1891" s="1">
        <v>44665</v>
      </c>
      <c r="D1891" s="1">
        <v>44704</v>
      </c>
      <c r="E1891" s="1">
        <v>44704</v>
      </c>
      <c r="F1891" s="1">
        <v>45748</v>
      </c>
      <c r="G1891" s="1">
        <v>45748</v>
      </c>
      <c r="H1891">
        <v>1</v>
      </c>
      <c r="I1891">
        <v>0.95</v>
      </c>
      <c r="J1891">
        <v>0.95</v>
      </c>
      <c r="K1891">
        <v>0.5</v>
      </c>
      <c r="L1891" t="s">
        <v>40</v>
      </c>
      <c r="M1891" t="s">
        <v>62</v>
      </c>
      <c r="N1891" t="s">
        <v>42</v>
      </c>
      <c r="O1891">
        <v>35</v>
      </c>
      <c r="P1891" t="s">
        <v>34</v>
      </c>
      <c r="Q1891" t="s">
        <v>50</v>
      </c>
      <c r="R1891" t="s">
        <v>67</v>
      </c>
      <c r="S1891" t="s">
        <v>100</v>
      </c>
      <c r="T1891">
        <v>0</v>
      </c>
      <c r="U1891">
        <v>0</v>
      </c>
      <c r="V1891">
        <v>0</v>
      </c>
      <c r="W1891">
        <v>0</v>
      </c>
      <c r="X1891">
        <v>0</v>
      </c>
      <c r="Y1891">
        <v>0</v>
      </c>
      <c r="Z1891" t="s">
        <v>37</v>
      </c>
      <c r="AA1891">
        <v>0</v>
      </c>
      <c r="AB1891" t="s">
        <v>38</v>
      </c>
      <c r="AC1891" t="b">
        <v>1</v>
      </c>
      <c r="AD1891" t="b">
        <v>0</v>
      </c>
    </row>
    <row r="1892" spans="1:30" x14ac:dyDescent="0.25">
      <c r="A1892" t="s">
        <v>1949</v>
      </c>
      <c r="B1892" s="1">
        <v>44619</v>
      </c>
      <c r="D1892" s="1">
        <v>45678</v>
      </c>
      <c r="E1892" s="1">
        <v>45678</v>
      </c>
      <c r="F1892" s="1">
        <v>45830</v>
      </c>
      <c r="G1892" s="1">
        <v>45830</v>
      </c>
      <c r="H1892">
        <v>3</v>
      </c>
      <c r="I1892">
        <v>70.94</v>
      </c>
      <c r="J1892">
        <v>23.65</v>
      </c>
      <c r="K1892">
        <v>24.17</v>
      </c>
      <c r="L1892" t="s">
        <v>59</v>
      </c>
      <c r="M1892" t="s">
        <v>88</v>
      </c>
      <c r="N1892" t="s">
        <v>42</v>
      </c>
      <c r="O1892">
        <v>47</v>
      </c>
      <c r="P1892" t="s">
        <v>34</v>
      </c>
      <c r="Q1892" t="s">
        <v>90</v>
      </c>
      <c r="R1892" t="s">
        <v>44</v>
      </c>
      <c r="S1892" t="s">
        <v>85</v>
      </c>
      <c r="T1892">
        <v>0</v>
      </c>
      <c r="U1892">
        <v>0</v>
      </c>
      <c r="V1892">
        <v>0</v>
      </c>
      <c r="W1892">
        <v>0</v>
      </c>
      <c r="X1892">
        <v>0</v>
      </c>
      <c r="Y1892" s="1">
        <v>45351</v>
      </c>
      <c r="Z1892" s="1">
        <v>45351</v>
      </c>
      <c r="AA1892">
        <v>0</v>
      </c>
      <c r="AB1892" t="s">
        <v>73</v>
      </c>
      <c r="AC1892" t="b">
        <v>1</v>
      </c>
      <c r="AD1892" t="b">
        <v>1</v>
      </c>
    </row>
    <row r="1893" spans="1:30" x14ac:dyDescent="0.25">
      <c r="A1893" t="s">
        <v>1950</v>
      </c>
      <c r="B1893" s="1">
        <v>45379</v>
      </c>
      <c r="D1893" s="1">
        <v>45607</v>
      </c>
      <c r="E1893" s="1">
        <v>45607</v>
      </c>
      <c r="F1893" s="1">
        <v>45663</v>
      </c>
      <c r="G1893" s="1">
        <v>45663</v>
      </c>
      <c r="H1893">
        <v>3</v>
      </c>
      <c r="I1893">
        <v>3.06</v>
      </c>
      <c r="J1893">
        <v>1.02</v>
      </c>
      <c r="K1893">
        <v>1.39</v>
      </c>
      <c r="L1893" t="s">
        <v>65</v>
      </c>
      <c r="M1893" t="s">
        <v>80</v>
      </c>
      <c r="N1893" t="s">
        <v>48</v>
      </c>
      <c r="O1893">
        <v>33</v>
      </c>
      <c r="P1893" t="s">
        <v>34</v>
      </c>
      <c r="Q1893" t="s">
        <v>90</v>
      </c>
      <c r="R1893" t="s">
        <v>44</v>
      </c>
      <c r="S1893" t="s">
        <v>72</v>
      </c>
      <c r="T1893">
        <v>0</v>
      </c>
      <c r="U1893">
        <v>0</v>
      </c>
      <c r="V1893">
        <v>1</v>
      </c>
      <c r="W1893">
        <v>0</v>
      </c>
      <c r="X1893">
        <v>2</v>
      </c>
      <c r="Y1893" s="1">
        <v>45474</v>
      </c>
      <c r="Z1893" s="1">
        <v>45474</v>
      </c>
      <c r="AA1893">
        <v>4</v>
      </c>
      <c r="AB1893" t="s">
        <v>73</v>
      </c>
      <c r="AC1893" t="b">
        <v>1</v>
      </c>
      <c r="AD1893" t="b">
        <v>0</v>
      </c>
    </row>
    <row r="1894" spans="1:30" x14ac:dyDescent="0.25">
      <c r="A1894" t="s">
        <v>1951</v>
      </c>
      <c r="B1894" s="1">
        <v>44934</v>
      </c>
      <c r="D1894" s="1">
        <v>45491</v>
      </c>
      <c r="E1894" s="1">
        <v>45491</v>
      </c>
      <c r="F1894" s="1">
        <v>45507</v>
      </c>
      <c r="G1894" s="1">
        <v>45507</v>
      </c>
      <c r="H1894">
        <v>4</v>
      </c>
      <c r="I1894">
        <v>130.22</v>
      </c>
      <c r="J1894">
        <v>32.56</v>
      </c>
      <c r="K1894">
        <v>26.6</v>
      </c>
      <c r="L1894" t="s">
        <v>47</v>
      </c>
      <c r="M1894" t="s">
        <v>54</v>
      </c>
      <c r="N1894" t="s">
        <v>33</v>
      </c>
      <c r="O1894">
        <v>31</v>
      </c>
      <c r="P1894" t="s">
        <v>34</v>
      </c>
      <c r="Q1894" t="s">
        <v>66</v>
      </c>
      <c r="R1894" t="s">
        <v>44</v>
      </c>
      <c r="S1894" t="s">
        <v>51</v>
      </c>
      <c r="T1894">
        <v>0</v>
      </c>
      <c r="U1894">
        <v>0</v>
      </c>
      <c r="V1894">
        <v>0</v>
      </c>
      <c r="W1894">
        <v>1</v>
      </c>
      <c r="X1894">
        <v>1</v>
      </c>
      <c r="Y1894" s="1">
        <v>45850</v>
      </c>
      <c r="Z1894" s="1">
        <v>45850</v>
      </c>
      <c r="AA1894">
        <v>5</v>
      </c>
      <c r="AB1894" t="s">
        <v>52</v>
      </c>
      <c r="AC1894" t="b">
        <v>1</v>
      </c>
      <c r="AD1894" t="b">
        <v>1</v>
      </c>
    </row>
    <row r="1895" spans="1:30" x14ac:dyDescent="0.25">
      <c r="A1895" t="s">
        <v>1952</v>
      </c>
      <c r="B1895" s="1">
        <v>44752</v>
      </c>
      <c r="D1895" s="1">
        <v>45230</v>
      </c>
      <c r="E1895" s="1">
        <v>45230</v>
      </c>
      <c r="F1895" s="1">
        <v>45236</v>
      </c>
      <c r="G1895" s="1">
        <v>45236</v>
      </c>
      <c r="H1895">
        <v>3</v>
      </c>
      <c r="I1895">
        <v>123.02</v>
      </c>
      <c r="J1895">
        <v>41.01</v>
      </c>
      <c r="K1895">
        <v>57.53</v>
      </c>
      <c r="L1895" t="s">
        <v>59</v>
      </c>
      <c r="M1895" t="s">
        <v>41</v>
      </c>
      <c r="N1895" t="s">
        <v>48</v>
      </c>
      <c r="O1895">
        <v>28</v>
      </c>
      <c r="P1895" t="s">
        <v>70</v>
      </c>
      <c r="Q1895" t="s">
        <v>35</v>
      </c>
      <c r="R1895" t="s">
        <v>67</v>
      </c>
      <c r="S1895" t="s">
        <v>100</v>
      </c>
      <c r="T1895">
        <v>0</v>
      </c>
      <c r="U1895">
        <v>0</v>
      </c>
      <c r="V1895">
        <v>0</v>
      </c>
      <c r="W1895">
        <v>0</v>
      </c>
      <c r="X1895">
        <v>1</v>
      </c>
      <c r="Y1895">
        <v>0</v>
      </c>
      <c r="Z1895" t="s">
        <v>37</v>
      </c>
      <c r="AA1895">
        <v>7</v>
      </c>
      <c r="AB1895" t="s">
        <v>38</v>
      </c>
      <c r="AC1895" t="b">
        <v>1</v>
      </c>
      <c r="AD1895" t="b">
        <v>0</v>
      </c>
    </row>
    <row r="1896" spans="1:30" x14ac:dyDescent="0.25">
      <c r="A1896" t="s">
        <v>1953</v>
      </c>
      <c r="B1896" s="1">
        <v>44726</v>
      </c>
      <c r="D1896" s="1">
        <v>45409</v>
      </c>
      <c r="E1896" s="1">
        <v>45409</v>
      </c>
      <c r="F1896" s="1">
        <v>45431</v>
      </c>
      <c r="G1896" s="1">
        <v>45431</v>
      </c>
      <c r="H1896">
        <v>2</v>
      </c>
      <c r="I1896">
        <v>139.01</v>
      </c>
      <c r="J1896">
        <v>69.510000000000005</v>
      </c>
      <c r="K1896">
        <v>75.77</v>
      </c>
      <c r="L1896" t="s">
        <v>87</v>
      </c>
      <c r="M1896" t="s">
        <v>95</v>
      </c>
      <c r="N1896" t="s">
        <v>33</v>
      </c>
      <c r="O1896">
        <v>27</v>
      </c>
      <c r="P1896" t="s">
        <v>70</v>
      </c>
      <c r="Q1896" t="s">
        <v>50</v>
      </c>
      <c r="R1896" t="s">
        <v>56</v>
      </c>
      <c r="S1896" t="s">
        <v>51</v>
      </c>
      <c r="T1896">
        <v>0</v>
      </c>
      <c r="U1896">
        <v>0</v>
      </c>
      <c r="V1896">
        <v>0</v>
      </c>
      <c r="W1896">
        <v>0</v>
      </c>
      <c r="X1896">
        <v>1</v>
      </c>
      <c r="Y1896" s="1">
        <v>45440</v>
      </c>
      <c r="Z1896" s="1">
        <v>45440</v>
      </c>
      <c r="AA1896">
        <v>0</v>
      </c>
      <c r="AB1896" t="s">
        <v>38</v>
      </c>
      <c r="AC1896" t="b">
        <v>1</v>
      </c>
      <c r="AD1896" t="b">
        <v>0</v>
      </c>
    </row>
    <row r="1897" spans="1:30" x14ac:dyDescent="0.25">
      <c r="A1897" t="s">
        <v>1954</v>
      </c>
      <c r="B1897" s="1">
        <v>44193</v>
      </c>
      <c r="D1897" s="1">
        <v>45170</v>
      </c>
      <c r="E1897" s="1">
        <v>45170</v>
      </c>
      <c r="F1897" s="1">
        <v>45617</v>
      </c>
      <c r="G1897" s="1">
        <v>45617</v>
      </c>
      <c r="H1897">
        <v>6</v>
      </c>
      <c r="I1897">
        <v>359.67</v>
      </c>
      <c r="J1897">
        <v>59.95</v>
      </c>
      <c r="K1897">
        <v>25.23</v>
      </c>
      <c r="L1897" t="s">
        <v>65</v>
      </c>
      <c r="M1897" t="s">
        <v>88</v>
      </c>
      <c r="N1897" t="s">
        <v>48</v>
      </c>
      <c r="O1897">
        <v>45</v>
      </c>
      <c r="P1897" t="s">
        <v>34</v>
      </c>
      <c r="Q1897" t="s">
        <v>35</v>
      </c>
      <c r="R1897" t="s">
        <v>35</v>
      </c>
      <c r="S1897" t="s">
        <v>96</v>
      </c>
      <c r="T1897">
        <v>0</v>
      </c>
      <c r="U1897">
        <v>0</v>
      </c>
      <c r="V1897">
        <v>0</v>
      </c>
      <c r="W1897">
        <v>0</v>
      </c>
      <c r="X1897">
        <v>2</v>
      </c>
      <c r="Y1897" s="1">
        <v>45903</v>
      </c>
      <c r="Z1897" s="1">
        <v>45903</v>
      </c>
      <c r="AA1897">
        <v>7</v>
      </c>
      <c r="AB1897" t="s">
        <v>73</v>
      </c>
      <c r="AC1897" t="b">
        <v>1</v>
      </c>
      <c r="AD1897" t="b">
        <v>1</v>
      </c>
    </row>
    <row r="1898" spans="1:30" x14ac:dyDescent="0.25">
      <c r="A1898" t="s">
        <v>1955</v>
      </c>
      <c r="B1898" s="1">
        <v>44041</v>
      </c>
      <c r="D1898" s="1">
        <v>44557</v>
      </c>
      <c r="E1898" s="1">
        <v>44557</v>
      </c>
      <c r="F1898" s="1">
        <v>45704</v>
      </c>
      <c r="G1898" s="1">
        <v>45704</v>
      </c>
      <c r="H1898">
        <v>3</v>
      </c>
      <c r="I1898">
        <v>86.71</v>
      </c>
      <c r="J1898">
        <v>28.9</v>
      </c>
      <c r="K1898">
        <v>21.1</v>
      </c>
      <c r="L1898" t="s">
        <v>65</v>
      </c>
      <c r="M1898" t="s">
        <v>60</v>
      </c>
      <c r="N1898" t="s">
        <v>33</v>
      </c>
      <c r="O1898">
        <v>31</v>
      </c>
      <c r="P1898" t="s">
        <v>34</v>
      </c>
      <c r="Q1898" t="s">
        <v>50</v>
      </c>
      <c r="R1898" t="s">
        <v>63</v>
      </c>
      <c r="S1898" t="s">
        <v>51</v>
      </c>
      <c r="T1898">
        <v>2</v>
      </c>
      <c r="U1898">
        <v>0</v>
      </c>
      <c r="V1898">
        <v>0</v>
      </c>
      <c r="W1898">
        <v>0</v>
      </c>
      <c r="X1898">
        <v>1</v>
      </c>
      <c r="Y1898" s="1">
        <v>45715</v>
      </c>
      <c r="Z1898" s="1">
        <v>45715</v>
      </c>
      <c r="AA1898">
        <v>4</v>
      </c>
      <c r="AB1898" t="s">
        <v>38</v>
      </c>
      <c r="AC1898" t="b">
        <v>0</v>
      </c>
      <c r="AD1898" t="b">
        <v>0</v>
      </c>
    </row>
    <row r="1899" spans="1:30" x14ac:dyDescent="0.25">
      <c r="A1899" t="s">
        <v>1956</v>
      </c>
      <c r="B1899" s="1">
        <v>44142</v>
      </c>
      <c r="D1899" s="1">
        <v>44451</v>
      </c>
      <c r="E1899" s="1">
        <v>44451</v>
      </c>
      <c r="F1899" s="1">
        <v>44857</v>
      </c>
      <c r="G1899" s="1">
        <v>44857</v>
      </c>
      <c r="H1899">
        <v>3</v>
      </c>
      <c r="I1899">
        <v>75.59</v>
      </c>
      <c r="J1899">
        <v>25.2</v>
      </c>
      <c r="K1899">
        <v>40.799999999999997</v>
      </c>
      <c r="L1899" t="s">
        <v>65</v>
      </c>
      <c r="M1899" t="s">
        <v>104</v>
      </c>
      <c r="N1899" t="s">
        <v>48</v>
      </c>
      <c r="O1899">
        <v>34</v>
      </c>
      <c r="P1899" t="s">
        <v>34</v>
      </c>
      <c r="Q1899" t="s">
        <v>43</v>
      </c>
      <c r="R1899" t="s">
        <v>67</v>
      </c>
      <c r="S1899" t="s">
        <v>57</v>
      </c>
      <c r="T1899">
        <v>0</v>
      </c>
      <c r="U1899">
        <v>0</v>
      </c>
      <c r="V1899">
        <v>0</v>
      </c>
      <c r="W1899">
        <v>0</v>
      </c>
      <c r="X1899">
        <v>1</v>
      </c>
      <c r="Y1899" s="1">
        <v>44894</v>
      </c>
      <c r="Z1899" s="1">
        <v>44894</v>
      </c>
      <c r="AA1899">
        <v>0</v>
      </c>
      <c r="AB1899" t="s">
        <v>38</v>
      </c>
      <c r="AC1899" t="b">
        <v>1</v>
      </c>
      <c r="AD1899" t="b">
        <v>1</v>
      </c>
    </row>
    <row r="1900" spans="1:30" x14ac:dyDescent="0.25">
      <c r="A1900" t="s">
        <v>1957</v>
      </c>
      <c r="B1900" s="1">
        <v>44701</v>
      </c>
      <c r="D1900" s="1">
        <v>45520</v>
      </c>
      <c r="E1900" s="1">
        <v>45520</v>
      </c>
      <c r="F1900" s="1">
        <v>45598</v>
      </c>
      <c r="G1900" s="1">
        <v>45598</v>
      </c>
      <c r="H1900">
        <v>3</v>
      </c>
      <c r="I1900">
        <v>29.95</v>
      </c>
      <c r="J1900">
        <v>9.98</v>
      </c>
      <c r="K1900">
        <v>3.11</v>
      </c>
      <c r="L1900" t="s">
        <v>59</v>
      </c>
      <c r="M1900" t="s">
        <v>60</v>
      </c>
      <c r="N1900" t="s">
        <v>33</v>
      </c>
      <c r="O1900">
        <v>17</v>
      </c>
      <c r="P1900" t="s">
        <v>49</v>
      </c>
      <c r="Q1900" t="s">
        <v>55</v>
      </c>
      <c r="R1900" t="s">
        <v>35</v>
      </c>
      <c r="S1900" t="s">
        <v>100</v>
      </c>
      <c r="T1900">
        <v>1</v>
      </c>
      <c r="U1900">
        <v>0</v>
      </c>
      <c r="V1900">
        <v>1</v>
      </c>
      <c r="W1900">
        <v>0</v>
      </c>
      <c r="X1900">
        <v>1</v>
      </c>
      <c r="Y1900" s="1">
        <v>45253</v>
      </c>
      <c r="Z1900" s="1">
        <v>45253</v>
      </c>
      <c r="AA1900">
        <v>4</v>
      </c>
      <c r="AB1900" t="s">
        <v>38</v>
      </c>
      <c r="AC1900" t="b">
        <v>0</v>
      </c>
      <c r="AD1900" t="b">
        <v>1</v>
      </c>
    </row>
    <row r="1901" spans="1:30" x14ac:dyDescent="0.25">
      <c r="A1901" t="s">
        <v>1958</v>
      </c>
      <c r="B1901" s="1">
        <v>44296</v>
      </c>
      <c r="D1901" s="1">
        <v>45586</v>
      </c>
      <c r="E1901" s="1">
        <v>45586</v>
      </c>
      <c r="F1901" s="1">
        <v>45781</v>
      </c>
      <c r="G1901" s="1">
        <v>45781</v>
      </c>
      <c r="H1901">
        <v>1</v>
      </c>
      <c r="I1901">
        <v>50.67</v>
      </c>
      <c r="J1901">
        <v>50.67</v>
      </c>
      <c r="K1901">
        <v>75.83</v>
      </c>
      <c r="L1901" t="s">
        <v>40</v>
      </c>
      <c r="M1901" t="s">
        <v>60</v>
      </c>
      <c r="N1901" t="s">
        <v>42</v>
      </c>
      <c r="O1901">
        <v>36</v>
      </c>
      <c r="P1901" t="s">
        <v>34</v>
      </c>
      <c r="Q1901" t="s">
        <v>50</v>
      </c>
      <c r="R1901" t="s">
        <v>63</v>
      </c>
      <c r="S1901" t="s">
        <v>36</v>
      </c>
      <c r="T1901">
        <v>0</v>
      </c>
      <c r="U1901">
        <v>0</v>
      </c>
      <c r="V1901">
        <v>0</v>
      </c>
      <c r="W1901">
        <v>1</v>
      </c>
      <c r="X1901">
        <v>0</v>
      </c>
      <c r="Y1901">
        <v>0</v>
      </c>
      <c r="Z1901" t="s">
        <v>37</v>
      </c>
      <c r="AA1901">
        <v>0</v>
      </c>
      <c r="AB1901" t="s">
        <v>38</v>
      </c>
      <c r="AC1901" t="b">
        <v>1</v>
      </c>
      <c r="AD1901" t="b">
        <v>1</v>
      </c>
    </row>
    <row r="1902" spans="1:30" x14ac:dyDescent="0.25">
      <c r="A1902" t="s">
        <v>1959</v>
      </c>
      <c r="B1902" s="1">
        <v>45170</v>
      </c>
      <c r="D1902" s="1">
        <v>45297</v>
      </c>
      <c r="E1902" s="1">
        <v>45297</v>
      </c>
      <c r="F1902" s="1">
        <v>45384</v>
      </c>
      <c r="G1902" s="1">
        <v>45384</v>
      </c>
      <c r="H1902">
        <v>5</v>
      </c>
      <c r="I1902">
        <v>191.13</v>
      </c>
      <c r="J1902">
        <v>38.229999999999997</v>
      </c>
      <c r="K1902">
        <v>0.5</v>
      </c>
      <c r="L1902" t="s">
        <v>59</v>
      </c>
      <c r="M1902" t="s">
        <v>62</v>
      </c>
      <c r="N1902" t="s">
        <v>48</v>
      </c>
      <c r="O1902">
        <v>23</v>
      </c>
      <c r="P1902" t="s">
        <v>70</v>
      </c>
      <c r="Q1902" t="s">
        <v>35</v>
      </c>
      <c r="R1902" t="s">
        <v>67</v>
      </c>
      <c r="S1902" t="s">
        <v>72</v>
      </c>
      <c r="T1902">
        <v>0</v>
      </c>
      <c r="U1902">
        <v>0</v>
      </c>
      <c r="V1902">
        <v>0</v>
      </c>
      <c r="W1902">
        <v>0</v>
      </c>
      <c r="X1902">
        <v>2</v>
      </c>
      <c r="Y1902" s="1">
        <v>45811</v>
      </c>
      <c r="Z1902" s="1">
        <v>45811</v>
      </c>
      <c r="AA1902">
        <v>0</v>
      </c>
      <c r="AB1902" t="s">
        <v>38</v>
      </c>
      <c r="AC1902" t="b">
        <v>1</v>
      </c>
      <c r="AD1902" t="b">
        <v>0</v>
      </c>
    </row>
    <row r="1903" spans="1:30" x14ac:dyDescent="0.25">
      <c r="A1903" t="s">
        <v>1960</v>
      </c>
      <c r="B1903" s="1">
        <v>43933</v>
      </c>
      <c r="D1903" s="1">
        <v>44606</v>
      </c>
      <c r="E1903" s="1">
        <v>44606</v>
      </c>
      <c r="F1903" s="1">
        <v>45465</v>
      </c>
      <c r="G1903" s="1">
        <v>45465</v>
      </c>
      <c r="H1903">
        <v>2</v>
      </c>
      <c r="I1903">
        <v>58.5</v>
      </c>
      <c r="J1903">
        <v>29.25</v>
      </c>
      <c r="K1903">
        <v>24.05</v>
      </c>
      <c r="L1903" t="s">
        <v>31</v>
      </c>
      <c r="M1903" t="s">
        <v>41</v>
      </c>
      <c r="N1903" t="s">
        <v>48</v>
      </c>
      <c r="O1903">
        <v>46</v>
      </c>
      <c r="P1903" t="s">
        <v>34</v>
      </c>
      <c r="Q1903" t="s">
        <v>35</v>
      </c>
      <c r="R1903" t="s">
        <v>63</v>
      </c>
      <c r="S1903" t="s">
        <v>45</v>
      </c>
      <c r="T1903">
        <v>0</v>
      </c>
      <c r="U1903">
        <v>0</v>
      </c>
      <c r="V1903">
        <v>0</v>
      </c>
      <c r="W1903">
        <v>1</v>
      </c>
      <c r="X1903">
        <v>0</v>
      </c>
      <c r="Y1903">
        <v>0</v>
      </c>
      <c r="Z1903" t="s">
        <v>37</v>
      </c>
      <c r="AA1903">
        <v>0</v>
      </c>
      <c r="AB1903" t="s">
        <v>52</v>
      </c>
      <c r="AC1903" t="b">
        <v>1</v>
      </c>
      <c r="AD1903" t="b">
        <v>0</v>
      </c>
    </row>
    <row r="1904" spans="1:30" x14ac:dyDescent="0.25">
      <c r="A1904" t="s">
        <v>1961</v>
      </c>
      <c r="B1904" s="1">
        <v>45128</v>
      </c>
      <c r="D1904" s="1">
        <v>45522</v>
      </c>
      <c r="E1904" s="1">
        <v>45522</v>
      </c>
      <c r="F1904" s="1">
        <v>45570</v>
      </c>
      <c r="G1904" s="1">
        <v>45570</v>
      </c>
      <c r="H1904">
        <v>5</v>
      </c>
      <c r="I1904">
        <v>125.21</v>
      </c>
      <c r="J1904">
        <v>25.04</v>
      </c>
      <c r="K1904">
        <v>25.49</v>
      </c>
      <c r="L1904" t="s">
        <v>31</v>
      </c>
      <c r="M1904" t="s">
        <v>88</v>
      </c>
      <c r="N1904" t="s">
        <v>48</v>
      </c>
      <c r="O1904">
        <v>26</v>
      </c>
      <c r="P1904" t="s">
        <v>70</v>
      </c>
      <c r="Q1904" t="s">
        <v>66</v>
      </c>
      <c r="R1904" t="s">
        <v>56</v>
      </c>
      <c r="S1904" t="s">
        <v>57</v>
      </c>
      <c r="T1904">
        <v>0</v>
      </c>
      <c r="U1904">
        <v>0</v>
      </c>
      <c r="V1904">
        <v>0</v>
      </c>
      <c r="W1904">
        <v>0</v>
      </c>
      <c r="X1904">
        <v>0</v>
      </c>
      <c r="Y1904" s="1">
        <v>45231</v>
      </c>
      <c r="Z1904" s="1">
        <v>45231</v>
      </c>
      <c r="AA1904">
        <v>0</v>
      </c>
      <c r="AB1904" t="s">
        <v>38</v>
      </c>
      <c r="AC1904" t="b">
        <v>1</v>
      </c>
      <c r="AD1904" t="b">
        <v>0</v>
      </c>
    </row>
    <row r="1905" spans="1:30" x14ac:dyDescent="0.25">
      <c r="A1905" t="s">
        <v>1962</v>
      </c>
      <c r="B1905" s="1">
        <v>43938</v>
      </c>
      <c r="D1905" s="1">
        <v>44291</v>
      </c>
      <c r="E1905" s="1">
        <v>44291</v>
      </c>
      <c r="F1905" s="1">
        <v>45221</v>
      </c>
      <c r="G1905" s="1">
        <v>45221</v>
      </c>
      <c r="H1905">
        <v>4</v>
      </c>
      <c r="I1905">
        <v>289.7</v>
      </c>
      <c r="J1905">
        <v>72.430000000000007</v>
      </c>
      <c r="K1905">
        <v>73.39</v>
      </c>
      <c r="L1905" t="s">
        <v>47</v>
      </c>
      <c r="M1905" t="s">
        <v>41</v>
      </c>
      <c r="N1905" t="s">
        <v>48</v>
      </c>
      <c r="O1905">
        <v>23</v>
      </c>
      <c r="P1905" t="s">
        <v>70</v>
      </c>
      <c r="Q1905" t="s">
        <v>90</v>
      </c>
      <c r="R1905" t="s">
        <v>35</v>
      </c>
      <c r="S1905" t="s">
        <v>36</v>
      </c>
      <c r="T1905">
        <v>0</v>
      </c>
      <c r="U1905">
        <v>0</v>
      </c>
      <c r="V1905">
        <v>1</v>
      </c>
      <c r="W1905">
        <v>1</v>
      </c>
      <c r="X1905">
        <v>0</v>
      </c>
      <c r="Y1905" s="1">
        <v>44167</v>
      </c>
      <c r="Z1905" s="1">
        <v>44167</v>
      </c>
      <c r="AA1905">
        <v>0</v>
      </c>
      <c r="AB1905" t="s">
        <v>52</v>
      </c>
      <c r="AC1905" t="b">
        <v>0</v>
      </c>
      <c r="AD1905" t="b">
        <v>1</v>
      </c>
    </row>
    <row r="1906" spans="1:30" x14ac:dyDescent="0.25">
      <c r="A1906" t="s">
        <v>1963</v>
      </c>
      <c r="B1906" s="1">
        <v>44545</v>
      </c>
      <c r="D1906" s="1">
        <v>45654</v>
      </c>
      <c r="E1906" s="1">
        <v>45654</v>
      </c>
      <c r="F1906" s="1">
        <v>45681</v>
      </c>
      <c r="G1906" s="1">
        <v>45681</v>
      </c>
      <c r="H1906">
        <v>4</v>
      </c>
      <c r="I1906">
        <v>84.82</v>
      </c>
      <c r="J1906">
        <v>21.21</v>
      </c>
      <c r="K1906">
        <v>30.04</v>
      </c>
      <c r="L1906" t="s">
        <v>59</v>
      </c>
      <c r="M1906" t="s">
        <v>41</v>
      </c>
      <c r="N1906" t="s">
        <v>48</v>
      </c>
      <c r="O1906">
        <v>42</v>
      </c>
      <c r="P1906" t="s">
        <v>34</v>
      </c>
      <c r="Q1906" t="s">
        <v>82</v>
      </c>
      <c r="R1906" t="s">
        <v>67</v>
      </c>
      <c r="S1906" t="s">
        <v>57</v>
      </c>
      <c r="T1906">
        <v>1</v>
      </c>
      <c r="U1906">
        <v>0</v>
      </c>
      <c r="V1906">
        <v>0</v>
      </c>
      <c r="W1906">
        <v>2</v>
      </c>
      <c r="X1906">
        <v>0</v>
      </c>
      <c r="Y1906" s="1">
        <v>45108</v>
      </c>
      <c r="Z1906" s="1">
        <v>45108</v>
      </c>
      <c r="AA1906">
        <v>3</v>
      </c>
      <c r="AB1906" t="s">
        <v>38</v>
      </c>
      <c r="AC1906" t="b">
        <v>1</v>
      </c>
      <c r="AD1906" t="b">
        <v>0</v>
      </c>
    </row>
    <row r="1907" spans="1:30" x14ac:dyDescent="0.25">
      <c r="A1907" t="s">
        <v>1964</v>
      </c>
      <c r="B1907" s="1">
        <v>45305</v>
      </c>
      <c r="D1907" s="1">
        <v>45434</v>
      </c>
      <c r="E1907" s="1">
        <v>45434</v>
      </c>
      <c r="F1907" s="1">
        <v>45436</v>
      </c>
      <c r="G1907" s="1">
        <v>45436</v>
      </c>
      <c r="H1907">
        <v>4</v>
      </c>
      <c r="I1907">
        <v>145.97</v>
      </c>
      <c r="J1907">
        <v>36.49</v>
      </c>
      <c r="K1907">
        <v>75.260000000000005</v>
      </c>
      <c r="L1907" t="s">
        <v>65</v>
      </c>
      <c r="M1907" t="s">
        <v>76</v>
      </c>
      <c r="N1907" t="s">
        <v>48</v>
      </c>
      <c r="O1907">
        <v>23</v>
      </c>
      <c r="P1907" t="s">
        <v>70</v>
      </c>
      <c r="Q1907" t="s">
        <v>43</v>
      </c>
      <c r="R1907" t="s">
        <v>63</v>
      </c>
      <c r="S1907" t="s">
        <v>36</v>
      </c>
      <c r="T1907">
        <v>0</v>
      </c>
      <c r="U1907">
        <v>1</v>
      </c>
      <c r="V1907">
        <v>0</v>
      </c>
      <c r="W1907">
        <v>0</v>
      </c>
      <c r="X1907">
        <v>1</v>
      </c>
      <c r="Y1907" s="1">
        <v>45355</v>
      </c>
      <c r="Z1907" s="1">
        <v>45355</v>
      </c>
      <c r="AA1907">
        <v>0</v>
      </c>
      <c r="AB1907" t="s">
        <v>38</v>
      </c>
      <c r="AC1907" t="b">
        <v>1</v>
      </c>
      <c r="AD1907" t="b">
        <v>0</v>
      </c>
    </row>
    <row r="1908" spans="1:30" x14ac:dyDescent="0.25">
      <c r="A1908" t="s">
        <v>1965</v>
      </c>
      <c r="B1908" s="1">
        <v>44092</v>
      </c>
      <c r="D1908">
        <v>0</v>
      </c>
      <c r="E1908" t="s">
        <v>92</v>
      </c>
      <c r="F1908">
        <v>0</v>
      </c>
      <c r="G1908" t="s">
        <v>92</v>
      </c>
      <c r="H1908">
        <v>0</v>
      </c>
      <c r="I1908">
        <v>0</v>
      </c>
      <c r="J1908">
        <v>0</v>
      </c>
      <c r="K1908">
        <v>0</v>
      </c>
      <c r="L1908" t="s">
        <v>87</v>
      </c>
      <c r="M1908" t="s">
        <v>60</v>
      </c>
      <c r="N1908" t="s">
        <v>48</v>
      </c>
      <c r="O1908">
        <v>34</v>
      </c>
      <c r="P1908" t="s">
        <v>34</v>
      </c>
      <c r="Q1908" t="s">
        <v>35</v>
      </c>
      <c r="R1908" t="s">
        <v>56</v>
      </c>
      <c r="S1908" t="s">
        <v>51</v>
      </c>
      <c r="T1908">
        <v>1</v>
      </c>
      <c r="U1908">
        <v>0</v>
      </c>
      <c r="V1908">
        <v>0</v>
      </c>
      <c r="W1908">
        <v>0</v>
      </c>
      <c r="X1908">
        <v>0</v>
      </c>
      <c r="Y1908">
        <v>0</v>
      </c>
      <c r="Z1908" t="s">
        <v>37</v>
      </c>
      <c r="AA1908">
        <v>5</v>
      </c>
      <c r="AB1908" t="s">
        <v>52</v>
      </c>
      <c r="AC1908" t="b">
        <v>0</v>
      </c>
      <c r="AD1908" t="b">
        <v>0</v>
      </c>
    </row>
    <row r="1909" spans="1:30" x14ac:dyDescent="0.25">
      <c r="A1909" t="s">
        <v>1966</v>
      </c>
      <c r="B1909" s="1">
        <v>44682</v>
      </c>
      <c r="D1909" s="1">
        <v>45914</v>
      </c>
      <c r="E1909" s="1">
        <v>45914</v>
      </c>
      <c r="F1909" s="1">
        <v>45924</v>
      </c>
      <c r="G1909" s="1">
        <v>45924</v>
      </c>
      <c r="H1909">
        <v>3</v>
      </c>
      <c r="I1909">
        <v>146.79</v>
      </c>
      <c r="J1909">
        <v>48.93</v>
      </c>
      <c r="K1909">
        <v>54.92</v>
      </c>
      <c r="L1909" t="s">
        <v>47</v>
      </c>
      <c r="M1909" t="s">
        <v>32</v>
      </c>
      <c r="N1909" t="s">
        <v>48</v>
      </c>
      <c r="O1909">
        <v>34</v>
      </c>
      <c r="P1909" t="s">
        <v>34</v>
      </c>
      <c r="Q1909" t="s">
        <v>66</v>
      </c>
      <c r="R1909" t="s">
        <v>63</v>
      </c>
      <c r="S1909" t="s">
        <v>85</v>
      </c>
      <c r="T1909">
        <v>0</v>
      </c>
      <c r="U1909">
        <v>0</v>
      </c>
      <c r="V1909">
        <v>0</v>
      </c>
      <c r="W1909">
        <v>0</v>
      </c>
      <c r="X1909">
        <v>0</v>
      </c>
      <c r="Y1909" s="1">
        <v>44784</v>
      </c>
      <c r="Z1909" s="1">
        <v>44784</v>
      </c>
      <c r="AA1909">
        <v>4</v>
      </c>
      <c r="AB1909" t="s">
        <v>38</v>
      </c>
      <c r="AC1909" t="b">
        <v>1</v>
      </c>
      <c r="AD1909" t="b">
        <v>0</v>
      </c>
    </row>
    <row r="1910" spans="1:30" x14ac:dyDescent="0.25">
      <c r="A1910" t="s">
        <v>1967</v>
      </c>
      <c r="B1910" s="1">
        <v>45002</v>
      </c>
      <c r="D1910">
        <v>0</v>
      </c>
      <c r="E1910" t="s">
        <v>92</v>
      </c>
      <c r="F1910">
        <v>0</v>
      </c>
      <c r="G1910" t="s">
        <v>92</v>
      </c>
      <c r="H1910">
        <v>0</v>
      </c>
      <c r="I1910">
        <v>0</v>
      </c>
      <c r="J1910">
        <v>0</v>
      </c>
      <c r="K1910">
        <v>0</v>
      </c>
      <c r="L1910" t="s">
        <v>40</v>
      </c>
      <c r="M1910" t="s">
        <v>60</v>
      </c>
      <c r="N1910" t="s">
        <v>48</v>
      </c>
      <c r="O1910">
        <v>47</v>
      </c>
      <c r="P1910" t="s">
        <v>34</v>
      </c>
      <c r="Q1910" t="s">
        <v>55</v>
      </c>
      <c r="R1910" t="s">
        <v>63</v>
      </c>
      <c r="S1910" t="s">
        <v>96</v>
      </c>
      <c r="T1910">
        <v>0</v>
      </c>
      <c r="U1910">
        <v>0</v>
      </c>
      <c r="V1910">
        <v>0</v>
      </c>
      <c r="W1910">
        <v>0</v>
      </c>
      <c r="X1910">
        <v>0</v>
      </c>
      <c r="Y1910" s="1">
        <v>45131</v>
      </c>
      <c r="Z1910" s="1">
        <v>45131</v>
      </c>
      <c r="AA1910">
        <v>8</v>
      </c>
      <c r="AB1910" t="s">
        <v>38</v>
      </c>
      <c r="AC1910" t="b">
        <v>1</v>
      </c>
      <c r="AD1910" t="b">
        <v>0</v>
      </c>
    </row>
    <row r="1911" spans="1:30" x14ac:dyDescent="0.25">
      <c r="A1911" t="s">
        <v>1968</v>
      </c>
      <c r="B1911" s="1">
        <v>43859</v>
      </c>
      <c r="D1911" s="1">
        <v>45416</v>
      </c>
      <c r="E1911" s="1">
        <v>45416</v>
      </c>
      <c r="F1911" s="1">
        <v>45644</v>
      </c>
      <c r="G1911" s="1">
        <v>45644</v>
      </c>
      <c r="H1911">
        <v>4</v>
      </c>
      <c r="I1911">
        <v>137.4</v>
      </c>
      <c r="J1911">
        <v>34.35</v>
      </c>
      <c r="K1911">
        <v>16.14</v>
      </c>
      <c r="L1911" t="s">
        <v>47</v>
      </c>
      <c r="M1911" t="s">
        <v>41</v>
      </c>
      <c r="N1911" t="s">
        <v>42</v>
      </c>
      <c r="O1911">
        <v>30</v>
      </c>
      <c r="P1911" t="s">
        <v>70</v>
      </c>
      <c r="Q1911" t="s">
        <v>82</v>
      </c>
      <c r="R1911" t="s">
        <v>35</v>
      </c>
      <c r="S1911" t="s">
        <v>51</v>
      </c>
      <c r="T1911">
        <v>0</v>
      </c>
      <c r="U1911">
        <v>0</v>
      </c>
      <c r="V1911">
        <v>0</v>
      </c>
      <c r="W1911">
        <v>0</v>
      </c>
      <c r="X1911">
        <v>1</v>
      </c>
      <c r="Y1911">
        <v>0</v>
      </c>
      <c r="Z1911" t="s">
        <v>37</v>
      </c>
      <c r="AA1911">
        <v>0</v>
      </c>
      <c r="AB1911" t="s">
        <v>38</v>
      </c>
      <c r="AC1911" t="b">
        <v>1</v>
      </c>
      <c r="AD1911" t="b">
        <v>0</v>
      </c>
    </row>
    <row r="1912" spans="1:30" x14ac:dyDescent="0.25">
      <c r="A1912" t="s">
        <v>1969</v>
      </c>
      <c r="B1912" s="1">
        <v>44968</v>
      </c>
      <c r="D1912" s="1">
        <v>45773</v>
      </c>
      <c r="E1912" s="1">
        <v>45773</v>
      </c>
      <c r="F1912" s="1">
        <v>45862</v>
      </c>
      <c r="G1912" s="1">
        <v>45862</v>
      </c>
      <c r="H1912">
        <v>4</v>
      </c>
      <c r="I1912">
        <v>36.380000000000003</v>
      </c>
      <c r="J1912">
        <v>9.1</v>
      </c>
      <c r="K1912">
        <v>3.59</v>
      </c>
      <c r="L1912" t="s">
        <v>47</v>
      </c>
      <c r="M1912" t="s">
        <v>60</v>
      </c>
      <c r="N1912" t="s">
        <v>33</v>
      </c>
      <c r="O1912">
        <v>24</v>
      </c>
      <c r="P1912" t="s">
        <v>70</v>
      </c>
      <c r="Q1912" t="s">
        <v>66</v>
      </c>
      <c r="R1912" t="s">
        <v>67</v>
      </c>
      <c r="S1912" t="s">
        <v>45</v>
      </c>
      <c r="T1912">
        <v>0</v>
      </c>
      <c r="U1912">
        <v>0</v>
      </c>
      <c r="V1912">
        <v>0</v>
      </c>
      <c r="W1912">
        <v>1</v>
      </c>
      <c r="X1912">
        <v>1</v>
      </c>
      <c r="Y1912" s="1">
        <v>45832</v>
      </c>
      <c r="Z1912" s="1">
        <v>45832</v>
      </c>
      <c r="AA1912">
        <v>0</v>
      </c>
      <c r="AB1912" t="s">
        <v>38</v>
      </c>
      <c r="AC1912" t="b">
        <v>1</v>
      </c>
      <c r="AD1912" t="b">
        <v>0</v>
      </c>
    </row>
    <row r="1913" spans="1:30" x14ac:dyDescent="0.25">
      <c r="A1913" t="s">
        <v>1970</v>
      </c>
      <c r="B1913" s="1">
        <v>44198</v>
      </c>
      <c r="D1913" s="1">
        <v>44233</v>
      </c>
      <c r="E1913" s="1">
        <v>44233</v>
      </c>
      <c r="F1913" s="1">
        <v>44975</v>
      </c>
      <c r="G1913" s="1">
        <v>44975</v>
      </c>
      <c r="H1913">
        <v>1</v>
      </c>
      <c r="I1913">
        <v>61.7</v>
      </c>
      <c r="J1913">
        <v>61.7</v>
      </c>
      <c r="K1913">
        <v>89.62</v>
      </c>
      <c r="L1913" t="s">
        <v>47</v>
      </c>
      <c r="M1913" t="s">
        <v>60</v>
      </c>
      <c r="N1913" t="s">
        <v>42</v>
      </c>
      <c r="O1913">
        <v>36</v>
      </c>
      <c r="P1913" t="s">
        <v>34</v>
      </c>
      <c r="Q1913" t="s">
        <v>43</v>
      </c>
      <c r="R1913" t="s">
        <v>35</v>
      </c>
      <c r="S1913" t="s">
        <v>57</v>
      </c>
      <c r="T1913">
        <v>0</v>
      </c>
      <c r="U1913">
        <v>0</v>
      </c>
      <c r="V1913">
        <v>0</v>
      </c>
      <c r="W1913">
        <v>0</v>
      </c>
      <c r="X1913">
        <v>0</v>
      </c>
      <c r="Y1913" s="1">
        <v>45908</v>
      </c>
      <c r="Z1913" s="1">
        <v>45908</v>
      </c>
      <c r="AA1913">
        <v>6</v>
      </c>
      <c r="AB1913" t="s">
        <v>73</v>
      </c>
      <c r="AC1913" t="b">
        <v>1</v>
      </c>
      <c r="AD1913" t="b">
        <v>1</v>
      </c>
    </row>
    <row r="1914" spans="1:30" x14ac:dyDescent="0.25">
      <c r="A1914" t="s">
        <v>1971</v>
      </c>
      <c r="B1914" s="1">
        <v>45593</v>
      </c>
      <c r="D1914" s="1">
        <v>45885</v>
      </c>
      <c r="E1914" s="1">
        <v>45885</v>
      </c>
      <c r="F1914" s="1">
        <v>45897</v>
      </c>
      <c r="G1914" s="1">
        <v>45897</v>
      </c>
      <c r="H1914">
        <v>4</v>
      </c>
      <c r="I1914">
        <v>164.97</v>
      </c>
      <c r="J1914">
        <v>41.24</v>
      </c>
      <c r="K1914">
        <v>30.81</v>
      </c>
      <c r="L1914" t="s">
        <v>65</v>
      </c>
      <c r="M1914" t="s">
        <v>32</v>
      </c>
      <c r="N1914" t="s">
        <v>33</v>
      </c>
      <c r="O1914">
        <v>28</v>
      </c>
      <c r="P1914" t="s">
        <v>70</v>
      </c>
      <c r="Q1914" t="s">
        <v>66</v>
      </c>
      <c r="R1914" t="s">
        <v>56</v>
      </c>
      <c r="S1914" t="s">
        <v>72</v>
      </c>
      <c r="T1914">
        <v>0</v>
      </c>
      <c r="U1914">
        <v>0</v>
      </c>
      <c r="V1914">
        <v>0</v>
      </c>
      <c r="W1914">
        <v>0</v>
      </c>
      <c r="X1914">
        <v>0</v>
      </c>
      <c r="Y1914" s="1">
        <v>45907</v>
      </c>
      <c r="Z1914" s="1">
        <v>45907</v>
      </c>
      <c r="AA1914">
        <v>0</v>
      </c>
      <c r="AB1914" t="s">
        <v>73</v>
      </c>
      <c r="AC1914" t="b">
        <v>1</v>
      </c>
      <c r="AD1914" t="b">
        <v>1</v>
      </c>
    </row>
    <row r="1915" spans="1:30" x14ac:dyDescent="0.25">
      <c r="A1915" t="s">
        <v>1972</v>
      </c>
      <c r="B1915" s="1">
        <v>43940</v>
      </c>
      <c r="D1915" s="1">
        <v>45694</v>
      </c>
      <c r="E1915" s="1">
        <v>45694</v>
      </c>
      <c r="F1915" s="1">
        <v>45894</v>
      </c>
      <c r="G1915" s="1">
        <v>45894</v>
      </c>
      <c r="H1915">
        <v>3</v>
      </c>
      <c r="I1915">
        <v>221.51</v>
      </c>
      <c r="J1915">
        <v>73.84</v>
      </c>
      <c r="K1915">
        <v>0.5</v>
      </c>
      <c r="L1915" t="s">
        <v>40</v>
      </c>
      <c r="M1915" t="s">
        <v>62</v>
      </c>
      <c r="N1915" t="s">
        <v>48</v>
      </c>
      <c r="O1915">
        <v>41</v>
      </c>
      <c r="P1915" t="s">
        <v>34</v>
      </c>
      <c r="Q1915" t="s">
        <v>50</v>
      </c>
      <c r="R1915" t="s">
        <v>56</v>
      </c>
      <c r="S1915" t="s">
        <v>72</v>
      </c>
      <c r="T1915">
        <v>0</v>
      </c>
      <c r="U1915">
        <v>0</v>
      </c>
      <c r="V1915">
        <v>0</v>
      </c>
      <c r="W1915">
        <v>0</v>
      </c>
      <c r="X1915">
        <v>2</v>
      </c>
      <c r="Y1915" s="1">
        <v>44935</v>
      </c>
      <c r="Z1915" s="1">
        <v>44935</v>
      </c>
      <c r="AA1915">
        <v>0</v>
      </c>
      <c r="AB1915" t="s">
        <v>38</v>
      </c>
      <c r="AC1915" t="b">
        <v>1</v>
      </c>
      <c r="AD1915" t="b">
        <v>1</v>
      </c>
    </row>
    <row r="1916" spans="1:30" x14ac:dyDescent="0.25">
      <c r="A1916" t="s">
        <v>1973</v>
      </c>
      <c r="B1916" s="1">
        <v>43890</v>
      </c>
      <c r="D1916" s="1">
        <v>45247</v>
      </c>
      <c r="E1916" s="1">
        <v>45247</v>
      </c>
      <c r="F1916" s="1">
        <v>45429</v>
      </c>
      <c r="G1916" s="1">
        <v>45429</v>
      </c>
      <c r="H1916">
        <v>2</v>
      </c>
      <c r="I1916">
        <v>169.4</v>
      </c>
      <c r="J1916">
        <v>84.7</v>
      </c>
      <c r="K1916">
        <v>21.63</v>
      </c>
      <c r="L1916" t="s">
        <v>40</v>
      </c>
      <c r="M1916" t="s">
        <v>104</v>
      </c>
      <c r="N1916" t="s">
        <v>42</v>
      </c>
      <c r="O1916">
        <v>32</v>
      </c>
      <c r="P1916" t="s">
        <v>34</v>
      </c>
      <c r="Q1916" t="s">
        <v>43</v>
      </c>
      <c r="R1916" t="s">
        <v>67</v>
      </c>
      <c r="S1916" t="s">
        <v>100</v>
      </c>
      <c r="T1916">
        <v>1</v>
      </c>
      <c r="U1916">
        <v>0</v>
      </c>
      <c r="V1916">
        <v>1</v>
      </c>
      <c r="W1916">
        <v>0</v>
      </c>
      <c r="X1916">
        <v>0</v>
      </c>
      <c r="Y1916">
        <v>0</v>
      </c>
      <c r="Z1916" t="s">
        <v>37</v>
      </c>
      <c r="AA1916">
        <v>0</v>
      </c>
      <c r="AB1916" t="s">
        <v>38</v>
      </c>
      <c r="AC1916" t="b">
        <v>1</v>
      </c>
      <c r="AD1916" t="b">
        <v>0</v>
      </c>
    </row>
    <row r="1917" spans="1:30" x14ac:dyDescent="0.25">
      <c r="A1917" t="s">
        <v>1974</v>
      </c>
      <c r="B1917" s="1">
        <v>45287</v>
      </c>
      <c r="D1917" s="1">
        <v>45521</v>
      </c>
      <c r="E1917" s="1">
        <v>45521</v>
      </c>
      <c r="F1917" s="1">
        <v>45918</v>
      </c>
      <c r="G1917" s="1">
        <v>45918</v>
      </c>
      <c r="H1917">
        <v>4</v>
      </c>
      <c r="I1917">
        <v>222.69</v>
      </c>
      <c r="J1917">
        <v>55.67</v>
      </c>
      <c r="K1917">
        <v>14.23</v>
      </c>
      <c r="L1917" t="s">
        <v>40</v>
      </c>
      <c r="M1917" t="s">
        <v>104</v>
      </c>
      <c r="N1917" t="s">
        <v>48</v>
      </c>
      <c r="O1917">
        <v>34</v>
      </c>
      <c r="P1917" t="s">
        <v>34</v>
      </c>
      <c r="Q1917" t="s">
        <v>66</v>
      </c>
      <c r="R1917" t="s">
        <v>63</v>
      </c>
      <c r="S1917" t="s">
        <v>51</v>
      </c>
      <c r="T1917">
        <v>0</v>
      </c>
      <c r="U1917">
        <v>0</v>
      </c>
      <c r="V1917">
        <v>0</v>
      </c>
      <c r="W1917">
        <v>1</v>
      </c>
      <c r="X1917">
        <v>2</v>
      </c>
      <c r="Y1917" s="1">
        <v>45671</v>
      </c>
      <c r="Z1917" s="1">
        <v>45671</v>
      </c>
      <c r="AA1917">
        <v>0</v>
      </c>
      <c r="AB1917" t="s">
        <v>52</v>
      </c>
      <c r="AC1917" t="b">
        <v>1</v>
      </c>
      <c r="AD1917" t="b">
        <v>0</v>
      </c>
    </row>
    <row r="1918" spans="1:30" x14ac:dyDescent="0.25">
      <c r="A1918" t="s">
        <v>1975</v>
      </c>
      <c r="B1918" s="1">
        <v>44373</v>
      </c>
      <c r="D1918" s="1">
        <v>45374</v>
      </c>
      <c r="E1918" s="1">
        <v>45374</v>
      </c>
      <c r="F1918" s="1">
        <v>45595</v>
      </c>
      <c r="G1918" s="1">
        <v>45595</v>
      </c>
      <c r="H1918">
        <v>6</v>
      </c>
      <c r="I1918">
        <v>997.96</v>
      </c>
      <c r="J1918">
        <v>166.33</v>
      </c>
      <c r="K1918">
        <v>392.46</v>
      </c>
      <c r="L1918" t="s">
        <v>40</v>
      </c>
      <c r="M1918" t="s">
        <v>54</v>
      </c>
      <c r="N1918" t="s">
        <v>33</v>
      </c>
      <c r="O1918">
        <v>34</v>
      </c>
      <c r="P1918" t="s">
        <v>34</v>
      </c>
      <c r="Q1918" t="s">
        <v>50</v>
      </c>
      <c r="R1918" t="s">
        <v>35</v>
      </c>
      <c r="S1918" t="s">
        <v>96</v>
      </c>
      <c r="T1918">
        <v>0</v>
      </c>
      <c r="U1918">
        <v>0</v>
      </c>
      <c r="V1918">
        <v>0</v>
      </c>
      <c r="W1918">
        <v>0</v>
      </c>
      <c r="X1918">
        <v>2</v>
      </c>
      <c r="Y1918" s="1">
        <v>45761</v>
      </c>
      <c r="Z1918" s="1">
        <v>45761</v>
      </c>
      <c r="AA1918">
        <v>0</v>
      </c>
      <c r="AB1918" t="s">
        <v>38</v>
      </c>
      <c r="AC1918" t="b">
        <v>1</v>
      </c>
      <c r="AD1918" t="b">
        <v>0</v>
      </c>
    </row>
    <row r="1919" spans="1:30" x14ac:dyDescent="0.25">
      <c r="A1919" t="s">
        <v>1976</v>
      </c>
      <c r="B1919" s="1">
        <v>45378</v>
      </c>
      <c r="D1919" s="1">
        <v>45854</v>
      </c>
      <c r="E1919" s="1">
        <v>45854</v>
      </c>
      <c r="F1919" s="1">
        <v>45867</v>
      </c>
      <c r="G1919" s="1">
        <v>45867</v>
      </c>
      <c r="H1919">
        <v>1</v>
      </c>
      <c r="I1919">
        <v>0.83</v>
      </c>
      <c r="J1919">
        <v>0.83</v>
      </c>
      <c r="K1919">
        <v>0.82</v>
      </c>
      <c r="L1919" t="s">
        <v>31</v>
      </c>
      <c r="M1919" t="s">
        <v>54</v>
      </c>
      <c r="N1919" t="s">
        <v>48</v>
      </c>
      <c r="O1919">
        <v>51</v>
      </c>
      <c r="P1919" t="s">
        <v>34</v>
      </c>
      <c r="Q1919" t="s">
        <v>50</v>
      </c>
      <c r="R1919" t="s">
        <v>63</v>
      </c>
      <c r="S1919" t="s">
        <v>85</v>
      </c>
      <c r="T1919">
        <v>0</v>
      </c>
      <c r="U1919">
        <v>0</v>
      </c>
      <c r="V1919">
        <v>0</v>
      </c>
      <c r="W1919">
        <v>0</v>
      </c>
      <c r="X1919">
        <v>0</v>
      </c>
      <c r="Y1919" s="1">
        <v>45629</v>
      </c>
      <c r="Z1919" s="1">
        <v>45629</v>
      </c>
      <c r="AA1919">
        <v>1</v>
      </c>
      <c r="AB1919" t="s">
        <v>52</v>
      </c>
      <c r="AC1919" t="b">
        <v>1</v>
      </c>
      <c r="AD1919" t="b">
        <v>0</v>
      </c>
    </row>
    <row r="1920" spans="1:30" x14ac:dyDescent="0.25">
      <c r="A1920" t="s">
        <v>1977</v>
      </c>
      <c r="B1920" s="1">
        <v>43943</v>
      </c>
      <c r="D1920">
        <v>0</v>
      </c>
      <c r="E1920" t="s">
        <v>92</v>
      </c>
      <c r="F1920">
        <v>0</v>
      </c>
      <c r="G1920" t="s">
        <v>92</v>
      </c>
      <c r="H1920">
        <v>0</v>
      </c>
      <c r="I1920">
        <v>0</v>
      </c>
      <c r="J1920">
        <v>0</v>
      </c>
      <c r="K1920">
        <v>0</v>
      </c>
      <c r="L1920" t="s">
        <v>40</v>
      </c>
      <c r="M1920" t="s">
        <v>32</v>
      </c>
      <c r="N1920" t="s">
        <v>33</v>
      </c>
      <c r="O1920">
        <v>29</v>
      </c>
      <c r="P1920" t="s">
        <v>70</v>
      </c>
      <c r="Q1920" t="s">
        <v>35</v>
      </c>
      <c r="R1920" t="s">
        <v>56</v>
      </c>
      <c r="S1920" t="s">
        <v>45</v>
      </c>
      <c r="T1920">
        <v>0</v>
      </c>
      <c r="U1920">
        <v>0</v>
      </c>
      <c r="V1920">
        <v>0</v>
      </c>
      <c r="W1920">
        <v>0</v>
      </c>
      <c r="X1920">
        <v>0</v>
      </c>
      <c r="Y1920">
        <v>0</v>
      </c>
      <c r="Z1920" t="s">
        <v>37</v>
      </c>
      <c r="AA1920">
        <v>0</v>
      </c>
      <c r="AB1920" t="s">
        <v>38</v>
      </c>
      <c r="AC1920" t="b">
        <v>1</v>
      </c>
      <c r="AD1920" t="b">
        <v>1</v>
      </c>
    </row>
    <row r="1921" spans="1:30" x14ac:dyDescent="0.25">
      <c r="A1921" t="s">
        <v>1978</v>
      </c>
      <c r="B1921" s="1">
        <v>45221</v>
      </c>
      <c r="D1921" s="1">
        <v>45494</v>
      </c>
      <c r="E1921" s="1">
        <v>45494</v>
      </c>
      <c r="F1921" s="1">
        <v>45642</v>
      </c>
      <c r="G1921" s="1">
        <v>45642</v>
      </c>
      <c r="H1921">
        <v>1</v>
      </c>
      <c r="I1921">
        <v>107.4</v>
      </c>
      <c r="J1921">
        <v>107.4</v>
      </c>
      <c r="K1921">
        <v>123.62</v>
      </c>
      <c r="L1921" t="s">
        <v>47</v>
      </c>
      <c r="M1921" t="s">
        <v>69</v>
      </c>
      <c r="N1921" t="s">
        <v>33</v>
      </c>
      <c r="O1921">
        <v>19</v>
      </c>
      <c r="P1921" t="s">
        <v>49</v>
      </c>
      <c r="Q1921" t="s">
        <v>50</v>
      </c>
      <c r="R1921" t="s">
        <v>63</v>
      </c>
      <c r="S1921" t="s">
        <v>85</v>
      </c>
      <c r="T1921">
        <v>0</v>
      </c>
      <c r="U1921">
        <v>0</v>
      </c>
      <c r="V1921">
        <v>0</v>
      </c>
      <c r="W1921">
        <v>0</v>
      </c>
      <c r="X1921">
        <v>0</v>
      </c>
      <c r="Y1921" s="1">
        <v>45629</v>
      </c>
      <c r="Z1921" s="1">
        <v>45629</v>
      </c>
      <c r="AA1921">
        <v>0</v>
      </c>
      <c r="AB1921" t="s">
        <v>38</v>
      </c>
      <c r="AC1921" t="b">
        <v>1</v>
      </c>
      <c r="AD1921" t="b">
        <v>1</v>
      </c>
    </row>
    <row r="1922" spans="1:30" x14ac:dyDescent="0.25">
      <c r="A1922" t="s">
        <v>1979</v>
      </c>
      <c r="B1922" s="1">
        <v>45446</v>
      </c>
      <c r="D1922" s="1">
        <v>45706</v>
      </c>
      <c r="E1922" s="1">
        <v>45706</v>
      </c>
      <c r="F1922" s="1">
        <v>45829</v>
      </c>
      <c r="G1922" s="1">
        <v>45829</v>
      </c>
      <c r="H1922">
        <v>5</v>
      </c>
      <c r="I1922">
        <v>175.41</v>
      </c>
      <c r="J1922">
        <v>35.08</v>
      </c>
      <c r="K1922">
        <v>64.37</v>
      </c>
      <c r="L1922" t="s">
        <v>31</v>
      </c>
      <c r="M1922" t="s">
        <v>62</v>
      </c>
      <c r="N1922" t="s">
        <v>33</v>
      </c>
      <c r="O1922">
        <v>28</v>
      </c>
      <c r="P1922" t="s">
        <v>70</v>
      </c>
      <c r="Q1922" t="s">
        <v>43</v>
      </c>
      <c r="R1922" t="s">
        <v>35</v>
      </c>
      <c r="S1922" t="s">
        <v>45</v>
      </c>
      <c r="T1922">
        <v>0</v>
      </c>
      <c r="U1922">
        <v>0</v>
      </c>
      <c r="V1922">
        <v>0</v>
      </c>
      <c r="W1922">
        <v>1</v>
      </c>
      <c r="X1922">
        <v>5</v>
      </c>
      <c r="Y1922">
        <v>0</v>
      </c>
      <c r="Z1922" t="s">
        <v>37</v>
      </c>
      <c r="AA1922">
        <v>0</v>
      </c>
      <c r="AB1922" t="s">
        <v>38</v>
      </c>
      <c r="AC1922" t="b">
        <v>0</v>
      </c>
      <c r="AD1922" t="b">
        <v>1</v>
      </c>
    </row>
    <row r="1923" spans="1:30" x14ac:dyDescent="0.25">
      <c r="A1923" t="s">
        <v>1980</v>
      </c>
      <c r="B1923" s="1">
        <v>44410</v>
      </c>
      <c r="D1923" s="1">
        <v>44887</v>
      </c>
      <c r="E1923" s="1">
        <v>44887</v>
      </c>
      <c r="F1923" s="1">
        <v>45579</v>
      </c>
      <c r="G1923" s="1">
        <v>45579</v>
      </c>
      <c r="H1923">
        <v>3</v>
      </c>
      <c r="I1923">
        <v>68.81</v>
      </c>
      <c r="J1923">
        <v>22.94</v>
      </c>
      <c r="K1923">
        <v>19.78</v>
      </c>
      <c r="L1923" t="s">
        <v>47</v>
      </c>
      <c r="M1923" t="s">
        <v>60</v>
      </c>
      <c r="N1923" t="s">
        <v>48</v>
      </c>
      <c r="O1923">
        <v>33</v>
      </c>
      <c r="P1923" t="s">
        <v>34</v>
      </c>
      <c r="Q1923" t="s">
        <v>35</v>
      </c>
      <c r="R1923" t="s">
        <v>63</v>
      </c>
      <c r="S1923" t="s">
        <v>100</v>
      </c>
      <c r="T1923">
        <v>0</v>
      </c>
      <c r="U1923">
        <v>1</v>
      </c>
      <c r="V1923">
        <v>0</v>
      </c>
      <c r="W1923">
        <v>0</v>
      </c>
      <c r="X1923">
        <v>2</v>
      </c>
      <c r="Y1923" s="1">
        <v>45858</v>
      </c>
      <c r="Z1923" s="1">
        <v>45858</v>
      </c>
      <c r="AA1923">
        <v>6</v>
      </c>
      <c r="AB1923" t="s">
        <v>38</v>
      </c>
      <c r="AC1923" t="b">
        <v>1</v>
      </c>
      <c r="AD1923" t="b">
        <v>0</v>
      </c>
    </row>
    <row r="1924" spans="1:30" x14ac:dyDescent="0.25">
      <c r="A1924" t="s">
        <v>1981</v>
      </c>
      <c r="B1924" s="1">
        <v>45106</v>
      </c>
      <c r="D1924">
        <v>0</v>
      </c>
      <c r="E1924" t="s">
        <v>92</v>
      </c>
      <c r="F1924">
        <v>0</v>
      </c>
      <c r="G1924" t="s">
        <v>92</v>
      </c>
      <c r="H1924">
        <v>0</v>
      </c>
      <c r="I1924">
        <v>0</v>
      </c>
      <c r="J1924">
        <v>0</v>
      </c>
      <c r="K1924">
        <v>0</v>
      </c>
      <c r="L1924" t="s">
        <v>87</v>
      </c>
      <c r="M1924" t="s">
        <v>95</v>
      </c>
      <c r="N1924" t="s">
        <v>48</v>
      </c>
      <c r="O1924">
        <v>45</v>
      </c>
      <c r="P1924" t="s">
        <v>34</v>
      </c>
      <c r="Q1924" t="s">
        <v>50</v>
      </c>
      <c r="R1924" t="s">
        <v>56</v>
      </c>
      <c r="S1924" t="s">
        <v>100</v>
      </c>
      <c r="T1924">
        <v>0</v>
      </c>
      <c r="U1924">
        <v>0</v>
      </c>
      <c r="V1924">
        <v>0</v>
      </c>
      <c r="W1924">
        <v>0</v>
      </c>
      <c r="X1924">
        <v>0</v>
      </c>
      <c r="Y1924" s="1">
        <v>45521</v>
      </c>
      <c r="Z1924" s="1">
        <v>45521</v>
      </c>
      <c r="AA1924">
        <v>0</v>
      </c>
      <c r="AB1924" t="s">
        <v>73</v>
      </c>
      <c r="AC1924" t="b">
        <v>1</v>
      </c>
      <c r="AD1924" t="b">
        <v>1</v>
      </c>
    </row>
    <row r="1925" spans="1:30" x14ac:dyDescent="0.25">
      <c r="A1925" t="s">
        <v>1982</v>
      </c>
      <c r="B1925" s="1">
        <v>44003</v>
      </c>
      <c r="D1925" s="1">
        <v>45238</v>
      </c>
      <c r="E1925" s="1">
        <v>45238</v>
      </c>
      <c r="F1925" s="1">
        <v>45555</v>
      </c>
      <c r="G1925" s="1">
        <v>45555</v>
      </c>
      <c r="H1925">
        <v>4</v>
      </c>
      <c r="I1925">
        <v>4.38</v>
      </c>
      <c r="J1925">
        <v>1.1000000000000001</v>
      </c>
      <c r="K1925">
        <v>2.5499999999999998</v>
      </c>
      <c r="L1925" t="s">
        <v>65</v>
      </c>
      <c r="M1925" t="s">
        <v>88</v>
      </c>
      <c r="N1925" t="s">
        <v>48</v>
      </c>
      <c r="O1925">
        <v>41</v>
      </c>
      <c r="P1925" t="s">
        <v>34</v>
      </c>
      <c r="Q1925" t="s">
        <v>66</v>
      </c>
      <c r="R1925" t="s">
        <v>35</v>
      </c>
      <c r="S1925" t="s">
        <v>100</v>
      </c>
      <c r="T1925">
        <v>0</v>
      </c>
      <c r="U1925">
        <v>0</v>
      </c>
      <c r="V1925">
        <v>0</v>
      </c>
      <c r="W1925">
        <v>1</v>
      </c>
      <c r="X1925">
        <v>0</v>
      </c>
      <c r="Y1925">
        <v>0</v>
      </c>
      <c r="Z1925" t="s">
        <v>37</v>
      </c>
      <c r="AA1925">
        <v>10</v>
      </c>
      <c r="AB1925" t="s">
        <v>73</v>
      </c>
      <c r="AC1925" t="b">
        <v>1</v>
      </c>
      <c r="AD1925" t="b">
        <v>1</v>
      </c>
    </row>
    <row r="1926" spans="1:30" x14ac:dyDescent="0.25">
      <c r="A1926" t="s">
        <v>1983</v>
      </c>
      <c r="B1926" s="1">
        <v>44296</v>
      </c>
      <c r="D1926" s="1">
        <v>45848</v>
      </c>
      <c r="E1926" s="1">
        <v>45848</v>
      </c>
      <c r="F1926" s="1">
        <v>45925</v>
      </c>
      <c r="G1926" s="1">
        <v>45925</v>
      </c>
      <c r="H1926">
        <v>6</v>
      </c>
      <c r="I1926">
        <v>259.23</v>
      </c>
      <c r="J1926">
        <v>43.21</v>
      </c>
      <c r="K1926">
        <v>51.73</v>
      </c>
      <c r="L1926" t="s">
        <v>31</v>
      </c>
      <c r="M1926" t="s">
        <v>60</v>
      </c>
      <c r="N1926" t="s">
        <v>48</v>
      </c>
      <c r="O1926">
        <v>27</v>
      </c>
      <c r="P1926" t="s">
        <v>70</v>
      </c>
      <c r="Q1926" t="s">
        <v>35</v>
      </c>
      <c r="R1926" t="s">
        <v>56</v>
      </c>
      <c r="S1926" t="s">
        <v>72</v>
      </c>
      <c r="T1926">
        <v>0</v>
      </c>
      <c r="U1926">
        <v>0</v>
      </c>
      <c r="V1926">
        <v>0</v>
      </c>
      <c r="W1926">
        <v>2</v>
      </c>
      <c r="X1926">
        <v>3</v>
      </c>
      <c r="Y1926" s="1">
        <v>45910</v>
      </c>
      <c r="Z1926" s="1">
        <v>45910</v>
      </c>
      <c r="AA1926">
        <v>10</v>
      </c>
      <c r="AB1926" t="s">
        <v>38</v>
      </c>
      <c r="AC1926" t="b">
        <v>1</v>
      </c>
      <c r="AD1926" t="b">
        <v>0</v>
      </c>
    </row>
    <row r="1927" spans="1:30" x14ac:dyDescent="0.25">
      <c r="A1927" t="s">
        <v>1984</v>
      </c>
      <c r="B1927" s="1">
        <v>44324</v>
      </c>
      <c r="D1927" s="1">
        <v>45314</v>
      </c>
      <c r="E1927" s="1">
        <v>45314</v>
      </c>
      <c r="F1927" s="1">
        <v>45506</v>
      </c>
      <c r="G1927" s="1">
        <v>45506</v>
      </c>
      <c r="H1927">
        <v>5</v>
      </c>
      <c r="I1927">
        <v>216.79</v>
      </c>
      <c r="J1927">
        <v>43.36</v>
      </c>
      <c r="K1927">
        <v>0.5</v>
      </c>
      <c r="L1927" t="s">
        <v>40</v>
      </c>
      <c r="M1927" t="s">
        <v>104</v>
      </c>
      <c r="N1927" t="s">
        <v>48</v>
      </c>
      <c r="O1927">
        <v>26</v>
      </c>
      <c r="P1927" t="s">
        <v>70</v>
      </c>
      <c r="Q1927" t="s">
        <v>55</v>
      </c>
      <c r="R1927" t="s">
        <v>35</v>
      </c>
      <c r="S1927" t="s">
        <v>36</v>
      </c>
      <c r="T1927">
        <v>1</v>
      </c>
      <c r="U1927">
        <v>0</v>
      </c>
      <c r="V1927">
        <v>0</v>
      </c>
      <c r="W1927">
        <v>1</v>
      </c>
      <c r="X1927">
        <v>1</v>
      </c>
      <c r="Y1927" s="1">
        <v>45287</v>
      </c>
      <c r="Z1927" s="1">
        <v>45287</v>
      </c>
      <c r="AA1927">
        <v>0</v>
      </c>
      <c r="AB1927" t="s">
        <v>38</v>
      </c>
      <c r="AC1927" t="b">
        <v>0</v>
      </c>
      <c r="AD1927" t="b">
        <v>1</v>
      </c>
    </row>
    <row r="1928" spans="1:30" x14ac:dyDescent="0.25">
      <c r="A1928" t="s">
        <v>1985</v>
      </c>
      <c r="B1928" s="1">
        <v>44100</v>
      </c>
      <c r="D1928" s="1">
        <v>45649</v>
      </c>
      <c r="E1928" s="1">
        <v>45649</v>
      </c>
      <c r="F1928" s="1">
        <v>45661</v>
      </c>
      <c r="G1928" s="1">
        <v>45661</v>
      </c>
      <c r="H1928">
        <v>4</v>
      </c>
      <c r="I1928">
        <v>300.93</v>
      </c>
      <c r="J1928">
        <v>75.23</v>
      </c>
      <c r="K1928">
        <v>43.36</v>
      </c>
      <c r="L1928" t="s">
        <v>65</v>
      </c>
      <c r="M1928" t="s">
        <v>32</v>
      </c>
      <c r="N1928" t="s">
        <v>48</v>
      </c>
      <c r="O1928">
        <v>16</v>
      </c>
      <c r="P1928" t="s">
        <v>49</v>
      </c>
      <c r="Q1928" t="s">
        <v>43</v>
      </c>
      <c r="R1928" t="s">
        <v>56</v>
      </c>
      <c r="S1928" t="s">
        <v>72</v>
      </c>
      <c r="T1928">
        <v>0</v>
      </c>
      <c r="U1928">
        <v>1</v>
      </c>
      <c r="V1928">
        <v>0</v>
      </c>
      <c r="W1928">
        <v>0</v>
      </c>
      <c r="X1928">
        <v>1</v>
      </c>
      <c r="Y1928">
        <v>0</v>
      </c>
      <c r="Z1928" t="s">
        <v>37</v>
      </c>
      <c r="AA1928">
        <v>8</v>
      </c>
      <c r="AB1928" t="s">
        <v>73</v>
      </c>
      <c r="AC1928" t="b">
        <v>1</v>
      </c>
      <c r="AD1928" t="b">
        <v>1</v>
      </c>
    </row>
    <row r="1929" spans="1:30" x14ac:dyDescent="0.25">
      <c r="A1929" t="s">
        <v>1986</v>
      </c>
      <c r="B1929" s="1">
        <v>44753</v>
      </c>
      <c r="D1929" s="1">
        <v>45322</v>
      </c>
      <c r="E1929" s="1">
        <v>45322</v>
      </c>
      <c r="F1929" s="1">
        <v>45935</v>
      </c>
      <c r="G1929" s="1">
        <v>45935</v>
      </c>
      <c r="H1929">
        <v>3</v>
      </c>
      <c r="I1929">
        <v>187.88</v>
      </c>
      <c r="J1929">
        <v>62.63</v>
      </c>
      <c r="K1929">
        <v>0</v>
      </c>
      <c r="L1929" t="s">
        <v>31</v>
      </c>
      <c r="M1929" t="s">
        <v>76</v>
      </c>
      <c r="N1929" t="s">
        <v>33</v>
      </c>
      <c r="O1929">
        <v>16</v>
      </c>
      <c r="P1929" t="s">
        <v>49</v>
      </c>
      <c r="Q1929" t="s">
        <v>35</v>
      </c>
      <c r="R1929" t="s">
        <v>44</v>
      </c>
      <c r="S1929" t="s">
        <v>36</v>
      </c>
      <c r="T1929">
        <v>0</v>
      </c>
      <c r="U1929">
        <v>0</v>
      </c>
      <c r="V1929">
        <v>0</v>
      </c>
      <c r="W1929">
        <v>0</v>
      </c>
      <c r="X1929">
        <v>1</v>
      </c>
      <c r="Y1929" s="1">
        <v>45715</v>
      </c>
      <c r="Z1929" s="1">
        <v>45715</v>
      </c>
      <c r="AA1929">
        <v>0</v>
      </c>
      <c r="AB1929" t="s">
        <v>73</v>
      </c>
      <c r="AC1929" t="b">
        <v>1</v>
      </c>
      <c r="AD1929" t="b">
        <v>0</v>
      </c>
    </row>
    <row r="1930" spans="1:30" x14ac:dyDescent="0.25">
      <c r="A1930" t="s">
        <v>1987</v>
      </c>
      <c r="B1930" s="1">
        <v>44777</v>
      </c>
      <c r="D1930" s="1">
        <v>44940</v>
      </c>
      <c r="E1930" s="1">
        <v>44940</v>
      </c>
      <c r="F1930" s="1">
        <v>45394</v>
      </c>
      <c r="G1930" s="1">
        <v>45394</v>
      </c>
      <c r="H1930">
        <v>1</v>
      </c>
      <c r="I1930">
        <v>71.89</v>
      </c>
      <c r="J1930">
        <v>71.89</v>
      </c>
      <c r="K1930">
        <v>52.51</v>
      </c>
      <c r="L1930" t="s">
        <v>87</v>
      </c>
      <c r="M1930" t="s">
        <v>32</v>
      </c>
      <c r="N1930" t="s">
        <v>48</v>
      </c>
      <c r="O1930">
        <v>38</v>
      </c>
      <c r="P1930" t="s">
        <v>34</v>
      </c>
      <c r="Q1930" t="s">
        <v>35</v>
      </c>
      <c r="R1930" t="s">
        <v>67</v>
      </c>
      <c r="S1930" t="s">
        <v>100</v>
      </c>
      <c r="T1930">
        <v>0</v>
      </c>
      <c r="U1930">
        <v>0</v>
      </c>
      <c r="V1930">
        <v>0</v>
      </c>
      <c r="W1930">
        <v>0</v>
      </c>
      <c r="X1930">
        <v>1</v>
      </c>
      <c r="Y1930" s="1">
        <v>45772</v>
      </c>
      <c r="Z1930" s="1">
        <v>45772</v>
      </c>
      <c r="AA1930">
        <v>6</v>
      </c>
      <c r="AB1930" t="s">
        <v>73</v>
      </c>
      <c r="AC1930" t="b">
        <v>0</v>
      </c>
      <c r="AD1930" t="b">
        <v>1</v>
      </c>
    </row>
    <row r="1931" spans="1:30" x14ac:dyDescent="0.25">
      <c r="A1931" t="s">
        <v>1988</v>
      </c>
      <c r="B1931" s="1">
        <v>45442</v>
      </c>
      <c r="D1931" s="1">
        <v>45850</v>
      </c>
      <c r="E1931" s="1">
        <v>45850</v>
      </c>
      <c r="F1931">
        <v>0</v>
      </c>
      <c r="G1931" t="s">
        <v>92</v>
      </c>
      <c r="H1931">
        <v>0</v>
      </c>
      <c r="I1931">
        <v>0</v>
      </c>
      <c r="J1931">
        <v>0</v>
      </c>
      <c r="K1931">
        <v>0</v>
      </c>
      <c r="L1931" t="s">
        <v>65</v>
      </c>
      <c r="M1931" t="s">
        <v>69</v>
      </c>
      <c r="N1931" t="s">
        <v>48</v>
      </c>
      <c r="O1931">
        <v>52</v>
      </c>
      <c r="P1931" t="s">
        <v>34</v>
      </c>
      <c r="Q1931" t="s">
        <v>35</v>
      </c>
      <c r="R1931" t="s">
        <v>35</v>
      </c>
      <c r="S1931" t="s">
        <v>51</v>
      </c>
      <c r="T1931">
        <v>0</v>
      </c>
      <c r="U1931">
        <v>0</v>
      </c>
      <c r="V1931">
        <v>0</v>
      </c>
      <c r="W1931">
        <v>0</v>
      </c>
      <c r="X1931">
        <v>0</v>
      </c>
      <c r="Y1931">
        <v>0</v>
      </c>
      <c r="Z1931" t="s">
        <v>37</v>
      </c>
      <c r="AA1931">
        <v>8</v>
      </c>
      <c r="AB1931" t="s">
        <v>38</v>
      </c>
      <c r="AC1931" t="b">
        <v>1</v>
      </c>
      <c r="AD1931" t="b">
        <v>1</v>
      </c>
    </row>
    <row r="1932" spans="1:30" x14ac:dyDescent="0.25">
      <c r="A1932" t="s">
        <v>1989</v>
      </c>
      <c r="B1932" s="1">
        <v>43942</v>
      </c>
      <c r="D1932" s="1">
        <v>45000</v>
      </c>
      <c r="E1932" s="1">
        <v>45000</v>
      </c>
      <c r="F1932" s="1">
        <v>45410</v>
      </c>
      <c r="G1932" s="1">
        <v>45410</v>
      </c>
      <c r="H1932">
        <v>2</v>
      </c>
      <c r="I1932">
        <v>217.93</v>
      </c>
      <c r="J1932">
        <v>108.97</v>
      </c>
      <c r="K1932">
        <v>66.03</v>
      </c>
      <c r="L1932" t="s">
        <v>65</v>
      </c>
      <c r="M1932" t="s">
        <v>62</v>
      </c>
      <c r="N1932" t="s">
        <v>48</v>
      </c>
      <c r="O1932">
        <v>38</v>
      </c>
      <c r="P1932" t="s">
        <v>34</v>
      </c>
      <c r="Q1932" t="s">
        <v>82</v>
      </c>
      <c r="R1932" t="s">
        <v>56</v>
      </c>
      <c r="S1932" t="s">
        <v>36</v>
      </c>
      <c r="T1932">
        <v>0</v>
      </c>
      <c r="U1932">
        <v>0</v>
      </c>
      <c r="V1932">
        <v>0</v>
      </c>
      <c r="W1932">
        <v>0</v>
      </c>
      <c r="X1932">
        <v>1</v>
      </c>
      <c r="Y1932" s="1">
        <v>44701</v>
      </c>
      <c r="Z1932" s="1">
        <v>44701</v>
      </c>
      <c r="AA1932">
        <v>0</v>
      </c>
      <c r="AB1932" t="s">
        <v>38</v>
      </c>
      <c r="AC1932" t="b">
        <v>0</v>
      </c>
      <c r="AD1932" t="b">
        <v>0</v>
      </c>
    </row>
    <row r="1933" spans="1:30" x14ac:dyDescent="0.25">
      <c r="A1933" t="s">
        <v>1990</v>
      </c>
      <c r="B1933" s="1">
        <v>45090</v>
      </c>
      <c r="D1933" s="1">
        <v>45911</v>
      </c>
      <c r="E1933" s="1">
        <v>45911</v>
      </c>
      <c r="F1933" s="1">
        <v>45912</v>
      </c>
      <c r="G1933" s="1">
        <v>45912</v>
      </c>
      <c r="H1933">
        <v>4</v>
      </c>
      <c r="I1933">
        <v>213.67</v>
      </c>
      <c r="J1933">
        <v>53.42</v>
      </c>
      <c r="K1933">
        <v>63.39</v>
      </c>
      <c r="L1933" t="s">
        <v>87</v>
      </c>
      <c r="M1933" t="s">
        <v>32</v>
      </c>
      <c r="N1933" t="s">
        <v>33</v>
      </c>
      <c r="O1933">
        <v>31</v>
      </c>
      <c r="P1933" t="s">
        <v>34</v>
      </c>
      <c r="Q1933" t="s">
        <v>50</v>
      </c>
      <c r="R1933" t="s">
        <v>67</v>
      </c>
      <c r="S1933" t="s">
        <v>36</v>
      </c>
      <c r="T1933">
        <v>0</v>
      </c>
      <c r="U1933">
        <v>0</v>
      </c>
      <c r="V1933">
        <v>0</v>
      </c>
      <c r="W1933">
        <v>0</v>
      </c>
      <c r="X1933">
        <v>2</v>
      </c>
      <c r="Y1933">
        <v>0</v>
      </c>
      <c r="Z1933" t="s">
        <v>37</v>
      </c>
      <c r="AA1933">
        <v>0</v>
      </c>
      <c r="AB1933" t="s">
        <v>52</v>
      </c>
      <c r="AC1933" t="b">
        <v>1</v>
      </c>
      <c r="AD1933" t="b">
        <v>0</v>
      </c>
    </row>
    <row r="1934" spans="1:30" x14ac:dyDescent="0.25">
      <c r="A1934" t="s">
        <v>1991</v>
      </c>
      <c r="B1934" s="1">
        <v>45471</v>
      </c>
      <c r="D1934" s="1">
        <v>45506</v>
      </c>
      <c r="E1934" s="1">
        <v>45506</v>
      </c>
      <c r="F1934" s="1">
        <v>45873</v>
      </c>
      <c r="G1934" s="1">
        <v>45873</v>
      </c>
      <c r="H1934">
        <v>1</v>
      </c>
      <c r="I1934">
        <v>24.39</v>
      </c>
      <c r="J1934">
        <v>24.39</v>
      </c>
      <c r="K1934">
        <v>29.8</v>
      </c>
      <c r="L1934" t="s">
        <v>40</v>
      </c>
      <c r="M1934" t="s">
        <v>32</v>
      </c>
      <c r="N1934" t="s">
        <v>33</v>
      </c>
      <c r="O1934">
        <v>27</v>
      </c>
      <c r="P1934" t="s">
        <v>70</v>
      </c>
      <c r="Q1934" t="s">
        <v>66</v>
      </c>
      <c r="R1934" t="s">
        <v>63</v>
      </c>
      <c r="S1934" t="s">
        <v>96</v>
      </c>
      <c r="T1934">
        <v>0</v>
      </c>
      <c r="U1934">
        <v>0</v>
      </c>
      <c r="V1934">
        <v>0</v>
      </c>
      <c r="W1934">
        <v>0</v>
      </c>
      <c r="X1934">
        <v>0</v>
      </c>
      <c r="Y1934" s="1">
        <v>45721</v>
      </c>
      <c r="Z1934" s="1">
        <v>45721</v>
      </c>
      <c r="AA1934">
        <v>0</v>
      </c>
      <c r="AB1934" t="s">
        <v>38</v>
      </c>
      <c r="AC1934" t="b">
        <v>1</v>
      </c>
      <c r="AD1934" t="b">
        <v>0</v>
      </c>
    </row>
    <row r="1935" spans="1:30" x14ac:dyDescent="0.25">
      <c r="A1935" t="s">
        <v>1992</v>
      </c>
      <c r="B1935" s="1">
        <v>44011</v>
      </c>
      <c r="D1935" s="1">
        <v>45650</v>
      </c>
      <c r="E1935" s="1">
        <v>45650</v>
      </c>
      <c r="F1935" s="1">
        <v>45702</v>
      </c>
      <c r="G1935" s="1">
        <v>45702</v>
      </c>
      <c r="H1935">
        <v>1</v>
      </c>
      <c r="I1935">
        <v>18.489999999999998</v>
      </c>
      <c r="J1935">
        <v>18.489999999999998</v>
      </c>
      <c r="K1935">
        <v>20.05</v>
      </c>
      <c r="L1935" t="s">
        <v>59</v>
      </c>
      <c r="M1935" t="s">
        <v>54</v>
      </c>
      <c r="N1935" t="s">
        <v>48</v>
      </c>
      <c r="O1935">
        <v>23</v>
      </c>
      <c r="P1935" t="s">
        <v>70</v>
      </c>
      <c r="Q1935" t="s">
        <v>35</v>
      </c>
      <c r="R1935" t="s">
        <v>67</v>
      </c>
      <c r="S1935" t="s">
        <v>45</v>
      </c>
      <c r="T1935">
        <v>0</v>
      </c>
      <c r="U1935">
        <v>0</v>
      </c>
      <c r="V1935">
        <v>0</v>
      </c>
      <c r="W1935">
        <v>0</v>
      </c>
      <c r="X1935">
        <v>0</v>
      </c>
      <c r="Y1935" s="1">
        <v>45811</v>
      </c>
      <c r="Z1935" s="1">
        <v>45811</v>
      </c>
      <c r="AA1935">
        <v>0</v>
      </c>
      <c r="AB1935" t="s">
        <v>38</v>
      </c>
      <c r="AC1935" t="b">
        <v>1</v>
      </c>
      <c r="AD1935" t="b">
        <v>1</v>
      </c>
    </row>
    <row r="1936" spans="1:30" x14ac:dyDescent="0.25">
      <c r="A1936" t="s">
        <v>1993</v>
      </c>
      <c r="B1936" s="1">
        <v>44990</v>
      </c>
      <c r="D1936" s="1">
        <v>45811</v>
      </c>
      <c r="E1936" s="1">
        <v>45811</v>
      </c>
      <c r="F1936" s="1">
        <v>45838</v>
      </c>
      <c r="G1936" s="1">
        <v>45838</v>
      </c>
      <c r="H1936">
        <v>6</v>
      </c>
      <c r="I1936">
        <v>181.15</v>
      </c>
      <c r="J1936">
        <v>30.19</v>
      </c>
      <c r="K1936">
        <v>25.56</v>
      </c>
      <c r="L1936" t="s">
        <v>31</v>
      </c>
      <c r="M1936" t="s">
        <v>32</v>
      </c>
      <c r="N1936" t="s">
        <v>33</v>
      </c>
      <c r="O1936">
        <v>16</v>
      </c>
      <c r="P1936" t="s">
        <v>49</v>
      </c>
      <c r="Q1936" t="s">
        <v>66</v>
      </c>
      <c r="R1936" t="s">
        <v>35</v>
      </c>
      <c r="S1936" t="s">
        <v>96</v>
      </c>
      <c r="T1936">
        <v>0</v>
      </c>
      <c r="U1936">
        <v>0</v>
      </c>
      <c r="V1936">
        <v>0</v>
      </c>
      <c r="W1936">
        <v>1</v>
      </c>
      <c r="X1936">
        <v>1</v>
      </c>
      <c r="Y1936" s="1">
        <v>45526</v>
      </c>
      <c r="Z1936" s="1">
        <v>45526</v>
      </c>
      <c r="AA1936">
        <v>0</v>
      </c>
      <c r="AB1936" t="s">
        <v>38</v>
      </c>
      <c r="AC1936" t="b">
        <v>1</v>
      </c>
      <c r="AD1936" t="b">
        <v>0</v>
      </c>
    </row>
    <row r="1937" spans="1:30" x14ac:dyDescent="0.25">
      <c r="A1937" t="s">
        <v>1994</v>
      </c>
      <c r="B1937" s="1">
        <v>45227</v>
      </c>
      <c r="D1937" s="1">
        <v>45280</v>
      </c>
      <c r="E1937" s="1">
        <v>45280</v>
      </c>
      <c r="F1937" s="1">
        <v>45463</v>
      </c>
      <c r="G1937" s="1">
        <v>45463</v>
      </c>
      <c r="H1937">
        <v>6</v>
      </c>
      <c r="I1937">
        <v>63.85</v>
      </c>
      <c r="J1937">
        <v>10.64</v>
      </c>
      <c r="K1937">
        <v>15.22</v>
      </c>
      <c r="L1937" t="s">
        <v>59</v>
      </c>
      <c r="M1937" t="s">
        <v>104</v>
      </c>
      <c r="N1937" t="s">
        <v>33</v>
      </c>
      <c r="O1937">
        <v>16</v>
      </c>
      <c r="P1937" t="s">
        <v>49</v>
      </c>
      <c r="Q1937" t="s">
        <v>82</v>
      </c>
      <c r="R1937" t="s">
        <v>67</v>
      </c>
      <c r="S1937" t="s">
        <v>72</v>
      </c>
      <c r="T1937">
        <v>0</v>
      </c>
      <c r="U1937">
        <v>0</v>
      </c>
      <c r="V1937">
        <v>0</v>
      </c>
      <c r="W1937">
        <v>0</v>
      </c>
      <c r="X1937">
        <v>2</v>
      </c>
      <c r="Y1937" s="1">
        <v>45793</v>
      </c>
      <c r="Z1937" s="1">
        <v>45793</v>
      </c>
      <c r="AA1937">
        <v>0</v>
      </c>
      <c r="AB1937" t="s">
        <v>52</v>
      </c>
      <c r="AC1937" t="b">
        <v>1</v>
      </c>
      <c r="AD1937" t="b">
        <v>0</v>
      </c>
    </row>
    <row r="1938" spans="1:30" x14ac:dyDescent="0.25">
      <c r="A1938" t="s">
        <v>1995</v>
      </c>
      <c r="B1938" s="1">
        <v>44855</v>
      </c>
      <c r="D1938" s="1">
        <v>45498</v>
      </c>
      <c r="E1938" s="1">
        <v>45498</v>
      </c>
      <c r="F1938" s="1">
        <v>45596</v>
      </c>
      <c r="G1938" s="1">
        <v>45596</v>
      </c>
      <c r="H1938">
        <v>2</v>
      </c>
      <c r="I1938">
        <v>119.12</v>
      </c>
      <c r="J1938">
        <v>59.56</v>
      </c>
      <c r="K1938">
        <v>79.23</v>
      </c>
      <c r="L1938" t="s">
        <v>87</v>
      </c>
      <c r="M1938" t="s">
        <v>76</v>
      </c>
      <c r="N1938" t="s">
        <v>48</v>
      </c>
      <c r="O1938">
        <v>33</v>
      </c>
      <c r="P1938" t="s">
        <v>34</v>
      </c>
      <c r="Q1938" t="s">
        <v>35</v>
      </c>
      <c r="R1938" t="s">
        <v>44</v>
      </c>
      <c r="S1938" t="s">
        <v>96</v>
      </c>
      <c r="T1938">
        <v>0</v>
      </c>
      <c r="U1938">
        <v>0</v>
      </c>
      <c r="V1938">
        <v>0</v>
      </c>
      <c r="W1938">
        <v>0</v>
      </c>
      <c r="X1938">
        <v>0</v>
      </c>
      <c r="Y1938" s="1">
        <v>45748</v>
      </c>
      <c r="Z1938" s="1">
        <v>45748</v>
      </c>
      <c r="AA1938">
        <v>9</v>
      </c>
      <c r="AB1938" t="s">
        <v>38</v>
      </c>
      <c r="AC1938" t="b">
        <v>1</v>
      </c>
      <c r="AD1938" t="b">
        <v>0</v>
      </c>
    </row>
    <row r="1939" spans="1:30" x14ac:dyDescent="0.25">
      <c r="A1939" t="s">
        <v>502</v>
      </c>
      <c r="B1939" s="1">
        <v>44347</v>
      </c>
      <c r="D1939" s="1">
        <v>44577</v>
      </c>
      <c r="E1939" s="1">
        <v>44577</v>
      </c>
      <c r="F1939" s="1">
        <v>45753</v>
      </c>
      <c r="G1939" s="1">
        <v>45753</v>
      </c>
      <c r="H1939">
        <v>1</v>
      </c>
      <c r="I1939">
        <v>1.07</v>
      </c>
      <c r="J1939">
        <v>1.07</v>
      </c>
      <c r="K1939">
        <v>0.52</v>
      </c>
      <c r="L1939" t="s">
        <v>65</v>
      </c>
      <c r="M1939" t="s">
        <v>88</v>
      </c>
      <c r="N1939" t="s">
        <v>48</v>
      </c>
      <c r="O1939">
        <v>43</v>
      </c>
      <c r="P1939" t="s">
        <v>34</v>
      </c>
      <c r="Q1939" t="s">
        <v>66</v>
      </c>
      <c r="R1939" t="s">
        <v>63</v>
      </c>
      <c r="S1939" t="s">
        <v>72</v>
      </c>
      <c r="T1939">
        <v>0</v>
      </c>
      <c r="U1939">
        <v>0</v>
      </c>
      <c r="V1939">
        <v>0</v>
      </c>
      <c r="W1939">
        <v>0</v>
      </c>
      <c r="X1939">
        <v>0</v>
      </c>
      <c r="Y1939" s="1">
        <v>44648</v>
      </c>
      <c r="Z1939" s="1">
        <v>44648</v>
      </c>
      <c r="AA1939">
        <v>1</v>
      </c>
      <c r="AB1939" t="s">
        <v>52</v>
      </c>
      <c r="AC1939" t="b">
        <v>1</v>
      </c>
      <c r="AD1939" t="b">
        <v>0</v>
      </c>
    </row>
    <row r="1940" spans="1:30" x14ac:dyDescent="0.25">
      <c r="A1940" t="s">
        <v>1996</v>
      </c>
      <c r="B1940" s="1">
        <v>44970</v>
      </c>
      <c r="D1940" s="1">
        <v>45029</v>
      </c>
      <c r="E1940" s="1">
        <v>45029</v>
      </c>
      <c r="F1940" s="1">
        <v>45658</v>
      </c>
      <c r="G1940" s="1">
        <v>45658</v>
      </c>
      <c r="H1940">
        <v>5</v>
      </c>
      <c r="I1940">
        <v>238.73</v>
      </c>
      <c r="J1940">
        <v>47.75</v>
      </c>
      <c r="K1940">
        <v>21.62</v>
      </c>
      <c r="L1940" t="s">
        <v>47</v>
      </c>
      <c r="M1940" t="s">
        <v>32</v>
      </c>
      <c r="N1940" t="s">
        <v>42</v>
      </c>
      <c r="O1940">
        <v>35</v>
      </c>
      <c r="P1940" t="s">
        <v>34</v>
      </c>
      <c r="Q1940" t="s">
        <v>50</v>
      </c>
      <c r="R1940" t="s">
        <v>56</v>
      </c>
      <c r="S1940" t="s">
        <v>100</v>
      </c>
      <c r="T1940">
        <v>0</v>
      </c>
      <c r="U1940">
        <v>0</v>
      </c>
      <c r="V1940">
        <v>0</v>
      </c>
      <c r="W1940">
        <v>0</v>
      </c>
      <c r="X1940">
        <v>3</v>
      </c>
      <c r="Y1940" s="1">
        <v>45054</v>
      </c>
      <c r="Z1940" s="1">
        <v>45054</v>
      </c>
      <c r="AA1940">
        <v>0</v>
      </c>
      <c r="AB1940" t="s">
        <v>52</v>
      </c>
      <c r="AC1940" t="b">
        <v>1</v>
      </c>
      <c r="AD1940" t="b">
        <v>0</v>
      </c>
    </row>
    <row r="1941" spans="1:30" x14ac:dyDescent="0.25">
      <c r="A1941" t="s">
        <v>1997</v>
      </c>
      <c r="B1941" s="1">
        <v>44058</v>
      </c>
      <c r="D1941" s="1">
        <v>45593</v>
      </c>
      <c r="E1941" s="1">
        <v>45593</v>
      </c>
      <c r="F1941" s="1">
        <v>45941</v>
      </c>
      <c r="G1941" s="1">
        <v>45941</v>
      </c>
      <c r="H1941">
        <v>5</v>
      </c>
      <c r="I1941">
        <v>209.14</v>
      </c>
      <c r="J1941">
        <v>41.83</v>
      </c>
      <c r="K1941">
        <v>32.03</v>
      </c>
      <c r="L1941" t="s">
        <v>59</v>
      </c>
      <c r="M1941" t="s">
        <v>54</v>
      </c>
      <c r="N1941" t="s">
        <v>42</v>
      </c>
      <c r="O1941">
        <v>29</v>
      </c>
      <c r="P1941" t="s">
        <v>70</v>
      </c>
      <c r="Q1941" t="s">
        <v>90</v>
      </c>
      <c r="R1941" t="s">
        <v>63</v>
      </c>
      <c r="S1941" t="s">
        <v>72</v>
      </c>
      <c r="T1941">
        <v>0</v>
      </c>
      <c r="U1941">
        <v>1</v>
      </c>
      <c r="V1941">
        <v>0</v>
      </c>
      <c r="W1941">
        <v>1</v>
      </c>
      <c r="X1941">
        <v>0</v>
      </c>
      <c r="Y1941">
        <v>0</v>
      </c>
      <c r="Z1941" t="s">
        <v>37</v>
      </c>
      <c r="AA1941">
        <v>6</v>
      </c>
      <c r="AB1941" t="s">
        <v>38</v>
      </c>
      <c r="AC1941" t="b">
        <v>0</v>
      </c>
      <c r="AD1941" t="b">
        <v>0</v>
      </c>
    </row>
    <row r="1942" spans="1:30" x14ac:dyDescent="0.25">
      <c r="A1942" t="s">
        <v>1998</v>
      </c>
      <c r="B1942" s="1">
        <v>44079</v>
      </c>
      <c r="D1942" s="1">
        <v>45199</v>
      </c>
      <c r="E1942" s="1">
        <v>45199</v>
      </c>
      <c r="F1942" s="1">
        <v>45862</v>
      </c>
      <c r="G1942" s="1">
        <v>45862</v>
      </c>
      <c r="H1942">
        <v>3</v>
      </c>
      <c r="I1942">
        <v>316.24</v>
      </c>
      <c r="J1942">
        <v>105.41</v>
      </c>
      <c r="K1942">
        <v>97.17</v>
      </c>
      <c r="L1942" t="s">
        <v>65</v>
      </c>
      <c r="M1942" t="s">
        <v>62</v>
      </c>
      <c r="N1942" t="s">
        <v>33</v>
      </c>
      <c r="O1942">
        <v>16</v>
      </c>
      <c r="P1942" t="s">
        <v>49</v>
      </c>
      <c r="Q1942" t="s">
        <v>55</v>
      </c>
      <c r="R1942" t="s">
        <v>35</v>
      </c>
      <c r="S1942" t="s">
        <v>57</v>
      </c>
      <c r="T1942">
        <v>1</v>
      </c>
      <c r="U1942">
        <v>0</v>
      </c>
      <c r="V1942">
        <v>0</v>
      </c>
      <c r="W1942">
        <v>0</v>
      </c>
      <c r="X1942">
        <v>0</v>
      </c>
      <c r="Y1942" s="1">
        <v>44705</v>
      </c>
      <c r="Z1942" s="1">
        <v>44705</v>
      </c>
      <c r="AA1942">
        <v>0</v>
      </c>
      <c r="AB1942" t="s">
        <v>38</v>
      </c>
      <c r="AC1942" t="b">
        <v>0</v>
      </c>
      <c r="AD1942" t="b">
        <v>0</v>
      </c>
    </row>
    <row r="1943" spans="1:30" x14ac:dyDescent="0.25">
      <c r="A1943" t="s">
        <v>1999</v>
      </c>
      <c r="B1943" s="1">
        <v>45156</v>
      </c>
      <c r="D1943" s="1">
        <v>45465</v>
      </c>
      <c r="E1943" s="1">
        <v>45465</v>
      </c>
      <c r="F1943" s="1">
        <v>45748</v>
      </c>
      <c r="G1943" s="1">
        <v>45748</v>
      </c>
      <c r="H1943">
        <v>2</v>
      </c>
      <c r="I1943">
        <v>124.06</v>
      </c>
      <c r="J1943">
        <v>62.03</v>
      </c>
      <c r="K1943">
        <v>44.7</v>
      </c>
      <c r="L1943" t="s">
        <v>31</v>
      </c>
      <c r="M1943" t="s">
        <v>60</v>
      </c>
      <c r="N1943" t="s">
        <v>33</v>
      </c>
      <c r="O1943">
        <v>36</v>
      </c>
      <c r="P1943" t="s">
        <v>34</v>
      </c>
      <c r="Q1943" t="s">
        <v>43</v>
      </c>
      <c r="R1943" t="s">
        <v>63</v>
      </c>
      <c r="S1943" t="s">
        <v>45</v>
      </c>
      <c r="T1943">
        <v>0</v>
      </c>
      <c r="U1943">
        <v>0</v>
      </c>
      <c r="V1943">
        <v>0</v>
      </c>
      <c r="W1943">
        <v>0</v>
      </c>
      <c r="X1943">
        <v>1</v>
      </c>
      <c r="Y1943" s="1">
        <v>45771</v>
      </c>
      <c r="Z1943" s="1">
        <v>45771</v>
      </c>
      <c r="AA1943">
        <v>0</v>
      </c>
      <c r="AB1943" t="s">
        <v>38</v>
      </c>
      <c r="AC1943" t="b">
        <v>1</v>
      </c>
      <c r="AD1943" t="b">
        <v>0</v>
      </c>
    </row>
    <row r="1944" spans="1:30" x14ac:dyDescent="0.25">
      <c r="A1944" t="s">
        <v>2000</v>
      </c>
      <c r="B1944" s="1">
        <v>44870</v>
      </c>
      <c r="D1944">
        <v>0</v>
      </c>
      <c r="E1944" t="s">
        <v>92</v>
      </c>
      <c r="F1944">
        <v>0</v>
      </c>
      <c r="G1944" t="s">
        <v>92</v>
      </c>
      <c r="H1944">
        <v>0</v>
      </c>
      <c r="I1944">
        <v>0</v>
      </c>
      <c r="J1944">
        <v>0</v>
      </c>
      <c r="K1944">
        <v>0</v>
      </c>
      <c r="L1944" t="s">
        <v>87</v>
      </c>
      <c r="M1944" t="s">
        <v>62</v>
      </c>
      <c r="N1944" t="s">
        <v>48</v>
      </c>
      <c r="O1944">
        <v>43</v>
      </c>
      <c r="P1944" t="s">
        <v>34</v>
      </c>
      <c r="Q1944" t="s">
        <v>82</v>
      </c>
      <c r="R1944" t="s">
        <v>35</v>
      </c>
      <c r="S1944" t="s">
        <v>45</v>
      </c>
      <c r="T1944">
        <v>0</v>
      </c>
      <c r="U1944">
        <v>0</v>
      </c>
      <c r="V1944">
        <v>0</v>
      </c>
      <c r="W1944">
        <v>0</v>
      </c>
      <c r="X1944">
        <v>0</v>
      </c>
      <c r="Y1944">
        <v>0</v>
      </c>
      <c r="Z1944" t="s">
        <v>37</v>
      </c>
      <c r="AA1944">
        <v>0</v>
      </c>
      <c r="AB1944" t="s">
        <v>52</v>
      </c>
      <c r="AC1944" t="b">
        <v>1</v>
      </c>
      <c r="AD1944" t="b">
        <v>0</v>
      </c>
    </row>
    <row r="1945" spans="1:30" x14ac:dyDescent="0.25">
      <c r="A1945" t="s">
        <v>2001</v>
      </c>
      <c r="B1945" s="1">
        <v>45594</v>
      </c>
      <c r="D1945" s="1">
        <v>45830</v>
      </c>
      <c r="E1945" s="1">
        <v>45830</v>
      </c>
      <c r="F1945" s="1">
        <v>45859</v>
      </c>
      <c r="G1945" s="1">
        <v>45859</v>
      </c>
      <c r="H1945">
        <v>3</v>
      </c>
      <c r="I1945">
        <v>255.76</v>
      </c>
      <c r="J1945">
        <v>85.25</v>
      </c>
      <c r="K1945">
        <v>162.58000000000001</v>
      </c>
      <c r="L1945" t="s">
        <v>65</v>
      </c>
      <c r="M1945" t="s">
        <v>88</v>
      </c>
      <c r="N1945" t="s">
        <v>48</v>
      </c>
      <c r="O1945">
        <v>29</v>
      </c>
      <c r="P1945" t="s">
        <v>70</v>
      </c>
      <c r="Q1945" t="s">
        <v>35</v>
      </c>
      <c r="R1945" t="s">
        <v>56</v>
      </c>
      <c r="S1945" t="s">
        <v>96</v>
      </c>
      <c r="T1945">
        <v>0</v>
      </c>
      <c r="U1945">
        <v>1</v>
      </c>
      <c r="V1945">
        <v>0</v>
      </c>
      <c r="W1945">
        <v>0</v>
      </c>
      <c r="X1945">
        <v>2</v>
      </c>
      <c r="Y1945" s="1">
        <v>45813</v>
      </c>
      <c r="Z1945" s="1">
        <v>45813</v>
      </c>
      <c r="AA1945">
        <v>0</v>
      </c>
      <c r="AB1945" t="s">
        <v>73</v>
      </c>
      <c r="AC1945" t="b">
        <v>1</v>
      </c>
      <c r="AD1945" t="b">
        <v>0</v>
      </c>
    </row>
    <row r="1946" spans="1:30" x14ac:dyDescent="0.25">
      <c r="A1946" t="s">
        <v>2002</v>
      </c>
      <c r="B1946" s="1">
        <v>43992</v>
      </c>
      <c r="D1946" s="1">
        <v>45033</v>
      </c>
      <c r="E1946" s="1">
        <v>45033</v>
      </c>
      <c r="F1946" s="1">
        <v>45832</v>
      </c>
      <c r="G1946" s="1">
        <v>45832</v>
      </c>
      <c r="H1946">
        <v>4</v>
      </c>
      <c r="I1946">
        <v>227.14</v>
      </c>
      <c r="J1946">
        <v>56.79</v>
      </c>
      <c r="K1946">
        <v>77.459999999999994</v>
      </c>
      <c r="L1946" t="s">
        <v>87</v>
      </c>
      <c r="M1946" t="s">
        <v>62</v>
      </c>
      <c r="N1946" t="s">
        <v>42</v>
      </c>
      <c r="O1946">
        <v>41</v>
      </c>
      <c r="P1946" t="s">
        <v>34</v>
      </c>
      <c r="Q1946" t="s">
        <v>35</v>
      </c>
      <c r="R1946" t="s">
        <v>67</v>
      </c>
      <c r="S1946" t="s">
        <v>72</v>
      </c>
      <c r="T1946">
        <v>0</v>
      </c>
      <c r="U1946">
        <v>0</v>
      </c>
      <c r="V1946">
        <v>0</v>
      </c>
      <c r="W1946">
        <v>1</v>
      </c>
      <c r="X1946">
        <v>1</v>
      </c>
      <c r="Y1946" s="1">
        <v>44779</v>
      </c>
      <c r="Z1946" s="1">
        <v>44779</v>
      </c>
      <c r="AA1946">
        <v>0</v>
      </c>
      <c r="AB1946" t="s">
        <v>73</v>
      </c>
      <c r="AC1946" t="b">
        <v>1</v>
      </c>
      <c r="AD1946" t="b">
        <v>0</v>
      </c>
    </row>
    <row r="1947" spans="1:30" x14ac:dyDescent="0.25">
      <c r="A1947" t="s">
        <v>2003</v>
      </c>
      <c r="B1947" s="1">
        <v>45111</v>
      </c>
      <c r="D1947" s="1">
        <v>45404</v>
      </c>
      <c r="E1947" s="1">
        <v>45404</v>
      </c>
      <c r="F1947" s="1">
        <v>45811</v>
      </c>
      <c r="G1947" s="1">
        <v>45811</v>
      </c>
      <c r="H1947">
        <v>5</v>
      </c>
      <c r="I1947">
        <v>72.36</v>
      </c>
      <c r="J1947">
        <v>14.47</v>
      </c>
      <c r="K1947">
        <v>17.309999999999999</v>
      </c>
      <c r="L1947" t="s">
        <v>59</v>
      </c>
      <c r="M1947" t="s">
        <v>41</v>
      </c>
      <c r="N1947" t="s">
        <v>48</v>
      </c>
      <c r="O1947">
        <v>31</v>
      </c>
      <c r="P1947" t="s">
        <v>34</v>
      </c>
      <c r="Q1947" t="s">
        <v>90</v>
      </c>
      <c r="R1947" t="s">
        <v>35</v>
      </c>
      <c r="S1947" t="s">
        <v>45</v>
      </c>
      <c r="T1947">
        <v>0</v>
      </c>
      <c r="U1947">
        <v>1</v>
      </c>
      <c r="V1947">
        <v>0</v>
      </c>
      <c r="W1947">
        <v>0</v>
      </c>
      <c r="X1947">
        <v>0</v>
      </c>
      <c r="Y1947">
        <v>0</v>
      </c>
      <c r="Z1947" t="s">
        <v>37</v>
      </c>
      <c r="AA1947">
        <v>0</v>
      </c>
      <c r="AB1947" t="s">
        <v>73</v>
      </c>
      <c r="AC1947" t="b">
        <v>1</v>
      </c>
      <c r="AD1947" t="b">
        <v>0</v>
      </c>
    </row>
    <row r="1948" spans="1:30" x14ac:dyDescent="0.25">
      <c r="A1948" t="s">
        <v>716</v>
      </c>
      <c r="B1948" s="1">
        <v>44402</v>
      </c>
      <c r="D1948" s="1">
        <v>45059</v>
      </c>
      <c r="E1948" s="1">
        <v>45059</v>
      </c>
      <c r="F1948" s="1">
        <v>45628</v>
      </c>
      <c r="G1948" s="1">
        <v>45628</v>
      </c>
      <c r="H1948">
        <v>5</v>
      </c>
      <c r="I1948">
        <v>8.15</v>
      </c>
      <c r="J1948">
        <v>1.63</v>
      </c>
      <c r="K1948">
        <v>1.02</v>
      </c>
      <c r="L1948" t="s">
        <v>87</v>
      </c>
      <c r="M1948" t="s">
        <v>32</v>
      </c>
      <c r="N1948" t="s">
        <v>48</v>
      </c>
      <c r="O1948">
        <v>32</v>
      </c>
      <c r="P1948" t="s">
        <v>34</v>
      </c>
      <c r="Q1948" t="s">
        <v>50</v>
      </c>
      <c r="R1948" t="s">
        <v>44</v>
      </c>
      <c r="S1948" t="s">
        <v>100</v>
      </c>
      <c r="T1948">
        <v>0</v>
      </c>
      <c r="U1948">
        <v>0</v>
      </c>
      <c r="V1948">
        <v>1</v>
      </c>
      <c r="W1948">
        <v>0</v>
      </c>
      <c r="X1948">
        <v>0</v>
      </c>
      <c r="Y1948" s="1">
        <v>44938</v>
      </c>
      <c r="Z1948" s="1">
        <v>44938</v>
      </c>
      <c r="AA1948">
        <v>0</v>
      </c>
      <c r="AB1948" t="s">
        <v>38</v>
      </c>
      <c r="AC1948" t="b">
        <v>0</v>
      </c>
      <c r="AD1948" t="b">
        <v>0</v>
      </c>
    </row>
    <row r="1949" spans="1:30" x14ac:dyDescent="0.25">
      <c r="A1949" t="s">
        <v>2004</v>
      </c>
      <c r="B1949" s="1">
        <v>44491</v>
      </c>
      <c r="D1949" s="1">
        <v>45906</v>
      </c>
      <c r="E1949" s="1">
        <v>45906</v>
      </c>
      <c r="F1949" s="1">
        <v>45941</v>
      </c>
      <c r="G1949" s="1">
        <v>45941</v>
      </c>
      <c r="H1949">
        <v>5</v>
      </c>
      <c r="I1949">
        <v>131.49</v>
      </c>
      <c r="J1949">
        <v>26.3</v>
      </c>
      <c r="K1949">
        <v>22.7</v>
      </c>
      <c r="L1949" t="s">
        <v>47</v>
      </c>
      <c r="M1949" t="s">
        <v>104</v>
      </c>
      <c r="N1949" t="s">
        <v>48</v>
      </c>
      <c r="O1949">
        <v>44</v>
      </c>
      <c r="P1949" t="s">
        <v>34</v>
      </c>
      <c r="Q1949" t="s">
        <v>82</v>
      </c>
      <c r="R1949" t="s">
        <v>35</v>
      </c>
      <c r="S1949" t="s">
        <v>85</v>
      </c>
      <c r="T1949">
        <v>0</v>
      </c>
      <c r="U1949">
        <v>0</v>
      </c>
      <c r="V1949">
        <v>0</v>
      </c>
      <c r="W1949">
        <v>0</v>
      </c>
      <c r="X1949">
        <v>2</v>
      </c>
      <c r="Y1949" s="1">
        <v>45354</v>
      </c>
      <c r="Z1949" s="1">
        <v>45354</v>
      </c>
      <c r="AA1949">
        <v>4</v>
      </c>
      <c r="AB1949" t="s">
        <v>38</v>
      </c>
      <c r="AC1949" t="b">
        <v>0</v>
      </c>
      <c r="AD1949" t="b">
        <v>0</v>
      </c>
    </row>
    <row r="1950" spans="1:30" x14ac:dyDescent="0.25">
      <c r="A1950" t="s">
        <v>2005</v>
      </c>
      <c r="B1950" s="1">
        <v>44290</v>
      </c>
      <c r="D1950" s="1">
        <v>45211</v>
      </c>
      <c r="E1950" s="1">
        <v>45211</v>
      </c>
      <c r="F1950" s="1">
        <v>45425</v>
      </c>
      <c r="G1950" s="1">
        <v>45425</v>
      </c>
      <c r="H1950">
        <v>2</v>
      </c>
      <c r="I1950">
        <v>226.92</v>
      </c>
      <c r="J1950">
        <v>113.46</v>
      </c>
      <c r="K1950">
        <v>82.22</v>
      </c>
      <c r="L1950" t="s">
        <v>31</v>
      </c>
      <c r="M1950" t="s">
        <v>41</v>
      </c>
      <c r="N1950" t="s">
        <v>48</v>
      </c>
      <c r="O1950">
        <v>21</v>
      </c>
      <c r="P1950" t="s">
        <v>70</v>
      </c>
      <c r="Q1950" t="s">
        <v>82</v>
      </c>
      <c r="R1950" t="s">
        <v>56</v>
      </c>
      <c r="S1950" t="s">
        <v>45</v>
      </c>
      <c r="T1950">
        <v>1</v>
      </c>
      <c r="U1950">
        <v>0</v>
      </c>
      <c r="V1950">
        <v>0</v>
      </c>
      <c r="W1950">
        <v>0</v>
      </c>
      <c r="X1950">
        <v>0</v>
      </c>
      <c r="Y1950" s="1">
        <v>45636</v>
      </c>
      <c r="Z1950" s="1">
        <v>45636</v>
      </c>
      <c r="AA1950">
        <v>0</v>
      </c>
      <c r="AB1950" t="s">
        <v>38</v>
      </c>
      <c r="AC1950" t="b">
        <v>1</v>
      </c>
      <c r="AD1950" t="b">
        <v>0</v>
      </c>
    </row>
    <row r="1951" spans="1:30" x14ac:dyDescent="0.25">
      <c r="A1951" t="s">
        <v>2006</v>
      </c>
      <c r="B1951" s="1">
        <v>45272</v>
      </c>
      <c r="D1951" s="1">
        <v>45393</v>
      </c>
      <c r="E1951" s="1">
        <v>45393</v>
      </c>
      <c r="F1951" s="1">
        <v>45916</v>
      </c>
      <c r="G1951" s="1">
        <v>45916</v>
      </c>
      <c r="H1951">
        <v>2</v>
      </c>
      <c r="I1951">
        <v>133.88999999999999</v>
      </c>
      <c r="J1951">
        <v>66.95</v>
      </c>
      <c r="K1951">
        <v>34.340000000000003</v>
      </c>
      <c r="L1951" t="s">
        <v>59</v>
      </c>
      <c r="M1951" t="s">
        <v>54</v>
      </c>
      <c r="N1951" t="s">
        <v>42</v>
      </c>
      <c r="O1951">
        <v>24</v>
      </c>
      <c r="P1951" t="s">
        <v>70</v>
      </c>
      <c r="Q1951" t="s">
        <v>55</v>
      </c>
      <c r="R1951" t="s">
        <v>56</v>
      </c>
      <c r="S1951" t="s">
        <v>57</v>
      </c>
      <c r="T1951">
        <v>0</v>
      </c>
      <c r="U1951">
        <v>0</v>
      </c>
      <c r="V1951">
        <v>0</v>
      </c>
      <c r="W1951">
        <v>0</v>
      </c>
      <c r="X1951">
        <v>0</v>
      </c>
      <c r="Y1951" s="1">
        <v>45713</v>
      </c>
      <c r="Z1951" s="1">
        <v>45713</v>
      </c>
      <c r="AA1951">
        <v>0</v>
      </c>
      <c r="AB1951" t="s">
        <v>73</v>
      </c>
      <c r="AC1951" t="b">
        <v>1</v>
      </c>
      <c r="AD1951" t="b">
        <v>1</v>
      </c>
    </row>
    <row r="1952" spans="1:30" x14ac:dyDescent="0.25">
      <c r="A1952" t="s">
        <v>2007</v>
      </c>
      <c r="B1952" s="1">
        <v>44147</v>
      </c>
      <c r="D1952">
        <v>0</v>
      </c>
      <c r="E1952" t="s">
        <v>92</v>
      </c>
      <c r="F1952">
        <v>0</v>
      </c>
      <c r="G1952" t="s">
        <v>92</v>
      </c>
      <c r="H1952">
        <v>0</v>
      </c>
      <c r="I1952">
        <v>0</v>
      </c>
      <c r="J1952">
        <v>0</v>
      </c>
      <c r="K1952">
        <v>0</v>
      </c>
      <c r="L1952" t="s">
        <v>40</v>
      </c>
      <c r="M1952" t="s">
        <v>60</v>
      </c>
      <c r="N1952" t="s">
        <v>48</v>
      </c>
      <c r="O1952">
        <v>16</v>
      </c>
      <c r="P1952" t="s">
        <v>49</v>
      </c>
      <c r="Q1952" t="s">
        <v>90</v>
      </c>
      <c r="R1952" t="s">
        <v>35</v>
      </c>
      <c r="S1952" t="s">
        <v>85</v>
      </c>
      <c r="T1952">
        <v>0</v>
      </c>
      <c r="U1952">
        <v>0</v>
      </c>
      <c r="V1952">
        <v>0</v>
      </c>
      <c r="W1952">
        <v>0</v>
      </c>
      <c r="X1952">
        <v>0</v>
      </c>
      <c r="Y1952" s="1">
        <v>45808</v>
      </c>
      <c r="Z1952" s="1">
        <v>45808</v>
      </c>
      <c r="AA1952">
        <v>4</v>
      </c>
      <c r="AB1952" t="s">
        <v>52</v>
      </c>
      <c r="AC1952" t="b">
        <v>1</v>
      </c>
      <c r="AD1952" t="b">
        <v>0</v>
      </c>
    </row>
    <row r="1953" spans="1:30" x14ac:dyDescent="0.25">
      <c r="A1953" t="s">
        <v>2008</v>
      </c>
      <c r="B1953" s="1">
        <v>45134</v>
      </c>
      <c r="D1953" s="1">
        <v>45711</v>
      </c>
      <c r="E1953" s="1">
        <v>45711</v>
      </c>
      <c r="F1953" s="1">
        <v>45755</v>
      </c>
      <c r="G1953" s="1">
        <v>45755</v>
      </c>
      <c r="H1953">
        <v>5</v>
      </c>
      <c r="I1953">
        <v>438.44</v>
      </c>
      <c r="J1953">
        <v>87.69</v>
      </c>
      <c r="K1953">
        <v>75.319999999999993</v>
      </c>
      <c r="L1953" t="s">
        <v>87</v>
      </c>
      <c r="M1953" t="s">
        <v>32</v>
      </c>
      <c r="N1953" t="s">
        <v>33</v>
      </c>
      <c r="O1953">
        <v>40</v>
      </c>
      <c r="P1953" t="s">
        <v>34</v>
      </c>
      <c r="Q1953" t="s">
        <v>43</v>
      </c>
      <c r="R1953" t="s">
        <v>44</v>
      </c>
      <c r="S1953" t="s">
        <v>100</v>
      </c>
      <c r="T1953">
        <v>0</v>
      </c>
      <c r="U1953">
        <v>0</v>
      </c>
      <c r="V1953">
        <v>0</v>
      </c>
      <c r="W1953">
        <v>1</v>
      </c>
      <c r="X1953">
        <v>2</v>
      </c>
      <c r="Y1953" s="1">
        <v>45488</v>
      </c>
      <c r="Z1953" s="1">
        <v>45488</v>
      </c>
      <c r="AA1953">
        <v>0</v>
      </c>
      <c r="AB1953" t="s">
        <v>38</v>
      </c>
      <c r="AC1953" t="b">
        <v>0</v>
      </c>
      <c r="AD1953" t="b">
        <v>1</v>
      </c>
    </row>
    <row r="1954" spans="1:30" x14ac:dyDescent="0.25">
      <c r="A1954" t="s">
        <v>2009</v>
      </c>
      <c r="B1954" s="1">
        <v>44017</v>
      </c>
      <c r="D1954" s="1">
        <v>44554</v>
      </c>
      <c r="E1954" s="1">
        <v>44554</v>
      </c>
      <c r="F1954" s="1">
        <v>45880</v>
      </c>
      <c r="G1954" s="1">
        <v>45880</v>
      </c>
      <c r="H1954">
        <v>4</v>
      </c>
      <c r="I1954">
        <v>63.89</v>
      </c>
      <c r="J1954">
        <v>15.97</v>
      </c>
      <c r="K1954">
        <v>19.3</v>
      </c>
      <c r="L1954" t="s">
        <v>87</v>
      </c>
      <c r="M1954" t="s">
        <v>69</v>
      </c>
      <c r="N1954" t="s">
        <v>48</v>
      </c>
      <c r="O1954">
        <v>28</v>
      </c>
      <c r="P1954" t="s">
        <v>70</v>
      </c>
      <c r="Q1954" t="s">
        <v>82</v>
      </c>
      <c r="R1954" t="s">
        <v>44</v>
      </c>
      <c r="S1954" t="s">
        <v>85</v>
      </c>
      <c r="T1954">
        <v>0</v>
      </c>
      <c r="U1954">
        <v>0</v>
      </c>
      <c r="V1954">
        <v>0</v>
      </c>
      <c r="W1954">
        <v>1</v>
      </c>
      <c r="X1954">
        <v>0</v>
      </c>
      <c r="Y1954">
        <v>0</v>
      </c>
      <c r="Z1954" t="s">
        <v>37</v>
      </c>
      <c r="AA1954">
        <v>1</v>
      </c>
      <c r="AB1954" t="s">
        <v>38</v>
      </c>
      <c r="AC1954" t="b">
        <v>1</v>
      </c>
      <c r="AD1954" t="b">
        <v>0</v>
      </c>
    </row>
    <row r="1955" spans="1:30" x14ac:dyDescent="0.25">
      <c r="A1955" t="s">
        <v>2010</v>
      </c>
      <c r="B1955" s="1">
        <v>44226</v>
      </c>
      <c r="D1955" s="1">
        <v>44806</v>
      </c>
      <c r="E1955" s="1">
        <v>44806</v>
      </c>
      <c r="F1955" s="1">
        <v>45240</v>
      </c>
      <c r="G1955" s="1">
        <v>45240</v>
      </c>
      <c r="H1955">
        <v>4</v>
      </c>
      <c r="I1955">
        <v>118.85</v>
      </c>
      <c r="J1955">
        <v>29.71</v>
      </c>
      <c r="K1955">
        <v>35.369999999999997</v>
      </c>
      <c r="L1955" t="s">
        <v>65</v>
      </c>
      <c r="M1955" t="s">
        <v>32</v>
      </c>
      <c r="N1955" t="s">
        <v>48</v>
      </c>
      <c r="O1955">
        <v>38</v>
      </c>
      <c r="P1955" t="s">
        <v>34</v>
      </c>
      <c r="Q1955" t="s">
        <v>43</v>
      </c>
      <c r="R1955" t="s">
        <v>56</v>
      </c>
      <c r="S1955" t="s">
        <v>72</v>
      </c>
      <c r="T1955">
        <v>0</v>
      </c>
      <c r="U1955">
        <v>0</v>
      </c>
      <c r="V1955">
        <v>0</v>
      </c>
      <c r="W1955">
        <v>0</v>
      </c>
      <c r="X1955">
        <v>3</v>
      </c>
      <c r="Y1955" s="1">
        <v>44631</v>
      </c>
      <c r="Z1955" s="1">
        <v>44631</v>
      </c>
      <c r="AA1955">
        <v>0</v>
      </c>
      <c r="AB1955" t="s">
        <v>38</v>
      </c>
      <c r="AC1955" t="b">
        <v>0</v>
      </c>
      <c r="AD1955" t="b">
        <v>1</v>
      </c>
    </row>
    <row r="1956" spans="1:30" x14ac:dyDescent="0.25">
      <c r="A1956" t="s">
        <v>2011</v>
      </c>
      <c r="B1956" s="1">
        <v>43921</v>
      </c>
      <c r="D1956" s="1">
        <v>45583</v>
      </c>
      <c r="E1956" s="1">
        <v>45583</v>
      </c>
      <c r="F1956" s="1">
        <v>45668</v>
      </c>
      <c r="G1956" s="1">
        <v>45668</v>
      </c>
      <c r="H1956">
        <v>2</v>
      </c>
      <c r="I1956">
        <v>2.2000000000000002</v>
      </c>
      <c r="J1956">
        <v>1.1000000000000001</v>
      </c>
      <c r="K1956">
        <v>0.5</v>
      </c>
      <c r="L1956" t="s">
        <v>59</v>
      </c>
      <c r="M1956" t="s">
        <v>32</v>
      </c>
      <c r="N1956" t="s">
        <v>33</v>
      </c>
      <c r="O1956">
        <v>33</v>
      </c>
      <c r="P1956" t="s">
        <v>34</v>
      </c>
      <c r="Q1956" t="s">
        <v>35</v>
      </c>
      <c r="R1956" t="s">
        <v>44</v>
      </c>
      <c r="S1956" t="s">
        <v>51</v>
      </c>
      <c r="T1956">
        <v>2</v>
      </c>
      <c r="U1956">
        <v>0</v>
      </c>
      <c r="V1956">
        <v>0</v>
      </c>
      <c r="W1956">
        <v>2</v>
      </c>
      <c r="X1956">
        <v>0</v>
      </c>
      <c r="Y1956" s="1">
        <v>44104</v>
      </c>
      <c r="Z1956" s="1">
        <v>44104</v>
      </c>
      <c r="AA1956">
        <v>0</v>
      </c>
      <c r="AB1956" t="s">
        <v>38</v>
      </c>
      <c r="AC1956" t="b">
        <v>1</v>
      </c>
      <c r="AD1956" t="b">
        <v>0</v>
      </c>
    </row>
    <row r="1957" spans="1:30" x14ac:dyDescent="0.25">
      <c r="A1957" t="s">
        <v>2012</v>
      </c>
      <c r="B1957" s="1">
        <v>44769</v>
      </c>
      <c r="D1957" s="1">
        <v>45069</v>
      </c>
      <c r="E1957" s="1">
        <v>45069</v>
      </c>
      <c r="F1957" s="1">
        <v>45786</v>
      </c>
      <c r="G1957" s="1">
        <v>45786</v>
      </c>
      <c r="H1957">
        <v>4</v>
      </c>
      <c r="I1957">
        <v>162.13999999999999</v>
      </c>
      <c r="J1957">
        <v>40.54</v>
      </c>
      <c r="K1957">
        <v>23.68</v>
      </c>
      <c r="L1957" t="s">
        <v>31</v>
      </c>
      <c r="M1957" t="s">
        <v>54</v>
      </c>
      <c r="N1957" t="s">
        <v>42</v>
      </c>
      <c r="O1957">
        <v>35</v>
      </c>
      <c r="P1957" t="s">
        <v>34</v>
      </c>
      <c r="Q1957" t="s">
        <v>50</v>
      </c>
      <c r="R1957" t="s">
        <v>35</v>
      </c>
      <c r="S1957" t="s">
        <v>35</v>
      </c>
      <c r="T1957">
        <v>1</v>
      </c>
      <c r="U1957">
        <v>0</v>
      </c>
      <c r="V1957">
        <v>1</v>
      </c>
      <c r="W1957">
        <v>0</v>
      </c>
      <c r="X1957">
        <v>1</v>
      </c>
      <c r="Y1957" s="1">
        <v>44941</v>
      </c>
      <c r="Z1957" s="1">
        <v>44941</v>
      </c>
      <c r="AA1957">
        <v>0</v>
      </c>
      <c r="AB1957" t="s">
        <v>52</v>
      </c>
      <c r="AC1957" t="b">
        <v>0</v>
      </c>
      <c r="AD1957" t="b">
        <v>0</v>
      </c>
    </row>
    <row r="1958" spans="1:30" x14ac:dyDescent="0.25">
      <c r="A1958" t="s">
        <v>2013</v>
      </c>
      <c r="B1958" s="1">
        <v>44050</v>
      </c>
      <c r="D1958" s="1">
        <v>44724</v>
      </c>
      <c r="E1958" s="1">
        <v>44724</v>
      </c>
      <c r="F1958" s="1">
        <v>45236</v>
      </c>
      <c r="G1958" s="1">
        <v>45236</v>
      </c>
      <c r="H1958">
        <v>5</v>
      </c>
      <c r="I1958">
        <v>181.52</v>
      </c>
      <c r="J1958">
        <v>36.299999999999997</v>
      </c>
      <c r="K1958">
        <v>4.5999999999999996</v>
      </c>
      <c r="L1958" t="s">
        <v>87</v>
      </c>
      <c r="M1958" t="s">
        <v>69</v>
      </c>
      <c r="N1958" t="s">
        <v>42</v>
      </c>
      <c r="O1958">
        <v>36</v>
      </c>
      <c r="P1958" t="s">
        <v>34</v>
      </c>
      <c r="Q1958" t="s">
        <v>35</v>
      </c>
      <c r="R1958" t="s">
        <v>44</v>
      </c>
      <c r="S1958" t="s">
        <v>57</v>
      </c>
      <c r="T1958">
        <v>0</v>
      </c>
      <c r="U1958">
        <v>0</v>
      </c>
      <c r="V1958">
        <v>0</v>
      </c>
      <c r="W1958">
        <v>0</v>
      </c>
      <c r="X1958">
        <v>0</v>
      </c>
      <c r="Y1958">
        <v>0</v>
      </c>
      <c r="Z1958" t="s">
        <v>37</v>
      </c>
      <c r="AA1958">
        <v>0</v>
      </c>
      <c r="AB1958" t="s">
        <v>52</v>
      </c>
      <c r="AC1958" t="b">
        <v>0</v>
      </c>
      <c r="AD1958" t="b">
        <v>0</v>
      </c>
    </row>
    <row r="1959" spans="1:30" x14ac:dyDescent="0.25">
      <c r="A1959" t="s">
        <v>2014</v>
      </c>
      <c r="B1959" s="1">
        <v>44905</v>
      </c>
      <c r="D1959" s="1">
        <v>45018</v>
      </c>
      <c r="E1959" s="1">
        <v>45018</v>
      </c>
      <c r="F1959" s="1">
        <v>45296</v>
      </c>
      <c r="G1959" s="1">
        <v>45296</v>
      </c>
      <c r="H1959">
        <v>2</v>
      </c>
      <c r="I1959">
        <v>179.19</v>
      </c>
      <c r="J1959">
        <v>89.6</v>
      </c>
      <c r="K1959">
        <v>124.82</v>
      </c>
      <c r="L1959" t="s">
        <v>59</v>
      </c>
      <c r="M1959" t="s">
        <v>62</v>
      </c>
      <c r="N1959" t="s">
        <v>48</v>
      </c>
      <c r="O1959">
        <v>37</v>
      </c>
      <c r="P1959" t="s">
        <v>34</v>
      </c>
      <c r="Q1959" t="s">
        <v>66</v>
      </c>
      <c r="R1959" t="s">
        <v>63</v>
      </c>
      <c r="S1959" t="s">
        <v>45</v>
      </c>
      <c r="T1959">
        <v>0</v>
      </c>
      <c r="U1959">
        <v>0</v>
      </c>
      <c r="V1959">
        <v>1</v>
      </c>
      <c r="W1959">
        <v>0</v>
      </c>
      <c r="X1959">
        <v>1</v>
      </c>
      <c r="Y1959" s="1">
        <v>45529</v>
      </c>
      <c r="Z1959" s="1">
        <v>45529</v>
      </c>
      <c r="AA1959">
        <v>10</v>
      </c>
      <c r="AB1959" t="s">
        <v>52</v>
      </c>
      <c r="AC1959" t="b">
        <v>1</v>
      </c>
      <c r="AD1959" t="b">
        <v>1</v>
      </c>
    </row>
    <row r="1960" spans="1:30" x14ac:dyDescent="0.25">
      <c r="A1960" t="s">
        <v>2015</v>
      </c>
      <c r="B1960" s="1">
        <v>44699</v>
      </c>
      <c r="D1960" s="1">
        <v>45289</v>
      </c>
      <c r="E1960" s="1">
        <v>45289</v>
      </c>
      <c r="F1960" s="1">
        <v>45539</v>
      </c>
      <c r="G1960" s="1">
        <v>45539</v>
      </c>
      <c r="H1960">
        <v>4</v>
      </c>
      <c r="I1960">
        <v>384.36</v>
      </c>
      <c r="J1960">
        <v>96.09</v>
      </c>
      <c r="K1960">
        <v>133.72</v>
      </c>
      <c r="L1960" t="s">
        <v>31</v>
      </c>
      <c r="M1960" t="s">
        <v>41</v>
      </c>
      <c r="N1960" t="s">
        <v>42</v>
      </c>
      <c r="O1960">
        <v>29</v>
      </c>
      <c r="P1960" t="s">
        <v>70</v>
      </c>
      <c r="Q1960" t="s">
        <v>66</v>
      </c>
      <c r="R1960" t="s">
        <v>44</v>
      </c>
      <c r="S1960" t="s">
        <v>57</v>
      </c>
      <c r="T1960">
        <v>0</v>
      </c>
      <c r="U1960">
        <v>0</v>
      </c>
      <c r="V1960">
        <v>1</v>
      </c>
      <c r="W1960">
        <v>0</v>
      </c>
      <c r="X1960">
        <v>0</v>
      </c>
      <c r="Y1960">
        <v>0</v>
      </c>
      <c r="Z1960" t="s">
        <v>37</v>
      </c>
      <c r="AA1960">
        <v>0</v>
      </c>
      <c r="AB1960" t="s">
        <v>38</v>
      </c>
      <c r="AC1960" t="b">
        <v>0</v>
      </c>
      <c r="AD1960" t="b">
        <v>1</v>
      </c>
    </row>
    <row r="1961" spans="1:30" x14ac:dyDescent="0.25">
      <c r="A1961" t="s">
        <v>2016</v>
      </c>
      <c r="B1961" s="1">
        <v>44908</v>
      </c>
      <c r="D1961" s="1">
        <v>45206</v>
      </c>
      <c r="E1961" s="1">
        <v>45206</v>
      </c>
      <c r="F1961" s="1">
        <v>45473</v>
      </c>
      <c r="G1961" s="1">
        <v>45473</v>
      </c>
      <c r="H1961">
        <v>2</v>
      </c>
      <c r="I1961">
        <v>43.7</v>
      </c>
      <c r="J1961">
        <v>21.85</v>
      </c>
      <c r="K1961">
        <v>20.09</v>
      </c>
      <c r="L1961" t="s">
        <v>40</v>
      </c>
      <c r="M1961" t="s">
        <v>41</v>
      </c>
      <c r="N1961" t="s">
        <v>48</v>
      </c>
      <c r="O1961">
        <v>18</v>
      </c>
      <c r="P1961" t="s">
        <v>49</v>
      </c>
      <c r="Q1961" t="s">
        <v>90</v>
      </c>
      <c r="R1961" t="s">
        <v>56</v>
      </c>
      <c r="S1961" t="s">
        <v>36</v>
      </c>
      <c r="T1961">
        <v>0</v>
      </c>
      <c r="U1961">
        <v>0</v>
      </c>
      <c r="V1961">
        <v>1</v>
      </c>
      <c r="W1961">
        <v>0</v>
      </c>
      <c r="X1961">
        <v>1</v>
      </c>
      <c r="Y1961">
        <v>0</v>
      </c>
      <c r="Z1961" t="s">
        <v>37</v>
      </c>
      <c r="AA1961">
        <v>0</v>
      </c>
      <c r="AB1961" t="s">
        <v>38</v>
      </c>
      <c r="AC1961" t="b">
        <v>1</v>
      </c>
      <c r="AD1961" t="b">
        <v>0</v>
      </c>
    </row>
    <row r="1962" spans="1:30" x14ac:dyDescent="0.25">
      <c r="A1962" t="s">
        <v>2017</v>
      </c>
      <c r="B1962" s="1">
        <v>44867</v>
      </c>
      <c r="D1962" s="1">
        <v>45183</v>
      </c>
      <c r="E1962" s="1">
        <v>45183</v>
      </c>
      <c r="F1962" s="1">
        <v>45767</v>
      </c>
      <c r="G1962" s="1">
        <v>45767</v>
      </c>
      <c r="H1962">
        <v>6</v>
      </c>
      <c r="I1962">
        <v>180.98</v>
      </c>
      <c r="J1962">
        <v>30.16</v>
      </c>
      <c r="K1962">
        <v>24.95</v>
      </c>
      <c r="L1962" t="s">
        <v>59</v>
      </c>
      <c r="M1962" t="s">
        <v>95</v>
      </c>
      <c r="N1962" t="s">
        <v>48</v>
      </c>
      <c r="O1962">
        <v>55</v>
      </c>
      <c r="P1962" t="s">
        <v>34</v>
      </c>
      <c r="Q1962" t="s">
        <v>55</v>
      </c>
      <c r="R1962" t="s">
        <v>44</v>
      </c>
      <c r="S1962" t="s">
        <v>72</v>
      </c>
      <c r="T1962">
        <v>0</v>
      </c>
      <c r="U1962">
        <v>0</v>
      </c>
      <c r="V1962">
        <v>0</v>
      </c>
      <c r="W1962">
        <v>0</v>
      </c>
      <c r="X1962">
        <v>4</v>
      </c>
      <c r="Y1962" s="1">
        <v>45670</v>
      </c>
      <c r="Z1962" s="1">
        <v>45670</v>
      </c>
      <c r="AA1962">
        <v>0</v>
      </c>
      <c r="AB1962" t="s">
        <v>73</v>
      </c>
      <c r="AC1962" t="b">
        <v>0</v>
      </c>
      <c r="AD1962" t="b">
        <v>1</v>
      </c>
    </row>
    <row r="1963" spans="1:30" x14ac:dyDescent="0.25">
      <c r="A1963" t="s">
        <v>2018</v>
      </c>
      <c r="B1963" s="1">
        <v>43913</v>
      </c>
      <c r="D1963" s="1">
        <v>44351</v>
      </c>
      <c r="E1963" s="1">
        <v>44351</v>
      </c>
      <c r="F1963" s="1">
        <v>45853</v>
      </c>
      <c r="G1963" s="1">
        <v>45853</v>
      </c>
      <c r="H1963">
        <v>3</v>
      </c>
      <c r="I1963">
        <v>436.95</v>
      </c>
      <c r="J1963">
        <v>145.65</v>
      </c>
      <c r="K1963">
        <v>154.38</v>
      </c>
      <c r="L1963" t="s">
        <v>65</v>
      </c>
      <c r="M1963" t="s">
        <v>95</v>
      </c>
      <c r="N1963" t="s">
        <v>48</v>
      </c>
      <c r="O1963">
        <v>37</v>
      </c>
      <c r="P1963" t="s">
        <v>34</v>
      </c>
      <c r="Q1963" t="s">
        <v>55</v>
      </c>
      <c r="R1963" t="s">
        <v>63</v>
      </c>
      <c r="S1963" t="s">
        <v>96</v>
      </c>
      <c r="T1963">
        <v>0</v>
      </c>
      <c r="U1963">
        <v>0</v>
      </c>
      <c r="V1963">
        <v>0</v>
      </c>
      <c r="W1963">
        <v>0</v>
      </c>
      <c r="X1963">
        <v>0</v>
      </c>
      <c r="Y1963" s="1">
        <v>44172</v>
      </c>
      <c r="Z1963" s="1">
        <v>44172</v>
      </c>
      <c r="AA1963">
        <v>3</v>
      </c>
      <c r="AB1963" t="s">
        <v>38</v>
      </c>
      <c r="AC1963" t="b">
        <v>0</v>
      </c>
      <c r="AD1963" t="b">
        <v>0</v>
      </c>
    </row>
    <row r="1964" spans="1:30" x14ac:dyDescent="0.25">
      <c r="A1964" t="s">
        <v>2019</v>
      </c>
      <c r="B1964" s="1">
        <v>44903</v>
      </c>
      <c r="D1964" s="1">
        <v>45511</v>
      </c>
      <c r="E1964" s="1">
        <v>45511</v>
      </c>
      <c r="F1964" s="1">
        <v>45729</v>
      </c>
      <c r="G1964" s="1">
        <v>45729</v>
      </c>
      <c r="H1964">
        <v>3</v>
      </c>
      <c r="I1964">
        <v>168.68</v>
      </c>
      <c r="J1964">
        <v>56.23</v>
      </c>
      <c r="K1964">
        <v>69.09</v>
      </c>
      <c r="L1964" t="s">
        <v>59</v>
      </c>
      <c r="M1964" t="s">
        <v>41</v>
      </c>
      <c r="N1964" t="s">
        <v>42</v>
      </c>
      <c r="O1964">
        <v>19</v>
      </c>
      <c r="P1964" t="s">
        <v>49</v>
      </c>
      <c r="Q1964" t="s">
        <v>50</v>
      </c>
      <c r="R1964" t="s">
        <v>63</v>
      </c>
      <c r="S1964" t="s">
        <v>72</v>
      </c>
      <c r="T1964">
        <v>0</v>
      </c>
      <c r="U1964">
        <v>1</v>
      </c>
      <c r="V1964">
        <v>0</v>
      </c>
      <c r="W1964">
        <v>1</v>
      </c>
      <c r="X1964">
        <v>0</v>
      </c>
      <c r="Y1964" s="1">
        <v>45587</v>
      </c>
      <c r="Z1964" s="1">
        <v>45587</v>
      </c>
      <c r="AA1964">
        <v>0</v>
      </c>
      <c r="AB1964" t="s">
        <v>38</v>
      </c>
      <c r="AC1964" t="b">
        <v>1</v>
      </c>
      <c r="AD1964" t="b">
        <v>1</v>
      </c>
    </row>
    <row r="1965" spans="1:30" x14ac:dyDescent="0.25">
      <c r="A1965" t="s">
        <v>2020</v>
      </c>
      <c r="B1965" s="1">
        <v>45473</v>
      </c>
      <c r="D1965" s="1">
        <v>45526</v>
      </c>
      <c r="E1965" s="1">
        <v>45526</v>
      </c>
      <c r="F1965" s="1">
        <v>45565</v>
      </c>
      <c r="G1965" s="1">
        <v>45565</v>
      </c>
      <c r="H1965">
        <v>4</v>
      </c>
      <c r="I1965">
        <v>268.70999999999998</v>
      </c>
      <c r="J1965">
        <v>67.180000000000007</v>
      </c>
      <c r="K1965">
        <v>179.9</v>
      </c>
      <c r="L1965" t="s">
        <v>40</v>
      </c>
      <c r="M1965" t="s">
        <v>104</v>
      </c>
      <c r="N1965" t="s">
        <v>42</v>
      </c>
      <c r="O1965">
        <v>58</v>
      </c>
      <c r="P1965" t="s">
        <v>34</v>
      </c>
      <c r="Q1965" t="s">
        <v>55</v>
      </c>
      <c r="R1965" t="s">
        <v>35</v>
      </c>
      <c r="S1965" t="s">
        <v>36</v>
      </c>
      <c r="T1965">
        <v>0</v>
      </c>
      <c r="U1965">
        <v>0</v>
      </c>
      <c r="V1965">
        <v>0</v>
      </c>
      <c r="W1965">
        <v>0</v>
      </c>
      <c r="X1965">
        <v>2</v>
      </c>
      <c r="Y1965">
        <v>0</v>
      </c>
      <c r="Z1965" t="s">
        <v>37</v>
      </c>
      <c r="AA1965">
        <v>0</v>
      </c>
      <c r="AB1965" t="s">
        <v>52</v>
      </c>
      <c r="AC1965" t="b">
        <v>1</v>
      </c>
      <c r="AD1965" t="b">
        <v>0</v>
      </c>
    </row>
    <row r="1966" spans="1:30" x14ac:dyDescent="0.25">
      <c r="A1966" t="s">
        <v>2021</v>
      </c>
      <c r="B1966" s="1">
        <v>43955</v>
      </c>
      <c r="D1966" s="1">
        <v>45558</v>
      </c>
      <c r="E1966" s="1">
        <v>45558</v>
      </c>
      <c r="F1966" s="1">
        <v>45890</v>
      </c>
      <c r="G1966" s="1">
        <v>45890</v>
      </c>
      <c r="H1966">
        <v>2</v>
      </c>
      <c r="I1966">
        <v>13.6</v>
      </c>
      <c r="J1966">
        <v>6.8</v>
      </c>
      <c r="K1966">
        <v>6.41</v>
      </c>
      <c r="L1966" t="s">
        <v>65</v>
      </c>
      <c r="M1966" t="s">
        <v>62</v>
      </c>
      <c r="N1966" t="s">
        <v>48</v>
      </c>
      <c r="O1966">
        <v>28</v>
      </c>
      <c r="P1966" t="s">
        <v>70</v>
      </c>
      <c r="Q1966" t="s">
        <v>90</v>
      </c>
      <c r="R1966" t="s">
        <v>35</v>
      </c>
      <c r="S1966" t="s">
        <v>85</v>
      </c>
      <c r="T1966">
        <v>1</v>
      </c>
      <c r="U1966">
        <v>0</v>
      </c>
      <c r="V1966">
        <v>0</v>
      </c>
      <c r="W1966">
        <v>0</v>
      </c>
      <c r="X1966">
        <v>0</v>
      </c>
      <c r="Y1966" s="1">
        <v>44041</v>
      </c>
      <c r="Z1966" s="1">
        <v>44041</v>
      </c>
      <c r="AA1966">
        <v>8</v>
      </c>
      <c r="AB1966" t="s">
        <v>73</v>
      </c>
      <c r="AC1966" t="b">
        <v>1</v>
      </c>
      <c r="AD1966" t="b">
        <v>0</v>
      </c>
    </row>
    <row r="1967" spans="1:30" x14ac:dyDescent="0.25">
      <c r="A1967" t="s">
        <v>2022</v>
      </c>
      <c r="B1967" s="1">
        <v>44966</v>
      </c>
      <c r="D1967" s="1">
        <v>45008</v>
      </c>
      <c r="E1967" s="1">
        <v>45008</v>
      </c>
      <c r="F1967" s="1">
        <v>45113</v>
      </c>
      <c r="G1967" s="1">
        <v>45113</v>
      </c>
      <c r="H1967">
        <v>5</v>
      </c>
      <c r="I1967">
        <v>312.67</v>
      </c>
      <c r="J1967">
        <v>62.53</v>
      </c>
      <c r="K1967">
        <v>33.75</v>
      </c>
      <c r="L1967" t="s">
        <v>47</v>
      </c>
      <c r="M1967" t="s">
        <v>104</v>
      </c>
      <c r="N1967" t="s">
        <v>48</v>
      </c>
      <c r="O1967">
        <v>16</v>
      </c>
      <c r="P1967" t="s">
        <v>49</v>
      </c>
      <c r="Q1967" t="s">
        <v>55</v>
      </c>
      <c r="R1967" t="s">
        <v>67</v>
      </c>
      <c r="S1967" t="s">
        <v>72</v>
      </c>
      <c r="T1967">
        <v>0</v>
      </c>
      <c r="U1967">
        <v>0</v>
      </c>
      <c r="V1967">
        <v>0</v>
      </c>
      <c r="W1967">
        <v>1</v>
      </c>
      <c r="X1967">
        <v>2</v>
      </c>
      <c r="Y1967" s="1">
        <v>45493</v>
      </c>
      <c r="Z1967" s="1">
        <v>45493</v>
      </c>
      <c r="AA1967">
        <v>4</v>
      </c>
      <c r="AB1967" t="s">
        <v>38</v>
      </c>
      <c r="AC1967" t="b">
        <v>1</v>
      </c>
      <c r="AD1967" t="b">
        <v>0</v>
      </c>
    </row>
    <row r="1968" spans="1:30" x14ac:dyDescent="0.25">
      <c r="A1968" t="s">
        <v>2023</v>
      </c>
      <c r="B1968" s="1">
        <v>44591</v>
      </c>
      <c r="D1968" s="1">
        <v>45493</v>
      </c>
      <c r="E1968" s="1">
        <v>45493</v>
      </c>
      <c r="F1968" s="1">
        <v>45672</v>
      </c>
      <c r="G1968" s="1">
        <v>45672</v>
      </c>
      <c r="H1968">
        <v>2</v>
      </c>
      <c r="I1968">
        <v>131.96</v>
      </c>
      <c r="J1968">
        <v>65.98</v>
      </c>
      <c r="K1968">
        <v>98.96</v>
      </c>
      <c r="L1968" t="s">
        <v>40</v>
      </c>
      <c r="M1968" t="s">
        <v>69</v>
      </c>
      <c r="N1968" t="s">
        <v>42</v>
      </c>
      <c r="O1968">
        <v>49</v>
      </c>
      <c r="P1968" t="s">
        <v>34</v>
      </c>
      <c r="Q1968" t="s">
        <v>90</v>
      </c>
      <c r="R1968" t="s">
        <v>44</v>
      </c>
      <c r="S1968" t="s">
        <v>45</v>
      </c>
      <c r="T1968">
        <v>0</v>
      </c>
      <c r="U1968">
        <v>0</v>
      </c>
      <c r="V1968">
        <v>0</v>
      </c>
      <c r="W1968">
        <v>0</v>
      </c>
      <c r="X1968">
        <v>0</v>
      </c>
      <c r="Y1968" s="1">
        <v>45455</v>
      </c>
      <c r="Z1968" s="1">
        <v>45455</v>
      </c>
      <c r="AA1968">
        <v>0</v>
      </c>
      <c r="AB1968" t="s">
        <v>73</v>
      </c>
      <c r="AC1968" t="b">
        <v>1</v>
      </c>
      <c r="AD1968" t="b">
        <v>0</v>
      </c>
    </row>
    <row r="1969" spans="1:30" x14ac:dyDescent="0.25">
      <c r="A1969" t="s">
        <v>2024</v>
      </c>
      <c r="B1969" s="1">
        <v>43947</v>
      </c>
      <c r="D1969" s="1">
        <v>44062</v>
      </c>
      <c r="E1969" s="1">
        <v>44062</v>
      </c>
      <c r="F1969" s="1">
        <v>44760</v>
      </c>
      <c r="G1969" s="1">
        <v>44760</v>
      </c>
      <c r="H1969">
        <v>4</v>
      </c>
      <c r="I1969">
        <v>227.21</v>
      </c>
      <c r="J1969">
        <v>56.8</v>
      </c>
      <c r="K1969">
        <v>43.87</v>
      </c>
      <c r="L1969" t="s">
        <v>40</v>
      </c>
      <c r="M1969" t="s">
        <v>54</v>
      </c>
      <c r="N1969" t="s">
        <v>48</v>
      </c>
      <c r="O1969">
        <v>42</v>
      </c>
      <c r="P1969" t="s">
        <v>34</v>
      </c>
      <c r="Q1969" t="s">
        <v>50</v>
      </c>
      <c r="R1969" t="s">
        <v>44</v>
      </c>
      <c r="S1969" t="s">
        <v>57</v>
      </c>
      <c r="T1969">
        <v>0</v>
      </c>
      <c r="U1969">
        <v>0</v>
      </c>
      <c r="V1969">
        <v>1</v>
      </c>
      <c r="W1969">
        <v>1</v>
      </c>
      <c r="X1969">
        <v>0</v>
      </c>
      <c r="Y1969" s="1">
        <v>45738</v>
      </c>
      <c r="Z1969" s="1">
        <v>45738</v>
      </c>
      <c r="AA1969">
        <v>0</v>
      </c>
      <c r="AB1969" t="s">
        <v>73</v>
      </c>
      <c r="AC1969" t="b">
        <v>0</v>
      </c>
      <c r="AD1969" t="b">
        <v>0</v>
      </c>
    </row>
    <row r="1970" spans="1:30" x14ac:dyDescent="0.25">
      <c r="A1970" t="s">
        <v>2025</v>
      </c>
      <c r="B1970" s="1">
        <v>45117</v>
      </c>
      <c r="D1970" s="1">
        <v>45666</v>
      </c>
      <c r="E1970" s="1">
        <v>45666</v>
      </c>
      <c r="F1970" s="1">
        <v>45801</v>
      </c>
      <c r="G1970" s="1">
        <v>45801</v>
      </c>
      <c r="H1970">
        <v>2</v>
      </c>
      <c r="I1970">
        <v>105.78</v>
      </c>
      <c r="J1970">
        <v>52.89</v>
      </c>
      <c r="K1970">
        <v>82.11</v>
      </c>
      <c r="L1970" t="s">
        <v>59</v>
      </c>
      <c r="M1970" t="s">
        <v>54</v>
      </c>
      <c r="N1970" t="s">
        <v>48</v>
      </c>
      <c r="O1970">
        <v>28</v>
      </c>
      <c r="P1970" t="s">
        <v>70</v>
      </c>
      <c r="Q1970" t="s">
        <v>55</v>
      </c>
      <c r="R1970" t="s">
        <v>63</v>
      </c>
      <c r="S1970" t="s">
        <v>96</v>
      </c>
      <c r="T1970">
        <v>0</v>
      </c>
      <c r="U1970">
        <v>0</v>
      </c>
      <c r="V1970">
        <v>0</v>
      </c>
      <c r="W1970">
        <v>1</v>
      </c>
      <c r="X1970">
        <v>2</v>
      </c>
      <c r="Y1970" s="1">
        <v>45185</v>
      </c>
      <c r="Z1970" s="1">
        <v>45185</v>
      </c>
      <c r="AA1970">
        <v>9</v>
      </c>
      <c r="AB1970" t="s">
        <v>52</v>
      </c>
      <c r="AC1970" t="b">
        <v>1</v>
      </c>
      <c r="AD1970" t="b">
        <v>0</v>
      </c>
    </row>
    <row r="1971" spans="1:30" x14ac:dyDescent="0.25">
      <c r="A1971" t="s">
        <v>2026</v>
      </c>
      <c r="B1971" s="1">
        <v>45239</v>
      </c>
      <c r="D1971" s="1">
        <v>45923</v>
      </c>
      <c r="E1971" s="1">
        <v>45923</v>
      </c>
      <c r="F1971" s="1">
        <v>45928</v>
      </c>
      <c r="G1971" s="1">
        <v>45928</v>
      </c>
      <c r="H1971">
        <v>2</v>
      </c>
      <c r="I1971">
        <v>17.2</v>
      </c>
      <c r="J1971">
        <v>8.6</v>
      </c>
      <c r="K1971">
        <v>13.51</v>
      </c>
      <c r="L1971" t="s">
        <v>65</v>
      </c>
      <c r="M1971" t="s">
        <v>104</v>
      </c>
      <c r="N1971" t="s">
        <v>48</v>
      </c>
      <c r="O1971">
        <v>41</v>
      </c>
      <c r="P1971" t="s">
        <v>34</v>
      </c>
      <c r="Q1971" t="s">
        <v>43</v>
      </c>
      <c r="R1971" t="s">
        <v>63</v>
      </c>
      <c r="S1971" t="s">
        <v>45</v>
      </c>
      <c r="T1971">
        <v>0</v>
      </c>
      <c r="U1971">
        <v>0</v>
      </c>
      <c r="V1971">
        <v>0</v>
      </c>
      <c r="W1971">
        <v>0</v>
      </c>
      <c r="X1971">
        <v>0</v>
      </c>
      <c r="Y1971" s="1">
        <v>45510</v>
      </c>
      <c r="Z1971" s="1">
        <v>45510</v>
      </c>
      <c r="AA1971">
        <v>0</v>
      </c>
      <c r="AB1971" t="s">
        <v>38</v>
      </c>
      <c r="AC1971" t="b">
        <v>1</v>
      </c>
      <c r="AD1971" t="b">
        <v>1</v>
      </c>
    </row>
    <row r="1972" spans="1:30" x14ac:dyDescent="0.25">
      <c r="A1972" t="s">
        <v>2027</v>
      </c>
      <c r="B1972" s="1">
        <v>44523</v>
      </c>
      <c r="D1972" s="1">
        <v>45569</v>
      </c>
      <c r="E1972" s="1">
        <v>45569</v>
      </c>
      <c r="F1972" s="1">
        <v>45712</v>
      </c>
      <c r="G1972" s="1">
        <v>45712</v>
      </c>
      <c r="H1972">
        <v>1</v>
      </c>
      <c r="I1972">
        <v>81.27</v>
      </c>
      <c r="J1972">
        <v>81.27</v>
      </c>
      <c r="K1972">
        <v>64.959999999999994</v>
      </c>
      <c r="L1972" t="s">
        <v>59</v>
      </c>
      <c r="M1972" t="s">
        <v>69</v>
      </c>
      <c r="N1972" t="s">
        <v>33</v>
      </c>
      <c r="O1972">
        <v>20</v>
      </c>
      <c r="P1972" t="s">
        <v>70</v>
      </c>
      <c r="Q1972" t="s">
        <v>35</v>
      </c>
      <c r="R1972" t="s">
        <v>44</v>
      </c>
      <c r="S1972" t="s">
        <v>45</v>
      </c>
      <c r="T1972">
        <v>0</v>
      </c>
      <c r="U1972">
        <v>0</v>
      </c>
      <c r="V1972">
        <v>1</v>
      </c>
      <c r="W1972">
        <v>0</v>
      </c>
      <c r="X1972">
        <v>0</v>
      </c>
      <c r="Y1972" s="1">
        <v>45928</v>
      </c>
      <c r="Z1972" s="1">
        <v>45928</v>
      </c>
      <c r="AA1972">
        <v>7</v>
      </c>
      <c r="AB1972" t="s">
        <v>38</v>
      </c>
      <c r="AC1972" t="b">
        <v>0</v>
      </c>
      <c r="AD1972" t="b">
        <v>0</v>
      </c>
    </row>
    <row r="1973" spans="1:30" x14ac:dyDescent="0.25">
      <c r="A1973" t="s">
        <v>2028</v>
      </c>
      <c r="B1973" s="1">
        <v>45196</v>
      </c>
      <c r="D1973" s="1">
        <v>45363</v>
      </c>
      <c r="E1973" s="1">
        <v>45363</v>
      </c>
      <c r="F1973" s="1">
        <v>45935</v>
      </c>
      <c r="G1973" s="1">
        <v>45935</v>
      </c>
      <c r="H1973">
        <v>7</v>
      </c>
      <c r="I1973">
        <v>402.95</v>
      </c>
      <c r="J1973">
        <v>57.56</v>
      </c>
      <c r="K1973">
        <v>50.26</v>
      </c>
      <c r="L1973" t="s">
        <v>40</v>
      </c>
      <c r="M1973" t="s">
        <v>95</v>
      </c>
      <c r="N1973" t="s">
        <v>48</v>
      </c>
      <c r="O1973">
        <v>35</v>
      </c>
      <c r="P1973" t="s">
        <v>34</v>
      </c>
      <c r="Q1973" t="s">
        <v>66</v>
      </c>
      <c r="R1973" t="s">
        <v>35</v>
      </c>
      <c r="S1973" t="s">
        <v>100</v>
      </c>
      <c r="T1973">
        <v>0</v>
      </c>
      <c r="U1973">
        <v>0</v>
      </c>
      <c r="V1973">
        <v>0</v>
      </c>
      <c r="W1973">
        <v>0</v>
      </c>
      <c r="X1973">
        <v>4</v>
      </c>
      <c r="Y1973" s="1">
        <v>45815</v>
      </c>
      <c r="Z1973" s="1">
        <v>45815</v>
      </c>
      <c r="AA1973">
        <v>6</v>
      </c>
      <c r="AB1973" t="s">
        <v>52</v>
      </c>
      <c r="AC1973" t="b">
        <v>1</v>
      </c>
      <c r="AD1973" t="b">
        <v>1</v>
      </c>
    </row>
    <row r="1974" spans="1:30" x14ac:dyDescent="0.25">
      <c r="A1974" t="s">
        <v>2029</v>
      </c>
      <c r="B1974" s="1">
        <v>45157</v>
      </c>
      <c r="D1974">
        <v>0</v>
      </c>
      <c r="E1974" t="s">
        <v>92</v>
      </c>
      <c r="F1974">
        <v>0</v>
      </c>
      <c r="G1974" t="s">
        <v>92</v>
      </c>
      <c r="H1974">
        <v>0</v>
      </c>
      <c r="I1974">
        <v>0</v>
      </c>
      <c r="J1974">
        <v>0</v>
      </c>
      <c r="K1974">
        <v>0</v>
      </c>
      <c r="L1974" t="s">
        <v>40</v>
      </c>
      <c r="M1974" t="s">
        <v>95</v>
      </c>
      <c r="N1974" t="s">
        <v>33</v>
      </c>
      <c r="O1974">
        <v>37</v>
      </c>
      <c r="P1974" t="s">
        <v>34</v>
      </c>
      <c r="Q1974" t="s">
        <v>90</v>
      </c>
      <c r="R1974" t="s">
        <v>63</v>
      </c>
      <c r="S1974" t="s">
        <v>72</v>
      </c>
      <c r="T1974">
        <v>1</v>
      </c>
      <c r="U1974">
        <v>0</v>
      </c>
      <c r="V1974">
        <v>0</v>
      </c>
      <c r="W1974">
        <v>0</v>
      </c>
      <c r="X1974">
        <v>0</v>
      </c>
      <c r="Y1974" s="1">
        <v>45586</v>
      </c>
      <c r="Z1974" s="1">
        <v>45586</v>
      </c>
      <c r="AA1974">
        <v>0</v>
      </c>
      <c r="AB1974" t="s">
        <v>38</v>
      </c>
      <c r="AC1974" t="b">
        <v>0</v>
      </c>
      <c r="AD1974" t="b">
        <v>0</v>
      </c>
    </row>
    <row r="1975" spans="1:30" x14ac:dyDescent="0.25">
      <c r="A1975" t="s">
        <v>2030</v>
      </c>
      <c r="B1975" s="1">
        <v>44116</v>
      </c>
      <c r="D1975" s="1">
        <v>44695</v>
      </c>
      <c r="E1975" s="1">
        <v>44695</v>
      </c>
      <c r="F1975" s="1">
        <v>45474</v>
      </c>
      <c r="G1975" s="1">
        <v>45474</v>
      </c>
      <c r="H1975">
        <v>2</v>
      </c>
      <c r="I1975">
        <v>107.28</v>
      </c>
      <c r="J1975">
        <v>53.64</v>
      </c>
      <c r="K1975">
        <v>81.87</v>
      </c>
      <c r="L1975" t="s">
        <v>47</v>
      </c>
      <c r="M1975" t="s">
        <v>69</v>
      </c>
      <c r="N1975" t="s">
        <v>48</v>
      </c>
      <c r="O1975">
        <v>16</v>
      </c>
      <c r="P1975" t="s">
        <v>49</v>
      </c>
      <c r="Q1975" t="s">
        <v>82</v>
      </c>
      <c r="R1975" t="s">
        <v>67</v>
      </c>
      <c r="S1975" t="s">
        <v>96</v>
      </c>
      <c r="T1975">
        <v>0</v>
      </c>
      <c r="U1975">
        <v>0</v>
      </c>
      <c r="V1975">
        <v>0</v>
      </c>
      <c r="W1975">
        <v>0</v>
      </c>
      <c r="X1975">
        <v>0</v>
      </c>
      <c r="Y1975" s="1">
        <v>44875</v>
      </c>
      <c r="Z1975" s="1">
        <v>44875</v>
      </c>
      <c r="AA1975">
        <v>0</v>
      </c>
      <c r="AB1975" t="s">
        <v>38</v>
      </c>
      <c r="AC1975" t="b">
        <v>1</v>
      </c>
      <c r="AD1975" t="b">
        <v>0</v>
      </c>
    </row>
    <row r="1976" spans="1:30" x14ac:dyDescent="0.25">
      <c r="A1976" t="s">
        <v>2031</v>
      </c>
      <c r="B1976" s="1">
        <v>45330</v>
      </c>
      <c r="D1976" s="1">
        <v>45509</v>
      </c>
      <c r="E1976" s="1">
        <v>45509</v>
      </c>
      <c r="F1976" s="1">
        <v>45569</v>
      </c>
      <c r="G1976" s="1">
        <v>45569</v>
      </c>
      <c r="H1976">
        <v>3</v>
      </c>
      <c r="I1976">
        <v>162.77000000000001</v>
      </c>
      <c r="J1976">
        <v>54.26</v>
      </c>
      <c r="K1976">
        <v>79.44</v>
      </c>
      <c r="L1976" t="s">
        <v>59</v>
      </c>
      <c r="M1976" t="s">
        <v>32</v>
      </c>
      <c r="N1976" t="s">
        <v>42</v>
      </c>
      <c r="O1976">
        <v>32</v>
      </c>
      <c r="P1976" t="s">
        <v>34</v>
      </c>
      <c r="Q1976" t="s">
        <v>35</v>
      </c>
      <c r="R1976" t="s">
        <v>35</v>
      </c>
      <c r="S1976" t="s">
        <v>36</v>
      </c>
      <c r="T1976">
        <v>0</v>
      </c>
      <c r="U1976">
        <v>0</v>
      </c>
      <c r="V1976">
        <v>0</v>
      </c>
      <c r="W1976">
        <v>1</v>
      </c>
      <c r="X1976">
        <v>2</v>
      </c>
      <c r="Y1976" s="1">
        <v>45333</v>
      </c>
      <c r="Z1976" s="1">
        <v>45333</v>
      </c>
      <c r="AA1976">
        <v>0</v>
      </c>
      <c r="AB1976" t="s">
        <v>38</v>
      </c>
      <c r="AC1976" t="b">
        <v>0</v>
      </c>
      <c r="AD1976" t="b">
        <v>0</v>
      </c>
    </row>
    <row r="1977" spans="1:30" x14ac:dyDescent="0.25">
      <c r="A1977" t="s">
        <v>2032</v>
      </c>
      <c r="B1977" s="1">
        <v>43993</v>
      </c>
      <c r="D1977" s="1">
        <v>44297</v>
      </c>
      <c r="E1977" s="1">
        <v>44297</v>
      </c>
      <c r="F1977" s="1">
        <v>44914</v>
      </c>
      <c r="G1977" s="1">
        <v>44914</v>
      </c>
      <c r="H1977">
        <v>2</v>
      </c>
      <c r="I1977">
        <v>51.22</v>
      </c>
      <c r="J1977">
        <v>25.61</v>
      </c>
      <c r="K1977">
        <v>35.24</v>
      </c>
      <c r="L1977" t="s">
        <v>31</v>
      </c>
      <c r="M1977" t="s">
        <v>76</v>
      </c>
      <c r="N1977" t="s">
        <v>33</v>
      </c>
      <c r="O1977">
        <v>23</v>
      </c>
      <c r="P1977" t="s">
        <v>70</v>
      </c>
      <c r="Q1977" t="s">
        <v>66</v>
      </c>
      <c r="R1977" t="s">
        <v>63</v>
      </c>
      <c r="S1977" t="s">
        <v>100</v>
      </c>
      <c r="T1977">
        <v>0</v>
      </c>
      <c r="U1977">
        <v>0</v>
      </c>
      <c r="V1977">
        <v>0</v>
      </c>
      <c r="W1977">
        <v>1</v>
      </c>
      <c r="X1977">
        <v>1</v>
      </c>
      <c r="Y1977" s="1">
        <v>45823</v>
      </c>
      <c r="Z1977" s="1">
        <v>45823</v>
      </c>
      <c r="AA1977">
        <v>0</v>
      </c>
      <c r="AB1977" t="s">
        <v>52</v>
      </c>
      <c r="AC1977" t="b">
        <v>1</v>
      </c>
      <c r="AD1977" t="b">
        <v>0</v>
      </c>
    </row>
    <row r="1978" spans="1:30" x14ac:dyDescent="0.25">
      <c r="A1978" t="s">
        <v>2033</v>
      </c>
      <c r="B1978" s="1">
        <v>45292</v>
      </c>
      <c r="D1978" s="1">
        <v>45834</v>
      </c>
      <c r="E1978" s="1">
        <v>45834</v>
      </c>
      <c r="F1978" s="1">
        <v>45858</v>
      </c>
      <c r="G1978" s="1">
        <v>45858</v>
      </c>
      <c r="H1978">
        <v>1</v>
      </c>
      <c r="I1978">
        <v>37.75</v>
      </c>
      <c r="J1978">
        <v>37.75</v>
      </c>
      <c r="K1978">
        <v>0.5</v>
      </c>
      <c r="L1978" t="s">
        <v>65</v>
      </c>
      <c r="M1978" t="s">
        <v>54</v>
      </c>
      <c r="N1978" t="s">
        <v>33</v>
      </c>
      <c r="O1978">
        <v>37</v>
      </c>
      <c r="P1978" t="s">
        <v>34</v>
      </c>
      <c r="Q1978" t="s">
        <v>55</v>
      </c>
      <c r="R1978" t="s">
        <v>44</v>
      </c>
      <c r="S1978" t="s">
        <v>36</v>
      </c>
      <c r="T1978">
        <v>0</v>
      </c>
      <c r="U1978">
        <v>0</v>
      </c>
      <c r="V1978">
        <v>0</v>
      </c>
      <c r="W1978">
        <v>1</v>
      </c>
      <c r="X1978">
        <v>0</v>
      </c>
      <c r="Y1978" s="1">
        <v>45811</v>
      </c>
      <c r="Z1978" s="1">
        <v>45811</v>
      </c>
      <c r="AA1978">
        <v>0</v>
      </c>
      <c r="AB1978" t="s">
        <v>73</v>
      </c>
      <c r="AC1978" t="b">
        <v>1</v>
      </c>
      <c r="AD1978" t="b">
        <v>0</v>
      </c>
    </row>
    <row r="1979" spans="1:30" x14ac:dyDescent="0.25">
      <c r="A1979" t="s">
        <v>2034</v>
      </c>
      <c r="B1979" s="1">
        <v>44154</v>
      </c>
      <c r="D1979" s="1">
        <v>45724</v>
      </c>
      <c r="E1979" s="1">
        <v>45724</v>
      </c>
      <c r="F1979" s="1">
        <v>45873</v>
      </c>
      <c r="G1979" s="1">
        <v>45873</v>
      </c>
      <c r="H1979">
        <v>2</v>
      </c>
      <c r="I1979">
        <v>101.62</v>
      </c>
      <c r="J1979">
        <v>50.81</v>
      </c>
      <c r="K1979">
        <v>64.33</v>
      </c>
      <c r="L1979" t="s">
        <v>87</v>
      </c>
      <c r="M1979" t="s">
        <v>41</v>
      </c>
      <c r="N1979" t="s">
        <v>48</v>
      </c>
      <c r="O1979">
        <v>34</v>
      </c>
      <c r="P1979" t="s">
        <v>34</v>
      </c>
      <c r="Q1979" t="s">
        <v>82</v>
      </c>
      <c r="R1979" t="s">
        <v>44</v>
      </c>
      <c r="S1979" t="s">
        <v>100</v>
      </c>
      <c r="T1979">
        <v>0</v>
      </c>
      <c r="U1979">
        <v>1</v>
      </c>
      <c r="V1979">
        <v>0</v>
      </c>
      <c r="W1979">
        <v>0</v>
      </c>
      <c r="X1979">
        <v>0</v>
      </c>
      <c r="Y1979" s="1">
        <v>45787</v>
      </c>
      <c r="Z1979" s="1">
        <v>45787</v>
      </c>
      <c r="AA1979">
        <v>0</v>
      </c>
      <c r="AB1979" t="s">
        <v>73</v>
      </c>
      <c r="AC1979" t="b">
        <v>1</v>
      </c>
      <c r="AD1979" t="b">
        <v>1</v>
      </c>
    </row>
    <row r="1980" spans="1:30" x14ac:dyDescent="0.25">
      <c r="A1980" t="s">
        <v>2035</v>
      </c>
      <c r="B1980" s="1">
        <v>44890</v>
      </c>
      <c r="D1980">
        <v>0</v>
      </c>
      <c r="E1980" t="s">
        <v>92</v>
      </c>
      <c r="F1980">
        <v>0</v>
      </c>
      <c r="G1980" t="s">
        <v>92</v>
      </c>
      <c r="H1980">
        <v>0</v>
      </c>
      <c r="I1980">
        <v>147.13999999999999</v>
      </c>
      <c r="J1980">
        <v>0</v>
      </c>
      <c r="K1980">
        <v>0</v>
      </c>
      <c r="L1980" t="s">
        <v>47</v>
      </c>
      <c r="M1980" t="s">
        <v>69</v>
      </c>
      <c r="N1980" t="s">
        <v>42</v>
      </c>
      <c r="O1980">
        <v>32</v>
      </c>
      <c r="P1980" t="s">
        <v>34</v>
      </c>
      <c r="Q1980" t="s">
        <v>43</v>
      </c>
      <c r="R1980" t="s">
        <v>67</v>
      </c>
      <c r="S1980" t="s">
        <v>36</v>
      </c>
      <c r="T1980">
        <v>0</v>
      </c>
      <c r="U1980">
        <v>0</v>
      </c>
      <c r="V1980">
        <v>0</v>
      </c>
      <c r="W1980">
        <v>0</v>
      </c>
      <c r="X1980">
        <v>0</v>
      </c>
      <c r="Y1980" s="1">
        <v>44921</v>
      </c>
      <c r="Z1980" s="1">
        <v>44921</v>
      </c>
      <c r="AA1980">
        <v>1</v>
      </c>
      <c r="AB1980" t="s">
        <v>38</v>
      </c>
      <c r="AC1980" t="b">
        <v>1</v>
      </c>
      <c r="AD1980" t="b">
        <v>0</v>
      </c>
    </row>
    <row r="1981" spans="1:30" x14ac:dyDescent="0.25">
      <c r="A1981" t="s">
        <v>2036</v>
      </c>
      <c r="B1981" s="1">
        <v>45165</v>
      </c>
      <c r="D1981" s="1">
        <v>45508</v>
      </c>
      <c r="E1981" s="1">
        <v>45508</v>
      </c>
      <c r="F1981" s="1">
        <v>45915</v>
      </c>
      <c r="G1981" s="1">
        <v>45915</v>
      </c>
      <c r="H1981">
        <v>3</v>
      </c>
      <c r="I1981">
        <v>24.47</v>
      </c>
      <c r="J1981">
        <v>8.16</v>
      </c>
      <c r="K1981">
        <v>10.95</v>
      </c>
      <c r="L1981" t="s">
        <v>47</v>
      </c>
      <c r="M1981" t="s">
        <v>69</v>
      </c>
      <c r="N1981" t="s">
        <v>33</v>
      </c>
      <c r="O1981">
        <v>40</v>
      </c>
      <c r="P1981" t="s">
        <v>34</v>
      </c>
      <c r="Q1981" t="s">
        <v>43</v>
      </c>
      <c r="R1981" t="s">
        <v>56</v>
      </c>
      <c r="S1981" t="s">
        <v>45</v>
      </c>
      <c r="T1981">
        <v>1</v>
      </c>
      <c r="U1981">
        <v>0</v>
      </c>
      <c r="V1981">
        <v>0</v>
      </c>
      <c r="W1981">
        <v>0</v>
      </c>
      <c r="X1981">
        <v>1</v>
      </c>
      <c r="Y1981" s="1">
        <v>45552</v>
      </c>
      <c r="Z1981" s="1">
        <v>45552</v>
      </c>
      <c r="AA1981">
        <v>2</v>
      </c>
      <c r="AB1981" t="s">
        <v>38</v>
      </c>
      <c r="AC1981" t="b">
        <v>1</v>
      </c>
      <c r="AD1981" t="b">
        <v>0</v>
      </c>
    </row>
    <row r="1982" spans="1:30" x14ac:dyDescent="0.25">
      <c r="A1982" t="s">
        <v>2037</v>
      </c>
      <c r="B1982" s="1">
        <v>44039</v>
      </c>
      <c r="D1982" s="1">
        <v>45321</v>
      </c>
      <c r="E1982" s="1">
        <v>45321</v>
      </c>
      <c r="F1982" s="1">
        <v>45879</v>
      </c>
      <c r="G1982" s="1">
        <v>45879</v>
      </c>
      <c r="H1982">
        <v>1</v>
      </c>
      <c r="I1982">
        <v>53.94</v>
      </c>
      <c r="J1982">
        <v>53.94</v>
      </c>
      <c r="K1982">
        <v>4.33</v>
      </c>
      <c r="L1982" t="s">
        <v>59</v>
      </c>
      <c r="M1982" t="s">
        <v>95</v>
      </c>
      <c r="N1982" t="s">
        <v>42</v>
      </c>
      <c r="O1982">
        <v>24</v>
      </c>
      <c r="P1982" t="s">
        <v>70</v>
      </c>
      <c r="Q1982" t="s">
        <v>82</v>
      </c>
      <c r="R1982" t="s">
        <v>67</v>
      </c>
      <c r="S1982" t="s">
        <v>51</v>
      </c>
      <c r="T1982">
        <v>0</v>
      </c>
      <c r="U1982">
        <v>0</v>
      </c>
      <c r="V1982">
        <v>0</v>
      </c>
      <c r="W1982">
        <v>0</v>
      </c>
      <c r="X1982">
        <v>0</v>
      </c>
      <c r="Y1982" s="1">
        <v>44861</v>
      </c>
      <c r="Z1982" s="1">
        <v>44861</v>
      </c>
      <c r="AA1982">
        <v>0</v>
      </c>
      <c r="AB1982" t="s">
        <v>38</v>
      </c>
      <c r="AC1982" t="b">
        <v>1</v>
      </c>
      <c r="AD1982" t="b">
        <v>0</v>
      </c>
    </row>
    <row r="1983" spans="1:30" x14ac:dyDescent="0.25">
      <c r="A1983" t="s">
        <v>2038</v>
      </c>
      <c r="B1983" s="1">
        <v>45593</v>
      </c>
      <c r="D1983" s="1">
        <v>45743</v>
      </c>
      <c r="E1983" s="1">
        <v>45743</v>
      </c>
      <c r="F1983" s="1">
        <v>45810</v>
      </c>
      <c r="G1983" s="1">
        <v>45810</v>
      </c>
      <c r="H1983">
        <v>1</v>
      </c>
      <c r="I1983">
        <v>85.04</v>
      </c>
      <c r="J1983">
        <v>85.04</v>
      </c>
      <c r="K1983">
        <v>72.87</v>
      </c>
      <c r="L1983" t="s">
        <v>31</v>
      </c>
      <c r="M1983" t="s">
        <v>88</v>
      </c>
      <c r="N1983" t="s">
        <v>48</v>
      </c>
      <c r="O1983">
        <v>20</v>
      </c>
      <c r="P1983" t="s">
        <v>70</v>
      </c>
      <c r="Q1983" t="s">
        <v>43</v>
      </c>
      <c r="R1983" t="s">
        <v>35</v>
      </c>
      <c r="S1983" t="s">
        <v>51</v>
      </c>
      <c r="T1983">
        <v>0</v>
      </c>
      <c r="U1983">
        <v>0</v>
      </c>
      <c r="V1983">
        <v>0</v>
      </c>
      <c r="W1983">
        <v>0</v>
      </c>
      <c r="X1983">
        <v>1</v>
      </c>
      <c r="Y1983">
        <v>0</v>
      </c>
      <c r="Z1983" t="s">
        <v>37</v>
      </c>
      <c r="AA1983">
        <v>0</v>
      </c>
      <c r="AB1983" t="s">
        <v>38</v>
      </c>
      <c r="AC1983" t="b">
        <v>1</v>
      </c>
      <c r="AD1983" t="b">
        <v>0</v>
      </c>
    </row>
    <row r="1984" spans="1:30" x14ac:dyDescent="0.25">
      <c r="A1984" t="s">
        <v>2039</v>
      </c>
      <c r="B1984" s="1">
        <v>44805</v>
      </c>
      <c r="D1984" s="1">
        <v>45295</v>
      </c>
      <c r="E1984" s="1">
        <v>45295</v>
      </c>
      <c r="F1984">
        <v>0</v>
      </c>
      <c r="G1984" t="s">
        <v>92</v>
      </c>
      <c r="H1984">
        <v>0</v>
      </c>
      <c r="I1984">
        <v>0</v>
      </c>
      <c r="J1984">
        <v>0</v>
      </c>
      <c r="K1984">
        <v>0</v>
      </c>
      <c r="L1984" t="s">
        <v>87</v>
      </c>
      <c r="M1984" t="s">
        <v>62</v>
      </c>
      <c r="N1984" t="s">
        <v>48</v>
      </c>
      <c r="O1984">
        <v>25</v>
      </c>
      <c r="P1984" t="s">
        <v>70</v>
      </c>
      <c r="Q1984" t="s">
        <v>66</v>
      </c>
      <c r="R1984" t="s">
        <v>35</v>
      </c>
      <c r="S1984" t="s">
        <v>36</v>
      </c>
      <c r="T1984">
        <v>0</v>
      </c>
      <c r="U1984">
        <v>0</v>
      </c>
      <c r="V1984">
        <v>0</v>
      </c>
      <c r="W1984">
        <v>0</v>
      </c>
      <c r="X1984">
        <v>0</v>
      </c>
      <c r="Y1984" s="1">
        <v>45349</v>
      </c>
      <c r="Z1984" s="1">
        <v>45349</v>
      </c>
      <c r="AA1984">
        <v>0</v>
      </c>
      <c r="AB1984" t="s">
        <v>52</v>
      </c>
      <c r="AC1984" t="b">
        <v>1</v>
      </c>
      <c r="AD1984" t="b">
        <v>1</v>
      </c>
    </row>
    <row r="1985" spans="1:30" x14ac:dyDescent="0.25">
      <c r="A1985" t="s">
        <v>2040</v>
      </c>
      <c r="B1985" s="1">
        <v>45364</v>
      </c>
      <c r="D1985" s="1">
        <v>45456</v>
      </c>
      <c r="E1985" s="1">
        <v>45456</v>
      </c>
      <c r="F1985" s="1">
        <v>45933</v>
      </c>
      <c r="G1985" s="1">
        <v>45933</v>
      </c>
      <c r="H1985">
        <v>2</v>
      </c>
      <c r="I1985">
        <v>169.39</v>
      </c>
      <c r="J1985">
        <v>84.7</v>
      </c>
      <c r="K1985">
        <v>40.76</v>
      </c>
      <c r="L1985" t="s">
        <v>40</v>
      </c>
      <c r="M1985" t="s">
        <v>76</v>
      </c>
      <c r="N1985" t="s">
        <v>48</v>
      </c>
      <c r="O1985">
        <v>37</v>
      </c>
      <c r="P1985" t="s">
        <v>34</v>
      </c>
      <c r="Q1985" t="s">
        <v>43</v>
      </c>
      <c r="R1985" t="s">
        <v>67</v>
      </c>
      <c r="S1985" t="s">
        <v>85</v>
      </c>
      <c r="T1985">
        <v>0</v>
      </c>
      <c r="U1985">
        <v>1</v>
      </c>
      <c r="V1985">
        <v>0</v>
      </c>
      <c r="W1985">
        <v>0</v>
      </c>
      <c r="X1985">
        <v>1</v>
      </c>
      <c r="Y1985">
        <v>0</v>
      </c>
      <c r="Z1985" t="s">
        <v>37</v>
      </c>
      <c r="AA1985">
        <v>0</v>
      </c>
      <c r="AB1985" t="s">
        <v>73</v>
      </c>
      <c r="AC1985" t="b">
        <v>1</v>
      </c>
      <c r="AD1985" t="b">
        <v>1</v>
      </c>
    </row>
    <row r="1986" spans="1:30" x14ac:dyDescent="0.25">
      <c r="A1986" t="s">
        <v>2041</v>
      </c>
      <c r="B1986" s="1">
        <v>44204</v>
      </c>
      <c r="D1986" s="1">
        <v>44724</v>
      </c>
      <c r="E1986" s="1">
        <v>44724</v>
      </c>
      <c r="F1986" s="1">
        <v>45140</v>
      </c>
      <c r="G1986" s="1">
        <v>45140</v>
      </c>
      <c r="H1986">
        <v>3</v>
      </c>
      <c r="I1986">
        <v>42.58</v>
      </c>
      <c r="J1986">
        <v>14.19</v>
      </c>
      <c r="K1986">
        <v>16.09</v>
      </c>
      <c r="L1986" t="s">
        <v>65</v>
      </c>
      <c r="M1986" t="s">
        <v>62</v>
      </c>
      <c r="N1986" t="s">
        <v>42</v>
      </c>
      <c r="O1986">
        <v>38</v>
      </c>
      <c r="P1986" t="s">
        <v>34</v>
      </c>
      <c r="Q1986" t="s">
        <v>55</v>
      </c>
      <c r="R1986" t="s">
        <v>56</v>
      </c>
      <c r="S1986" t="s">
        <v>45</v>
      </c>
      <c r="T1986">
        <v>0</v>
      </c>
      <c r="U1986">
        <v>0</v>
      </c>
      <c r="V1986">
        <v>0</v>
      </c>
      <c r="W1986">
        <v>0</v>
      </c>
      <c r="X1986">
        <v>2</v>
      </c>
      <c r="Y1986" s="1">
        <v>44442</v>
      </c>
      <c r="Z1986" s="1">
        <v>44442</v>
      </c>
      <c r="AA1986">
        <v>0</v>
      </c>
      <c r="AB1986" t="s">
        <v>38</v>
      </c>
      <c r="AC1986" t="b">
        <v>1</v>
      </c>
      <c r="AD1986" t="b">
        <v>0</v>
      </c>
    </row>
    <row r="1987" spans="1:30" x14ac:dyDescent="0.25">
      <c r="A1987" t="s">
        <v>1827</v>
      </c>
      <c r="B1987" s="1">
        <v>44753</v>
      </c>
      <c r="D1987" s="1">
        <v>44893</v>
      </c>
      <c r="E1987" s="1">
        <v>44893</v>
      </c>
      <c r="F1987" s="1">
        <v>45304</v>
      </c>
      <c r="G1987" s="1">
        <v>45304</v>
      </c>
      <c r="H1987">
        <v>4</v>
      </c>
      <c r="I1987">
        <v>138.46</v>
      </c>
      <c r="J1987">
        <v>34.619999999999997</v>
      </c>
      <c r="K1987">
        <v>16.760000000000002</v>
      </c>
      <c r="L1987" t="s">
        <v>40</v>
      </c>
      <c r="M1987" t="s">
        <v>54</v>
      </c>
      <c r="N1987" t="s">
        <v>33</v>
      </c>
      <c r="O1987">
        <v>44</v>
      </c>
      <c r="P1987" t="s">
        <v>34</v>
      </c>
      <c r="Q1987" t="s">
        <v>66</v>
      </c>
      <c r="R1987" t="s">
        <v>67</v>
      </c>
      <c r="S1987" t="s">
        <v>96</v>
      </c>
      <c r="T1987">
        <v>0</v>
      </c>
      <c r="U1987">
        <v>0</v>
      </c>
      <c r="V1987">
        <v>0</v>
      </c>
      <c r="W1987">
        <v>1</v>
      </c>
      <c r="X1987">
        <v>1</v>
      </c>
      <c r="Y1987" s="1">
        <v>45893</v>
      </c>
      <c r="Z1987" s="1">
        <v>45893</v>
      </c>
      <c r="AA1987">
        <v>0</v>
      </c>
      <c r="AB1987" t="s">
        <v>73</v>
      </c>
      <c r="AC1987" t="b">
        <v>0</v>
      </c>
      <c r="AD1987" t="b">
        <v>0</v>
      </c>
    </row>
    <row r="1988" spans="1:30" x14ac:dyDescent="0.25">
      <c r="A1988" t="s">
        <v>2042</v>
      </c>
      <c r="B1988" s="1">
        <v>44647</v>
      </c>
      <c r="D1988" s="1">
        <v>45188</v>
      </c>
      <c r="E1988" s="1">
        <v>45188</v>
      </c>
      <c r="F1988" s="1">
        <v>45398</v>
      </c>
      <c r="G1988" s="1">
        <v>45398</v>
      </c>
      <c r="H1988">
        <v>2</v>
      </c>
      <c r="I1988">
        <v>119.49</v>
      </c>
      <c r="J1988">
        <v>59.75</v>
      </c>
      <c r="K1988">
        <v>16.600000000000001</v>
      </c>
      <c r="L1988" t="s">
        <v>65</v>
      </c>
      <c r="M1988" t="s">
        <v>95</v>
      </c>
      <c r="N1988" t="s">
        <v>48</v>
      </c>
      <c r="O1988">
        <v>19</v>
      </c>
      <c r="P1988" t="s">
        <v>49</v>
      </c>
      <c r="Q1988" t="s">
        <v>55</v>
      </c>
      <c r="R1988" t="s">
        <v>35</v>
      </c>
      <c r="S1988" t="s">
        <v>51</v>
      </c>
      <c r="T1988">
        <v>0</v>
      </c>
      <c r="U1988">
        <v>0</v>
      </c>
      <c r="V1988">
        <v>0</v>
      </c>
      <c r="W1988">
        <v>0</v>
      </c>
      <c r="X1988">
        <v>0</v>
      </c>
      <c r="Y1988" s="1">
        <v>44962</v>
      </c>
      <c r="Z1988" s="1">
        <v>44962</v>
      </c>
      <c r="AA1988">
        <v>2</v>
      </c>
      <c r="AB1988" t="s">
        <v>38</v>
      </c>
      <c r="AC1988" t="b">
        <v>1</v>
      </c>
      <c r="AD1988" t="b">
        <v>0</v>
      </c>
    </row>
    <row r="1989" spans="1:30" x14ac:dyDescent="0.25">
      <c r="A1989" t="s">
        <v>2043</v>
      </c>
      <c r="B1989" s="1">
        <v>43953</v>
      </c>
      <c r="D1989" s="1">
        <v>45096</v>
      </c>
      <c r="E1989" s="1">
        <v>45096</v>
      </c>
      <c r="F1989" s="1">
        <v>45637</v>
      </c>
      <c r="G1989" s="1">
        <v>45637</v>
      </c>
      <c r="H1989">
        <v>6</v>
      </c>
      <c r="I1989">
        <v>139</v>
      </c>
      <c r="J1989">
        <v>23.17</v>
      </c>
      <c r="K1989">
        <v>33.29</v>
      </c>
      <c r="L1989" t="s">
        <v>40</v>
      </c>
      <c r="M1989" t="s">
        <v>62</v>
      </c>
      <c r="N1989" t="s">
        <v>48</v>
      </c>
      <c r="O1989">
        <v>37</v>
      </c>
      <c r="P1989" t="s">
        <v>34</v>
      </c>
      <c r="Q1989" t="s">
        <v>35</v>
      </c>
      <c r="R1989" t="s">
        <v>44</v>
      </c>
      <c r="S1989" t="s">
        <v>72</v>
      </c>
      <c r="T1989">
        <v>1</v>
      </c>
      <c r="U1989">
        <v>0</v>
      </c>
      <c r="V1989">
        <v>0</v>
      </c>
      <c r="W1989">
        <v>0</v>
      </c>
      <c r="X1989">
        <v>2</v>
      </c>
      <c r="Y1989" s="1">
        <v>44911</v>
      </c>
      <c r="Z1989" s="1">
        <v>44911</v>
      </c>
      <c r="AA1989">
        <v>0</v>
      </c>
      <c r="AB1989" t="s">
        <v>38</v>
      </c>
      <c r="AC1989" t="b">
        <v>1</v>
      </c>
      <c r="AD1989" t="b">
        <v>0</v>
      </c>
    </row>
    <row r="1990" spans="1:30" x14ac:dyDescent="0.25">
      <c r="A1990" t="s">
        <v>2044</v>
      </c>
      <c r="B1990" s="1">
        <v>44870</v>
      </c>
      <c r="D1990" s="1">
        <v>45713</v>
      </c>
      <c r="E1990" s="1">
        <v>45713</v>
      </c>
      <c r="F1990" s="1">
        <v>45886</v>
      </c>
      <c r="G1990" s="1">
        <v>45886</v>
      </c>
      <c r="H1990">
        <v>6</v>
      </c>
      <c r="I1990">
        <v>301.39999999999998</v>
      </c>
      <c r="J1990">
        <v>50.23</v>
      </c>
      <c r="K1990">
        <v>81.91</v>
      </c>
      <c r="L1990" t="s">
        <v>47</v>
      </c>
      <c r="M1990" t="s">
        <v>88</v>
      </c>
      <c r="N1990" t="s">
        <v>48</v>
      </c>
      <c r="O1990">
        <v>22</v>
      </c>
      <c r="P1990" t="s">
        <v>70</v>
      </c>
      <c r="Q1990" t="s">
        <v>43</v>
      </c>
      <c r="R1990" t="s">
        <v>67</v>
      </c>
      <c r="S1990" t="s">
        <v>72</v>
      </c>
      <c r="T1990">
        <v>0</v>
      </c>
      <c r="U1990">
        <v>0</v>
      </c>
      <c r="V1990">
        <v>0</v>
      </c>
      <c r="W1990">
        <v>1</v>
      </c>
      <c r="X1990">
        <v>2</v>
      </c>
      <c r="Y1990" s="1">
        <v>44880</v>
      </c>
      <c r="Z1990" s="1">
        <v>44880</v>
      </c>
      <c r="AA1990">
        <v>0</v>
      </c>
      <c r="AB1990" t="s">
        <v>38</v>
      </c>
      <c r="AC1990" t="b">
        <v>0</v>
      </c>
      <c r="AD1990" t="b">
        <v>1</v>
      </c>
    </row>
    <row r="1991" spans="1:30" x14ac:dyDescent="0.25">
      <c r="A1991" t="s">
        <v>2045</v>
      </c>
      <c r="B1991" s="1">
        <v>44787</v>
      </c>
      <c r="D1991" s="1">
        <v>45845</v>
      </c>
      <c r="E1991" s="1">
        <v>45845</v>
      </c>
      <c r="F1991" s="1">
        <v>45863</v>
      </c>
      <c r="G1991" s="1">
        <v>45863</v>
      </c>
      <c r="H1991">
        <v>2</v>
      </c>
      <c r="I1991">
        <v>138.34</v>
      </c>
      <c r="J1991">
        <v>69.17</v>
      </c>
      <c r="K1991">
        <v>146.22</v>
      </c>
      <c r="L1991" t="s">
        <v>87</v>
      </c>
      <c r="M1991" t="s">
        <v>60</v>
      </c>
      <c r="N1991" t="s">
        <v>48</v>
      </c>
      <c r="O1991">
        <v>20</v>
      </c>
      <c r="P1991" t="s">
        <v>70</v>
      </c>
      <c r="Q1991" t="s">
        <v>43</v>
      </c>
      <c r="R1991" t="s">
        <v>67</v>
      </c>
      <c r="S1991" t="s">
        <v>36</v>
      </c>
      <c r="T1991">
        <v>0</v>
      </c>
      <c r="U1991">
        <v>0</v>
      </c>
      <c r="V1991">
        <v>0</v>
      </c>
      <c r="W1991">
        <v>0</v>
      </c>
      <c r="X1991">
        <v>2</v>
      </c>
      <c r="Y1991" s="1">
        <v>45449</v>
      </c>
      <c r="Z1991" s="1">
        <v>45449</v>
      </c>
      <c r="AA1991">
        <v>0</v>
      </c>
      <c r="AB1991" t="s">
        <v>73</v>
      </c>
      <c r="AC1991" t="b">
        <v>0</v>
      </c>
      <c r="AD1991" t="b">
        <v>0</v>
      </c>
    </row>
    <row r="1992" spans="1:30" x14ac:dyDescent="0.25">
      <c r="A1992" t="s">
        <v>2046</v>
      </c>
      <c r="B1992" s="1">
        <v>44217</v>
      </c>
      <c r="D1992" s="1">
        <v>45347</v>
      </c>
      <c r="E1992" s="1">
        <v>45347</v>
      </c>
      <c r="F1992" s="1">
        <v>45498</v>
      </c>
      <c r="G1992" s="1">
        <v>45498</v>
      </c>
      <c r="H1992">
        <v>2</v>
      </c>
      <c r="I1992">
        <v>113.88</v>
      </c>
      <c r="J1992">
        <v>56.94</v>
      </c>
      <c r="K1992">
        <v>60.27</v>
      </c>
      <c r="L1992" t="s">
        <v>87</v>
      </c>
      <c r="M1992" t="s">
        <v>76</v>
      </c>
      <c r="N1992" t="s">
        <v>33</v>
      </c>
      <c r="O1992">
        <v>35</v>
      </c>
      <c r="P1992" t="s">
        <v>34</v>
      </c>
      <c r="Q1992" t="s">
        <v>90</v>
      </c>
      <c r="R1992" t="s">
        <v>67</v>
      </c>
      <c r="S1992" t="s">
        <v>85</v>
      </c>
      <c r="T1992">
        <v>0</v>
      </c>
      <c r="U1992">
        <v>0</v>
      </c>
      <c r="V1992">
        <v>0</v>
      </c>
      <c r="W1992">
        <v>0</v>
      </c>
      <c r="X1992">
        <v>2</v>
      </c>
      <c r="Y1992" s="1">
        <v>45458</v>
      </c>
      <c r="Z1992" s="1">
        <v>45458</v>
      </c>
      <c r="AA1992">
        <v>0</v>
      </c>
      <c r="AB1992" t="s">
        <v>52</v>
      </c>
      <c r="AC1992" t="b">
        <v>1</v>
      </c>
      <c r="AD1992" t="b">
        <v>1</v>
      </c>
    </row>
    <row r="1993" spans="1:30" x14ac:dyDescent="0.25">
      <c r="A1993" t="s">
        <v>2047</v>
      </c>
      <c r="B1993" s="1">
        <v>45414</v>
      </c>
      <c r="D1993" s="1">
        <v>45508</v>
      </c>
      <c r="E1993" s="1">
        <v>45508</v>
      </c>
      <c r="F1993" s="1">
        <v>45643</v>
      </c>
      <c r="G1993" s="1">
        <v>45643</v>
      </c>
      <c r="H1993">
        <v>7</v>
      </c>
      <c r="I1993">
        <v>744.99</v>
      </c>
      <c r="J1993">
        <v>106.43</v>
      </c>
      <c r="K1993">
        <v>185.34</v>
      </c>
      <c r="L1993" t="s">
        <v>59</v>
      </c>
      <c r="M1993" t="s">
        <v>80</v>
      </c>
      <c r="N1993" t="s">
        <v>33</v>
      </c>
      <c r="O1993">
        <v>27</v>
      </c>
      <c r="P1993" t="s">
        <v>70</v>
      </c>
      <c r="Q1993" t="s">
        <v>82</v>
      </c>
      <c r="R1993" t="s">
        <v>35</v>
      </c>
      <c r="S1993" t="s">
        <v>51</v>
      </c>
      <c r="T1993">
        <v>0</v>
      </c>
      <c r="U1993">
        <v>0</v>
      </c>
      <c r="V1993">
        <v>0</v>
      </c>
      <c r="W1993">
        <v>0</v>
      </c>
      <c r="X1993">
        <v>1</v>
      </c>
      <c r="Y1993">
        <v>0</v>
      </c>
      <c r="Z1993" t="s">
        <v>37</v>
      </c>
      <c r="AA1993">
        <v>7</v>
      </c>
      <c r="AB1993" t="s">
        <v>38</v>
      </c>
      <c r="AC1993" t="b">
        <v>1</v>
      </c>
      <c r="AD1993" t="b">
        <v>0</v>
      </c>
    </row>
    <row r="1994" spans="1:30" x14ac:dyDescent="0.25">
      <c r="A1994" t="s">
        <v>2048</v>
      </c>
      <c r="B1994" s="1">
        <v>44946</v>
      </c>
      <c r="D1994" s="1">
        <v>45684</v>
      </c>
      <c r="E1994" s="1">
        <v>45684</v>
      </c>
      <c r="F1994" s="1">
        <v>45756</v>
      </c>
      <c r="G1994" s="1">
        <v>45756</v>
      </c>
      <c r="H1994">
        <v>3</v>
      </c>
      <c r="I1994">
        <v>78.64</v>
      </c>
      <c r="J1994">
        <v>26.21</v>
      </c>
      <c r="K1994">
        <v>18.34</v>
      </c>
      <c r="L1994" t="s">
        <v>59</v>
      </c>
      <c r="M1994" t="s">
        <v>54</v>
      </c>
      <c r="N1994" t="s">
        <v>48</v>
      </c>
      <c r="O1994">
        <v>31</v>
      </c>
      <c r="P1994" t="s">
        <v>34</v>
      </c>
      <c r="Q1994" t="s">
        <v>43</v>
      </c>
      <c r="R1994" t="s">
        <v>67</v>
      </c>
      <c r="S1994" t="s">
        <v>51</v>
      </c>
      <c r="T1994">
        <v>0</v>
      </c>
      <c r="U1994">
        <v>0</v>
      </c>
      <c r="V1994">
        <v>0</v>
      </c>
      <c r="W1994">
        <v>0</v>
      </c>
      <c r="X1994">
        <v>1</v>
      </c>
      <c r="Y1994" s="1">
        <v>45291</v>
      </c>
      <c r="Z1994" s="1">
        <v>45291</v>
      </c>
      <c r="AA1994">
        <v>6</v>
      </c>
      <c r="AB1994" t="s">
        <v>38</v>
      </c>
      <c r="AC1994" t="b">
        <v>0</v>
      </c>
      <c r="AD1994" t="b">
        <v>0</v>
      </c>
    </row>
    <row r="1995" spans="1:30" x14ac:dyDescent="0.25">
      <c r="A1995" t="s">
        <v>2049</v>
      </c>
      <c r="B1995" s="1">
        <v>45615</v>
      </c>
      <c r="D1995" s="1">
        <v>45630</v>
      </c>
      <c r="E1995" s="1">
        <v>45630</v>
      </c>
      <c r="F1995" s="1">
        <v>45904</v>
      </c>
      <c r="G1995" s="1">
        <v>45904</v>
      </c>
      <c r="H1995">
        <v>4</v>
      </c>
      <c r="I1995">
        <v>268.95999999999998</v>
      </c>
      <c r="J1995">
        <v>67.239999999999995</v>
      </c>
      <c r="K1995">
        <v>84.32</v>
      </c>
      <c r="L1995" t="s">
        <v>40</v>
      </c>
      <c r="M1995" t="s">
        <v>41</v>
      </c>
      <c r="N1995" t="s">
        <v>48</v>
      </c>
      <c r="O1995">
        <v>24</v>
      </c>
      <c r="P1995" t="s">
        <v>70</v>
      </c>
      <c r="Q1995" t="s">
        <v>90</v>
      </c>
      <c r="R1995" t="s">
        <v>56</v>
      </c>
      <c r="S1995" t="s">
        <v>51</v>
      </c>
      <c r="T1995">
        <v>0</v>
      </c>
      <c r="U1995">
        <v>0</v>
      </c>
      <c r="V1995">
        <v>1</v>
      </c>
      <c r="W1995">
        <v>0</v>
      </c>
      <c r="X1995">
        <v>3</v>
      </c>
      <c r="Y1995">
        <v>0</v>
      </c>
      <c r="Z1995" t="s">
        <v>37</v>
      </c>
      <c r="AA1995">
        <v>2</v>
      </c>
      <c r="AB1995" t="s">
        <v>52</v>
      </c>
      <c r="AC1995" t="b">
        <v>1</v>
      </c>
      <c r="AD1995" t="b">
        <v>0</v>
      </c>
    </row>
    <row r="1996" spans="1:30" x14ac:dyDescent="0.25">
      <c r="A1996" t="s">
        <v>2050</v>
      </c>
      <c r="B1996" s="1">
        <v>44537</v>
      </c>
      <c r="D1996" s="1">
        <v>45121</v>
      </c>
      <c r="E1996" s="1">
        <v>45121</v>
      </c>
      <c r="F1996" s="1">
        <v>45575</v>
      </c>
      <c r="G1996" s="1">
        <v>45575</v>
      </c>
      <c r="H1996">
        <v>7</v>
      </c>
      <c r="I1996">
        <v>433.35</v>
      </c>
      <c r="J1996">
        <v>61.91</v>
      </c>
      <c r="K1996">
        <v>47.27</v>
      </c>
      <c r="L1996" t="s">
        <v>31</v>
      </c>
      <c r="M1996" t="s">
        <v>41</v>
      </c>
      <c r="N1996" t="s">
        <v>33</v>
      </c>
      <c r="O1996">
        <v>49</v>
      </c>
      <c r="P1996" t="s">
        <v>34</v>
      </c>
      <c r="Q1996" t="s">
        <v>35</v>
      </c>
      <c r="R1996" t="s">
        <v>56</v>
      </c>
      <c r="S1996" t="s">
        <v>85</v>
      </c>
      <c r="T1996">
        <v>0</v>
      </c>
      <c r="U1996">
        <v>1</v>
      </c>
      <c r="V1996">
        <v>0</v>
      </c>
      <c r="W1996">
        <v>3</v>
      </c>
      <c r="X1996">
        <v>3</v>
      </c>
      <c r="Y1996">
        <v>0</v>
      </c>
      <c r="Z1996" t="s">
        <v>37</v>
      </c>
      <c r="AA1996">
        <v>0</v>
      </c>
      <c r="AB1996" t="s">
        <v>38</v>
      </c>
      <c r="AC1996" t="b">
        <v>1</v>
      </c>
      <c r="AD1996" t="b">
        <v>0</v>
      </c>
    </row>
    <row r="1997" spans="1:30" x14ac:dyDescent="0.25">
      <c r="A1997" t="s">
        <v>2051</v>
      </c>
      <c r="B1997" s="1">
        <v>44981</v>
      </c>
      <c r="D1997" s="1">
        <v>45201</v>
      </c>
      <c r="E1997" s="1">
        <v>45201</v>
      </c>
      <c r="F1997" s="1">
        <v>45296</v>
      </c>
      <c r="G1997" s="1">
        <v>45296</v>
      </c>
      <c r="H1997">
        <v>2</v>
      </c>
      <c r="I1997">
        <v>4.3099999999999996</v>
      </c>
      <c r="J1997">
        <v>2.16</v>
      </c>
      <c r="K1997">
        <v>0</v>
      </c>
      <c r="L1997" t="s">
        <v>40</v>
      </c>
      <c r="M1997" t="s">
        <v>32</v>
      </c>
      <c r="N1997" t="s">
        <v>33</v>
      </c>
      <c r="O1997">
        <v>24</v>
      </c>
      <c r="P1997" t="s">
        <v>70</v>
      </c>
      <c r="Q1997" t="s">
        <v>90</v>
      </c>
      <c r="R1997" t="s">
        <v>35</v>
      </c>
      <c r="S1997" t="s">
        <v>45</v>
      </c>
      <c r="T1997">
        <v>0</v>
      </c>
      <c r="U1997">
        <v>0</v>
      </c>
      <c r="V1997">
        <v>1</v>
      </c>
      <c r="W1997">
        <v>1</v>
      </c>
      <c r="X1997">
        <v>0</v>
      </c>
      <c r="Y1997" s="1">
        <v>45757</v>
      </c>
      <c r="Z1997" s="1">
        <v>45757</v>
      </c>
      <c r="AA1997">
        <v>6</v>
      </c>
      <c r="AB1997" t="s">
        <v>73</v>
      </c>
      <c r="AC1997" t="b">
        <v>1</v>
      </c>
      <c r="AD1997" t="b">
        <v>0</v>
      </c>
    </row>
    <row r="1998" spans="1:30" x14ac:dyDescent="0.25">
      <c r="A1998" t="s">
        <v>2052</v>
      </c>
      <c r="B1998" s="1">
        <v>44126</v>
      </c>
      <c r="D1998" s="1">
        <v>45471</v>
      </c>
      <c r="E1998" s="1">
        <v>45471</v>
      </c>
      <c r="F1998" s="1">
        <v>45523</v>
      </c>
      <c r="G1998" s="1">
        <v>45523</v>
      </c>
      <c r="H1998">
        <v>2</v>
      </c>
      <c r="I1998">
        <v>128.94999999999999</v>
      </c>
      <c r="J1998">
        <v>64.48</v>
      </c>
      <c r="K1998">
        <v>110.2</v>
      </c>
      <c r="L1998" t="s">
        <v>47</v>
      </c>
      <c r="M1998" t="s">
        <v>54</v>
      </c>
      <c r="N1998" t="s">
        <v>48</v>
      </c>
      <c r="O1998">
        <v>33</v>
      </c>
      <c r="P1998" t="s">
        <v>34</v>
      </c>
      <c r="Q1998" t="s">
        <v>35</v>
      </c>
      <c r="R1998" t="s">
        <v>35</v>
      </c>
      <c r="S1998" t="s">
        <v>35</v>
      </c>
      <c r="T1998">
        <v>0</v>
      </c>
      <c r="U1998">
        <v>1</v>
      </c>
      <c r="V1998">
        <v>0</v>
      </c>
      <c r="W1998">
        <v>0</v>
      </c>
      <c r="X1998">
        <v>2</v>
      </c>
      <c r="Y1998">
        <v>0</v>
      </c>
      <c r="Z1998" t="s">
        <v>37</v>
      </c>
      <c r="AA1998">
        <v>0</v>
      </c>
      <c r="AB1998" t="s">
        <v>38</v>
      </c>
      <c r="AC1998" t="b">
        <v>0</v>
      </c>
      <c r="AD1998" t="b">
        <v>0</v>
      </c>
    </row>
    <row r="1999" spans="1:30" x14ac:dyDescent="0.25">
      <c r="A1999" t="s">
        <v>2053</v>
      </c>
      <c r="B1999" s="1">
        <v>45072</v>
      </c>
      <c r="D1999" s="1">
        <v>45798</v>
      </c>
      <c r="E1999" s="1">
        <v>45798</v>
      </c>
      <c r="F1999" s="1">
        <v>45882</v>
      </c>
      <c r="G1999" s="1">
        <v>45882</v>
      </c>
      <c r="H1999">
        <v>2</v>
      </c>
      <c r="I1999">
        <v>90.57</v>
      </c>
      <c r="J1999">
        <v>45.29</v>
      </c>
      <c r="K1999">
        <v>14.51</v>
      </c>
      <c r="L1999" t="s">
        <v>31</v>
      </c>
      <c r="M1999" t="s">
        <v>32</v>
      </c>
      <c r="N1999" t="s">
        <v>48</v>
      </c>
      <c r="O1999">
        <v>25</v>
      </c>
      <c r="P1999" t="s">
        <v>70</v>
      </c>
      <c r="Q1999" t="s">
        <v>35</v>
      </c>
      <c r="R1999" t="s">
        <v>44</v>
      </c>
      <c r="S1999" t="s">
        <v>100</v>
      </c>
      <c r="T1999">
        <v>0</v>
      </c>
      <c r="U1999">
        <v>1</v>
      </c>
      <c r="V1999">
        <v>0</v>
      </c>
      <c r="W1999">
        <v>1</v>
      </c>
      <c r="X1999">
        <v>0</v>
      </c>
      <c r="Y1999">
        <v>0</v>
      </c>
      <c r="Z1999" t="s">
        <v>37</v>
      </c>
      <c r="AA1999">
        <v>10</v>
      </c>
      <c r="AB1999" t="s">
        <v>52</v>
      </c>
      <c r="AC1999" t="b">
        <v>0</v>
      </c>
      <c r="AD1999" t="b">
        <v>0</v>
      </c>
    </row>
    <row r="2000" spans="1:30" x14ac:dyDescent="0.25">
      <c r="A2000" t="s">
        <v>2054</v>
      </c>
      <c r="B2000" s="1">
        <v>44275</v>
      </c>
      <c r="D2000" s="1">
        <v>45908</v>
      </c>
      <c r="E2000" s="1">
        <v>45908</v>
      </c>
      <c r="F2000" s="1">
        <v>45943</v>
      </c>
      <c r="G2000" s="1">
        <v>45943</v>
      </c>
      <c r="H2000">
        <v>5</v>
      </c>
      <c r="I2000">
        <v>729.06</v>
      </c>
      <c r="J2000">
        <v>145.81</v>
      </c>
      <c r="K2000">
        <v>134.83000000000001</v>
      </c>
      <c r="L2000" t="s">
        <v>87</v>
      </c>
      <c r="M2000" t="s">
        <v>41</v>
      </c>
      <c r="N2000" t="s">
        <v>33</v>
      </c>
      <c r="O2000">
        <v>32</v>
      </c>
      <c r="P2000" t="s">
        <v>34</v>
      </c>
      <c r="Q2000" t="s">
        <v>50</v>
      </c>
      <c r="R2000" t="s">
        <v>44</v>
      </c>
      <c r="S2000" t="s">
        <v>100</v>
      </c>
      <c r="T2000">
        <v>0</v>
      </c>
      <c r="U2000">
        <v>0</v>
      </c>
      <c r="V2000">
        <v>0</v>
      </c>
      <c r="W2000">
        <v>0</v>
      </c>
      <c r="X2000">
        <v>1</v>
      </c>
      <c r="Y2000" s="1">
        <v>45610</v>
      </c>
      <c r="Z2000" s="1">
        <v>45610</v>
      </c>
      <c r="AA2000">
        <v>10</v>
      </c>
      <c r="AB2000" t="s">
        <v>38</v>
      </c>
      <c r="AC2000" t="b">
        <v>0</v>
      </c>
      <c r="AD2000" t="b">
        <v>0</v>
      </c>
    </row>
    <row r="2001" spans="1:30" x14ac:dyDescent="0.25">
      <c r="A2001" t="s">
        <v>2055</v>
      </c>
      <c r="B2001" s="1">
        <v>44099</v>
      </c>
      <c r="D2001" s="1">
        <v>45150</v>
      </c>
      <c r="E2001" s="1">
        <v>45150</v>
      </c>
      <c r="F2001" s="1">
        <v>45755</v>
      </c>
      <c r="G2001" s="1">
        <v>45755</v>
      </c>
      <c r="H2001">
        <v>3</v>
      </c>
      <c r="I2001">
        <v>214.93</v>
      </c>
      <c r="J2001">
        <v>71.64</v>
      </c>
      <c r="K2001">
        <v>135.66</v>
      </c>
      <c r="L2001" t="s">
        <v>87</v>
      </c>
      <c r="M2001" t="s">
        <v>32</v>
      </c>
      <c r="N2001" t="s">
        <v>48</v>
      </c>
      <c r="O2001">
        <v>25</v>
      </c>
      <c r="P2001" t="s">
        <v>70</v>
      </c>
      <c r="Q2001" t="s">
        <v>43</v>
      </c>
      <c r="R2001" t="s">
        <v>56</v>
      </c>
      <c r="S2001" t="s">
        <v>85</v>
      </c>
      <c r="T2001">
        <v>0</v>
      </c>
      <c r="U2001">
        <v>0</v>
      </c>
      <c r="V2001">
        <v>0</v>
      </c>
      <c r="W2001">
        <v>0</v>
      </c>
      <c r="X2001">
        <v>1</v>
      </c>
      <c r="Y2001" s="1">
        <v>45232</v>
      </c>
      <c r="Z2001" s="1">
        <v>45232</v>
      </c>
      <c r="AA2001">
        <v>0</v>
      </c>
      <c r="AB2001" t="s">
        <v>38</v>
      </c>
      <c r="AC2001" t="b">
        <v>0</v>
      </c>
      <c r="AD2001" t="b">
        <v>1</v>
      </c>
    </row>
    <row r="2002" spans="1:30" x14ac:dyDescent="0.25">
      <c r="A2002" t="s">
        <v>2056</v>
      </c>
      <c r="B2002" s="1">
        <v>45563</v>
      </c>
      <c r="D2002" s="1">
        <v>45777</v>
      </c>
      <c r="E2002" s="1">
        <v>45777</v>
      </c>
      <c r="F2002" s="1">
        <v>45849</v>
      </c>
      <c r="G2002" s="1">
        <v>45849</v>
      </c>
      <c r="H2002">
        <v>3</v>
      </c>
      <c r="I2002">
        <v>307.05</v>
      </c>
      <c r="J2002">
        <v>102.35</v>
      </c>
      <c r="K2002">
        <v>79.150000000000006</v>
      </c>
      <c r="L2002" t="s">
        <v>40</v>
      </c>
      <c r="M2002" t="s">
        <v>69</v>
      </c>
      <c r="N2002" t="s">
        <v>48</v>
      </c>
      <c r="O2002">
        <v>32</v>
      </c>
      <c r="P2002" t="s">
        <v>34</v>
      </c>
      <c r="Q2002" t="s">
        <v>66</v>
      </c>
      <c r="R2002" t="s">
        <v>56</v>
      </c>
      <c r="S2002" t="s">
        <v>72</v>
      </c>
      <c r="T2002">
        <v>0</v>
      </c>
      <c r="U2002">
        <v>0</v>
      </c>
      <c r="V2002">
        <v>0</v>
      </c>
      <c r="W2002">
        <v>0</v>
      </c>
      <c r="X2002">
        <v>1</v>
      </c>
      <c r="Y2002">
        <v>0</v>
      </c>
      <c r="Z2002" t="s">
        <v>37</v>
      </c>
      <c r="AA2002">
        <v>1</v>
      </c>
      <c r="AB2002" t="s">
        <v>38</v>
      </c>
      <c r="AC2002" t="b">
        <v>1</v>
      </c>
      <c r="AD2002" t="b">
        <v>0</v>
      </c>
    </row>
    <row r="2003" spans="1:30" x14ac:dyDescent="0.25">
      <c r="A2003" t="s">
        <v>2057</v>
      </c>
      <c r="B2003" s="1">
        <v>45211</v>
      </c>
      <c r="D2003" s="1">
        <v>45342</v>
      </c>
      <c r="E2003" s="1">
        <v>45342</v>
      </c>
      <c r="F2003" s="1">
        <v>45775</v>
      </c>
      <c r="G2003" s="1">
        <v>45775</v>
      </c>
      <c r="H2003">
        <v>1</v>
      </c>
      <c r="I2003">
        <v>67.58</v>
      </c>
      <c r="J2003">
        <v>67.58</v>
      </c>
      <c r="K2003">
        <v>39.17</v>
      </c>
      <c r="L2003" t="s">
        <v>59</v>
      </c>
      <c r="M2003" t="s">
        <v>104</v>
      </c>
      <c r="N2003" t="s">
        <v>42</v>
      </c>
      <c r="O2003">
        <v>39</v>
      </c>
      <c r="P2003" t="s">
        <v>34</v>
      </c>
      <c r="Q2003" t="s">
        <v>90</v>
      </c>
      <c r="R2003" t="s">
        <v>67</v>
      </c>
      <c r="S2003" t="s">
        <v>57</v>
      </c>
      <c r="T2003">
        <v>0</v>
      </c>
      <c r="U2003">
        <v>0</v>
      </c>
      <c r="V2003">
        <v>0</v>
      </c>
      <c r="W2003">
        <v>1</v>
      </c>
      <c r="X2003">
        <v>1</v>
      </c>
      <c r="Y2003" s="1">
        <v>45846</v>
      </c>
      <c r="Z2003" s="1">
        <v>45846</v>
      </c>
      <c r="AA2003">
        <v>0</v>
      </c>
      <c r="AB2003" t="s">
        <v>38</v>
      </c>
      <c r="AC2003" t="b">
        <v>1</v>
      </c>
      <c r="AD2003" t="b">
        <v>1</v>
      </c>
    </row>
    <row r="2004" spans="1:30" x14ac:dyDescent="0.25">
      <c r="A2004" t="s">
        <v>2058</v>
      </c>
      <c r="B2004" s="1">
        <v>44475</v>
      </c>
      <c r="D2004" s="1">
        <v>45695</v>
      </c>
      <c r="E2004" s="1">
        <v>45695</v>
      </c>
      <c r="F2004" s="1">
        <v>45918</v>
      </c>
      <c r="G2004" s="1">
        <v>45918</v>
      </c>
      <c r="H2004">
        <v>5</v>
      </c>
      <c r="I2004">
        <v>281.41000000000003</v>
      </c>
      <c r="J2004">
        <v>56.28</v>
      </c>
      <c r="K2004">
        <v>52.45</v>
      </c>
      <c r="L2004" t="s">
        <v>87</v>
      </c>
      <c r="M2004" t="s">
        <v>88</v>
      </c>
      <c r="N2004" t="s">
        <v>48</v>
      </c>
      <c r="O2004">
        <v>17</v>
      </c>
      <c r="P2004" t="s">
        <v>49</v>
      </c>
      <c r="Q2004" t="s">
        <v>35</v>
      </c>
      <c r="R2004" t="s">
        <v>63</v>
      </c>
      <c r="S2004" t="s">
        <v>85</v>
      </c>
      <c r="T2004">
        <v>0</v>
      </c>
      <c r="U2004">
        <v>1</v>
      </c>
      <c r="V2004">
        <v>1</v>
      </c>
      <c r="W2004">
        <v>0</v>
      </c>
      <c r="X2004">
        <v>0</v>
      </c>
      <c r="Y2004" s="1">
        <v>44781</v>
      </c>
      <c r="Z2004" s="1">
        <v>44781</v>
      </c>
      <c r="AA2004">
        <v>0</v>
      </c>
      <c r="AB2004" t="s">
        <v>38</v>
      </c>
      <c r="AC2004" t="b">
        <v>1</v>
      </c>
      <c r="AD2004" t="b">
        <v>0</v>
      </c>
    </row>
    <row r="2005" spans="1:30" x14ac:dyDescent="0.25">
      <c r="A2005" t="s">
        <v>2059</v>
      </c>
      <c r="B2005" s="1">
        <v>45225</v>
      </c>
      <c r="D2005" s="1">
        <v>45945</v>
      </c>
      <c r="E2005" s="1">
        <v>45945</v>
      </c>
      <c r="F2005" s="1">
        <v>45945</v>
      </c>
      <c r="G2005" s="1">
        <v>45945</v>
      </c>
      <c r="H2005">
        <v>1</v>
      </c>
      <c r="I2005">
        <v>25.76</v>
      </c>
      <c r="J2005">
        <v>25.76</v>
      </c>
      <c r="K2005">
        <v>0.87</v>
      </c>
      <c r="L2005" t="s">
        <v>59</v>
      </c>
      <c r="M2005" t="s">
        <v>104</v>
      </c>
      <c r="N2005" t="s">
        <v>33</v>
      </c>
      <c r="O2005">
        <v>33</v>
      </c>
      <c r="P2005" t="s">
        <v>34</v>
      </c>
      <c r="Q2005" t="s">
        <v>90</v>
      </c>
      <c r="R2005" t="s">
        <v>67</v>
      </c>
      <c r="S2005" t="s">
        <v>51</v>
      </c>
      <c r="T2005">
        <v>2</v>
      </c>
      <c r="U2005">
        <v>0</v>
      </c>
      <c r="V2005">
        <v>0</v>
      </c>
      <c r="W2005">
        <v>0</v>
      </c>
      <c r="X2005">
        <v>1</v>
      </c>
      <c r="Y2005">
        <v>0</v>
      </c>
      <c r="Z2005" t="s">
        <v>37</v>
      </c>
      <c r="AA2005">
        <v>0</v>
      </c>
      <c r="AB2005" t="s">
        <v>38</v>
      </c>
      <c r="AC2005" t="b">
        <v>1</v>
      </c>
      <c r="AD2005" t="b">
        <v>0</v>
      </c>
    </row>
    <row r="2006" spans="1:30" x14ac:dyDescent="0.25">
      <c r="A2006" t="s">
        <v>2060</v>
      </c>
      <c r="B2006" s="1">
        <v>44667</v>
      </c>
      <c r="D2006" s="1">
        <v>45336</v>
      </c>
      <c r="E2006" s="1">
        <v>45336</v>
      </c>
      <c r="F2006" s="1">
        <v>45645</v>
      </c>
      <c r="G2006" s="1">
        <v>45645</v>
      </c>
      <c r="H2006">
        <v>3</v>
      </c>
      <c r="I2006">
        <v>203.44</v>
      </c>
      <c r="J2006">
        <v>67.81</v>
      </c>
      <c r="K2006">
        <v>75.53</v>
      </c>
      <c r="L2006" t="s">
        <v>40</v>
      </c>
      <c r="M2006" t="s">
        <v>104</v>
      </c>
      <c r="N2006" t="s">
        <v>33</v>
      </c>
      <c r="O2006">
        <v>38</v>
      </c>
      <c r="P2006" t="s">
        <v>34</v>
      </c>
      <c r="Q2006" t="s">
        <v>35</v>
      </c>
      <c r="R2006" t="s">
        <v>44</v>
      </c>
      <c r="S2006" t="s">
        <v>57</v>
      </c>
      <c r="T2006">
        <v>0</v>
      </c>
      <c r="U2006">
        <v>0</v>
      </c>
      <c r="V2006">
        <v>1</v>
      </c>
      <c r="W2006">
        <v>0</v>
      </c>
      <c r="X2006">
        <v>1</v>
      </c>
      <c r="Y2006" s="1">
        <v>45446</v>
      </c>
      <c r="Z2006" s="1">
        <v>45446</v>
      </c>
      <c r="AA2006">
        <v>0</v>
      </c>
      <c r="AB2006" t="s">
        <v>38</v>
      </c>
      <c r="AC2006" t="b">
        <v>1</v>
      </c>
      <c r="AD2006" t="b">
        <v>0</v>
      </c>
    </row>
    <row r="2007" spans="1:30" x14ac:dyDescent="0.25">
      <c r="A2007" t="s">
        <v>2061</v>
      </c>
      <c r="B2007" s="1">
        <v>44066</v>
      </c>
      <c r="D2007" s="1">
        <v>44391</v>
      </c>
      <c r="E2007" s="1">
        <v>44391</v>
      </c>
      <c r="F2007" s="1">
        <v>45788</v>
      </c>
      <c r="G2007" s="1">
        <v>45788</v>
      </c>
      <c r="H2007">
        <v>4</v>
      </c>
      <c r="I2007">
        <v>326.82</v>
      </c>
      <c r="J2007">
        <v>81.709999999999994</v>
      </c>
      <c r="K2007">
        <v>0</v>
      </c>
      <c r="L2007" t="s">
        <v>40</v>
      </c>
      <c r="M2007" t="s">
        <v>60</v>
      </c>
      <c r="N2007" t="s">
        <v>48</v>
      </c>
      <c r="O2007">
        <v>31</v>
      </c>
      <c r="P2007" t="s">
        <v>34</v>
      </c>
      <c r="Q2007" t="s">
        <v>50</v>
      </c>
      <c r="R2007" t="s">
        <v>35</v>
      </c>
      <c r="S2007" t="s">
        <v>57</v>
      </c>
      <c r="T2007">
        <v>0</v>
      </c>
      <c r="U2007">
        <v>0</v>
      </c>
      <c r="V2007">
        <v>0</v>
      </c>
      <c r="W2007">
        <v>0</v>
      </c>
      <c r="X2007">
        <v>0</v>
      </c>
      <c r="Y2007" s="1">
        <v>45689</v>
      </c>
      <c r="Z2007" s="1">
        <v>45689</v>
      </c>
      <c r="AA2007">
        <v>0</v>
      </c>
      <c r="AB2007" t="s">
        <v>38</v>
      </c>
      <c r="AC2007" t="b">
        <v>1</v>
      </c>
      <c r="AD2007" t="b">
        <v>1</v>
      </c>
    </row>
    <row r="2008" spans="1:30" x14ac:dyDescent="0.25">
      <c r="A2008" t="s">
        <v>2062</v>
      </c>
      <c r="B2008" s="1">
        <v>44708</v>
      </c>
      <c r="D2008" s="1">
        <v>45224</v>
      </c>
      <c r="E2008" s="1">
        <v>45224</v>
      </c>
      <c r="F2008" s="1">
        <v>45622</v>
      </c>
      <c r="G2008" s="1">
        <v>45622</v>
      </c>
      <c r="H2008">
        <v>5</v>
      </c>
      <c r="I2008">
        <v>307.14999999999998</v>
      </c>
      <c r="J2008">
        <v>61.43</v>
      </c>
      <c r="K2008">
        <v>69.48</v>
      </c>
      <c r="L2008" t="s">
        <v>31</v>
      </c>
      <c r="M2008" t="s">
        <v>104</v>
      </c>
      <c r="N2008" t="s">
        <v>33</v>
      </c>
      <c r="O2008">
        <v>34</v>
      </c>
      <c r="P2008" t="s">
        <v>34</v>
      </c>
      <c r="Q2008" t="s">
        <v>43</v>
      </c>
      <c r="R2008" t="s">
        <v>44</v>
      </c>
      <c r="S2008" t="s">
        <v>85</v>
      </c>
      <c r="T2008">
        <v>1</v>
      </c>
      <c r="U2008">
        <v>0</v>
      </c>
      <c r="V2008">
        <v>0</v>
      </c>
      <c r="W2008">
        <v>1</v>
      </c>
      <c r="X2008">
        <v>2</v>
      </c>
      <c r="Y2008" s="1">
        <v>45868</v>
      </c>
      <c r="Z2008" s="1">
        <v>45868</v>
      </c>
      <c r="AA2008">
        <v>2</v>
      </c>
      <c r="AB2008" t="s">
        <v>38</v>
      </c>
      <c r="AC2008" t="b">
        <v>1</v>
      </c>
      <c r="AD2008" t="b">
        <v>0</v>
      </c>
    </row>
    <row r="2009" spans="1:30" x14ac:dyDescent="0.25">
      <c r="A2009" t="s">
        <v>2063</v>
      </c>
      <c r="B2009" s="1">
        <v>44843</v>
      </c>
      <c r="D2009" s="1">
        <v>45180</v>
      </c>
      <c r="E2009" s="1">
        <v>45180</v>
      </c>
      <c r="F2009" s="1">
        <v>45234</v>
      </c>
      <c r="G2009" s="1">
        <v>45234</v>
      </c>
      <c r="H2009">
        <v>2</v>
      </c>
      <c r="I2009">
        <v>86.66</v>
      </c>
      <c r="J2009">
        <v>43.33</v>
      </c>
      <c r="K2009">
        <v>34.54</v>
      </c>
      <c r="L2009" t="s">
        <v>31</v>
      </c>
      <c r="M2009" t="s">
        <v>54</v>
      </c>
      <c r="N2009" t="s">
        <v>42</v>
      </c>
      <c r="O2009">
        <v>59</v>
      </c>
      <c r="P2009" t="s">
        <v>34</v>
      </c>
      <c r="Q2009" t="s">
        <v>50</v>
      </c>
      <c r="R2009" t="s">
        <v>67</v>
      </c>
      <c r="S2009" t="s">
        <v>57</v>
      </c>
      <c r="T2009">
        <v>0</v>
      </c>
      <c r="U2009">
        <v>0</v>
      </c>
      <c r="V2009">
        <v>0</v>
      </c>
      <c r="W2009">
        <v>0</v>
      </c>
      <c r="X2009">
        <v>1</v>
      </c>
      <c r="Y2009" s="1">
        <v>45933</v>
      </c>
      <c r="Z2009" s="1">
        <v>45933</v>
      </c>
      <c r="AA2009">
        <v>0</v>
      </c>
      <c r="AB2009" t="s">
        <v>52</v>
      </c>
      <c r="AC2009" t="b">
        <v>1</v>
      </c>
      <c r="AD2009" t="b">
        <v>0</v>
      </c>
    </row>
    <row r="2010" spans="1:30" x14ac:dyDescent="0.25">
      <c r="A2010" t="s">
        <v>2064</v>
      </c>
      <c r="B2010" s="1">
        <v>45617</v>
      </c>
      <c r="D2010" s="1">
        <v>45904</v>
      </c>
      <c r="E2010" s="1">
        <v>45904</v>
      </c>
      <c r="F2010" s="1">
        <v>45935</v>
      </c>
      <c r="G2010" s="1">
        <v>45935</v>
      </c>
      <c r="H2010">
        <v>1</v>
      </c>
      <c r="I2010">
        <v>68.61</v>
      </c>
      <c r="J2010">
        <v>68.61</v>
      </c>
      <c r="K2010">
        <v>59.27</v>
      </c>
      <c r="L2010" t="s">
        <v>31</v>
      </c>
      <c r="M2010" t="s">
        <v>104</v>
      </c>
      <c r="N2010" t="s">
        <v>33</v>
      </c>
      <c r="O2010">
        <v>36</v>
      </c>
      <c r="P2010" t="s">
        <v>34</v>
      </c>
      <c r="Q2010" t="s">
        <v>50</v>
      </c>
      <c r="R2010" t="s">
        <v>63</v>
      </c>
      <c r="S2010" t="s">
        <v>72</v>
      </c>
      <c r="T2010">
        <v>0</v>
      </c>
      <c r="U2010">
        <v>0</v>
      </c>
      <c r="V2010">
        <v>0</v>
      </c>
      <c r="W2010">
        <v>0</v>
      </c>
      <c r="X2010">
        <v>0</v>
      </c>
      <c r="Y2010">
        <v>0</v>
      </c>
      <c r="Z2010" t="s">
        <v>37</v>
      </c>
      <c r="AA2010">
        <v>2</v>
      </c>
      <c r="AB2010" t="s">
        <v>52</v>
      </c>
      <c r="AC2010" t="b">
        <v>1</v>
      </c>
      <c r="AD2010" t="b">
        <v>1</v>
      </c>
    </row>
    <row r="2011" spans="1:30" x14ac:dyDescent="0.25">
      <c r="A2011" t="s">
        <v>2065</v>
      </c>
      <c r="B2011" s="1">
        <v>44338</v>
      </c>
      <c r="D2011" s="1">
        <v>45325</v>
      </c>
      <c r="E2011" s="1">
        <v>45325</v>
      </c>
      <c r="F2011" s="1">
        <v>45444</v>
      </c>
      <c r="G2011" s="1">
        <v>45444</v>
      </c>
      <c r="H2011">
        <v>4</v>
      </c>
      <c r="I2011">
        <v>256.45999999999998</v>
      </c>
      <c r="J2011">
        <v>64.12</v>
      </c>
      <c r="K2011">
        <v>43.86</v>
      </c>
      <c r="L2011" t="s">
        <v>87</v>
      </c>
      <c r="M2011" t="s">
        <v>95</v>
      </c>
      <c r="N2011" t="s">
        <v>33</v>
      </c>
      <c r="O2011">
        <v>22</v>
      </c>
      <c r="P2011" t="s">
        <v>70</v>
      </c>
      <c r="Q2011" t="s">
        <v>43</v>
      </c>
      <c r="R2011" t="s">
        <v>67</v>
      </c>
      <c r="S2011" t="s">
        <v>96</v>
      </c>
      <c r="T2011">
        <v>0</v>
      </c>
      <c r="U2011">
        <v>0</v>
      </c>
      <c r="V2011">
        <v>0</v>
      </c>
      <c r="W2011">
        <v>0</v>
      </c>
      <c r="X2011">
        <v>1</v>
      </c>
      <c r="Y2011" s="1">
        <v>44877</v>
      </c>
      <c r="Z2011" s="1">
        <v>44877</v>
      </c>
      <c r="AA2011">
        <v>0</v>
      </c>
      <c r="AB2011" t="s">
        <v>38</v>
      </c>
      <c r="AC2011" t="b">
        <v>0</v>
      </c>
      <c r="AD2011" t="b">
        <v>0</v>
      </c>
    </row>
    <row r="2012" spans="1:30" x14ac:dyDescent="0.25">
      <c r="A2012" t="s">
        <v>2066</v>
      </c>
      <c r="B2012" s="1">
        <v>45387</v>
      </c>
      <c r="D2012" s="1">
        <v>45901</v>
      </c>
      <c r="E2012" s="1">
        <v>45901</v>
      </c>
      <c r="F2012" s="1">
        <v>45943</v>
      </c>
      <c r="G2012" s="1">
        <v>45943</v>
      </c>
      <c r="H2012">
        <v>1</v>
      </c>
      <c r="I2012">
        <v>16.100000000000001</v>
      </c>
      <c r="J2012">
        <v>16.100000000000001</v>
      </c>
      <c r="K2012">
        <v>18.32</v>
      </c>
      <c r="L2012" t="s">
        <v>87</v>
      </c>
      <c r="M2012" t="s">
        <v>69</v>
      </c>
      <c r="N2012" t="s">
        <v>48</v>
      </c>
      <c r="O2012">
        <v>0</v>
      </c>
      <c r="P2012" t="s">
        <v>80</v>
      </c>
      <c r="Q2012" t="s">
        <v>82</v>
      </c>
      <c r="R2012" t="s">
        <v>63</v>
      </c>
      <c r="S2012" t="s">
        <v>100</v>
      </c>
      <c r="T2012">
        <v>0</v>
      </c>
      <c r="U2012">
        <v>1</v>
      </c>
      <c r="V2012">
        <v>0</v>
      </c>
      <c r="W2012">
        <v>0</v>
      </c>
      <c r="X2012">
        <v>0</v>
      </c>
      <c r="Y2012" s="1">
        <v>45787</v>
      </c>
      <c r="Z2012" s="1">
        <v>45787</v>
      </c>
      <c r="AA2012">
        <v>0</v>
      </c>
      <c r="AB2012" t="s">
        <v>38</v>
      </c>
      <c r="AC2012" t="b">
        <v>1</v>
      </c>
      <c r="AD2012" t="b">
        <v>0</v>
      </c>
    </row>
    <row r="2013" spans="1:30" x14ac:dyDescent="0.25">
      <c r="A2013" t="s">
        <v>2067</v>
      </c>
      <c r="B2013" s="1">
        <v>44573</v>
      </c>
      <c r="D2013" s="1">
        <v>44971</v>
      </c>
      <c r="E2013" s="1">
        <v>44971</v>
      </c>
      <c r="F2013" s="1">
        <v>45399</v>
      </c>
      <c r="G2013" s="1">
        <v>45399</v>
      </c>
      <c r="H2013">
        <v>5</v>
      </c>
      <c r="I2013">
        <v>355.05</v>
      </c>
      <c r="J2013">
        <v>71.010000000000005</v>
      </c>
      <c r="K2013">
        <v>92.55</v>
      </c>
      <c r="L2013" t="s">
        <v>59</v>
      </c>
      <c r="M2013" t="s">
        <v>76</v>
      </c>
      <c r="N2013" t="s">
        <v>48</v>
      </c>
      <c r="O2013">
        <v>22</v>
      </c>
      <c r="P2013" t="s">
        <v>70</v>
      </c>
      <c r="Q2013" t="s">
        <v>55</v>
      </c>
      <c r="R2013" t="s">
        <v>35</v>
      </c>
      <c r="S2013" t="s">
        <v>100</v>
      </c>
      <c r="T2013">
        <v>0</v>
      </c>
      <c r="U2013">
        <v>0</v>
      </c>
      <c r="V2013">
        <v>0</v>
      </c>
      <c r="W2013">
        <v>0</v>
      </c>
      <c r="X2013">
        <v>0</v>
      </c>
      <c r="Y2013" s="1">
        <v>44793</v>
      </c>
      <c r="Z2013" s="1">
        <v>44793</v>
      </c>
      <c r="AA2013">
        <v>0</v>
      </c>
      <c r="AB2013" t="s">
        <v>73</v>
      </c>
      <c r="AC2013" t="b">
        <v>1</v>
      </c>
      <c r="AD2013" t="b">
        <v>0</v>
      </c>
    </row>
    <row r="2014" spans="1:30" x14ac:dyDescent="0.25">
      <c r="A2014" t="s">
        <v>2068</v>
      </c>
      <c r="B2014" s="1">
        <v>44382</v>
      </c>
      <c r="D2014" s="1">
        <v>45290</v>
      </c>
      <c r="E2014" s="1">
        <v>45290</v>
      </c>
      <c r="F2014" s="1">
        <v>45330</v>
      </c>
      <c r="G2014" s="1">
        <v>45330</v>
      </c>
      <c r="H2014">
        <v>7</v>
      </c>
      <c r="I2014">
        <v>564.79</v>
      </c>
      <c r="J2014">
        <v>80.680000000000007</v>
      </c>
      <c r="K2014">
        <v>162.75</v>
      </c>
      <c r="L2014" t="s">
        <v>31</v>
      </c>
      <c r="M2014" t="s">
        <v>76</v>
      </c>
      <c r="N2014" t="s">
        <v>48</v>
      </c>
      <c r="O2014">
        <v>29</v>
      </c>
      <c r="P2014" t="s">
        <v>70</v>
      </c>
      <c r="Q2014" t="s">
        <v>35</v>
      </c>
      <c r="R2014" t="s">
        <v>67</v>
      </c>
      <c r="S2014" t="s">
        <v>72</v>
      </c>
      <c r="T2014">
        <v>0</v>
      </c>
      <c r="U2014">
        <v>0</v>
      </c>
      <c r="V2014">
        <v>0</v>
      </c>
      <c r="W2014">
        <v>0</v>
      </c>
      <c r="X2014">
        <v>2</v>
      </c>
      <c r="Y2014">
        <v>0</v>
      </c>
      <c r="Z2014" t="s">
        <v>37</v>
      </c>
      <c r="AA2014">
        <v>10</v>
      </c>
      <c r="AB2014" t="s">
        <v>38</v>
      </c>
      <c r="AC2014" t="b">
        <v>1</v>
      </c>
      <c r="AD2014" t="b">
        <v>0</v>
      </c>
    </row>
    <row r="2015" spans="1:30" x14ac:dyDescent="0.25">
      <c r="A2015" t="s">
        <v>2069</v>
      </c>
      <c r="B2015" s="1">
        <v>44111</v>
      </c>
      <c r="D2015" s="1">
        <v>45922</v>
      </c>
      <c r="E2015" s="1">
        <v>45922</v>
      </c>
      <c r="F2015">
        <v>0</v>
      </c>
      <c r="G2015" t="s">
        <v>92</v>
      </c>
      <c r="H2015">
        <v>0</v>
      </c>
      <c r="I2015">
        <v>0</v>
      </c>
      <c r="J2015">
        <v>0</v>
      </c>
      <c r="K2015">
        <v>0</v>
      </c>
      <c r="L2015" t="s">
        <v>87</v>
      </c>
      <c r="M2015" t="s">
        <v>95</v>
      </c>
      <c r="N2015" t="s">
        <v>33</v>
      </c>
      <c r="O2015">
        <v>27</v>
      </c>
      <c r="P2015" t="s">
        <v>70</v>
      </c>
      <c r="Q2015" t="s">
        <v>35</v>
      </c>
      <c r="R2015" t="s">
        <v>44</v>
      </c>
      <c r="S2015" t="s">
        <v>85</v>
      </c>
      <c r="T2015">
        <v>1</v>
      </c>
      <c r="U2015">
        <v>0</v>
      </c>
      <c r="V2015">
        <v>0</v>
      </c>
      <c r="W2015">
        <v>0</v>
      </c>
      <c r="X2015">
        <v>0</v>
      </c>
      <c r="Y2015" s="1">
        <v>44578</v>
      </c>
      <c r="Z2015" s="1">
        <v>44578</v>
      </c>
      <c r="AA2015">
        <v>10</v>
      </c>
      <c r="AB2015" t="s">
        <v>38</v>
      </c>
      <c r="AC2015" t="b">
        <v>1</v>
      </c>
      <c r="AD2015" t="b">
        <v>0</v>
      </c>
    </row>
    <row r="2016" spans="1:30" x14ac:dyDescent="0.25">
      <c r="A2016" t="s">
        <v>2070</v>
      </c>
      <c r="B2016" s="1">
        <v>44215</v>
      </c>
      <c r="D2016" s="1">
        <v>45492</v>
      </c>
      <c r="E2016" s="1">
        <v>45492</v>
      </c>
      <c r="F2016" s="1">
        <v>45771</v>
      </c>
      <c r="G2016" s="1">
        <v>45771</v>
      </c>
      <c r="H2016">
        <v>3</v>
      </c>
      <c r="I2016">
        <v>147.13999999999999</v>
      </c>
      <c r="J2016">
        <v>49.05</v>
      </c>
      <c r="K2016">
        <v>46.02</v>
      </c>
      <c r="L2016" t="s">
        <v>59</v>
      </c>
      <c r="M2016" t="s">
        <v>41</v>
      </c>
      <c r="N2016" t="s">
        <v>48</v>
      </c>
      <c r="O2016">
        <v>32</v>
      </c>
      <c r="P2016" t="s">
        <v>34</v>
      </c>
      <c r="Q2016" t="s">
        <v>43</v>
      </c>
      <c r="R2016" t="s">
        <v>63</v>
      </c>
      <c r="S2016" t="s">
        <v>100</v>
      </c>
      <c r="T2016">
        <v>0</v>
      </c>
      <c r="U2016">
        <v>1</v>
      </c>
      <c r="V2016">
        <v>0</v>
      </c>
      <c r="W2016">
        <v>0</v>
      </c>
      <c r="X2016">
        <v>1</v>
      </c>
      <c r="Y2016">
        <v>0</v>
      </c>
      <c r="Z2016" t="s">
        <v>37</v>
      </c>
      <c r="AA2016">
        <v>0</v>
      </c>
      <c r="AB2016" t="s">
        <v>52</v>
      </c>
      <c r="AC2016" t="b">
        <v>1</v>
      </c>
      <c r="AD2016" t="b">
        <v>1</v>
      </c>
    </row>
    <row r="2017" spans="1:30" x14ac:dyDescent="0.25">
      <c r="A2017" t="s">
        <v>2071</v>
      </c>
      <c r="B2017" s="1">
        <v>45467</v>
      </c>
      <c r="D2017" s="1">
        <v>45796</v>
      </c>
      <c r="E2017" s="1">
        <v>45796</v>
      </c>
      <c r="F2017" s="1">
        <v>45935</v>
      </c>
      <c r="G2017" s="1">
        <v>45935</v>
      </c>
      <c r="H2017">
        <v>2</v>
      </c>
      <c r="I2017">
        <v>41.31</v>
      </c>
      <c r="J2017">
        <v>20.66</v>
      </c>
      <c r="K2017">
        <v>39.5</v>
      </c>
      <c r="L2017" t="s">
        <v>65</v>
      </c>
      <c r="M2017" t="s">
        <v>76</v>
      </c>
      <c r="N2017" t="s">
        <v>48</v>
      </c>
      <c r="O2017">
        <v>38</v>
      </c>
      <c r="P2017" t="s">
        <v>34</v>
      </c>
      <c r="Q2017" t="s">
        <v>35</v>
      </c>
      <c r="R2017" t="s">
        <v>56</v>
      </c>
      <c r="S2017" t="s">
        <v>36</v>
      </c>
      <c r="T2017">
        <v>2</v>
      </c>
      <c r="U2017">
        <v>0</v>
      </c>
      <c r="V2017">
        <v>0</v>
      </c>
      <c r="W2017">
        <v>0</v>
      </c>
      <c r="X2017">
        <v>0</v>
      </c>
      <c r="Y2017" s="1">
        <v>45841</v>
      </c>
      <c r="Z2017" s="1">
        <v>45841</v>
      </c>
      <c r="AA2017">
        <v>0</v>
      </c>
      <c r="AB2017" t="s">
        <v>52</v>
      </c>
      <c r="AC2017" t="b">
        <v>1</v>
      </c>
      <c r="AD2017" t="b">
        <v>0</v>
      </c>
    </row>
    <row r="2018" spans="1:30" x14ac:dyDescent="0.25">
      <c r="A2018" t="s">
        <v>2072</v>
      </c>
      <c r="B2018" s="1">
        <v>44191</v>
      </c>
      <c r="D2018" s="1">
        <v>44695</v>
      </c>
      <c r="E2018" s="1">
        <v>44695</v>
      </c>
      <c r="F2018" s="1">
        <v>45209</v>
      </c>
      <c r="G2018" s="1">
        <v>45209</v>
      </c>
      <c r="H2018">
        <v>3</v>
      </c>
      <c r="I2018">
        <v>249.94</v>
      </c>
      <c r="J2018">
        <v>83.31</v>
      </c>
      <c r="K2018">
        <v>82.57</v>
      </c>
      <c r="L2018" t="s">
        <v>59</v>
      </c>
      <c r="M2018" t="s">
        <v>88</v>
      </c>
      <c r="N2018" t="s">
        <v>48</v>
      </c>
      <c r="O2018">
        <v>37</v>
      </c>
      <c r="P2018" t="s">
        <v>34</v>
      </c>
      <c r="Q2018" t="s">
        <v>90</v>
      </c>
      <c r="R2018" t="s">
        <v>63</v>
      </c>
      <c r="S2018" t="s">
        <v>96</v>
      </c>
      <c r="T2018">
        <v>0</v>
      </c>
      <c r="U2018">
        <v>0</v>
      </c>
      <c r="V2018">
        <v>0</v>
      </c>
      <c r="W2018">
        <v>0</v>
      </c>
      <c r="X2018">
        <v>2</v>
      </c>
      <c r="Y2018" s="1">
        <v>45766</v>
      </c>
      <c r="Z2018" s="1">
        <v>45766</v>
      </c>
      <c r="AA2018">
        <v>0</v>
      </c>
      <c r="AB2018" t="s">
        <v>38</v>
      </c>
      <c r="AC2018" t="b">
        <v>1</v>
      </c>
      <c r="AD2018" t="b">
        <v>1</v>
      </c>
    </row>
    <row r="2019" spans="1:30" x14ac:dyDescent="0.25">
      <c r="A2019" t="s">
        <v>2073</v>
      </c>
      <c r="B2019" s="1">
        <v>44286</v>
      </c>
      <c r="D2019" s="1">
        <v>45825</v>
      </c>
      <c r="E2019" s="1">
        <v>45825</v>
      </c>
      <c r="F2019" s="1">
        <v>45904</v>
      </c>
      <c r="G2019" s="1">
        <v>45904</v>
      </c>
      <c r="H2019">
        <v>2</v>
      </c>
      <c r="I2019">
        <v>150.08000000000001</v>
      </c>
      <c r="J2019">
        <v>75.040000000000006</v>
      </c>
      <c r="K2019">
        <v>37.36</v>
      </c>
      <c r="L2019" t="s">
        <v>40</v>
      </c>
      <c r="M2019" t="s">
        <v>88</v>
      </c>
      <c r="N2019" t="s">
        <v>48</v>
      </c>
      <c r="O2019">
        <v>46</v>
      </c>
      <c r="P2019" t="s">
        <v>34</v>
      </c>
      <c r="Q2019" t="s">
        <v>43</v>
      </c>
      <c r="R2019" t="s">
        <v>35</v>
      </c>
      <c r="S2019" t="s">
        <v>36</v>
      </c>
      <c r="T2019">
        <v>0</v>
      </c>
      <c r="U2019">
        <v>0</v>
      </c>
      <c r="V2019">
        <v>0</v>
      </c>
      <c r="W2019">
        <v>0</v>
      </c>
      <c r="X2019">
        <v>2</v>
      </c>
      <c r="Y2019">
        <v>0</v>
      </c>
      <c r="Z2019" t="s">
        <v>37</v>
      </c>
      <c r="AA2019">
        <v>0</v>
      </c>
      <c r="AB2019" t="s">
        <v>38</v>
      </c>
      <c r="AC2019" t="b">
        <v>1</v>
      </c>
      <c r="AD2019" t="b">
        <v>1</v>
      </c>
    </row>
    <row r="2020" spans="1:30" x14ac:dyDescent="0.25">
      <c r="A2020" t="s">
        <v>1406</v>
      </c>
      <c r="B2020" s="1">
        <v>44360</v>
      </c>
      <c r="D2020" s="1">
        <v>45231</v>
      </c>
      <c r="E2020" s="1">
        <v>45231</v>
      </c>
      <c r="F2020" s="1">
        <v>45831</v>
      </c>
      <c r="G2020" s="1">
        <v>45831</v>
      </c>
      <c r="H2020">
        <v>5</v>
      </c>
      <c r="I2020">
        <v>137.26</v>
      </c>
      <c r="J2020">
        <v>27.45</v>
      </c>
      <c r="K2020">
        <v>30.88</v>
      </c>
      <c r="L2020" t="s">
        <v>59</v>
      </c>
      <c r="M2020" t="s">
        <v>60</v>
      </c>
      <c r="N2020" t="s">
        <v>33</v>
      </c>
      <c r="O2020">
        <v>42</v>
      </c>
      <c r="P2020" t="s">
        <v>34</v>
      </c>
      <c r="Q2020" t="s">
        <v>90</v>
      </c>
      <c r="R2020" t="s">
        <v>63</v>
      </c>
      <c r="S2020" t="s">
        <v>36</v>
      </c>
      <c r="T2020">
        <v>0</v>
      </c>
      <c r="U2020">
        <v>0</v>
      </c>
      <c r="V2020">
        <v>1</v>
      </c>
      <c r="W2020">
        <v>2</v>
      </c>
      <c r="X2020">
        <v>0</v>
      </c>
      <c r="Y2020" s="1">
        <v>44574</v>
      </c>
      <c r="Z2020" s="1">
        <v>44574</v>
      </c>
      <c r="AA2020">
        <v>0</v>
      </c>
      <c r="AB2020" t="s">
        <v>38</v>
      </c>
      <c r="AC2020" t="b">
        <v>1</v>
      </c>
      <c r="AD2020" t="b">
        <v>0</v>
      </c>
    </row>
    <row r="2021" spans="1:30" x14ac:dyDescent="0.25">
      <c r="A2021" t="s">
        <v>2074</v>
      </c>
      <c r="B2021" s="1">
        <v>45036</v>
      </c>
      <c r="D2021" s="1">
        <v>45580</v>
      </c>
      <c r="E2021" s="1">
        <v>45580</v>
      </c>
      <c r="F2021">
        <v>0</v>
      </c>
      <c r="G2021" t="s">
        <v>92</v>
      </c>
      <c r="H2021">
        <v>0</v>
      </c>
      <c r="I2021">
        <v>0</v>
      </c>
      <c r="J2021">
        <v>0</v>
      </c>
      <c r="K2021">
        <v>0</v>
      </c>
      <c r="L2021" t="s">
        <v>40</v>
      </c>
      <c r="M2021" t="s">
        <v>54</v>
      </c>
      <c r="N2021" t="s">
        <v>48</v>
      </c>
      <c r="O2021">
        <v>44</v>
      </c>
      <c r="P2021" t="s">
        <v>34</v>
      </c>
      <c r="Q2021" t="s">
        <v>35</v>
      </c>
      <c r="R2021" t="s">
        <v>67</v>
      </c>
      <c r="S2021" t="s">
        <v>72</v>
      </c>
      <c r="T2021">
        <v>1</v>
      </c>
      <c r="U2021">
        <v>0</v>
      </c>
      <c r="V2021">
        <v>0</v>
      </c>
      <c r="W2021">
        <v>0</v>
      </c>
      <c r="X2021">
        <v>0</v>
      </c>
      <c r="Y2021" s="1">
        <v>45333</v>
      </c>
      <c r="Z2021" s="1">
        <v>45333</v>
      </c>
      <c r="AA2021">
        <v>2</v>
      </c>
      <c r="AB2021" t="s">
        <v>52</v>
      </c>
      <c r="AC2021" t="b">
        <v>0</v>
      </c>
      <c r="AD2021" t="b">
        <v>0</v>
      </c>
    </row>
    <row r="2022" spans="1:30" x14ac:dyDescent="0.25">
      <c r="A2022" t="s">
        <v>2075</v>
      </c>
      <c r="B2022" s="1">
        <v>44570</v>
      </c>
      <c r="D2022" s="1">
        <v>45565</v>
      </c>
      <c r="E2022" s="1">
        <v>45565</v>
      </c>
      <c r="F2022" s="1">
        <v>45758</v>
      </c>
      <c r="G2022" s="1">
        <v>45758</v>
      </c>
      <c r="H2022">
        <v>6</v>
      </c>
      <c r="I2022">
        <v>305.72000000000003</v>
      </c>
      <c r="J2022">
        <v>50.95</v>
      </c>
      <c r="K2022">
        <v>60.08</v>
      </c>
      <c r="L2022" t="s">
        <v>31</v>
      </c>
      <c r="M2022" t="s">
        <v>76</v>
      </c>
      <c r="N2022" t="s">
        <v>33</v>
      </c>
      <c r="O2022">
        <v>17</v>
      </c>
      <c r="P2022" t="s">
        <v>49</v>
      </c>
      <c r="Q2022" t="s">
        <v>90</v>
      </c>
      <c r="R2022" t="s">
        <v>44</v>
      </c>
      <c r="S2022" t="s">
        <v>45</v>
      </c>
      <c r="T2022">
        <v>0</v>
      </c>
      <c r="U2022">
        <v>0</v>
      </c>
      <c r="V2022">
        <v>1</v>
      </c>
      <c r="W2022">
        <v>2</v>
      </c>
      <c r="X2022">
        <v>1</v>
      </c>
      <c r="Y2022">
        <v>0</v>
      </c>
      <c r="Z2022" t="s">
        <v>37</v>
      </c>
      <c r="AA2022">
        <v>7</v>
      </c>
      <c r="AB2022" t="s">
        <v>38</v>
      </c>
      <c r="AC2022" t="b">
        <v>1</v>
      </c>
      <c r="AD2022" t="b">
        <v>0</v>
      </c>
    </row>
    <row r="2023" spans="1:30" x14ac:dyDescent="0.25">
      <c r="A2023" t="s">
        <v>2076</v>
      </c>
      <c r="B2023" s="1">
        <v>44447</v>
      </c>
      <c r="D2023" s="1">
        <v>45659</v>
      </c>
      <c r="E2023" s="1">
        <v>45659</v>
      </c>
      <c r="F2023" s="1">
        <v>45800</v>
      </c>
      <c r="G2023" s="1">
        <v>45800</v>
      </c>
      <c r="H2023">
        <v>1</v>
      </c>
      <c r="I2023">
        <v>50.48</v>
      </c>
      <c r="J2023">
        <v>50.48</v>
      </c>
      <c r="K2023">
        <v>109.63</v>
      </c>
      <c r="L2023" t="s">
        <v>65</v>
      </c>
      <c r="M2023" t="s">
        <v>95</v>
      </c>
      <c r="N2023" t="s">
        <v>48</v>
      </c>
      <c r="O2023">
        <v>33</v>
      </c>
      <c r="P2023" t="s">
        <v>34</v>
      </c>
      <c r="Q2023" t="s">
        <v>50</v>
      </c>
      <c r="R2023" t="s">
        <v>56</v>
      </c>
      <c r="S2023" t="s">
        <v>36</v>
      </c>
      <c r="T2023">
        <v>0</v>
      </c>
      <c r="U2023">
        <v>0</v>
      </c>
      <c r="V2023">
        <v>0</v>
      </c>
      <c r="W2023">
        <v>1</v>
      </c>
      <c r="X2023">
        <v>0</v>
      </c>
      <c r="Y2023">
        <v>0</v>
      </c>
      <c r="Z2023" t="s">
        <v>37</v>
      </c>
      <c r="AA2023">
        <v>2</v>
      </c>
      <c r="AB2023" t="s">
        <v>73</v>
      </c>
      <c r="AC2023" t="b">
        <v>1</v>
      </c>
      <c r="AD2023" t="b">
        <v>0</v>
      </c>
    </row>
    <row r="2024" spans="1:30" x14ac:dyDescent="0.25">
      <c r="A2024" t="s">
        <v>2077</v>
      </c>
      <c r="B2024" s="1">
        <v>44807</v>
      </c>
      <c r="D2024">
        <v>0</v>
      </c>
      <c r="E2024" t="s">
        <v>92</v>
      </c>
      <c r="F2024">
        <v>0</v>
      </c>
      <c r="G2024" t="s">
        <v>92</v>
      </c>
      <c r="H2024">
        <v>0</v>
      </c>
      <c r="I2024">
        <v>0</v>
      </c>
      <c r="J2024">
        <v>0</v>
      </c>
      <c r="K2024">
        <v>0</v>
      </c>
      <c r="L2024" t="s">
        <v>65</v>
      </c>
      <c r="M2024" t="s">
        <v>60</v>
      </c>
      <c r="N2024" t="s">
        <v>48</v>
      </c>
      <c r="O2024">
        <v>25</v>
      </c>
      <c r="P2024" t="s">
        <v>70</v>
      </c>
      <c r="Q2024" t="s">
        <v>82</v>
      </c>
      <c r="R2024" t="s">
        <v>44</v>
      </c>
      <c r="S2024" t="s">
        <v>35</v>
      </c>
      <c r="T2024">
        <v>0</v>
      </c>
      <c r="U2024">
        <v>0</v>
      </c>
      <c r="V2024">
        <v>0</v>
      </c>
      <c r="W2024">
        <v>0</v>
      </c>
      <c r="X2024">
        <v>0</v>
      </c>
      <c r="Y2024" s="1">
        <v>45168</v>
      </c>
      <c r="Z2024" s="1">
        <v>45168</v>
      </c>
      <c r="AA2024">
        <v>0</v>
      </c>
      <c r="AB2024" t="s">
        <v>52</v>
      </c>
      <c r="AC2024" t="b">
        <v>1</v>
      </c>
      <c r="AD2024" t="b">
        <v>1</v>
      </c>
    </row>
    <row r="2025" spans="1:30" x14ac:dyDescent="0.25">
      <c r="A2025" t="s">
        <v>2078</v>
      </c>
      <c r="B2025" s="1">
        <v>45644</v>
      </c>
      <c r="D2025">
        <v>0</v>
      </c>
      <c r="E2025" t="s">
        <v>92</v>
      </c>
      <c r="F2025">
        <v>0</v>
      </c>
      <c r="G2025" t="s">
        <v>92</v>
      </c>
      <c r="H2025">
        <v>0</v>
      </c>
      <c r="I2025">
        <v>0</v>
      </c>
      <c r="J2025">
        <v>0</v>
      </c>
      <c r="K2025">
        <v>0</v>
      </c>
      <c r="L2025" t="s">
        <v>87</v>
      </c>
      <c r="M2025" t="s">
        <v>62</v>
      </c>
      <c r="N2025" t="s">
        <v>48</v>
      </c>
      <c r="O2025">
        <v>35</v>
      </c>
      <c r="P2025" t="s">
        <v>34</v>
      </c>
      <c r="Q2025" t="s">
        <v>55</v>
      </c>
      <c r="R2025" t="s">
        <v>44</v>
      </c>
      <c r="S2025" t="s">
        <v>45</v>
      </c>
      <c r="T2025">
        <v>0</v>
      </c>
      <c r="U2025">
        <v>0</v>
      </c>
      <c r="V2025">
        <v>0</v>
      </c>
      <c r="W2025">
        <v>0</v>
      </c>
      <c r="X2025">
        <v>0</v>
      </c>
      <c r="Y2025" s="1">
        <v>45740</v>
      </c>
      <c r="Z2025" s="1">
        <v>45740</v>
      </c>
      <c r="AA2025">
        <v>9</v>
      </c>
      <c r="AB2025" t="s">
        <v>38</v>
      </c>
      <c r="AC2025" t="b">
        <v>0</v>
      </c>
      <c r="AD2025" t="b">
        <v>1</v>
      </c>
    </row>
    <row r="2026" spans="1:30" x14ac:dyDescent="0.25">
      <c r="A2026" t="s">
        <v>2079</v>
      </c>
      <c r="B2026" s="1">
        <v>45608</v>
      </c>
      <c r="D2026" s="1">
        <v>45792</v>
      </c>
      <c r="E2026" s="1">
        <v>45792</v>
      </c>
      <c r="F2026" s="1">
        <v>45842</v>
      </c>
      <c r="G2026" s="1">
        <v>45842</v>
      </c>
      <c r="H2026">
        <v>1</v>
      </c>
      <c r="I2026">
        <v>53.41</v>
      </c>
      <c r="J2026">
        <v>53.41</v>
      </c>
      <c r="K2026">
        <v>73.47</v>
      </c>
      <c r="L2026" t="s">
        <v>59</v>
      </c>
      <c r="M2026" t="s">
        <v>60</v>
      </c>
      <c r="N2026" t="s">
        <v>42</v>
      </c>
      <c r="O2026">
        <v>22</v>
      </c>
      <c r="P2026" t="s">
        <v>70</v>
      </c>
      <c r="Q2026" t="s">
        <v>35</v>
      </c>
      <c r="R2026" t="s">
        <v>35</v>
      </c>
      <c r="S2026" t="s">
        <v>36</v>
      </c>
      <c r="T2026">
        <v>0</v>
      </c>
      <c r="U2026">
        <v>1</v>
      </c>
      <c r="V2026">
        <v>0</v>
      </c>
      <c r="W2026">
        <v>0</v>
      </c>
      <c r="X2026">
        <v>0</v>
      </c>
      <c r="Y2026">
        <v>0</v>
      </c>
      <c r="Z2026" t="s">
        <v>37</v>
      </c>
      <c r="AA2026">
        <v>0</v>
      </c>
      <c r="AB2026" t="s">
        <v>52</v>
      </c>
      <c r="AC2026" t="b">
        <v>1</v>
      </c>
      <c r="AD2026" t="b">
        <v>0</v>
      </c>
    </row>
    <row r="2027" spans="1:30" x14ac:dyDescent="0.25">
      <c r="A2027" t="s">
        <v>2080</v>
      </c>
      <c r="B2027" s="1">
        <v>44929</v>
      </c>
      <c r="D2027" s="1">
        <v>45846</v>
      </c>
      <c r="E2027" s="1">
        <v>45846</v>
      </c>
      <c r="F2027" s="1">
        <v>45924</v>
      </c>
      <c r="G2027" s="1">
        <v>45924</v>
      </c>
      <c r="H2027">
        <v>1</v>
      </c>
      <c r="I2027">
        <v>63.4</v>
      </c>
      <c r="J2027">
        <v>63.4</v>
      </c>
      <c r="K2027">
        <v>5.58</v>
      </c>
      <c r="L2027" t="s">
        <v>31</v>
      </c>
      <c r="M2027" t="s">
        <v>41</v>
      </c>
      <c r="N2027" t="s">
        <v>48</v>
      </c>
      <c r="O2027">
        <v>16</v>
      </c>
      <c r="P2027" t="s">
        <v>49</v>
      </c>
      <c r="Q2027" t="s">
        <v>50</v>
      </c>
      <c r="R2027" t="s">
        <v>67</v>
      </c>
      <c r="S2027" t="s">
        <v>72</v>
      </c>
      <c r="T2027">
        <v>0</v>
      </c>
      <c r="U2027">
        <v>0</v>
      </c>
      <c r="V2027">
        <v>0</v>
      </c>
      <c r="W2027">
        <v>0</v>
      </c>
      <c r="X2027">
        <v>0</v>
      </c>
      <c r="Y2027">
        <v>0</v>
      </c>
      <c r="Z2027" t="s">
        <v>37</v>
      </c>
      <c r="AA2027">
        <v>0</v>
      </c>
      <c r="AB2027" t="s">
        <v>38</v>
      </c>
      <c r="AC2027" t="b">
        <v>0</v>
      </c>
      <c r="AD2027" t="b">
        <v>1</v>
      </c>
    </row>
    <row r="2028" spans="1:30" x14ac:dyDescent="0.25">
      <c r="A2028" t="s">
        <v>2081</v>
      </c>
      <c r="B2028" s="1">
        <v>44508</v>
      </c>
      <c r="D2028" s="1">
        <v>45261</v>
      </c>
      <c r="E2028" s="1">
        <v>45261</v>
      </c>
      <c r="F2028" s="1">
        <v>45782</v>
      </c>
      <c r="G2028" s="1">
        <v>45782</v>
      </c>
      <c r="H2028">
        <v>2</v>
      </c>
      <c r="I2028">
        <v>88.46</v>
      </c>
      <c r="J2028">
        <v>44.23</v>
      </c>
      <c r="K2028">
        <v>47.86</v>
      </c>
      <c r="L2028" t="s">
        <v>59</v>
      </c>
      <c r="M2028" t="s">
        <v>41</v>
      </c>
      <c r="N2028" t="s">
        <v>48</v>
      </c>
      <c r="O2028">
        <v>45</v>
      </c>
      <c r="P2028" t="s">
        <v>34</v>
      </c>
      <c r="Q2028" t="s">
        <v>90</v>
      </c>
      <c r="R2028" t="s">
        <v>67</v>
      </c>
      <c r="S2028" t="s">
        <v>51</v>
      </c>
      <c r="T2028">
        <v>0</v>
      </c>
      <c r="U2028">
        <v>0</v>
      </c>
      <c r="V2028">
        <v>0</v>
      </c>
      <c r="W2028">
        <v>0</v>
      </c>
      <c r="X2028">
        <v>1</v>
      </c>
      <c r="Y2028" s="1">
        <v>44835</v>
      </c>
      <c r="Z2028" s="1">
        <v>44835</v>
      </c>
      <c r="AA2028">
        <v>9</v>
      </c>
      <c r="AB2028" t="s">
        <v>52</v>
      </c>
      <c r="AC2028" t="b">
        <v>1</v>
      </c>
      <c r="AD2028" t="b">
        <v>1</v>
      </c>
    </row>
    <row r="2029" spans="1:30" x14ac:dyDescent="0.25">
      <c r="A2029" t="s">
        <v>2082</v>
      </c>
      <c r="B2029" s="1">
        <v>44243</v>
      </c>
      <c r="D2029" s="1">
        <v>44494</v>
      </c>
      <c r="E2029" s="1">
        <v>44494</v>
      </c>
      <c r="F2029" s="1">
        <v>44529</v>
      </c>
      <c r="G2029" s="1">
        <v>44529</v>
      </c>
      <c r="H2029">
        <v>6</v>
      </c>
      <c r="I2029">
        <v>341.08</v>
      </c>
      <c r="J2029">
        <v>56.85</v>
      </c>
      <c r="K2029">
        <v>79.86</v>
      </c>
      <c r="L2029" t="s">
        <v>87</v>
      </c>
      <c r="M2029" t="s">
        <v>88</v>
      </c>
      <c r="N2029" t="s">
        <v>48</v>
      </c>
      <c r="O2029">
        <v>38</v>
      </c>
      <c r="P2029" t="s">
        <v>34</v>
      </c>
      <c r="Q2029" t="s">
        <v>43</v>
      </c>
      <c r="R2029" t="s">
        <v>35</v>
      </c>
      <c r="S2029" t="s">
        <v>45</v>
      </c>
      <c r="T2029">
        <v>0</v>
      </c>
      <c r="U2029">
        <v>0</v>
      </c>
      <c r="V2029">
        <v>0</v>
      </c>
      <c r="W2029">
        <v>0</v>
      </c>
      <c r="X2029">
        <v>1</v>
      </c>
      <c r="Y2029" s="1">
        <v>45798</v>
      </c>
      <c r="Z2029" s="1">
        <v>45798</v>
      </c>
      <c r="AA2029">
        <v>0</v>
      </c>
      <c r="AB2029" t="s">
        <v>52</v>
      </c>
      <c r="AC2029" t="b">
        <v>1</v>
      </c>
      <c r="AD2029" t="b">
        <v>0</v>
      </c>
    </row>
    <row r="2030" spans="1:30" x14ac:dyDescent="0.25">
      <c r="A2030" t="s">
        <v>2083</v>
      </c>
      <c r="B2030" s="1">
        <v>44018</v>
      </c>
      <c r="D2030" s="1">
        <v>45876</v>
      </c>
      <c r="E2030" s="1">
        <v>45876</v>
      </c>
      <c r="F2030" s="1">
        <v>45893</v>
      </c>
      <c r="G2030" s="1">
        <v>45893</v>
      </c>
      <c r="H2030">
        <v>5</v>
      </c>
      <c r="I2030">
        <v>579.89</v>
      </c>
      <c r="J2030">
        <v>115.98</v>
      </c>
      <c r="K2030">
        <v>116.69</v>
      </c>
      <c r="L2030" t="s">
        <v>31</v>
      </c>
      <c r="M2030" t="s">
        <v>80</v>
      </c>
      <c r="N2030" t="s">
        <v>48</v>
      </c>
      <c r="O2030">
        <v>44</v>
      </c>
      <c r="P2030" t="s">
        <v>34</v>
      </c>
      <c r="Q2030" t="s">
        <v>82</v>
      </c>
      <c r="R2030" t="s">
        <v>35</v>
      </c>
      <c r="S2030" t="s">
        <v>100</v>
      </c>
      <c r="T2030">
        <v>0</v>
      </c>
      <c r="U2030">
        <v>0</v>
      </c>
      <c r="V2030">
        <v>0</v>
      </c>
      <c r="W2030">
        <v>0</v>
      </c>
      <c r="X2030">
        <v>0</v>
      </c>
      <c r="Y2030" s="1">
        <v>44779</v>
      </c>
      <c r="Z2030" s="1">
        <v>44779</v>
      </c>
      <c r="AA2030">
        <v>0</v>
      </c>
      <c r="AB2030" t="s">
        <v>38</v>
      </c>
      <c r="AC2030" t="b">
        <v>1</v>
      </c>
      <c r="AD2030" t="b">
        <v>0</v>
      </c>
    </row>
    <row r="2031" spans="1:30" x14ac:dyDescent="0.25">
      <c r="A2031" t="s">
        <v>2084</v>
      </c>
      <c r="B2031" s="1">
        <v>44170</v>
      </c>
      <c r="D2031">
        <v>0</v>
      </c>
      <c r="E2031" t="s">
        <v>92</v>
      </c>
      <c r="F2031">
        <v>0</v>
      </c>
      <c r="G2031" t="s">
        <v>92</v>
      </c>
      <c r="H2031">
        <v>0</v>
      </c>
      <c r="I2031">
        <v>0</v>
      </c>
      <c r="J2031">
        <v>0</v>
      </c>
      <c r="K2031">
        <v>0</v>
      </c>
      <c r="L2031" t="s">
        <v>87</v>
      </c>
      <c r="M2031" t="s">
        <v>62</v>
      </c>
      <c r="N2031" t="s">
        <v>48</v>
      </c>
      <c r="O2031">
        <v>25</v>
      </c>
      <c r="P2031" t="s">
        <v>70</v>
      </c>
      <c r="Q2031" t="s">
        <v>82</v>
      </c>
      <c r="R2031" t="s">
        <v>63</v>
      </c>
      <c r="S2031" t="s">
        <v>36</v>
      </c>
      <c r="T2031">
        <v>0</v>
      </c>
      <c r="U2031">
        <v>0</v>
      </c>
      <c r="V2031">
        <v>0</v>
      </c>
      <c r="W2031">
        <v>0</v>
      </c>
      <c r="X2031">
        <v>0</v>
      </c>
      <c r="Y2031" s="1">
        <v>45174</v>
      </c>
      <c r="Z2031" s="1">
        <v>45174</v>
      </c>
      <c r="AA2031">
        <v>8</v>
      </c>
      <c r="AB2031" t="s">
        <v>73</v>
      </c>
      <c r="AC2031" t="b">
        <v>0</v>
      </c>
      <c r="AD2031" t="b">
        <v>0</v>
      </c>
    </row>
    <row r="2032" spans="1:30" x14ac:dyDescent="0.25">
      <c r="A2032" t="s">
        <v>2085</v>
      </c>
      <c r="B2032" s="1">
        <v>43864</v>
      </c>
      <c r="D2032" s="1">
        <v>45198</v>
      </c>
      <c r="E2032" s="1">
        <v>45198</v>
      </c>
      <c r="F2032" s="1">
        <v>45645</v>
      </c>
      <c r="G2032" s="1">
        <v>45645</v>
      </c>
      <c r="H2032">
        <v>4</v>
      </c>
      <c r="I2032">
        <v>147.13999999999999</v>
      </c>
      <c r="J2032">
        <v>36.78</v>
      </c>
      <c r="K2032">
        <v>23.23</v>
      </c>
      <c r="L2032" t="s">
        <v>65</v>
      </c>
      <c r="M2032" t="s">
        <v>41</v>
      </c>
      <c r="N2032" t="s">
        <v>48</v>
      </c>
      <c r="O2032">
        <v>29</v>
      </c>
      <c r="P2032" t="s">
        <v>70</v>
      </c>
      <c r="Q2032" t="s">
        <v>35</v>
      </c>
      <c r="R2032" t="s">
        <v>44</v>
      </c>
      <c r="S2032" t="s">
        <v>96</v>
      </c>
      <c r="T2032">
        <v>0</v>
      </c>
      <c r="U2032">
        <v>0</v>
      </c>
      <c r="V2032">
        <v>0</v>
      </c>
      <c r="W2032">
        <v>1</v>
      </c>
      <c r="X2032">
        <v>2</v>
      </c>
      <c r="Y2032" s="1">
        <v>45198</v>
      </c>
      <c r="Z2032" s="1">
        <v>45198</v>
      </c>
      <c r="AA2032">
        <v>8</v>
      </c>
      <c r="AB2032" t="s">
        <v>38</v>
      </c>
      <c r="AC2032" t="b">
        <v>1</v>
      </c>
      <c r="AD2032" t="b">
        <v>0</v>
      </c>
    </row>
    <row r="2033" spans="1:30" x14ac:dyDescent="0.25">
      <c r="A2033" t="s">
        <v>2086</v>
      </c>
      <c r="B2033" s="1">
        <v>43833</v>
      </c>
      <c r="D2033" s="1">
        <v>45624</v>
      </c>
      <c r="E2033" s="1">
        <v>45624</v>
      </c>
      <c r="F2033" s="1">
        <v>45931</v>
      </c>
      <c r="G2033" s="1">
        <v>45931</v>
      </c>
      <c r="H2033">
        <v>2</v>
      </c>
      <c r="I2033">
        <v>121.97</v>
      </c>
      <c r="J2033">
        <v>60.99</v>
      </c>
      <c r="K2033">
        <v>67.48</v>
      </c>
      <c r="L2033" t="s">
        <v>40</v>
      </c>
      <c r="M2033" t="s">
        <v>41</v>
      </c>
      <c r="N2033" t="s">
        <v>33</v>
      </c>
      <c r="O2033">
        <v>38</v>
      </c>
      <c r="P2033" t="s">
        <v>34</v>
      </c>
      <c r="Q2033" t="s">
        <v>66</v>
      </c>
      <c r="R2033" t="s">
        <v>67</v>
      </c>
      <c r="S2033" t="s">
        <v>57</v>
      </c>
      <c r="T2033">
        <v>0</v>
      </c>
      <c r="U2033">
        <v>2</v>
      </c>
      <c r="V2033">
        <v>0</v>
      </c>
      <c r="W2033">
        <v>0</v>
      </c>
      <c r="X2033">
        <v>0</v>
      </c>
      <c r="Y2033" s="1">
        <v>45751</v>
      </c>
      <c r="Z2033" s="1">
        <v>45751</v>
      </c>
      <c r="AA2033">
        <v>0</v>
      </c>
      <c r="AB2033" t="s">
        <v>38</v>
      </c>
      <c r="AC2033" t="b">
        <v>1</v>
      </c>
      <c r="AD2033" t="b">
        <v>0</v>
      </c>
    </row>
    <row r="2034" spans="1:30" x14ac:dyDescent="0.25">
      <c r="A2034" t="s">
        <v>2087</v>
      </c>
      <c r="B2034" s="1">
        <v>45132</v>
      </c>
      <c r="D2034" s="1">
        <v>45561</v>
      </c>
      <c r="E2034" s="1">
        <v>45561</v>
      </c>
      <c r="F2034">
        <v>0</v>
      </c>
      <c r="G2034" t="s">
        <v>92</v>
      </c>
      <c r="H2034">
        <v>0</v>
      </c>
      <c r="I2034">
        <v>0</v>
      </c>
      <c r="J2034">
        <v>0</v>
      </c>
      <c r="K2034">
        <v>0</v>
      </c>
      <c r="L2034" t="s">
        <v>31</v>
      </c>
      <c r="M2034" t="s">
        <v>69</v>
      </c>
      <c r="N2034" t="s">
        <v>33</v>
      </c>
      <c r="O2034">
        <v>23</v>
      </c>
      <c r="P2034" t="s">
        <v>70</v>
      </c>
      <c r="Q2034" t="s">
        <v>35</v>
      </c>
      <c r="R2034" t="s">
        <v>35</v>
      </c>
      <c r="S2034" t="s">
        <v>100</v>
      </c>
      <c r="T2034">
        <v>0</v>
      </c>
      <c r="U2034">
        <v>0</v>
      </c>
      <c r="V2034">
        <v>0</v>
      </c>
      <c r="W2034">
        <v>0</v>
      </c>
      <c r="X2034">
        <v>0</v>
      </c>
      <c r="Y2034" s="1">
        <v>45170</v>
      </c>
      <c r="Z2034" s="1">
        <v>45170</v>
      </c>
      <c r="AA2034">
        <v>0</v>
      </c>
      <c r="AB2034" t="s">
        <v>73</v>
      </c>
      <c r="AC2034" t="b">
        <v>0</v>
      </c>
      <c r="AD2034" t="b">
        <v>1</v>
      </c>
    </row>
    <row r="2035" spans="1:30" x14ac:dyDescent="0.25">
      <c r="A2035" t="s">
        <v>2088</v>
      </c>
      <c r="B2035" s="1">
        <v>45636</v>
      </c>
      <c r="D2035" s="1">
        <v>45734</v>
      </c>
      <c r="E2035" s="1">
        <v>45734</v>
      </c>
      <c r="F2035" s="1">
        <v>45912</v>
      </c>
      <c r="G2035" s="1">
        <v>45912</v>
      </c>
      <c r="H2035">
        <v>2</v>
      </c>
      <c r="I2035">
        <v>147.13999999999999</v>
      </c>
      <c r="J2035">
        <v>73.569999999999993</v>
      </c>
      <c r="K2035">
        <v>51.17</v>
      </c>
      <c r="L2035" t="s">
        <v>65</v>
      </c>
      <c r="M2035" t="s">
        <v>69</v>
      </c>
      <c r="N2035" t="s">
        <v>48</v>
      </c>
      <c r="O2035">
        <v>16</v>
      </c>
      <c r="P2035" t="s">
        <v>49</v>
      </c>
      <c r="Q2035" t="s">
        <v>66</v>
      </c>
      <c r="R2035" t="s">
        <v>44</v>
      </c>
      <c r="S2035" t="s">
        <v>100</v>
      </c>
      <c r="T2035">
        <v>1</v>
      </c>
      <c r="U2035">
        <v>1</v>
      </c>
      <c r="V2035">
        <v>0</v>
      </c>
      <c r="W2035">
        <v>0</v>
      </c>
      <c r="X2035">
        <v>1</v>
      </c>
      <c r="Y2035" s="1">
        <v>45700</v>
      </c>
      <c r="Z2035" s="1">
        <v>45700</v>
      </c>
      <c r="AA2035">
        <v>9</v>
      </c>
      <c r="AB2035" t="s">
        <v>38</v>
      </c>
      <c r="AC2035" t="b">
        <v>1</v>
      </c>
      <c r="AD2035" t="b">
        <v>0</v>
      </c>
    </row>
    <row r="2036" spans="1:30" x14ac:dyDescent="0.25">
      <c r="A2036" t="s">
        <v>2089</v>
      </c>
      <c r="B2036" s="1">
        <v>45029</v>
      </c>
      <c r="D2036" s="1">
        <v>45857</v>
      </c>
      <c r="E2036" s="1">
        <v>45857</v>
      </c>
      <c r="F2036" s="1">
        <v>45865</v>
      </c>
      <c r="G2036" s="1">
        <v>45865</v>
      </c>
      <c r="H2036">
        <v>3</v>
      </c>
      <c r="I2036">
        <v>224.54</v>
      </c>
      <c r="J2036">
        <v>74.849999999999994</v>
      </c>
      <c r="K2036">
        <v>84.8</v>
      </c>
      <c r="L2036" t="s">
        <v>31</v>
      </c>
      <c r="M2036" t="s">
        <v>60</v>
      </c>
      <c r="N2036" t="s">
        <v>48</v>
      </c>
      <c r="O2036">
        <v>63</v>
      </c>
      <c r="P2036" t="s">
        <v>216</v>
      </c>
      <c r="Q2036" t="s">
        <v>35</v>
      </c>
      <c r="R2036" t="s">
        <v>63</v>
      </c>
      <c r="S2036" t="s">
        <v>85</v>
      </c>
      <c r="T2036">
        <v>0</v>
      </c>
      <c r="U2036">
        <v>0</v>
      </c>
      <c r="V2036">
        <v>0</v>
      </c>
      <c r="W2036">
        <v>0</v>
      </c>
      <c r="X2036">
        <v>1</v>
      </c>
      <c r="Y2036" s="1">
        <v>45741</v>
      </c>
      <c r="Z2036" s="1">
        <v>45741</v>
      </c>
      <c r="AA2036">
        <v>0</v>
      </c>
      <c r="AB2036" t="s">
        <v>38</v>
      </c>
      <c r="AC2036" t="b">
        <v>1</v>
      </c>
      <c r="AD2036" t="b">
        <v>0</v>
      </c>
    </row>
    <row r="2037" spans="1:30" x14ac:dyDescent="0.25">
      <c r="A2037" t="s">
        <v>2090</v>
      </c>
      <c r="B2037" s="1">
        <v>45514</v>
      </c>
      <c r="D2037" s="1">
        <v>45718</v>
      </c>
      <c r="E2037" s="1">
        <v>45718</v>
      </c>
      <c r="F2037" s="1">
        <v>45909</v>
      </c>
      <c r="G2037" s="1">
        <v>45909</v>
      </c>
      <c r="H2037">
        <v>5</v>
      </c>
      <c r="I2037">
        <v>10.15</v>
      </c>
      <c r="J2037">
        <v>2.0299999999999998</v>
      </c>
      <c r="K2037">
        <v>1.45</v>
      </c>
      <c r="L2037" t="s">
        <v>47</v>
      </c>
      <c r="M2037" t="s">
        <v>32</v>
      </c>
      <c r="N2037" t="s">
        <v>48</v>
      </c>
      <c r="O2037">
        <v>28</v>
      </c>
      <c r="P2037" t="s">
        <v>70</v>
      </c>
      <c r="Q2037" t="s">
        <v>43</v>
      </c>
      <c r="R2037" t="s">
        <v>35</v>
      </c>
      <c r="S2037" t="s">
        <v>72</v>
      </c>
      <c r="T2037">
        <v>0</v>
      </c>
      <c r="U2037">
        <v>0</v>
      </c>
      <c r="V2037">
        <v>0</v>
      </c>
      <c r="W2037">
        <v>0</v>
      </c>
      <c r="X2037">
        <v>3</v>
      </c>
      <c r="Y2037" s="1">
        <v>45880</v>
      </c>
      <c r="Z2037" s="1">
        <v>45880</v>
      </c>
      <c r="AA2037">
        <v>2</v>
      </c>
      <c r="AB2037" t="s">
        <v>73</v>
      </c>
      <c r="AC2037" t="b">
        <v>1</v>
      </c>
      <c r="AD2037" t="b">
        <v>1</v>
      </c>
    </row>
    <row r="2038" spans="1:30" x14ac:dyDescent="0.25">
      <c r="A2038" t="s">
        <v>2091</v>
      </c>
      <c r="B2038" s="1">
        <v>44503</v>
      </c>
      <c r="D2038" s="1">
        <v>45602</v>
      </c>
      <c r="E2038" s="1">
        <v>45602</v>
      </c>
      <c r="F2038">
        <v>0</v>
      </c>
      <c r="G2038" t="s">
        <v>92</v>
      </c>
      <c r="H2038">
        <v>0</v>
      </c>
      <c r="I2038">
        <v>0</v>
      </c>
      <c r="J2038">
        <v>0</v>
      </c>
      <c r="K2038">
        <v>0</v>
      </c>
      <c r="L2038" t="s">
        <v>87</v>
      </c>
      <c r="M2038" t="s">
        <v>69</v>
      </c>
      <c r="N2038" t="s">
        <v>48</v>
      </c>
      <c r="O2038">
        <v>36</v>
      </c>
      <c r="P2038" t="s">
        <v>34</v>
      </c>
      <c r="Q2038" t="s">
        <v>50</v>
      </c>
      <c r="R2038" t="s">
        <v>44</v>
      </c>
      <c r="S2038" t="s">
        <v>100</v>
      </c>
      <c r="T2038">
        <v>0</v>
      </c>
      <c r="U2038">
        <v>0</v>
      </c>
      <c r="V2038">
        <v>0</v>
      </c>
      <c r="W2038">
        <v>0</v>
      </c>
      <c r="X2038">
        <v>0</v>
      </c>
      <c r="Y2038">
        <v>0</v>
      </c>
      <c r="Z2038" t="s">
        <v>37</v>
      </c>
      <c r="AA2038">
        <v>2</v>
      </c>
      <c r="AB2038" t="s">
        <v>38</v>
      </c>
      <c r="AC2038" t="b">
        <v>0</v>
      </c>
      <c r="AD2038" t="b">
        <v>0</v>
      </c>
    </row>
    <row r="2039" spans="1:30" x14ac:dyDescent="0.25">
      <c r="A2039" t="s">
        <v>1210</v>
      </c>
      <c r="B2039" s="1">
        <v>45078</v>
      </c>
      <c r="D2039" s="1">
        <v>45283</v>
      </c>
      <c r="E2039" s="1">
        <v>45283</v>
      </c>
      <c r="F2039" s="1">
        <v>45342</v>
      </c>
      <c r="G2039" s="1">
        <v>45342</v>
      </c>
      <c r="H2039">
        <v>1</v>
      </c>
      <c r="I2039">
        <v>65.39</v>
      </c>
      <c r="J2039">
        <v>65.39</v>
      </c>
      <c r="K2039">
        <v>99.9</v>
      </c>
      <c r="L2039" t="s">
        <v>40</v>
      </c>
      <c r="M2039" t="s">
        <v>69</v>
      </c>
      <c r="N2039" t="s">
        <v>42</v>
      </c>
      <c r="O2039">
        <v>31</v>
      </c>
      <c r="P2039" t="s">
        <v>34</v>
      </c>
      <c r="Q2039" t="s">
        <v>35</v>
      </c>
      <c r="R2039" t="s">
        <v>35</v>
      </c>
      <c r="S2039" t="s">
        <v>96</v>
      </c>
      <c r="T2039">
        <v>0</v>
      </c>
      <c r="U2039">
        <v>0</v>
      </c>
      <c r="V2039">
        <v>0</v>
      </c>
      <c r="W2039">
        <v>0</v>
      </c>
      <c r="X2039">
        <v>1</v>
      </c>
      <c r="Y2039" s="1">
        <v>45204</v>
      </c>
      <c r="Z2039" s="1">
        <v>45204</v>
      </c>
      <c r="AA2039">
        <v>3</v>
      </c>
      <c r="AB2039" t="s">
        <v>52</v>
      </c>
      <c r="AC2039" t="b">
        <v>0</v>
      </c>
      <c r="AD2039" t="b">
        <v>0</v>
      </c>
    </row>
    <row r="2040" spans="1:30" x14ac:dyDescent="0.25">
      <c r="A2040" t="s">
        <v>2092</v>
      </c>
      <c r="B2040" s="1">
        <v>45595</v>
      </c>
      <c r="D2040" s="1">
        <v>45649</v>
      </c>
      <c r="E2040" s="1">
        <v>45649</v>
      </c>
      <c r="F2040" s="1">
        <v>45763</v>
      </c>
      <c r="G2040" s="1">
        <v>45763</v>
      </c>
      <c r="H2040">
        <v>2</v>
      </c>
      <c r="I2040">
        <v>175.72</v>
      </c>
      <c r="J2040">
        <v>87.86</v>
      </c>
      <c r="K2040">
        <v>0.5</v>
      </c>
      <c r="L2040" t="s">
        <v>31</v>
      </c>
      <c r="M2040" t="s">
        <v>41</v>
      </c>
      <c r="N2040" t="s">
        <v>42</v>
      </c>
      <c r="O2040">
        <v>33</v>
      </c>
      <c r="P2040" t="s">
        <v>34</v>
      </c>
      <c r="Q2040" t="s">
        <v>66</v>
      </c>
      <c r="R2040" t="s">
        <v>35</v>
      </c>
      <c r="S2040" t="s">
        <v>100</v>
      </c>
      <c r="T2040">
        <v>0</v>
      </c>
      <c r="U2040">
        <v>0</v>
      </c>
      <c r="V2040">
        <v>0</v>
      </c>
      <c r="W2040">
        <v>0</v>
      </c>
      <c r="X2040">
        <v>1</v>
      </c>
      <c r="Y2040" s="1">
        <v>45643</v>
      </c>
      <c r="Z2040" s="1">
        <v>45643</v>
      </c>
      <c r="AA2040">
        <v>2</v>
      </c>
      <c r="AB2040" t="s">
        <v>38</v>
      </c>
      <c r="AC2040" t="b">
        <v>1</v>
      </c>
      <c r="AD2040" t="b">
        <v>0</v>
      </c>
    </row>
    <row r="2041" spans="1:30" x14ac:dyDescent="0.25">
      <c r="A2041" t="s">
        <v>2093</v>
      </c>
      <c r="B2041" s="1">
        <v>44869</v>
      </c>
      <c r="D2041" s="1">
        <v>45936</v>
      </c>
      <c r="E2041" s="1">
        <v>45936</v>
      </c>
      <c r="F2041" s="1">
        <v>45941</v>
      </c>
      <c r="G2041" s="1">
        <v>45941</v>
      </c>
      <c r="H2041">
        <v>4</v>
      </c>
      <c r="I2041">
        <v>247.01</v>
      </c>
      <c r="J2041">
        <v>61.75</v>
      </c>
      <c r="K2041">
        <v>0.5</v>
      </c>
      <c r="L2041" t="s">
        <v>87</v>
      </c>
      <c r="M2041" t="s">
        <v>41</v>
      </c>
      <c r="N2041" t="s">
        <v>48</v>
      </c>
      <c r="O2041">
        <v>27</v>
      </c>
      <c r="P2041" t="s">
        <v>70</v>
      </c>
      <c r="Q2041" t="s">
        <v>66</v>
      </c>
      <c r="R2041" t="s">
        <v>56</v>
      </c>
      <c r="S2041" t="s">
        <v>85</v>
      </c>
      <c r="T2041">
        <v>0</v>
      </c>
      <c r="U2041">
        <v>0</v>
      </c>
      <c r="V2041">
        <v>0</v>
      </c>
      <c r="W2041">
        <v>0</v>
      </c>
      <c r="X2041">
        <v>2</v>
      </c>
      <c r="Y2041" s="1">
        <v>45319</v>
      </c>
      <c r="Z2041" s="1">
        <v>45319</v>
      </c>
      <c r="AA2041">
        <v>4</v>
      </c>
      <c r="AB2041" t="s">
        <v>38</v>
      </c>
      <c r="AC2041" t="b">
        <v>1</v>
      </c>
      <c r="AD2041" t="b">
        <v>0</v>
      </c>
    </row>
    <row r="2042" spans="1:30" x14ac:dyDescent="0.25">
      <c r="A2042" t="s">
        <v>2094</v>
      </c>
      <c r="B2042" s="1">
        <v>45241</v>
      </c>
      <c r="D2042" s="1">
        <v>45462</v>
      </c>
      <c r="E2042" s="1">
        <v>45462</v>
      </c>
      <c r="F2042" s="1">
        <v>45512</v>
      </c>
      <c r="G2042" s="1">
        <v>45512</v>
      </c>
      <c r="H2042">
        <v>5</v>
      </c>
      <c r="I2042">
        <v>36.950000000000003</v>
      </c>
      <c r="J2042">
        <v>7.39</v>
      </c>
      <c r="K2042">
        <v>3.82</v>
      </c>
      <c r="L2042" t="s">
        <v>31</v>
      </c>
      <c r="M2042" t="s">
        <v>60</v>
      </c>
      <c r="N2042" t="s">
        <v>48</v>
      </c>
      <c r="O2042">
        <v>19</v>
      </c>
      <c r="P2042" t="s">
        <v>49</v>
      </c>
      <c r="Q2042" t="s">
        <v>55</v>
      </c>
      <c r="R2042" t="s">
        <v>44</v>
      </c>
      <c r="S2042" t="s">
        <v>96</v>
      </c>
      <c r="T2042">
        <v>0</v>
      </c>
      <c r="U2042">
        <v>0</v>
      </c>
      <c r="V2042">
        <v>0</v>
      </c>
      <c r="W2042">
        <v>2</v>
      </c>
      <c r="X2042">
        <v>1</v>
      </c>
      <c r="Y2042" s="1">
        <v>45573</v>
      </c>
      <c r="Z2042" s="1">
        <v>45573</v>
      </c>
      <c r="AA2042">
        <v>10</v>
      </c>
      <c r="AB2042" t="s">
        <v>73</v>
      </c>
      <c r="AC2042" t="b">
        <v>0</v>
      </c>
      <c r="AD2042" t="b">
        <v>1</v>
      </c>
    </row>
    <row r="2043" spans="1:30" x14ac:dyDescent="0.25">
      <c r="A2043" t="s">
        <v>2095</v>
      </c>
      <c r="B2043" s="1">
        <v>44842</v>
      </c>
      <c r="D2043" s="1">
        <v>45601</v>
      </c>
      <c r="E2043" s="1">
        <v>45601</v>
      </c>
      <c r="F2043" s="1">
        <v>45934</v>
      </c>
      <c r="G2043" s="1">
        <v>45934</v>
      </c>
      <c r="H2043">
        <v>4</v>
      </c>
      <c r="I2043">
        <v>211.08</v>
      </c>
      <c r="J2043">
        <v>52.77</v>
      </c>
      <c r="K2043">
        <v>112.8</v>
      </c>
      <c r="L2043" t="s">
        <v>40</v>
      </c>
      <c r="M2043" t="s">
        <v>32</v>
      </c>
      <c r="N2043" t="s">
        <v>48</v>
      </c>
      <c r="O2043">
        <v>23</v>
      </c>
      <c r="P2043" t="s">
        <v>70</v>
      </c>
      <c r="Q2043" t="s">
        <v>66</v>
      </c>
      <c r="R2043" t="s">
        <v>63</v>
      </c>
      <c r="S2043" t="s">
        <v>51</v>
      </c>
      <c r="T2043">
        <v>0</v>
      </c>
      <c r="U2043">
        <v>0</v>
      </c>
      <c r="V2043">
        <v>0</v>
      </c>
      <c r="W2043">
        <v>0</v>
      </c>
      <c r="X2043">
        <v>1</v>
      </c>
      <c r="Y2043">
        <v>0</v>
      </c>
      <c r="Z2043" t="s">
        <v>37</v>
      </c>
      <c r="AA2043">
        <v>5</v>
      </c>
      <c r="AB2043" t="s">
        <v>38</v>
      </c>
      <c r="AC2043" t="b">
        <v>1</v>
      </c>
      <c r="AD2043" t="b">
        <v>0</v>
      </c>
    </row>
    <row r="2044" spans="1:30" x14ac:dyDescent="0.25">
      <c r="A2044" t="s">
        <v>2096</v>
      </c>
      <c r="B2044" s="1">
        <v>45592</v>
      </c>
      <c r="D2044" s="1">
        <v>45724</v>
      </c>
      <c r="E2044" s="1">
        <v>45724</v>
      </c>
      <c r="F2044" s="1">
        <v>45849</v>
      </c>
      <c r="G2044" s="1">
        <v>45849</v>
      </c>
      <c r="H2044">
        <v>3</v>
      </c>
      <c r="I2044">
        <v>47.58</v>
      </c>
      <c r="J2044">
        <v>15.86</v>
      </c>
      <c r="K2044">
        <v>7.24</v>
      </c>
      <c r="L2044" t="s">
        <v>87</v>
      </c>
      <c r="M2044" t="s">
        <v>32</v>
      </c>
      <c r="N2044" t="s">
        <v>42</v>
      </c>
      <c r="O2044">
        <v>46</v>
      </c>
      <c r="P2044" t="s">
        <v>34</v>
      </c>
      <c r="Q2044" t="s">
        <v>55</v>
      </c>
      <c r="R2044" t="s">
        <v>63</v>
      </c>
      <c r="S2044" t="s">
        <v>45</v>
      </c>
      <c r="T2044">
        <v>1</v>
      </c>
      <c r="U2044">
        <v>0</v>
      </c>
      <c r="V2044">
        <v>0</v>
      </c>
      <c r="W2044">
        <v>1</v>
      </c>
      <c r="X2044">
        <v>2</v>
      </c>
      <c r="Y2044" s="1">
        <v>45706</v>
      </c>
      <c r="Z2044" s="1">
        <v>45706</v>
      </c>
      <c r="AA2044">
        <v>0</v>
      </c>
      <c r="AB2044" t="s">
        <v>52</v>
      </c>
      <c r="AC2044" t="b">
        <v>1</v>
      </c>
      <c r="AD2044" t="b">
        <v>0</v>
      </c>
    </row>
    <row r="2045" spans="1:30" x14ac:dyDescent="0.25">
      <c r="A2045" t="s">
        <v>2097</v>
      </c>
      <c r="B2045" s="1">
        <v>43875</v>
      </c>
      <c r="D2045" s="1">
        <v>44228</v>
      </c>
      <c r="E2045" s="1">
        <v>44228</v>
      </c>
      <c r="F2045" s="1">
        <v>45755</v>
      </c>
      <c r="G2045" s="1">
        <v>45755</v>
      </c>
      <c r="H2045">
        <v>1</v>
      </c>
      <c r="I2045">
        <v>56.82</v>
      </c>
      <c r="J2045">
        <v>56.82</v>
      </c>
      <c r="K2045">
        <v>13.45</v>
      </c>
      <c r="L2045" t="s">
        <v>47</v>
      </c>
      <c r="M2045" t="s">
        <v>76</v>
      </c>
      <c r="N2045" t="s">
        <v>42</v>
      </c>
      <c r="O2045">
        <v>16</v>
      </c>
      <c r="P2045" t="s">
        <v>49</v>
      </c>
      <c r="Q2045" t="s">
        <v>82</v>
      </c>
      <c r="R2045" t="s">
        <v>67</v>
      </c>
      <c r="S2045" t="s">
        <v>85</v>
      </c>
      <c r="T2045">
        <v>0</v>
      </c>
      <c r="U2045">
        <v>0</v>
      </c>
      <c r="V2045">
        <v>0</v>
      </c>
      <c r="W2045">
        <v>0</v>
      </c>
      <c r="X2045">
        <v>0</v>
      </c>
      <c r="Y2045">
        <v>0</v>
      </c>
      <c r="Z2045" t="s">
        <v>37</v>
      </c>
      <c r="AA2045">
        <v>0</v>
      </c>
      <c r="AB2045" t="s">
        <v>73</v>
      </c>
      <c r="AC2045" t="b">
        <v>1</v>
      </c>
      <c r="AD2045" t="b">
        <v>1</v>
      </c>
    </row>
    <row r="2046" spans="1:30" x14ac:dyDescent="0.25">
      <c r="A2046" t="s">
        <v>2098</v>
      </c>
      <c r="B2046" s="1">
        <v>45562</v>
      </c>
      <c r="D2046" s="1">
        <v>45791</v>
      </c>
      <c r="E2046" s="1">
        <v>45791</v>
      </c>
      <c r="F2046" s="1">
        <v>45861</v>
      </c>
      <c r="G2046" s="1">
        <v>45861</v>
      </c>
      <c r="H2046">
        <v>4</v>
      </c>
      <c r="I2046">
        <v>145</v>
      </c>
      <c r="J2046">
        <v>36.25</v>
      </c>
      <c r="K2046">
        <v>7.68</v>
      </c>
      <c r="L2046" t="s">
        <v>65</v>
      </c>
      <c r="M2046" t="s">
        <v>54</v>
      </c>
      <c r="N2046" t="s">
        <v>33</v>
      </c>
      <c r="O2046">
        <v>48</v>
      </c>
      <c r="P2046" t="s">
        <v>34</v>
      </c>
      <c r="Q2046" t="s">
        <v>90</v>
      </c>
      <c r="R2046" t="s">
        <v>56</v>
      </c>
      <c r="S2046" t="s">
        <v>51</v>
      </c>
      <c r="T2046">
        <v>0</v>
      </c>
      <c r="U2046">
        <v>0</v>
      </c>
      <c r="V2046">
        <v>0</v>
      </c>
      <c r="W2046">
        <v>0</v>
      </c>
      <c r="X2046">
        <v>2</v>
      </c>
      <c r="Y2046" s="1">
        <v>45904</v>
      </c>
      <c r="Z2046" s="1">
        <v>45904</v>
      </c>
      <c r="AA2046">
        <v>0</v>
      </c>
      <c r="AB2046" t="s">
        <v>38</v>
      </c>
      <c r="AC2046" t="b">
        <v>0</v>
      </c>
      <c r="AD2046" t="b">
        <v>0</v>
      </c>
    </row>
    <row r="2047" spans="1:30" x14ac:dyDescent="0.25">
      <c r="A2047" t="s">
        <v>2099</v>
      </c>
      <c r="B2047" s="1">
        <v>44708</v>
      </c>
      <c r="D2047" s="1">
        <v>45329</v>
      </c>
      <c r="E2047" s="1">
        <v>45329</v>
      </c>
      <c r="F2047" s="1">
        <v>45620</v>
      </c>
      <c r="G2047" s="1">
        <v>45620</v>
      </c>
      <c r="H2047">
        <v>3</v>
      </c>
      <c r="I2047">
        <v>62.11</v>
      </c>
      <c r="J2047">
        <v>20.7</v>
      </c>
      <c r="K2047">
        <v>23.83</v>
      </c>
      <c r="L2047" t="s">
        <v>59</v>
      </c>
      <c r="M2047" t="s">
        <v>62</v>
      </c>
      <c r="N2047" t="s">
        <v>48</v>
      </c>
      <c r="O2047">
        <v>46</v>
      </c>
      <c r="P2047" t="s">
        <v>34</v>
      </c>
      <c r="Q2047" t="s">
        <v>43</v>
      </c>
      <c r="R2047" t="s">
        <v>44</v>
      </c>
      <c r="S2047" t="s">
        <v>85</v>
      </c>
      <c r="T2047">
        <v>0</v>
      </c>
      <c r="U2047">
        <v>0</v>
      </c>
      <c r="V2047">
        <v>0</v>
      </c>
      <c r="W2047">
        <v>0</v>
      </c>
      <c r="X2047">
        <v>2</v>
      </c>
      <c r="Y2047" s="1">
        <v>45611</v>
      </c>
      <c r="Z2047" s="1">
        <v>45611</v>
      </c>
      <c r="AA2047">
        <v>4</v>
      </c>
      <c r="AB2047" t="s">
        <v>38</v>
      </c>
      <c r="AC2047" t="b">
        <v>1</v>
      </c>
      <c r="AD2047" t="b">
        <v>0</v>
      </c>
    </row>
    <row r="2048" spans="1:30" x14ac:dyDescent="0.25">
      <c r="A2048" t="s">
        <v>2100</v>
      </c>
      <c r="B2048" s="1">
        <v>44496</v>
      </c>
      <c r="D2048" s="1">
        <v>45189</v>
      </c>
      <c r="E2048" s="1">
        <v>45189</v>
      </c>
      <c r="F2048" s="1">
        <v>45338</v>
      </c>
      <c r="G2048" s="1">
        <v>45338</v>
      </c>
      <c r="H2048">
        <v>4</v>
      </c>
      <c r="I2048">
        <v>301.27999999999997</v>
      </c>
      <c r="J2048">
        <v>75.319999999999993</v>
      </c>
      <c r="K2048">
        <v>0.5</v>
      </c>
      <c r="L2048" t="s">
        <v>40</v>
      </c>
      <c r="M2048" t="s">
        <v>62</v>
      </c>
      <c r="N2048" t="s">
        <v>48</v>
      </c>
      <c r="O2048">
        <v>21</v>
      </c>
      <c r="P2048" t="s">
        <v>70</v>
      </c>
      <c r="Q2048" t="s">
        <v>90</v>
      </c>
      <c r="R2048" t="s">
        <v>44</v>
      </c>
      <c r="S2048" t="s">
        <v>51</v>
      </c>
      <c r="T2048">
        <v>0</v>
      </c>
      <c r="U2048">
        <v>0</v>
      </c>
      <c r="V2048">
        <v>0</v>
      </c>
      <c r="W2048">
        <v>0</v>
      </c>
      <c r="X2048">
        <v>2</v>
      </c>
      <c r="Y2048" s="1">
        <v>45755</v>
      </c>
      <c r="Z2048" s="1">
        <v>45755</v>
      </c>
      <c r="AA2048">
        <v>7</v>
      </c>
      <c r="AB2048" t="s">
        <v>38</v>
      </c>
      <c r="AC2048" t="b">
        <v>0</v>
      </c>
      <c r="AD2048" t="b">
        <v>0</v>
      </c>
    </row>
    <row r="2049" spans="1:30" x14ac:dyDescent="0.25">
      <c r="A2049" t="s">
        <v>2101</v>
      </c>
      <c r="B2049" s="1">
        <v>45372</v>
      </c>
      <c r="D2049" s="1">
        <v>45851</v>
      </c>
      <c r="E2049" s="1">
        <v>45851</v>
      </c>
      <c r="F2049" s="1">
        <v>45907</v>
      </c>
      <c r="G2049" s="1">
        <v>45907</v>
      </c>
      <c r="H2049">
        <v>3</v>
      </c>
      <c r="I2049">
        <v>95.24</v>
      </c>
      <c r="J2049">
        <v>31.75</v>
      </c>
      <c r="K2049">
        <v>47.38</v>
      </c>
      <c r="L2049" t="s">
        <v>87</v>
      </c>
      <c r="M2049" t="s">
        <v>41</v>
      </c>
      <c r="N2049" t="s">
        <v>33</v>
      </c>
      <c r="O2049">
        <v>35</v>
      </c>
      <c r="P2049" t="s">
        <v>34</v>
      </c>
      <c r="Q2049" t="s">
        <v>35</v>
      </c>
      <c r="R2049" t="s">
        <v>56</v>
      </c>
      <c r="S2049" t="s">
        <v>36</v>
      </c>
      <c r="T2049">
        <v>0</v>
      </c>
      <c r="U2049">
        <v>1</v>
      </c>
      <c r="V2049">
        <v>1</v>
      </c>
      <c r="W2049">
        <v>0</v>
      </c>
      <c r="X2049">
        <v>0</v>
      </c>
      <c r="Y2049" s="1">
        <v>45517</v>
      </c>
      <c r="Z2049" s="1">
        <v>45517</v>
      </c>
      <c r="AA2049">
        <v>9</v>
      </c>
      <c r="AB2049" t="s">
        <v>52</v>
      </c>
      <c r="AC2049" t="b">
        <v>1</v>
      </c>
      <c r="AD2049" t="b">
        <v>1</v>
      </c>
    </row>
    <row r="2050" spans="1:30" x14ac:dyDescent="0.25">
      <c r="A2050" t="s">
        <v>2102</v>
      </c>
      <c r="B2050" s="1">
        <v>44513</v>
      </c>
      <c r="D2050" s="1">
        <v>45899</v>
      </c>
      <c r="E2050" s="1">
        <v>45899</v>
      </c>
      <c r="F2050" s="1">
        <v>45921</v>
      </c>
      <c r="G2050" s="1">
        <v>45921</v>
      </c>
      <c r="H2050">
        <v>5</v>
      </c>
      <c r="I2050">
        <v>224.06</v>
      </c>
      <c r="J2050">
        <v>44.81</v>
      </c>
      <c r="K2050">
        <v>5.77</v>
      </c>
      <c r="L2050" t="s">
        <v>40</v>
      </c>
      <c r="M2050" t="s">
        <v>88</v>
      </c>
      <c r="N2050" t="s">
        <v>33</v>
      </c>
      <c r="O2050">
        <v>32</v>
      </c>
      <c r="P2050" t="s">
        <v>34</v>
      </c>
      <c r="Q2050" t="s">
        <v>35</v>
      </c>
      <c r="R2050" t="s">
        <v>56</v>
      </c>
      <c r="S2050" t="s">
        <v>72</v>
      </c>
      <c r="T2050">
        <v>0</v>
      </c>
      <c r="U2050">
        <v>0</v>
      </c>
      <c r="V2050">
        <v>0</v>
      </c>
      <c r="W2050">
        <v>0</v>
      </c>
      <c r="X2050">
        <v>1</v>
      </c>
      <c r="Y2050" s="1">
        <v>45195</v>
      </c>
      <c r="Z2050" s="1">
        <v>45195</v>
      </c>
      <c r="AA2050">
        <v>3</v>
      </c>
      <c r="AB2050" t="s">
        <v>73</v>
      </c>
      <c r="AC2050" t="b">
        <v>1</v>
      </c>
      <c r="AD2050" t="b">
        <v>1</v>
      </c>
    </row>
    <row r="2051" spans="1:30" x14ac:dyDescent="0.25">
      <c r="A2051" t="s">
        <v>2103</v>
      </c>
      <c r="B2051" s="1">
        <v>45461</v>
      </c>
      <c r="D2051" s="1">
        <v>45549</v>
      </c>
      <c r="E2051" s="1">
        <v>45549</v>
      </c>
      <c r="F2051" s="1">
        <v>45736</v>
      </c>
      <c r="G2051" s="1">
        <v>45736</v>
      </c>
      <c r="H2051">
        <v>4</v>
      </c>
      <c r="I2051">
        <v>242.44</v>
      </c>
      <c r="J2051">
        <v>60.61</v>
      </c>
      <c r="K2051">
        <v>50.45</v>
      </c>
      <c r="L2051" t="s">
        <v>59</v>
      </c>
      <c r="M2051" t="s">
        <v>60</v>
      </c>
      <c r="N2051" t="s">
        <v>42</v>
      </c>
      <c r="O2051">
        <v>33</v>
      </c>
      <c r="P2051" t="s">
        <v>34</v>
      </c>
      <c r="Q2051" t="s">
        <v>66</v>
      </c>
      <c r="R2051" t="s">
        <v>63</v>
      </c>
      <c r="S2051" t="s">
        <v>36</v>
      </c>
      <c r="T2051">
        <v>1</v>
      </c>
      <c r="U2051">
        <v>0</v>
      </c>
      <c r="V2051">
        <v>1</v>
      </c>
      <c r="W2051">
        <v>0</v>
      </c>
      <c r="X2051">
        <v>1</v>
      </c>
      <c r="Y2051" s="1">
        <v>45484</v>
      </c>
      <c r="Z2051" s="1">
        <v>45484</v>
      </c>
      <c r="AA2051">
        <v>0</v>
      </c>
      <c r="AB2051" t="s">
        <v>52</v>
      </c>
      <c r="AC2051" t="b">
        <v>1</v>
      </c>
      <c r="AD2051" t="b">
        <v>0</v>
      </c>
    </row>
    <row r="2052" spans="1:30" x14ac:dyDescent="0.25">
      <c r="A2052" t="s">
        <v>2104</v>
      </c>
      <c r="B2052" s="1">
        <v>44093</v>
      </c>
      <c r="D2052" s="1">
        <v>45676</v>
      </c>
      <c r="E2052" s="1">
        <v>45676</v>
      </c>
      <c r="F2052" s="1">
        <v>45679</v>
      </c>
      <c r="G2052" s="1">
        <v>45679</v>
      </c>
      <c r="H2052">
        <v>3</v>
      </c>
      <c r="I2052">
        <v>345.62</v>
      </c>
      <c r="J2052">
        <v>115.21</v>
      </c>
      <c r="K2052">
        <v>135.59</v>
      </c>
      <c r="L2052" t="s">
        <v>40</v>
      </c>
      <c r="M2052" t="s">
        <v>54</v>
      </c>
      <c r="N2052" t="s">
        <v>42</v>
      </c>
      <c r="O2052">
        <v>31</v>
      </c>
      <c r="P2052" t="s">
        <v>34</v>
      </c>
      <c r="Q2052" t="s">
        <v>35</v>
      </c>
      <c r="R2052" t="s">
        <v>44</v>
      </c>
      <c r="S2052" t="s">
        <v>57</v>
      </c>
      <c r="T2052">
        <v>0</v>
      </c>
      <c r="U2052">
        <v>0</v>
      </c>
      <c r="V2052">
        <v>0</v>
      </c>
      <c r="W2052">
        <v>1</v>
      </c>
      <c r="X2052">
        <v>0</v>
      </c>
      <c r="Y2052" s="1">
        <v>44240</v>
      </c>
      <c r="Z2052" s="1">
        <v>44240</v>
      </c>
      <c r="AA2052">
        <v>2</v>
      </c>
      <c r="AB2052" t="s">
        <v>38</v>
      </c>
      <c r="AC2052" t="b">
        <v>0</v>
      </c>
      <c r="AD2052" t="b">
        <v>0</v>
      </c>
    </row>
    <row r="2053" spans="1:30" x14ac:dyDescent="0.25">
      <c r="A2053" t="s">
        <v>2105</v>
      </c>
      <c r="B2053" s="1">
        <v>45361</v>
      </c>
      <c r="D2053" s="1">
        <v>45481</v>
      </c>
      <c r="E2053" s="1">
        <v>45481</v>
      </c>
      <c r="F2053" s="1">
        <v>45717</v>
      </c>
      <c r="G2053" s="1">
        <v>45717</v>
      </c>
      <c r="H2053">
        <v>2</v>
      </c>
      <c r="I2053">
        <v>38.450000000000003</v>
      </c>
      <c r="J2053">
        <v>19.23</v>
      </c>
      <c r="K2053">
        <v>0.5</v>
      </c>
      <c r="L2053" t="s">
        <v>87</v>
      </c>
      <c r="M2053" t="s">
        <v>32</v>
      </c>
      <c r="N2053" t="s">
        <v>42</v>
      </c>
      <c r="O2053">
        <v>36</v>
      </c>
      <c r="P2053" t="s">
        <v>34</v>
      </c>
      <c r="Q2053" t="s">
        <v>82</v>
      </c>
      <c r="R2053" t="s">
        <v>63</v>
      </c>
      <c r="S2053" t="s">
        <v>72</v>
      </c>
      <c r="T2053">
        <v>1</v>
      </c>
      <c r="U2053">
        <v>0</v>
      </c>
      <c r="V2053">
        <v>1</v>
      </c>
      <c r="W2053">
        <v>1</v>
      </c>
      <c r="X2053">
        <v>0</v>
      </c>
      <c r="Y2053" s="1">
        <v>45459</v>
      </c>
      <c r="Z2053" s="1">
        <v>45459</v>
      </c>
      <c r="AA2053">
        <v>9</v>
      </c>
      <c r="AB2053" t="s">
        <v>52</v>
      </c>
      <c r="AC2053" t="b">
        <v>0</v>
      </c>
      <c r="AD2053" t="b">
        <v>0</v>
      </c>
    </row>
    <row r="2054" spans="1:30" x14ac:dyDescent="0.25">
      <c r="A2054" t="s">
        <v>2106</v>
      </c>
      <c r="B2054" s="1">
        <v>45071</v>
      </c>
      <c r="D2054" s="1">
        <v>45693</v>
      </c>
      <c r="E2054" s="1">
        <v>45693</v>
      </c>
      <c r="F2054">
        <v>0</v>
      </c>
      <c r="G2054" t="s">
        <v>92</v>
      </c>
      <c r="H2054">
        <v>0</v>
      </c>
      <c r="I2054">
        <v>0</v>
      </c>
      <c r="J2054">
        <v>0</v>
      </c>
      <c r="K2054">
        <v>0</v>
      </c>
      <c r="L2054" t="s">
        <v>65</v>
      </c>
      <c r="M2054" t="s">
        <v>80</v>
      </c>
      <c r="N2054" t="s">
        <v>42</v>
      </c>
      <c r="O2054">
        <v>27</v>
      </c>
      <c r="P2054" t="s">
        <v>70</v>
      </c>
      <c r="Q2054" t="s">
        <v>43</v>
      </c>
      <c r="R2054" t="s">
        <v>67</v>
      </c>
      <c r="S2054" t="s">
        <v>72</v>
      </c>
      <c r="T2054">
        <v>0</v>
      </c>
      <c r="U2054">
        <v>0</v>
      </c>
      <c r="V2054">
        <v>0</v>
      </c>
      <c r="W2054">
        <v>0</v>
      </c>
      <c r="X2054">
        <v>0</v>
      </c>
      <c r="Y2054" s="1">
        <v>45857</v>
      </c>
      <c r="Z2054" s="1">
        <v>45857</v>
      </c>
      <c r="AA2054">
        <v>0</v>
      </c>
      <c r="AB2054" t="s">
        <v>52</v>
      </c>
      <c r="AC2054" t="b">
        <v>1</v>
      </c>
      <c r="AD2054" t="b">
        <v>1</v>
      </c>
    </row>
    <row r="2055" spans="1:30" x14ac:dyDescent="0.25">
      <c r="A2055" t="s">
        <v>2107</v>
      </c>
      <c r="B2055" s="1">
        <v>44518</v>
      </c>
      <c r="D2055" s="1">
        <v>44907</v>
      </c>
      <c r="E2055" s="1">
        <v>44907</v>
      </c>
      <c r="F2055" s="1">
        <v>45374</v>
      </c>
      <c r="G2055" s="1">
        <v>45374</v>
      </c>
      <c r="H2055">
        <v>1</v>
      </c>
      <c r="I2055">
        <v>105.2</v>
      </c>
      <c r="J2055">
        <v>105.2</v>
      </c>
      <c r="K2055">
        <v>79.06</v>
      </c>
      <c r="L2055" t="s">
        <v>87</v>
      </c>
      <c r="M2055" t="s">
        <v>104</v>
      </c>
      <c r="N2055" t="s">
        <v>48</v>
      </c>
      <c r="O2055">
        <v>27</v>
      </c>
      <c r="P2055" t="s">
        <v>70</v>
      </c>
      <c r="Q2055" t="s">
        <v>55</v>
      </c>
      <c r="R2055" t="s">
        <v>35</v>
      </c>
      <c r="S2055" t="s">
        <v>72</v>
      </c>
      <c r="T2055">
        <v>0</v>
      </c>
      <c r="U2055">
        <v>1</v>
      </c>
      <c r="V2055">
        <v>0</v>
      </c>
      <c r="W2055">
        <v>0</v>
      </c>
      <c r="X2055">
        <v>1</v>
      </c>
      <c r="Y2055" s="1">
        <v>45469</v>
      </c>
      <c r="Z2055" s="1">
        <v>45469</v>
      </c>
      <c r="AA2055">
        <v>0</v>
      </c>
      <c r="AB2055" t="s">
        <v>73</v>
      </c>
      <c r="AC2055" t="b">
        <v>0</v>
      </c>
      <c r="AD2055" t="b">
        <v>0</v>
      </c>
    </row>
    <row r="2056" spans="1:30" x14ac:dyDescent="0.25">
      <c r="A2056" t="s">
        <v>2108</v>
      </c>
      <c r="B2056" s="1">
        <v>44112</v>
      </c>
      <c r="D2056" s="1">
        <v>44223</v>
      </c>
      <c r="E2056" s="1">
        <v>44223</v>
      </c>
      <c r="F2056" s="1">
        <v>45295</v>
      </c>
      <c r="G2056" s="1">
        <v>45295</v>
      </c>
      <c r="H2056">
        <v>3</v>
      </c>
      <c r="I2056">
        <v>141.01</v>
      </c>
      <c r="J2056">
        <v>47</v>
      </c>
      <c r="K2056">
        <v>55.01</v>
      </c>
      <c r="L2056" t="s">
        <v>65</v>
      </c>
      <c r="M2056" t="s">
        <v>104</v>
      </c>
      <c r="N2056" t="s">
        <v>48</v>
      </c>
      <c r="O2056">
        <v>20</v>
      </c>
      <c r="P2056" t="s">
        <v>70</v>
      </c>
      <c r="Q2056" t="s">
        <v>82</v>
      </c>
      <c r="R2056" t="s">
        <v>67</v>
      </c>
      <c r="S2056" t="s">
        <v>45</v>
      </c>
      <c r="T2056">
        <v>1</v>
      </c>
      <c r="U2056">
        <v>1</v>
      </c>
      <c r="V2056">
        <v>0</v>
      </c>
      <c r="W2056">
        <v>1</v>
      </c>
      <c r="X2056">
        <v>0</v>
      </c>
      <c r="Y2056" s="1">
        <v>45695</v>
      </c>
      <c r="Z2056" s="1">
        <v>45695</v>
      </c>
      <c r="AA2056">
        <v>0</v>
      </c>
      <c r="AB2056" t="s">
        <v>38</v>
      </c>
      <c r="AC2056" t="b">
        <v>1</v>
      </c>
      <c r="AD2056" t="b">
        <v>1</v>
      </c>
    </row>
    <row r="2057" spans="1:30" x14ac:dyDescent="0.25">
      <c r="A2057" t="s">
        <v>2109</v>
      </c>
      <c r="B2057" s="1">
        <v>45601</v>
      </c>
      <c r="D2057" s="1">
        <v>45833</v>
      </c>
      <c r="E2057" s="1">
        <v>45833</v>
      </c>
      <c r="F2057" s="1">
        <v>45838</v>
      </c>
      <c r="G2057" s="1">
        <v>45838</v>
      </c>
      <c r="H2057">
        <v>2</v>
      </c>
      <c r="I2057">
        <v>130.22999999999999</v>
      </c>
      <c r="J2057">
        <v>65.12</v>
      </c>
      <c r="K2057">
        <v>61.14</v>
      </c>
      <c r="L2057" t="s">
        <v>65</v>
      </c>
      <c r="M2057" t="s">
        <v>62</v>
      </c>
      <c r="N2057" t="s">
        <v>48</v>
      </c>
      <c r="O2057">
        <v>23</v>
      </c>
      <c r="P2057" t="s">
        <v>70</v>
      </c>
      <c r="Q2057" t="s">
        <v>55</v>
      </c>
      <c r="R2057" t="s">
        <v>56</v>
      </c>
      <c r="S2057" t="s">
        <v>72</v>
      </c>
      <c r="T2057">
        <v>0</v>
      </c>
      <c r="U2057">
        <v>0</v>
      </c>
      <c r="V2057">
        <v>0</v>
      </c>
      <c r="W2057">
        <v>0</v>
      </c>
      <c r="X2057">
        <v>1</v>
      </c>
      <c r="Y2057" s="1">
        <v>45828</v>
      </c>
      <c r="Z2057" s="1">
        <v>45828</v>
      </c>
      <c r="AA2057">
        <v>0</v>
      </c>
      <c r="AB2057" t="s">
        <v>52</v>
      </c>
      <c r="AC2057" t="b">
        <v>0</v>
      </c>
      <c r="AD2057" t="b">
        <v>1</v>
      </c>
    </row>
    <row r="2058" spans="1:30" x14ac:dyDescent="0.25">
      <c r="A2058" t="s">
        <v>2110</v>
      </c>
      <c r="B2058" s="1">
        <v>43854</v>
      </c>
      <c r="D2058" s="1">
        <v>44831</v>
      </c>
      <c r="E2058" s="1">
        <v>44831</v>
      </c>
      <c r="F2058" s="1">
        <v>44949</v>
      </c>
      <c r="G2058" s="1">
        <v>44949</v>
      </c>
      <c r="H2058">
        <v>3</v>
      </c>
      <c r="I2058">
        <v>31.49</v>
      </c>
      <c r="J2058">
        <v>10.5</v>
      </c>
      <c r="K2058">
        <v>0.84</v>
      </c>
      <c r="L2058" t="s">
        <v>31</v>
      </c>
      <c r="M2058" t="s">
        <v>41</v>
      </c>
      <c r="N2058" t="s">
        <v>48</v>
      </c>
      <c r="O2058">
        <v>23</v>
      </c>
      <c r="P2058" t="s">
        <v>70</v>
      </c>
      <c r="Q2058" t="s">
        <v>35</v>
      </c>
      <c r="R2058" t="s">
        <v>35</v>
      </c>
      <c r="S2058" t="s">
        <v>85</v>
      </c>
      <c r="T2058">
        <v>0</v>
      </c>
      <c r="U2058">
        <v>0</v>
      </c>
      <c r="V2058">
        <v>0</v>
      </c>
      <c r="W2058">
        <v>0</v>
      </c>
      <c r="X2058">
        <v>1</v>
      </c>
      <c r="Y2058">
        <v>0</v>
      </c>
      <c r="Z2058" t="s">
        <v>37</v>
      </c>
      <c r="AA2058">
        <v>0</v>
      </c>
      <c r="AB2058" t="s">
        <v>38</v>
      </c>
      <c r="AC2058" t="b">
        <v>1</v>
      </c>
      <c r="AD2058" t="b">
        <v>0</v>
      </c>
    </row>
    <row r="2059" spans="1:30" x14ac:dyDescent="0.25">
      <c r="A2059" t="s">
        <v>2111</v>
      </c>
      <c r="B2059" s="1">
        <v>44533</v>
      </c>
      <c r="D2059" s="1">
        <v>45898</v>
      </c>
      <c r="E2059" s="1">
        <v>45898</v>
      </c>
      <c r="F2059" s="1">
        <v>45902</v>
      </c>
      <c r="G2059" s="1">
        <v>45902</v>
      </c>
      <c r="H2059">
        <v>3</v>
      </c>
      <c r="I2059">
        <v>253</v>
      </c>
      <c r="J2059">
        <v>84.33</v>
      </c>
      <c r="K2059">
        <v>6.31</v>
      </c>
      <c r="L2059" t="s">
        <v>65</v>
      </c>
      <c r="M2059" t="s">
        <v>95</v>
      </c>
      <c r="N2059" t="s">
        <v>48</v>
      </c>
      <c r="O2059">
        <v>16</v>
      </c>
      <c r="P2059" t="s">
        <v>49</v>
      </c>
      <c r="Q2059" t="s">
        <v>66</v>
      </c>
      <c r="R2059" t="s">
        <v>35</v>
      </c>
      <c r="S2059" t="s">
        <v>51</v>
      </c>
      <c r="T2059">
        <v>0</v>
      </c>
      <c r="U2059">
        <v>1</v>
      </c>
      <c r="V2059">
        <v>0</v>
      </c>
      <c r="W2059">
        <v>0</v>
      </c>
      <c r="X2059">
        <v>2</v>
      </c>
      <c r="Y2059" s="1">
        <v>45200</v>
      </c>
      <c r="Z2059" s="1">
        <v>45200</v>
      </c>
      <c r="AA2059">
        <v>0</v>
      </c>
      <c r="AB2059" t="s">
        <v>73</v>
      </c>
      <c r="AC2059" t="b">
        <v>1</v>
      </c>
      <c r="AD2059" t="b">
        <v>1</v>
      </c>
    </row>
    <row r="2060" spans="1:30" x14ac:dyDescent="0.25">
      <c r="A2060" t="s">
        <v>2112</v>
      </c>
      <c r="B2060" s="1">
        <v>43946</v>
      </c>
      <c r="D2060" s="1">
        <v>44139</v>
      </c>
      <c r="E2060" s="1">
        <v>44139</v>
      </c>
      <c r="F2060" s="1">
        <v>44418</v>
      </c>
      <c r="G2060" s="1">
        <v>44418</v>
      </c>
      <c r="H2060">
        <v>1</v>
      </c>
      <c r="I2060">
        <v>44.21</v>
      </c>
      <c r="J2060">
        <v>44.21</v>
      </c>
      <c r="K2060">
        <v>46.48</v>
      </c>
      <c r="L2060" t="s">
        <v>87</v>
      </c>
      <c r="M2060" t="s">
        <v>95</v>
      </c>
      <c r="N2060" t="s">
        <v>33</v>
      </c>
      <c r="O2060">
        <v>27</v>
      </c>
      <c r="P2060" t="s">
        <v>70</v>
      </c>
      <c r="Q2060" t="s">
        <v>43</v>
      </c>
      <c r="R2060" t="s">
        <v>63</v>
      </c>
      <c r="S2060" t="s">
        <v>36</v>
      </c>
      <c r="T2060">
        <v>1</v>
      </c>
      <c r="U2060">
        <v>0</v>
      </c>
      <c r="V2060">
        <v>0</v>
      </c>
      <c r="W2060">
        <v>0</v>
      </c>
      <c r="X2060">
        <v>0</v>
      </c>
      <c r="Y2060" s="1">
        <v>45100</v>
      </c>
      <c r="Z2060" s="1">
        <v>45100</v>
      </c>
      <c r="AA2060">
        <v>0</v>
      </c>
      <c r="AB2060" t="s">
        <v>38</v>
      </c>
      <c r="AC2060" t="b">
        <v>1</v>
      </c>
      <c r="AD2060" t="b">
        <v>1</v>
      </c>
    </row>
    <row r="2061" spans="1:30" x14ac:dyDescent="0.25">
      <c r="A2061" t="s">
        <v>2113</v>
      </c>
      <c r="B2061" s="1">
        <v>44414</v>
      </c>
      <c r="D2061" s="1">
        <v>45516</v>
      </c>
      <c r="E2061" s="1">
        <v>45516</v>
      </c>
      <c r="F2061" s="1">
        <v>45808</v>
      </c>
      <c r="G2061" s="1">
        <v>45808</v>
      </c>
      <c r="H2061">
        <v>2</v>
      </c>
      <c r="I2061">
        <v>2</v>
      </c>
      <c r="J2061">
        <v>1</v>
      </c>
      <c r="K2061">
        <v>1.63</v>
      </c>
      <c r="L2061" t="s">
        <v>31</v>
      </c>
      <c r="M2061" t="s">
        <v>76</v>
      </c>
      <c r="N2061" t="s">
        <v>48</v>
      </c>
      <c r="O2061">
        <v>41</v>
      </c>
      <c r="P2061" t="s">
        <v>34</v>
      </c>
      <c r="Q2061" t="s">
        <v>35</v>
      </c>
      <c r="R2061" t="s">
        <v>63</v>
      </c>
      <c r="S2061" t="s">
        <v>51</v>
      </c>
      <c r="T2061">
        <v>2</v>
      </c>
      <c r="U2061">
        <v>0</v>
      </c>
      <c r="V2061">
        <v>0</v>
      </c>
      <c r="W2061">
        <v>0</v>
      </c>
      <c r="X2061">
        <v>0</v>
      </c>
      <c r="Y2061" s="1">
        <v>45645</v>
      </c>
      <c r="Z2061" s="1">
        <v>45645</v>
      </c>
      <c r="AA2061">
        <v>0</v>
      </c>
      <c r="AB2061" t="s">
        <v>52</v>
      </c>
      <c r="AC2061" t="b">
        <v>1</v>
      </c>
      <c r="AD2061" t="b">
        <v>0</v>
      </c>
    </row>
    <row r="2062" spans="1:30" x14ac:dyDescent="0.25">
      <c r="A2062" t="s">
        <v>2114</v>
      </c>
      <c r="B2062" s="1">
        <v>44247</v>
      </c>
      <c r="D2062" s="1">
        <v>45193</v>
      </c>
      <c r="E2062" s="1">
        <v>45193</v>
      </c>
      <c r="F2062" s="1">
        <v>45220</v>
      </c>
      <c r="G2062" s="1">
        <v>45220</v>
      </c>
      <c r="H2062">
        <v>4</v>
      </c>
      <c r="I2062">
        <v>197.49</v>
      </c>
      <c r="J2062">
        <v>49.37</v>
      </c>
      <c r="K2062">
        <v>59.53</v>
      </c>
      <c r="L2062" t="s">
        <v>31</v>
      </c>
      <c r="M2062" t="s">
        <v>104</v>
      </c>
      <c r="N2062" t="s">
        <v>33</v>
      </c>
      <c r="O2062">
        <v>31</v>
      </c>
      <c r="P2062" t="s">
        <v>34</v>
      </c>
      <c r="Q2062" t="s">
        <v>50</v>
      </c>
      <c r="R2062" t="s">
        <v>44</v>
      </c>
      <c r="S2062" t="s">
        <v>100</v>
      </c>
      <c r="T2062">
        <v>0</v>
      </c>
      <c r="U2062">
        <v>0</v>
      </c>
      <c r="V2062">
        <v>1</v>
      </c>
      <c r="W2062">
        <v>0</v>
      </c>
      <c r="X2062">
        <v>2</v>
      </c>
      <c r="Y2062">
        <v>0</v>
      </c>
      <c r="Z2062" t="s">
        <v>37</v>
      </c>
      <c r="AA2062">
        <v>0</v>
      </c>
      <c r="AB2062" t="s">
        <v>73</v>
      </c>
      <c r="AC2062" t="b">
        <v>1</v>
      </c>
      <c r="AD2062" t="b">
        <v>0</v>
      </c>
    </row>
    <row r="2063" spans="1:30" x14ac:dyDescent="0.25">
      <c r="A2063" t="s">
        <v>2115</v>
      </c>
      <c r="B2063" s="1">
        <v>44611</v>
      </c>
      <c r="D2063" s="1">
        <v>44828</v>
      </c>
      <c r="E2063" s="1">
        <v>44828</v>
      </c>
      <c r="F2063" s="1">
        <v>45318</v>
      </c>
      <c r="G2063" s="1">
        <v>45318</v>
      </c>
      <c r="H2063">
        <v>3</v>
      </c>
      <c r="I2063">
        <v>95.83</v>
      </c>
      <c r="J2063">
        <v>31.94</v>
      </c>
      <c r="K2063">
        <v>0.5</v>
      </c>
      <c r="L2063" t="s">
        <v>47</v>
      </c>
      <c r="M2063" t="s">
        <v>62</v>
      </c>
      <c r="N2063" t="s">
        <v>33</v>
      </c>
      <c r="O2063">
        <v>23</v>
      </c>
      <c r="P2063" t="s">
        <v>70</v>
      </c>
      <c r="Q2063" t="s">
        <v>43</v>
      </c>
      <c r="R2063" t="s">
        <v>63</v>
      </c>
      <c r="S2063" t="s">
        <v>96</v>
      </c>
      <c r="T2063">
        <v>0</v>
      </c>
      <c r="U2063">
        <v>0</v>
      </c>
      <c r="V2063">
        <v>1</v>
      </c>
      <c r="W2063">
        <v>1</v>
      </c>
      <c r="X2063">
        <v>1</v>
      </c>
      <c r="Y2063">
        <v>0</v>
      </c>
      <c r="Z2063" t="s">
        <v>37</v>
      </c>
      <c r="AA2063">
        <v>0</v>
      </c>
      <c r="AB2063" t="s">
        <v>52</v>
      </c>
      <c r="AC2063" t="b">
        <v>0</v>
      </c>
      <c r="AD2063" t="b">
        <v>1</v>
      </c>
    </row>
    <row r="2064" spans="1:30" x14ac:dyDescent="0.25">
      <c r="A2064" t="s">
        <v>2116</v>
      </c>
      <c r="B2064" s="1">
        <v>44130</v>
      </c>
      <c r="D2064" s="1">
        <v>44235</v>
      </c>
      <c r="E2064" s="1">
        <v>44235</v>
      </c>
      <c r="F2064" s="1">
        <v>44403</v>
      </c>
      <c r="G2064" s="1">
        <v>44403</v>
      </c>
      <c r="H2064">
        <v>2</v>
      </c>
      <c r="I2064">
        <v>72.010000000000005</v>
      </c>
      <c r="J2064">
        <v>36.01</v>
      </c>
      <c r="K2064">
        <v>27.9</v>
      </c>
      <c r="L2064" t="s">
        <v>59</v>
      </c>
      <c r="M2064" t="s">
        <v>54</v>
      </c>
      <c r="N2064" t="s">
        <v>48</v>
      </c>
      <c r="O2064">
        <v>28</v>
      </c>
      <c r="P2064" t="s">
        <v>70</v>
      </c>
      <c r="Q2064" t="s">
        <v>55</v>
      </c>
      <c r="R2064" t="s">
        <v>44</v>
      </c>
      <c r="S2064" t="s">
        <v>96</v>
      </c>
      <c r="T2064">
        <v>0</v>
      </c>
      <c r="U2064">
        <v>0</v>
      </c>
      <c r="V2064">
        <v>0</v>
      </c>
      <c r="W2064">
        <v>0</v>
      </c>
      <c r="X2064">
        <v>0</v>
      </c>
      <c r="Y2064" s="1">
        <v>44461</v>
      </c>
      <c r="Z2064" s="1">
        <v>44461</v>
      </c>
      <c r="AA2064">
        <v>0</v>
      </c>
      <c r="AB2064" t="s">
        <v>38</v>
      </c>
      <c r="AC2064" t="b">
        <v>0</v>
      </c>
      <c r="AD2064" t="b">
        <v>0</v>
      </c>
    </row>
    <row r="2065" spans="1:30" x14ac:dyDescent="0.25">
      <c r="A2065" t="s">
        <v>2117</v>
      </c>
      <c r="B2065" s="1">
        <v>43884</v>
      </c>
      <c r="D2065" s="1">
        <v>44414</v>
      </c>
      <c r="E2065" s="1">
        <v>44414</v>
      </c>
      <c r="F2065" s="1">
        <v>44619</v>
      </c>
      <c r="G2065" s="1">
        <v>44619</v>
      </c>
      <c r="H2065">
        <v>3</v>
      </c>
      <c r="I2065">
        <v>146.31</v>
      </c>
      <c r="J2065">
        <v>48.77</v>
      </c>
      <c r="K2065">
        <v>21.55</v>
      </c>
      <c r="L2065" t="s">
        <v>59</v>
      </c>
      <c r="M2065" t="s">
        <v>60</v>
      </c>
      <c r="N2065" t="s">
        <v>33</v>
      </c>
      <c r="O2065">
        <v>25</v>
      </c>
      <c r="P2065" t="s">
        <v>70</v>
      </c>
      <c r="Q2065" t="s">
        <v>43</v>
      </c>
      <c r="R2065" t="s">
        <v>63</v>
      </c>
      <c r="S2065" t="s">
        <v>51</v>
      </c>
      <c r="T2065">
        <v>1</v>
      </c>
      <c r="U2065">
        <v>1</v>
      </c>
      <c r="V2065">
        <v>0</v>
      </c>
      <c r="W2065">
        <v>0</v>
      </c>
      <c r="X2065">
        <v>1</v>
      </c>
      <c r="Y2065" s="1">
        <v>45186</v>
      </c>
      <c r="Z2065" s="1">
        <v>45186</v>
      </c>
      <c r="AA2065">
        <v>5</v>
      </c>
      <c r="AB2065" t="s">
        <v>38</v>
      </c>
      <c r="AC2065" t="b">
        <v>1</v>
      </c>
      <c r="AD2065" t="b">
        <v>0</v>
      </c>
    </row>
    <row r="2066" spans="1:30" x14ac:dyDescent="0.25">
      <c r="A2066" t="s">
        <v>2118</v>
      </c>
      <c r="B2066" s="1">
        <v>44711</v>
      </c>
      <c r="D2066" s="1">
        <v>45429</v>
      </c>
      <c r="E2066" s="1">
        <v>45429</v>
      </c>
      <c r="F2066" s="1">
        <v>45549</v>
      </c>
      <c r="G2066" s="1">
        <v>45549</v>
      </c>
      <c r="H2066">
        <v>4</v>
      </c>
      <c r="I2066">
        <v>102.36</v>
      </c>
      <c r="J2066">
        <v>25.59</v>
      </c>
      <c r="K2066">
        <v>7.82</v>
      </c>
      <c r="L2066" t="s">
        <v>31</v>
      </c>
      <c r="M2066" t="s">
        <v>76</v>
      </c>
      <c r="N2066" t="s">
        <v>33</v>
      </c>
      <c r="O2066">
        <v>41</v>
      </c>
      <c r="P2066" t="s">
        <v>34</v>
      </c>
      <c r="Q2066" t="s">
        <v>82</v>
      </c>
      <c r="R2066" t="s">
        <v>56</v>
      </c>
      <c r="S2066" t="s">
        <v>57</v>
      </c>
      <c r="T2066">
        <v>0</v>
      </c>
      <c r="U2066">
        <v>0</v>
      </c>
      <c r="V2066">
        <v>0</v>
      </c>
      <c r="W2066">
        <v>0</v>
      </c>
      <c r="X2066">
        <v>1</v>
      </c>
      <c r="Y2066" s="1">
        <v>45091</v>
      </c>
      <c r="Z2066" s="1">
        <v>45091</v>
      </c>
      <c r="AA2066">
        <v>0</v>
      </c>
      <c r="AB2066" t="s">
        <v>38</v>
      </c>
      <c r="AC2066" t="b">
        <v>1</v>
      </c>
      <c r="AD2066" t="b">
        <v>1</v>
      </c>
    </row>
    <row r="2067" spans="1:30" x14ac:dyDescent="0.25">
      <c r="A2067" t="s">
        <v>2119</v>
      </c>
      <c r="B2067" s="1">
        <v>44428</v>
      </c>
      <c r="D2067" s="1">
        <v>45533</v>
      </c>
      <c r="E2067" s="1">
        <v>45533</v>
      </c>
      <c r="F2067" s="1">
        <v>45800</v>
      </c>
      <c r="G2067" s="1">
        <v>45800</v>
      </c>
      <c r="H2067">
        <v>2</v>
      </c>
      <c r="I2067">
        <v>104.67</v>
      </c>
      <c r="J2067">
        <v>52.34</v>
      </c>
      <c r="K2067">
        <v>14.21</v>
      </c>
      <c r="L2067" t="s">
        <v>40</v>
      </c>
      <c r="M2067" t="s">
        <v>76</v>
      </c>
      <c r="N2067" t="s">
        <v>48</v>
      </c>
      <c r="O2067">
        <v>36</v>
      </c>
      <c r="P2067" t="s">
        <v>34</v>
      </c>
      <c r="Q2067" t="s">
        <v>90</v>
      </c>
      <c r="R2067" t="s">
        <v>35</v>
      </c>
      <c r="S2067" t="s">
        <v>57</v>
      </c>
      <c r="T2067">
        <v>0</v>
      </c>
      <c r="U2067">
        <v>0</v>
      </c>
      <c r="V2067">
        <v>1</v>
      </c>
      <c r="W2067">
        <v>0</v>
      </c>
      <c r="X2067">
        <v>2</v>
      </c>
      <c r="Y2067" s="1">
        <v>45222</v>
      </c>
      <c r="Z2067" s="1">
        <v>45222</v>
      </c>
      <c r="AA2067">
        <v>9</v>
      </c>
      <c r="AB2067" t="s">
        <v>38</v>
      </c>
      <c r="AC2067" t="b">
        <v>1</v>
      </c>
      <c r="AD2067" t="b">
        <v>1</v>
      </c>
    </row>
    <row r="2068" spans="1:30" x14ac:dyDescent="0.25">
      <c r="A2068" t="s">
        <v>2120</v>
      </c>
      <c r="B2068" s="1">
        <v>45649</v>
      </c>
      <c r="D2068" s="1">
        <v>45908</v>
      </c>
      <c r="E2068" s="1">
        <v>45908</v>
      </c>
      <c r="F2068" s="1">
        <v>45913</v>
      </c>
      <c r="G2068" s="1">
        <v>45913</v>
      </c>
      <c r="H2068">
        <v>1</v>
      </c>
      <c r="I2068">
        <v>21.91</v>
      </c>
      <c r="J2068">
        <v>21.91</v>
      </c>
      <c r="K2068">
        <v>22.82</v>
      </c>
      <c r="L2068" t="s">
        <v>65</v>
      </c>
      <c r="M2068" t="s">
        <v>88</v>
      </c>
      <c r="N2068" t="s">
        <v>33</v>
      </c>
      <c r="O2068">
        <v>23</v>
      </c>
      <c r="P2068" t="s">
        <v>70</v>
      </c>
      <c r="Q2068" t="s">
        <v>50</v>
      </c>
      <c r="R2068" t="s">
        <v>63</v>
      </c>
      <c r="S2068" t="s">
        <v>96</v>
      </c>
      <c r="T2068">
        <v>0</v>
      </c>
      <c r="U2068">
        <v>0</v>
      </c>
      <c r="V2068">
        <v>0</v>
      </c>
      <c r="W2068">
        <v>0</v>
      </c>
      <c r="X2068">
        <v>0</v>
      </c>
      <c r="Y2068" s="1">
        <v>45779</v>
      </c>
      <c r="Z2068" s="1">
        <v>45779</v>
      </c>
      <c r="AA2068">
        <v>0</v>
      </c>
      <c r="AB2068" t="s">
        <v>38</v>
      </c>
      <c r="AC2068" t="b">
        <v>1</v>
      </c>
      <c r="AD2068" t="b">
        <v>0</v>
      </c>
    </row>
    <row r="2069" spans="1:30" x14ac:dyDescent="0.25">
      <c r="A2069" t="s">
        <v>2121</v>
      </c>
      <c r="B2069" s="1">
        <v>45532</v>
      </c>
      <c r="D2069" s="1">
        <v>45576</v>
      </c>
      <c r="E2069" s="1">
        <v>45576</v>
      </c>
      <c r="F2069" s="1">
        <v>45777</v>
      </c>
      <c r="G2069" s="1">
        <v>45777</v>
      </c>
      <c r="H2069">
        <v>5</v>
      </c>
      <c r="I2069">
        <v>306.22000000000003</v>
      </c>
      <c r="J2069">
        <v>61.24</v>
      </c>
      <c r="K2069">
        <v>0</v>
      </c>
      <c r="L2069" t="s">
        <v>59</v>
      </c>
      <c r="M2069" t="s">
        <v>41</v>
      </c>
      <c r="N2069" t="s">
        <v>48</v>
      </c>
      <c r="O2069">
        <v>35</v>
      </c>
      <c r="P2069" t="s">
        <v>34</v>
      </c>
      <c r="Q2069" t="s">
        <v>82</v>
      </c>
      <c r="R2069" t="s">
        <v>63</v>
      </c>
      <c r="S2069" t="s">
        <v>45</v>
      </c>
      <c r="T2069">
        <v>0</v>
      </c>
      <c r="U2069">
        <v>0</v>
      </c>
      <c r="V2069">
        <v>0</v>
      </c>
      <c r="W2069">
        <v>0</v>
      </c>
      <c r="X2069">
        <v>0</v>
      </c>
      <c r="Y2069" s="1">
        <v>45907</v>
      </c>
      <c r="Z2069" s="1">
        <v>45907</v>
      </c>
      <c r="AA2069">
        <v>0</v>
      </c>
      <c r="AB2069" t="s">
        <v>73</v>
      </c>
      <c r="AC2069" t="b">
        <v>1</v>
      </c>
      <c r="AD2069" t="b">
        <v>0</v>
      </c>
    </row>
    <row r="2070" spans="1:30" x14ac:dyDescent="0.25">
      <c r="A2070" t="s">
        <v>2122</v>
      </c>
      <c r="B2070" s="1">
        <v>44463</v>
      </c>
      <c r="D2070">
        <v>0</v>
      </c>
      <c r="E2070" t="s">
        <v>92</v>
      </c>
      <c r="F2070">
        <v>0</v>
      </c>
      <c r="G2070" t="s">
        <v>92</v>
      </c>
      <c r="H2070">
        <v>0</v>
      </c>
      <c r="I2070">
        <v>0</v>
      </c>
      <c r="J2070">
        <v>0</v>
      </c>
      <c r="K2070">
        <v>0</v>
      </c>
      <c r="L2070" t="s">
        <v>40</v>
      </c>
      <c r="M2070" t="s">
        <v>41</v>
      </c>
      <c r="N2070" t="s">
        <v>48</v>
      </c>
      <c r="O2070">
        <v>53</v>
      </c>
      <c r="P2070" t="s">
        <v>34</v>
      </c>
      <c r="Q2070" t="s">
        <v>43</v>
      </c>
      <c r="R2070" t="s">
        <v>67</v>
      </c>
      <c r="S2070" t="s">
        <v>96</v>
      </c>
      <c r="T2070">
        <v>0</v>
      </c>
      <c r="U2070">
        <v>0</v>
      </c>
      <c r="V2070">
        <v>0</v>
      </c>
      <c r="W2070">
        <v>0</v>
      </c>
      <c r="X2070">
        <v>0</v>
      </c>
      <c r="Y2070">
        <v>0</v>
      </c>
      <c r="Z2070" t="s">
        <v>37</v>
      </c>
      <c r="AA2070">
        <v>0</v>
      </c>
      <c r="AB2070" t="s">
        <v>73</v>
      </c>
      <c r="AC2070" t="b">
        <v>0</v>
      </c>
      <c r="AD2070" t="b">
        <v>1</v>
      </c>
    </row>
    <row r="2071" spans="1:30" x14ac:dyDescent="0.25">
      <c r="A2071" t="s">
        <v>2123</v>
      </c>
      <c r="B2071" s="1">
        <v>44123</v>
      </c>
      <c r="D2071" s="1">
        <v>44918</v>
      </c>
      <c r="E2071" s="1">
        <v>44918</v>
      </c>
      <c r="F2071" s="1">
        <v>45415</v>
      </c>
      <c r="G2071" s="1">
        <v>45415</v>
      </c>
      <c r="H2071">
        <v>1</v>
      </c>
      <c r="I2071">
        <v>53.21</v>
      </c>
      <c r="J2071">
        <v>53.21</v>
      </c>
      <c r="K2071">
        <v>66.11</v>
      </c>
      <c r="L2071" t="s">
        <v>87</v>
      </c>
      <c r="M2071" t="s">
        <v>69</v>
      </c>
      <c r="N2071" t="s">
        <v>48</v>
      </c>
      <c r="O2071">
        <v>24</v>
      </c>
      <c r="P2071" t="s">
        <v>70</v>
      </c>
      <c r="Q2071" t="s">
        <v>35</v>
      </c>
      <c r="R2071" t="s">
        <v>35</v>
      </c>
      <c r="S2071" t="s">
        <v>51</v>
      </c>
      <c r="T2071">
        <v>0</v>
      </c>
      <c r="U2071">
        <v>1</v>
      </c>
      <c r="V2071">
        <v>0</v>
      </c>
      <c r="W2071">
        <v>0</v>
      </c>
      <c r="X2071">
        <v>1</v>
      </c>
      <c r="Y2071" s="1">
        <v>45502</v>
      </c>
      <c r="Z2071" s="1">
        <v>45502</v>
      </c>
      <c r="AA2071">
        <v>0</v>
      </c>
      <c r="AB2071" t="s">
        <v>38</v>
      </c>
      <c r="AC2071" t="b">
        <v>1</v>
      </c>
      <c r="AD2071" t="b">
        <v>0</v>
      </c>
    </row>
    <row r="2072" spans="1:30" x14ac:dyDescent="0.25">
      <c r="A2072" t="s">
        <v>2124</v>
      </c>
      <c r="B2072" s="1">
        <v>45533</v>
      </c>
      <c r="D2072" s="1">
        <v>45583</v>
      </c>
      <c r="E2072" s="1">
        <v>45583</v>
      </c>
      <c r="F2072" s="1">
        <v>45708</v>
      </c>
      <c r="G2072" s="1">
        <v>45708</v>
      </c>
      <c r="H2072">
        <v>3</v>
      </c>
      <c r="I2072">
        <v>147.26</v>
      </c>
      <c r="J2072">
        <v>49.09</v>
      </c>
      <c r="K2072">
        <v>0.5</v>
      </c>
      <c r="L2072" t="s">
        <v>40</v>
      </c>
      <c r="M2072" t="s">
        <v>41</v>
      </c>
      <c r="N2072" t="s">
        <v>48</v>
      </c>
      <c r="O2072">
        <v>43</v>
      </c>
      <c r="P2072" t="s">
        <v>34</v>
      </c>
      <c r="Q2072" t="s">
        <v>50</v>
      </c>
      <c r="R2072" t="s">
        <v>63</v>
      </c>
      <c r="S2072" t="s">
        <v>36</v>
      </c>
      <c r="T2072">
        <v>0</v>
      </c>
      <c r="U2072">
        <v>0</v>
      </c>
      <c r="V2072">
        <v>1</v>
      </c>
      <c r="W2072">
        <v>0</v>
      </c>
      <c r="X2072">
        <v>0</v>
      </c>
      <c r="Y2072" s="1">
        <v>45830</v>
      </c>
      <c r="Z2072" s="1">
        <v>45830</v>
      </c>
      <c r="AA2072">
        <v>0</v>
      </c>
      <c r="AB2072" t="s">
        <v>38</v>
      </c>
      <c r="AC2072" t="b">
        <v>0</v>
      </c>
      <c r="AD2072" t="b">
        <v>1</v>
      </c>
    </row>
    <row r="2073" spans="1:30" x14ac:dyDescent="0.25">
      <c r="A2073" t="s">
        <v>2125</v>
      </c>
      <c r="B2073" s="1">
        <v>44756</v>
      </c>
      <c r="D2073" s="1">
        <v>45700</v>
      </c>
      <c r="E2073" s="1">
        <v>45700</v>
      </c>
      <c r="F2073" s="1">
        <v>45773</v>
      </c>
      <c r="G2073" s="1">
        <v>45773</v>
      </c>
      <c r="H2073">
        <v>4</v>
      </c>
      <c r="I2073">
        <v>207.05</v>
      </c>
      <c r="J2073">
        <v>51.76</v>
      </c>
      <c r="K2073">
        <v>39.85</v>
      </c>
      <c r="L2073" t="s">
        <v>31</v>
      </c>
      <c r="M2073" t="s">
        <v>88</v>
      </c>
      <c r="N2073" t="s">
        <v>48</v>
      </c>
      <c r="O2073">
        <v>32</v>
      </c>
      <c r="P2073" t="s">
        <v>34</v>
      </c>
      <c r="Q2073" t="s">
        <v>90</v>
      </c>
      <c r="R2073" t="s">
        <v>67</v>
      </c>
      <c r="S2073" t="s">
        <v>57</v>
      </c>
      <c r="T2073">
        <v>0</v>
      </c>
      <c r="U2073">
        <v>0</v>
      </c>
      <c r="V2073">
        <v>0</v>
      </c>
      <c r="W2073">
        <v>0</v>
      </c>
      <c r="X2073">
        <v>0</v>
      </c>
      <c r="Y2073" s="1">
        <v>45920</v>
      </c>
      <c r="Z2073" s="1">
        <v>45920</v>
      </c>
      <c r="AA2073">
        <v>10</v>
      </c>
      <c r="AB2073" t="s">
        <v>38</v>
      </c>
      <c r="AC2073" t="b">
        <v>1</v>
      </c>
      <c r="AD2073" t="b">
        <v>1</v>
      </c>
    </row>
    <row r="2074" spans="1:30" x14ac:dyDescent="0.25">
      <c r="A2074" t="s">
        <v>2126</v>
      </c>
      <c r="B2074" s="1">
        <v>44836</v>
      </c>
      <c r="D2074" s="1">
        <v>45523</v>
      </c>
      <c r="E2074" s="1">
        <v>45523</v>
      </c>
      <c r="F2074" s="1">
        <v>45703</v>
      </c>
      <c r="G2074" s="1">
        <v>45703</v>
      </c>
      <c r="H2074">
        <v>7</v>
      </c>
      <c r="I2074">
        <v>26.75</v>
      </c>
      <c r="J2074">
        <v>3.82</v>
      </c>
      <c r="K2074">
        <v>3.98</v>
      </c>
      <c r="L2074" t="s">
        <v>87</v>
      </c>
      <c r="M2074" t="s">
        <v>62</v>
      </c>
      <c r="N2074" t="s">
        <v>48</v>
      </c>
      <c r="O2074">
        <v>16</v>
      </c>
      <c r="P2074" t="s">
        <v>49</v>
      </c>
      <c r="Q2074" t="s">
        <v>90</v>
      </c>
      <c r="R2074" t="s">
        <v>56</v>
      </c>
      <c r="S2074" t="s">
        <v>96</v>
      </c>
      <c r="T2074">
        <v>0</v>
      </c>
      <c r="U2074">
        <v>0</v>
      </c>
      <c r="V2074">
        <v>3</v>
      </c>
      <c r="W2074">
        <v>0</v>
      </c>
      <c r="X2074">
        <v>0</v>
      </c>
      <c r="Y2074" s="1">
        <v>45500</v>
      </c>
      <c r="Z2074" s="1">
        <v>45500</v>
      </c>
      <c r="AA2074">
        <v>0</v>
      </c>
      <c r="AB2074" t="s">
        <v>38</v>
      </c>
      <c r="AC2074" t="b">
        <v>1</v>
      </c>
      <c r="AD2074" t="b">
        <v>0</v>
      </c>
    </row>
    <row r="2075" spans="1:30" x14ac:dyDescent="0.25">
      <c r="A2075" t="s">
        <v>2127</v>
      </c>
      <c r="B2075" s="1">
        <v>45531</v>
      </c>
      <c r="D2075" s="1">
        <v>45741</v>
      </c>
      <c r="E2075" s="1">
        <v>45741</v>
      </c>
      <c r="F2075" s="1">
        <v>45935</v>
      </c>
      <c r="G2075" s="1">
        <v>45935</v>
      </c>
      <c r="H2075">
        <v>6</v>
      </c>
      <c r="I2075">
        <v>164.95</v>
      </c>
      <c r="J2075">
        <v>27.49</v>
      </c>
      <c r="K2075">
        <v>34.22</v>
      </c>
      <c r="L2075" t="s">
        <v>65</v>
      </c>
      <c r="M2075" t="s">
        <v>54</v>
      </c>
      <c r="N2075" t="s">
        <v>48</v>
      </c>
      <c r="O2075">
        <v>43</v>
      </c>
      <c r="P2075" t="s">
        <v>34</v>
      </c>
      <c r="Q2075" t="s">
        <v>90</v>
      </c>
      <c r="R2075" t="s">
        <v>56</v>
      </c>
      <c r="S2075" t="s">
        <v>51</v>
      </c>
      <c r="T2075">
        <v>0</v>
      </c>
      <c r="U2075">
        <v>0</v>
      </c>
      <c r="V2075">
        <v>0</v>
      </c>
      <c r="W2075">
        <v>0</v>
      </c>
      <c r="X2075">
        <v>0</v>
      </c>
      <c r="Y2075" s="1">
        <v>45545</v>
      </c>
      <c r="Z2075" s="1">
        <v>45545</v>
      </c>
      <c r="AA2075">
        <v>0</v>
      </c>
      <c r="AB2075" t="s">
        <v>73</v>
      </c>
      <c r="AC2075" t="b">
        <v>1</v>
      </c>
      <c r="AD2075" t="b">
        <v>1</v>
      </c>
    </row>
    <row r="2076" spans="1:30" x14ac:dyDescent="0.25">
      <c r="A2076" t="s">
        <v>2128</v>
      </c>
      <c r="B2076" s="1">
        <v>45242</v>
      </c>
      <c r="D2076" s="1">
        <v>45714</v>
      </c>
      <c r="E2076" s="1">
        <v>45714</v>
      </c>
      <c r="F2076" s="1">
        <v>45736</v>
      </c>
      <c r="G2076" s="1">
        <v>45736</v>
      </c>
      <c r="H2076">
        <v>5</v>
      </c>
      <c r="I2076">
        <v>411.02</v>
      </c>
      <c r="J2076">
        <v>82.2</v>
      </c>
      <c r="K2076">
        <v>66.36</v>
      </c>
      <c r="L2076" t="s">
        <v>40</v>
      </c>
      <c r="M2076" t="s">
        <v>76</v>
      </c>
      <c r="N2076" t="s">
        <v>42</v>
      </c>
      <c r="O2076">
        <v>31</v>
      </c>
      <c r="P2076" t="s">
        <v>34</v>
      </c>
      <c r="Q2076" t="s">
        <v>90</v>
      </c>
      <c r="R2076" t="s">
        <v>56</v>
      </c>
      <c r="S2076" t="s">
        <v>45</v>
      </c>
      <c r="T2076">
        <v>0</v>
      </c>
      <c r="U2076">
        <v>1</v>
      </c>
      <c r="V2076">
        <v>0</v>
      </c>
      <c r="W2076">
        <v>1</v>
      </c>
      <c r="X2076">
        <v>0</v>
      </c>
      <c r="Y2076" s="1">
        <v>45763</v>
      </c>
      <c r="Z2076" s="1">
        <v>45763</v>
      </c>
      <c r="AA2076">
        <v>0</v>
      </c>
      <c r="AB2076" t="s">
        <v>38</v>
      </c>
      <c r="AC2076" t="b">
        <v>0</v>
      </c>
      <c r="AD2076" t="b">
        <v>0</v>
      </c>
    </row>
    <row r="2077" spans="1:30" x14ac:dyDescent="0.25">
      <c r="A2077" t="s">
        <v>2129</v>
      </c>
      <c r="B2077" s="1">
        <v>45484</v>
      </c>
      <c r="D2077" s="1">
        <v>45782</v>
      </c>
      <c r="E2077" s="1">
        <v>45782</v>
      </c>
      <c r="F2077" s="1">
        <v>45863</v>
      </c>
      <c r="G2077" s="1">
        <v>45863</v>
      </c>
      <c r="H2077">
        <v>3</v>
      </c>
      <c r="I2077">
        <v>128.32</v>
      </c>
      <c r="J2077">
        <v>42.77</v>
      </c>
      <c r="K2077">
        <v>14.13</v>
      </c>
      <c r="L2077" t="s">
        <v>87</v>
      </c>
      <c r="M2077" t="s">
        <v>60</v>
      </c>
      <c r="N2077" t="s">
        <v>33</v>
      </c>
      <c r="O2077">
        <v>31</v>
      </c>
      <c r="P2077" t="s">
        <v>34</v>
      </c>
      <c r="Q2077" t="s">
        <v>43</v>
      </c>
      <c r="R2077" t="s">
        <v>44</v>
      </c>
      <c r="S2077" t="s">
        <v>96</v>
      </c>
      <c r="T2077">
        <v>0</v>
      </c>
      <c r="U2077">
        <v>0</v>
      </c>
      <c r="V2077">
        <v>0</v>
      </c>
      <c r="W2077">
        <v>0</v>
      </c>
      <c r="X2077">
        <v>1</v>
      </c>
      <c r="Y2077">
        <v>0</v>
      </c>
      <c r="Z2077" t="s">
        <v>37</v>
      </c>
      <c r="AA2077">
        <v>0</v>
      </c>
      <c r="AB2077" t="s">
        <v>73</v>
      </c>
      <c r="AC2077" t="b">
        <v>1</v>
      </c>
      <c r="AD2077" t="b">
        <v>1</v>
      </c>
    </row>
    <row r="2078" spans="1:30" x14ac:dyDescent="0.25">
      <c r="A2078" t="s">
        <v>2130</v>
      </c>
      <c r="B2078" s="1">
        <v>44782</v>
      </c>
      <c r="D2078" s="1">
        <v>44824</v>
      </c>
      <c r="E2078" s="1">
        <v>44824</v>
      </c>
      <c r="F2078" s="1">
        <v>45813</v>
      </c>
      <c r="G2078" s="1">
        <v>45813</v>
      </c>
      <c r="H2078">
        <v>3</v>
      </c>
      <c r="I2078">
        <v>300.99</v>
      </c>
      <c r="J2078">
        <v>100.33</v>
      </c>
      <c r="K2078">
        <v>0.5</v>
      </c>
      <c r="L2078" t="s">
        <v>87</v>
      </c>
      <c r="M2078" t="s">
        <v>41</v>
      </c>
      <c r="N2078" t="s">
        <v>42</v>
      </c>
      <c r="O2078">
        <v>24</v>
      </c>
      <c r="P2078" t="s">
        <v>70</v>
      </c>
      <c r="Q2078" t="s">
        <v>90</v>
      </c>
      <c r="R2078" t="s">
        <v>35</v>
      </c>
      <c r="S2078" t="s">
        <v>36</v>
      </c>
      <c r="T2078">
        <v>0</v>
      </c>
      <c r="U2078">
        <v>1</v>
      </c>
      <c r="V2078">
        <v>0</v>
      </c>
      <c r="W2078">
        <v>1</v>
      </c>
      <c r="X2078">
        <v>1</v>
      </c>
      <c r="Y2078" s="1">
        <v>45574</v>
      </c>
      <c r="Z2078" s="1">
        <v>45574</v>
      </c>
      <c r="AA2078">
        <v>5</v>
      </c>
      <c r="AB2078" t="s">
        <v>52</v>
      </c>
      <c r="AC2078" t="b">
        <v>0</v>
      </c>
      <c r="AD2078" t="b">
        <v>0</v>
      </c>
    </row>
    <row r="2079" spans="1:30" x14ac:dyDescent="0.25">
      <c r="A2079" t="s">
        <v>2131</v>
      </c>
      <c r="B2079" s="1">
        <v>44269</v>
      </c>
      <c r="D2079" s="1">
        <v>44349</v>
      </c>
      <c r="E2079" s="1">
        <v>44349</v>
      </c>
      <c r="F2079" s="1">
        <v>45396</v>
      </c>
      <c r="G2079" s="1">
        <v>45396</v>
      </c>
      <c r="H2079">
        <v>3</v>
      </c>
      <c r="I2079">
        <v>160.66</v>
      </c>
      <c r="J2079">
        <v>53.55</v>
      </c>
      <c r="K2079">
        <v>25.42</v>
      </c>
      <c r="L2079" t="s">
        <v>65</v>
      </c>
      <c r="M2079" t="s">
        <v>62</v>
      </c>
      <c r="N2079" t="s">
        <v>42</v>
      </c>
      <c r="O2079">
        <v>25</v>
      </c>
      <c r="P2079" t="s">
        <v>70</v>
      </c>
      <c r="Q2079" t="s">
        <v>35</v>
      </c>
      <c r="R2079" t="s">
        <v>56</v>
      </c>
      <c r="S2079" t="s">
        <v>85</v>
      </c>
      <c r="T2079">
        <v>0</v>
      </c>
      <c r="U2079">
        <v>0</v>
      </c>
      <c r="V2079">
        <v>0</v>
      </c>
      <c r="W2079">
        <v>0</v>
      </c>
      <c r="X2079">
        <v>0</v>
      </c>
      <c r="Y2079" s="1">
        <v>44750</v>
      </c>
      <c r="Z2079" s="1">
        <v>44750</v>
      </c>
      <c r="AA2079">
        <v>0</v>
      </c>
      <c r="AB2079" t="s">
        <v>52</v>
      </c>
      <c r="AC2079" t="b">
        <v>1</v>
      </c>
      <c r="AD2079" t="b">
        <v>0</v>
      </c>
    </row>
    <row r="2080" spans="1:30" x14ac:dyDescent="0.25">
      <c r="A2080" t="s">
        <v>2132</v>
      </c>
      <c r="B2080" s="1">
        <v>43838</v>
      </c>
      <c r="D2080" s="1">
        <v>44441</v>
      </c>
      <c r="E2080" s="1">
        <v>44441</v>
      </c>
      <c r="F2080" s="1">
        <v>44961</v>
      </c>
      <c r="G2080" s="1">
        <v>44961</v>
      </c>
      <c r="H2080">
        <v>4</v>
      </c>
      <c r="I2080">
        <v>189.95</v>
      </c>
      <c r="J2080">
        <v>47.49</v>
      </c>
      <c r="K2080">
        <v>24.75</v>
      </c>
      <c r="L2080" t="s">
        <v>65</v>
      </c>
      <c r="M2080" t="s">
        <v>69</v>
      </c>
      <c r="N2080" t="s">
        <v>33</v>
      </c>
      <c r="O2080">
        <v>22</v>
      </c>
      <c r="P2080" t="s">
        <v>70</v>
      </c>
      <c r="Q2080" t="s">
        <v>90</v>
      </c>
      <c r="R2080" t="s">
        <v>63</v>
      </c>
      <c r="S2080" t="s">
        <v>36</v>
      </c>
      <c r="T2080">
        <v>0</v>
      </c>
      <c r="U2080">
        <v>0</v>
      </c>
      <c r="V2080">
        <v>0</v>
      </c>
      <c r="W2080">
        <v>0</v>
      </c>
      <c r="X2080">
        <v>1</v>
      </c>
      <c r="Y2080" s="1">
        <v>44167</v>
      </c>
      <c r="Z2080" s="1">
        <v>44167</v>
      </c>
      <c r="AA2080">
        <v>0</v>
      </c>
      <c r="AB2080" t="s">
        <v>73</v>
      </c>
      <c r="AC2080" t="b">
        <v>0</v>
      </c>
      <c r="AD2080" t="b">
        <v>1</v>
      </c>
    </row>
    <row r="2081" spans="1:30" x14ac:dyDescent="0.25">
      <c r="A2081" t="s">
        <v>267</v>
      </c>
      <c r="B2081" s="1">
        <v>45424</v>
      </c>
      <c r="D2081" s="1">
        <v>45837</v>
      </c>
      <c r="E2081" s="1">
        <v>45837</v>
      </c>
      <c r="F2081" s="1">
        <v>45941</v>
      </c>
      <c r="G2081" s="1">
        <v>45941</v>
      </c>
      <c r="H2081">
        <v>1</v>
      </c>
      <c r="I2081">
        <v>88.07</v>
      </c>
      <c r="J2081">
        <v>88.07</v>
      </c>
      <c r="K2081">
        <v>82.33</v>
      </c>
      <c r="L2081" t="s">
        <v>87</v>
      </c>
      <c r="M2081" t="s">
        <v>32</v>
      </c>
      <c r="N2081" t="s">
        <v>42</v>
      </c>
      <c r="O2081">
        <v>43</v>
      </c>
      <c r="P2081" t="s">
        <v>34</v>
      </c>
      <c r="Q2081" t="s">
        <v>50</v>
      </c>
      <c r="R2081" t="s">
        <v>35</v>
      </c>
      <c r="S2081" t="s">
        <v>100</v>
      </c>
      <c r="T2081">
        <v>0</v>
      </c>
      <c r="U2081">
        <v>1</v>
      </c>
      <c r="V2081">
        <v>1</v>
      </c>
      <c r="W2081">
        <v>0</v>
      </c>
      <c r="X2081">
        <v>1</v>
      </c>
      <c r="Y2081" s="1">
        <v>45614</v>
      </c>
      <c r="Z2081" s="1">
        <v>45614</v>
      </c>
      <c r="AA2081">
        <v>2</v>
      </c>
      <c r="AB2081" t="s">
        <v>73</v>
      </c>
      <c r="AC2081" t="b">
        <v>1</v>
      </c>
      <c r="AD2081" t="b">
        <v>1</v>
      </c>
    </row>
    <row r="2082" spans="1:30" x14ac:dyDescent="0.25">
      <c r="A2082" t="s">
        <v>2133</v>
      </c>
      <c r="B2082" s="1">
        <v>44590</v>
      </c>
      <c r="D2082">
        <v>0</v>
      </c>
      <c r="E2082" t="s">
        <v>92</v>
      </c>
      <c r="F2082">
        <v>0</v>
      </c>
      <c r="G2082" t="s">
        <v>92</v>
      </c>
      <c r="H2082">
        <v>0</v>
      </c>
      <c r="I2082">
        <v>0</v>
      </c>
      <c r="J2082">
        <v>0</v>
      </c>
      <c r="K2082">
        <v>0</v>
      </c>
      <c r="L2082" t="s">
        <v>40</v>
      </c>
      <c r="M2082" t="s">
        <v>60</v>
      </c>
      <c r="N2082" t="s">
        <v>48</v>
      </c>
      <c r="O2082">
        <v>21</v>
      </c>
      <c r="P2082" t="s">
        <v>70</v>
      </c>
      <c r="Q2082" t="s">
        <v>55</v>
      </c>
      <c r="R2082" t="s">
        <v>63</v>
      </c>
      <c r="S2082" t="s">
        <v>100</v>
      </c>
      <c r="T2082">
        <v>0</v>
      </c>
      <c r="U2082">
        <v>0</v>
      </c>
      <c r="V2082">
        <v>0</v>
      </c>
      <c r="W2082">
        <v>0</v>
      </c>
      <c r="X2082">
        <v>0</v>
      </c>
      <c r="Y2082" s="1">
        <v>45047</v>
      </c>
      <c r="Z2082" s="1">
        <v>45047</v>
      </c>
      <c r="AA2082">
        <v>2</v>
      </c>
      <c r="AB2082" t="s">
        <v>38</v>
      </c>
      <c r="AC2082" t="b">
        <v>1</v>
      </c>
      <c r="AD2082" t="b">
        <v>0</v>
      </c>
    </row>
    <row r="2083" spans="1:30" x14ac:dyDescent="0.25">
      <c r="A2083" t="s">
        <v>2134</v>
      </c>
      <c r="B2083" s="1">
        <v>43971</v>
      </c>
      <c r="D2083" s="1">
        <v>44292</v>
      </c>
      <c r="E2083" s="1">
        <v>44292</v>
      </c>
      <c r="F2083" s="1">
        <v>44771</v>
      </c>
      <c r="G2083" s="1">
        <v>44771</v>
      </c>
      <c r="H2083">
        <v>3</v>
      </c>
      <c r="I2083">
        <v>3.07</v>
      </c>
      <c r="J2083">
        <v>1.02</v>
      </c>
      <c r="K2083">
        <v>1.1499999999999999</v>
      </c>
      <c r="L2083" t="s">
        <v>47</v>
      </c>
      <c r="M2083" t="s">
        <v>60</v>
      </c>
      <c r="N2083" t="s">
        <v>48</v>
      </c>
      <c r="O2083">
        <v>38</v>
      </c>
      <c r="P2083" t="s">
        <v>34</v>
      </c>
      <c r="Q2083" t="s">
        <v>66</v>
      </c>
      <c r="R2083" t="s">
        <v>63</v>
      </c>
      <c r="S2083" t="s">
        <v>96</v>
      </c>
      <c r="T2083">
        <v>0</v>
      </c>
      <c r="U2083">
        <v>0</v>
      </c>
      <c r="V2083">
        <v>0</v>
      </c>
      <c r="W2083">
        <v>1</v>
      </c>
      <c r="X2083">
        <v>1</v>
      </c>
      <c r="Y2083" s="1">
        <v>44433</v>
      </c>
      <c r="Z2083" s="1">
        <v>44433</v>
      </c>
      <c r="AA2083">
        <v>0</v>
      </c>
      <c r="AB2083" t="s">
        <v>38</v>
      </c>
      <c r="AC2083" t="b">
        <v>1</v>
      </c>
      <c r="AD2083" t="b">
        <v>0</v>
      </c>
    </row>
    <row r="2084" spans="1:30" x14ac:dyDescent="0.25">
      <c r="A2084" t="s">
        <v>2135</v>
      </c>
      <c r="B2084" s="1">
        <v>45190</v>
      </c>
      <c r="D2084" s="1">
        <v>45700</v>
      </c>
      <c r="E2084" s="1">
        <v>45700</v>
      </c>
      <c r="F2084" s="1">
        <v>45753</v>
      </c>
      <c r="G2084" s="1">
        <v>45753</v>
      </c>
      <c r="H2084">
        <v>3</v>
      </c>
      <c r="I2084">
        <v>236</v>
      </c>
      <c r="J2084">
        <v>78.67</v>
      </c>
      <c r="K2084">
        <v>105.81</v>
      </c>
      <c r="L2084" t="s">
        <v>65</v>
      </c>
      <c r="M2084" t="s">
        <v>95</v>
      </c>
      <c r="N2084" t="s">
        <v>42</v>
      </c>
      <c r="O2084">
        <v>45</v>
      </c>
      <c r="P2084" t="s">
        <v>34</v>
      </c>
      <c r="Q2084" t="s">
        <v>82</v>
      </c>
      <c r="R2084" t="s">
        <v>44</v>
      </c>
      <c r="S2084" t="s">
        <v>51</v>
      </c>
      <c r="T2084">
        <v>0</v>
      </c>
      <c r="U2084">
        <v>1</v>
      </c>
      <c r="V2084">
        <v>0</v>
      </c>
      <c r="W2084">
        <v>0</v>
      </c>
      <c r="X2084">
        <v>1</v>
      </c>
      <c r="Y2084">
        <v>0</v>
      </c>
      <c r="Z2084" t="s">
        <v>37</v>
      </c>
      <c r="AA2084">
        <v>8</v>
      </c>
      <c r="AB2084" t="s">
        <v>52</v>
      </c>
      <c r="AC2084" t="b">
        <v>1</v>
      </c>
      <c r="AD2084" t="b">
        <v>0</v>
      </c>
    </row>
    <row r="2085" spans="1:30" x14ac:dyDescent="0.25">
      <c r="A2085" t="s">
        <v>2136</v>
      </c>
      <c r="B2085" s="1">
        <v>44935</v>
      </c>
      <c r="D2085" s="1">
        <v>45120</v>
      </c>
      <c r="E2085" s="1">
        <v>45120</v>
      </c>
      <c r="F2085" s="1">
        <v>45420</v>
      </c>
      <c r="G2085" s="1">
        <v>45420</v>
      </c>
      <c r="H2085">
        <v>3</v>
      </c>
      <c r="I2085">
        <v>219.1</v>
      </c>
      <c r="J2085">
        <v>73.03</v>
      </c>
      <c r="K2085">
        <v>53.87</v>
      </c>
      <c r="L2085" t="s">
        <v>31</v>
      </c>
      <c r="M2085" t="s">
        <v>95</v>
      </c>
      <c r="N2085" t="s">
        <v>48</v>
      </c>
      <c r="O2085">
        <v>16</v>
      </c>
      <c r="P2085" t="s">
        <v>49</v>
      </c>
      <c r="Q2085" t="s">
        <v>82</v>
      </c>
      <c r="R2085" t="s">
        <v>56</v>
      </c>
      <c r="S2085" t="s">
        <v>72</v>
      </c>
      <c r="T2085">
        <v>0</v>
      </c>
      <c r="U2085">
        <v>0</v>
      </c>
      <c r="V2085">
        <v>0</v>
      </c>
      <c r="W2085">
        <v>1</v>
      </c>
      <c r="X2085">
        <v>1</v>
      </c>
      <c r="Y2085" s="1">
        <v>45697</v>
      </c>
      <c r="Z2085" s="1">
        <v>45697</v>
      </c>
      <c r="AA2085">
        <v>6</v>
      </c>
      <c r="AB2085" t="s">
        <v>52</v>
      </c>
      <c r="AC2085" t="b">
        <v>1</v>
      </c>
      <c r="AD2085" t="b">
        <v>0</v>
      </c>
    </row>
    <row r="2086" spans="1:30" x14ac:dyDescent="0.25">
      <c r="A2086" t="s">
        <v>2137</v>
      </c>
      <c r="B2086" s="1">
        <v>44367</v>
      </c>
      <c r="D2086" s="1">
        <v>45926</v>
      </c>
      <c r="E2086" s="1">
        <v>45926</v>
      </c>
      <c r="F2086" s="1">
        <v>45934</v>
      </c>
      <c r="G2086" s="1">
        <v>45934</v>
      </c>
      <c r="H2086">
        <v>1</v>
      </c>
      <c r="I2086">
        <v>12.34</v>
      </c>
      <c r="J2086">
        <v>12.34</v>
      </c>
      <c r="K2086">
        <v>3.62</v>
      </c>
      <c r="L2086" t="s">
        <v>47</v>
      </c>
      <c r="M2086" t="s">
        <v>95</v>
      </c>
      <c r="N2086" t="s">
        <v>33</v>
      </c>
      <c r="O2086">
        <v>16</v>
      </c>
      <c r="P2086" t="s">
        <v>49</v>
      </c>
      <c r="Q2086" t="s">
        <v>66</v>
      </c>
      <c r="R2086" t="s">
        <v>67</v>
      </c>
      <c r="S2086" t="s">
        <v>96</v>
      </c>
      <c r="T2086">
        <v>0</v>
      </c>
      <c r="U2086">
        <v>0</v>
      </c>
      <c r="V2086">
        <v>0</v>
      </c>
      <c r="W2086">
        <v>0</v>
      </c>
      <c r="X2086">
        <v>0</v>
      </c>
      <c r="Y2086" s="1">
        <v>45106</v>
      </c>
      <c r="Z2086" s="1">
        <v>45106</v>
      </c>
      <c r="AA2086">
        <v>6</v>
      </c>
      <c r="AB2086" t="s">
        <v>38</v>
      </c>
      <c r="AC2086" t="b">
        <v>1</v>
      </c>
      <c r="AD2086" t="b">
        <v>0</v>
      </c>
    </row>
    <row r="2087" spans="1:30" x14ac:dyDescent="0.25">
      <c r="A2087" t="s">
        <v>2138</v>
      </c>
      <c r="B2087" s="1">
        <v>44284</v>
      </c>
      <c r="D2087" s="1">
        <v>44358</v>
      </c>
      <c r="E2087" s="1">
        <v>44358</v>
      </c>
      <c r="F2087" s="1">
        <v>44524</v>
      </c>
      <c r="G2087" s="1">
        <v>44524</v>
      </c>
      <c r="H2087">
        <v>6</v>
      </c>
      <c r="I2087">
        <v>92.34</v>
      </c>
      <c r="J2087">
        <v>15.39</v>
      </c>
      <c r="K2087">
        <v>25.07</v>
      </c>
      <c r="L2087" t="s">
        <v>65</v>
      </c>
      <c r="M2087" t="s">
        <v>60</v>
      </c>
      <c r="N2087" t="s">
        <v>33</v>
      </c>
      <c r="O2087">
        <v>16</v>
      </c>
      <c r="P2087" t="s">
        <v>49</v>
      </c>
      <c r="Q2087" t="s">
        <v>55</v>
      </c>
      <c r="R2087" t="s">
        <v>35</v>
      </c>
      <c r="S2087" t="s">
        <v>57</v>
      </c>
      <c r="T2087">
        <v>0</v>
      </c>
      <c r="U2087">
        <v>0</v>
      </c>
      <c r="V2087">
        <v>1</v>
      </c>
      <c r="W2087">
        <v>0</v>
      </c>
      <c r="X2087">
        <v>2</v>
      </c>
      <c r="Y2087" s="1">
        <v>45095</v>
      </c>
      <c r="Z2087" s="1">
        <v>45095</v>
      </c>
      <c r="AA2087">
        <v>0</v>
      </c>
      <c r="AB2087" t="s">
        <v>52</v>
      </c>
      <c r="AC2087" t="b">
        <v>1</v>
      </c>
      <c r="AD2087" t="b">
        <v>1</v>
      </c>
    </row>
    <row r="2088" spans="1:30" x14ac:dyDescent="0.25">
      <c r="A2088" t="s">
        <v>2139</v>
      </c>
      <c r="B2088" s="1">
        <v>44595</v>
      </c>
      <c r="D2088" s="1">
        <v>45333</v>
      </c>
      <c r="E2088" s="1">
        <v>45333</v>
      </c>
      <c r="F2088" s="1">
        <v>45712</v>
      </c>
      <c r="G2088" s="1">
        <v>45712</v>
      </c>
      <c r="H2088">
        <v>5</v>
      </c>
      <c r="I2088">
        <v>385.06</v>
      </c>
      <c r="J2088">
        <v>77.010000000000005</v>
      </c>
      <c r="K2088">
        <v>158.63</v>
      </c>
      <c r="L2088" t="s">
        <v>40</v>
      </c>
      <c r="M2088" t="s">
        <v>95</v>
      </c>
      <c r="N2088" t="s">
        <v>48</v>
      </c>
      <c r="O2088">
        <v>24</v>
      </c>
      <c r="P2088" t="s">
        <v>70</v>
      </c>
      <c r="Q2088" t="s">
        <v>90</v>
      </c>
      <c r="R2088" t="s">
        <v>44</v>
      </c>
      <c r="S2088" t="s">
        <v>57</v>
      </c>
      <c r="T2088">
        <v>0</v>
      </c>
      <c r="U2088">
        <v>0</v>
      </c>
      <c r="V2088">
        <v>0</v>
      </c>
      <c r="W2088">
        <v>2</v>
      </c>
      <c r="X2088">
        <v>2</v>
      </c>
      <c r="Y2088">
        <v>0</v>
      </c>
      <c r="Z2088" t="s">
        <v>37</v>
      </c>
      <c r="AA2088">
        <v>5</v>
      </c>
      <c r="AB2088" t="s">
        <v>38</v>
      </c>
      <c r="AC2088" t="b">
        <v>0</v>
      </c>
      <c r="AD2088" t="b">
        <v>0</v>
      </c>
    </row>
    <row r="2089" spans="1:30" x14ac:dyDescent="0.25">
      <c r="A2089" t="s">
        <v>2140</v>
      </c>
      <c r="B2089" s="1">
        <v>44721</v>
      </c>
      <c r="D2089" s="1">
        <v>45456</v>
      </c>
      <c r="E2089" s="1">
        <v>45456</v>
      </c>
      <c r="F2089" s="1">
        <v>45701</v>
      </c>
      <c r="G2089" s="1">
        <v>45701</v>
      </c>
      <c r="H2089">
        <v>3</v>
      </c>
      <c r="I2089">
        <v>84.85</v>
      </c>
      <c r="J2089">
        <v>28.28</v>
      </c>
      <c r="K2089">
        <v>2.66</v>
      </c>
      <c r="L2089" t="s">
        <v>59</v>
      </c>
      <c r="M2089" t="s">
        <v>88</v>
      </c>
      <c r="N2089" t="s">
        <v>48</v>
      </c>
      <c r="O2089">
        <v>25</v>
      </c>
      <c r="P2089" t="s">
        <v>70</v>
      </c>
      <c r="Q2089" t="s">
        <v>66</v>
      </c>
      <c r="R2089" t="s">
        <v>35</v>
      </c>
      <c r="S2089" t="s">
        <v>51</v>
      </c>
      <c r="T2089">
        <v>1</v>
      </c>
      <c r="U2089">
        <v>0</v>
      </c>
      <c r="V2089">
        <v>0</v>
      </c>
      <c r="W2089">
        <v>0</v>
      </c>
      <c r="X2089">
        <v>1</v>
      </c>
      <c r="Y2089" s="1">
        <v>45169</v>
      </c>
      <c r="Z2089" s="1">
        <v>45169</v>
      </c>
      <c r="AA2089">
        <v>0</v>
      </c>
      <c r="AB2089" t="s">
        <v>52</v>
      </c>
      <c r="AC2089" t="b">
        <v>1</v>
      </c>
      <c r="AD2089" t="b">
        <v>0</v>
      </c>
    </row>
    <row r="2090" spans="1:30" x14ac:dyDescent="0.25">
      <c r="A2090" t="s">
        <v>2141</v>
      </c>
      <c r="B2090" s="1">
        <v>44144</v>
      </c>
      <c r="D2090" s="1">
        <v>45655</v>
      </c>
      <c r="E2090" s="1">
        <v>45655</v>
      </c>
      <c r="F2090" s="1">
        <v>45773</v>
      </c>
      <c r="G2090" s="1">
        <v>45773</v>
      </c>
      <c r="H2090">
        <v>2</v>
      </c>
      <c r="I2090">
        <v>103.99</v>
      </c>
      <c r="J2090">
        <v>52</v>
      </c>
      <c r="K2090">
        <v>51.68</v>
      </c>
      <c r="L2090" t="s">
        <v>31</v>
      </c>
      <c r="M2090" t="s">
        <v>95</v>
      </c>
      <c r="N2090" t="s">
        <v>48</v>
      </c>
      <c r="O2090">
        <v>36</v>
      </c>
      <c r="P2090" t="s">
        <v>34</v>
      </c>
      <c r="Q2090" t="s">
        <v>50</v>
      </c>
      <c r="R2090" t="s">
        <v>63</v>
      </c>
      <c r="S2090" t="s">
        <v>45</v>
      </c>
      <c r="T2090">
        <v>0</v>
      </c>
      <c r="U2090">
        <v>0</v>
      </c>
      <c r="V2090">
        <v>0</v>
      </c>
      <c r="W2090">
        <v>0</v>
      </c>
      <c r="X2090">
        <v>0</v>
      </c>
      <c r="Y2090" s="1">
        <v>45530</v>
      </c>
      <c r="Z2090" s="1">
        <v>45530</v>
      </c>
      <c r="AA2090">
        <v>0</v>
      </c>
      <c r="AB2090" t="s">
        <v>73</v>
      </c>
      <c r="AC2090" t="b">
        <v>1</v>
      </c>
      <c r="AD2090" t="b">
        <v>1</v>
      </c>
    </row>
    <row r="2091" spans="1:30" x14ac:dyDescent="0.25">
      <c r="A2091" t="s">
        <v>2142</v>
      </c>
      <c r="B2091" s="1">
        <v>44442</v>
      </c>
      <c r="D2091" s="1">
        <v>44824</v>
      </c>
      <c r="E2091" s="1">
        <v>44824</v>
      </c>
      <c r="F2091" s="1">
        <v>45226</v>
      </c>
      <c r="G2091" s="1">
        <v>45226</v>
      </c>
      <c r="H2091">
        <v>4</v>
      </c>
      <c r="I2091">
        <v>54.36</v>
      </c>
      <c r="J2091">
        <v>13.59</v>
      </c>
      <c r="K2091">
        <v>2.86</v>
      </c>
      <c r="L2091" t="s">
        <v>65</v>
      </c>
      <c r="M2091" t="s">
        <v>32</v>
      </c>
      <c r="N2091" t="s">
        <v>48</v>
      </c>
      <c r="O2091">
        <v>26</v>
      </c>
      <c r="P2091" t="s">
        <v>70</v>
      </c>
      <c r="Q2091" t="s">
        <v>82</v>
      </c>
      <c r="R2091" t="s">
        <v>67</v>
      </c>
      <c r="S2091" t="s">
        <v>45</v>
      </c>
      <c r="T2091">
        <v>0</v>
      </c>
      <c r="U2091">
        <v>0</v>
      </c>
      <c r="V2091">
        <v>0</v>
      </c>
      <c r="W2091">
        <v>0</v>
      </c>
      <c r="X2091">
        <v>0</v>
      </c>
      <c r="Y2091">
        <v>0</v>
      </c>
      <c r="Z2091" t="s">
        <v>37</v>
      </c>
      <c r="AA2091">
        <v>0</v>
      </c>
      <c r="AB2091" t="s">
        <v>73</v>
      </c>
      <c r="AC2091" t="b">
        <v>1</v>
      </c>
      <c r="AD2091" t="b">
        <v>0</v>
      </c>
    </row>
    <row r="2092" spans="1:30" x14ac:dyDescent="0.25">
      <c r="A2092" t="s">
        <v>2143</v>
      </c>
      <c r="B2092" s="1">
        <v>44781</v>
      </c>
      <c r="D2092">
        <v>0</v>
      </c>
      <c r="E2092" t="s">
        <v>92</v>
      </c>
      <c r="F2092">
        <v>0</v>
      </c>
      <c r="G2092" t="s">
        <v>92</v>
      </c>
      <c r="H2092">
        <v>0</v>
      </c>
      <c r="I2092">
        <v>0</v>
      </c>
      <c r="J2092">
        <v>0</v>
      </c>
      <c r="K2092">
        <v>0</v>
      </c>
      <c r="L2092" t="s">
        <v>87</v>
      </c>
      <c r="M2092" t="s">
        <v>104</v>
      </c>
      <c r="N2092" t="s">
        <v>42</v>
      </c>
      <c r="O2092">
        <v>19</v>
      </c>
      <c r="P2092" t="s">
        <v>49</v>
      </c>
      <c r="Q2092" t="s">
        <v>66</v>
      </c>
      <c r="R2092" t="s">
        <v>44</v>
      </c>
      <c r="S2092" t="s">
        <v>51</v>
      </c>
      <c r="T2092">
        <v>0</v>
      </c>
      <c r="U2092">
        <v>0</v>
      </c>
      <c r="V2092">
        <v>0</v>
      </c>
      <c r="W2092">
        <v>0</v>
      </c>
      <c r="X2092">
        <v>0</v>
      </c>
      <c r="Y2092" s="1">
        <v>45608</v>
      </c>
      <c r="Z2092" s="1">
        <v>45608</v>
      </c>
      <c r="AA2092">
        <v>3</v>
      </c>
      <c r="AB2092" t="s">
        <v>38</v>
      </c>
      <c r="AC2092" t="b">
        <v>1</v>
      </c>
      <c r="AD2092" t="b">
        <v>0</v>
      </c>
    </row>
    <row r="2093" spans="1:30" x14ac:dyDescent="0.25">
      <c r="A2093" t="s">
        <v>2144</v>
      </c>
      <c r="B2093" s="1">
        <v>44495</v>
      </c>
      <c r="D2093" s="1">
        <v>45148</v>
      </c>
      <c r="E2093" s="1">
        <v>45148</v>
      </c>
      <c r="F2093" s="1">
        <v>45899</v>
      </c>
      <c r="G2093" s="1">
        <v>45899</v>
      </c>
      <c r="H2093">
        <v>2</v>
      </c>
      <c r="I2093">
        <v>2.12</v>
      </c>
      <c r="J2093">
        <v>1.06</v>
      </c>
      <c r="K2093">
        <v>0.74</v>
      </c>
      <c r="L2093" t="s">
        <v>31</v>
      </c>
      <c r="M2093" t="s">
        <v>76</v>
      </c>
      <c r="N2093" t="s">
        <v>48</v>
      </c>
      <c r="O2093">
        <v>19</v>
      </c>
      <c r="P2093" t="s">
        <v>49</v>
      </c>
      <c r="Q2093" t="s">
        <v>90</v>
      </c>
      <c r="R2093" t="s">
        <v>35</v>
      </c>
      <c r="S2093" t="s">
        <v>51</v>
      </c>
      <c r="T2093">
        <v>0</v>
      </c>
      <c r="U2093">
        <v>0</v>
      </c>
      <c r="V2093">
        <v>0</v>
      </c>
      <c r="W2093">
        <v>1</v>
      </c>
      <c r="X2093">
        <v>0</v>
      </c>
      <c r="Y2093" s="1">
        <v>45002</v>
      </c>
      <c r="Z2093" s="1">
        <v>45002</v>
      </c>
      <c r="AA2093">
        <v>0</v>
      </c>
      <c r="AB2093" t="s">
        <v>38</v>
      </c>
      <c r="AC2093" t="b">
        <v>1</v>
      </c>
      <c r="AD2093" t="b">
        <v>0</v>
      </c>
    </row>
    <row r="2094" spans="1:30" x14ac:dyDescent="0.25">
      <c r="A2094" t="s">
        <v>1184</v>
      </c>
      <c r="B2094" s="1">
        <v>44148</v>
      </c>
      <c r="D2094" s="1">
        <v>44740</v>
      </c>
      <c r="E2094" s="1">
        <v>44740</v>
      </c>
      <c r="F2094" s="1">
        <v>45874</v>
      </c>
      <c r="G2094" s="1">
        <v>45874</v>
      </c>
      <c r="H2094">
        <v>1</v>
      </c>
      <c r="I2094">
        <v>11.79</v>
      </c>
      <c r="J2094">
        <v>11.79</v>
      </c>
      <c r="K2094">
        <v>19.11</v>
      </c>
      <c r="L2094" t="s">
        <v>31</v>
      </c>
      <c r="M2094" t="s">
        <v>104</v>
      </c>
      <c r="N2094" t="s">
        <v>48</v>
      </c>
      <c r="O2094">
        <v>32</v>
      </c>
      <c r="P2094" t="s">
        <v>34</v>
      </c>
      <c r="Q2094" t="s">
        <v>43</v>
      </c>
      <c r="R2094" t="s">
        <v>35</v>
      </c>
      <c r="S2094" t="s">
        <v>57</v>
      </c>
      <c r="T2094">
        <v>0</v>
      </c>
      <c r="U2094">
        <v>0</v>
      </c>
      <c r="V2094">
        <v>0</v>
      </c>
      <c r="W2094">
        <v>0</v>
      </c>
      <c r="X2094">
        <v>0</v>
      </c>
      <c r="Y2094">
        <v>0</v>
      </c>
      <c r="Z2094" t="s">
        <v>37</v>
      </c>
      <c r="AA2094">
        <v>0</v>
      </c>
      <c r="AB2094" t="s">
        <v>52</v>
      </c>
      <c r="AC2094" t="b">
        <v>1</v>
      </c>
      <c r="AD2094" t="b">
        <v>0</v>
      </c>
    </row>
    <row r="2095" spans="1:30" x14ac:dyDescent="0.25">
      <c r="A2095" t="s">
        <v>2145</v>
      </c>
      <c r="B2095" s="1">
        <v>43964</v>
      </c>
      <c r="D2095" s="1">
        <v>44589</v>
      </c>
      <c r="E2095" s="1">
        <v>44589</v>
      </c>
      <c r="F2095" s="1">
        <v>44719</v>
      </c>
      <c r="G2095" s="1">
        <v>44719</v>
      </c>
      <c r="H2095">
        <v>5</v>
      </c>
      <c r="I2095">
        <v>292.48</v>
      </c>
      <c r="J2095">
        <v>58.5</v>
      </c>
      <c r="K2095">
        <v>83.18</v>
      </c>
      <c r="L2095" t="s">
        <v>65</v>
      </c>
      <c r="M2095" t="s">
        <v>41</v>
      </c>
      <c r="N2095" t="s">
        <v>48</v>
      </c>
      <c r="O2095">
        <v>46</v>
      </c>
      <c r="P2095" t="s">
        <v>34</v>
      </c>
      <c r="Q2095" t="s">
        <v>50</v>
      </c>
      <c r="R2095" t="s">
        <v>56</v>
      </c>
      <c r="S2095" t="s">
        <v>96</v>
      </c>
      <c r="T2095">
        <v>0</v>
      </c>
      <c r="U2095">
        <v>0</v>
      </c>
      <c r="V2095">
        <v>0</v>
      </c>
      <c r="W2095">
        <v>0</v>
      </c>
      <c r="X2095">
        <v>1</v>
      </c>
      <c r="Y2095">
        <v>0</v>
      </c>
      <c r="Z2095" t="s">
        <v>37</v>
      </c>
      <c r="AA2095">
        <v>7</v>
      </c>
      <c r="AB2095" t="s">
        <v>73</v>
      </c>
      <c r="AC2095" t="b">
        <v>0</v>
      </c>
      <c r="AD2095" t="b">
        <v>0</v>
      </c>
    </row>
    <row r="2096" spans="1:30" x14ac:dyDescent="0.25">
      <c r="A2096" t="s">
        <v>2146</v>
      </c>
      <c r="B2096" s="1">
        <v>45009</v>
      </c>
      <c r="D2096" s="1">
        <v>45138</v>
      </c>
      <c r="E2096" s="1">
        <v>45138</v>
      </c>
      <c r="F2096" s="1">
        <v>45521</v>
      </c>
      <c r="G2096" s="1">
        <v>45521</v>
      </c>
      <c r="H2096">
        <v>2</v>
      </c>
      <c r="I2096">
        <v>68.55</v>
      </c>
      <c r="J2096">
        <v>34.28</v>
      </c>
      <c r="K2096">
        <v>17.23</v>
      </c>
      <c r="L2096" t="s">
        <v>47</v>
      </c>
      <c r="M2096" t="s">
        <v>60</v>
      </c>
      <c r="N2096" t="s">
        <v>42</v>
      </c>
      <c r="O2096">
        <v>20</v>
      </c>
      <c r="P2096" t="s">
        <v>70</v>
      </c>
      <c r="Q2096" t="s">
        <v>43</v>
      </c>
      <c r="R2096" t="s">
        <v>63</v>
      </c>
      <c r="S2096" t="s">
        <v>36</v>
      </c>
      <c r="T2096">
        <v>0</v>
      </c>
      <c r="U2096">
        <v>0</v>
      </c>
      <c r="V2096">
        <v>0</v>
      </c>
      <c r="W2096">
        <v>0</v>
      </c>
      <c r="X2096">
        <v>1</v>
      </c>
      <c r="Y2096" s="1">
        <v>45762</v>
      </c>
      <c r="Z2096" s="1">
        <v>45762</v>
      </c>
      <c r="AA2096">
        <v>0</v>
      </c>
      <c r="AB2096" t="s">
        <v>52</v>
      </c>
      <c r="AC2096" t="b">
        <v>0</v>
      </c>
      <c r="AD2096" t="b">
        <v>0</v>
      </c>
    </row>
    <row r="2097" spans="1:30" x14ac:dyDescent="0.25">
      <c r="A2097" t="s">
        <v>2147</v>
      </c>
      <c r="B2097" s="1">
        <v>43925</v>
      </c>
      <c r="D2097" s="1">
        <v>44029</v>
      </c>
      <c r="E2097" s="1">
        <v>44029</v>
      </c>
      <c r="F2097" s="1">
        <v>44050</v>
      </c>
      <c r="G2097" s="1">
        <v>44050</v>
      </c>
      <c r="H2097">
        <v>7</v>
      </c>
      <c r="I2097">
        <v>436.45</v>
      </c>
      <c r="J2097">
        <v>62.35</v>
      </c>
      <c r="K2097">
        <v>88.7</v>
      </c>
      <c r="L2097" t="s">
        <v>65</v>
      </c>
      <c r="M2097" t="s">
        <v>54</v>
      </c>
      <c r="N2097" t="s">
        <v>48</v>
      </c>
      <c r="O2097">
        <v>20</v>
      </c>
      <c r="P2097" t="s">
        <v>70</v>
      </c>
      <c r="Q2097" t="s">
        <v>82</v>
      </c>
      <c r="R2097" t="s">
        <v>35</v>
      </c>
      <c r="S2097" t="s">
        <v>36</v>
      </c>
      <c r="T2097">
        <v>0</v>
      </c>
      <c r="U2097">
        <v>0</v>
      </c>
      <c r="V2097">
        <v>0</v>
      </c>
      <c r="W2097">
        <v>0</v>
      </c>
      <c r="X2097">
        <v>2</v>
      </c>
      <c r="Y2097" s="1">
        <v>45450</v>
      </c>
      <c r="Z2097" s="1">
        <v>45450</v>
      </c>
      <c r="AA2097">
        <v>10</v>
      </c>
      <c r="AB2097" t="s">
        <v>52</v>
      </c>
      <c r="AC2097" t="b">
        <v>1</v>
      </c>
      <c r="AD2097" t="b">
        <v>1</v>
      </c>
    </row>
    <row r="2098" spans="1:30" x14ac:dyDescent="0.25">
      <c r="A2098" t="s">
        <v>2148</v>
      </c>
      <c r="B2098" s="1">
        <v>45393</v>
      </c>
      <c r="D2098" s="1">
        <v>45839</v>
      </c>
      <c r="E2098" s="1">
        <v>45839</v>
      </c>
      <c r="F2098" s="1">
        <v>45932</v>
      </c>
      <c r="G2098" s="1">
        <v>45932</v>
      </c>
      <c r="H2098">
        <v>2</v>
      </c>
      <c r="I2098">
        <v>147.29</v>
      </c>
      <c r="J2098">
        <v>73.650000000000006</v>
      </c>
      <c r="K2098">
        <v>125.67</v>
      </c>
      <c r="L2098" t="s">
        <v>47</v>
      </c>
      <c r="M2098" t="s">
        <v>95</v>
      </c>
      <c r="N2098" t="s">
        <v>48</v>
      </c>
      <c r="O2098">
        <v>38</v>
      </c>
      <c r="P2098" t="s">
        <v>34</v>
      </c>
      <c r="Q2098" t="s">
        <v>55</v>
      </c>
      <c r="R2098" t="s">
        <v>67</v>
      </c>
      <c r="S2098" t="s">
        <v>100</v>
      </c>
      <c r="T2098">
        <v>0</v>
      </c>
      <c r="U2098">
        <v>0</v>
      </c>
      <c r="V2098">
        <v>0</v>
      </c>
      <c r="W2098">
        <v>0</v>
      </c>
      <c r="X2098">
        <v>1</v>
      </c>
      <c r="Y2098" s="1">
        <v>45881</v>
      </c>
      <c r="Z2098" s="1">
        <v>45881</v>
      </c>
      <c r="AA2098">
        <v>1</v>
      </c>
      <c r="AB2098" t="s">
        <v>52</v>
      </c>
      <c r="AC2098" t="b">
        <v>1</v>
      </c>
      <c r="AD2098" t="b">
        <v>0</v>
      </c>
    </row>
    <row r="2099" spans="1:30" x14ac:dyDescent="0.25">
      <c r="A2099" t="s">
        <v>2149</v>
      </c>
      <c r="B2099" s="1">
        <v>43959</v>
      </c>
      <c r="D2099" s="1">
        <v>44897</v>
      </c>
      <c r="E2099" s="1">
        <v>44897</v>
      </c>
      <c r="F2099" s="1">
        <v>45758</v>
      </c>
      <c r="G2099" s="1">
        <v>45758</v>
      </c>
      <c r="H2099">
        <v>3</v>
      </c>
      <c r="I2099">
        <v>336.6</v>
      </c>
      <c r="J2099">
        <v>112.2</v>
      </c>
      <c r="K2099">
        <v>10.63</v>
      </c>
      <c r="L2099" t="s">
        <v>65</v>
      </c>
      <c r="M2099" t="s">
        <v>41</v>
      </c>
      <c r="N2099" t="s">
        <v>48</v>
      </c>
      <c r="O2099">
        <v>41</v>
      </c>
      <c r="P2099" t="s">
        <v>34</v>
      </c>
      <c r="Q2099" t="s">
        <v>35</v>
      </c>
      <c r="R2099" t="s">
        <v>56</v>
      </c>
      <c r="S2099" t="s">
        <v>96</v>
      </c>
      <c r="T2099">
        <v>0</v>
      </c>
      <c r="U2099">
        <v>0</v>
      </c>
      <c r="V2099">
        <v>0</v>
      </c>
      <c r="W2099">
        <v>0</v>
      </c>
      <c r="X2099">
        <v>0</v>
      </c>
      <c r="Y2099" s="1">
        <v>45831</v>
      </c>
      <c r="Z2099" s="1">
        <v>45831</v>
      </c>
      <c r="AA2099">
        <v>0</v>
      </c>
      <c r="AB2099" t="s">
        <v>52</v>
      </c>
      <c r="AC2099" t="b">
        <v>1</v>
      </c>
      <c r="AD2099" t="b">
        <v>0</v>
      </c>
    </row>
    <row r="2100" spans="1:30" x14ac:dyDescent="0.25">
      <c r="A2100" t="s">
        <v>2150</v>
      </c>
      <c r="B2100" s="1">
        <v>45541</v>
      </c>
      <c r="D2100" s="1">
        <v>45620</v>
      </c>
      <c r="E2100" s="1">
        <v>45620</v>
      </c>
      <c r="F2100" s="1">
        <v>45798</v>
      </c>
      <c r="G2100" s="1">
        <v>45798</v>
      </c>
      <c r="H2100">
        <v>5</v>
      </c>
      <c r="I2100">
        <v>487.75</v>
      </c>
      <c r="J2100">
        <v>97.55</v>
      </c>
      <c r="K2100">
        <v>120.15</v>
      </c>
      <c r="L2100" t="s">
        <v>87</v>
      </c>
      <c r="M2100" t="s">
        <v>69</v>
      </c>
      <c r="N2100" t="s">
        <v>33</v>
      </c>
      <c r="O2100">
        <v>36</v>
      </c>
      <c r="P2100" t="s">
        <v>34</v>
      </c>
      <c r="Q2100" t="s">
        <v>82</v>
      </c>
      <c r="R2100" t="s">
        <v>56</v>
      </c>
      <c r="S2100" t="s">
        <v>100</v>
      </c>
      <c r="T2100">
        <v>0</v>
      </c>
      <c r="U2100">
        <v>0</v>
      </c>
      <c r="V2100">
        <v>0</v>
      </c>
      <c r="W2100">
        <v>1</v>
      </c>
      <c r="X2100">
        <v>1</v>
      </c>
      <c r="Y2100" s="1">
        <v>45922</v>
      </c>
      <c r="Z2100" s="1">
        <v>45922</v>
      </c>
      <c r="AA2100">
        <v>4</v>
      </c>
      <c r="AB2100" t="s">
        <v>38</v>
      </c>
      <c r="AC2100" t="b">
        <v>1</v>
      </c>
      <c r="AD2100" t="b">
        <v>0</v>
      </c>
    </row>
    <row r="2101" spans="1:30" x14ac:dyDescent="0.25">
      <c r="A2101" t="s">
        <v>2151</v>
      </c>
      <c r="B2101" s="1">
        <v>44918</v>
      </c>
      <c r="D2101" s="1">
        <v>45388</v>
      </c>
      <c r="E2101" s="1">
        <v>45388</v>
      </c>
      <c r="F2101" s="1">
        <v>45646</v>
      </c>
      <c r="G2101" s="1">
        <v>45646</v>
      </c>
      <c r="H2101">
        <v>6</v>
      </c>
      <c r="I2101">
        <v>147.13999999999999</v>
      </c>
      <c r="J2101">
        <v>24.52</v>
      </c>
      <c r="K2101">
        <v>33.33</v>
      </c>
      <c r="L2101" t="s">
        <v>59</v>
      </c>
      <c r="M2101" t="s">
        <v>69</v>
      </c>
      <c r="N2101" t="s">
        <v>33</v>
      </c>
      <c r="O2101">
        <v>19</v>
      </c>
      <c r="P2101" t="s">
        <v>49</v>
      </c>
      <c r="Q2101" t="s">
        <v>55</v>
      </c>
      <c r="R2101" t="s">
        <v>63</v>
      </c>
      <c r="S2101" t="s">
        <v>45</v>
      </c>
      <c r="T2101">
        <v>0</v>
      </c>
      <c r="U2101">
        <v>0</v>
      </c>
      <c r="V2101">
        <v>0</v>
      </c>
      <c r="W2101">
        <v>1</v>
      </c>
      <c r="X2101">
        <v>0</v>
      </c>
      <c r="Y2101" s="1">
        <v>44922</v>
      </c>
      <c r="Z2101" s="1">
        <v>44922</v>
      </c>
      <c r="AA2101">
        <v>0</v>
      </c>
      <c r="AB2101" t="s">
        <v>52</v>
      </c>
      <c r="AC2101" t="b">
        <v>1</v>
      </c>
      <c r="AD2101" t="b">
        <v>1</v>
      </c>
    </row>
    <row r="2102" spans="1:30" x14ac:dyDescent="0.25">
      <c r="A2102" t="s">
        <v>2152</v>
      </c>
      <c r="B2102" s="1">
        <v>43915</v>
      </c>
      <c r="D2102">
        <v>0</v>
      </c>
      <c r="E2102" t="s">
        <v>92</v>
      </c>
      <c r="F2102">
        <v>0</v>
      </c>
      <c r="G2102" t="s">
        <v>92</v>
      </c>
      <c r="H2102">
        <v>0</v>
      </c>
      <c r="I2102">
        <v>0</v>
      </c>
      <c r="J2102">
        <v>0</v>
      </c>
      <c r="K2102">
        <v>0</v>
      </c>
      <c r="L2102" t="s">
        <v>31</v>
      </c>
      <c r="M2102" t="s">
        <v>88</v>
      </c>
      <c r="N2102" t="s">
        <v>48</v>
      </c>
      <c r="O2102">
        <v>36</v>
      </c>
      <c r="P2102" t="s">
        <v>34</v>
      </c>
      <c r="Q2102" t="s">
        <v>82</v>
      </c>
      <c r="R2102" t="s">
        <v>56</v>
      </c>
      <c r="S2102" t="s">
        <v>36</v>
      </c>
      <c r="T2102">
        <v>0</v>
      </c>
      <c r="U2102">
        <v>1</v>
      </c>
      <c r="V2102">
        <v>0</v>
      </c>
      <c r="W2102">
        <v>0</v>
      </c>
      <c r="X2102">
        <v>0</v>
      </c>
      <c r="Y2102" s="1">
        <v>45739</v>
      </c>
      <c r="Z2102" s="1">
        <v>45739</v>
      </c>
      <c r="AA2102">
        <v>0</v>
      </c>
      <c r="AB2102" t="s">
        <v>38</v>
      </c>
      <c r="AC2102" t="b">
        <v>1</v>
      </c>
      <c r="AD2102" t="b">
        <v>0</v>
      </c>
    </row>
    <row r="2103" spans="1:30" x14ac:dyDescent="0.25">
      <c r="A2103" t="s">
        <v>2153</v>
      </c>
      <c r="B2103" s="1">
        <v>44081</v>
      </c>
      <c r="D2103" s="1">
        <v>45207</v>
      </c>
      <c r="E2103" s="1">
        <v>45207</v>
      </c>
      <c r="F2103" s="1">
        <v>45683</v>
      </c>
      <c r="G2103" s="1">
        <v>45683</v>
      </c>
      <c r="H2103">
        <v>3</v>
      </c>
      <c r="I2103">
        <v>65.540000000000006</v>
      </c>
      <c r="J2103">
        <v>21.85</v>
      </c>
      <c r="K2103">
        <v>17.25</v>
      </c>
      <c r="L2103" t="s">
        <v>47</v>
      </c>
      <c r="M2103" t="s">
        <v>69</v>
      </c>
      <c r="N2103" t="s">
        <v>42</v>
      </c>
      <c r="O2103">
        <v>32</v>
      </c>
      <c r="P2103" t="s">
        <v>34</v>
      </c>
      <c r="Q2103" t="s">
        <v>43</v>
      </c>
      <c r="R2103" t="s">
        <v>67</v>
      </c>
      <c r="S2103" t="s">
        <v>57</v>
      </c>
      <c r="T2103">
        <v>0</v>
      </c>
      <c r="U2103">
        <v>0</v>
      </c>
      <c r="V2103">
        <v>0</v>
      </c>
      <c r="W2103">
        <v>0</v>
      </c>
      <c r="X2103">
        <v>1</v>
      </c>
      <c r="Y2103" s="1">
        <v>45061</v>
      </c>
      <c r="Z2103" s="1">
        <v>45061</v>
      </c>
      <c r="AA2103">
        <v>0</v>
      </c>
      <c r="AB2103" t="s">
        <v>38</v>
      </c>
      <c r="AC2103" t="b">
        <v>0</v>
      </c>
      <c r="AD2103" t="b">
        <v>1</v>
      </c>
    </row>
    <row r="2104" spans="1:30" x14ac:dyDescent="0.25">
      <c r="A2104" t="s">
        <v>2154</v>
      </c>
      <c r="B2104" s="1">
        <v>45074</v>
      </c>
      <c r="D2104" s="1">
        <v>45595</v>
      </c>
      <c r="E2104" s="1">
        <v>45595</v>
      </c>
      <c r="F2104" s="1">
        <v>45876</v>
      </c>
      <c r="G2104" s="1">
        <v>45876</v>
      </c>
      <c r="H2104">
        <v>2</v>
      </c>
      <c r="I2104">
        <v>19.93</v>
      </c>
      <c r="J2104">
        <v>9.9700000000000006</v>
      </c>
      <c r="K2104">
        <v>17.7</v>
      </c>
      <c r="L2104" t="s">
        <v>40</v>
      </c>
      <c r="M2104" t="s">
        <v>88</v>
      </c>
      <c r="N2104" t="s">
        <v>48</v>
      </c>
      <c r="O2104">
        <v>39</v>
      </c>
      <c r="P2104" t="s">
        <v>34</v>
      </c>
      <c r="Q2104" t="s">
        <v>35</v>
      </c>
      <c r="R2104" t="s">
        <v>35</v>
      </c>
      <c r="S2104" t="s">
        <v>100</v>
      </c>
      <c r="T2104">
        <v>0</v>
      </c>
      <c r="U2104">
        <v>0</v>
      </c>
      <c r="V2104">
        <v>0</v>
      </c>
      <c r="W2104">
        <v>0</v>
      </c>
      <c r="X2104">
        <v>0</v>
      </c>
      <c r="Y2104" s="1">
        <v>45115</v>
      </c>
      <c r="Z2104" s="1">
        <v>45115</v>
      </c>
      <c r="AA2104">
        <v>0</v>
      </c>
      <c r="AB2104" t="s">
        <v>52</v>
      </c>
      <c r="AC2104" t="b">
        <v>1</v>
      </c>
      <c r="AD2104" t="b">
        <v>0</v>
      </c>
    </row>
    <row r="2105" spans="1:30" x14ac:dyDescent="0.25">
      <c r="A2105" t="s">
        <v>385</v>
      </c>
      <c r="B2105" s="1">
        <v>45157</v>
      </c>
      <c r="D2105" s="1">
        <v>45336</v>
      </c>
      <c r="E2105" s="1">
        <v>45336</v>
      </c>
      <c r="F2105" s="1">
        <v>45400</v>
      </c>
      <c r="G2105" s="1">
        <v>45400</v>
      </c>
      <c r="H2105">
        <v>2</v>
      </c>
      <c r="I2105">
        <v>94.09</v>
      </c>
      <c r="J2105">
        <v>47.05</v>
      </c>
      <c r="K2105">
        <v>52.82</v>
      </c>
      <c r="L2105" t="s">
        <v>40</v>
      </c>
      <c r="M2105" t="s">
        <v>60</v>
      </c>
      <c r="N2105" t="s">
        <v>42</v>
      </c>
      <c r="O2105">
        <v>41</v>
      </c>
      <c r="P2105" t="s">
        <v>34</v>
      </c>
      <c r="Q2105" t="s">
        <v>43</v>
      </c>
      <c r="R2105" t="s">
        <v>56</v>
      </c>
      <c r="S2105" t="s">
        <v>51</v>
      </c>
      <c r="T2105">
        <v>0</v>
      </c>
      <c r="U2105">
        <v>0</v>
      </c>
      <c r="V2105">
        <v>0</v>
      </c>
      <c r="W2105">
        <v>0</v>
      </c>
      <c r="X2105">
        <v>1</v>
      </c>
      <c r="Y2105">
        <v>0</v>
      </c>
      <c r="Z2105" t="s">
        <v>37</v>
      </c>
      <c r="AA2105">
        <v>0</v>
      </c>
      <c r="AB2105" t="s">
        <v>73</v>
      </c>
      <c r="AC2105" t="b">
        <v>0</v>
      </c>
      <c r="AD2105" t="b">
        <v>1</v>
      </c>
    </row>
    <row r="2106" spans="1:30" x14ac:dyDescent="0.25">
      <c r="A2106" t="s">
        <v>2155</v>
      </c>
      <c r="B2106" s="1">
        <v>44456</v>
      </c>
      <c r="D2106" s="1">
        <v>44958</v>
      </c>
      <c r="E2106" s="1">
        <v>44958</v>
      </c>
      <c r="F2106" s="1">
        <v>45701</v>
      </c>
      <c r="G2106" s="1">
        <v>45701</v>
      </c>
      <c r="H2106">
        <v>3</v>
      </c>
      <c r="I2106">
        <v>192.1</v>
      </c>
      <c r="J2106">
        <v>64.03</v>
      </c>
      <c r="K2106">
        <v>83.72</v>
      </c>
      <c r="L2106" t="s">
        <v>40</v>
      </c>
      <c r="M2106" t="s">
        <v>88</v>
      </c>
      <c r="N2106" t="s">
        <v>48</v>
      </c>
      <c r="O2106">
        <v>45</v>
      </c>
      <c r="P2106" t="s">
        <v>34</v>
      </c>
      <c r="Q2106" t="s">
        <v>50</v>
      </c>
      <c r="R2106" t="s">
        <v>63</v>
      </c>
      <c r="S2106" t="s">
        <v>51</v>
      </c>
      <c r="T2106">
        <v>0</v>
      </c>
      <c r="U2106">
        <v>0</v>
      </c>
      <c r="V2106">
        <v>0</v>
      </c>
      <c r="W2106">
        <v>0</v>
      </c>
      <c r="X2106">
        <v>0</v>
      </c>
      <c r="Y2106" s="1">
        <v>45642</v>
      </c>
      <c r="Z2106" s="1">
        <v>45642</v>
      </c>
      <c r="AA2106">
        <v>1</v>
      </c>
      <c r="AB2106" t="s">
        <v>38</v>
      </c>
      <c r="AC2106" t="b">
        <v>1</v>
      </c>
      <c r="AD2106" t="b">
        <v>1</v>
      </c>
    </row>
    <row r="2107" spans="1:30" x14ac:dyDescent="0.25">
      <c r="A2107" t="s">
        <v>2156</v>
      </c>
      <c r="B2107" s="1">
        <v>45289</v>
      </c>
      <c r="D2107" s="1">
        <v>45294</v>
      </c>
      <c r="E2107" s="1">
        <v>45294</v>
      </c>
      <c r="F2107" s="1">
        <v>45392</v>
      </c>
      <c r="G2107" s="1">
        <v>45392</v>
      </c>
      <c r="H2107">
        <v>5</v>
      </c>
      <c r="I2107">
        <v>443.01</v>
      </c>
      <c r="J2107">
        <v>88.6</v>
      </c>
      <c r="K2107">
        <v>0</v>
      </c>
      <c r="L2107" t="s">
        <v>65</v>
      </c>
      <c r="M2107" t="s">
        <v>54</v>
      </c>
      <c r="N2107" t="s">
        <v>42</v>
      </c>
      <c r="O2107">
        <v>33</v>
      </c>
      <c r="P2107" t="s">
        <v>34</v>
      </c>
      <c r="Q2107" t="s">
        <v>55</v>
      </c>
      <c r="R2107" t="s">
        <v>35</v>
      </c>
      <c r="S2107" t="s">
        <v>100</v>
      </c>
      <c r="T2107">
        <v>0</v>
      </c>
      <c r="U2107">
        <v>1</v>
      </c>
      <c r="V2107">
        <v>0</v>
      </c>
      <c r="W2107">
        <v>0</v>
      </c>
      <c r="X2107">
        <v>1</v>
      </c>
      <c r="Y2107">
        <v>0</v>
      </c>
      <c r="Z2107" t="s">
        <v>37</v>
      </c>
      <c r="AA2107">
        <v>2</v>
      </c>
      <c r="AB2107" t="s">
        <v>38</v>
      </c>
      <c r="AC2107" t="b">
        <v>1</v>
      </c>
      <c r="AD2107" t="b">
        <v>0</v>
      </c>
    </row>
    <row r="2108" spans="1:30" x14ac:dyDescent="0.25">
      <c r="A2108" t="s">
        <v>2157</v>
      </c>
      <c r="B2108" s="1">
        <v>44319</v>
      </c>
      <c r="D2108" s="1">
        <v>45582</v>
      </c>
      <c r="E2108" s="1">
        <v>45582</v>
      </c>
      <c r="F2108">
        <v>0</v>
      </c>
      <c r="G2108" t="s">
        <v>92</v>
      </c>
      <c r="H2108">
        <v>0</v>
      </c>
      <c r="I2108">
        <v>0</v>
      </c>
      <c r="J2108">
        <v>0</v>
      </c>
      <c r="K2108">
        <v>0</v>
      </c>
      <c r="L2108" t="s">
        <v>65</v>
      </c>
      <c r="M2108" t="s">
        <v>88</v>
      </c>
      <c r="N2108" t="s">
        <v>42</v>
      </c>
      <c r="O2108">
        <v>39</v>
      </c>
      <c r="P2108" t="s">
        <v>34</v>
      </c>
      <c r="Q2108" t="s">
        <v>82</v>
      </c>
      <c r="R2108" t="s">
        <v>44</v>
      </c>
      <c r="S2108" t="s">
        <v>85</v>
      </c>
      <c r="T2108">
        <v>0</v>
      </c>
      <c r="U2108">
        <v>0</v>
      </c>
      <c r="V2108">
        <v>0</v>
      </c>
      <c r="W2108">
        <v>0</v>
      </c>
      <c r="X2108">
        <v>0</v>
      </c>
      <c r="Y2108">
        <v>0</v>
      </c>
      <c r="Z2108" t="s">
        <v>37</v>
      </c>
      <c r="AA2108">
        <v>3</v>
      </c>
      <c r="AB2108" t="s">
        <v>38</v>
      </c>
      <c r="AC2108" t="b">
        <v>1</v>
      </c>
      <c r="AD2108" t="b">
        <v>0</v>
      </c>
    </row>
    <row r="2109" spans="1:30" x14ac:dyDescent="0.25">
      <c r="A2109" t="s">
        <v>2158</v>
      </c>
      <c r="B2109" s="1">
        <v>44649</v>
      </c>
      <c r="D2109" s="1">
        <v>44855</v>
      </c>
      <c r="E2109" s="1">
        <v>44855</v>
      </c>
      <c r="F2109" s="1">
        <v>45419</v>
      </c>
      <c r="G2109" s="1">
        <v>45419</v>
      </c>
      <c r="H2109">
        <v>3</v>
      </c>
      <c r="I2109">
        <v>24.18</v>
      </c>
      <c r="J2109">
        <v>8.06</v>
      </c>
      <c r="K2109">
        <v>7.54</v>
      </c>
      <c r="L2109" t="s">
        <v>87</v>
      </c>
      <c r="M2109" t="s">
        <v>32</v>
      </c>
      <c r="N2109" t="s">
        <v>48</v>
      </c>
      <c r="O2109">
        <v>38</v>
      </c>
      <c r="P2109" t="s">
        <v>34</v>
      </c>
      <c r="Q2109" t="s">
        <v>35</v>
      </c>
      <c r="R2109" t="s">
        <v>63</v>
      </c>
      <c r="S2109" t="s">
        <v>100</v>
      </c>
      <c r="T2109">
        <v>0</v>
      </c>
      <c r="U2109">
        <v>0</v>
      </c>
      <c r="V2109">
        <v>0</v>
      </c>
      <c r="W2109">
        <v>0</v>
      </c>
      <c r="X2109">
        <v>1</v>
      </c>
      <c r="Y2109">
        <v>0</v>
      </c>
      <c r="Z2109" t="s">
        <v>37</v>
      </c>
      <c r="AA2109">
        <v>5</v>
      </c>
      <c r="AB2109" t="s">
        <v>52</v>
      </c>
      <c r="AC2109" t="b">
        <v>1</v>
      </c>
      <c r="AD2109" t="b">
        <v>0</v>
      </c>
    </row>
    <row r="2110" spans="1:30" x14ac:dyDescent="0.25">
      <c r="A2110" t="s">
        <v>2159</v>
      </c>
      <c r="B2110" s="1">
        <v>44490</v>
      </c>
      <c r="D2110" s="1">
        <v>45829</v>
      </c>
      <c r="E2110" s="1">
        <v>45829</v>
      </c>
      <c r="F2110" s="1">
        <v>45864</v>
      </c>
      <c r="G2110" s="1">
        <v>45864</v>
      </c>
      <c r="H2110">
        <v>3</v>
      </c>
      <c r="I2110">
        <v>118</v>
      </c>
      <c r="J2110">
        <v>39.33</v>
      </c>
      <c r="K2110">
        <v>75.150000000000006</v>
      </c>
      <c r="L2110" t="s">
        <v>65</v>
      </c>
      <c r="M2110" t="s">
        <v>41</v>
      </c>
      <c r="N2110" t="s">
        <v>42</v>
      </c>
      <c r="O2110">
        <v>48</v>
      </c>
      <c r="P2110" t="s">
        <v>34</v>
      </c>
      <c r="Q2110" t="s">
        <v>43</v>
      </c>
      <c r="R2110" t="s">
        <v>63</v>
      </c>
      <c r="S2110" t="s">
        <v>51</v>
      </c>
      <c r="T2110">
        <v>1</v>
      </c>
      <c r="U2110">
        <v>0</v>
      </c>
      <c r="V2110">
        <v>0</v>
      </c>
      <c r="W2110">
        <v>0</v>
      </c>
      <c r="X2110">
        <v>0</v>
      </c>
      <c r="Y2110" s="1">
        <v>44700</v>
      </c>
      <c r="Z2110" s="1">
        <v>44700</v>
      </c>
      <c r="AA2110">
        <v>0</v>
      </c>
      <c r="AB2110" t="s">
        <v>38</v>
      </c>
      <c r="AC2110" t="b">
        <v>0</v>
      </c>
      <c r="AD2110" t="b">
        <v>0</v>
      </c>
    </row>
    <row r="2111" spans="1:30" x14ac:dyDescent="0.25">
      <c r="A2111" t="s">
        <v>2160</v>
      </c>
      <c r="B2111" s="1">
        <v>44210</v>
      </c>
      <c r="D2111" s="1">
        <v>45879</v>
      </c>
      <c r="E2111" s="1">
        <v>45879</v>
      </c>
      <c r="F2111" s="1">
        <v>45898</v>
      </c>
      <c r="G2111" s="1">
        <v>45898</v>
      </c>
      <c r="H2111">
        <v>2</v>
      </c>
      <c r="I2111">
        <v>112.41</v>
      </c>
      <c r="J2111">
        <v>56.21</v>
      </c>
      <c r="K2111">
        <v>66.959999999999994</v>
      </c>
      <c r="L2111" t="s">
        <v>65</v>
      </c>
      <c r="M2111" t="s">
        <v>88</v>
      </c>
      <c r="N2111" t="s">
        <v>48</v>
      </c>
      <c r="O2111">
        <v>49</v>
      </c>
      <c r="P2111" t="s">
        <v>34</v>
      </c>
      <c r="Q2111" t="s">
        <v>66</v>
      </c>
      <c r="R2111" t="s">
        <v>35</v>
      </c>
      <c r="S2111" t="s">
        <v>36</v>
      </c>
      <c r="T2111">
        <v>0</v>
      </c>
      <c r="U2111">
        <v>0</v>
      </c>
      <c r="V2111">
        <v>0</v>
      </c>
      <c r="W2111">
        <v>0</v>
      </c>
      <c r="X2111">
        <v>1</v>
      </c>
      <c r="Y2111" s="1">
        <v>45607</v>
      </c>
      <c r="Z2111" s="1">
        <v>45607</v>
      </c>
      <c r="AA2111">
        <v>0</v>
      </c>
      <c r="AB2111" t="s">
        <v>73</v>
      </c>
      <c r="AC2111" t="b">
        <v>1</v>
      </c>
      <c r="AD2111" t="b">
        <v>0</v>
      </c>
    </row>
    <row r="2112" spans="1:30" x14ac:dyDescent="0.25">
      <c r="A2112" t="s">
        <v>2161</v>
      </c>
      <c r="B2112" s="1">
        <v>45191</v>
      </c>
      <c r="D2112" s="1">
        <v>45783</v>
      </c>
      <c r="E2112" s="1">
        <v>45783</v>
      </c>
      <c r="F2112">
        <v>0</v>
      </c>
      <c r="G2112" t="s">
        <v>92</v>
      </c>
      <c r="H2112">
        <v>0</v>
      </c>
      <c r="I2112">
        <v>0</v>
      </c>
      <c r="J2112">
        <v>0</v>
      </c>
      <c r="K2112">
        <v>0</v>
      </c>
      <c r="L2112" t="s">
        <v>47</v>
      </c>
      <c r="M2112" t="s">
        <v>54</v>
      </c>
      <c r="N2112" t="s">
        <v>42</v>
      </c>
      <c r="O2112">
        <v>29</v>
      </c>
      <c r="P2112" t="s">
        <v>70</v>
      </c>
      <c r="Q2112" t="s">
        <v>35</v>
      </c>
      <c r="R2112" t="s">
        <v>44</v>
      </c>
      <c r="S2112" t="s">
        <v>85</v>
      </c>
      <c r="T2112">
        <v>1</v>
      </c>
      <c r="U2112">
        <v>0</v>
      </c>
      <c r="V2112">
        <v>0</v>
      </c>
      <c r="W2112">
        <v>0</v>
      </c>
      <c r="X2112">
        <v>0</v>
      </c>
      <c r="Y2112" s="1">
        <v>45893</v>
      </c>
      <c r="Z2112" s="1">
        <v>45893</v>
      </c>
      <c r="AA2112">
        <v>0</v>
      </c>
      <c r="AB2112" t="s">
        <v>38</v>
      </c>
      <c r="AC2112" t="b">
        <v>1</v>
      </c>
      <c r="AD2112" t="b">
        <v>0</v>
      </c>
    </row>
    <row r="2113" spans="1:30" x14ac:dyDescent="0.25">
      <c r="A2113" t="s">
        <v>2162</v>
      </c>
      <c r="B2113" s="1">
        <v>44835</v>
      </c>
      <c r="D2113" s="1">
        <v>45178</v>
      </c>
      <c r="E2113" s="1">
        <v>45178</v>
      </c>
      <c r="F2113" s="1">
        <v>45537</v>
      </c>
      <c r="G2113" s="1">
        <v>45537</v>
      </c>
      <c r="H2113">
        <v>3</v>
      </c>
      <c r="I2113">
        <v>289.06</v>
      </c>
      <c r="J2113">
        <v>96.35</v>
      </c>
      <c r="K2113">
        <v>162.69999999999999</v>
      </c>
      <c r="L2113" t="s">
        <v>65</v>
      </c>
      <c r="M2113" t="s">
        <v>88</v>
      </c>
      <c r="N2113" t="s">
        <v>48</v>
      </c>
      <c r="O2113">
        <v>35</v>
      </c>
      <c r="P2113" t="s">
        <v>34</v>
      </c>
      <c r="Q2113" t="s">
        <v>82</v>
      </c>
      <c r="R2113" t="s">
        <v>35</v>
      </c>
      <c r="S2113" t="s">
        <v>45</v>
      </c>
      <c r="T2113">
        <v>0</v>
      </c>
      <c r="U2113">
        <v>2</v>
      </c>
      <c r="V2113">
        <v>0</v>
      </c>
      <c r="W2113">
        <v>0</v>
      </c>
      <c r="X2113">
        <v>1</v>
      </c>
      <c r="Y2113" s="1">
        <v>45760</v>
      </c>
      <c r="Z2113" s="1">
        <v>45760</v>
      </c>
      <c r="AA2113">
        <v>0</v>
      </c>
      <c r="AB2113" t="s">
        <v>73</v>
      </c>
      <c r="AC2113" t="b">
        <v>1</v>
      </c>
      <c r="AD2113" t="b">
        <v>0</v>
      </c>
    </row>
    <row r="2114" spans="1:30" x14ac:dyDescent="0.25">
      <c r="A2114" t="s">
        <v>2163</v>
      </c>
      <c r="B2114" s="1">
        <v>43996</v>
      </c>
      <c r="D2114" s="1">
        <v>45619</v>
      </c>
      <c r="E2114" s="1">
        <v>45619</v>
      </c>
      <c r="F2114" s="1">
        <v>45728</v>
      </c>
      <c r="G2114" s="1">
        <v>45728</v>
      </c>
      <c r="H2114">
        <v>3</v>
      </c>
      <c r="I2114">
        <v>3.66</v>
      </c>
      <c r="J2114">
        <v>1.22</v>
      </c>
      <c r="K2114">
        <v>0.5</v>
      </c>
      <c r="L2114" t="s">
        <v>31</v>
      </c>
      <c r="M2114" t="s">
        <v>62</v>
      </c>
      <c r="N2114" t="s">
        <v>42</v>
      </c>
      <c r="O2114">
        <v>16</v>
      </c>
      <c r="P2114" t="s">
        <v>49</v>
      </c>
      <c r="Q2114" t="s">
        <v>90</v>
      </c>
      <c r="R2114" t="s">
        <v>35</v>
      </c>
      <c r="S2114" t="s">
        <v>36</v>
      </c>
      <c r="T2114">
        <v>1</v>
      </c>
      <c r="U2114">
        <v>0</v>
      </c>
      <c r="V2114">
        <v>0</v>
      </c>
      <c r="W2114">
        <v>0</v>
      </c>
      <c r="X2114">
        <v>0</v>
      </c>
      <c r="Y2114" s="1">
        <v>44792</v>
      </c>
      <c r="Z2114" s="1">
        <v>44792</v>
      </c>
      <c r="AA2114">
        <v>0</v>
      </c>
      <c r="AB2114" t="s">
        <v>38</v>
      </c>
      <c r="AC2114" t="b">
        <v>1</v>
      </c>
      <c r="AD2114" t="b">
        <v>0</v>
      </c>
    </row>
    <row r="2115" spans="1:30" x14ac:dyDescent="0.25">
      <c r="A2115" t="s">
        <v>2164</v>
      </c>
      <c r="B2115" s="1">
        <v>45320</v>
      </c>
      <c r="D2115" s="1">
        <v>45649</v>
      </c>
      <c r="E2115" s="1">
        <v>45649</v>
      </c>
      <c r="F2115" s="1">
        <v>45788</v>
      </c>
      <c r="G2115" s="1">
        <v>45788</v>
      </c>
      <c r="H2115">
        <v>2</v>
      </c>
      <c r="I2115">
        <v>23.92</v>
      </c>
      <c r="J2115">
        <v>11.96</v>
      </c>
      <c r="K2115">
        <v>9.8699999999999992</v>
      </c>
      <c r="L2115" t="s">
        <v>40</v>
      </c>
      <c r="M2115" t="s">
        <v>76</v>
      </c>
      <c r="N2115" t="s">
        <v>42</v>
      </c>
      <c r="O2115">
        <v>21</v>
      </c>
      <c r="P2115" t="s">
        <v>70</v>
      </c>
      <c r="Q2115" t="s">
        <v>55</v>
      </c>
      <c r="R2115" t="s">
        <v>67</v>
      </c>
      <c r="S2115" t="s">
        <v>57</v>
      </c>
      <c r="T2115">
        <v>0</v>
      </c>
      <c r="U2115">
        <v>0</v>
      </c>
      <c r="V2115">
        <v>0</v>
      </c>
      <c r="W2115">
        <v>1</v>
      </c>
      <c r="X2115">
        <v>1</v>
      </c>
      <c r="Y2115" s="1">
        <v>45349</v>
      </c>
      <c r="Z2115" s="1">
        <v>45349</v>
      </c>
      <c r="AA2115">
        <v>0</v>
      </c>
      <c r="AB2115" t="s">
        <v>38</v>
      </c>
      <c r="AC2115" t="b">
        <v>0</v>
      </c>
      <c r="AD2115" t="b">
        <v>0</v>
      </c>
    </row>
    <row r="2116" spans="1:30" x14ac:dyDescent="0.25">
      <c r="A2116" t="s">
        <v>1095</v>
      </c>
      <c r="B2116" s="1">
        <v>44102</v>
      </c>
      <c r="D2116" s="1">
        <v>44911</v>
      </c>
      <c r="E2116" s="1">
        <v>44911</v>
      </c>
      <c r="F2116" s="1">
        <v>45605</v>
      </c>
      <c r="G2116" s="1">
        <v>45605</v>
      </c>
      <c r="H2116">
        <v>1</v>
      </c>
      <c r="I2116">
        <v>97.18</v>
      </c>
      <c r="J2116">
        <v>97.18</v>
      </c>
      <c r="K2116">
        <v>119.47</v>
      </c>
      <c r="L2116" t="s">
        <v>59</v>
      </c>
      <c r="M2116" t="s">
        <v>95</v>
      </c>
      <c r="N2116" t="s">
        <v>48</v>
      </c>
      <c r="O2116">
        <v>21</v>
      </c>
      <c r="P2116" t="s">
        <v>70</v>
      </c>
      <c r="Q2116" t="s">
        <v>66</v>
      </c>
      <c r="R2116" t="s">
        <v>56</v>
      </c>
      <c r="S2116" t="s">
        <v>100</v>
      </c>
      <c r="T2116">
        <v>0</v>
      </c>
      <c r="U2116">
        <v>0</v>
      </c>
      <c r="V2116">
        <v>0</v>
      </c>
      <c r="W2116">
        <v>0</v>
      </c>
      <c r="X2116">
        <v>0</v>
      </c>
      <c r="Y2116" s="1">
        <v>45732</v>
      </c>
      <c r="Z2116" s="1">
        <v>45732</v>
      </c>
      <c r="AA2116">
        <v>4</v>
      </c>
      <c r="AB2116" t="s">
        <v>38</v>
      </c>
      <c r="AC2116" t="b">
        <v>1</v>
      </c>
      <c r="AD2116" t="b">
        <v>1</v>
      </c>
    </row>
    <row r="2117" spans="1:30" x14ac:dyDescent="0.25">
      <c r="A2117" t="s">
        <v>2165</v>
      </c>
      <c r="B2117" s="1">
        <v>44115</v>
      </c>
      <c r="D2117" s="1">
        <v>45880</v>
      </c>
      <c r="E2117" s="1">
        <v>45880</v>
      </c>
      <c r="F2117" s="1">
        <v>45911</v>
      </c>
      <c r="G2117" s="1">
        <v>45911</v>
      </c>
      <c r="H2117">
        <v>2</v>
      </c>
      <c r="I2117">
        <v>64.78</v>
      </c>
      <c r="J2117">
        <v>32.39</v>
      </c>
      <c r="K2117">
        <v>0</v>
      </c>
      <c r="L2117" t="s">
        <v>47</v>
      </c>
      <c r="M2117" t="s">
        <v>88</v>
      </c>
      <c r="N2117" t="s">
        <v>42</v>
      </c>
      <c r="O2117">
        <v>30</v>
      </c>
      <c r="P2117" t="s">
        <v>70</v>
      </c>
      <c r="Q2117" t="s">
        <v>55</v>
      </c>
      <c r="R2117" t="s">
        <v>56</v>
      </c>
      <c r="S2117" t="s">
        <v>36</v>
      </c>
      <c r="T2117">
        <v>0</v>
      </c>
      <c r="U2117">
        <v>0</v>
      </c>
      <c r="V2117">
        <v>0</v>
      </c>
      <c r="W2117">
        <v>0</v>
      </c>
      <c r="X2117">
        <v>0</v>
      </c>
      <c r="Y2117">
        <v>0</v>
      </c>
      <c r="Z2117" t="s">
        <v>37</v>
      </c>
      <c r="AA2117">
        <v>0</v>
      </c>
      <c r="AB2117" t="s">
        <v>73</v>
      </c>
      <c r="AC2117" t="b">
        <v>0</v>
      </c>
      <c r="AD2117" t="b">
        <v>0</v>
      </c>
    </row>
    <row r="2118" spans="1:30" x14ac:dyDescent="0.25">
      <c r="A2118" t="s">
        <v>2166</v>
      </c>
      <c r="B2118" s="1">
        <v>45359</v>
      </c>
      <c r="D2118" s="1">
        <v>45763</v>
      </c>
      <c r="E2118" s="1">
        <v>45763</v>
      </c>
      <c r="F2118" s="1">
        <v>45855</v>
      </c>
      <c r="G2118" s="1">
        <v>45855</v>
      </c>
      <c r="H2118">
        <v>4</v>
      </c>
      <c r="I2118">
        <v>364.77</v>
      </c>
      <c r="J2118">
        <v>91.19</v>
      </c>
      <c r="K2118">
        <v>180.19</v>
      </c>
      <c r="L2118" t="s">
        <v>65</v>
      </c>
      <c r="M2118" t="s">
        <v>95</v>
      </c>
      <c r="N2118" t="s">
        <v>48</v>
      </c>
      <c r="O2118">
        <v>27</v>
      </c>
      <c r="P2118" t="s">
        <v>70</v>
      </c>
      <c r="Q2118" t="s">
        <v>66</v>
      </c>
      <c r="R2118" t="s">
        <v>44</v>
      </c>
      <c r="S2118" t="s">
        <v>57</v>
      </c>
      <c r="T2118">
        <v>1</v>
      </c>
      <c r="U2118">
        <v>0</v>
      </c>
      <c r="V2118">
        <v>0</v>
      </c>
      <c r="W2118">
        <v>0</v>
      </c>
      <c r="X2118">
        <v>0</v>
      </c>
      <c r="Y2118" s="1">
        <v>45490</v>
      </c>
      <c r="Z2118" s="1">
        <v>45490</v>
      </c>
      <c r="AA2118">
        <v>0</v>
      </c>
      <c r="AB2118" t="s">
        <v>38</v>
      </c>
      <c r="AC2118" t="b">
        <v>1</v>
      </c>
      <c r="AD2118" t="b">
        <v>0</v>
      </c>
    </row>
    <row r="2119" spans="1:30" x14ac:dyDescent="0.25">
      <c r="A2119" t="s">
        <v>2167</v>
      </c>
      <c r="B2119" s="1">
        <v>44069</v>
      </c>
      <c r="D2119" s="1">
        <v>45493</v>
      </c>
      <c r="E2119" s="1">
        <v>45493</v>
      </c>
      <c r="F2119" s="1">
        <v>45923</v>
      </c>
      <c r="G2119" s="1">
        <v>45923</v>
      </c>
      <c r="H2119">
        <v>4</v>
      </c>
      <c r="I2119">
        <v>327.7</v>
      </c>
      <c r="J2119">
        <v>81.93</v>
      </c>
      <c r="K2119">
        <v>0.5</v>
      </c>
      <c r="L2119" t="s">
        <v>65</v>
      </c>
      <c r="M2119" t="s">
        <v>88</v>
      </c>
      <c r="N2119" t="s">
        <v>42</v>
      </c>
      <c r="O2119">
        <v>32</v>
      </c>
      <c r="P2119" t="s">
        <v>34</v>
      </c>
      <c r="Q2119" t="s">
        <v>90</v>
      </c>
      <c r="R2119" t="s">
        <v>63</v>
      </c>
      <c r="S2119" t="s">
        <v>72</v>
      </c>
      <c r="T2119">
        <v>0</v>
      </c>
      <c r="U2119">
        <v>0</v>
      </c>
      <c r="V2119">
        <v>0</v>
      </c>
      <c r="W2119">
        <v>0</v>
      </c>
      <c r="X2119">
        <v>2</v>
      </c>
      <c r="Y2119" s="1">
        <v>45341</v>
      </c>
      <c r="Z2119" s="1">
        <v>45341</v>
      </c>
      <c r="AA2119">
        <v>6</v>
      </c>
      <c r="AB2119" t="s">
        <v>38</v>
      </c>
      <c r="AC2119" t="b">
        <v>1</v>
      </c>
      <c r="AD2119" t="b">
        <v>1</v>
      </c>
    </row>
    <row r="2120" spans="1:30" x14ac:dyDescent="0.25">
      <c r="A2120" t="s">
        <v>2168</v>
      </c>
      <c r="B2120" s="1">
        <v>45237</v>
      </c>
      <c r="D2120" s="1">
        <v>45531</v>
      </c>
      <c r="E2120" s="1">
        <v>45531</v>
      </c>
      <c r="F2120" s="1">
        <v>45804</v>
      </c>
      <c r="G2120" s="1">
        <v>45804</v>
      </c>
      <c r="H2120">
        <v>3</v>
      </c>
      <c r="I2120">
        <v>179.97</v>
      </c>
      <c r="J2120">
        <v>59.99</v>
      </c>
      <c r="K2120">
        <v>78.13</v>
      </c>
      <c r="L2120" t="s">
        <v>59</v>
      </c>
      <c r="M2120" t="s">
        <v>32</v>
      </c>
      <c r="N2120" t="s">
        <v>33</v>
      </c>
      <c r="O2120">
        <v>34</v>
      </c>
      <c r="P2120" t="s">
        <v>34</v>
      </c>
      <c r="Q2120" t="s">
        <v>43</v>
      </c>
      <c r="R2120" t="s">
        <v>63</v>
      </c>
      <c r="S2120" t="s">
        <v>45</v>
      </c>
      <c r="T2120">
        <v>1</v>
      </c>
      <c r="U2120">
        <v>0</v>
      </c>
      <c r="V2120">
        <v>0</v>
      </c>
      <c r="W2120">
        <v>0</v>
      </c>
      <c r="X2120">
        <v>0</v>
      </c>
      <c r="Y2120">
        <v>0</v>
      </c>
      <c r="Z2120" t="s">
        <v>37</v>
      </c>
      <c r="AA2120">
        <v>0</v>
      </c>
      <c r="AB2120" t="s">
        <v>52</v>
      </c>
      <c r="AC2120" t="b">
        <v>1</v>
      </c>
      <c r="AD2120" t="b">
        <v>1</v>
      </c>
    </row>
    <row r="2121" spans="1:30" x14ac:dyDescent="0.25">
      <c r="A2121" t="s">
        <v>2169</v>
      </c>
      <c r="B2121" s="1">
        <v>44845</v>
      </c>
      <c r="D2121" s="1">
        <v>45936</v>
      </c>
      <c r="E2121" s="1">
        <v>45936</v>
      </c>
      <c r="F2121" s="1">
        <v>45943</v>
      </c>
      <c r="G2121" s="1">
        <v>45943</v>
      </c>
      <c r="H2121">
        <v>4</v>
      </c>
      <c r="I2121">
        <v>472.13</v>
      </c>
      <c r="J2121">
        <v>118.03</v>
      </c>
      <c r="K2121">
        <v>206.79</v>
      </c>
      <c r="L2121" t="s">
        <v>65</v>
      </c>
      <c r="M2121" t="s">
        <v>69</v>
      </c>
      <c r="N2121" t="s">
        <v>42</v>
      </c>
      <c r="O2121">
        <v>22</v>
      </c>
      <c r="P2121" t="s">
        <v>70</v>
      </c>
      <c r="Q2121" t="s">
        <v>35</v>
      </c>
      <c r="R2121" t="s">
        <v>67</v>
      </c>
      <c r="S2121" t="s">
        <v>35</v>
      </c>
      <c r="T2121">
        <v>0</v>
      </c>
      <c r="U2121">
        <v>0</v>
      </c>
      <c r="V2121">
        <v>0</v>
      </c>
      <c r="W2121">
        <v>0</v>
      </c>
      <c r="X2121">
        <v>2</v>
      </c>
      <c r="Y2121">
        <v>0</v>
      </c>
      <c r="Z2121" t="s">
        <v>37</v>
      </c>
      <c r="AA2121">
        <v>9</v>
      </c>
      <c r="AB2121" t="s">
        <v>38</v>
      </c>
      <c r="AC2121" t="b">
        <v>0</v>
      </c>
      <c r="AD2121" t="b">
        <v>1</v>
      </c>
    </row>
    <row r="2122" spans="1:30" x14ac:dyDescent="0.25">
      <c r="A2122" t="s">
        <v>2170</v>
      </c>
      <c r="B2122" s="1">
        <v>44909</v>
      </c>
      <c r="D2122" s="1">
        <v>45332</v>
      </c>
      <c r="E2122" s="1">
        <v>45332</v>
      </c>
      <c r="F2122" s="1">
        <v>45894</v>
      </c>
      <c r="G2122" s="1">
        <v>45894</v>
      </c>
      <c r="H2122">
        <v>2</v>
      </c>
      <c r="I2122">
        <v>170.37</v>
      </c>
      <c r="J2122">
        <v>85.19</v>
      </c>
      <c r="K2122">
        <v>100.64</v>
      </c>
      <c r="L2122" t="s">
        <v>65</v>
      </c>
      <c r="M2122" t="s">
        <v>104</v>
      </c>
      <c r="N2122" t="s">
        <v>33</v>
      </c>
      <c r="O2122">
        <v>35</v>
      </c>
      <c r="P2122" t="s">
        <v>34</v>
      </c>
      <c r="Q2122" t="s">
        <v>43</v>
      </c>
      <c r="R2122" t="s">
        <v>44</v>
      </c>
      <c r="S2122" t="s">
        <v>57</v>
      </c>
      <c r="T2122">
        <v>0</v>
      </c>
      <c r="U2122">
        <v>0</v>
      </c>
      <c r="V2122">
        <v>0</v>
      </c>
      <c r="W2122">
        <v>0</v>
      </c>
      <c r="X2122">
        <v>0</v>
      </c>
      <c r="Y2122">
        <v>0</v>
      </c>
      <c r="Z2122" t="s">
        <v>37</v>
      </c>
      <c r="AA2122">
        <v>0</v>
      </c>
      <c r="AB2122" t="s">
        <v>52</v>
      </c>
      <c r="AC2122" t="b">
        <v>0</v>
      </c>
      <c r="AD2122" t="b">
        <v>1</v>
      </c>
    </row>
    <row r="2123" spans="1:30" x14ac:dyDescent="0.25">
      <c r="A2123" t="s">
        <v>2171</v>
      </c>
      <c r="B2123" s="1">
        <v>45051</v>
      </c>
      <c r="D2123">
        <v>0</v>
      </c>
      <c r="E2123" t="s">
        <v>92</v>
      </c>
      <c r="F2123">
        <v>0</v>
      </c>
      <c r="G2123" t="s">
        <v>92</v>
      </c>
      <c r="H2123">
        <v>0</v>
      </c>
      <c r="I2123">
        <v>0</v>
      </c>
      <c r="J2123">
        <v>0</v>
      </c>
      <c r="K2123">
        <v>0</v>
      </c>
      <c r="L2123" t="s">
        <v>47</v>
      </c>
      <c r="M2123" t="s">
        <v>54</v>
      </c>
      <c r="N2123" t="s">
        <v>42</v>
      </c>
      <c r="O2123">
        <v>29</v>
      </c>
      <c r="P2123" t="s">
        <v>70</v>
      </c>
      <c r="Q2123" t="s">
        <v>43</v>
      </c>
      <c r="R2123" t="s">
        <v>63</v>
      </c>
      <c r="S2123" t="s">
        <v>96</v>
      </c>
      <c r="T2123">
        <v>0</v>
      </c>
      <c r="U2123">
        <v>0</v>
      </c>
      <c r="V2123">
        <v>0</v>
      </c>
      <c r="W2123">
        <v>0</v>
      </c>
      <c r="X2123">
        <v>0</v>
      </c>
      <c r="Y2123" s="1">
        <v>45716</v>
      </c>
      <c r="Z2123" s="1">
        <v>45716</v>
      </c>
      <c r="AA2123">
        <v>0</v>
      </c>
      <c r="AB2123" t="s">
        <v>38</v>
      </c>
      <c r="AC2123" t="b">
        <v>1</v>
      </c>
      <c r="AD2123" t="b">
        <v>0</v>
      </c>
    </row>
    <row r="2124" spans="1:30" x14ac:dyDescent="0.25">
      <c r="A2124" t="s">
        <v>2172</v>
      </c>
      <c r="B2124" s="1">
        <v>43894</v>
      </c>
      <c r="D2124" s="1">
        <v>44307</v>
      </c>
      <c r="E2124" s="1">
        <v>44307</v>
      </c>
      <c r="F2124" s="1">
        <v>45520</v>
      </c>
      <c r="G2124" s="1">
        <v>45520</v>
      </c>
      <c r="H2124">
        <v>3</v>
      </c>
      <c r="I2124">
        <v>213.7</v>
      </c>
      <c r="J2124">
        <v>71.23</v>
      </c>
      <c r="K2124">
        <v>109.7</v>
      </c>
      <c r="L2124" t="s">
        <v>87</v>
      </c>
      <c r="M2124" t="s">
        <v>60</v>
      </c>
      <c r="N2124" t="s">
        <v>42</v>
      </c>
      <c r="O2124">
        <v>34</v>
      </c>
      <c r="P2124" t="s">
        <v>34</v>
      </c>
      <c r="Q2124" t="s">
        <v>50</v>
      </c>
      <c r="R2124" t="s">
        <v>56</v>
      </c>
      <c r="S2124" t="s">
        <v>100</v>
      </c>
      <c r="T2124">
        <v>1</v>
      </c>
      <c r="U2124">
        <v>0</v>
      </c>
      <c r="V2124">
        <v>1</v>
      </c>
      <c r="W2124">
        <v>0</v>
      </c>
      <c r="X2124">
        <v>0</v>
      </c>
      <c r="Y2124" s="1">
        <v>45475</v>
      </c>
      <c r="Z2124" s="1">
        <v>45475</v>
      </c>
      <c r="AA2124">
        <v>0</v>
      </c>
      <c r="AB2124" t="s">
        <v>52</v>
      </c>
      <c r="AC2124" t="b">
        <v>1</v>
      </c>
      <c r="AD2124" t="b">
        <v>0</v>
      </c>
    </row>
    <row r="2125" spans="1:30" x14ac:dyDescent="0.25">
      <c r="A2125" t="s">
        <v>2173</v>
      </c>
      <c r="B2125" s="1">
        <v>44225</v>
      </c>
      <c r="D2125" s="1">
        <v>44716</v>
      </c>
      <c r="E2125" s="1">
        <v>44716</v>
      </c>
      <c r="F2125" s="1">
        <v>45610</v>
      </c>
      <c r="G2125" s="1">
        <v>45610</v>
      </c>
      <c r="H2125">
        <v>5</v>
      </c>
      <c r="I2125">
        <v>487.42</v>
      </c>
      <c r="J2125">
        <v>97.48</v>
      </c>
      <c r="K2125">
        <v>38.78</v>
      </c>
      <c r="L2125" t="s">
        <v>47</v>
      </c>
      <c r="M2125" t="s">
        <v>95</v>
      </c>
      <c r="N2125" t="s">
        <v>33</v>
      </c>
      <c r="O2125">
        <v>27</v>
      </c>
      <c r="P2125" t="s">
        <v>70</v>
      </c>
      <c r="Q2125" t="s">
        <v>35</v>
      </c>
      <c r="R2125" t="s">
        <v>44</v>
      </c>
      <c r="S2125" t="s">
        <v>85</v>
      </c>
      <c r="T2125">
        <v>0</v>
      </c>
      <c r="U2125">
        <v>0</v>
      </c>
      <c r="V2125">
        <v>0</v>
      </c>
      <c r="W2125">
        <v>0</v>
      </c>
      <c r="X2125">
        <v>1</v>
      </c>
      <c r="Y2125">
        <v>0</v>
      </c>
      <c r="Z2125" t="s">
        <v>37</v>
      </c>
      <c r="AA2125">
        <v>0</v>
      </c>
      <c r="AB2125" t="s">
        <v>38</v>
      </c>
      <c r="AC2125" t="b">
        <v>1</v>
      </c>
      <c r="AD2125" t="b">
        <v>0</v>
      </c>
    </row>
    <row r="2126" spans="1:30" x14ac:dyDescent="0.25">
      <c r="A2126" t="s">
        <v>2174</v>
      </c>
      <c r="B2126" s="1">
        <v>44610</v>
      </c>
      <c r="D2126" s="1">
        <v>45779</v>
      </c>
      <c r="E2126" s="1">
        <v>45779</v>
      </c>
      <c r="F2126" s="1">
        <v>45896</v>
      </c>
      <c r="G2126" s="1">
        <v>45896</v>
      </c>
      <c r="H2126">
        <v>3</v>
      </c>
      <c r="I2126">
        <v>48.76</v>
      </c>
      <c r="J2126">
        <v>16.25</v>
      </c>
      <c r="K2126">
        <v>11.06</v>
      </c>
      <c r="L2126" t="s">
        <v>87</v>
      </c>
      <c r="M2126" t="s">
        <v>54</v>
      </c>
      <c r="N2126" t="s">
        <v>33</v>
      </c>
      <c r="O2126">
        <v>30</v>
      </c>
      <c r="P2126" t="s">
        <v>70</v>
      </c>
      <c r="Q2126" t="s">
        <v>66</v>
      </c>
      <c r="R2126" t="s">
        <v>63</v>
      </c>
      <c r="S2126" t="s">
        <v>100</v>
      </c>
      <c r="T2126">
        <v>0</v>
      </c>
      <c r="U2126">
        <v>1</v>
      </c>
      <c r="V2126">
        <v>0</v>
      </c>
      <c r="W2126">
        <v>0</v>
      </c>
      <c r="X2126">
        <v>0</v>
      </c>
      <c r="Y2126">
        <v>0</v>
      </c>
      <c r="Z2126" t="s">
        <v>37</v>
      </c>
      <c r="AA2126">
        <v>0</v>
      </c>
      <c r="AB2126" t="s">
        <v>73</v>
      </c>
      <c r="AC2126" t="b">
        <v>0</v>
      </c>
      <c r="AD2126" t="b">
        <v>1</v>
      </c>
    </row>
    <row r="2127" spans="1:30" x14ac:dyDescent="0.25">
      <c r="A2127" t="s">
        <v>2175</v>
      </c>
      <c r="B2127" s="1">
        <v>44092</v>
      </c>
      <c r="D2127" s="1">
        <v>44412</v>
      </c>
      <c r="E2127" s="1">
        <v>44412</v>
      </c>
      <c r="F2127" s="1">
        <v>44729</v>
      </c>
      <c r="G2127" s="1">
        <v>44729</v>
      </c>
      <c r="H2127">
        <v>2</v>
      </c>
      <c r="I2127">
        <v>46.4</v>
      </c>
      <c r="J2127">
        <v>23.2</v>
      </c>
      <c r="K2127">
        <v>35.25</v>
      </c>
      <c r="L2127" t="s">
        <v>65</v>
      </c>
      <c r="M2127" t="s">
        <v>104</v>
      </c>
      <c r="N2127" t="s">
        <v>48</v>
      </c>
      <c r="O2127">
        <v>53</v>
      </c>
      <c r="P2127" t="s">
        <v>34</v>
      </c>
      <c r="Q2127" t="s">
        <v>90</v>
      </c>
      <c r="R2127" t="s">
        <v>44</v>
      </c>
      <c r="S2127" t="s">
        <v>51</v>
      </c>
      <c r="T2127">
        <v>0</v>
      </c>
      <c r="U2127">
        <v>0</v>
      </c>
      <c r="V2127">
        <v>0</v>
      </c>
      <c r="W2127">
        <v>0</v>
      </c>
      <c r="X2127">
        <v>2</v>
      </c>
      <c r="Y2127">
        <v>0</v>
      </c>
      <c r="Z2127" t="s">
        <v>37</v>
      </c>
      <c r="AA2127">
        <v>2</v>
      </c>
      <c r="AB2127" t="s">
        <v>73</v>
      </c>
      <c r="AC2127" t="b">
        <v>1</v>
      </c>
      <c r="AD2127" t="b">
        <v>0</v>
      </c>
    </row>
    <row r="2128" spans="1:30" x14ac:dyDescent="0.25">
      <c r="A2128" t="s">
        <v>2176</v>
      </c>
      <c r="B2128" s="1">
        <v>45358</v>
      </c>
      <c r="D2128" s="1">
        <v>45592</v>
      </c>
      <c r="E2128" s="1">
        <v>45592</v>
      </c>
      <c r="F2128" s="1">
        <v>45661</v>
      </c>
      <c r="G2128" s="1">
        <v>45661</v>
      </c>
      <c r="H2128">
        <v>4</v>
      </c>
      <c r="I2128">
        <v>107.84</v>
      </c>
      <c r="J2128">
        <v>26.96</v>
      </c>
      <c r="K2128">
        <v>31.8</v>
      </c>
      <c r="L2128" t="s">
        <v>59</v>
      </c>
      <c r="M2128" t="s">
        <v>76</v>
      </c>
      <c r="N2128" t="s">
        <v>42</v>
      </c>
      <c r="O2128">
        <v>52</v>
      </c>
      <c r="P2128" t="s">
        <v>34</v>
      </c>
      <c r="Q2128" t="s">
        <v>35</v>
      </c>
      <c r="R2128" t="s">
        <v>56</v>
      </c>
      <c r="S2128" t="s">
        <v>72</v>
      </c>
      <c r="T2128">
        <v>0</v>
      </c>
      <c r="U2128">
        <v>0</v>
      </c>
      <c r="V2128">
        <v>0</v>
      </c>
      <c r="W2128">
        <v>0</v>
      </c>
      <c r="X2128">
        <v>1</v>
      </c>
      <c r="Y2128" s="1">
        <v>45895</v>
      </c>
      <c r="Z2128" s="1">
        <v>45895</v>
      </c>
      <c r="AA2128">
        <v>1</v>
      </c>
      <c r="AB2128" t="s">
        <v>38</v>
      </c>
      <c r="AC2128" t="b">
        <v>1</v>
      </c>
      <c r="AD2128" t="b">
        <v>0</v>
      </c>
    </row>
    <row r="2129" spans="1:30" x14ac:dyDescent="0.25">
      <c r="A2129" t="s">
        <v>2177</v>
      </c>
      <c r="B2129" s="1">
        <v>44583</v>
      </c>
      <c r="D2129" s="1">
        <v>45686</v>
      </c>
      <c r="E2129" s="1">
        <v>45686</v>
      </c>
      <c r="F2129" s="1">
        <v>45845</v>
      </c>
      <c r="G2129" s="1">
        <v>45845</v>
      </c>
      <c r="H2129">
        <v>3</v>
      </c>
      <c r="I2129">
        <v>117.19</v>
      </c>
      <c r="J2129">
        <v>39.06</v>
      </c>
      <c r="K2129">
        <v>79.28</v>
      </c>
      <c r="L2129" t="s">
        <v>31</v>
      </c>
      <c r="M2129" t="s">
        <v>88</v>
      </c>
      <c r="N2129" t="s">
        <v>48</v>
      </c>
      <c r="O2129">
        <v>32</v>
      </c>
      <c r="P2129" t="s">
        <v>34</v>
      </c>
      <c r="Q2129" t="s">
        <v>50</v>
      </c>
      <c r="R2129" t="s">
        <v>35</v>
      </c>
      <c r="S2129" t="s">
        <v>45</v>
      </c>
      <c r="T2129">
        <v>0</v>
      </c>
      <c r="U2129">
        <v>0</v>
      </c>
      <c r="V2129">
        <v>1</v>
      </c>
      <c r="W2129">
        <v>0</v>
      </c>
      <c r="X2129">
        <v>1</v>
      </c>
      <c r="Y2129" s="1">
        <v>45424</v>
      </c>
      <c r="Z2129" s="1">
        <v>45424</v>
      </c>
      <c r="AA2129">
        <v>0</v>
      </c>
      <c r="AB2129" t="s">
        <v>73</v>
      </c>
      <c r="AC2129" t="b">
        <v>1</v>
      </c>
      <c r="AD2129" t="b">
        <v>0</v>
      </c>
    </row>
    <row r="2130" spans="1:30" x14ac:dyDescent="0.25">
      <c r="A2130" t="s">
        <v>2178</v>
      </c>
      <c r="B2130" s="1">
        <v>44264</v>
      </c>
      <c r="D2130" s="1">
        <v>44590</v>
      </c>
      <c r="E2130" s="1">
        <v>44590</v>
      </c>
      <c r="F2130" s="1">
        <v>44956</v>
      </c>
      <c r="G2130" s="1">
        <v>44956</v>
      </c>
      <c r="H2130">
        <v>2</v>
      </c>
      <c r="I2130">
        <v>117.65</v>
      </c>
      <c r="J2130">
        <v>58.83</v>
      </c>
      <c r="K2130">
        <v>71.739999999999995</v>
      </c>
      <c r="L2130" t="s">
        <v>65</v>
      </c>
      <c r="M2130" t="s">
        <v>104</v>
      </c>
      <c r="N2130" t="s">
        <v>48</v>
      </c>
      <c r="O2130">
        <v>32</v>
      </c>
      <c r="P2130" t="s">
        <v>34</v>
      </c>
      <c r="Q2130" t="s">
        <v>55</v>
      </c>
      <c r="R2130" t="s">
        <v>67</v>
      </c>
      <c r="S2130" t="s">
        <v>85</v>
      </c>
      <c r="T2130">
        <v>0</v>
      </c>
      <c r="U2130">
        <v>0</v>
      </c>
      <c r="V2130">
        <v>0</v>
      </c>
      <c r="W2130">
        <v>0</v>
      </c>
      <c r="X2130">
        <v>0</v>
      </c>
      <c r="Y2130">
        <v>0</v>
      </c>
      <c r="Z2130" t="s">
        <v>37</v>
      </c>
      <c r="AA2130">
        <v>0</v>
      </c>
      <c r="AB2130" t="s">
        <v>73</v>
      </c>
      <c r="AC2130" t="b">
        <v>1</v>
      </c>
      <c r="AD2130" t="b">
        <v>0</v>
      </c>
    </row>
    <row r="2131" spans="1:30" x14ac:dyDescent="0.25">
      <c r="A2131" t="s">
        <v>2179</v>
      </c>
      <c r="B2131" s="1">
        <v>45192</v>
      </c>
      <c r="D2131" s="1">
        <v>45676</v>
      </c>
      <c r="E2131" s="1">
        <v>45676</v>
      </c>
      <c r="F2131" s="1">
        <v>45943</v>
      </c>
      <c r="G2131" s="1">
        <v>45943</v>
      </c>
      <c r="H2131">
        <v>3</v>
      </c>
      <c r="I2131">
        <v>232.82</v>
      </c>
      <c r="J2131">
        <v>77.61</v>
      </c>
      <c r="K2131">
        <v>0.5</v>
      </c>
      <c r="L2131" t="s">
        <v>87</v>
      </c>
      <c r="M2131" t="s">
        <v>62</v>
      </c>
      <c r="N2131" t="s">
        <v>33</v>
      </c>
      <c r="O2131">
        <v>34</v>
      </c>
      <c r="P2131" t="s">
        <v>34</v>
      </c>
      <c r="Q2131" t="s">
        <v>50</v>
      </c>
      <c r="R2131" t="s">
        <v>44</v>
      </c>
      <c r="S2131" t="s">
        <v>36</v>
      </c>
      <c r="T2131">
        <v>0</v>
      </c>
      <c r="U2131">
        <v>0</v>
      </c>
      <c r="V2131">
        <v>1</v>
      </c>
      <c r="W2131">
        <v>0</v>
      </c>
      <c r="X2131">
        <v>1</v>
      </c>
      <c r="Y2131">
        <v>0</v>
      </c>
      <c r="Z2131" t="s">
        <v>37</v>
      </c>
      <c r="AA2131">
        <v>9</v>
      </c>
      <c r="AB2131" t="s">
        <v>38</v>
      </c>
      <c r="AC2131" t="b">
        <v>1</v>
      </c>
      <c r="AD2131" t="b">
        <v>0</v>
      </c>
    </row>
    <row r="2132" spans="1:30" x14ac:dyDescent="0.25">
      <c r="A2132" t="s">
        <v>2114</v>
      </c>
      <c r="B2132" s="1">
        <v>45137</v>
      </c>
      <c r="D2132" s="1">
        <v>45316</v>
      </c>
      <c r="E2132" s="1">
        <v>45316</v>
      </c>
      <c r="F2132" s="1">
        <v>45352</v>
      </c>
      <c r="G2132" s="1">
        <v>45352</v>
      </c>
      <c r="H2132">
        <v>1</v>
      </c>
      <c r="I2132">
        <v>80.430000000000007</v>
      </c>
      <c r="J2132">
        <v>80.430000000000007</v>
      </c>
      <c r="K2132">
        <v>49.73</v>
      </c>
      <c r="L2132" t="s">
        <v>87</v>
      </c>
      <c r="M2132" t="s">
        <v>41</v>
      </c>
      <c r="N2132" t="s">
        <v>48</v>
      </c>
      <c r="O2132">
        <v>40</v>
      </c>
      <c r="P2132" t="s">
        <v>34</v>
      </c>
      <c r="Q2132" t="s">
        <v>90</v>
      </c>
      <c r="R2132" t="s">
        <v>44</v>
      </c>
      <c r="S2132" t="s">
        <v>35</v>
      </c>
      <c r="T2132">
        <v>0</v>
      </c>
      <c r="U2132">
        <v>0</v>
      </c>
      <c r="V2132">
        <v>0</v>
      </c>
      <c r="W2132">
        <v>0</v>
      </c>
      <c r="X2132">
        <v>0</v>
      </c>
      <c r="Y2132" s="1">
        <v>45720</v>
      </c>
      <c r="Z2132" s="1">
        <v>45720</v>
      </c>
      <c r="AA2132">
        <v>0</v>
      </c>
      <c r="AB2132" t="s">
        <v>73</v>
      </c>
      <c r="AC2132" t="b">
        <v>0</v>
      </c>
      <c r="AD2132" t="b">
        <v>1</v>
      </c>
    </row>
    <row r="2133" spans="1:30" x14ac:dyDescent="0.25">
      <c r="A2133" t="s">
        <v>2180</v>
      </c>
      <c r="B2133" s="1">
        <v>44398</v>
      </c>
      <c r="D2133" s="1">
        <v>45652</v>
      </c>
      <c r="E2133" s="1">
        <v>45652</v>
      </c>
      <c r="F2133" s="1">
        <v>45923</v>
      </c>
      <c r="G2133" s="1">
        <v>45923</v>
      </c>
      <c r="H2133">
        <v>6</v>
      </c>
      <c r="I2133">
        <v>340.36</v>
      </c>
      <c r="J2133">
        <v>56.73</v>
      </c>
      <c r="K2133">
        <v>112.31</v>
      </c>
      <c r="L2133" t="s">
        <v>65</v>
      </c>
      <c r="M2133" t="s">
        <v>69</v>
      </c>
      <c r="N2133" t="s">
        <v>42</v>
      </c>
      <c r="O2133">
        <v>23</v>
      </c>
      <c r="P2133" t="s">
        <v>70</v>
      </c>
      <c r="Q2133" t="s">
        <v>90</v>
      </c>
      <c r="R2133" t="s">
        <v>67</v>
      </c>
      <c r="S2133" t="s">
        <v>36</v>
      </c>
      <c r="T2133">
        <v>1</v>
      </c>
      <c r="U2133">
        <v>0</v>
      </c>
      <c r="V2133">
        <v>1</v>
      </c>
      <c r="W2133">
        <v>0</v>
      </c>
      <c r="X2133">
        <v>0</v>
      </c>
      <c r="Y2133" s="1">
        <v>45039</v>
      </c>
      <c r="Z2133" s="1">
        <v>45039</v>
      </c>
      <c r="AA2133">
        <v>5</v>
      </c>
      <c r="AB2133" t="s">
        <v>73</v>
      </c>
      <c r="AC2133" t="b">
        <v>1</v>
      </c>
      <c r="AD2133" t="b">
        <v>1</v>
      </c>
    </row>
    <row r="2134" spans="1:30" x14ac:dyDescent="0.25">
      <c r="A2134" t="s">
        <v>2181</v>
      </c>
      <c r="B2134" s="1">
        <v>45498</v>
      </c>
      <c r="D2134" s="1">
        <v>45708</v>
      </c>
      <c r="E2134" s="1">
        <v>45708</v>
      </c>
      <c r="F2134" s="1">
        <v>45935</v>
      </c>
      <c r="G2134" s="1">
        <v>45935</v>
      </c>
      <c r="H2134">
        <v>4</v>
      </c>
      <c r="I2134">
        <v>5.09</v>
      </c>
      <c r="J2134">
        <v>1.27</v>
      </c>
      <c r="K2134">
        <v>0.9</v>
      </c>
      <c r="L2134" t="s">
        <v>31</v>
      </c>
      <c r="M2134" t="s">
        <v>88</v>
      </c>
      <c r="N2134" t="s">
        <v>48</v>
      </c>
      <c r="O2134">
        <v>46</v>
      </c>
      <c r="P2134" t="s">
        <v>34</v>
      </c>
      <c r="Q2134" t="s">
        <v>35</v>
      </c>
      <c r="R2134" t="s">
        <v>67</v>
      </c>
      <c r="S2134" t="s">
        <v>72</v>
      </c>
      <c r="T2134">
        <v>1</v>
      </c>
      <c r="U2134">
        <v>0</v>
      </c>
      <c r="V2134">
        <v>0</v>
      </c>
      <c r="W2134">
        <v>1</v>
      </c>
      <c r="X2134">
        <v>1</v>
      </c>
      <c r="Y2134" s="1">
        <v>45755</v>
      </c>
      <c r="Z2134" s="1">
        <v>45755</v>
      </c>
      <c r="AA2134">
        <v>10</v>
      </c>
      <c r="AB2134" t="s">
        <v>38</v>
      </c>
      <c r="AC2134" t="b">
        <v>0</v>
      </c>
      <c r="AD2134" t="b">
        <v>0</v>
      </c>
    </row>
    <row r="2135" spans="1:30" x14ac:dyDescent="0.25">
      <c r="A2135" t="s">
        <v>2182</v>
      </c>
      <c r="B2135" s="1">
        <v>44529</v>
      </c>
      <c r="D2135" s="1">
        <v>45403</v>
      </c>
      <c r="E2135" s="1">
        <v>45403</v>
      </c>
      <c r="F2135" s="1">
        <v>45737</v>
      </c>
      <c r="G2135" s="1">
        <v>45737</v>
      </c>
      <c r="H2135">
        <v>2</v>
      </c>
      <c r="I2135">
        <v>152.99</v>
      </c>
      <c r="J2135">
        <v>76.5</v>
      </c>
      <c r="K2135">
        <v>54.77</v>
      </c>
      <c r="L2135" t="s">
        <v>31</v>
      </c>
      <c r="M2135" t="s">
        <v>76</v>
      </c>
      <c r="N2135" t="s">
        <v>33</v>
      </c>
      <c r="O2135">
        <v>18</v>
      </c>
      <c r="P2135" t="s">
        <v>49</v>
      </c>
      <c r="Q2135" t="s">
        <v>90</v>
      </c>
      <c r="R2135" t="s">
        <v>56</v>
      </c>
      <c r="S2135" t="s">
        <v>36</v>
      </c>
      <c r="T2135">
        <v>0</v>
      </c>
      <c r="U2135">
        <v>1</v>
      </c>
      <c r="V2135">
        <v>1</v>
      </c>
      <c r="W2135">
        <v>0</v>
      </c>
      <c r="X2135">
        <v>0</v>
      </c>
      <c r="Y2135" s="1">
        <v>45029</v>
      </c>
      <c r="Z2135" s="1">
        <v>45029</v>
      </c>
      <c r="AA2135">
        <v>8</v>
      </c>
      <c r="AB2135" t="s">
        <v>73</v>
      </c>
      <c r="AC2135" t="b">
        <v>1</v>
      </c>
      <c r="AD2135" t="b">
        <v>0</v>
      </c>
    </row>
    <row r="2136" spans="1:30" x14ac:dyDescent="0.25">
      <c r="A2136" t="s">
        <v>2183</v>
      </c>
      <c r="B2136" s="1">
        <v>45617</v>
      </c>
      <c r="D2136" s="1">
        <v>45932</v>
      </c>
      <c r="E2136" s="1">
        <v>45932</v>
      </c>
      <c r="F2136" s="1">
        <v>45934</v>
      </c>
      <c r="G2136" s="1">
        <v>45934</v>
      </c>
      <c r="H2136">
        <v>2</v>
      </c>
      <c r="I2136">
        <v>145.46</v>
      </c>
      <c r="J2136">
        <v>72.73</v>
      </c>
      <c r="K2136">
        <v>71.819999999999993</v>
      </c>
      <c r="L2136" t="s">
        <v>40</v>
      </c>
      <c r="M2136" t="s">
        <v>104</v>
      </c>
      <c r="N2136" t="s">
        <v>48</v>
      </c>
      <c r="O2136">
        <v>35</v>
      </c>
      <c r="P2136" t="s">
        <v>34</v>
      </c>
      <c r="Q2136" t="s">
        <v>43</v>
      </c>
      <c r="R2136" t="s">
        <v>44</v>
      </c>
      <c r="S2136" t="s">
        <v>57</v>
      </c>
      <c r="T2136">
        <v>0</v>
      </c>
      <c r="U2136">
        <v>0</v>
      </c>
      <c r="V2136">
        <v>0</v>
      </c>
      <c r="W2136">
        <v>0</v>
      </c>
      <c r="X2136">
        <v>0</v>
      </c>
      <c r="Y2136" s="1">
        <v>45779</v>
      </c>
      <c r="Z2136" s="1">
        <v>45779</v>
      </c>
      <c r="AA2136">
        <v>0</v>
      </c>
      <c r="AB2136" t="s">
        <v>38</v>
      </c>
      <c r="AC2136" t="b">
        <v>1</v>
      </c>
      <c r="AD2136" t="b">
        <v>0</v>
      </c>
    </row>
    <row r="2137" spans="1:30" x14ac:dyDescent="0.25">
      <c r="A2137" t="s">
        <v>2184</v>
      </c>
      <c r="B2137" s="1">
        <v>45191</v>
      </c>
      <c r="D2137" s="1">
        <v>45764</v>
      </c>
      <c r="E2137" s="1">
        <v>45764</v>
      </c>
      <c r="F2137" s="1">
        <v>45893</v>
      </c>
      <c r="G2137" s="1">
        <v>45893</v>
      </c>
      <c r="H2137">
        <v>3</v>
      </c>
      <c r="I2137">
        <v>3.13</v>
      </c>
      <c r="J2137">
        <v>1.04</v>
      </c>
      <c r="K2137">
        <v>0.5</v>
      </c>
      <c r="L2137" t="s">
        <v>40</v>
      </c>
      <c r="M2137" t="s">
        <v>62</v>
      </c>
      <c r="N2137" t="s">
        <v>48</v>
      </c>
      <c r="O2137">
        <v>48</v>
      </c>
      <c r="P2137" t="s">
        <v>34</v>
      </c>
      <c r="Q2137" t="s">
        <v>55</v>
      </c>
      <c r="R2137" t="s">
        <v>56</v>
      </c>
      <c r="S2137" t="s">
        <v>36</v>
      </c>
      <c r="T2137">
        <v>1</v>
      </c>
      <c r="U2137">
        <v>1</v>
      </c>
      <c r="V2137">
        <v>0</v>
      </c>
      <c r="W2137">
        <v>0</v>
      </c>
      <c r="X2137">
        <v>0</v>
      </c>
      <c r="Y2137" s="1">
        <v>45441</v>
      </c>
      <c r="Z2137" s="1">
        <v>45441</v>
      </c>
      <c r="AA2137">
        <v>6</v>
      </c>
      <c r="AB2137" t="s">
        <v>73</v>
      </c>
      <c r="AC2137" t="b">
        <v>1</v>
      </c>
      <c r="AD2137" t="b">
        <v>0</v>
      </c>
    </row>
    <row r="2138" spans="1:30" x14ac:dyDescent="0.25">
      <c r="A2138" t="s">
        <v>2185</v>
      </c>
      <c r="B2138" s="1">
        <v>45038</v>
      </c>
      <c r="D2138" s="1">
        <v>45129</v>
      </c>
      <c r="E2138" s="1">
        <v>45129</v>
      </c>
      <c r="F2138" s="1">
        <v>45869</v>
      </c>
      <c r="G2138" s="1">
        <v>45869</v>
      </c>
      <c r="H2138">
        <v>5</v>
      </c>
      <c r="I2138">
        <v>188.81</v>
      </c>
      <c r="J2138">
        <v>37.76</v>
      </c>
      <c r="K2138">
        <v>0.5</v>
      </c>
      <c r="L2138" t="s">
        <v>65</v>
      </c>
      <c r="M2138" t="s">
        <v>32</v>
      </c>
      <c r="N2138" t="s">
        <v>33</v>
      </c>
      <c r="O2138">
        <v>19</v>
      </c>
      <c r="P2138" t="s">
        <v>49</v>
      </c>
      <c r="Q2138" t="s">
        <v>66</v>
      </c>
      <c r="R2138" t="s">
        <v>67</v>
      </c>
      <c r="S2138" t="s">
        <v>100</v>
      </c>
      <c r="T2138">
        <v>2</v>
      </c>
      <c r="U2138">
        <v>0</v>
      </c>
      <c r="V2138">
        <v>0</v>
      </c>
      <c r="W2138">
        <v>0</v>
      </c>
      <c r="X2138">
        <v>0</v>
      </c>
      <c r="Y2138">
        <v>0</v>
      </c>
      <c r="Z2138" t="s">
        <v>37</v>
      </c>
      <c r="AA2138">
        <v>8</v>
      </c>
      <c r="AB2138" t="s">
        <v>52</v>
      </c>
      <c r="AC2138" t="b">
        <v>1</v>
      </c>
      <c r="AD2138" t="b">
        <v>0</v>
      </c>
    </row>
    <row r="2139" spans="1:30" x14ac:dyDescent="0.25">
      <c r="A2139" t="s">
        <v>2186</v>
      </c>
      <c r="B2139" s="1">
        <v>43836</v>
      </c>
      <c r="D2139" s="1">
        <v>44595</v>
      </c>
      <c r="E2139" s="1">
        <v>44595</v>
      </c>
      <c r="F2139" s="1">
        <v>45188</v>
      </c>
      <c r="G2139" s="1">
        <v>45188</v>
      </c>
      <c r="H2139">
        <v>4</v>
      </c>
      <c r="I2139">
        <v>193.5</v>
      </c>
      <c r="J2139">
        <v>48.38</v>
      </c>
      <c r="K2139">
        <v>72.709999999999994</v>
      </c>
      <c r="L2139" t="s">
        <v>47</v>
      </c>
      <c r="M2139" t="s">
        <v>69</v>
      </c>
      <c r="N2139" t="s">
        <v>48</v>
      </c>
      <c r="O2139">
        <v>27</v>
      </c>
      <c r="P2139" t="s">
        <v>70</v>
      </c>
      <c r="Q2139" t="s">
        <v>35</v>
      </c>
      <c r="R2139" t="s">
        <v>67</v>
      </c>
      <c r="S2139" t="s">
        <v>85</v>
      </c>
      <c r="T2139">
        <v>0</v>
      </c>
      <c r="U2139">
        <v>0</v>
      </c>
      <c r="V2139">
        <v>1</v>
      </c>
      <c r="W2139">
        <v>1</v>
      </c>
      <c r="X2139">
        <v>2</v>
      </c>
      <c r="Y2139" s="1">
        <v>44047</v>
      </c>
      <c r="Z2139" s="1">
        <v>44047</v>
      </c>
      <c r="AA2139">
        <v>0</v>
      </c>
      <c r="AB2139" t="s">
        <v>52</v>
      </c>
      <c r="AC2139" t="b">
        <v>0</v>
      </c>
      <c r="AD2139" t="b">
        <v>0</v>
      </c>
    </row>
    <row r="2140" spans="1:30" x14ac:dyDescent="0.25">
      <c r="A2140" t="s">
        <v>2187</v>
      </c>
      <c r="B2140" s="1">
        <v>44550</v>
      </c>
      <c r="D2140" s="1">
        <v>45119</v>
      </c>
      <c r="E2140" s="1">
        <v>45119</v>
      </c>
      <c r="F2140" s="1">
        <v>45552</v>
      </c>
      <c r="G2140" s="1">
        <v>45552</v>
      </c>
      <c r="H2140">
        <v>6</v>
      </c>
      <c r="I2140">
        <v>60.34</v>
      </c>
      <c r="J2140">
        <v>10.06</v>
      </c>
      <c r="K2140">
        <v>7.67</v>
      </c>
      <c r="L2140" t="s">
        <v>47</v>
      </c>
      <c r="M2140" t="s">
        <v>104</v>
      </c>
      <c r="N2140" t="s">
        <v>33</v>
      </c>
      <c r="O2140">
        <v>16</v>
      </c>
      <c r="P2140" t="s">
        <v>49</v>
      </c>
      <c r="Q2140" t="s">
        <v>82</v>
      </c>
      <c r="R2140" t="s">
        <v>63</v>
      </c>
      <c r="S2140" t="s">
        <v>51</v>
      </c>
      <c r="T2140">
        <v>0</v>
      </c>
      <c r="U2140">
        <v>0</v>
      </c>
      <c r="V2140">
        <v>1</v>
      </c>
      <c r="W2140">
        <v>0</v>
      </c>
      <c r="X2140">
        <v>3</v>
      </c>
      <c r="Y2140">
        <v>0</v>
      </c>
      <c r="Z2140" t="s">
        <v>37</v>
      </c>
      <c r="AA2140">
        <v>2</v>
      </c>
      <c r="AB2140" t="s">
        <v>52</v>
      </c>
      <c r="AC2140" t="b">
        <v>1</v>
      </c>
      <c r="AD2140" t="b">
        <v>0</v>
      </c>
    </row>
    <row r="2141" spans="1:30" x14ac:dyDescent="0.25">
      <c r="A2141" t="s">
        <v>2188</v>
      </c>
      <c r="B2141" s="1">
        <v>44804</v>
      </c>
      <c r="D2141" s="1">
        <v>45032</v>
      </c>
      <c r="E2141" s="1">
        <v>45032</v>
      </c>
      <c r="F2141" s="1">
        <v>45769</v>
      </c>
      <c r="G2141" s="1">
        <v>45769</v>
      </c>
      <c r="H2141">
        <v>4</v>
      </c>
      <c r="I2141">
        <v>129.43</v>
      </c>
      <c r="J2141">
        <v>32.36</v>
      </c>
      <c r="K2141">
        <v>25.39</v>
      </c>
      <c r="L2141" t="s">
        <v>47</v>
      </c>
      <c r="M2141" t="s">
        <v>76</v>
      </c>
      <c r="N2141" t="s">
        <v>48</v>
      </c>
      <c r="O2141">
        <v>38</v>
      </c>
      <c r="P2141" t="s">
        <v>34</v>
      </c>
      <c r="Q2141" t="s">
        <v>55</v>
      </c>
      <c r="R2141" t="s">
        <v>44</v>
      </c>
      <c r="S2141" t="s">
        <v>45</v>
      </c>
      <c r="T2141">
        <v>1</v>
      </c>
      <c r="U2141">
        <v>0</v>
      </c>
      <c r="V2141">
        <v>0</v>
      </c>
      <c r="W2141">
        <v>0</v>
      </c>
      <c r="X2141">
        <v>2</v>
      </c>
      <c r="Y2141" s="1">
        <v>45165</v>
      </c>
      <c r="Z2141" s="1">
        <v>45165</v>
      </c>
      <c r="AA2141">
        <v>0</v>
      </c>
      <c r="AB2141" t="s">
        <v>38</v>
      </c>
      <c r="AC2141" t="b">
        <v>1</v>
      </c>
      <c r="AD2141" t="b">
        <v>0</v>
      </c>
    </row>
    <row r="2142" spans="1:30" x14ac:dyDescent="0.25">
      <c r="A2142" t="s">
        <v>2189</v>
      </c>
      <c r="B2142" s="1">
        <v>45070</v>
      </c>
      <c r="D2142" s="1">
        <v>45303</v>
      </c>
      <c r="E2142" s="1">
        <v>45303</v>
      </c>
      <c r="F2142" s="1">
        <v>45442</v>
      </c>
      <c r="G2142" s="1">
        <v>45442</v>
      </c>
      <c r="H2142">
        <v>3</v>
      </c>
      <c r="I2142">
        <v>135.32</v>
      </c>
      <c r="J2142">
        <v>45.11</v>
      </c>
      <c r="K2142">
        <v>64.89</v>
      </c>
      <c r="L2142" t="s">
        <v>65</v>
      </c>
      <c r="M2142" t="s">
        <v>69</v>
      </c>
      <c r="N2142" t="s">
        <v>42</v>
      </c>
      <c r="O2142">
        <v>25</v>
      </c>
      <c r="P2142" t="s">
        <v>70</v>
      </c>
      <c r="Q2142" t="s">
        <v>66</v>
      </c>
      <c r="R2142" t="s">
        <v>44</v>
      </c>
      <c r="S2142" t="s">
        <v>96</v>
      </c>
      <c r="T2142">
        <v>0</v>
      </c>
      <c r="U2142">
        <v>0</v>
      </c>
      <c r="V2142">
        <v>0</v>
      </c>
      <c r="W2142">
        <v>1</v>
      </c>
      <c r="X2142">
        <v>1</v>
      </c>
      <c r="Y2142" s="1">
        <v>45829</v>
      </c>
      <c r="Z2142" s="1">
        <v>45829</v>
      </c>
      <c r="AA2142">
        <v>7</v>
      </c>
      <c r="AB2142" t="s">
        <v>52</v>
      </c>
      <c r="AC2142" t="b">
        <v>0</v>
      </c>
      <c r="AD2142" t="b">
        <v>1</v>
      </c>
    </row>
    <row r="2143" spans="1:30" x14ac:dyDescent="0.25">
      <c r="A2143" t="s">
        <v>2190</v>
      </c>
      <c r="B2143" s="1">
        <v>44833</v>
      </c>
      <c r="D2143">
        <v>0</v>
      </c>
      <c r="E2143" t="s">
        <v>92</v>
      </c>
      <c r="F2143">
        <v>0</v>
      </c>
      <c r="G2143" t="s">
        <v>92</v>
      </c>
      <c r="H2143">
        <v>0</v>
      </c>
      <c r="I2143">
        <v>0</v>
      </c>
      <c r="J2143">
        <v>0</v>
      </c>
      <c r="K2143">
        <v>0</v>
      </c>
      <c r="L2143" t="s">
        <v>65</v>
      </c>
      <c r="M2143" t="s">
        <v>54</v>
      </c>
      <c r="N2143" t="s">
        <v>42</v>
      </c>
      <c r="O2143">
        <v>17</v>
      </c>
      <c r="P2143" t="s">
        <v>49</v>
      </c>
      <c r="Q2143" t="s">
        <v>55</v>
      </c>
      <c r="R2143" t="s">
        <v>63</v>
      </c>
      <c r="S2143" t="s">
        <v>72</v>
      </c>
      <c r="T2143">
        <v>0</v>
      </c>
      <c r="U2143">
        <v>0</v>
      </c>
      <c r="V2143">
        <v>0</v>
      </c>
      <c r="W2143">
        <v>0</v>
      </c>
      <c r="X2143">
        <v>0</v>
      </c>
      <c r="Y2143" s="1">
        <v>45176</v>
      </c>
      <c r="Z2143" s="1">
        <v>45176</v>
      </c>
      <c r="AA2143">
        <v>0</v>
      </c>
      <c r="AB2143" t="s">
        <v>73</v>
      </c>
      <c r="AC2143" t="b">
        <v>1</v>
      </c>
      <c r="AD2143" t="b">
        <v>0</v>
      </c>
    </row>
    <row r="2144" spans="1:30" x14ac:dyDescent="0.25">
      <c r="A2144" t="s">
        <v>2191</v>
      </c>
      <c r="B2144" s="1">
        <v>44928</v>
      </c>
      <c r="D2144" s="1">
        <v>45625</v>
      </c>
      <c r="E2144" s="1">
        <v>45625</v>
      </c>
      <c r="F2144" s="1">
        <v>45634</v>
      </c>
      <c r="G2144" s="1">
        <v>45634</v>
      </c>
      <c r="H2144">
        <v>4</v>
      </c>
      <c r="I2144">
        <v>173.18</v>
      </c>
      <c r="J2144">
        <v>43.3</v>
      </c>
      <c r="K2144">
        <v>37.520000000000003</v>
      </c>
      <c r="L2144" t="s">
        <v>47</v>
      </c>
      <c r="M2144" t="s">
        <v>60</v>
      </c>
      <c r="N2144" t="s">
        <v>42</v>
      </c>
      <c r="O2144">
        <v>18</v>
      </c>
      <c r="P2144" t="s">
        <v>49</v>
      </c>
      <c r="Q2144" t="s">
        <v>43</v>
      </c>
      <c r="R2144" t="s">
        <v>63</v>
      </c>
      <c r="S2144" t="s">
        <v>85</v>
      </c>
      <c r="T2144">
        <v>0</v>
      </c>
      <c r="U2144">
        <v>0</v>
      </c>
      <c r="V2144">
        <v>0</v>
      </c>
      <c r="W2144">
        <v>0</v>
      </c>
      <c r="X2144">
        <v>1</v>
      </c>
      <c r="Y2144" s="1">
        <v>45490</v>
      </c>
      <c r="Z2144" s="1">
        <v>45490</v>
      </c>
      <c r="AA2144">
        <v>0</v>
      </c>
      <c r="AB2144" t="s">
        <v>52</v>
      </c>
      <c r="AC2144" t="b">
        <v>1</v>
      </c>
      <c r="AD2144" t="b">
        <v>1</v>
      </c>
    </row>
    <row r="2145" spans="1:30" x14ac:dyDescent="0.25">
      <c r="A2145" t="s">
        <v>2192</v>
      </c>
      <c r="B2145" s="1">
        <v>44917</v>
      </c>
      <c r="D2145" s="1">
        <v>45198</v>
      </c>
      <c r="E2145" s="1">
        <v>45198</v>
      </c>
      <c r="F2145" s="1">
        <v>45550</v>
      </c>
      <c r="G2145" s="1">
        <v>45550</v>
      </c>
      <c r="H2145">
        <v>2</v>
      </c>
      <c r="I2145">
        <v>105.42</v>
      </c>
      <c r="J2145">
        <v>52.71</v>
      </c>
      <c r="K2145">
        <v>56.37</v>
      </c>
      <c r="L2145" t="s">
        <v>40</v>
      </c>
      <c r="M2145" t="s">
        <v>76</v>
      </c>
      <c r="N2145" t="s">
        <v>48</v>
      </c>
      <c r="O2145">
        <v>43</v>
      </c>
      <c r="P2145" t="s">
        <v>34</v>
      </c>
      <c r="Q2145" t="s">
        <v>43</v>
      </c>
      <c r="R2145" t="s">
        <v>56</v>
      </c>
      <c r="S2145" t="s">
        <v>96</v>
      </c>
      <c r="T2145">
        <v>0</v>
      </c>
      <c r="U2145">
        <v>1</v>
      </c>
      <c r="V2145">
        <v>0</v>
      </c>
      <c r="W2145">
        <v>1</v>
      </c>
      <c r="X2145">
        <v>1</v>
      </c>
      <c r="Y2145" s="1">
        <v>45806</v>
      </c>
      <c r="Z2145" s="1">
        <v>45806</v>
      </c>
      <c r="AA2145">
        <v>3</v>
      </c>
      <c r="AB2145" t="s">
        <v>52</v>
      </c>
      <c r="AC2145" t="b">
        <v>1</v>
      </c>
      <c r="AD2145" t="b">
        <v>1</v>
      </c>
    </row>
    <row r="2146" spans="1:30" x14ac:dyDescent="0.25">
      <c r="A2146" t="s">
        <v>2193</v>
      </c>
      <c r="B2146" s="1">
        <v>44136</v>
      </c>
      <c r="D2146" s="1">
        <v>44173</v>
      </c>
      <c r="E2146" s="1">
        <v>44173</v>
      </c>
      <c r="F2146" s="1">
        <v>44884</v>
      </c>
      <c r="G2146" s="1">
        <v>44884</v>
      </c>
      <c r="H2146">
        <v>4</v>
      </c>
      <c r="I2146">
        <v>169.16</v>
      </c>
      <c r="J2146">
        <v>42.29</v>
      </c>
      <c r="K2146">
        <v>45.72</v>
      </c>
      <c r="L2146" t="s">
        <v>47</v>
      </c>
      <c r="M2146" t="s">
        <v>88</v>
      </c>
      <c r="N2146" t="s">
        <v>48</v>
      </c>
      <c r="O2146">
        <v>45</v>
      </c>
      <c r="P2146" t="s">
        <v>34</v>
      </c>
      <c r="Q2146" t="s">
        <v>43</v>
      </c>
      <c r="R2146" t="s">
        <v>44</v>
      </c>
      <c r="S2146" t="s">
        <v>51</v>
      </c>
      <c r="T2146">
        <v>0</v>
      </c>
      <c r="U2146">
        <v>0</v>
      </c>
      <c r="V2146">
        <v>0</v>
      </c>
      <c r="W2146">
        <v>2</v>
      </c>
      <c r="X2146">
        <v>0</v>
      </c>
      <c r="Y2146">
        <v>0</v>
      </c>
      <c r="Z2146" t="s">
        <v>37</v>
      </c>
      <c r="AA2146">
        <v>1</v>
      </c>
      <c r="AB2146" t="s">
        <v>73</v>
      </c>
      <c r="AC2146" t="b">
        <v>1</v>
      </c>
      <c r="AD2146" t="b">
        <v>1</v>
      </c>
    </row>
    <row r="2147" spans="1:30" x14ac:dyDescent="0.25">
      <c r="A2147" t="s">
        <v>2194</v>
      </c>
      <c r="B2147" s="1">
        <v>44751</v>
      </c>
      <c r="D2147" s="1">
        <v>45127</v>
      </c>
      <c r="E2147" s="1">
        <v>45127</v>
      </c>
      <c r="F2147" s="1">
        <v>45130</v>
      </c>
      <c r="G2147" s="1">
        <v>45130</v>
      </c>
      <c r="H2147">
        <v>2</v>
      </c>
      <c r="I2147">
        <v>175.08</v>
      </c>
      <c r="J2147">
        <v>87.54</v>
      </c>
      <c r="K2147">
        <v>0</v>
      </c>
      <c r="L2147" t="s">
        <v>59</v>
      </c>
      <c r="M2147" t="s">
        <v>69</v>
      </c>
      <c r="N2147" t="s">
        <v>48</v>
      </c>
      <c r="O2147">
        <v>40</v>
      </c>
      <c r="P2147" t="s">
        <v>34</v>
      </c>
      <c r="Q2147" t="s">
        <v>82</v>
      </c>
      <c r="R2147" t="s">
        <v>35</v>
      </c>
      <c r="S2147" t="s">
        <v>36</v>
      </c>
      <c r="T2147">
        <v>1</v>
      </c>
      <c r="U2147">
        <v>0</v>
      </c>
      <c r="V2147">
        <v>0</v>
      </c>
      <c r="W2147">
        <v>0</v>
      </c>
      <c r="X2147">
        <v>2</v>
      </c>
      <c r="Y2147">
        <v>0</v>
      </c>
      <c r="Z2147" t="s">
        <v>37</v>
      </c>
      <c r="AA2147">
        <v>7</v>
      </c>
      <c r="AB2147" t="s">
        <v>73</v>
      </c>
      <c r="AC2147" t="b">
        <v>1</v>
      </c>
      <c r="AD2147" t="b">
        <v>0</v>
      </c>
    </row>
    <row r="2148" spans="1:30" x14ac:dyDescent="0.25">
      <c r="A2148" t="s">
        <v>2195</v>
      </c>
      <c r="B2148" s="1">
        <v>44917</v>
      </c>
      <c r="D2148" s="1">
        <v>45327</v>
      </c>
      <c r="E2148" s="1">
        <v>45327</v>
      </c>
      <c r="F2148" s="1">
        <v>45677</v>
      </c>
      <c r="G2148" s="1">
        <v>45677</v>
      </c>
      <c r="H2148">
        <v>2</v>
      </c>
      <c r="I2148">
        <v>122.56</v>
      </c>
      <c r="J2148">
        <v>61.28</v>
      </c>
      <c r="K2148">
        <v>81.05</v>
      </c>
      <c r="L2148" t="s">
        <v>31</v>
      </c>
      <c r="M2148" t="s">
        <v>60</v>
      </c>
      <c r="N2148" t="s">
        <v>48</v>
      </c>
      <c r="O2148">
        <v>55</v>
      </c>
      <c r="P2148" t="s">
        <v>34</v>
      </c>
      <c r="Q2148" t="s">
        <v>43</v>
      </c>
      <c r="R2148" t="s">
        <v>63</v>
      </c>
      <c r="S2148" t="s">
        <v>36</v>
      </c>
      <c r="T2148">
        <v>0</v>
      </c>
      <c r="U2148">
        <v>0</v>
      </c>
      <c r="V2148">
        <v>0</v>
      </c>
      <c r="W2148">
        <v>0</v>
      </c>
      <c r="X2148">
        <v>1</v>
      </c>
      <c r="Y2148" s="1">
        <v>45279</v>
      </c>
      <c r="Z2148" s="1">
        <v>45279</v>
      </c>
      <c r="AA2148">
        <v>0</v>
      </c>
      <c r="AB2148" t="s">
        <v>38</v>
      </c>
      <c r="AC2148" t="b">
        <v>1</v>
      </c>
      <c r="AD2148" t="b">
        <v>0</v>
      </c>
    </row>
    <row r="2149" spans="1:30" x14ac:dyDescent="0.25">
      <c r="A2149" t="s">
        <v>2196</v>
      </c>
      <c r="B2149" s="1">
        <v>44628</v>
      </c>
      <c r="D2149" s="1">
        <v>44724</v>
      </c>
      <c r="E2149" s="1">
        <v>44724</v>
      </c>
      <c r="F2149" s="1">
        <v>45310</v>
      </c>
      <c r="G2149" s="1">
        <v>45310</v>
      </c>
      <c r="H2149">
        <v>4</v>
      </c>
      <c r="I2149">
        <v>246.5</v>
      </c>
      <c r="J2149">
        <v>61.63</v>
      </c>
      <c r="K2149">
        <v>96.67</v>
      </c>
      <c r="L2149" t="s">
        <v>47</v>
      </c>
      <c r="M2149" t="s">
        <v>60</v>
      </c>
      <c r="N2149" t="s">
        <v>33</v>
      </c>
      <c r="O2149">
        <v>37</v>
      </c>
      <c r="P2149" t="s">
        <v>34</v>
      </c>
      <c r="Q2149" t="s">
        <v>66</v>
      </c>
      <c r="R2149" t="s">
        <v>67</v>
      </c>
      <c r="S2149" t="s">
        <v>72</v>
      </c>
      <c r="T2149">
        <v>1</v>
      </c>
      <c r="U2149">
        <v>0</v>
      </c>
      <c r="V2149">
        <v>0</v>
      </c>
      <c r="W2149">
        <v>0</v>
      </c>
      <c r="X2149">
        <v>3</v>
      </c>
      <c r="Y2149" s="1">
        <v>45937</v>
      </c>
      <c r="Z2149" s="1">
        <v>45937</v>
      </c>
      <c r="AA2149">
        <v>0</v>
      </c>
      <c r="AB2149" t="s">
        <v>73</v>
      </c>
      <c r="AC2149" t="b">
        <v>0</v>
      </c>
      <c r="AD2149" t="b">
        <v>0</v>
      </c>
    </row>
    <row r="2150" spans="1:30" x14ac:dyDescent="0.25">
      <c r="A2150" t="s">
        <v>2197</v>
      </c>
      <c r="B2150" s="1">
        <v>45220</v>
      </c>
      <c r="D2150" s="1">
        <v>45311</v>
      </c>
      <c r="E2150" s="1">
        <v>45311</v>
      </c>
      <c r="F2150" s="1">
        <v>45436</v>
      </c>
      <c r="G2150" s="1">
        <v>45436</v>
      </c>
      <c r="H2150">
        <v>3</v>
      </c>
      <c r="I2150">
        <v>58.95</v>
      </c>
      <c r="J2150">
        <v>19.649999999999999</v>
      </c>
      <c r="K2150">
        <v>11.28</v>
      </c>
      <c r="L2150" t="s">
        <v>87</v>
      </c>
      <c r="M2150" t="s">
        <v>95</v>
      </c>
      <c r="N2150" t="s">
        <v>48</v>
      </c>
      <c r="O2150">
        <v>27</v>
      </c>
      <c r="P2150" t="s">
        <v>70</v>
      </c>
      <c r="Q2150" t="s">
        <v>90</v>
      </c>
      <c r="R2150" t="s">
        <v>56</v>
      </c>
      <c r="S2150" t="s">
        <v>51</v>
      </c>
      <c r="T2150">
        <v>3</v>
      </c>
      <c r="U2150">
        <v>0</v>
      </c>
      <c r="V2150">
        <v>0</v>
      </c>
      <c r="W2150">
        <v>0</v>
      </c>
      <c r="X2150">
        <v>0</v>
      </c>
      <c r="Y2150">
        <v>0</v>
      </c>
      <c r="Z2150" t="s">
        <v>37</v>
      </c>
      <c r="AA2150">
        <v>2</v>
      </c>
      <c r="AB2150" t="s">
        <v>52</v>
      </c>
      <c r="AC2150" t="b">
        <v>0</v>
      </c>
      <c r="AD2150" t="b">
        <v>0</v>
      </c>
    </row>
    <row r="2151" spans="1:30" x14ac:dyDescent="0.25">
      <c r="A2151" t="s">
        <v>2198</v>
      </c>
      <c r="B2151" s="1">
        <v>45045</v>
      </c>
      <c r="D2151" s="1">
        <v>45403</v>
      </c>
      <c r="E2151" s="1">
        <v>45403</v>
      </c>
      <c r="F2151" s="1">
        <v>45409</v>
      </c>
      <c r="G2151" s="1">
        <v>45409</v>
      </c>
      <c r="H2151">
        <v>6</v>
      </c>
      <c r="I2151">
        <v>377.24</v>
      </c>
      <c r="J2151">
        <v>62.87</v>
      </c>
      <c r="K2151">
        <v>39.119999999999997</v>
      </c>
      <c r="L2151" t="s">
        <v>31</v>
      </c>
      <c r="M2151" t="s">
        <v>69</v>
      </c>
      <c r="N2151" t="s">
        <v>33</v>
      </c>
      <c r="O2151">
        <v>46</v>
      </c>
      <c r="P2151" t="s">
        <v>34</v>
      </c>
      <c r="Q2151" t="s">
        <v>50</v>
      </c>
      <c r="R2151" t="s">
        <v>63</v>
      </c>
      <c r="S2151" t="s">
        <v>45</v>
      </c>
      <c r="T2151">
        <v>0</v>
      </c>
      <c r="U2151">
        <v>0</v>
      </c>
      <c r="V2151">
        <v>0</v>
      </c>
      <c r="W2151">
        <v>0</v>
      </c>
      <c r="X2151">
        <v>2</v>
      </c>
      <c r="Y2151" s="1">
        <v>45218</v>
      </c>
      <c r="Z2151" s="1">
        <v>45218</v>
      </c>
      <c r="AA2151">
        <v>8</v>
      </c>
      <c r="AB2151" t="s">
        <v>73</v>
      </c>
      <c r="AC2151" t="b">
        <v>0</v>
      </c>
      <c r="AD2151" t="b">
        <v>0</v>
      </c>
    </row>
    <row r="2152" spans="1:30" x14ac:dyDescent="0.25">
      <c r="A2152" t="s">
        <v>2199</v>
      </c>
      <c r="B2152" s="1">
        <v>44073</v>
      </c>
      <c r="D2152" s="1">
        <v>45438</v>
      </c>
      <c r="E2152" s="1">
        <v>45438</v>
      </c>
      <c r="F2152" s="1">
        <v>45855</v>
      </c>
      <c r="G2152" s="1">
        <v>45855</v>
      </c>
      <c r="H2152">
        <v>3</v>
      </c>
      <c r="I2152">
        <v>128.84</v>
      </c>
      <c r="J2152">
        <v>42.95</v>
      </c>
      <c r="K2152">
        <v>27.76</v>
      </c>
      <c r="L2152" t="s">
        <v>47</v>
      </c>
      <c r="M2152" t="s">
        <v>41</v>
      </c>
      <c r="N2152" t="s">
        <v>42</v>
      </c>
      <c r="O2152">
        <v>34</v>
      </c>
      <c r="P2152" t="s">
        <v>34</v>
      </c>
      <c r="Q2152" t="s">
        <v>82</v>
      </c>
      <c r="R2152" t="s">
        <v>44</v>
      </c>
      <c r="S2152" t="s">
        <v>72</v>
      </c>
      <c r="T2152">
        <v>0</v>
      </c>
      <c r="U2152">
        <v>0</v>
      </c>
      <c r="V2152">
        <v>1</v>
      </c>
      <c r="W2152">
        <v>0</v>
      </c>
      <c r="X2152">
        <v>1</v>
      </c>
      <c r="Y2152" s="1">
        <v>44557</v>
      </c>
      <c r="Z2152" s="1">
        <v>44557</v>
      </c>
      <c r="AA2152">
        <v>0</v>
      </c>
      <c r="AB2152" t="s">
        <v>38</v>
      </c>
      <c r="AC2152" t="b">
        <v>1</v>
      </c>
      <c r="AD2152" t="b">
        <v>1</v>
      </c>
    </row>
    <row r="2153" spans="1:30" x14ac:dyDescent="0.25">
      <c r="A2153" t="s">
        <v>2200</v>
      </c>
      <c r="B2153" s="1">
        <v>45577</v>
      </c>
      <c r="D2153" s="1">
        <v>45944</v>
      </c>
      <c r="E2153" s="1">
        <v>45944</v>
      </c>
      <c r="F2153" s="1">
        <v>45944</v>
      </c>
      <c r="G2153" s="1">
        <v>45944</v>
      </c>
      <c r="H2153">
        <v>6</v>
      </c>
      <c r="I2153">
        <v>6.38</v>
      </c>
      <c r="J2153">
        <v>1.06</v>
      </c>
      <c r="K2153">
        <v>0.89</v>
      </c>
      <c r="L2153" t="s">
        <v>87</v>
      </c>
      <c r="M2153" t="s">
        <v>41</v>
      </c>
      <c r="N2153" t="s">
        <v>33</v>
      </c>
      <c r="O2153">
        <v>16</v>
      </c>
      <c r="P2153" t="s">
        <v>49</v>
      </c>
      <c r="Q2153" t="s">
        <v>66</v>
      </c>
      <c r="R2153" t="s">
        <v>63</v>
      </c>
      <c r="S2153" t="s">
        <v>45</v>
      </c>
      <c r="T2153">
        <v>0</v>
      </c>
      <c r="U2153">
        <v>0</v>
      </c>
      <c r="V2153">
        <v>0</v>
      </c>
      <c r="W2153">
        <v>1</v>
      </c>
      <c r="X2153">
        <v>1</v>
      </c>
      <c r="Y2153" s="1">
        <v>45718</v>
      </c>
      <c r="Z2153" s="1">
        <v>45718</v>
      </c>
      <c r="AA2153">
        <v>10</v>
      </c>
      <c r="AB2153" t="s">
        <v>38</v>
      </c>
      <c r="AC2153" t="b">
        <v>1</v>
      </c>
      <c r="AD2153" t="b">
        <v>1</v>
      </c>
    </row>
    <row r="2154" spans="1:30" x14ac:dyDescent="0.25">
      <c r="A2154" t="s">
        <v>2201</v>
      </c>
      <c r="B2154" s="1">
        <v>43894</v>
      </c>
      <c r="D2154" s="1">
        <v>44451</v>
      </c>
      <c r="E2154" s="1">
        <v>44451</v>
      </c>
      <c r="F2154" s="1">
        <v>44816</v>
      </c>
      <c r="G2154" s="1">
        <v>44816</v>
      </c>
      <c r="H2154">
        <v>3</v>
      </c>
      <c r="I2154">
        <v>103.26</v>
      </c>
      <c r="J2154">
        <v>34.42</v>
      </c>
      <c r="K2154">
        <v>11.09</v>
      </c>
      <c r="L2154" t="s">
        <v>87</v>
      </c>
      <c r="M2154" t="s">
        <v>54</v>
      </c>
      <c r="N2154" t="s">
        <v>42</v>
      </c>
      <c r="O2154">
        <v>30</v>
      </c>
      <c r="P2154" t="s">
        <v>70</v>
      </c>
      <c r="Q2154" t="s">
        <v>82</v>
      </c>
      <c r="R2154" t="s">
        <v>56</v>
      </c>
      <c r="S2154" t="s">
        <v>96</v>
      </c>
      <c r="T2154">
        <v>0</v>
      </c>
      <c r="U2154">
        <v>0</v>
      </c>
      <c r="V2154">
        <v>0</v>
      </c>
      <c r="W2154">
        <v>0</v>
      </c>
      <c r="X2154">
        <v>0</v>
      </c>
      <c r="Y2154">
        <v>0</v>
      </c>
      <c r="Z2154" t="s">
        <v>37</v>
      </c>
      <c r="AA2154">
        <v>8</v>
      </c>
      <c r="AB2154" t="s">
        <v>38</v>
      </c>
      <c r="AC2154" t="b">
        <v>1</v>
      </c>
      <c r="AD2154" t="b">
        <v>0</v>
      </c>
    </row>
    <row r="2155" spans="1:30" x14ac:dyDescent="0.25">
      <c r="A2155" t="s">
        <v>2202</v>
      </c>
      <c r="B2155" s="1">
        <v>44494</v>
      </c>
      <c r="D2155" s="1">
        <v>45104</v>
      </c>
      <c r="E2155" s="1">
        <v>45104</v>
      </c>
      <c r="F2155" s="1">
        <v>45401</v>
      </c>
      <c r="G2155" s="1">
        <v>45401</v>
      </c>
      <c r="H2155">
        <v>1</v>
      </c>
      <c r="I2155">
        <v>22.72</v>
      </c>
      <c r="J2155">
        <v>22.72</v>
      </c>
      <c r="K2155">
        <v>37.79</v>
      </c>
      <c r="L2155" t="s">
        <v>47</v>
      </c>
      <c r="M2155" t="s">
        <v>88</v>
      </c>
      <c r="N2155" t="s">
        <v>48</v>
      </c>
      <c r="O2155">
        <v>16</v>
      </c>
      <c r="P2155" t="s">
        <v>49</v>
      </c>
      <c r="Q2155" t="s">
        <v>50</v>
      </c>
      <c r="R2155" t="s">
        <v>44</v>
      </c>
      <c r="S2155" t="s">
        <v>51</v>
      </c>
      <c r="T2155">
        <v>0</v>
      </c>
      <c r="U2155">
        <v>0</v>
      </c>
      <c r="V2155">
        <v>0</v>
      </c>
      <c r="W2155">
        <v>0</v>
      </c>
      <c r="X2155">
        <v>0</v>
      </c>
      <c r="Y2155">
        <v>0</v>
      </c>
      <c r="Z2155" t="s">
        <v>37</v>
      </c>
      <c r="AA2155">
        <v>6</v>
      </c>
      <c r="AB2155" t="s">
        <v>38</v>
      </c>
      <c r="AC2155" t="b">
        <v>1</v>
      </c>
      <c r="AD2155" t="b">
        <v>1</v>
      </c>
    </row>
    <row r="2156" spans="1:30" x14ac:dyDescent="0.25">
      <c r="A2156" t="s">
        <v>2203</v>
      </c>
      <c r="B2156" s="1">
        <v>45408</v>
      </c>
      <c r="D2156" s="1">
        <v>45716</v>
      </c>
      <c r="E2156" s="1">
        <v>45716</v>
      </c>
      <c r="F2156" s="1">
        <v>45800</v>
      </c>
      <c r="G2156" s="1">
        <v>45800</v>
      </c>
      <c r="H2156">
        <v>3</v>
      </c>
      <c r="I2156">
        <v>246.61</v>
      </c>
      <c r="J2156">
        <v>82.2</v>
      </c>
      <c r="K2156">
        <v>44.78</v>
      </c>
      <c r="L2156" t="s">
        <v>65</v>
      </c>
      <c r="M2156" t="s">
        <v>60</v>
      </c>
      <c r="N2156" t="s">
        <v>42</v>
      </c>
      <c r="O2156">
        <v>31</v>
      </c>
      <c r="P2156" t="s">
        <v>34</v>
      </c>
      <c r="Q2156" t="s">
        <v>66</v>
      </c>
      <c r="R2156" t="s">
        <v>35</v>
      </c>
      <c r="S2156" t="s">
        <v>36</v>
      </c>
      <c r="T2156">
        <v>1</v>
      </c>
      <c r="U2156">
        <v>0</v>
      </c>
      <c r="V2156">
        <v>0</v>
      </c>
      <c r="W2156">
        <v>1</v>
      </c>
      <c r="X2156">
        <v>2</v>
      </c>
      <c r="Y2156" s="1">
        <v>45443</v>
      </c>
      <c r="Z2156" s="1">
        <v>45443</v>
      </c>
      <c r="AA2156">
        <v>6</v>
      </c>
      <c r="AB2156" t="s">
        <v>38</v>
      </c>
      <c r="AC2156" t="b">
        <v>1</v>
      </c>
      <c r="AD2156" t="b">
        <v>1</v>
      </c>
    </row>
    <row r="2157" spans="1:30" x14ac:dyDescent="0.25">
      <c r="A2157" t="s">
        <v>2204</v>
      </c>
      <c r="B2157" s="1">
        <v>45533</v>
      </c>
      <c r="D2157" s="1">
        <v>45919</v>
      </c>
      <c r="E2157" s="1">
        <v>45919</v>
      </c>
      <c r="F2157" s="1">
        <v>45944</v>
      </c>
      <c r="G2157" s="1">
        <v>45944</v>
      </c>
      <c r="H2157">
        <v>5</v>
      </c>
      <c r="I2157">
        <v>344.94</v>
      </c>
      <c r="J2157">
        <v>68.989999999999995</v>
      </c>
      <c r="K2157">
        <v>0</v>
      </c>
      <c r="L2157" t="s">
        <v>87</v>
      </c>
      <c r="M2157" t="s">
        <v>69</v>
      </c>
      <c r="N2157" t="s">
        <v>33</v>
      </c>
      <c r="O2157">
        <v>29</v>
      </c>
      <c r="P2157" t="s">
        <v>70</v>
      </c>
      <c r="Q2157" t="s">
        <v>82</v>
      </c>
      <c r="R2157" t="s">
        <v>67</v>
      </c>
      <c r="S2157" t="s">
        <v>85</v>
      </c>
      <c r="T2157">
        <v>0</v>
      </c>
      <c r="U2157">
        <v>0</v>
      </c>
      <c r="V2157">
        <v>0</v>
      </c>
      <c r="W2157">
        <v>0</v>
      </c>
      <c r="X2157">
        <v>0</v>
      </c>
      <c r="Y2157" s="1">
        <v>45898</v>
      </c>
      <c r="Z2157" s="1">
        <v>45898</v>
      </c>
      <c r="AA2157">
        <v>0</v>
      </c>
      <c r="AB2157" t="s">
        <v>38</v>
      </c>
      <c r="AC2157" t="b">
        <v>1</v>
      </c>
      <c r="AD2157" t="b">
        <v>0</v>
      </c>
    </row>
    <row r="2158" spans="1:30" x14ac:dyDescent="0.25">
      <c r="A2158" t="s">
        <v>2205</v>
      </c>
      <c r="B2158" s="1">
        <v>44463</v>
      </c>
      <c r="D2158" s="1">
        <v>45518</v>
      </c>
      <c r="E2158" s="1">
        <v>45518</v>
      </c>
      <c r="F2158" s="1">
        <v>45889</v>
      </c>
      <c r="G2158" s="1">
        <v>45889</v>
      </c>
      <c r="H2158">
        <v>2</v>
      </c>
      <c r="I2158">
        <v>54.03</v>
      </c>
      <c r="J2158">
        <v>27.02</v>
      </c>
      <c r="K2158">
        <v>19.309999999999999</v>
      </c>
      <c r="L2158" t="s">
        <v>47</v>
      </c>
      <c r="M2158" t="s">
        <v>76</v>
      </c>
      <c r="N2158" t="s">
        <v>33</v>
      </c>
      <c r="O2158">
        <v>41</v>
      </c>
      <c r="P2158" t="s">
        <v>34</v>
      </c>
      <c r="Q2158" t="s">
        <v>43</v>
      </c>
      <c r="R2158" t="s">
        <v>56</v>
      </c>
      <c r="S2158" t="s">
        <v>45</v>
      </c>
      <c r="T2158">
        <v>0</v>
      </c>
      <c r="U2158">
        <v>0</v>
      </c>
      <c r="V2158">
        <v>1</v>
      </c>
      <c r="W2158">
        <v>0</v>
      </c>
      <c r="X2158">
        <v>0</v>
      </c>
      <c r="Y2158" s="1">
        <v>44576</v>
      </c>
      <c r="Z2158" s="1">
        <v>44576</v>
      </c>
      <c r="AA2158">
        <v>4</v>
      </c>
      <c r="AB2158" t="s">
        <v>52</v>
      </c>
      <c r="AC2158" t="b">
        <v>1</v>
      </c>
      <c r="AD2158" t="b">
        <v>0</v>
      </c>
    </row>
    <row r="2159" spans="1:30" x14ac:dyDescent="0.25">
      <c r="A2159" t="s">
        <v>2206</v>
      </c>
      <c r="B2159" s="1">
        <v>44630</v>
      </c>
      <c r="D2159" s="1">
        <v>45786</v>
      </c>
      <c r="E2159" s="1">
        <v>45786</v>
      </c>
      <c r="F2159" s="1">
        <v>45809</v>
      </c>
      <c r="G2159" s="1">
        <v>45809</v>
      </c>
      <c r="H2159">
        <v>5</v>
      </c>
      <c r="I2159">
        <v>170.42</v>
      </c>
      <c r="J2159">
        <v>34.08</v>
      </c>
      <c r="K2159">
        <v>36.67</v>
      </c>
      <c r="L2159" t="s">
        <v>31</v>
      </c>
      <c r="M2159" t="s">
        <v>104</v>
      </c>
      <c r="N2159" t="s">
        <v>42</v>
      </c>
      <c r="O2159">
        <v>26</v>
      </c>
      <c r="P2159" t="s">
        <v>70</v>
      </c>
      <c r="Q2159" t="s">
        <v>35</v>
      </c>
      <c r="R2159" t="s">
        <v>67</v>
      </c>
      <c r="S2159" t="s">
        <v>45</v>
      </c>
      <c r="T2159">
        <v>0</v>
      </c>
      <c r="U2159">
        <v>0</v>
      </c>
      <c r="V2159">
        <v>0</v>
      </c>
      <c r="W2159">
        <v>0</v>
      </c>
      <c r="X2159">
        <v>0</v>
      </c>
      <c r="Y2159">
        <v>0</v>
      </c>
      <c r="Z2159" t="s">
        <v>37</v>
      </c>
      <c r="AA2159">
        <v>0</v>
      </c>
      <c r="AB2159" t="s">
        <v>38</v>
      </c>
      <c r="AC2159" t="b">
        <v>1</v>
      </c>
      <c r="AD2159" t="b">
        <v>0</v>
      </c>
    </row>
    <row r="2160" spans="1:30" x14ac:dyDescent="0.25">
      <c r="A2160" t="s">
        <v>2207</v>
      </c>
      <c r="B2160" s="1">
        <v>45571</v>
      </c>
      <c r="D2160" s="1">
        <v>45792</v>
      </c>
      <c r="E2160" s="1">
        <v>45792</v>
      </c>
      <c r="F2160" s="1">
        <v>45869</v>
      </c>
      <c r="G2160" s="1">
        <v>45869</v>
      </c>
      <c r="H2160">
        <v>4</v>
      </c>
      <c r="I2160">
        <v>182.35</v>
      </c>
      <c r="J2160">
        <v>45.59</v>
      </c>
      <c r="K2160">
        <v>43.7</v>
      </c>
      <c r="L2160" t="s">
        <v>65</v>
      </c>
      <c r="M2160" t="s">
        <v>41</v>
      </c>
      <c r="N2160" t="s">
        <v>42</v>
      </c>
      <c r="O2160">
        <v>16</v>
      </c>
      <c r="P2160" t="s">
        <v>49</v>
      </c>
      <c r="Q2160" t="s">
        <v>66</v>
      </c>
      <c r="R2160" t="s">
        <v>67</v>
      </c>
      <c r="S2160" t="s">
        <v>100</v>
      </c>
      <c r="T2160">
        <v>0</v>
      </c>
      <c r="U2160">
        <v>1</v>
      </c>
      <c r="V2160">
        <v>0</v>
      </c>
      <c r="W2160">
        <v>0</v>
      </c>
      <c r="X2160">
        <v>0</v>
      </c>
      <c r="Y2160">
        <v>0</v>
      </c>
      <c r="Z2160" t="s">
        <v>37</v>
      </c>
      <c r="AA2160">
        <v>0</v>
      </c>
      <c r="AB2160" t="s">
        <v>52</v>
      </c>
      <c r="AC2160" t="b">
        <v>0</v>
      </c>
      <c r="AD2160" t="b">
        <v>1</v>
      </c>
    </row>
    <row r="2161" spans="1:30" x14ac:dyDescent="0.25">
      <c r="A2161" t="s">
        <v>2208</v>
      </c>
      <c r="B2161" s="1">
        <v>44450</v>
      </c>
      <c r="D2161" s="1">
        <v>45762</v>
      </c>
      <c r="E2161" s="1">
        <v>45762</v>
      </c>
      <c r="F2161" s="1">
        <v>45934</v>
      </c>
      <c r="G2161" s="1">
        <v>45934</v>
      </c>
      <c r="H2161">
        <v>5</v>
      </c>
      <c r="I2161">
        <v>397.65</v>
      </c>
      <c r="J2161">
        <v>79.53</v>
      </c>
      <c r="K2161">
        <v>28.92</v>
      </c>
      <c r="L2161" t="s">
        <v>59</v>
      </c>
      <c r="M2161" t="s">
        <v>80</v>
      </c>
      <c r="N2161" t="s">
        <v>42</v>
      </c>
      <c r="O2161">
        <v>18</v>
      </c>
      <c r="P2161" t="s">
        <v>49</v>
      </c>
      <c r="Q2161" t="s">
        <v>66</v>
      </c>
      <c r="R2161" t="s">
        <v>44</v>
      </c>
      <c r="S2161" t="s">
        <v>100</v>
      </c>
      <c r="T2161">
        <v>0</v>
      </c>
      <c r="U2161">
        <v>0</v>
      </c>
      <c r="V2161">
        <v>0</v>
      </c>
      <c r="W2161">
        <v>0</v>
      </c>
      <c r="X2161">
        <v>1</v>
      </c>
      <c r="Y2161" s="1">
        <v>45509</v>
      </c>
      <c r="Z2161" s="1">
        <v>45509</v>
      </c>
      <c r="AA2161">
        <v>3</v>
      </c>
      <c r="AB2161" t="s">
        <v>38</v>
      </c>
      <c r="AC2161" t="b">
        <v>1</v>
      </c>
      <c r="AD2161" t="b">
        <v>0</v>
      </c>
    </row>
    <row r="2162" spans="1:30" x14ac:dyDescent="0.25">
      <c r="A2162" t="s">
        <v>2209</v>
      </c>
      <c r="B2162" s="1">
        <v>44607</v>
      </c>
      <c r="D2162" s="1">
        <v>45483</v>
      </c>
      <c r="E2162" s="1">
        <v>45483</v>
      </c>
      <c r="F2162" s="1">
        <v>45859</v>
      </c>
      <c r="G2162" s="1">
        <v>45859</v>
      </c>
      <c r="H2162">
        <v>4</v>
      </c>
      <c r="I2162">
        <v>87.82</v>
      </c>
      <c r="J2162">
        <v>21.96</v>
      </c>
      <c r="K2162">
        <v>1.66</v>
      </c>
      <c r="L2162" t="s">
        <v>65</v>
      </c>
      <c r="M2162" t="s">
        <v>88</v>
      </c>
      <c r="N2162" t="s">
        <v>48</v>
      </c>
      <c r="O2162">
        <v>37</v>
      </c>
      <c r="P2162" t="s">
        <v>34</v>
      </c>
      <c r="Q2162" t="s">
        <v>66</v>
      </c>
      <c r="R2162" t="s">
        <v>63</v>
      </c>
      <c r="S2162" t="s">
        <v>96</v>
      </c>
      <c r="T2162">
        <v>0</v>
      </c>
      <c r="U2162">
        <v>0</v>
      </c>
      <c r="V2162">
        <v>0</v>
      </c>
      <c r="W2162">
        <v>1</v>
      </c>
      <c r="X2162">
        <v>0</v>
      </c>
      <c r="Y2162" s="1">
        <v>45639</v>
      </c>
      <c r="Z2162" s="1">
        <v>45639</v>
      </c>
      <c r="AA2162">
        <v>0</v>
      </c>
      <c r="AB2162" t="s">
        <v>38</v>
      </c>
      <c r="AC2162" t="b">
        <v>0</v>
      </c>
      <c r="AD2162" t="b">
        <v>0</v>
      </c>
    </row>
    <row r="2163" spans="1:30" x14ac:dyDescent="0.25">
      <c r="A2163" t="s">
        <v>2210</v>
      </c>
      <c r="B2163" s="1">
        <v>44708</v>
      </c>
      <c r="D2163" s="1">
        <v>44868</v>
      </c>
      <c r="E2163" s="1">
        <v>44868</v>
      </c>
      <c r="F2163" s="1">
        <v>45893</v>
      </c>
      <c r="G2163" s="1">
        <v>45893</v>
      </c>
      <c r="H2163">
        <v>3</v>
      </c>
      <c r="I2163">
        <v>76.17</v>
      </c>
      <c r="J2163">
        <v>25.39</v>
      </c>
      <c r="K2163">
        <v>3.56</v>
      </c>
      <c r="L2163" t="s">
        <v>87</v>
      </c>
      <c r="M2163" t="s">
        <v>104</v>
      </c>
      <c r="N2163" t="s">
        <v>48</v>
      </c>
      <c r="O2163">
        <v>24</v>
      </c>
      <c r="P2163" t="s">
        <v>70</v>
      </c>
      <c r="Q2163" t="s">
        <v>55</v>
      </c>
      <c r="R2163" t="s">
        <v>44</v>
      </c>
      <c r="S2163" t="s">
        <v>96</v>
      </c>
      <c r="T2163">
        <v>0</v>
      </c>
      <c r="U2163">
        <v>0</v>
      </c>
      <c r="V2163">
        <v>0</v>
      </c>
      <c r="W2163">
        <v>0</v>
      </c>
      <c r="X2163">
        <v>2</v>
      </c>
      <c r="Y2163" s="1">
        <v>45376</v>
      </c>
      <c r="Z2163" s="1">
        <v>45376</v>
      </c>
      <c r="AA2163">
        <v>0</v>
      </c>
      <c r="AB2163" t="s">
        <v>52</v>
      </c>
      <c r="AC2163" t="b">
        <v>0</v>
      </c>
      <c r="AD2163" t="b">
        <v>0</v>
      </c>
    </row>
    <row r="2164" spans="1:30" x14ac:dyDescent="0.25">
      <c r="A2164" t="s">
        <v>2211</v>
      </c>
      <c r="B2164" s="1">
        <v>44800</v>
      </c>
      <c r="D2164" s="1">
        <v>45272</v>
      </c>
      <c r="E2164" s="1">
        <v>45272</v>
      </c>
      <c r="F2164" s="1">
        <v>45518</v>
      </c>
      <c r="G2164" s="1">
        <v>45518</v>
      </c>
      <c r="H2164">
        <v>6</v>
      </c>
      <c r="I2164">
        <v>460.15</v>
      </c>
      <c r="J2164">
        <v>76.69</v>
      </c>
      <c r="K2164">
        <v>115.84</v>
      </c>
      <c r="L2164" t="s">
        <v>47</v>
      </c>
      <c r="M2164" t="s">
        <v>76</v>
      </c>
      <c r="N2164" t="s">
        <v>48</v>
      </c>
      <c r="O2164">
        <v>44</v>
      </c>
      <c r="P2164" t="s">
        <v>34</v>
      </c>
      <c r="Q2164" t="s">
        <v>66</v>
      </c>
      <c r="R2164" t="s">
        <v>44</v>
      </c>
      <c r="S2164" t="s">
        <v>45</v>
      </c>
      <c r="T2164">
        <v>0</v>
      </c>
      <c r="U2164">
        <v>1</v>
      </c>
      <c r="V2164">
        <v>0</v>
      </c>
      <c r="W2164">
        <v>1</v>
      </c>
      <c r="X2164">
        <v>2</v>
      </c>
      <c r="Y2164">
        <v>0</v>
      </c>
      <c r="Z2164" t="s">
        <v>37</v>
      </c>
      <c r="AA2164">
        <v>0</v>
      </c>
      <c r="AB2164" t="s">
        <v>38</v>
      </c>
      <c r="AC2164" t="b">
        <v>1</v>
      </c>
      <c r="AD2164" t="b">
        <v>0</v>
      </c>
    </row>
    <row r="2165" spans="1:30" x14ac:dyDescent="0.25">
      <c r="A2165" t="s">
        <v>2212</v>
      </c>
      <c r="B2165" s="1">
        <v>45258</v>
      </c>
      <c r="D2165" s="1">
        <v>45930</v>
      </c>
      <c r="E2165" s="1">
        <v>45930</v>
      </c>
      <c r="F2165" s="1">
        <v>45935</v>
      </c>
      <c r="G2165" s="1">
        <v>45935</v>
      </c>
      <c r="H2165">
        <v>4</v>
      </c>
      <c r="I2165">
        <v>132.68</v>
      </c>
      <c r="J2165">
        <v>33.17</v>
      </c>
      <c r="K2165">
        <v>66.099999999999994</v>
      </c>
      <c r="L2165" t="s">
        <v>65</v>
      </c>
      <c r="M2165" t="s">
        <v>60</v>
      </c>
      <c r="N2165" t="s">
        <v>48</v>
      </c>
      <c r="O2165">
        <v>34</v>
      </c>
      <c r="P2165" t="s">
        <v>34</v>
      </c>
      <c r="Q2165" t="s">
        <v>82</v>
      </c>
      <c r="R2165" t="s">
        <v>67</v>
      </c>
      <c r="S2165" t="s">
        <v>72</v>
      </c>
      <c r="T2165">
        <v>1</v>
      </c>
      <c r="U2165">
        <v>1</v>
      </c>
      <c r="V2165">
        <v>0</v>
      </c>
      <c r="W2165">
        <v>1</v>
      </c>
      <c r="X2165">
        <v>2</v>
      </c>
      <c r="Y2165" s="1">
        <v>45411</v>
      </c>
      <c r="Z2165" s="1">
        <v>45411</v>
      </c>
      <c r="AA2165">
        <v>9</v>
      </c>
      <c r="AB2165" t="s">
        <v>38</v>
      </c>
      <c r="AC2165" t="b">
        <v>0</v>
      </c>
      <c r="AD2165" t="b">
        <v>0</v>
      </c>
    </row>
    <row r="2166" spans="1:30" x14ac:dyDescent="0.25">
      <c r="A2166" t="s">
        <v>2213</v>
      </c>
      <c r="B2166" s="1">
        <v>44627</v>
      </c>
      <c r="D2166" s="1">
        <v>45178</v>
      </c>
      <c r="E2166" s="1">
        <v>45178</v>
      </c>
      <c r="F2166" s="1">
        <v>45361</v>
      </c>
      <c r="G2166" s="1">
        <v>45361</v>
      </c>
      <c r="H2166">
        <v>5</v>
      </c>
      <c r="I2166">
        <v>322.64</v>
      </c>
      <c r="J2166">
        <v>64.53</v>
      </c>
      <c r="K2166">
        <v>2.14</v>
      </c>
      <c r="L2166" t="s">
        <v>31</v>
      </c>
      <c r="M2166" t="s">
        <v>32</v>
      </c>
      <c r="N2166" t="s">
        <v>48</v>
      </c>
      <c r="O2166">
        <v>22</v>
      </c>
      <c r="P2166" t="s">
        <v>70</v>
      </c>
      <c r="Q2166" t="s">
        <v>43</v>
      </c>
      <c r="R2166" t="s">
        <v>67</v>
      </c>
      <c r="S2166" t="s">
        <v>57</v>
      </c>
      <c r="T2166">
        <v>0</v>
      </c>
      <c r="U2166">
        <v>1</v>
      </c>
      <c r="V2166">
        <v>0</v>
      </c>
      <c r="W2166">
        <v>1</v>
      </c>
      <c r="X2166">
        <v>0</v>
      </c>
      <c r="Y2166" s="1">
        <v>45293</v>
      </c>
      <c r="Z2166" s="1">
        <v>45293</v>
      </c>
      <c r="AA2166">
        <v>4</v>
      </c>
      <c r="AB2166" t="s">
        <v>38</v>
      </c>
      <c r="AC2166" t="b">
        <v>1</v>
      </c>
      <c r="AD2166" t="b">
        <v>0</v>
      </c>
    </row>
    <row r="2167" spans="1:30" x14ac:dyDescent="0.25">
      <c r="A2167" t="s">
        <v>2214</v>
      </c>
      <c r="B2167" s="1">
        <v>44488</v>
      </c>
      <c r="D2167" s="1">
        <v>44499</v>
      </c>
      <c r="E2167" s="1">
        <v>44499</v>
      </c>
      <c r="F2167" s="1">
        <v>45290</v>
      </c>
      <c r="G2167" s="1">
        <v>45290</v>
      </c>
      <c r="H2167">
        <v>2</v>
      </c>
      <c r="I2167">
        <v>9.5299999999999994</v>
      </c>
      <c r="J2167">
        <v>4.7699999999999996</v>
      </c>
      <c r="K2167">
        <v>4.38</v>
      </c>
      <c r="L2167" t="s">
        <v>87</v>
      </c>
      <c r="M2167" t="s">
        <v>60</v>
      </c>
      <c r="N2167" t="s">
        <v>48</v>
      </c>
      <c r="O2167">
        <v>24</v>
      </c>
      <c r="P2167" t="s">
        <v>70</v>
      </c>
      <c r="Q2167" t="s">
        <v>66</v>
      </c>
      <c r="R2167" t="s">
        <v>63</v>
      </c>
      <c r="S2167" t="s">
        <v>57</v>
      </c>
      <c r="T2167">
        <v>0</v>
      </c>
      <c r="U2167">
        <v>0</v>
      </c>
      <c r="V2167">
        <v>0</v>
      </c>
      <c r="W2167">
        <v>0</v>
      </c>
      <c r="X2167">
        <v>1</v>
      </c>
      <c r="Y2167">
        <v>0</v>
      </c>
      <c r="Z2167" t="s">
        <v>37</v>
      </c>
      <c r="AA2167">
        <v>4</v>
      </c>
      <c r="AB2167" t="s">
        <v>73</v>
      </c>
      <c r="AC2167" t="b">
        <v>1</v>
      </c>
      <c r="AD2167" t="b">
        <v>0</v>
      </c>
    </row>
    <row r="2168" spans="1:30" x14ac:dyDescent="0.25">
      <c r="A2168" t="s">
        <v>1478</v>
      </c>
      <c r="B2168" s="1">
        <v>43897</v>
      </c>
      <c r="D2168" s="1">
        <v>45190</v>
      </c>
      <c r="E2168" s="1">
        <v>45190</v>
      </c>
      <c r="F2168" s="1">
        <v>45286</v>
      </c>
      <c r="G2168" s="1">
        <v>45286</v>
      </c>
      <c r="H2168">
        <v>1</v>
      </c>
      <c r="I2168">
        <v>33.82</v>
      </c>
      <c r="J2168">
        <v>33.82</v>
      </c>
      <c r="K2168">
        <v>27.49</v>
      </c>
      <c r="L2168" t="s">
        <v>59</v>
      </c>
      <c r="M2168" t="s">
        <v>76</v>
      </c>
      <c r="N2168" t="s">
        <v>42</v>
      </c>
      <c r="O2168">
        <v>24</v>
      </c>
      <c r="P2168" t="s">
        <v>70</v>
      </c>
      <c r="Q2168" t="s">
        <v>66</v>
      </c>
      <c r="R2168" t="s">
        <v>63</v>
      </c>
      <c r="S2168" t="s">
        <v>96</v>
      </c>
      <c r="T2168">
        <v>0</v>
      </c>
      <c r="U2168">
        <v>0</v>
      </c>
      <c r="V2168">
        <v>0</v>
      </c>
      <c r="W2168">
        <v>0</v>
      </c>
      <c r="X2168">
        <v>0</v>
      </c>
      <c r="Y2168" s="1">
        <v>44445</v>
      </c>
      <c r="Z2168" s="1">
        <v>44445</v>
      </c>
      <c r="AA2168">
        <v>0</v>
      </c>
      <c r="AB2168" t="s">
        <v>52</v>
      </c>
      <c r="AC2168" t="b">
        <v>1</v>
      </c>
      <c r="AD2168" t="b">
        <v>0</v>
      </c>
    </row>
    <row r="2169" spans="1:30" x14ac:dyDescent="0.25">
      <c r="A2169" t="s">
        <v>2215</v>
      </c>
      <c r="B2169" s="1">
        <v>44608</v>
      </c>
      <c r="D2169" s="1">
        <v>45251</v>
      </c>
      <c r="E2169" s="1">
        <v>45251</v>
      </c>
      <c r="F2169" s="1">
        <v>45916</v>
      </c>
      <c r="G2169" s="1">
        <v>45916</v>
      </c>
      <c r="H2169">
        <v>1</v>
      </c>
      <c r="I2169">
        <v>47.46</v>
      </c>
      <c r="J2169">
        <v>47.46</v>
      </c>
      <c r="K2169">
        <v>0</v>
      </c>
      <c r="L2169" t="s">
        <v>40</v>
      </c>
      <c r="M2169" t="s">
        <v>54</v>
      </c>
      <c r="N2169" t="s">
        <v>48</v>
      </c>
      <c r="O2169">
        <v>21</v>
      </c>
      <c r="P2169" t="s">
        <v>70</v>
      </c>
      <c r="Q2169" t="s">
        <v>43</v>
      </c>
      <c r="R2169" t="s">
        <v>35</v>
      </c>
      <c r="S2169" t="s">
        <v>57</v>
      </c>
      <c r="T2169">
        <v>1</v>
      </c>
      <c r="U2169">
        <v>0</v>
      </c>
      <c r="V2169">
        <v>0</v>
      </c>
      <c r="W2169">
        <v>0</v>
      </c>
      <c r="X2169">
        <v>1</v>
      </c>
      <c r="Y2169" s="1">
        <v>45521</v>
      </c>
      <c r="Z2169" s="1">
        <v>45521</v>
      </c>
      <c r="AA2169">
        <v>0</v>
      </c>
      <c r="AB2169" t="s">
        <v>52</v>
      </c>
      <c r="AC2169" t="b">
        <v>0</v>
      </c>
      <c r="AD2169" t="b">
        <v>1</v>
      </c>
    </row>
    <row r="2170" spans="1:30" x14ac:dyDescent="0.25">
      <c r="A2170" t="s">
        <v>2216</v>
      </c>
      <c r="B2170" s="1">
        <v>44972</v>
      </c>
      <c r="D2170">
        <v>0</v>
      </c>
      <c r="E2170" t="s">
        <v>92</v>
      </c>
      <c r="F2170">
        <v>0</v>
      </c>
      <c r="G2170" t="s">
        <v>92</v>
      </c>
      <c r="H2170">
        <v>0</v>
      </c>
      <c r="I2170">
        <v>0</v>
      </c>
      <c r="J2170">
        <v>0</v>
      </c>
      <c r="K2170">
        <v>0</v>
      </c>
      <c r="L2170" t="s">
        <v>40</v>
      </c>
      <c r="M2170" t="s">
        <v>54</v>
      </c>
      <c r="N2170" t="s">
        <v>48</v>
      </c>
      <c r="O2170">
        <v>18</v>
      </c>
      <c r="P2170" t="s">
        <v>49</v>
      </c>
      <c r="Q2170" t="s">
        <v>90</v>
      </c>
      <c r="R2170" t="s">
        <v>35</v>
      </c>
      <c r="S2170" t="s">
        <v>57</v>
      </c>
      <c r="T2170">
        <v>0</v>
      </c>
      <c r="U2170">
        <v>0</v>
      </c>
      <c r="V2170">
        <v>0</v>
      </c>
      <c r="W2170">
        <v>0</v>
      </c>
      <c r="X2170">
        <v>0</v>
      </c>
      <c r="Y2170">
        <v>0</v>
      </c>
      <c r="Z2170" t="s">
        <v>37</v>
      </c>
      <c r="AA2170">
        <v>6</v>
      </c>
      <c r="AB2170" t="s">
        <v>38</v>
      </c>
      <c r="AC2170" t="b">
        <v>1</v>
      </c>
      <c r="AD2170" t="b">
        <v>1</v>
      </c>
    </row>
    <row r="2171" spans="1:30" x14ac:dyDescent="0.25">
      <c r="A2171" t="s">
        <v>2217</v>
      </c>
      <c r="B2171" s="1">
        <v>44983</v>
      </c>
      <c r="D2171" s="1">
        <v>45388</v>
      </c>
      <c r="E2171" s="1">
        <v>45388</v>
      </c>
      <c r="F2171" s="1">
        <v>45884</v>
      </c>
      <c r="G2171" s="1">
        <v>45884</v>
      </c>
      <c r="H2171">
        <v>5</v>
      </c>
      <c r="I2171">
        <v>147.13999999999999</v>
      </c>
      <c r="J2171">
        <v>29.43</v>
      </c>
      <c r="K2171">
        <v>40.229999999999997</v>
      </c>
      <c r="L2171" t="s">
        <v>40</v>
      </c>
      <c r="M2171" t="s">
        <v>60</v>
      </c>
      <c r="N2171" t="s">
        <v>42</v>
      </c>
      <c r="O2171">
        <v>31</v>
      </c>
      <c r="P2171" t="s">
        <v>34</v>
      </c>
      <c r="Q2171" t="s">
        <v>50</v>
      </c>
      <c r="R2171" t="s">
        <v>67</v>
      </c>
      <c r="S2171" t="s">
        <v>96</v>
      </c>
      <c r="T2171">
        <v>1</v>
      </c>
      <c r="U2171">
        <v>0</v>
      </c>
      <c r="V2171">
        <v>1</v>
      </c>
      <c r="W2171">
        <v>0</v>
      </c>
      <c r="X2171">
        <v>1</v>
      </c>
      <c r="Y2171" s="1">
        <v>45854</v>
      </c>
      <c r="Z2171" s="1">
        <v>45854</v>
      </c>
      <c r="AA2171">
        <v>0</v>
      </c>
      <c r="AB2171" t="s">
        <v>38</v>
      </c>
      <c r="AC2171" t="b">
        <v>1</v>
      </c>
      <c r="AD2171" t="b">
        <v>1</v>
      </c>
    </row>
    <row r="2172" spans="1:30" x14ac:dyDescent="0.25">
      <c r="A2172" t="s">
        <v>2218</v>
      </c>
      <c r="B2172" s="1">
        <v>44319</v>
      </c>
      <c r="D2172" s="1">
        <v>44848</v>
      </c>
      <c r="E2172" s="1">
        <v>44848</v>
      </c>
      <c r="F2172" s="1">
        <v>45211</v>
      </c>
      <c r="G2172" s="1">
        <v>45211</v>
      </c>
      <c r="H2172">
        <v>6</v>
      </c>
      <c r="I2172">
        <v>280.08999999999997</v>
      </c>
      <c r="J2172">
        <v>46.68</v>
      </c>
      <c r="K2172">
        <v>39.5</v>
      </c>
      <c r="L2172" t="s">
        <v>40</v>
      </c>
      <c r="M2172" t="s">
        <v>95</v>
      </c>
      <c r="N2172" t="s">
        <v>42</v>
      </c>
      <c r="O2172">
        <v>24</v>
      </c>
      <c r="P2172" t="s">
        <v>70</v>
      </c>
      <c r="Q2172" t="s">
        <v>82</v>
      </c>
      <c r="R2172" t="s">
        <v>44</v>
      </c>
      <c r="S2172" t="s">
        <v>45</v>
      </c>
      <c r="T2172">
        <v>0</v>
      </c>
      <c r="U2172">
        <v>0</v>
      </c>
      <c r="V2172">
        <v>0</v>
      </c>
      <c r="W2172">
        <v>0</v>
      </c>
      <c r="X2172">
        <v>3</v>
      </c>
      <c r="Y2172" s="1">
        <v>44815</v>
      </c>
      <c r="Z2172" s="1">
        <v>44815</v>
      </c>
      <c r="AA2172">
        <v>0</v>
      </c>
      <c r="AB2172" t="s">
        <v>38</v>
      </c>
      <c r="AC2172" t="b">
        <v>1</v>
      </c>
      <c r="AD2172" t="b">
        <v>0</v>
      </c>
    </row>
    <row r="2173" spans="1:30" x14ac:dyDescent="0.25">
      <c r="A2173" t="s">
        <v>2219</v>
      </c>
      <c r="B2173" s="1">
        <v>45377</v>
      </c>
      <c r="D2173" s="1">
        <v>45518</v>
      </c>
      <c r="E2173" s="1">
        <v>45518</v>
      </c>
      <c r="F2173" s="1">
        <v>45693</v>
      </c>
      <c r="G2173" s="1">
        <v>45693</v>
      </c>
      <c r="H2173">
        <v>4</v>
      </c>
      <c r="I2173">
        <v>172.28</v>
      </c>
      <c r="J2173">
        <v>43.07</v>
      </c>
      <c r="K2173">
        <v>42.78</v>
      </c>
      <c r="L2173" t="s">
        <v>87</v>
      </c>
      <c r="M2173" t="s">
        <v>95</v>
      </c>
      <c r="N2173" t="s">
        <v>33</v>
      </c>
      <c r="O2173">
        <v>47</v>
      </c>
      <c r="P2173" t="s">
        <v>34</v>
      </c>
      <c r="Q2173" t="s">
        <v>50</v>
      </c>
      <c r="R2173" t="s">
        <v>56</v>
      </c>
      <c r="S2173" t="s">
        <v>85</v>
      </c>
      <c r="T2173">
        <v>1</v>
      </c>
      <c r="U2173">
        <v>0</v>
      </c>
      <c r="V2173">
        <v>0</v>
      </c>
      <c r="W2173">
        <v>1</v>
      </c>
      <c r="X2173">
        <v>1</v>
      </c>
      <c r="Y2173" s="1">
        <v>45609</v>
      </c>
      <c r="Z2173" s="1">
        <v>45609</v>
      </c>
      <c r="AA2173">
        <v>0</v>
      </c>
      <c r="AB2173" t="s">
        <v>38</v>
      </c>
      <c r="AC2173" t="b">
        <v>1</v>
      </c>
      <c r="AD2173" t="b">
        <v>0</v>
      </c>
    </row>
    <row r="2174" spans="1:30" x14ac:dyDescent="0.25">
      <c r="A2174" t="s">
        <v>2220</v>
      </c>
      <c r="B2174" s="1">
        <v>44308</v>
      </c>
      <c r="D2174" s="1">
        <v>45900</v>
      </c>
      <c r="E2174" s="1">
        <v>45900</v>
      </c>
      <c r="F2174" s="1">
        <v>45921</v>
      </c>
      <c r="G2174" s="1">
        <v>45921</v>
      </c>
      <c r="H2174">
        <v>3</v>
      </c>
      <c r="I2174">
        <v>132.16</v>
      </c>
      <c r="J2174">
        <v>44.05</v>
      </c>
      <c r="K2174">
        <v>24.67</v>
      </c>
      <c r="L2174" t="s">
        <v>40</v>
      </c>
      <c r="M2174" t="s">
        <v>88</v>
      </c>
      <c r="N2174" t="s">
        <v>33</v>
      </c>
      <c r="O2174">
        <v>35</v>
      </c>
      <c r="P2174" t="s">
        <v>34</v>
      </c>
      <c r="Q2174" t="s">
        <v>35</v>
      </c>
      <c r="R2174" t="s">
        <v>63</v>
      </c>
      <c r="S2174" t="s">
        <v>72</v>
      </c>
      <c r="T2174">
        <v>0</v>
      </c>
      <c r="U2174">
        <v>0</v>
      </c>
      <c r="V2174">
        <v>0</v>
      </c>
      <c r="W2174">
        <v>1</v>
      </c>
      <c r="X2174">
        <v>1</v>
      </c>
      <c r="Y2174" s="1">
        <v>44771</v>
      </c>
      <c r="Z2174" s="1">
        <v>44771</v>
      </c>
      <c r="AA2174">
        <v>7</v>
      </c>
      <c r="AB2174" t="s">
        <v>38</v>
      </c>
      <c r="AC2174" t="b">
        <v>1</v>
      </c>
      <c r="AD2174" t="b">
        <v>0</v>
      </c>
    </row>
    <row r="2175" spans="1:30" x14ac:dyDescent="0.25">
      <c r="A2175" t="s">
        <v>2221</v>
      </c>
      <c r="B2175" s="1">
        <v>44291</v>
      </c>
      <c r="D2175" s="1">
        <v>44326</v>
      </c>
      <c r="E2175" s="1">
        <v>44326</v>
      </c>
      <c r="F2175">
        <v>0</v>
      </c>
      <c r="G2175" t="s">
        <v>92</v>
      </c>
      <c r="H2175">
        <v>0</v>
      </c>
      <c r="I2175">
        <v>0</v>
      </c>
      <c r="J2175">
        <v>0</v>
      </c>
      <c r="K2175">
        <v>0</v>
      </c>
      <c r="L2175" t="s">
        <v>87</v>
      </c>
      <c r="M2175" t="s">
        <v>32</v>
      </c>
      <c r="N2175" t="s">
        <v>42</v>
      </c>
      <c r="O2175">
        <v>54</v>
      </c>
      <c r="P2175" t="s">
        <v>34</v>
      </c>
      <c r="Q2175" t="s">
        <v>50</v>
      </c>
      <c r="R2175" t="s">
        <v>56</v>
      </c>
      <c r="S2175" t="s">
        <v>85</v>
      </c>
      <c r="T2175">
        <v>0</v>
      </c>
      <c r="U2175">
        <v>0</v>
      </c>
      <c r="V2175">
        <v>0</v>
      </c>
      <c r="W2175">
        <v>0</v>
      </c>
      <c r="X2175">
        <v>0</v>
      </c>
      <c r="Y2175" s="1">
        <v>45410</v>
      </c>
      <c r="Z2175" s="1">
        <v>45410</v>
      </c>
      <c r="AA2175">
        <v>0</v>
      </c>
      <c r="AB2175" t="s">
        <v>73</v>
      </c>
      <c r="AC2175" t="b">
        <v>0</v>
      </c>
      <c r="AD2175" t="b">
        <v>1</v>
      </c>
    </row>
    <row r="2176" spans="1:30" x14ac:dyDescent="0.25">
      <c r="A2176" t="s">
        <v>2222</v>
      </c>
      <c r="B2176" s="1">
        <v>45258</v>
      </c>
      <c r="D2176" s="1">
        <v>45599</v>
      </c>
      <c r="E2176" s="1">
        <v>45599</v>
      </c>
      <c r="F2176" s="1">
        <v>45779</v>
      </c>
      <c r="G2176" s="1">
        <v>45779</v>
      </c>
      <c r="H2176">
        <v>4</v>
      </c>
      <c r="I2176">
        <v>202.53</v>
      </c>
      <c r="J2176">
        <v>50.63</v>
      </c>
      <c r="K2176">
        <v>50.96</v>
      </c>
      <c r="L2176" t="s">
        <v>47</v>
      </c>
      <c r="M2176" t="s">
        <v>104</v>
      </c>
      <c r="N2176" t="s">
        <v>48</v>
      </c>
      <c r="O2176">
        <v>16</v>
      </c>
      <c r="P2176" t="s">
        <v>49</v>
      </c>
      <c r="Q2176" t="s">
        <v>35</v>
      </c>
      <c r="R2176" t="s">
        <v>56</v>
      </c>
      <c r="S2176" t="s">
        <v>45</v>
      </c>
      <c r="T2176">
        <v>0</v>
      </c>
      <c r="U2176">
        <v>0</v>
      </c>
      <c r="V2176">
        <v>0</v>
      </c>
      <c r="W2176">
        <v>1</v>
      </c>
      <c r="X2176">
        <v>2</v>
      </c>
      <c r="Y2176" s="1">
        <v>45663</v>
      </c>
      <c r="Z2176" s="1">
        <v>45663</v>
      </c>
      <c r="AA2176">
        <v>3</v>
      </c>
      <c r="AB2176" t="s">
        <v>52</v>
      </c>
      <c r="AC2176" t="b">
        <v>1</v>
      </c>
      <c r="AD2176" t="b">
        <v>0</v>
      </c>
    </row>
    <row r="2177" spans="1:30" x14ac:dyDescent="0.25">
      <c r="A2177" t="s">
        <v>2223</v>
      </c>
      <c r="B2177" s="1">
        <v>44280</v>
      </c>
      <c r="D2177" s="1">
        <v>44845</v>
      </c>
      <c r="E2177" s="1">
        <v>44845</v>
      </c>
      <c r="F2177" s="1">
        <v>45707</v>
      </c>
      <c r="G2177" s="1">
        <v>45707</v>
      </c>
      <c r="H2177">
        <v>2</v>
      </c>
      <c r="I2177">
        <v>279.18</v>
      </c>
      <c r="J2177">
        <v>139.59</v>
      </c>
      <c r="K2177">
        <v>89.19</v>
      </c>
      <c r="L2177" t="s">
        <v>65</v>
      </c>
      <c r="M2177" t="s">
        <v>54</v>
      </c>
      <c r="N2177" t="s">
        <v>33</v>
      </c>
      <c r="O2177">
        <v>40</v>
      </c>
      <c r="P2177" t="s">
        <v>34</v>
      </c>
      <c r="Q2177" t="s">
        <v>50</v>
      </c>
      <c r="R2177" t="s">
        <v>56</v>
      </c>
      <c r="S2177" t="s">
        <v>85</v>
      </c>
      <c r="T2177">
        <v>0</v>
      </c>
      <c r="U2177">
        <v>0</v>
      </c>
      <c r="V2177">
        <v>0</v>
      </c>
      <c r="W2177">
        <v>0</v>
      </c>
      <c r="X2177">
        <v>1</v>
      </c>
      <c r="Y2177" s="1">
        <v>45090</v>
      </c>
      <c r="Z2177" s="1">
        <v>45090</v>
      </c>
      <c r="AA2177">
        <v>0</v>
      </c>
      <c r="AB2177" t="s">
        <v>38</v>
      </c>
      <c r="AC2177" t="b">
        <v>1</v>
      </c>
      <c r="AD2177" t="b">
        <v>0</v>
      </c>
    </row>
    <row r="2178" spans="1:30" x14ac:dyDescent="0.25">
      <c r="A2178" t="s">
        <v>2224</v>
      </c>
      <c r="B2178" s="1">
        <v>45302</v>
      </c>
      <c r="D2178" s="1">
        <v>45922</v>
      </c>
      <c r="E2178" s="1">
        <v>45922</v>
      </c>
      <c r="F2178" s="1">
        <v>45923</v>
      </c>
      <c r="G2178" s="1">
        <v>45923</v>
      </c>
      <c r="H2178">
        <v>5</v>
      </c>
      <c r="I2178">
        <v>237.81</v>
      </c>
      <c r="J2178">
        <v>47.56</v>
      </c>
      <c r="K2178">
        <v>25.55</v>
      </c>
      <c r="L2178" t="s">
        <v>31</v>
      </c>
      <c r="M2178" t="s">
        <v>41</v>
      </c>
      <c r="N2178" t="s">
        <v>42</v>
      </c>
      <c r="O2178">
        <v>40</v>
      </c>
      <c r="P2178" t="s">
        <v>34</v>
      </c>
      <c r="Q2178" t="s">
        <v>55</v>
      </c>
      <c r="R2178" t="s">
        <v>67</v>
      </c>
      <c r="S2178" t="s">
        <v>85</v>
      </c>
      <c r="T2178">
        <v>0</v>
      </c>
      <c r="U2178">
        <v>0</v>
      </c>
      <c r="V2178">
        <v>0</v>
      </c>
      <c r="W2178">
        <v>0</v>
      </c>
      <c r="X2178">
        <v>1</v>
      </c>
      <c r="Y2178" s="1">
        <v>45765</v>
      </c>
      <c r="Z2178" s="1">
        <v>45765</v>
      </c>
      <c r="AA2178">
        <v>9</v>
      </c>
      <c r="AB2178" t="s">
        <v>73</v>
      </c>
      <c r="AC2178" t="b">
        <v>0</v>
      </c>
      <c r="AD2178" t="b">
        <v>0</v>
      </c>
    </row>
    <row r="2179" spans="1:30" x14ac:dyDescent="0.25">
      <c r="A2179" t="s">
        <v>2225</v>
      </c>
      <c r="B2179" s="1">
        <v>45058</v>
      </c>
      <c r="D2179" s="1">
        <v>45082</v>
      </c>
      <c r="E2179" s="1">
        <v>45082</v>
      </c>
      <c r="F2179" s="1">
        <v>45130</v>
      </c>
      <c r="G2179" s="1">
        <v>45130</v>
      </c>
      <c r="H2179">
        <v>3</v>
      </c>
      <c r="I2179">
        <v>336.67</v>
      </c>
      <c r="J2179">
        <v>112.22</v>
      </c>
      <c r="K2179">
        <v>60.93</v>
      </c>
      <c r="L2179" t="s">
        <v>65</v>
      </c>
      <c r="M2179" t="s">
        <v>95</v>
      </c>
      <c r="N2179" t="s">
        <v>33</v>
      </c>
      <c r="O2179">
        <v>57</v>
      </c>
      <c r="P2179" t="s">
        <v>34</v>
      </c>
      <c r="Q2179" t="s">
        <v>55</v>
      </c>
      <c r="R2179" t="s">
        <v>67</v>
      </c>
      <c r="S2179" t="s">
        <v>45</v>
      </c>
      <c r="T2179">
        <v>1</v>
      </c>
      <c r="U2179">
        <v>0</v>
      </c>
      <c r="V2179">
        <v>0</v>
      </c>
      <c r="W2179">
        <v>0</v>
      </c>
      <c r="X2179">
        <v>2</v>
      </c>
      <c r="Y2179" s="1">
        <v>45063</v>
      </c>
      <c r="Z2179" s="1">
        <v>45063</v>
      </c>
      <c r="AA2179">
        <v>0</v>
      </c>
      <c r="AB2179" t="s">
        <v>38</v>
      </c>
      <c r="AC2179" t="b">
        <v>1</v>
      </c>
      <c r="AD2179" t="b">
        <v>0</v>
      </c>
    </row>
    <row r="2180" spans="1:30" x14ac:dyDescent="0.25">
      <c r="A2180" t="s">
        <v>2226</v>
      </c>
      <c r="B2180" s="1">
        <v>44678</v>
      </c>
      <c r="D2180" s="1">
        <v>44918</v>
      </c>
      <c r="E2180" s="1">
        <v>44918</v>
      </c>
      <c r="F2180" s="1">
        <v>45557</v>
      </c>
      <c r="G2180" s="1">
        <v>45557</v>
      </c>
      <c r="H2180">
        <v>3</v>
      </c>
      <c r="I2180">
        <v>17.850000000000001</v>
      </c>
      <c r="J2180">
        <v>5.95</v>
      </c>
      <c r="K2180">
        <v>7.42</v>
      </c>
      <c r="L2180" t="s">
        <v>65</v>
      </c>
      <c r="M2180" t="s">
        <v>41</v>
      </c>
      <c r="N2180" t="s">
        <v>42</v>
      </c>
      <c r="O2180">
        <v>43</v>
      </c>
      <c r="P2180" t="s">
        <v>34</v>
      </c>
      <c r="Q2180" t="s">
        <v>50</v>
      </c>
      <c r="R2180" t="s">
        <v>44</v>
      </c>
      <c r="S2180" t="s">
        <v>85</v>
      </c>
      <c r="T2180">
        <v>0</v>
      </c>
      <c r="U2180">
        <v>0</v>
      </c>
      <c r="V2180">
        <v>1</v>
      </c>
      <c r="W2180">
        <v>1</v>
      </c>
      <c r="X2180">
        <v>1</v>
      </c>
      <c r="Y2180" s="1">
        <v>45694</v>
      </c>
      <c r="Z2180" s="1">
        <v>45694</v>
      </c>
      <c r="AA2180">
        <v>0</v>
      </c>
      <c r="AB2180" t="s">
        <v>38</v>
      </c>
      <c r="AC2180" t="b">
        <v>1</v>
      </c>
      <c r="AD2180" t="b">
        <v>1</v>
      </c>
    </row>
    <row r="2181" spans="1:30" x14ac:dyDescent="0.25">
      <c r="A2181" t="s">
        <v>2227</v>
      </c>
      <c r="B2181" s="1">
        <v>45549</v>
      </c>
      <c r="D2181" s="1">
        <v>45828</v>
      </c>
      <c r="E2181" s="1">
        <v>45828</v>
      </c>
      <c r="F2181" s="1">
        <v>45932</v>
      </c>
      <c r="G2181" s="1">
        <v>45932</v>
      </c>
      <c r="H2181">
        <v>6</v>
      </c>
      <c r="I2181">
        <v>562.85</v>
      </c>
      <c r="J2181">
        <v>93.81</v>
      </c>
      <c r="K2181">
        <v>53.09</v>
      </c>
      <c r="L2181" t="s">
        <v>59</v>
      </c>
      <c r="M2181" t="s">
        <v>76</v>
      </c>
      <c r="N2181" t="s">
        <v>42</v>
      </c>
      <c r="O2181">
        <v>36</v>
      </c>
      <c r="P2181" t="s">
        <v>34</v>
      </c>
      <c r="Q2181" t="s">
        <v>90</v>
      </c>
      <c r="R2181" t="s">
        <v>63</v>
      </c>
      <c r="S2181" t="s">
        <v>96</v>
      </c>
      <c r="T2181">
        <v>1</v>
      </c>
      <c r="U2181">
        <v>0</v>
      </c>
      <c r="V2181">
        <v>1</v>
      </c>
      <c r="W2181">
        <v>2</v>
      </c>
      <c r="X2181">
        <v>0</v>
      </c>
      <c r="Y2181" s="1">
        <v>45570</v>
      </c>
      <c r="Z2181" s="1">
        <v>45570</v>
      </c>
      <c r="AA2181">
        <v>0</v>
      </c>
      <c r="AB2181" t="s">
        <v>38</v>
      </c>
      <c r="AC2181" t="b">
        <v>1</v>
      </c>
      <c r="AD2181" t="b">
        <v>0</v>
      </c>
    </row>
    <row r="2182" spans="1:30" x14ac:dyDescent="0.25">
      <c r="A2182" t="s">
        <v>2228</v>
      </c>
      <c r="B2182" s="1">
        <v>44186</v>
      </c>
      <c r="D2182" s="1">
        <v>44203</v>
      </c>
      <c r="E2182" s="1">
        <v>44203</v>
      </c>
      <c r="F2182" s="1">
        <v>45442</v>
      </c>
      <c r="G2182" s="1">
        <v>45442</v>
      </c>
      <c r="H2182">
        <v>1</v>
      </c>
      <c r="I2182">
        <v>119.87</v>
      </c>
      <c r="J2182">
        <v>119.87</v>
      </c>
      <c r="K2182">
        <v>126.31</v>
      </c>
      <c r="L2182" t="s">
        <v>65</v>
      </c>
      <c r="M2182" t="s">
        <v>69</v>
      </c>
      <c r="N2182" t="s">
        <v>48</v>
      </c>
      <c r="O2182">
        <v>42</v>
      </c>
      <c r="P2182" t="s">
        <v>34</v>
      </c>
      <c r="Q2182" t="s">
        <v>90</v>
      </c>
      <c r="R2182" t="s">
        <v>63</v>
      </c>
      <c r="S2182" t="s">
        <v>51</v>
      </c>
      <c r="T2182">
        <v>0</v>
      </c>
      <c r="U2182">
        <v>0</v>
      </c>
      <c r="V2182">
        <v>0</v>
      </c>
      <c r="W2182">
        <v>0</v>
      </c>
      <c r="X2182">
        <v>1</v>
      </c>
      <c r="Y2182" s="1">
        <v>44900</v>
      </c>
      <c r="Z2182" s="1">
        <v>44900</v>
      </c>
      <c r="AA2182">
        <v>0</v>
      </c>
      <c r="AB2182" t="s">
        <v>73</v>
      </c>
      <c r="AC2182" t="b">
        <v>1</v>
      </c>
      <c r="AD2182" t="b">
        <v>0</v>
      </c>
    </row>
    <row r="2183" spans="1:30" x14ac:dyDescent="0.25">
      <c r="A2183" t="s">
        <v>2229</v>
      </c>
      <c r="B2183" s="1">
        <v>44790</v>
      </c>
      <c r="D2183" s="1">
        <v>44865</v>
      </c>
      <c r="E2183" s="1">
        <v>44865</v>
      </c>
      <c r="F2183" s="1">
        <v>45598</v>
      </c>
      <c r="G2183" s="1">
        <v>45598</v>
      </c>
      <c r="H2183">
        <v>8</v>
      </c>
      <c r="I2183">
        <v>429.26</v>
      </c>
      <c r="J2183">
        <v>53.66</v>
      </c>
      <c r="K2183">
        <v>86.36</v>
      </c>
      <c r="L2183" t="s">
        <v>65</v>
      </c>
      <c r="M2183" t="s">
        <v>104</v>
      </c>
      <c r="N2183" t="s">
        <v>42</v>
      </c>
      <c r="O2183">
        <v>30</v>
      </c>
      <c r="P2183" t="s">
        <v>70</v>
      </c>
      <c r="Q2183" t="s">
        <v>90</v>
      </c>
      <c r="R2183" t="s">
        <v>67</v>
      </c>
      <c r="S2183" t="s">
        <v>51</v>
      </c>
      <c r="T2183">
        <v>0</v>
      </c>
      <c r="U2183">
        <v>0</v>
      </c>
      <c r="V2183">
        <v>1</v>
      </c>
      <c r="W2183">
        <v>0</v>
      </c>
      <c r="X2183">
        <v>1</v>
      </c>
      <c r="Y2183" s="1">
        <v>45774</v>
      </c>
      <c r="Z2183" s="1">
        <v>45774</v>
      </c>
      <c r="AA2183">
        <v>0</v>
      </c>
      <c r="AB2183" t="s">
        <v>73</v>
      </c>
      <c r="AC2183" t="b">
        <v>0</v>
      </c>
      <c r="AD2183" t="b">
        <v>0</v>
      </c>
    </row>
    <row r="2184" spans="1:30" x14ac:dyDescent="0.25">
      <c r="A2184" t="s">
        <v>2230</v>
      </c>
      <c r="B2184" s="1">
        <v>45529</v>
      </c>
      <c r="D2184" s="1">
        <v>45673</v>
      </c>
      <c r="E2184" s="1">
        <v>45673</v>
      </c>
      <c r="F2184" s="1">
        <v>45928</v>
      </c>
      <c r="G2184" s="1">
        <v>45928</v>
      </c>
      <c r="H2184">
        <v>2</v>
      </c>
      <c r="I2184">
        <v>105.17</v>
      </c>
      <c r="J2184">
        <v>52.59</v>
      </c>
      <c r="K2184">
        <v>58.86</v>
      </c>
      <c r="L2184" t="s">
        <v>65</v>
      </c>
      <c r="M2184" t="s">
        <v>104</v>
      </c>
      <c r="N2184" t="s">
        <v>48</v>
      </c>
      <c r="O2184">
        <v>46</v>
      </c>
      <c r="P2184" t="s">
        <v>34</v>
      </c>
      <c r="Q2184" t="s">
        <v>55</v>
      </c>
      <c r="R2184" t="s">
        <v>35</v>
      </c>
      <c r="S2184" t="s">
        <v>72</v>
      </c>
      <c r="T2184">
        <v>0</v>
      </c>
      <c r="U2184">
        <v>1</v>
      </c>
      <c r="V2184">
        <v>0</v>
      </c>
      <c r="W2184">
        <v>0</v>
      </c>
      <c r="X2184">
        <v>2</v>
      </c>
      <c r="Y2184" s="1">
        <v>45838</v>
      </c>
      <c r="Z2184" s="1">
        <v>45838</v>
      </c>
      <c r="AA2184">
        <v>0</v>
      </c>
      <c r="AB2184" t="s">
        <v>38</v>
      </c>
      <c r="AC2184" t="b">
        <v>1</v>
      </c>
      <c r="AD2184" t="b">
        <v>1</v>
      </c>
    </row>
    <row r="2185" spans="1:30" x14ac:dyDescent="0.25">
      <c r="A2185" t="s">
        <v>2231</v>
      </c>
      <c r="B2185" s="1">
        <v>45383</v>
      </c>
      <c r="D2185" s="1">
        <v>45465</v>
      </c>
      <c r="E2185" s="1">
        <v>45465</v>
      </c>
      <c r="F2185" s="1">
        <v>45847</v>
      </c>
      <c r="G2185" s="1">
        <v>45847</v>
      </c>
      <c r="H2185">
        <v>3</v>
      </c>
      <c r="I2185">
        <v>235.06</v>
      </c>
      <c r="J2185">
        <v>78.349999999999994</v>
      </c>
      <c r="K2185">
        <v>97.92</v>
      </c>
      <c r="L2185" t="s">
        <v>31</v>
      </c>
      <c r="M2185" t="s">
        <v>95</v>
      </c>
      <c r="N2185" t="s">
        <v>48</v>
      </c>
      <c r="O2185">
        <v>38</v>
      </c>
      <c r="P2185" t="s">
        <v>34</v>
      </c>
      <c r="Q2185" t="s">
        <v>35</v>
      </c>
      <c r="R2185" t="s">
        <v>56</v>
      </c>
      <c r="S2185" t="s">
        <v>45</v>
      </c>
      <c r="T2185">
        <v>0</v>
      </c>
      <c r="U2185">
        <v>1</v>
      </c>
      <c r="V2185">
        <v>0</v>
      </c>
      <c r="W2185">
        <v>0</v>
      </c>
      <c r="X2185">
        <v>3</v>
      </c>
      <c r="Y2185" s="1">
        <v>45823</v>
      </c>
      <c r="Z2185" s="1">
        <v>45823</v>
      </c>
      <c r="AA2185">
        <v>0</v>
      </c>
      <c r="AB2185" t="s">
        <v>38</v>
      </c>
      <c r="AC2185" t="b">
        <v>1</v>
      </c>
      <c r="AD2185" t="b">
        <v>0</v>
      </c>
    </row>
    <row r="2186" spans="1:30" x14ac:dyDescent="0.25">
      <c r="A2186" t="s">
        <v>2232</v>
      </c>
      <c r="B2186" s="1">
        <v>45577</v>
      </c>
      <c r="D2186" s="1">
        <v>45905</v>
      </c>
      <c r="E2186" s="1">
        <v>45905</v>
      </c>
      <c r="F2186" s="1">
        <v>45911</v>
      </c>
      <c r="G2186" s="1">
        <v>45911</v>
      </c>
      <c r="H2186">
        <v>3</v>
      </c>
      <c r="I2186">
        <v>128.43</v>
      </c>
      <c r="J2186">
        <v>42.81</v>
      </c>
      <c r="K2186">
        <v>66.39</v>
      </c>
      <c r="L2186" t="s">
        <v>59</v>
      </c>
      <c r="M2186" t="s">
        <v>54</v>
      </c>
      <c r="N2186" t="s">
        <v>42</v>
      </c>
      <c r="O2186">
        <v>25</v>
      </c>
      <c r="P2186" t="s">
        <v>70</v>
      </c>
      <c r="Q2186" t="s">
        <v>43</v>
      </c>
      <c r="R2186" t="s">
        <v>35</v>
      </c>
      <c r="S2186" t="s">
        <v>96</v>
      </c>
      <c r="T2186">
        <v>0</v>
      </c>
      <c r="U2186">
        <v>0</v>
      </c>
      <c r="V2186">
        <v>0</v>
      </c>
      <c r="W2186">
        <v>0</v>
      </c>
      <c r="X2186">
        <v>1</v>
      </c>
      <c r="Y2186" s="1">
        <v>45699</v>
      </c>
      <c r="Z2186" s="1">
        <v>45699</v>
      </c>
      <c r="AA2186">
        <v>0</v>
      </c>
      <c r="AB2186" t="s">
        <v>38</v>
      </c>
      <c r="AC2186" t="b">
        <v>0</v>
      </c>
      <c r="AD2186" t="b">
        <v>1</v>
      </c>
    </row>
    <row r="2187" spans="1:30" x14ac:dyDescent="0.25">
      <c r="A2187" t="s">
        <v>2233</v>
      </c>
      <c r="B2187" s="1">
        <v>45479</v>
      </c>
      <c r="D2187" s="1">
        <v>45671</v>
      </c>
      <c r="E2187" s="1">
        <v>45671</v>
      </c>
      <c r="F2187">
        <v>0</v>
      </c>
      <c r="G2187" t="s">
        <v>92</v>
      </c>
      <c r="H2187">
        <v>0</v>
      </c>
      <c r="I2187">
        <v>0</v>
      </c>
      <c r="J2187">
        <v>0</v>
      </c>
      <c r="K2187">
        <v>0</v>
      </c>
      <c r="L2187" t="s">
        <v>59</v>
      </c>
      <c r="M2187" t="s">
        <v>32</v>
      </c>
      <c r="N2187" t="s">
        <v>48</v>
      </c>
      <c r="O2187">
        <v>0</v>
      </c>
      <c r="P2187" t="s">
        <v>80</v>
      </c>
      <c r="Q2187" t="s">
        <v>35</v>
      </c>
      <c r="R2187" t="s">
        <v>63</v>
      </c>
      <c r="S2187" t="s">
        <v>96</v>
      </c>
      <c r="T2187">
        <v>2</v>
      </c>
      <c r="U2187">
        <v>0</v>
      </c>
      <c r="V2187">
        <v>0</v>
      </c>
      <c r="W2187">
        <v>0</v>
      </c>
      <c r="X2187">
        <v>0</v>
      </c>
      <c r="Y2187" s="1">
        <v>45621</v>
      </c>
      <c r="Z2187" s="1">
        <v>45621</v>
      </c>
      <c r="AA2187">
        <v>0</v>
      </c>
      <c r="AB2187" t="s">
        <v>73</v>
      </c>
      <c r="AC2187" t="b">
        <v>1</v>
      </c>
      <c r="AD2187" t="b">
        <v>0</v>
      </c>
    </row>
    <row r="2188" spans="1:30" x14ac:dyDescent="0.25">
      <c r="A2188" t="s">
        <v>2234</v>
      </c>
      <c r="B2188" s="1">
        <v>45085</v>
      </c>
      <c r="D2188">
        <v>0</v>
      </c>
      <c r="E2188" t="s">
        <v>92</v>
      </c>
      <c r="F2188">
        <v>0</v>
      </c>
      <c r="G2188" t="s">
        <v>92</v>
      </c>
      <c r="H2188">
        <v>0</v>
      </c>
      <c r="I2188">
        <v>0</v>
      </c>
      <c r="J2188">
        <v>0</v>
      </c>
      <c r="K2188">
        <v>0</v>
      </c>
      <c r="L2188" t="s">
        <v>40</v>
      </c>
      <c r="M2188" t="s">
        <v>54</v>
      </c>
      <c r="N2188" t="s">
        <v>42</v>
      </c>
      <c r="O2188">
        <v>23</v>
      </c>
      <c r="P2188" t="s">
        <v>70</v>
      </c>
      <c r="Q2188" t="s">
        <v>66</v>
      </c>
      <c r="R2188" t="s">
        <v>35</v>
      </c>
      <c r="S2188" t="s">
        <v>51</v>
      </c>
      <c r="T2188">
        <v>0</v>
      </c>
      <c r="U2188">
        <v>0</v>
      </c>
      <c r="V2188">
        <v>0</v>
      </c>
      <c r="W2188">
        <v>0</v>
      </c>
      <c r="X2188">
        <v>0</v>
      </c>
      <c r="Y2188" s="1">
        <v>45594</v>
      </c>
      <c r="Z2188" s="1">
        <v>45594</v>
      </c>
      <c r="AA2188">
        <v>0</v>
      </c>
      <c r="AB2188" t="s">
        <v>73</v>
      </c>
      <c r="AC2188" t="b">
        <v>1</v>
      </c>
      <c r="AD2188" t="b">
        <v>0</v>
      </c>
    </row>
    <row r="2189" spans="1:30" x14ac:dyDescent="0.25">
      <c r="A2189" t="s">
        <v>2235</v>
      </c>
      <c r="B2189" s="1">
        <v>44770</v>
      </c>
      <c r="D2189" s="1">
        <v>45550</v>
      </c>
      <c r="E2189" s="1">
        <v>45550</v>
      </c>
      <c r="F2189" s="1">
        <v>45818</v>
      </c>
      <c r="G2189" s="1">
        <v>45818</v>
      </c>
      <c r="H2189">
        <v>4</v>
      </c>
      <c r="I2189">
        <v>284.2</v>
      </c>
      <c r="J2189">
        <v>71.05</v>
      </c>
      <c r="K2189">
        <v>89.86</v>
      </c>
      <c r="L2189" t="s">
        <v>47</v>
      </c>
      <c r="M2189" t="s">
        <v>69</v>
      </c>
      <c r="N2189" t="s">
        <v>42</v>
      </c>
      <c r="O2189">
        <v>23</v>
      </c>
      <c r="P2189" t="s">
        <v>70</v>
      </c>
      <c r="Q2189" t="s">
        <v>66</v>
      </c>
      <c r="R2189" t="s">
        <v>56</v>
      </c>
      <c r="S2189" t="s">
        <v>36</v>
      </c>
      <c r="T2189">
        <v>0</v>
      </c>
      <c r="U2189">
        <v>0</v>
      </c>
      <c r="V2189">
        <v>0</v>
      </c>
      <c r="W2189">
        <v>0</v>
      </c>
      <c r="X2189">
        <v>0</v>
      </c>
      <c r="Y2189" s="1">
        <v>45065</v>
      </c>
      <c r="Z2189" s="1">
        <v>45065</v>
      </c>
      <c r="AA2189">
        <v>0</v>
      </c>
      <c r="AB2189" t="s">
        <v>38</v>
      </c>
      <c r="AC2189" t="b">
        <v>0</v>
      </c>
      <c r="AD2189" t="b">
        <v>0</v>
      </c>
    </row>
    <row r="2190" spans="1:30" x14ac:dyDescent="0.25">
      <c r="A2190" t="s">
        <v>2236</v>
      </c>
      <c r="B2190" s="1">
        <v>43888</v>
      </c>
      <c r="D2190" s="1">
        <v>45472</v>
      </c>
      <c r="E2190" s="1">
        <v>45472</v>
      </c>
      <c r="F2190" s="1">
        <v>45774</v>
      </c>
      <c r="G2190" s="1">
        <v>45774</v>
      </c>
      <c r="H2190">
        <v>7</v>
      </c>
      <c r="I2190">
        <v>532.63</v>
      </c>
      <c r="J2190">
        <v>76.09</v>
      </c>
      <c r="K2190">
        <v>68.83</v>
      </c>
      <c r="L2190" t="s">
        <v>40</v>
      </c>
      <c r="M2190" t="s">
        <v>76</v>
      </c>
      <c r="N2190" t="s">
        <v>48</v>
      </c>
      <c r="O2190">
        <v>23</v>
      </c>
      <c r="P2190" t="s">
        <v>70</v>
      </c>
      <c r="Q2190" t="s">
        <v>82</v>
      </c>
      <c r="R2190" t="s">
        <v>67</v>
      </c>
      <c r="S2190" t="s">
        <v>45</v>
      </c>
      <c r="T2190">
        <v>0</v>
      </c>
      <c r="U2190">
        <v>0</v>
      </c>
      <c r="V2190">
        <v>0</v>
      </c>
      <c r="W2190">
        <v>1</v>
      </c>
      <c r="X2190">
        <v>3</v>
      </c>
      <c r="Y2190" s="1">
        <v>44540</v>
      </c>
      <c r="Z2190" s="1">
        <v>44540</v>
      </c>
      <c r="AA2190">
        <v>0</v>
      </c>
      <c r="AB2190" t="s">
        <v>38</v>
      </c>
      <c r="AC2190" t="b">
        <v>1</v>
      </c>
      <c r="AD2190" t="b">
        <v>1</v>
      </c>
    </row>
    <row r="2191" spans="1:30" x14ac:dyDescent="0.25">
      <c r="A2191" t="s">
        <v>2237</v>
      </c>
      <c r="B2191" s="1">
        <v>44196</v>
      </c>
      <c r="D2191">
        <v>0</v>
      </c>
      <c r="E2191" t="s">
        <v>92</v>
      </c>
      <c r="F2191">
        <v>0</v>
      </c>
      <c r="G2191" t="s">
        <v>92</v>
      </c>
      <c r="H2191">
        <v>0</v>
      </c>
      <c r="I2191">
        <v>0</v>
      </c>
      <c r="J2191">
        <v>0</v>
      </c>
      <c r="K2191">
        <v>0</v>
      </c>
      <c r="L2191" t="s">
        <v>31</v>
      </c>
      <c r="M2191" t="s">
        <v>62</v>
      </c>
      <c r="N2191" t="s">
        <v>48</v>
      </c>
      <c r="O2191">
        <v>42</v>
      </c>
      <c r="P2191" t="s">
        <v>34</v>
      </c>
      <c r="Q2191" t="s">
        <v>50</v>
      </c>
      <c r="R2191" t="s">
        <v>35</v>
      </c>
      <c r="S2191" t="s">
        <v>100</v>
      </c>
      <c r="T2191">
        <v>0</v>
      </c>
      <c r="U2191">
        <v>0</v>
      </c>
      <c r="V2191">
        <v>0</v>
      </c>
      <c r="W2191">
        <v>0</v>
      </c>
      <c r="X2191">
        <v>0</v>
      </c>
      <c r="Y2191" s="1">
        <v>44550</v>
      </c>
      <c r="Z2191" s="1">
        <v>44550</v>
      </c>
      <c r="AA2191">
        <v>0</v>
      </c>
      <c r="AB2191" t="s">
        <v>52</v>
      </c>
      <c r="AC2191" t="b">
        <v>1</v>
      </c>
      <c r="AD2191" t="b">
        <v>0</v>
      </c>
    </row>
    <row r="2192" spans="1:30" x14ac:dyDescent="0.25">
      <c r="A2192" t="s">
        <v>2238</v>
      </c>
      <c r="B2192" s="1">
        <v>45417</v>
      </c>
      <c r="D2192" s="1">
        <v>45921</v>
      </c>
      <c r="E2192" s="1">
        <v>45921</v>
      </c>
      <c r="F2192" s="1">
        <v>45941</v>
      </c>
      <c r="G2192" s="1">
        <v>45941</v>
      </c>
      <c r="H2192">
        <v>1</v>
      </c>
      <c r="I2192">
        <v>57.31</v>
      </c>
      <c r="J2192">
        <v>57.31</v>
      </c>
      <c r="K2192">
        <v>20.64</v>
      </c>
      <c r="L2192" t="s">
        <v>31</v>
      </c>
      <c r="M2192" t="s">
        <v>88</v>
      </c>
      <c r="N2192" t="s">
        <v>48</v>
      </c>
      <c r="O2192">
        <v>27</v>
      </c>
      <c r="P2192" t="s">
        <v>70</v>
      </c>
      <c r="Q2192" t="s">
        <v>35</v>
      </c>
      <c r="R2192" t="s">
        <v>35</v>
      </c>
      <c r="S2192" t="s">
        <v>51</v>
      </c>
      <c r="T2192">
        <v>2</v>
      </c>
      <c r="U2192">
        <v>1</v>
      </c>
      <c r="V2192">
        <v>0</v>
      </c>
      <c r="W2192">
        <v>0</v>
      </c>
      <c r="X2192">
        <v>0</v>
      </c>
      <c r="Y2192">
        <v>0</v>
      </c>
      <c r="Z2192" t="s">
        <v>37</v>
      </c>
      <c r="AA2192">
        <v>1</v>
      </c>
      <c r="AB2192" t="s">
        <v>73</v>
      </c>
      <c r="AC2192" t="b">
        <v>1</v>
      </c>
      <c r="AD2192" t="b">
        <v>0</v>
      </c>
    </row>
    <row r="2193" spans="1:30" x14ac:dyDescent="0.25">
      <c r="A2193" t="s">
        <v>2239</v>
      </c>
      <c r="B2193" s="1">
        <v>44017</v>
      </c>
      <c r="D2193" s="1">
        <v>44546</v>
      </c>
      <c r="E2193" s="1">
        <v>44546</v>
      </c>
      <c r="F2193" s="1">
        <v>45227</v>
      </c>
      <c r="G2193" s="1">
        <v>45227</v>
      </c>
      <c r="H2193">
        <v>2</v>
      </c>
      <c r="I2193">
        <v>110.49</v>
      </c>
      <c r="J2193">
        <v>55.25</v>
      </c>
      <c r="K2193">
        <v>88.38</v>
      </c>
      <c r="L2193" t="s">
        <v>31</v>
      </c>
      <c r="M2193" t="s">
        <v>32</v>
      </c>
      <c r="N2193" t="s">
        <v>33</v>
      </c>
      <c r="O2193">
        <v>23</v>
      </c>
      <c r="P2193" t="s">
        <v>70</v>
      </c>
      <c r="Q2193" t="s">
        <v>90</v>
      </c>
      <c r="R2193" t="s">
        <v>44</v>
      </c>
      <c r="S2193" t="s">
        <v>36</v>
      </c>
      <c r="T2193">
        <v>2</v>
      </c>
      <c r="U2193">
        <v>0</v>
      </c>
      <c r="V2193">
        <v>0</v>
      </c>
      <c r="W2193">
        <v>1</v>
      </c>
      <c r="X2193">
        <v>0</v>
      </c>
      <c r="Y2193" s="1">
        <v>45106</v>
      </c>
      <c r="Z2193" s="1">
        <v>45106</v>
      </c>
      <c r="AA2193">
        <v>0</v>
      </c>
      <c r="AB2193" t="s">
        <v>52</v>
      </c>
      <c r="AC2193" t="b">
        <v>0</v>
      </c>
      <c r="AD2193" t="b">
        <v>0</v>
      </c>
    </row>
    <row r="2194" spans="1:30" x14ac:dyDescent="0.25">
      <c r="A2194" t="s">
        <v>2240</v>
      </c>
      <c r="B2194" s="1">
        <v>45006</v>
      </c>
      <c r="D2194" s="1">
        <v>45771</v>
      </c>
      <c r="E2194" s="1">
        <v>45771</v>
      </c>
      <c r="F2194" s="1">
        <v>45785</v>
      </c>
      <c r="G2194" s="1">
        <v>45785</v>
      </c>
      <c r="H2194">
        <v>4</v>
      </c>
      <c r="I2194">
        <v>133.21</v>
      </c>
      <c r="J2194">
        <v>33.299999999999997</v>
      </c>
      <c r="K2194">
        <v>16.579999999999998</v>
      </c>
      <c r="L2194" t="s">
        <v>59</v>
      </c>
      <c r="M2194" t="s">
        <v>76</v>
      </c>
      <c r="N2194" t="s">
        <v>33</v>
      </c>
      <c r="O2194">
        <v>37</v>
      </c>
      <c r="P2194" t="s">
        <v>34</v>
      </c>
      <c r="Q2194" t="s">
        <v>66</v>
      </c>
      <c r="R2194" t="s">
        <v>56</v>
      </c>
      <c r="S2194" t="s">
        <v>57</v>
      </c>
      <c r="T2194">
        <v>0</v>
      </c>
      <c r="U2194">
        <v>0</v>
      </c>
      <c r="V2194">
        <v>0</v>
      </c>
      <c r="W2194">
        <v>1</v>
      </c>
      <c r="X2194">
        <v>0</v>
      </c>
      <c r="Y2194" s="1">
        <v>45008</v>
      </c>
      <c r="Z2194" s="1">
        <v>45008</v>
      </c>
      <c r="AA2194">
        <v>0</v>
      </c>
      <c r="AB2194" t="s">
        <v>38</v>
      </c>
      <c r="AC2194" t="b">
        <v>1</v>
      </c>
      <c r="AD2194" t="b">
        <v>1</v>
      </c>
    </row>
    <row r="2195" spans="1:30" x14ac:dyDescent="0.25">
      <c r="A2195" t="s">
        <v>2241</v>
      </c>
      <c r="B2195" s="1">
        <v>44878</v>
      </c>
      <c r="D2195" s="1">
        <v>45766</v>
      </c>
      <c r="E2195" s="1">
        <v>45766</v>
      </c>
      <c r="F2195" s="1">
        <v>45901</v>
      </c>
      <c r="G2195" s="1">
        <v>45901</v>
      </c>
      <c r="H2195">
        <v>4</v>
      </c>
      <c r="I2195">
        <v>89.77</v>
      </c>
      <c r="J2195">
        <v>22.44</v>
      </c>
      <c r="K2195">
        <v>32.08</v>
      </c>
      <c r="L2195" t="s">
        <v>87</v>
      </c>
      <c r="M2195" t="s">
        <v>76</v>
      </c>
      <c r="N2195" t="s">
        <v>48</v>
      </c>
      <c r="O2195">
        <v>39</v>
      </c>
      <c r="P2195" t="s">
        <v>34</v>
      </c>
      <c r="Q2195" t="s">
        <v>82</v>
      </c>
      <c r="R2195" t="s">
        <v>67</v>
      </c>
      <c r="S2195" t="s">
        <v>72</v>
      </c>
      <c r="T2195">
        <v>0</v>
      </c>
      <c r="U2195">
        <v>0</v>
      </c>
      <c r="V2195">
        <v>0</v>
      </c>
      <c r="W2195">
        <v>0</v>
      </c>
      <c r="X2195">
        <v>1</v>
      </c>
      <c r="Y2195" s="1">
        <v>45713</v>
      </c>
      <c r="Z2195" s="1">
        <v>45713</v>
      </c>
      <c r="AA2195">
        <v>0</v>
      </c>
      <c r="AB2195" t="s">
        <v>38</v>
      </c>
      <c r="AC2195" t="b">
        <v>1</v>
      </c>
      <c r="AD2195" t="b">
        <v>1</v>
      </c>
    </row>
    <row r="2196" spans="1:30" x14ac:dyDescent="0.25">
      <c r="A2196" t="s">
        <v>2242</v>
      </c>
      <c r="B2196" s="1">
        <v>44251</v>
      </c>
      <c r="D2196" s="1">
        <v>44621</v>
      </c>
      <c r="E2196" s="1">
        <v>44621</v>
      </c>
      <c r="F2196" s="1">
        <v>45488</v>
      </c>
      <c r="G2196" s="1">
        <v>45488</v>
      </c>
      <c r="H2196">
        <v>2</v>
      </c>
      <c r="I2196">
        <v>219.92</v>
      </c>
      <c r="J2196">
        <v>109.96</v>
      </c>
      <c r="K2196">
        <v>22.89</v>
      </c>
      <c r="L2196" t="s">
        <v>47</v>
      </c>
      <c r="M2196" t="s">
        <v>41</v>
      </c>
      <c r="N2196" t="s">
        <v>42</v>
      </c>
      <c r="O2196">
        <v>49</v>
      </c>
      <c r="P2196" t="s">
        <v>34</v>
      </c>
      <c r="Q2196" t="s">
        <v>55</v>
      </c>
      <c r="R2196" t="s">
        <v>56</v>
      </c>
      <c r="S2196" t="s">
        <v>100</v>
      </c>
      <c r="T2196">
        <v>0</v>
      </c>
      <c r="U2196">
        <v>0</v>
      </c>
      <c r="V2196">
        <v>0</v>
      </c>
      <c r="W2196">
        <v>0</v>
      </c>
      <c r="X2196">
        <v>1</v>
      </c>
      <c r="Y2196" s="1">
        <v>45301</v>
      </c>
      <c r="Z2196" s="1">
        <v>45301</v>
      </c>
      <c r="AA2196">
        <v>0</v>
      </c>
      <c r="AB2196" t="s">
        <v>38</v>
      </c>
      <c r="AC2196" t="b">
        <v>1</v>
      </c>
      <c r="AD2196" t="b">
        <v>1</v>
      </c>
    </row>
    <row r="2197" spans="1:30" x14ac:dyDescent="0.25">
      <c r="A2197" t="s">
        <v>2243</v>
      </c>
      <c r="B2197" s="1">
        <v>43872</v>
      </c>
      <c r="D2197" s="1">
        <v>43967</v>
      </c>
      <c r="E2197" s="1">
        <v>43967</v>
      </c>
      <c r="F2197" s="1">
        <v>44020</v>
      </c>
      <c r="G2197" s="1">
        <v>44020</v>
      </c>
      <c r="H2197">
        <v>5</v>
      </c>
      <c r="I2197">
        <v>214.84</v>
      </c>
      <c r="J2197">
        <v>42.97</v>
      </c>
      <c r="K2197">
        <v>43.01</v>
      </c>
      <c r="L2197" t="s">
        <v>59</v>
      </c>
      <c r="M2197" t="s">
        <v>41</v>
      </c>
      <c r="N2197" t="s">
        <v>48</v>
      </c>
      <c r="O2197">
        <v>47</v>
      </c>
      <c r="P2197" t="s">
        <v>34</v>
      </c>
      <c r="Q2197" t="s">
        <v>82</v>
      </c>
      <c r="R2197" t="s">
        <v>44</v>
      </c>
      <c r="S2197" t="s">
        <v>57</v>
      </c>
      <c r="T2197">
        <v>0</v>
      </c>
      <c r="U2197">
        <v>0</v>
      </c>
      <c r="V2197">
        <v>0</v>
      </c>
      <c r="W2197">
        <v>0</v>
      </c>
      <c r="X2197">
        <v>1</v>
      </c>
      <c r="Y2197" s="1">
        <v>44137</v>
      </c>
      <c r="Z2197" s="1">
        <v>44137</v>
      </c>
      <c r="AA2197">
        <v>0</v>
      </c>
      <c r="AB2197" t="s">
        <v>73</v>
      </c>
      <c r="AC2197" t="b">
        <v>1</v>
      </c>
      <c r="AD2197" t="b">
        <v>1</v>
      </c>
    </row>
    <row r="2198" spans="1:30" x14ac:dyDescent="0.25">
      <c r="A2198" t="s">
        <v>2244</v>
      </c>
      <c r="B2198" s="1">
        <v>45485</v>
      </c>
      <c r="D2198" s="1">
        <v>45634</v>
      </c>
      <c r="E2198" s="1">
        <v>45634</v>
      </c>
      <c r="F2198" s="1">
        <v>45647</v>
      </c>
      <c r="G2198" s="1">
        <v>45647</v>
      </c>
      <c r="H2198">
        <v>2</v>
      </c>
      <c r="I2198">
        <v>93.87</v>
      </c>
      <c r="J2198">
        <v>46.94</v>
      </c>
      <c r="K2198">
        <v>87.04</v>
      </c>
      <c r="L2198" t="s">
        <v>59</v>
      </c>
      <c r="M2198" t="s">
        <v>62</v>
      </c>
      <c r="N2198" t="s">
        <v>33</v>
      </c>
      <c r="O2198">
        <v>41</v>
      </c>
      <c r="P2198" t="s">
        <v>34</v>
      </c>
      <c r="Q2198" t="s">
        <v>43</v>
      </c>
      <c r="R2198" t="s">
        <v>44</v>
      </c>
      <c r="S2198" t="s">
        <v>96</v>
      </c>
      <c r="T2198">
        <v>0</v>
      </c>
      <c r="U2198">
        <v>0</v>
      </c>
      <c r="V2198">
        <v>0</v>
      </c>
      <c r="W2198">
        <v>0</v>
      </c>
      <c r="X2198">
        <v>0</v>
      </c>
      <c r="Y2198" s="1">
        <v>45492</v>
      </c>
      <c r="Z2198" s="1">
        <v>45492</v>
      </c>
      <c r="AA2198">
        <v>9</v>
      </c>
      <c r="AB2198" t="s">
        <v>73</v>
      </c>
      <c r="AC2198" t="b">
        <v>1</v>
      </c>
      <c r="AD2198" t="b">
        <v>0</v>
      </c>
    </row>
    <row r="2199" spans="1:30" x14ac:dyDescent="0.25">
      <c r="A2199" t="s">
        <v>2245</v>
      </c>
      <c r="B2199" s="1">
        <v>45105</v>
      </c>
      <c r="D2199" s="1">
        <v>45666</v>
      </c>
      <c r="E2199" s="1">
        <v>45666</v>
      </c>
      <c r="F2199">
        <v>0</v>
      </c>
      <c r="G2199" t="s">
        <v>92</v>
      </c>
      <c r="H2199">
        <v>0</v>
      </c>
      <c r="I2199">
        <v>0</v>
      </c>
      <c r="J2199">
        <v>0</v>
      </c>
      <c r="K2199">
        <v>0</v>
      </c>
      <c r="L2199" t="s">
        <v>40</v>
      </c>
      <c r="M2199" t="s">
        <v>32</v>
      </c>
      <c r="N2199" t="s">
        <v>48</v>
      </c>
      <c r="O2199">
        <v>26</v>
      </c>
      <c r="P2199" t="s">
        <v>70</v>
      </c>
      <c r="Q2199" t="s">
        <v>43</v>
      </c>
      <c r="R2199" t="s">
        <v>35</v>
      </c>
      <c r="S2199" t="s">
        <v>35</v>
      </c>
      <c r="T2199">
        <v>0</v>
      </c>
      <c r="U2199">
        <v>0</v>
      </c>
      <c r="V2199">
        <v>0</v>
      </c>
      <c r="W2199">
        <v>0</v>
      </c>
      <c r="X2199">
        <v>0</v>
      </c>
      <c r="Y2199" s="1">
        <v>45901</v>
      </c>
      <c r="Z2199" s="1">
        <v>45901</v>
      </c>
      <c r="AA2199">
        <v>3</v>
      </c>
      <c r="AB2199" t="s">
        <v>38</v>
      </c>
      <c r="AC2199" t="b">
        <v>0</v>
      </c>
      <c r="AD2199" t="b">
        <v>0</v>
      </c>
    </row>
    <row r="2200" spans="1:30" x14ac:dyDescent="0.25">
      <c r="A2200" t="s">
        <v>2246</v>
      </c>
      <c r="B2200" s="1">
        <v>44609</v>
      </c>
      <c r="D2200" s="1">
        <v>45060</v>
      </c>
      <c r="E2200" s="1">
        <v>45060</v>
      </c>
      <c r="F2200" s="1">
        <v>45135</v>
      </c>
      <c r="G2200" s="1">
        <v>45135</v>
      </c>
      <c r="H2200">
        <v>4</v>
      </c>
      <c r="I2200">
        <v>101.2</v>
      </c>
      <c r="J2200">
        <v>25.3</v>
      </c>
      <c r="K2200">
        <v>7.42</v>
      </c>
      <c r="L2200" t="s">
        <v>40</v>
      </c>
      <c r="M2200" t="s">
        <v>69</v>
      </c>
      <c r="N2200" t="s">
        <v>48</v>
      </c>
      <c r="O2200">
        <v>49</v>
      </c>
      <c r="P2200" t="s">
        <v>34</v>
      </c>
      <c r="Q2200" t="s">
        <v>50</v>
      </c>
      <c r="R2200" t="s">
        <v>35</v>
      </c>
      <c r="S2200" t="s">
        <v>96</v>
      </c>
      <c r="T2200">
        <v>0</v>
      </c>
      <c r="U2200">
        <v>0</v>
      </c>
      <c r="V2200">
        <v>0</v>
      </c>
      <c r="W2200">
        <v>0</v>
      </c>
      <c r="X2200">
        <v>0</v>
      </c>
      <c r="Y2200" s="1">
        <v>45024</v>
      </c>
      <c r="Z2200" s="1">
        <v>45024</v>
      </c>
      <c r="AA2200">
        <v>9</v>
      </c>
      <c r="AB2200" t="s">
        <v>52</v>
      </c>
      <c r="AC2200" t="b">
        <v>1</v>
      </c>
      <c r="AD2200" t="b">
        <v>1</v>
      </c>
    </row>
    <row r="2201" spans="1:30" x14ac:dyDescent="0.25">
      <c r="A2201" t="s">
        <v>2247</v>
      </c>
      <c r="B2201" s="1">
        <v>44935</v>
      </c>
      <c r="D2201" s="1">
        <v>45864</v>
      </c>
      <c r="E2201" s="1">
        <v>45864</v>
      </c>
      <c r="F2201" s="1">
        <v>45910</v>
      </c>
      <c r="G2201" s="1">
        <v>45910</v>
      </c>
      <c r="H2201">
        <v>4</v>
      </c>
      <c r="I2201">
        <v>244.68</v>
      </c>
      <c r="J2201">
        <v>61.17</v>
      </c>
      <c r="K2201">
        <v>19.87</v>
      </c>
      <c r="L2201" t="s">
        <v>65</v>
      </c>
      <c r="M2201" t="s">
        <v>69</v>
      </c>
      <c r="N2201" t="s">
        <v>48</v>
      </c>
      <c r="O2201">
        <v>18</v>
      </c>
      <c r="P2201" t="s">
        <v>49</v>
      </c>
      <c r="Q2201" t="s">
        <v>35</v>
      </c>
      <c r="R2201" t="s">
        <v>56</v>
      </c>
      <c r="S2201" t="s">
        <v>100</v>
      </c>
      <c r="T2201">
        <v>0</v>
      </c>
      <c r="U2201">
        <v>0</v>
      </c>
      <c r="V2201">
        <v>1</v>
      </c>
      <c r="W2201">
        <v>0</v>
      </c>
      <c r="X2201">
        <v>1</v>
      </c>
      <c r="Y2201" s="1">
        <v>45204</v>
      </c>
      <c r="Z2201" s="1">
        <v>45204</v>
      </c>
      <c r="AA2201">
        <v>0</v>
      </c>
      <c r="AB2201" t="s">
        <v>73</v>
      </c>
      <c r="AC2201" t="b">
        <v>0</v>
      </c>
      <c r="AD2201" t="b">
        <v>0</v>
      </c>
    </row>
    <row r="2202" spans="1:30" x14ac:dyDescent="0.25">
      <c r="A2202" t="s">
        <v>2248</v>
      </c>
      <c r="B2202" s="1">
        <v>44219</v>
      </c>
      <c r="D2202" s="1">
        <v>44500</v>
      </c>
      <c r="E2202" s="1">
        <v>44500</v>
      </c>
      <c r="F2202" s="1">
        <v>45054</v>
      </c>
      <c r="G2202" s="1">
        <v>45054</v>
      </c>
      <c r="H2202">
        <v>5</v>
      </c>
      <c r="I2202">
        <v>147.13999999999999</v>
      </c>
      <c r="J2202">
        <v>29.43</v>
      </c>
      <c r="K2202">
        <v>37.03</v>
      </c>
      <c r="L2202" t="s">
        <v>87</v>
      </c>
      <c r="M2202" t="s">
        <v>32</v>
      </c>
      <c r="N2202" t="s">
        <v>48</v>
      </c>
      <c r="O2202">
        <v>28</v>
      </c>
      <c r="P2202" t="s">
        <v>70</v>
      </c>
      <c r="Q2202" t="s">
        <v>55</v>
      </c>
      <c r="R2202" t="s">
        <v>35</v>
      </c>
      <c r="S2202" t="s">
        <v>96</v>
      </c>
      <c r="T2202">
        <v>0</v>
      </c>
      <c r="U2202">
        <v>0</v>
      </c>
      <c r="V2202">
        <v>0</v>
      </c>
      <c r="W2202">
        <v>0</v>
      </c>
      <c r="X2202">
        <v>3</v>
      </c>
      <c r="Y2202">
        <v>0</v>
      </c>
      <c r="Z2202" t="s">
        <v>37</v>
      </c>
      <c r="AA2202">
        <v>5</v>
      </c>
      <c r="AB2202" t="s">
        <v>73</v>
      </c>
      <c r="AC2202" t="b">
        <v>1</v>
      </c>
      <c r="AD2202" t="b">
        <v>0</v>
      </c>
    </row>
    <row r="2203" spans="1:30" x14ac:dyDescent="0.25">
      <c r="A2203" t="s">
        <v>2249</v>
      </c>
      <c r="B2203" s="1">
        <v>44466</v>
      </c>
      <c r="D2203" s="1">
        <v>45311</v>
      </c>
      <c r="E2203" s="1">
        <v>45311</v>
      </c>
      <c r="F2203" s="1">
        <v>45658</v>
      </c>
      <c r="G2203" s="1">
        <v>45658</v>
      </c>
      <c r="H2203">
        <v>2</v>
      </c>
      <c r="I2203">
        <v>170.42</v>
      </c>
      <c r="J2203">
        <v>85.21</v>
      </c>
      <c r="K2203">
        <v>131.08000000000001</v>
      </c>
      <c r="L2203" t="s">
        <v>65</v>
      </c>
      <c r="M2203" t="s">
        <v>60</v>
      </c>
      <c r="N2203" t="s">
        <v>48</v>
      </c>
      <c r="O2203">
        <v>37</v>
      </c>
      <c r="P2203" t="s">
        <v>34</v>
      </c>
      <c r="Q2203" t="s">
        <v>90</v>
      </c>
      <c r="R2203" t="s">
        <v>35</v>
      </c>
      <c r="S2203" t="s">
        <v>36</v>
      </c>
      <c r="T2203">
        <v>0</v>
      </c>
      <c r="U2203">
        <v>0</v>
      </c>
      <c r="V2203">
        <v>0</v>
      </c>
      <c r="W2203">
        <v>0</v>
      </c>
      <c r="X2203">
        <v>0</v>
      </c>
      <c r="Y2203" s="1">
        <v>45472</v>
      </c>
      <c r="Z2203" s="1">
        <v>45472</v>
      </c>
      <c r="AA2203">
        <v>4</v>
      </c>
      <c r="AB2203" t="s">
        <v>52</v>
      </c>
      <c r="AC2203" t="b">
        <v>1</v>
      </c>
      <c r="AD2203" t="b">
        <v>0</v>
      </c>
    </row>
    <row r="2204" spans="1:30" x14ac:dyDescent="0.25">
      <c r="A2204" t="s">
        <v>2250</v>
      </c>
      <c r="B2204" s="1">
        <v>44058</v>
      </c>
      <c r="D2204" s="1">
        <v>45547</v>
      </c>
      <c r="E2204" s="1">
        <v>45547</v>
      </c>
      <c r="F2204" s="1">
        <v>45759</v>
      </c>
      <c r="G2204" s="1">
        <v>45759</v>
      </c>
      <c r="H2204">
        <v>2</v>
      </c>
      <c r="I2204">
        <v>19.690000000000001</v>
      </c>
      <c r="J2204">
        <v>9.85</v>
      </c>
      <c r="K2204">
        <v>9.68</v>
      </c>
      <c r="L2204" t="s">
        <v>47</v>
      </c>
      <c r="M2204" t="s">
        <v>88</v>
      </c>
      <c r="N2204" t="s">
        <v>48</v>
      </c>
      <c r="O2204">
        <v>38</v>
      </c>
      <c r="P2204" t="s">
        <v>34</v>
      </c>
      <c r="Q2204" t="s">
        <v>90</v>
      </c>
      <c r="R2204" t="s">
        <v>35</v>
      </c>
      <c r="S2204" t="s">
        <v>45</v>
      </c>
      <c r="T2204">
        <v>0</v>
      </c>
      <c r="U2204">
        <v>0</v>
      </c>
      <c r="V2204">
        <v>0</v>
      </c>
      <c r="W2204">
        <v>1</v>
      </c>
      <c r="X2204">
        <v>1</v>
      </c>
      <c r="Y2204" s="1">
        <v>44075</v>
      </c>
      <c r="Z2204" s="1">
        <v>44075</v>
      </c>
      <c r="AA2204">
        <v>3</v>
      </c>
      <c r="AB2204" t="s">
        <v>38</v>
      </c>
      <c r="AC2204" t="b">
        <v>1</v>
      </c>
      <c r="AD2204" t="b">
        <v>0</v>
      </c>
    </row>
    <row r="2205" spans="1:30" x14ac:dyDescent="0.25">
      <c r="A2205" t="s">
        <v>2251</v>
      </c>
      <c r="B2205" s="1">
        <v>44603</v>
      </c>
      <c r="D2205" s="1">
        <v>45827</v>
      </c>
      <c r="E2205" s="1">
        <v>45827</v>
      </c>
      <c r="F2205" s="1">
        <v>45855</v>
      </c>
      <c r="G2205" s="1">
        <v>45855</v>
      </c>
      <c r="H2205">
        <v>4</v>
      </c>
      <c r="I2205">
        <v>231.99</v>
      </c>
      <c r="J2205">
        <v>58</v>
      </c>
      <c r="K2205">
        <v>26.4</v>
      </c>
      <c r="L2205" t="s">
        <v>31</v>
      </c>
      <c r="M2205" t="s">
        <v>41</v>
      </c>
      <c r="N2205" t="s">
        <v>48</v>
      </c>
      <c r="O2205">
        <v>23</v>
      </c>
      <c r="P2205" t="s">
        <v>70</v>
      </c>
      <c r="Q2205" t="s">
        <v>55</v>
      </c>
      <c r="R2205" t="s">
        <v>67</v>
      </c>
      <c r="S2205" t="s">
        <v>36</v>
      </c>
      <c r="T2205">
        <v>0</v>
      </c>
      <c r="U2205">
        <v>0</v>
      </c>
      <c r="V2205">
        <v>0</v>
      </c>
      <c r="W2205">
        <v>1</v>
      </c>
      <c r="X2205">
        <v>1</v>
      </c>
      <c r="Y2205">
        <v>0</v>
      </c>
      <c r="Z2205" t="s">
        <v>37</v>
      </c>
      <c r="AA2205">
        <v>0</v>
      </c>
      <c r="AB2205" t="s">
        <v>52</v>
      </c>
      <c r="AC2205" t="b">
        <v>1</v>
      </c>
      <c r="AD2205" t="b">
        <v>1</v>
      </c>
    </row>
    <row r="2206" spans="1:30" x14ac:dyDescent="0.25">
      <c r="A2206" t="s">
        <v>2252</v>
      </c>
      <c r="B2206" s="1">
        <v>44464</v>
      </c>
      <c r="D2206" s="1">
        <v>45481</v>
      </c>
      <c r="E2206" s="1">
        <v>45481</v>
      </c>
      <c r="F2206" s="1">
        <v>45625</v>
      </c>
      <c r="G2206" s="1">
        <v>45625</v>
      </c>
      <c r="H2206">
        <v>1</v>
      </c>
      <c r="I2206">
        <v>39.49</v>
      </c>
      <c r="J2206">
        <v>39.49</v>
      </c>
      <c r="K2206">
        <v>63.86</v>
      </c>
      <c r="L2206" t="s">
        <v>87</v>
      </c>
      <c r="M2206" t="s">
        <v>32</v>
      </c>
      <c r="N2206" t="s">
        <v>48</v>
      </c>
      <c r="O2206">
        <v>44</v>
      </c>
      <c r="P2206" t="s">
        <v>34</v>
      </c>
      <c r="Q2206" t="s">
        <v>55</v>
      </c>
      <c r="R2206" t="s">
        <v>35</v>
      </c>
      <c r="S2206" t="s">
        <v>85</v>
      </c>
      <c r="T2206">
        <v>0</v>
      </c>
      <c r="U2206">
        <v>0</v>
      </c>
      <c r="V2206">
        <v>0</v>
      </c>
      <c r="W2206">
        <v>0</v>
      </c>
      <c r="X2206">
        <v>0</v>
      </c>
      <c r="Y2206" s="1">
        <v>44891</v>
      </c>
      <c r="Z2206" s="1">
        <v>44891</v>
      </c>
      <c r="AA2206">
        <v>0</v>
      </c>
      <c r="AB2206" t="s">
        <v>38</v>
      </c>
      <c r="AC2206" t="b">
        <v>1</v>
      </c>
      <c r="AD2206" t="b">
        <v>0</v>
      </c>
    </row>
    <row r="2207" spans="1:30" x14ac:dyDescent="0.25">
      <c r="A2207" t="s">
        <v>2253</v>
      </c>
      <c r="B2207" s="1">
        <v>45046</v>
      </c>
      <c r="D2207" s="1">
        <v>45774</v>
      </c>
      <c r="E2207" s="1">
        <v>45774</v>
      </c>
      <c r="F2207" s="1">
        <v>45894</v>
      </c>
      <c r="G2207" s="1">
        <v>45894</v>
      </c>
      <c r="H2207">
        <v>6</v>
      </c>
      <c r="I2207">
        <v>396.44</v>
      </c>
      <c r="J2207">
        <v>66.069999999999993</v>
      </c>
      <c r="K2207">
        <v>81.180000000000007</v>
      </c>
      <c r="L2207" t="s">
        <v>47</v>
      </c>
      <c r="M2207" t="s">
        <v>104</v>
      </c>
      <c r="N2207" t="s">
        <v>48</v>
      </c>
      <c r="O2207">
        <v>38</v>
      </c>
      <c r="P2207" t="s">
        <v>34</v>
      </c>
      <c r="Q2207" t="s">
        <v>82</v>
      </c>
      <c r="R2207" t="s">
        <v>35</v>
      </c>
      <c r="S2207" t="s">
        <v>57</v>
      </c>
      <c r="T2207">
        <v>1</v>
      </c>
      <c r="U2207">
        <v>0</v>
      </c>
      <c r="V2207">
        <v>1</v>
      </c>
      <c r="W2207">
        <v>0</v>
      </c>
      <c r="X2207">
        <v>1</v>
      </c>
      <c r="Y2207">
        <v>0</v>
      </c>
      <c r="Z2207" t="s">
        <v>37</v>
      </c>
      <c r="AA2207">
        <v>0</v>
      </c>
      <c r="AB2207" t="s">
        <v>38</v>
      </c>
      <c r="AC2207" t="b">
        <v>1</v>
      </c>
      <c r="AD2207" t="b">
        <v>1</v>
      </c>
    </row>
    <row r="2208" spans="1:30" x14ac:dyDescent="0.25">
      <c r="A2208" t="s">
        <v>2254</v>
      </c>
      <c r="B2208" s="1">
        <v>45307</v>
      </c>
      <c r="D2208" s="1">
        <v>45695</v>
      </c>
      <c r="E2208" s="1">
        <v>45695</v>
      </c>
      <c r="F2208" s="1">
        <v>45929</v>
      </c>
      <c r="G2208" s="1">
        <v>45929</v>
      </c>
      <c r="H2208">
        <v>3</v>
      </c>
      <c r="I2208">
        <v>213.37</v>
      </c>
      <c r="J2208">
        <v>71.12</v>
      </c>
      <c r="K2208">
        <v>53.54</v>
      </c>
      <c r="L2208" t="s">
        <v>59</v>
      </c>
      <c r="M2208" t="s">
        <v>41</v>
      </c>
      <c r="N2208" t="s">
        <v>48</v>
      </c>
      <c r="O2208">
        <v>43</v>
      </c>
      <c r="P2208" t="s">
        <v>34</v>
      </c>
      <c r="Q2208" t="s">
        <v>55</v>
      </c>
      <c r="R2208" t="s">
        <v>67</v>
      </c>
      <c r="S2208" t="s">
        <v>72</v>
      </c>
      <c r="T2208">
        <v>0</v>
      </c>
      <c r="U2208">
        <v>0</v>
      </c>
      <c r="V2208">
        <v>0</v>
      </c>
      <c r="W2208">
        <v>0</v>
      </c>
      <c r="X2208">
        <v>1</v>
      </c>
      <c r="Y2208">
        <v>0</v>
      </c>
      <c r="Z2208" t="s">
        <v>37</v>
      </c>
      <c r="AA2208">
        <v>0</v>
      </c>
      <c r="AB2208" t="s">
        <v>38</v>
      </c>
      <c r="AC2208" t="b">
        <v>1</v>
      </c>
      <c r="AD2208" t="b">
        <v>1</v>
      </c>
    </row>
    <row r="2209" spans="1:30" x14ac:dyDescent="0.25">
      <c r="A2209" t="s">
        <v>2255</v>
      </c>
      <c r="B2209" s="1">
        <v>44875</v>
      </c>
      <c r="D2209" s="1">
        <v>45746</v>
      </c>
      <c r="E2209" s="1">
        <v>45746</v>
      </c>
      <c r="F2209" s="1">
        <v>45853</v>
      </c>
      <c r="G2209" s="1">
        <v>45853</v>
      </c>
      <c r="H2209">
        <v>4</v>
      </c>
      <c r="I2209">
        <v>336.57</v>
      </c>
      <c r="J2209">
        <v>84.14</v>
      </c>
      <c r="K2209">
        <v>64.34</v>
      </c>
      <c r="L2209" t="s">
        <v>47</v>
      </c>
      <c r="M2209" t="s">
        <v>41</v>
      </c>
      <c r="N2209" t="s">
        <v>33</v>
      </c>
      <c r="O2209">
        <v>39</v>
      </c>
      <c r="P2209" t="s">
        <v>34</v>
      </c>
      <c r="Q2209" t="s">
        <v>82</v>
      </c>
      <c r="R2209" t="s">
        <v>67</v>
      </c>
      <c r="S2209" t="s">
        <v>96</v>
      </c>
      <c r="T2209">
        <v>0</v>
      </c>
      <c r="U2209">
        <v>0</v>
      </c>
      <c r="V2209">
        <v>0</v>
      </c>
      <c r="W2209">
        <v>0</v>
      </c>
      <c r="X2209">
        <v>1</v>
      </c>
      <c r="Y2209" s="1">
        <v>45176</v>
      </c>
      <c r="Z2209" s="1">
        <v>45176</v>
      </c>
      <c r="AA2209">
        <v>1</v>
      </c>
      <c r="AB2209" t="s">
        <v>38</v>
      </c>
      <c r="AC2209" t="b">
        <v>1</v>
      </c>
      <c r="AD2209" t="b">
        <v>0</v>
      </c>
    </row>
    <row r="2210" spans="1:30" x14ac:dyDescent="0.25">
      <c r="A2210" t="s">
        <v>2256</v>
      </c>
      <c r="B2210" s="1">
        <v>44460</v>
      </c>
      <c r="D2210" s="1">
        <v>45534</v>
      </c>
      <c r="E2210" s="1">
        <v>45534</v>
      </c>
      <c r="F2210" s="1">
        <v>45926</v>
      </c>
      <c r="G2210" s="1">
        <v>45926</v>
      </c>
      <c r="H2210">
        <v>3</v>
      </c>
      <c r="I2210">
        <v>298.14999999999998</v>
      </c>
      <c r="J2210">
        <v>99.38</v>
      </c>
      <c r="K2210">
        <v>174.37</v>
      </c>
      <c r="L2210" t="s">
        <v>47</v>
      </c>
      <c r="M2210" t="s">
        <v>104</v>
      </c>
      <c r="N2210" t="s">
        <v>33</v>
      </c>
      <c r="O2210">
        <v>32</v>
      </c>
      <c r="P2210" t="s">
        <v>34</v>
      </c>
      <c r="Q2210" t="s">
        <v>55</v>
      </c>
      <c r="R2210" t="s">
        <v>35</v>
      </c>
      <c r="S2210" t="s">
        <v>96</v>
      </c>
      <c r="T2210">
        <v>0</v>
      </c>
      <c r="U2210">
        <v>1</v>
      </c>
      <c r="V2210">
        <v>0</v>
      </c>
      <c r="W2210">
        <v>0</v>
      </c>
      <c r="X2210">
        <v>0</v>
      </c>
      <c r="Y2210" s="1">
        <v>45845</v>
      </c>
      <c r="Z2210" s="1">
        <v>45845</v>
      </c>
      <c r="AA2210">
        <v>2</v>
      </c>
      <c r="AB2210" t="s">
        <v>38</v>
      </c>
      <c r="AC2210" t="b">
        <v>1</v>
      </c>
      <c r="AD2210" t="b">
        <v>0</v>
      </c>
    </row>
    <row r="2211" spans="1:30" x14ac:dyDescent="0.25">
      <c r="A2211" t="s">
        <v>2257</v>
      </c>
      <c r="B2211" s="1">
        <v>44782</v>
      </c>
      <c r="D2211" s="1">
        <v>45112</v>
      </c>
      <c r="E2211" s="1">
        <v>45112</v>
      </c>
      <c r="F2211" s="1">
        <v>45511</v>
      </c>
      <c r="G2211" s="1">
        <v>45511</v>
      </c>
      <c r="H2211">
        <v>4</v>
      </c>
      <c r="I2211">
        <v>84.4</v>
      </c>
      <c r="J2211">
        <v>21.1</v>
      </c>
      <c r="K2211">
        <v>20.57</v>
      </c>
      <c r="L2211" t="s">
        <v>59</v>
      </c>
      <c r="M2211" t="s">
        <v>62</v>
      </c>
      <c r="N2211" t="s">
        <v>48</v>
      </c>
      <c r="O2211">
        <v>55</v>
      </c>
      <c r="P2211" t="s">
        <v>34</v>
      </c>
      <c r="Q2211" t="s">
        <v>90</v>
      </c>
      <c r="R2211" t="s">
        <v>67</v>
      </c>
      <c r="S2211" t="s">
        <v>51</v>
      </c>
      <c r="T2211">
        <v>0</v>
      </c>
      <c r="U2211">
        <v>0</v>
      </c>
      <c r="V2211">
        <v>0</v>
      </c>
      <c r="W2211">
        <v>1</v>
      </c>
      <c r="X2211">
        <v>2</v>
      </c>
      <c r="Y2211" s="1">
        <v>45837</v>
      </c>
      <c r="Z2211" s="1">
        <v>45837</v>
      </c>
      <c r="AA2211">
        <v>4</v>
      </c>
      <c r="AB2211" t="s">
        <v>73</v>
      </c>
      <c r="AC2211" t="b">
        <v>0</v>
      </c>
      <c r="AD2211" t="b">
        <v>0</v>
      </c>
    </row>
    <row r="2212" spans="1:30" x14ac:dyDescent="0.25">
      <c r="A2212" t="s">
        <v>2258</v>
      </c>
      <c r="B2212" s="1">
        <v>44975</v>
      </c>
      <c r="D2212" s="1">
        <v>45604</v>
      </c>
      <c r="E2212" s="1">
        <v>45604</v>
      </c>
      <c r="F2212" s="1">
        <v>45902</v>
      </c>
      <c r="G2212" s="1">
        <v>45902</v>
      </c>
      <c r="H2212">
        <v>1</v>
      </c>
      <c r="I2212">
        <v>37.71</v>
      </c>
      <c r="J2212">
        <v>37.71</v>
      </c>
      <c r="K2212">
        <v>78.47</v>
      </c>
      <c r="L2212" t="s">
        <v>40</v>
      </c>
      <c r="M2212" t="s">
        <v>104</v>
      </c>
      <c r="N2212" t="s">
        <v>42</v>
      </c>
      <c r="O2212">
        <v>46</v>
      </c>
      <c r="P2212" t="s">
        <v>34</v>
      </c>
      <c r="Q2212" t="s">
        <v>55</v>
      </c>
      <c r="R2212" t="s">
        <v>35</v>
      </c>
      <c r="S2212" t="s">
        <v>51</v>
      </c>
      <c r="T2212">
        <v>0</v>
      </c>
      <c r="U2212">
        <v>0</v>
      </c>
      <c r="V2212">
        <v>0</v>
      </c>
      <c r="W2212">
        <v>0</v>
      </c>
      <c r="X2212">
        <v>1</v>
      </c>
      <c r="Y2212" s="1">
        <v>45406</v>
      </c>
      <c r="Z2212" s="1">
        <v>45406</v>
      </c>
      <c r="AA2212">
        <v>2</v>
      </c>
      <c r="AB2212" t="s">
        <v>73</v>
      </c>
      <c r="AC2212" t="b">
        <v>0</v>
      </c>
      <c r="AD2212" t="b">
        <v>0</v>
      </c>
    </row>
    <row r="2213" spans="1:30" x14ac:dyDescent="0.25">
      <c r="A2213" t="s">
        <v>2259</v>
      </c>
      <c r="B2213" s="1">
        <v>43866</v>
      </c>
      <c r="D2213" s="1">
        <v>45151</v>
      </c>
      <c r="E2213" s="1">
        <v>45151</v>
      </c>
      <c r="F2213">
        <v>0</v>
      </c>
      <c r="G2213" t="s">
        <v>92</v>
      </c>
      <c r="H2213">
        <v>0</v>
      </c>
      <c r="I2213">
        <v>0</v>
      </c>
      <c r="J2213">
        <v>0</v>
      </c>
      <c r="K2213">
        <v>0</v>
      </c>
      <c r="L2213" t="s">
        <v>40</v>
      </c>
      <c r="M2213" t="s">
        <v>60</v>
      </c>
      <c r="N2213" t="s">
        <v>42</v>
      </c>
      <c r="O2213">
        <v>29</v>
      </c>
      <c r="P2213" t="s">
        <v>70</v>
      </c>
      <c r="Q2213" t="s">
        <v>90</v>
      </c>
      <c r="R2213" t="s">
        <v>67</v>
      </c>
      <c r="S2213" t="s">
        <v>72</v>
      </c>
      <c r="T2213">
        <v>0</v>
      </c>
      <c r="U2213">
        <v>1</v>
      </c>
      <c r="V2213">
        <v>0</v>
      </c>
      <c r="W2213">
        <v>0</v>
      </c>
      <c r="X2213">
        <v>0</v>
      </c>
      <c r="Y2213">
        <v>0</v>
      </c>
      <c r="Z2213" t="s">
        <v>37</v>
      </c>
      <c r="AA2213">
        <v>0</v>
      </c>
      <c r="AB2213" t="s">
        <v>73</v>
      </c>
      <c r="AC2213" t="b">
        <v>1</v>
      </c>
      <c r="AD2213" t="b">
        <v>0</v>
      </c>
    </row>
    <row r="2214" spans="1:30" x14ac:dyDescent="0.25">
      <c r="A2214" t="s">
        <v>2260</v>
      </c>
      <c r="B2214" s="1">
        <v>44883</v>
      </c>
      <c r="D2214" s="1">
        <v>45102</v>
      </c>
      <c r="E2214" s="1">
        <v>45102</v>
      </c>
      <c r="F2214">
        <v>0</v>
      </c>
      <c r="G2214" t="s">
        <v>92</v>
      </c>
      <c r="H2214">
        <v>0</v>
      </c>
      <c r="I2214">
        <v>0</v>
      </c>
      <c r="J2214">
        <v>0</v>
      </c>
      <c r="K2214">
        <v>0</v>
      </c>
      <c r="L2214" t="s">
        <v>31</v>
      </c>
      <c r="M2214" t="s">
        <v>69</v>
      </c>
      <c r="N2214" t="s">
        <v>33</v>
      </c>
      <c r="O2214">
        <v>19</v>
      </c>
      <c r="P2214" t="s">
        <v>49</v>
      </c>
      <c r="Q2214" t="s">
        <v>82</v>
      </c>
      <c r="R2214" t="s">
        <v>35</v>
      </c>
      <c r="S2214" t="s">
        <v>36</v>
      </c>
      <c r="T2214">
        <v>0</v>
      </c>
      <c r="U2214">
        <v>0</v>
      </c>
      <c r="V2214">
        <v>0</v>
      </c>
      <c r="W2214">
        <v>0</v>
      </c>
      <c r="X2214">
        <v>0</v>
      </c>
      <c r="Y2214" s="1">
        <v>45616</v>
      </c>
      <c r="Z2214" s="1">
        <v>45616</v>
      </c>
      <c r="AA2214">
        <v>4</v>
      </c>
      <c r="AB2214" t="s">
        <v>38</v>
      </c>
      <c r="AC2214" t="b">
        <v>0</v>
      </c>
      <c r="AD2214" t="b">
        <v>0</v>
      </c>
    </row>
    <row r="2215" spans="1:30" x14ac:dyDescent="0.25">
      <c r="A2215" t="s">
        <v>1281</v>
      </c>
      <c r="B2215" s="1">
        <v>45451</v>
      </c>
      <c r="D2215">
        <v>0</v>
      </c>
      <c r="E2215" t="s">
        <v>92</v>
      </c>
      <c r="F2215">
        <v>0</v>
      </c>
      <c r="G2215" t="s">
        <v>92</v>
      </c>
      <c r="H2215">
        <v>0</v>
      </c>
      <c r="I2215">
        <v>0</v>
      </c>
      <c r="J2215">
        <v>0</v>
      </c>
      <c r="K2215">
        <v>0</v>
      </c>
      <c r="L2215" t="s">
        <v>87</v>
      </c>
      <c r="M2215" t="s">
        <v>32</v>
      </c>
      <c r="N2215" t="s">
        <v>48</v>
      </c>
      <c r="O2215">
        <v>20</v>
      </c>
      <c r="P2215" t="s">
        <v>70</v>
      </c>
      <c r="Q2215" t="s">
        <v>90</v>
      </c>
      <c r="R2215" t="s">
        <v>63</v>
      </c>
      <c r="S2215" t="s">
        <v>96</v>
      </c>
      <c r="T2215">
        <v>0</v>
      </c>
      <c r="U2215">
        <v>0</v>
      </c>
      <c r="V2215">
        <v>0</v>
      </c>
      <c r="W2215">
        <v>0</v>
      </c>
      <c r="X2215">
        <v>0</v>
      </c>
      <c r="Y2215" s="1">
        <v>45931</v>
      </c>
      <c r="Z2215" s="1">
        <v>45931</v>
      </c>
      <c r="AA2215">
        <v>0</v>
      </c>
      <c r="AB2215" t="s">
        <v>73</v>
      </c>
      <c r="AC2215" t="b">
        <v>1</v>
      </c>
      <c r="AD2215" t="b">
        <v>0</v>
      </c>
    </row>
    <row r="2216" spans="1:30" x14ac:dyDescent="0.25">
      <c r="A2216" t="s">
        <v>2261</v>
      </c>
      <c r="B2216" s="1">
        <v>44964</v>
      </c>
      <c r="D2216" s="1">
        <v>44965</v>
      </c>
      <c r="E2216" s="1">
        <v>44965</v>
      </c>
      <c r="F2216" s="1">
        <v>45894</v>
      </c>
      <c r="G2216" s="1">
        <v>45894</v>
      </c>
      <c r="H2216">
        <v>1</v>
      </c>
      <c r="I2216">
        <v>50.87</v>
      </c>
      <c r="J2216">
        <v>50.87</v>
      </c>
      <c r="K2216">
        <v>55.23</v>
      </c>
      <c r="L2216" t="s">
        <v>47</v>
      </c>
      <c r="M2216" t="s">
        <v>69</v>
      </c>
      <c r="N2216" t="s">
        <v>48</v>
      </c>
      <c r="O2216">
        <v>18</v>
      </c>
      <c r="P2216" t="s">
        <v>49</v>
      </c>
      <c r="Q2216" t="s">
        <v>55</v>
      </c>
      <c r="R2216" t="s">
        <v>44</v>
      </c>
      <c r="S2216" t="s">
        <v>51</v>
      </c>
      <c r="T2216">
        <v>0</v>
      </c>
      <c r="U2216">
        <v>0</v>
      </c>
      <c r="V2216">
        <v>0</v>
      </c>
      <c r="W2216">
        <v>0</v>
      </c>
      <c r="X2216">
        <v>0</v>
      </c>
      <c r="Y2216" s="1">
        <v>45136</v>
      </c>
      <c r="Z2216" s="1">
        <v>45136</v>
      </c>
      <c r="AA2216">
        <v>0</v>
      </c>
      <c r="AB2216" t="s">
        <v>73</v>
      </c>
      <c r="AC2216" t="b">
        <v>1</v>
      </c>
      <c r="AD2216" t="b">
        <v>0</v>
      </c>
    </row>
    <row r="2217" spans="1:30" x14ac:dyDescent="0.25">
      <c r="A2217" t="s">
        <v>2262</v>
      </c>
      <c r="B2217" s="1">
        <v>45370</v>
      </c>
      <c r="D2217" s="1">
        <v>45746</v>
      </c>
      <c r="E2217" s="1">
        <v>45746</v>
      </c>
      <c r="F2217" s="1">
        <v>45935</v>
      </c>
      <c r="G2217" s="1">
        <v>45935</v>
      </c>
      <c r="H2217">
        <v>2</v>
      </c>
      <c r="I2217">
        <v>118.95</v>
      </c>
      <c r="J2217">
        <v>59.48</v>
      </c>
      <c r="K2217">
        <v>85.2</v>
      </c>
      <c r="L2217" t="s">
        <v>87</v>
      </c>
      <c r="M2217" t="s">
        <v>54</v>
      </c>
      <c r="N2217" t="s">
        <v>42</v>
      </c>
      <c r="O2217">
        <v>24</v>
      </c>
      <c r="P2217" t="s">
        <v>70</v>
      </c>
      <c r="Q2217" t="s">
        <v>66</v>
      </c>
      <c r="R2217" t="s">
        <v>67</v>
      </c>
      <c r="S2217" t="s">
        <v>51</v>
      </c>
      <c r="T2217">
        <v>0</v>
      </c>
      <c r="U2217">
        <v>0</v>
      </c>
      <c r="V2217">
        <v>0</v>
      </c>
      <c r="W2217">
        <v>0</v>
      </c>
      <c r="X2217">
        <v>0</v>
      </c>
      <c r="Y2217">
        <v>0</v>
      </c>
      <c r="Z2217" t="s">
        <v>37</v>
      </c>
      <c r="AA2217">
        <v>0</v>
      </c>
      <c r="AB2217" t="s">
        <v>38</v>
      </c>
      <c r="AC2217" t="b">
        <v>0</v>
      </c>
      <c r="AD2217" t="b">
        <v>0</v>
      </c>
    </row>
    <row r="2218" spans="1:30" x14ac:dyDescent="0.25">
      <c r="A2218" t="s">
        <v>2263</v>
      </c>
      <c r="B2218" s="1">
        <v>44877</v>
      </c>
      <c r="D2218" s="1">
        <v>45159</v>
      </c>
      <c r="E2218" s="1">
        <v>45159</v>
      </c>
      <c r="F2218" s="1">
        <v>45670</v>
      </c>
      <c r="G2218" s="1">
        <v>45670</v>
      </c>
      <c r="H2218">
        <v>2</v>
      </c>
      <c r="I2218">
        <v>73.33</v>
      </c>
      <c r="J2218">
        <v>36.67</v>
      </c>
      <c r="K2218">
        <v>48.27</v>
      </c>
      <c r="L2218" t="s">
        <v>31</v>
      </c>
      <c r="M2218" t="s">
        <v>54</v>
      </c>
      <c r="N2218" t="s">
        <v>33</v>
      </c>
      <c r="O2218">
        <v>21</v>
      </c>
      <c r="P2218" t="s">
        <v>70</v>
      </c>
      <c r="Q2218" t="s">
        <v>90</v>
      </c>
      <c r="R2218" t="s">
        <v>35</v>
      </c>
      <c r="S2218" t="s">
        <v>96</v>
      </c>
      <c r="T2218">
        <v>0</v>
      </c>
      <c r="U2218">
        <v>0</v>
      </c>
      <c r="V2218">
        <v>0</v>
      </c>
      <c r="W2218">
        <v>0</v>
      </c>
      <c r="X2218">
        <v>0</v>
      </c>
      <c r="Y2218" s="1">
        <v>45861</v>
      </c>
      <c r="Z2218" s="1">
        <v>45861</v>
      </c>
      <c r="AA2218">
        <v>0</v>
      </c>
      <c r="AB2218" t="s">
        <v>38</v>
      </c>
      <c r="AC2218" t="b">
        <v>1</v>
      </c>
      <c r="AD2218" t="b">
        <v>1</v>
      </c>
    </row>
    <row r="2219" spans="1:30" x14ac:dyDescent="0.25">
      <c r="A2219" t="s">
        <v>2264</v>
      </c>
      <c r="B2219" s="1">
        <v>43976</v>
      </c>
      <c r="D2219" s="1">
        <v>44557</v>
      </c>
      <c r="E2219" s="1">
        <v>44557</v>
      </c>
      <c r="F2219" s="1">
        <v>45464</v>
      </c>
      <c r="G2219" s="1">
        <v>45464</v>
      </c>
      <c r="H2219">
        <v>3</v>
      </c>
      <c r="I2219">
        <v>3.17</v>
      </c>
      <c r="J2219">
        <v>1.06</v>
      </c>
      <c r="K2219">
        <v>0.5</v>
      </c>
      <c r="L2219" t="s">
        <v>87</v>
      </c>
      <c r="M2219" t="s">
        <v>62</v>
      </c>
      <c r="N2219" t="s">
        <v>48</v>
      </c>
      <c r="O2219">
        <v>33</v>
      </c>
      <c r="P2219" t="s">
        <v>34</v>
      </c>
      <c r="Q2219" t="s">
        <v>55</v>
      </c>
      <c r="R2219" t="s">
        <v>44</v>
      </c>
      <c r="S2219" t="s">
        <v>57</v>
      </c>
      <c r="T2219">
        <v>0</v>
      </c>
      <c r="U2219">
        <v>0</v>
      </c>
      <c r="V2219">
        <v>0</v>
      </c>
      <c r="W2219">
        <v>0</v>
      </c>
      <c r="X2219">
        <v>0</v>
      </c>
      <c r="Y2219" s="1">
        <v>45759</v>
      </c>
      <c r="Z2219" s="1">
        <v>45759</v>
      </c>
      <c r="AA2219">
        <v>0</v>
      </c>
      <c r="AB2219" t="s">
        <v>52</v>
      </c>
      <c r="AC2219" t="b">
        <v>0</v>
      </c>
      <c r="AD2219" t="b">
        <v>1</v>
      </c>
    </row>
    <row r="2220" spans="1:30" x14ac:dyDescent="0.25">
      <c r="A2220" t="s">
        <v>2265</v>
      </c>
      <c r="B2220" s="1">
        <v>44918</v>
      </c>
      <c r="D2220" s="1">
        <v>45922</v>
      </c>
      <c r="E2220" s="1">
        <v>45922</v>
      </c>
      <c r="F2220" s="1">
        <v>45943</v>
      </c>
      <c r="G2220" s="1">
        <v>45943</v>
      </c>
      <c r="H2220">
        <v>4</v>
      </c>
      <c r="I2220">
        <v>196.27</v>
      </c>
      <c r="J2220">
        <v>49.07</v>
      </c>
      <c r="K2220">
        <v>14.91</v>
      </c>
      <c r="L2220" t="s">
        <v>87</v>
      </c>
      <c r="M2220" t="s">
        <v>95</v>
      </c>
      <c r="N2220" t="s">
        <v>42</v>
      </c>
      <c r="O2220">
        <v>20</v>
      </c>
      <c r="P2220" t="s">
        <v>70</v>
      </c>
      <c r="Q2220" t="s">
        <v>82</v>
      </c>
      <c r="R2220" t="s">
        <v>63</v>
      </c>
      <c r="S2220" t="s">
        <v>45</v>
      </c>
      <c r="T2220">
        <v>0</v>
      </c>
      <c r="U2220">
        <v>1</v>
      </c>
      <c r="V2220">
        <v>0</v>
      </c>
      <c r="W2220">
        <v>0</v>
      </c>
      <c r="X2220">
        <v>1</v>
      </c>
      <c r="Y2220" s="1">
        <v>45691</v>
      </c>
      <c r="Z2220" s="1">
        <v>45691</v>
      </c>
      <c r="AA2220">
        <v>5</v>
      </c>
      <c r="AB2220" t="s">
        <v>52</v>
      </c>
      <c r="AC2220" t="b">
        <v>1</v>
      </c>
      <c r="AD2220" t="b">
        <v>1</v>
      </c>
    </row>
    <row r="2221" spans="1:30" x14ac:dyDescent="0.25">
      <c r="A2221" t="s">
        <v>2266</v>
      </c>
      <c r="B2221" s="1">
        <v>43936</v>
      </c>
      <c r="D2221" s="1">
        <v>45421</v>
      </c>
      <c r="E2221" s="1">
        <v>45421</v>
      </c>
      <c r="F2221" s="1">
        <v>45582</v>
      </c>
      <c r="G2221" s="1">
        <v>45582</v>
      </c>
      <c r="H2221">
        <v>7</v>
      </c>
      <c r="I2221">
        <v>290.55</v>
      </c>
      <c r="J2221">
        <v>41.51</v>
      </c>
      <c r="K2221">
        <v>62.05</v>
      </c>
      <c r="L2221" t="s">
        <v>47</v>
      </c>
      <c r="M2221" t="s">
        <v>80</v>
      </c>
      <c r="N2221" t="s">
        <v>48</v>
      </c>
      <c r="O2221">
        <v>49</v>
      </c>
      <c r="P2221" t="s">
        <v>34</v>
      </c>
      <c r="Q2221" t="s">
        <v>66</v>
      </c>
      <c r="R2221" t="s">
        <v>35</v>
      </c>
      <c r="S2221" t="s">
        <v>57</v>
      </c>
      <c r="T2221">
        <v>0</v>
      </c>
      <c r="U2221">
        <v>0</v>
      </c>
      <c r="V2221">
        <v>0</v>
      </c>
      <c r="W2221">
        <v>1</v>
      </c>
      <c r="X2221">
        <v>2</v>
      </c>
      <c r="Y2221" s="1">
        <v>45297</v>
      </c>
      <c r="Z2221" s="1">
        <v>45297</v>
      </c>
      <c r="AA2221">
        <v>6</v>
      </c>
      <c r="AB2221" t="s">
        <v>73</v>
      </c>
      <c r="AC2221" t="b">
        <v>0</v>
      </c>
      <c r="AD2221" t="b">
        <v>1</v>
      </c>
    </row>
    <row r="2222" spans="1:30" x14ac:dyDescent="0.25">
      <c r="A2222" t="s">
        <v>2267</v>
      </c>
      <c r="B2222" s="1">
        <v>44642</v>
      </c>
      <c r="D2222" s="1">
        <v>45182</v>
      </c>
      <c r="E2222" s="1">
        <v>45182</v>
      </c>
      <c r="F2222" s="1">
        <v>45261</v>
      </c>
      <c r="G2222" s="1">
        <v>45261</v>
      </c>
      <c r="H2222">
        <v>2</v>
      </c>
      <c r="I2222">
        <v>147.13999999999999</v>
      </c>
      <c r="J2222">
        <v>73.569999999999993</v>
      </c>
      <c r="K2222">
        <v>39.590000000000003</v>
      </c>
      <c r="L2222" t="s">
        <v>47</v>
      </c>
      <c r="M2222" t="s">
        <v>69</v>
      </c>
      <c r="N2222" t="s">
        <v>48</v>
      </c>
      <c r="O2222">
        <v>34</v>
      </c>
      <c r="P2222" t="s">
        <v>34</v>
      </c>
      <c r="Q2222" t="s">
        <v>55</v>
      </c>
      <c r="R2222" t="s">
        <v>35</v>
      </c>
      <c r="S2222" t="s">
        <v>85</v>
      </c>
      <c r="T2222">
        <v>0</v>
      </c>
      <c r="U2222">
        <v>0</v>
      </c>
      <c r="V2222">
        <v>0</v>
      </c>
      <c r="W2222">
        <v>0</v>
      </c>
      <c r="X2222">
        <v>0</v>
      </c>
      <c r="Y2222" s="1">
        <v>45150</v>
      </c>
      <c r="Z2222" s="1">
        <v>45150</v>
      </c>
      <c r="AA2222">
        <v>0</v>
      </c>
      <c r="AB2222" t="s">
        <v>73</v>
      </c>
      <c r="AC2222" t="b">
        <v>0</v>
      </c>
      <c r="AD2222" t="b">
        <v>0</v>
      </c>
    </row>
    <row r="2223" spans="1:30" x14ac:dyDescent="0.25">
      <c r="A2223" t="s">
        <v>2268</v>
      </c>
      <c r="B2223" s="1">
        <v>45420</v>
      </c>
      <c r="D2223" s="1">
        <v>45666</v>
      </c>
      <c r="E2223" s="1">
        <v>45666</v>
      </c>
      <c r="F2223" s="1">
        <v>45890</v>
      </c>
      <c r="G2223" s="1">
        <v>45890</v>
      </c>
      <c r="H2223">
        <v>3</v>
      </c>
      <c r="I2223">
        <v>143.13</v>
      </c>
      <c r="J2223">
        <v>47.71</v>
      </c>
      <c r="K2223">
        <v>78.28</v>
      </c>
      <c r="L2223" t="s">
        <v>59</v>
      </c>
      <c r="M2223" t="s">
        <v>60</v>
      </c>
      <c r="N2223" t="s">
        <v>33</v>
      </c>
      <c r="O2223">
        <v>25</v>
      </c>
      <c r="P2223" t="s">
        <v>70</v>
      </c>
      <c r="Q2223" t="s">
        <v>50</v>
      </c>
      <c r="R2223" t="s">
        <v>44</v>
      </c>
      <c r="S2223" t="s">
        <v>72</v>
      </c>
      <c r="T2223">
        <v>0</v>
      </c>
      <c r="U2223">
        <v>0</v>
      </c>
      <c r="V2223">
        <v>0</v>
      </c>
      <c r="W2223">
        <v>0</v>
      </c>
      <c r="X2223">
        <v>1</v>
      </c>
      <c r="Y2223" s="1">
        <v>45747</v>
      </c>
      <c r="Z2223" s="1">
        <v>45747</v>
      </c>
      <c r="AA2223">
        <v>0</v>
      </c>
      <c r="AB2223" t="s">
        <v>38</v>
      </c>
      <c r="AC2223" t="b">
        <v>1</v>
      </c>
      <c r="AD2223" t="b">
        <v>0</v>
      </c>
    </row>
    <row r="2224" spans="1:30" x14ac:dyDescent="0.25">
      <c r="A2224" t="s">
        <v>2269</v>
      </c>
      <c r="B2224" s="1">
        <v>43982</v>
      </c>
      <c r="D2224" s="1">
        <v>44535</v>
      </c>
      <c r="E2224" s="1">
        <v>44535</v>
      </c>
      <c r="F2224" s="1">
        <v>45035</v>
      </c>
      <c r="G2224" s="1">
        <v>45035</v>
      </c>
      <c r="H2224">
        <v>2</v>
      </c>
      <c r="I2224">
        <v>142.52000000000001</v>
      </c>
      <c r="J2224">
        <v>71.260000000000005</v>
      </c>
      <c r="K2224">
        <v>65.25</v>
      </c>
      <c r="L2224" t="s">
        <v>47</v>
      </c>
      <c r="M2224" t="s">
        <v>95</v>
      </c>
      <c r="N2224" t="s">
        <v>42</v>
      </c>
      <c r="O2224">
        <v>35</v>
      </c>
      <c r="P2224" t="s">
        <v>34</v>
      </c>
      <c r="Q2224" t="s">
        <v>35</v>
      </c>
      <c r="R2224" t="s">
        <v>63</v>
      </c>
      <c r="S2224" t="s">
        <v>51</v>
      </c>
      <c r="T2224">
        <v>0</v>
      </c>
      <c r="U2224">
        <v>1</v>
      </c>
      <c r="V2224">
        <v>0</v>
      </c>
      <c r="W2224">
        <v>0</v>
      </c>
      <c r="X2224">
        <v>1</v>
      </c>
      <c r="Y2224" s="1">
        <v>45138</v>
      </c>
      <c r="Z2224" s="1">
        <v>45138</v>
      </c>
      <c r="AA2224">
        <v>0</v>
      </c>
      <c r="AB2224" t="s">
        <v>38</v>
      </c>
      <c r="AC2224" t="b">
        <v>0</v>
      </c>
      <c r="AD2224" t="b">
        <v>0</v>
      </c>
    </row>
    <row r="2225" spans="1:30" x14ac:dyDescent="0.25">
      <c r="A2225" t="s">
        <v>2270</v>
      </c>
      <c r="B2225" s="1">
        <v>45190</v>
      </c>
      <c r="D2225" s="1">
        <v>45619</v>
      </c>
      <c r="E2225" s="1">
        <v>45619</v>
      </c>
      <c r="F2225" s="1">
        <v>45861</v>
      </c>
      <c r="G2225" s="1">
        <v>45861</v>
      </c>
      <c r="H2225">
        <v>2</v>
      </c>
      <c r="I2225">
        <v>131.97999999999999</v>
      </c>
      <c r="J2225">
        <v>65.989999999999995</v>
      </c>
      <c r="K2225">
        <v>116.92</v>
      </c>
      <c r="L2225" t="s">
        <v>47</v>
      </c>
      <c r="M2225" t="s">
        <v>95</v>
      </c>
      <c r="N2225" t="s">
        <v>33</v>
      </c>
      <c r="O2225">
        <v>16</v>
      </c>
      <c r="P2225" t="s">
        <v>49</v>
      </c>
      <c r="Q2225" t="s">
        <v>35</v>
      </c>
      <c r="R2225" t="s">
        <v>63</v>
      </c>
      <c r="S2225" t="s">
        <v>57</v>
      </c>
      <c r="T2225">
        <v>0</v>
      </c>
      <c r="U2225">
        <v>1</v>
      </c>
      <c r="V2225">
        <v>0</v>
      </c>
      <c r="W2225">
        <v>0</v>
      </c>
      <c r="X2225">
        <v>1</v>
      </c>
      <c r="Y2225">
        <v>0</v>
      </c>
      <c r="Z2225" t="s">
        <v>37</v>
      </c>
      <c r="AA2225">
        <v>0</v>
      </c>
      <c r="AB2225" t="s">
        <v>38</v>
      </c>
      <c r="AC2225" t="b">
        <v>1</v>
      </c>
      <c r="AD2225" t="b">
        <v>0</v>
      </c>
    </row>
    <row r="2226" spans="1:30" x14ac:dyDescent="0.25">
      <c r="A2226" t="s">
        <v>2271</v>
      </c>
      <c r="B2226" s="1">
        <v>45602</v>
      </c>
      <c r="D2226" s="1">
        <v>45919</v>
      </c>
      <c r="E2226" s="1">
        <v>45919</v>
      </c>
      <c r="F2226" s="1">
        <v>45931</v>
      </c>
      <c r="G2226" s="1">
        <v>45931</v>
      </c>
      <c r="H2226">
        <v>3</v>
      </c>
      <c r="I2226">
        <v>90.05</v>
      </c>
      <c r="J2226">
        <v>30.02</v>
      </c>
      <c r="K2226">
        <v>5.01</v>
      </c>
      <c r="L2226" t="s">
        <v>65</v>
      </c>
      <c r="M2226" t="s">
        <v>54</v>
      </c>
      <c r="N2226" t="s">
        <v>48</v>
      </c>
      <c r="O2226">
        <v>41</v>
      </c>
      <c r="P2226" t="s">
        <v>34</v>
      </c>
      <c r="Q2226" t="s">
        <v>50</v>
      </c>
      <c r="R2226" t="s">
        <v>63</v>
      </c>
      <c r="S2226" t="s">
        <v>96</v>
      </c>
      <c r="T2226">
        <v>0</v>
      </c>
      <c r="U2226">
        <v>1</v>
      </c>
      <c r="V2226">
        <v>0</v>
      </c>
      <c r="W2226">
        <v>0</v>
      </c>
      <c r="X2226">
        <v>1</v>
      </c>
      <c r="Y2226">
        <v>0</v>
      </c>
      <c r="Z2226" t="s">
        <v>37</v>
      </c>
      <c r="AA2226">
        <v>0</v>
      </c>
      <c r="AB2226" t="s">
        <v>73</v>
      </c>
      <c r="AC2226" t="b">
        <v>1</v>
      </c>
      <c r="AD2226" t="b">
        <v>0</v>
      </c>
    </row>
    <row r="2227" spans="1:30" x14ac:dyDescent="0.25">
      <c r="A2227" t="s">
        <v>2272</v>
      </c>
      <c r="B2227" s="1">
        <v>44300</v>
      </c>
      <c r="D2227" s="1">
        <v>44586</v>
      </c>
      <c r="E2227" s="1">
        <v>44586</v>
      </c>
      <c r="F2227" s="1">
        <v>45257</v>
      </c>
      <c r="G2227" s="1">
        <v>45257</v>
      </c>
      <c r="H2227">
        <v>2</v>
      </c>
      <c r="I2227">
        <v>102.56</v>
      </c>
      <c r="J2227">
        <v>51.28</v>
      </c>
      <c r="K2227">
        <v>90.02</v>
      </c>
      <c r="L2227" t="s">
        <v>59</v>
      </c>
      <c r="M2227" t="s">
        <v>76</v>
      </c>
      <c r="N2227" t="s">
        <v>33</v>
      </c>
      <c r="O2227">
        <v>16</v>
      </c>
      <c r="P2227" t="s">
        <v>49</v>
      </c>
      <c r="Q2227" t="s">
        <v>82</v>
      </c>
      <c r="R2227" t="s">
        <v>35</v>
      </c>
      <c r="S2227" t="s">
        <v>36</v>
      </c>
      <c r="T2227">
        <v>0</v>
      </c>
      <c r="U2227">
        <v>0</v>
      </c>
      <c r="V2227">
        <v>0</v>
      </c>
      <c r="W2227">
        <v>0</v>
      </c>
      <c r="X2227">
        <v>1</v>
      </c>
      <c r="Y2227" s="1">
        <v>44913</v>
      </c>
      <c r="Z2227" s="1">
        <v>44913</v>
      </c>
      <c r="AA2227">
        <v>0</v>
      </c>
      <c r="AB2227" t="s">
        <v>38</v>
      </c>
      <c r="AC2227" t="b">
        <v>1</v>
      </c>
      <c r="AD2227" t="b">
        <v>0</v>
      </c>
    </row>
    <row r="2228" spans="1:30" x14ac:dyDescent="0.25">
      <c r="A2228" t="s">
        <v>2273</v>
      </c>
      <c r="B2228" s="1">
        <v>45124</v>
      </c>
      <c r="D2228" s="1">
        <v>45139</v>
      </c>
      <c r="E2228" s="1">
        <v>45139</v>
      </c>
      <c r="F2228" s="1">
        <v>45712</v>
      </c>
      <c r="G2228" s="1">
        <v>45712</v>
      </c>
      <c r="H2228">
        <v>4</v>
      </c>
      <c r="I2228">
        <v>143.55000000000001</v>
      </c>
      <c r="J2228">
        <v>35.89</v>
      </c>
      <c r="K2228">
        <v>30.95</v>
      </c>
      <c r="L2228" t="s">
        <v>65</v>
      </c>
      <c r="M2228" t="s">
        <v>69</v>
      </c>
      <c r="N2228" t="s">
        <v>42</v>
      </c>
      <c r="O2228">
        <v>57</v>
      </c>
      <c r="P2228" t="s">
        <v>34</v>
      </c>
      <c r="Q2228" t="s">
        <v>55</v>
      </c>
      <c r="R2228" t="s">
        <v>35</v>
      </c>
      <c r="S2228" t="s">
        <v>57</v>
      </c>
      <c r="T2228">
        <v>0</v>
      </c>
      <c r="U2228">
        <v>0</v>
      </c>
      <c r="V2228">
        <v>0</v>
      </c>
      <c r="W2228">
        <v>0</v>
      </c>
      <c r="X2228">
        <v>0</v>
      </c>
      <c r="Y2228" s="1">
        <v>45558</v>
      </c>
      <c r="Z2228" s="1">
        <v>45558</v>
      </c>
      <c r="AA2228">
        <v>4</v>
      </c>
      <c r="AB2228" t="s">
        <v>73</v>
      </c>
      <c r="AC2228" t="b">
        <v>0</v>
      </c>
      <c r="AD2228" t="b">
        <v>0</v>
      </c>
    </row>
    <row r="2229" spans="1:30" x14ac:dyDescent="0.25">
      <c r="A2229" t="s">
        <v>2274</v>
      </c>
      <c r="B2229" s="1">
        <v>43834</v>
      </c>
      <c r="D2229" s="1">
        <v>45032</v>
      </c>
      <c r="E2229" s="1">
        <v>45032</v>
      </c>
      <c r="F2229" s="1">
        <v>45921</v>
      </c>
      <c r="G2229" s="1">
        <v>45921</v>
      </c>
      <c r="H2229">
        <v>3</v>
      </c>
      <c r="I2229">
        <v>3.38</v>
      </c>
      <c r="J2229">
        <v>1.1299999999999999</v>
      </c>
      <c r="K2229">
        <v>0.9</v>
      </c>
      <c r="L2229" t="s">
        <v>87</v>
      </c>
      <c r="M2229" t="s">
        <v>104</v>
      </c>
      <c r="N2229" t="s">
        <v>42</v>
      </c>
      <c r="O2229">
        <v>24</v>
      </c>
      <c r="P2229" t="s">
        <v>70</v>
      </c>
      <c r="Q2229" t="s">
        <v>43</v>
      </c>
      <c r="R2229" t="s">
        <v>35</v>
      </c>
      <c r="S2229" t="s">
        <v>36</v>
      </c>
      <c r="T2229">
        <v>1</v>
      </c>
      <c r="U2229">
        <v>0</v>
      </c>
      <c r="V2229">
        <v>0</v>
      </c>
      <c r="W2229">
        <v>0</v>
      </c>
      <c r="X2229">
        <v>0</v>
      </c>
      <c r="Y2229" s="1">
        <v>44667</v>
      </c>
      <c r="Z2229" s="1">
        <v>44667</v>
      </c>
      <c r="AA2229">
        <v>8</v>
      </c>
      <c r="AB2229" t="s">
        <v>73</v>
      </c>
      <c r="AC2229" t="b">
        <v>1</v>
      </c>
      <c r="AD2229" t="b">
        <v>0</v>
      </c>
    </row>
    <row r="2230" spans="1:30" x14ac:dyDescent="0.25">
      <c r="A2230" t="s">
        <v>2275</v>
      </c>
      <c r="B2230" s="1">
        <v>44049</v>
      </c>
      <c r="D2230" s="1">
        <v>44587</v>
      </c>
      <c r="E2230" s="1">
        <v>44587</v>
      </c>
      <c r="F2230" s="1">
        <v>45704</v>
      </c>
      <c r="G2230" s="1">
        <v>45704</v>
      </c>
      <c r="H2230">
        <v>2</v>
      </c>
      <c r="I2230">
        <v>8.16</v>
      </c>
      <c r="J2230">
        <v>4.08</v>
      </c>
      <c r="K2230">
        <v>4.88</v>
      </c>
      <c r="L2230" t="s">
        <v>59</v>
      </c>
      <c r="M2230" t="s">
        <v>95</v>
      </c>
      <c r="N2230" t="s">
        <v>42</v>
      </c>
      <c r="O2230">
        <v>25</v>
      </c>
      <c r="P2230" t="s">
        <v>70</v>
      </c>
      <c r="Q2230" t="s">
        <v>90</v>
      </c>
      <c r="R2230" t="s">
        <v>35</v>
      </c>
      <c r="S2230" t="s">
        <v>72</v>
      </c>
      <c r="T2230">
        <v>0</v>
      </c>
      <c r="U2230">
        <v>1</v>
      </c>
      <c r="V2230">
        <v>0</v>
      </c>
      <c r="W2230">
        <v>0</v>
      </c>
      <c r="X2230">
        <v>1</v>
      </c>
      <c r="Y2230" s="1">
        <v>45047</v>
      </c>
      <c r="Z2230" s="1">
        <v>45047</v>
      </c>
      <c r="AA2230">
        <v>7</v>
      </c>
      <c r="AB2230" t="s">
        <v>38</v>
      </c>
      <c r="AC2230" t="b">
        <v>1</v>
      </c>
      <c r="AD2230" t="b">
        <v>0</v>
      </c>
    </row>
    <row r="2231" spans="1:30" x14ac:dyDescent="0.25">
      <c r="A2231" t="s">
        <v>2276</v>
      </c>
      <c r="B2231" s="1">
        <v>45560</v>
      </c>
      <c r="D2231" s="1">
        <v>45899</v>
      </c>
      <c r="E2231" s="1">
        <v>45899</v>
      </c>
      <c r="F2231" s="1">
        <v>45940</v>
      </c>
      <c r="G2231" s="1">
        <v>45940</v>
      </c>
      <c r="H2231">
        <v>1</v>
      </c>
      <c r="I2231">
        <v>1.08</v>
      </c>
      <c r="J2231">
        <v>1.08</v>
      </c>
      <c r="K2231">
        <v>0.52</v>
      </c>
      <c r="L2231" t="s">
        <v>31</v>
      </c>
      <c r="M2231" t="s">
        <v>69</v>
      </c>
      <c r="N2231" t="s">
        <v>33</v>
      </c>
      <c r="O2231">
        <v>34</v>
      </c>
      <c r="P2231" t="s">
        <v>34</v>
      </c>
      <c r="Q2231" t="s">
        <v>90</v>
      </c>
      <c r="R2231" t="s">
        <v>56</v>
      </c>
      <c r="S2231" t="s">
        <v>45</v>
      </c>
      <c r="T2231">
        <v>1</v>
      </c>
      <c r="U2231">
        <v>0</v>
      </c>
      <c r="V2231">
        <v>0</v>
      </c>
      <c r="W2231">
        <v>0</v>
      </c>
      <c r="X2231">
        <v>0</v>
      </c>
      <c r="Y2231">
        <v>0</v>
      </c>
      <c r="Z2231" t="s">
        <v>37</v>
      </c>
      <c r="AA2231">
        <v>0</v>
      </c>
      <c r="AB2231" t="s">
        <v>38</v>
      </c>
      <c r="AC2231" t="b">
        <v>1</v>
      </c>
      <c r="AD2231" t="b">
        <v>0</v>
      </c>
    </row>
    <row r="2232" spans="1:30" x14ac:dyDescent="0.25">
      <c r="A2232" t="s">
        <v>2277</v>
      </c>
      <c r="B2232" s="1">
        <v>43920</v>
      </c>
      <c r="D2232" s="1">
        <v>45545</v>
      </c>
      <c r="E2232" s="1">
        <v>45545</v>
      </c>
      <c r="F2232" s="1">
        <v>45661</v>
      </c>
      <c r="G2232" s="1">
        <v>45661</v>
      </c>
      <c r="H2232">
        <v>6</v>
      </c>
      <c r="I2232">
        <v>6.29</v>
      </c>
      <c r="J2232">
        <v>1.05</v>
      </c>
      <c r="K2232">
        <v>0.84</v>
      </c>
      <c r="L2232" t="s">
        <v>47</v>
      </c>
      <c r="M2232" t="s">
        <v>76</v>
      </c>
      <c r="N2232" t="s">
        <v>42</v>
      </c>
      <c r="O2232">
        <v>35</v>
      </c>
      <c r="P2232" t="s">
        <v>34</v>
      </c>
      <c r="Q2232" t="s">
        <v>66</v>
      </c>
      <c r="R2232" t="s">
        <v>56</v>
      </c>
      <c r="S2232" t="s">
        <v>51</v>
      </c>
      <c r="T2232">
        <v>0</v>
      </c>
      <c r="U2232">
        <v>0</v>
      </c>
      <c r="V2232">
        <v>0</v>
      </c>
      <c r="W2232">
        <v>0</v>
      </c>
      <c r="X2232">
        <v>2</v>
      </c>
      <c r="Y2232" s="1">
        <v>44687</v>
      </c>
      <c r="Z2232" s="1">
        <v>44687</v>
      </c>
      <c r="AA2232">
        <v>9</v>
      </c>
      <c r="AB2232" t="s">
        <v>38</v>
      </c>
      <c r="AC2232" t="b">
        <v>1</v>
      </c>
      <c r="AD2232" t="b">
        <v>1</v>
      </c>
    </row>
    <row r="2233" spans="1:30" x14ac:dyDescent="0.25">
      <c r="A2233" t="s">
        <v>2278</v>
      </c>
      <c r="B2233" s="1">
        <v>44436</v>
      </c>
      <c r="D2233" s="1">
        <v>45061</v>
      </c>
      <c r="E2233" s="1">
        <v>45061</v>
      </c>
      <c r="F2233" s="1">
        <v>45394</v>
      </c>
      <c r="G2233" s="1">
        <v>45394</v>
      </c>
      <c r="H2233">
        <v>3</v>
      </c>
      <c r="I2233">
        <v>232.21</v>
      </c>
      <c r="J2233">
        <v>77.400000000000006</v>
      </c>
      <c r="K2233">
        <v>18.899999999999999</v>
      </c>
      <c r="L2233" t="s">
        <v>59</v>
      </c>
      <c r="M2233" t="s">
        <v>41</v>
      </c>
      <c r="N2233" t="s">
        <v>33</v>
      </c>
      <c r="O2233">
        <v>31</v>
      </c>
      <c r="P2233" t="s">
        <v>34</v>
      </c>
      <c r="Q2233" t="s">
        <v>66</v>
      </c>
      <c r="R2233" t="s">
        <v>56</v>
      </c>
      <c r="S2233" t="s">
        <v>96</v>
      </c>
      <c r="T2233">
        <v>0</v>
      </c>
      <c r="U2233">
        <v>0</v>
      </c>
      <c r="V2233">
        <v>0</v>
      </c>
      <c r="W2233">
        <v>1</v>
      </c>
      <c r="X2233">
        <v>0</v>
      </c>
      <c r="Y2233" s="1">
        <v>44548</v>
      </c>
      <c r="Z2233" s="1">
        <v>44548</v>
      </c>
      <c r="AA2233">
        <v>0</v>
      </c>
      <c r="AB2233" t="s">
        <v>38</v>
      </c>
      <c r="AC2233" t="b">
        <v>1</v>
      </c>
      <c r="AD2233" t="b">
        <v>1</v>
      </c>
    </row>
    <row r="2234" spans="1:30" x14ac:dyDescent="0.25">
      <c r="A2234" t="s">
        <v>2279</v>
      </c>
      <c r="B2234" s="1">
        <v>45633</v>
      </c>
      <c r="D2234" s="1">
        <v>45775</v>
      </c>
      <c r="E2234" s="1">
        <v>45775</v>
      </c>
      <c r="F2234" s="1">
        <v>45859</v>
      </c>
      <c r="G2234" s="1">
        <v>45859</v>
      </c>
      <c r="H2234">
        <v>2</v>
      </c>
      <c r="I2234">
        <v>198.13</v>
      </c>
      <c r="J2234">
        <v>99.07</v>
      </c>
      <c r="K2234">
        <v>241.83</v>
      </c>
      <c r="L2234" t="s">
        <v>65</v>
      </c>
      <c r="M2234" t="s">
        <v>32</v>
      </c>
      <c r="N2234" t="s">
        <v>33</v>
      </c>
      <c r="O2234">
        <v>16</v>
      </c>
      <c r="P2234" t="s">
        <v>49</v>
      </c>
      <c r="Q2234" t="s">
        <v>50</v>
      </c>
      <c r="R2234" t="s">
        <v>63</v>
      </c>
      <c r="S2234" t="s">
        <v>72</v>
      </c>
      <c r="T2234">
        <v>0</v>
      </c>
      <c r="U2234">
        <v>0</v>
      </c>
      <c r="V2234">
        <v>0</v>
      </c>
      <c r="W2234">
        <v>0</v>
      </c>
      <c r="X2234">
        <v>0</v>
      </c>
      <c r="Y2234" s="1">
        <v>45832</v>
      </c>
      <c r="Z2234" s="1">
        <v>45832</v>
      </c>
      <c r="AA2234">
        <v>0</v>
      </c>
      <c r="AB2234" t="s">
        <v>38</v>
      </c>
      <c r="AC2234" t="b">
        <v>1</v>
      </c>
      <c r="AD2234" t="b">
        <v>1</v>
      </c>
    </row>
    <row r="2235" spans="1:30" x14ac:dyDescent="0.25">
      <c r="A2235" t="s">
        <v>2280</v>
      </c>
      <c r="B2235" s="1">
        <v>44776</v>
      </c>
      <c r="D2235" s="1">
        <v>45707</v>
      </c>
      <c r="E2235" s="1">
        <v>45707</v>
      </c>
      <c r="F2235" s="1">
        <v>45891</v>
      </c>
      <c r="G2235" s="1">
        <v>45891</v>
      </c>
      <c r="H2235">
        <v>6</v>
      </c>
      <c r="I2235">
        <v>228.98</v>
      </c>
      <c r="J2235">
        <v>38.159999999999997</v>
      </c>
      <c r="K2235">
        <v>75.87</v>
      </c>
      <c r="L2235" t="s">
        <v>87</v>
      </c>
      <c r="M2235" t="s">
        <v>41</v>
      </c>
      <c r="N2235" t="s">
        <v>48</v>
      </c>
      <c r="O2235">
        <v>26</v>
      </c>
      <c r="P2235" t="s">
        <v>70</v>
      </c>
      <c r="Q2235" t="s">
        <v>35</v>
      </c>
      <c r="R2235" t="s">
        <v>63</v>
      </c>
      <c r="S2235" t="s">
        <v>85</v>
      </c>
      <c r="T2235">
        <v>0</v>
      </c>
      <c r="U2235">
        <v>0</v>
      </c>
      <c r="V2235">
        <v>0</v>
      </c>
      <c r="W2235">
        <v>0</v>
      </c>
      <c r="X2235">
        <v>2</v>
      </c>
      <c r="Y2235" s="1">
        <v>44904</v>
      </c>
      <c r="Z2235" s="1">
        <v>44904</v>
      </c>
      <c r="AA2235">
        <v>0</v>
      </c>
      <c r="AB2235" t="s">
        <v>38</v>
      </c>
      <c r="AC2235" t="b">
        <v>0</v>
      </c>
      <c r="AD2235" t="b">
        <v>0</v>
      </c>
    </row>
    <row r="2236" spans="1:30" x14ac:dyDescent="0.25">
      <c r="A2236" t="s">
        <v>2281</v>
      </c>
      <c r="B2236" s="1">
        <v>44655</v>
      </c>
      <c r="D2236" s="1">
        <v>45318</v>
      </c>
      <c r="E2236" s="1">
        <v>45318</v>
      </c>
      <c r="F2236" s="1">
        <v>45324</v>
      </c>
      <c r="G2236" s="1">
        <v>45324</v>
      </c>
      <c r="H2236">
        <v>1</v>
      </c>
      <c r="I2236">
        <v>69.31</v>
      </c>
      <c r="J2236">
        <v>69.31</v>
      </c>
      <c r="K2236">
        <v>102.11</v>
      </c>
      <c r="L2236" t="s">
        <v>59</v>
      </c>
      <c r="M2236" t="s">
        <v>88</v>
      </c>
      <c r="N2236" t="s">
        <v>33</v>
      </c>
      <c r="O2236">
        <v>39</v>
      </c>
      <c r="P2236" t="s">
        <v>34</v>
      </c>
      <c r="Q2236" t="s">
        <v>90</v>
      </c>
      <c r="R2236" t="s">
        <v>44</v>
      </c>
      <c r="S2236" t="s">
        <v>36</v>
      </c>
      <c r="T2236">
        <v>0</v>
      </c>
      <c r="U2236">
        <v>0</v>
      </c>
      <c r="V2236">
        <v>0</v>
      </c>
      <c r="W2236">
        <v>0</v>
      </c>
      <c r="X2236">
        <v>0</v>
      </c>
      <c r="Y2236" s="1">
        <v>45636</v>
      </c>
      <c r="Z2236" s="1">
        <v>45636</v>
      </c>
      <c r="AA2236">
        <v>0</v>
      </c>
      <c r="AB2236" t="s">
        <v>73</v>
      </c>
      <c r="AC2236" t="b">
        <v>0</v>
      </c>
      <c r="AD2236" t="b">
        <v>1</v>
      </c>
    </row>
    <row r="2237" spans="1:30" x14ac:dyDescent="0.25">
      <c r="A2237" t="s">
        <v>2282</v>
      </c>
      <c r="B2237" s="1">
        <v>44133</v>
      </c>
      <c r="D2237" s="1">
        <v>44910</v>
      </c>
      <c r="E2237" s="1">
        <v>44910</v>
      </c>
      <c r="F2237" s="1">
        <v>45546</v>
      </c>
      <c r="G2237" s="1">
        <v>45546</v>
      </c>
      <c r="H2237">
        <v>5</v>
      </c>
      <c r="I2237">
        <v>423.28</v>
      </c>
      <c r="J2237">
        <v>84.66</v>
      </c>
      <c r="K2237">
        <v>68.78</v>
      </c>
      <c r="L2237" t="s">
        <v>87</v>
      </c>
      <c r="M2237" t="s">
        <v>104</v>
      </c>
      <c r="N2237" t="s">
        <v>48</v>
      </c>
      <c r="O2237">
        <v>22</v>
      </c>
      <c r="P2237" t="s">
        <v>70</v>
      </c>
      <c r="Q2237" t="s">
        <v>90</v>
      </c>
      <c r="R2237" t="s">
        <v>67</v>
      </c>
      <c r="S2237" t="s">
        <v>57</v>
      </c>
      <c r="T2237">
        <v>0</v>
      </c>
      <c r="U2237">
        <v>0</v>
      </c>
      <c r="V2237">
        <v>1</v>
      </c>
      <c r="W2237">
        <v>0</v>
      </c>
      <c r="X2237">
        <v>1</v>
      </c>
      <c r="Y2237">
        <v>0</v>
      </c>
      <c r="Z2237" t="s">
        <v>37</v>
      </c>
      <c r="AA2237">
        <v>0</v>
      </c>
      <c r="AB2237" t="s">
        <v>73</v>
      </c>
      <c r="AC2237" t="b">
        <v>1</v>
      </c>
      <c r="AD2237" t="b">
        <v>0</v>
      </c>
    </row>
    <row r="2238" spans="1:30" x14ac:dyDescent="0.25">
      <c r="A2238" t="s">
        <v>2283</v>
      </c>
      <c r="B2238" s="1">
        <v>45054</v>
      </c>
      <c r="D2238" s="1">
        <v>45192</v>
      </c>
      <c r="E2238" s="1">
        <v>45192</v>
      </c>
      <c r="F2238" s="1">
        <v>45252</v>
      </c>
      <c r="G2238" s="1">
        <v>45252</v>
      </c>
      <c r="H2238">
        <v>2</v>
      </c>
      <c r="I2238">
        <v>62.75</v>
      </c>
      <c r="J2238">
        <v>31.38</v>
      </c>
      <c r="K2238">
        <v>49</v>
      </c>
      <c r="L2238" t="s">
        <v>31</v>
      </c>
      <c r="M2238" t="s">
        <v>95</v>
      </c>
      <c r="N2238" t="s">
        <v>33</v>
      </c>
      <c r="O2238">
        <v>34</v>
      </c>
      <c r="P2238" t="s">
        <v>34</v>
      </c>
      <c r="Q2238" t="s">
        <v>90</v>
      </c>
      <c r="R2238" t="s">
        <v>44</v>
      </c>
      <c r="S2238" t="s">
        <v>72</v>
      </c>
      <c r="T2238">
        <v>1</v>
      </c>
      <c r="U2238">
        <v>0</v>
      </c>
      <c r="V2238">
        <v>0</v>
      </c>
      <c r="W2238">
        <v>0</v>
      </c>
      <c r="X2238">
        <v>1</v>
      </c>
      <c r="Y2238" s="1">
        <v>45650</v>
      </c>
      <c r="Z2238" s="1">
        <v>45650</v>
      </c>
      <c r="AA2238">
        <v>10</v>
      </c>
      <c r="AB2238" t="s">
        <v>38</v>
      </c>
      <c r="AC2238" t="b">
        <v>0</v>
      </c>
      <c r="AD2238" t="b">
        <v>0</v>
      </c>
    </row>
    <row r="2239" spans="1:30" x14ac:dyDescent="0.25">
      <c r="A2239" t="s">
        <v>2284</v>
      </c>
      <c r="B2239" s="1">
        <v>44104</v>
      </c>
      <c r="D2239" s="1">
        <v>45509</v>
      </c>
      <c r="E2239" s="1">
        <v>45509</v>
      </c>
      <c r="F2239" s="1">
        <v>45617</v>
      </c>
      <c r="G2239" s="1">
        <v>45617</v>
      </c>
      <c r="H2239">
        <v>3</v>
      </c>
      <c r="I2239">
        <v>101.8</v>
      </c>
      <c r="J2239">
        <v>33.93</v>
      </c>
      <c r="K2239">
        <v>15.02</v>
      </c>
      <c r="L2239" t="s">
        <v>47</v>
      </c>
      <c r="M2239" t="s">
        <v>60</v>
      </c>
      <c r="N2239" t="s">
        <v>48</v>
      </c>
      <c r="O2239">
        <v>16</v>
      </c>
      <c r="P2239" t="s">
        <v>49</v>
      </c>
      <c r="Q2239" t="s">
        <v>55</v>
      </c>
      <c r="R2239" t="s">
        <v>44</v>
      </c>
      <c r="S2239" t="s">
        <v>72</v>
      </c>
      <c r="T2239">
        <v>0</v>
      </c>
      <c r="U2239">
        <v>0</v>
      </c>
      <c r="V2239">
        <v>0</v>
      </c>
      <c r="W2239">
        <v>1</v>
      </c>
      <c r="X2239">
        <v>1</v>
      </c>
      <c r="Y2239" s="1">
        <v>44748</v>
      </c>
      <c r="Z2239" s="1">
        <v>44748</v>
      </c>
      <c r="AA2239">
        <v>0</v>
      </c>
      <c r="AB2239" t="s">
        <v>38</v>
      </c>
      <c r="AC2239" t="b">
        <v>1</v>
      </c>
      <c r="AD2239" t="b">
        <v>0</v>
      </c>
    </row>
    <row r="2240" spans="1:30" x14ac:dyDescent="0.25">
      <c r="A2240" t="s">
        <v>2285</v>
      </c>
      <c r="B2240" s="1">
        <v>45173</v>
      </c>
      <c r="D2240" s="1">
        <v>45760</v>
      </c>
      <c r="E2240" s="1">
        <v>45760</v>
      </c>
      <c r="F2240" s="1">
        <v>45840</v>
      </c>
      <c r="G2240" s="1">
        <v>45840</v>
      </c>
      <c r="H2240">
        <v>2</v>
      </c>
      <c r="I2240">
        <v>174.27</v>
      </c>
      <c r="J2240">
        <v>87.14</v>
      </c>
      <c r="K2240">
        <v>61.98</v>
      </c>
      <c r="L2240" t="s">
        <v>31</v>
      </c>
      <c r="M2240" t="s">
        <v>41</v>
      </c>
      <c r="N2240" t="s">
        <v>33</v>
      </c>
      <c r="O2240">
        <v>31</v>
      </c>
      <c r="P2240" t="s">
        <v>34</v>
      </c>
      <c r="Q2240" t="s">
        <v>55</v>
      </c>
      <c r="R2240" t="s">
        <v>35</v>
      </c>
      <c r="S2240" t="s">
        <v>96</v>
      </c>
      <c r="T2240">
        <v>0</v>
      </c>
      <c r="U2240">
        <v>0</v>
      </c>
      <c r="V2240">
        <v>0</v>
      </c>
      <c r="W2240">
        <v>0</v>
      </c>
      <c r="X2240">
        <v>2</v>
      </c>
      <c r="Y2240" s="1">
        <v>45257</v>
      </c>
      <c r="Z2240" s="1">
        <v>45257</v>
      </c>
      <c r="AA2240">
        <v>0</v>
      </c>
      <c r="AB2240" t="s">
        <v>38</v>
      </c>
      <c r="AC2240" t="b">
        <v>1</v>
      </c>
      <c r="AD2240" t="b">
        <v>0</v>
      </c>
    </row>
    <row r="2241" spans="1:30" x14ac:dyDescent="0.25">
      <c r="A2241" t="s">
        <v>2286</v>
      </c>
      <c r="B2241" s="1">
        <v>44265</v>
      </c>
      <c r="D2241" s="1">
        <v>45592</v>
      </c>
      <c r="E2241" s="1">
        <v>45592</v>
      </c>
      <c r="F2241" s="1">
        <v>45742</v>
      </c>
      <c r="G2241" s="1">
        <v>45742</v>
      </c>
      <c r="H2241">
        <v>2</v>
      </c>
      <c r="I2241">
        <v>89.84</v>
      </c>
      <c r="J2241">
        <v>44.92</v>
      </c>
      <c r="K2241">
        <v>89.96</v>
      </c>
      <c r="L2241" t="s">
        <v>47</v>
      </c>
      <c r="M2241" t="s">
        <v>88</v>
      </c>
      <c r="N2241" t="s">
        <v>33</v>
      </c>
      <c r="O2241">
        <v>27</v>
      </c>
      <c r="P2241" t="s">
        <v>70</v>
      </c>
      <c r="Q2241" t="s">
        <v>55</v>
      </c>
      <c r="R2241" t="s">
        <v>63</v>
      </c>
      <c r="S2241" t="s">
        <v>51</v>
      </c>
      <c r="T2241">
        <v>0</v>
      </c>
      <c r="U2241">
        <v>0</v>
      </c>
      <c r="V2241">
        <v>1</v>
      </c>
      <c r="W2241">
        <v>0</v>
      </c>
      <c r="X2241">
        <v>1</v>
      </c>
      <c r="Y2241">
        <v>0</v>
      </c>
      <c r="Z2241" t="s">
        <v>37</v>
      </c>
      <c r="AA2241">
        <v>0</v>
      </c>
      <c r="AB2241" t="s">
        <v>38</v>
      </c>
      <c r="AC2241" t="b">
        <v>0</v>
      </c>
      <c r="AD2241" t="b">
        <v>0</v>
      </c>
    </row>
    <row r="2242" spans="1:30" x14ac:dyDescent="0.25">
      <c r="A2242" t="s">
        <v>2287</v>
      </c>
      <c r="B2242" s="1">
        <v>44089</v>
      </c>
      <c r="D2242" s="1">
        <v>45422</v>
      </c>
      <c r="E2242" s="1">
        <v>45422</v>
      </c>
      <c r="F2242" s="1">
        <v>45743</v>
      </c>
      <c r="G2242" s="1">
        <v>45743</v>
      </c>
      <c r="H2242">
        <v>1</v>
      </c>
      <c r="I2242">
        <v>93.44</v>
      </c>
      <c r="J2242">
        <v>93.44</v>
      </c>
      <c r="K2242">
        <v>24.01</v>
      </c>
      <c r="L2242" t="s">
        <v>40</v>
      </c>
      <c r="M2242" t="s">
        <v>104</v>
      </c>
      <c r="N2242" t="s">
        <v>33</v>
      </c>
      <c r="O2242">
        <v>34</v>
      </c>
      <c r="P2242" t="s">
        <v>34</v>
      </c>
      <c r="Q2242" t="s">
        <v>50</v>
      </c>
      <c r="R2242" t="s">
        <v>35</v>
      </c>
      <c r="S2242" t="s">
        <v>96</v>
      </c>
      <c r="T2242">
        <v>0</v>
      </c>
      <c r="U2242">
        <v>0</v>
      </c>
      <c r="V2242">
        <v>0</v>
      </c>
      <c r="W2242">
        <v>0</v>
      </c>
      <c r="X2242">
        <v>0</v>
      </c>
      <c r="Y2242" s="1">
        <v>44674</v>
      </c>
      <c r="Z2242" s="1">
        <v>44674</v>
      </c>
      <c r="AA2242">
        <v>0</v>
      </c>
      <c r="AB2242" t="s">
        <v>52</v>
      </c>
      <c r="AC2242" t="b">
        <v>1</v>
      </c>
      <c r="AD2242" t="b">
        <v>1</v>
      </c>
    </row>
    <row r="2243" spans="1:30" x14ac:dyDescent="0.25">
      <c r="A2243" t="s">
        <v>2288</v>
      </c>
      <c r="B2243" s="1">
        <v>43881</v>
      </c>
      <c r="D2243" s="1">
        <v>44888</v>
      </c>
      <c r="E2243" s="1">
        <v>44888</v>
      </c>
      <c r="F2243" s="1">
        <v>45672</v>
      </c>
      <c r="G2243" s="1">
        <v>45672</v>
      </c>
      <c r="H2243">
        <v>2</v>
      </c>
      <c r="I2243">
        <v>134.97</v>
      </c>
      <c r="J2243">
        <v>67.489999999999995</v>
      </c>
      <c r="K2243">
        <v>97.18</v>
      </c>
      <c r="L2243" t="s">
        <v>40</v>
      </c>
      <c r="M2243" t="s">
        <v>54</v>
      </c>
      <c r="N2243" t="s">
        <v>33</v>
      </c>
      <c r="O2243">
        <v>26</v>
      </c>
      <c r="P2243" t="s">
        <v>70</v>
      </c>
      <c r="Q2243" t="s">
        <v>82</v>
      </c>
      <c r="R2243" t="s">
        <v>35</v>
      </c>
      <c r="S2243" t="s">
        <v>51</v>
      </c>
      <c r="T2243">
        <v>0</v>
      </c>
      <c r="U2243">
        <v>0</v>
      </c>
      <c r="V2243">
        <v>1</v>
      </c>
      <c r="W2243">
        <v>0</v>
      </c>
      <c r="X2243">
        <v>0</v>
      </c>
      <c r="Y2243" s="1">
        <v>44779</v>
      </c>
      <c r="Z2243" s="1">
        <v>44779</v>
      </c>
      <c r="AA2243">
        <v>3</v>
      </c>
      <c r="AB2243" t="s">
        <v>52</v>
      </c>
      <c r="AC2243" t="b">
        <v>1</v>
      </c>
      <c r="AD2243" t="b">
        <v>1</v>
      </c>
    </row>
    <row r="2244" spans="1:30" x14ac:dyDescent="0.25">
      <c r="A2244" t="s">
        <v>2289</v>
      </c>
      <c r="B2244" s="1">
        <v>44528</v>
      </c>
      <c r="D2244" s="1">
        <v>44602</v>
      </c>
      <c r="E2244" s="1">
        <v>44602</v>
      </c>
      <c r="F2244" s="1">
        <v>44785</v>
      </c>
      <c r="G2244" s="1">
        <v>44785</v>
      </c>
      <c r="H2244">
        <v>5</v>
      </c>
      <c r="I2244">
        <v>268.7</v>
      </c>
      <c r="J2244">
        <v>53.74</v>
      </c>
      <c r="K2244">
        <v>51.63</v>
      </c>
      <c r="L2244" t="s">
        <v>87</v>
      </c>
      <c r="M2244" t="s">
        <v>62</v>
      </c>
      <c r="N2244" t="s">
        <v>48</v>
      </c>
      <c r="O2244">
        <v>33</v>
      </c>
      <c r="P2244" t="s">
        <v>34</v>
      </c>
      <c r="Q2244" t="s">
        <v>55</v>
      </c>
      <c r="R2244" t="s">
        <v>56</v>
      </c>
      <c r="S2244" t="s">
        <v>100</v>
      </c>
      <c r="T2244">
        <v>0</v>
      </c>
      <c r="U2244">
        <v>1</v>
      </c>
      <c r="V2244">
        <v>0</v>
      </c>
      <c r="W2244">
        <v>2</v>
      </c>
      <c r="X2244">
        <v>2</v>
      </c>
      <c r="Y2244" s="1">
        <v>45856</v>
      </c>
      <c r="Z2244" s="1">
        <v>45856</v>
      </c>
      <c r="AA2244">
        <v>0</v>
      </c>
      <c r="AB2244" t="s">
        <v>38</v>
      </c>
      <c r="AC2244" t="b">
        <v>1</v>
      </c>
      <c r="AD2244" t="b">
        <v>0</v>
      </c>
    </row>
    <row r="2245" spans="1:30" x14ac:dyDescent="0.25">
      <c r="A2245" t="s">
        <v>2290</v>
      </c>
      <c r="B2245" s="1">
        <v>45233</v>
      </c>
      <c r="D2245" s="1">
        <v>45330</v>
      </c>
      <c r="E2245" s="1">
        <v>45330</v>
      </c>
      <c r="F2245">
        <v>0</v>
      </c>
      <c r="G2245" t="s">
        <v>92</v>
      </c>
      <c r="H2245">
        <v>0</v>
      </c>
      <c r="I2245">
        <v>0</v>
      </c>
      <c r="J2245">
        <v>0</v>
      </c>
      <c r="K2245">
        <v>0</v>
      </c>
      <c r="L2245" t="s">
        <v>87</v>
      </c>
      <c r="M2245" t="s">
        <v>62</v>
      </c>
      <c r="N2245" t="s">
        <v>48</v>
      </c>
      <c r="O2245">
        <v>37</v>
      </c>
      <c r="P2245" t="s">
        <v>34</v>
      </c>
      <c r="Q2245" t="s">
        <v>66</v>
      </c>
      <c r="R2245" t="s">
        <v>67</v>
      </c>
      <c r="S2245" t="s">
        <v>85</v>
      </c>
      <c r="T2245">
        <v>1</v>
      </c>
      <c r="U2245">
        <v>0</v>
      </c>
      <c r="V2245">
        <v>0</v>
      </c>
      <c r="W2245">
        <v>0</v>
      </c>
      <c r="X2245">
        <v>0</v>
      </c>
      <c r="Y2245" s="1">
        <v>45590</v>
      </c>
      <c r="Z2245" s="1">
        <v>45590</v>
      </c>
      <c r="AA2245">
        <v>0</v>
      </c>
      <c r="AB2245" t="s">
        <v>52</v>
      </c>
      <c r="AC2245" t="b">
        <v>1</v>
      </c>
      <c r="AD2245" t="b">
        <v>0</v>
      </c>
    </row>
    <row r="2246" spans="1:30" x14ac:dyDescent="0.25">
      <c r="A2246" t="s">
        <v>2291</v>
      </c>
      <c r="B2246" s="1">
        <v>44679</v>
      </c>
      <c r="D2246" s="1">
        <v>45240</v>
      </c>
      <c r="E2246" s="1">
        <v>45240</v>
      </c>
      <c r="F2246" s="1">
        <v>45349</v>
      </c>
      <c r="G2246" s="1">
        <v>45349</v>
      </c>
      <c r="H2246">
        <v>3</v>
      </c>
      <c r="I2246">
        <v>3.78</v>
      </c>
      <c r="J2246">
        <v>1.26</v>
      </c>
      <c r="K2246">
        <v>0.5</v>
      </c>
      <c r="L2246" t="s">
        <v>31</v>
      </c>
      <c r="M2246" t="s">
        <v>95</v>
      </c>
      <c r="N2246" t="s">
        <v>42</v>
      </c>
      <c r="O2246">
        <v>29</v>
      </c>
      <c r="P2246" t="s">
        <v>70</v>
      </c>
      <c r="Q2246" t="s">
        <v>90</v>
      </c>
      <c r="R2246" t="s">
        <v>44</v>
      </c>
      <c r="S2246" t="s">
        <v>36</v>
      </c>
      <c r="T2246">
        <v>1</v>
      </c>
      <c r="U2246">
        <v>1</v>
      </c>
      <c r="V2246">
        <v>0</v>
      </c>
      <c r="W2246">
        <v>0</v>
      </c>
      <c r="X2246">
        <v>1</v>
      </c>
      <c r="Y2246">
        <v>0</v>
      </c>
      <c r="Z2246" t="s">
        <v>37</v>
      </c>
      <c r="AA2246">
        <v>9</v>
      </c>
      <c r="AB2246" t="s">
        <v>38</v>
      </c>
      <c r="AC2246" t="b">
        <v>1</v>
      </c>
      <c r="AD2246" t="b">
        <v>1</v>
      </c>
    </row>
    <row r="2247" spans="1:30" x14ac:dyDescent="0.25">
      <c r="A2247" t="s">
        <v>2292</v>
      </c>
      <c r="B2247" s="1">
        <v>45503</v>
      </c>
      <c r="D2247" s="1">
        <v>45572</v>
      </c>
      <c r="E2247" s="1">
        <v>45572</v>
      </c>
      <c r="F2247" s="1">
        <v>45945</v>
      </c>
      <c r="G2247" s="1">
        <v>45945</v>
      </c>
      <c r="H2247">
        <v>2</v>
      </c>
      <c r="I2247">
        <v>197.74</v>
      </c>
      <c r="J2247">
        <v>98.87</v>
      </c>
      <c r="K2247">
        <v>147.15</v>
      </c>
      <c r="L2247" t="s">
        <v>47</v>
      </c>
      <c r="M2247" t="s">
        <v>95</v>
      </c>
      <c r="N2247" t="s">
        <v>42</v>
      </c>
      <c r="O2247">
        <v>19</v>
      </c>
      <c r="P2247" t="s">
        <v>49</v>
      </c>
      <c r="Q2247" t="s">
        <v>35</v>
      </c>
      <c r="R2247" t="s">
        <v>56</v>
      </c>
      <c r="S2247" t="s">
        <v>45</v>
      </c>
      <c r="T2247">
        <v>0</v>
      </c>
      <c r="U2247">
        <v>0</v>
      </c>
      <c r="V2247">
        <v>0</v>
      </c>
      <c r="W2247">
        <v>0</v>
      </c>
      <c r="X2247">
        <v>2</v>
      </c>
      <c r="Y2247">
        <v>0</v>
      </c>
      <c r="Z2247" t="s">
        <v>37</v>
      </c>
      <c r="AA2247">
        <v>0</v>
      </c>
      <c r="AB2247" t="s">
        <v>52</v>
      </c>
      <c r="AC2247" t="b">
        <v>0</v>
      </c>
      <c r="AD2247" t="b">
        <v>0</v>
      </c>
    </row>
    <row r="2248" spans="1:30" x14ac:dyDescent="0.25">
      <c r="A2248" t="s">
        <v>2293</v>
      </c>
      <c r="B2248" s="1">
        <v>44513</v>
      </c>
      <c r="D2248" s="1">
        <v>44517</v>
      </c>
      <c r="E2248" s="1">
        <v>44517</v>
      </c>
      <c r="F2248" s="1">
        <v>45270</v>
      </c>
      <c r="G2248" s="1">
        <v>45270</v>
      </c>
      <c r="H2248">
        <v>4</v>
      </c>
      <c r="I2248">
        <v>297</v>
      </c>
      <c r="J2248">
        <v>74.25</v>
      </c>
      <c r="K2248">
        <v>74.66</v>
      </c>
      <c r="L2248" t="s">
        <v>40</v>
      </c>
      <c r="M2248" t="s">
        <v>104</v>
      </c>
      <c r="N2248" t="s">
        <v>42</v>
      </c>
      <c r="O2248">
        <v>23</v>
      </c>
      <c r="P2248" t="s">
        <v>70</v>
      </c>
      <c r="Q2248" t="s">
        <v>50</v>
      </c>
      <c r="R2248" t="s">
        <v>44</v>
      </c>
      <c r="S2248" t="s">
        <v>57</v>
      </c>
      <c r="T2248">
        <v>0</v>
      </c>
      <c r="U2248">
        <v>0</v>
      </c>
      <c r="V2248">
        <v>0</v>
      </c>
      <c r="W2248">
        <v>0</v>
      </c>
      <c r="X2248">
        <v>1</v>
      </c>
      <c r="Y2248" s="1">
        <v>45933</v>
      </c>
      <c r="Z2248" s="1">
        <v>45933</v>
      </c>
      <c r="AA2248">
        <v>1</v>
      </c>
      <c r="AB2248" t="s">
        <v>38</v>
      </c>
      <c r="AC2248" t="b">
        <v>1</v>
      </c>
      <c r="AD2248" t="b">
        <v>0</v>
      </c>
    </row>
    <row r="2249" spans="1:30" x14ac:dyDescent="0.25">
      <c r="A2249" t="s">
        <v>2294</v>
      </c>
      <c r="B2249" s="1">
        <v>44460</v>
      </c>
      <c r="D2249" s="1">
        <v>45830</v>
      </c>
      <c r="E2249" s="1">
        <v>45830</v>
      </c>
      <c r="F2249" s="1">
        <v>45941</v>
      </c>
      <c r="G2249" s="1">
        <v>45941</v>
      </c>
      <c r="H2249">
        <v>4</v>
      </c>
      <c r="I2249">
        <v>197.7</v>
      </c>
      <c r="J2249">
        <v>49.43</v>
      </c>
      <c r="K2249">
        <v>59.72</v>
      </c>
      <c r="L2249" t="s">
        <v>47</v>
      </c>
      <c r="M2249" t="s">
        <v>95</v>
      </c>
      <c r="N2249" t="s">
        <v>33</v>
      </c>
      <c r="O2249">
        <v>41</v>
      </c>
      <c r="P2249" t="s">
        <v>34</v>
      </c>
      <c r="Q2249" t="s">
        <v>43</v>
      </c>
      <c r="R2249" t="s">
        <v>35</v>
      </c>
      <c r="S2249" t="s">
        <v>72</v>
      </c>
      <c r="T2249">
        <v>0</v>
      </c>
      <c r="U2249">
        <v>0</v>
      </c>
      <c r="V2249">
        <v>0</v>
      </c>
      <c r="W2249">
        <v>1</v>
      </c>
      <c r="X2249">
        <v>3</v>
      </c>
      <c r="Y2249" s="1">
        <v>45247</v>
      </c>
      <c r="Z2249" s="1">
        <v>45247</v>
      </c>
      <c r="AA2249">
        <v>6</v>
      </c>
      <c r="AB2249" t="s">
        <v>52</v>
      </c>
      <c r="AC2249" t="b">
        <v>0</v>
      </c>
      <c r="AD2249" t="b">
        <v>0</v>
      </c>
    </row>
    <row r="2250" spans="1:30" x14ac:dyDescent="0.25">
      <c r="A2250" t="s">
        <v>2295</v>
      </c>
      <c r="B2250" s="1">
        <v>44830</v>
      </c>
      <c r="D2250" s="1">
        <v>45020</v>
      </c>
      <c r="E2250" s="1">
        <v>45020</v>
      </c>
      <c r="F2250" s="1">
        <v>45567</v>
      </c>
      <c r="G2250" s="1">
        <v>45567</v>
      </c>
      <c r="H2250">
        <v>5</v>
      </c>
      <c r="I2250">
        <v>322.11</v>
      </c>
      <c r="J2250">
        <v>64.42</v>
      </c>
      <c r="K2250">
        <v>23.54</v>
      </c>
      <c r="L2250" t="s">
        <v>59</v>
      </c>
      <c r="M2250" t="s">
        <v>32</v>
      </c>
      <c r="N2250" t="s">
        <v>48</v>
      </c>
      <c r="O2250">
        <v>27</v>
      </c>
      <c r="P2250" t="s">
        <v>70</v>
      </c>
      <c r="Q2250" t="s">
        <v>43</v>
      </c>
      <c r="R2250" t="s">
        <v>67</v>
      </c>
      <c r="S2250" t="s">
        <v>45</v>
      </c>
      <c r="T2250">
        <v>0</v>
      </c>
      <c r="U2250">
        <v>0</v>
      </c>
      <c r="V2250">
        <v>1</v>
      </c>
      <c r="W2250">
        <v>0</v>
      </c>
      <c r="X2250">
        <v>1</v>
      </c>
      <c r="Y2250">
        <v>0</v>
      </c>
      <c r="Z2250" t="s">
        <v>37</v>
      </c>
      <c r="AA2250">
        <v>4</v>
      </c>
      <c r="AB2250" t="s">
        <v>52</v>
      </c>
      <c r="AC2250" t="b">
        <v>1</v>
      </c>
      <c r="AD2250" t="b">
        <v>0</v>
      </c>
    </row>
    <row r="2251" spans="1:30" x14ac:dyDescent="0.25">
      <c r="A2251" t="s">
        <v>2296</v>
      </c>
      <c r="B2251" s="1">
        <v>44909</v>
      </c>
      <c r="D2251" s="1">
        <v>45933</v>
      </c>
      <c r="E2251" s="1">
        <v>45933</v>
      </c>
      <c r="F2251" s="1">
        <v>45944</v>
      </c>
      <c r="G2251" s="1">
        <v>45944</v>
      </c>
      <c r="H2251">
        <v>6</v>
      </c>
      <c r="I2251">
        <v>295.52</v>
      </c>
      <c r="J2251">
        <v>49.25</v>
      </c>
      <c r="K2251">
        <v>80.849999999999994</v>
      </c>
      <c r="L2251" t="s">
        <v>40</v>
      </c>
      <c r="M2251" t="s">
        <v>69</v>
      </c>
      <c r="N2251" t="s">
        <v>33</v>
      </c>
      <c r="O2251">
        <v>31</v>
      </c>
      <c r="P2251" t="s">
        <v>34</v>
      </c>
      <c r="Q2251" t="s">
        <v>55</v>
      </c>
      <c r="R2251" t="s">
        <v>35</v>
      </c>
      <c r="S2251" t="s">
        <v>45</v>
      </c>
      <c r="T2251">
        <v>0</v>
      </c>
      <c r="U2251">
        <v>0</v>
      </c>
      <c r="V2251">
        <v>1</v>
      </c>
      <c r="W2251">
        <v>1</v>
      </c>
      <c r="X2251">
        <v>1</v>
      </c>
      <c r="Y2251" s="1">
        <v>45857</v>
      </c>
      <c r="Z2251" s="1">
        <v>45857</v>
      </c>
      <c r="AA2251">
        <v>0</v>
      </c>
      <c r="AB2251" t="s">
        <v>52</v>
      </c>
      <c r="AC2251" t="b">
        <v>0</v>
      </c>
      <c r="AD2251" t="b">
        <v>0</v>
      </c>
    </row>
    <row r="2252" spans="1:30" x14ac:dyDescent="0.25">
      <c r="A2252" t="s">
        <v>2297</v>
      </c>
      <c r="B2252" s="1">
        <v>45074</v>
      </c>
      <c r="D2252" s="1">
        <v>45538</v>
      </c>
      <c r="E2252" s="1">
        <v>45538</v>
      </c>
      <c r="F2252" s="1">
        <v>45712</v>
      </c>
      <c r="G2252" s="1">
        <v>45712</v>
      </c>
      <c r="H2252">
        <v>2</v>
      </c>
      <c r="I2252">
        <v>103.72</v>
      </c>
      <c r="J2252">
        <v>51.86</v>
      </c>
      <c r="K2252">
        <v>44.67</v>
      </c>
      <c r="L2252" t="s">
        <v>59</v>
      </c>
      <c r="M2252" t="s">
        <v>54</v>
      </c>
      <c r="N2252" t="s">
        <v>48</v>
      </c>
      <c r="O2252">
        <v>36</v>
      </c>
      <c r="P2252" t="s">
        <v>34</v>
      </c>
      <c r="Q2252" t="s">
        <v>66</v>
      </c>
      <c r="R2252" t="s">
        <v>63</v>
      </c>
      <c r="S2252" t="s">
        <v>57</v>
      </c>
      <c r="T2252">
        <v>0</v>
      </c>
      <c r="U2252">
        <v>1</v>
      </c>
      <c r="V2252">
        <v>0</v>
      </c>
      <c r="W2252">
        <v>1</v>
      </c>
      <c r="X2252">
        <v>1</v>
      </c>
      <c r="Y2252" s="1">
        <v>45453</v>
      </c>
      <c r="Z2252" s="1">
        <v>45453</v>
      </c>
      <c r="AA2252">
        <v>0</v>
      </c>
      <c r="AB2252" t="s">
        <v>52</v>
      </c>
      <c r="AC2252" t="b">
        <v>1</v>
      </c>
      <c r="AD2252" t="b">
        <v>0</v>
      </c>
    </row>
    <row r="2253" spans="1:30" x14ac:dyDescent="0.25">
      <c r="A2253" t="s">
        <v>2298</v>
      </c>
      <c r="B2253" s="1">
        <v>45176</v>
      </c>
      <c r="D2253" s="1">
        <v>45848</v>
      </c>
      <c r="E2253" s="1">
        <v>45848</v>
      </c>
      <c r="F2253" s="1">
        <v>45874</v>
      </c>
      <c r="G2253" s="1">
        <v>45874</v>
      </c>
      <c r="H2253">
        <v>3</v>
      </c>
      <c r="I2253">
        <v>305.25</v>
      </c>
      <c r="J2253">
        <v>101.75</v>
      </c>
      <c r="K2253">
        <v>114.05</v>
      </c>
      <c r="L2253" t="s">
        <v>47</v>
      </c>
      <c r="M2253" t="s">
        <v>32</v>
      </c>
      <c r="N2253" t="s">
        <v>42</v>
      </c>
      <c r="O2253">
        <v>21</v>
      </c>
      <c r="P2253" t="s">
        <v>70</v>
      </c>
      <c r="Q2253" t="s">
        <v>82</v>
      </c>
      <c r="R2253" t="s">
        <v>56</v>
      </c>
      <c r="S2253" t="s">
        <v>85</v>
      </c>
      <c r="T2253">
        <v>1</v>
      </c>
      <c r="U2253">
        <v>0</v>
      </c>
      <c r="V2253">
        <v>0</v>
      </c>
      <c r="W2253">
        <v>0</v>
      </c>
      <c r="X2253">
        <v>1</v>
      </c>
      <c r="Y2253">
        <v>0</v>
      </c>
      <c r="Z2253" t="s">
        <v>37</v>
      </c>
      <c r="AA2253">
        <v>0</v>
      </c>
      <c r="AB2253" t="s">
        <v>38</v>
      </c>
      <c r="AC2253" t="b">
        <v>1</v>
      </c>
      <c r="AD2253" t="b">
        <v>0</v>
      </c>
    </row>
    <row r="2254" spans="1:30" x14ac:dyDescent="0.25">
      <c r="A2254" t="s">
        <v>2299</v>
      </c>
      <c r="B2254" s="1">
        <v>44681</v>
      </c>
      <c r="D2254">
        <v>0</v>
      </c>
      <c r="E2254" t="s">
        <v>92</v>
      </c>
      <c r="F2254">
        <v>0</v>
      </c>
      <c r="G2254" t="s">
        <v>92</v>
      </c>
      <c r="H2254">
        <v>0</v>
      </c>
      <c r="I2254">
        <v>0</v>
      </c>
      <c r="J2254">
        <v>0</v>
      </c>
      <c r="K2254">
        <v>0</v>
      </c>
      <c r="L2254" t="s">
        <v>31</v>
      </c>
      <c r="M2254" t="s">
        <v>54</v>
      </c>
      <c r="N2254" t="s">
        <v>42</v>
      </c>
      <c r="O2254">
        <v>18</v>
      </c>
      <c r="P2254" t="s">
        <v>49</v>
      </c>
      <c r="Q2254" t="s">
        <v>55</v>
      </c>
      <c r="R2254" t="s">
        <v>44</v>
      </c>
      <c r="S2254" t="s">
        <v>72</v>
      </c>
      <c r="T2254">
        <v>1</v>
      </c>
      <c r="U2254">
        <v>0</v>
      </c>
      <c r="V2254">
        <v>0</v>
      </c>
      <c r="W2254">
        <v>0</v>
      </c>
      <c r="X2254">
        <v>0</v>
      </c>
      <c r="Y2254" s="1">
        <v>44890</v>
      </c>
      <c r="Z2254" s="1">
        <v>44890</v>
      </c>
      <c r="AA2254">
        <v>3</v>
      </c>
      <c r="AB2254" t="s">
        <v>52</v>
      </c>
      <c r="AC2254" t="b">
        <v>1</v>
      </c>
      <c r="AD2254" t="b">
        <v>1</v>
      </c>
    </row>
    <row r="2255" spans="1:30" x14ac:dyDescent="0.25">
      <c r="A2255" t="s">
        <v>2300</v>
      </c>
      <c r="B2255" s="1">
        <v>44137</v>
      </c>
      <c r="D2255" s="1">
        <v>44196</v>
      </c>
      <c r="E2255" s="1">
        <v>44196</v>
      </c>
      <c r="F2255" s="1">
        <v>44926</v>
      </c>
      <c r="G2255" s="1">
        <v>44926</v>
      </c>
      <c r="H2255">
        <v>5</v>
      </c>
      <c r="I2255">
        <v>538.41999999999996</v>
      </c>
      <c r="J2255">
        <v>107.68</v>
      </c>
      <c r="K2255">
        <v>0.5</v>
      </c>
      <c r="L2255" t="s">
        <v>40</v>
      </c>
      <c r="M2255" t="s">
        <v>95</v>
      </c>
      <c r="N2255" t="s">
        <v>33</v>
      </c>
      <c r="O2255">
        <v>27</v>
      </c>
      <c r="P2255" t="s">
        <v>70</v>
      </c>
      <c r="Q2255" t="s">
        <v>66</v>
      </c>
      <c r="R2255" t="s">
        <v>44</v>
      </c>
      <c r="S2255" t="s">
        <v>100</v>
      </c>
      <c r="T2255">
        <v>0</v>
      </c>
      <c r="U2255">
        <v>0</v>
      </c>
      <c r="V2255">
        <v>0</v>
      </c>
      <c r="W2255">
        <v>1</v>
      </c>
      <c r="X2255">
        <v>1</v>
      </c>
      <c r="Y2255">
        <v>0</v>
      </c>
      <c r="Z2255" t="s">
        <v>37</v>
      </c>
      <c r="AA2255">
        <v>9</v>
      </c>
      <c r="AB2255" t="s">
        <v>73</v>
      </c>
      <c r="AC2255" t="b">
        <v>1</v>
      </c>
      <c r="AD2255" t="b">
        <v>0</v>
      </c>
    </row>
    <row r="2256" spans="1:30" x14ac:dyDescent="0.25">
      <c r="A2256" t="s">
        <v>2301</v>
      </c>
      <c r="B2256" s="1">
        <v>44084</v>
      </c>
      <c r="D2256" s="1">
        <v>45181</v>
      </c>
      <c r="E2256" s="1">
        <v>45181</v>
      </c>
      <c r="F2256" s="1">
        <v>45932</v>
      </c>
      <c r="G2256" s="1">
        <v>45932</v>
      </c>
      <c r="H2256">
        <v>6</v>
      </c>
      <c r="I2256">
        <v>449.61</v>
      </c>
      <c r="J2256">
        <v>74.94</v>
      </c>
      <c r="K2256">
        <v>144.51</v>
      </c>
      <c r="L2256" t="s">
        <v>40</v>
      </c>
      <c r="M2256" t="s">
        <v>104</v>
      </c>
      <c r="N2256" t="s">
        <v>33</v>
      </c>
      <c r="O2256">
        <v>22</v>
      </c>
      <c r="P2256" t="s">
        <v>70</v>
      </c>
      <c r="Q2256" t="s">
        <v>43</v>
      </c>
      <c r="R2256" t="s">
        <v>67</v>
      </c>
      <c r="S2256" t="s">
        <v>36</v>
      </c>
      <c r="T2256">
        <v>1</v>
      </c>
      <c r="U2256">
        <v>0</v>
      </c>
      <c r="V2256">
        <v>0</v>
      </c>
      <c r="W2256">
        <v>1</v>
      </c>
      <c r="X2256">
        <v>0</v>
      </c>
      <c r="Y2256" s="1">
        <v>44903</v>
      </c>
      <c r="Z2256" s="1">
        <v>44903</v>
      </c>
      <c r="AA2256">
        <v>8</v>
      </c>
      <c r="AB2256" t="s">
        <v>73</v>
      </c>
      <c r="AC2256" t="b">
        <v>0</v>
      </c>
      <c r="AD2256" t="b">
        <v>0</v>
      </c>
    </row>
    <row r="2257" spans="1:30" x14ac:dyDescent="0.25">
      <c r="A2257" t="s">
        <v>2302</v>
      </c>
      <c r="B2257" s="1">
        <v>44469</v>
      </c>
      <c r="D2257" s="1">
        <v>45704</v>
      </c>
      <c r="E2257" s="1">
        <v>45704</v>
      </c>
      <c r="F2257" s="1">
        <v>45842</v>
      </c>
      <c r="G2257" s="1">
        <v>45842</v>
      </c>
      <c r="H2257">
        <v>1</v>
      </c>
      <c r="I2257">
        <v>27.09</v>
      </c>
      <c r="J2257">
        <v>27.09</v>
      </c>
      <c r="K2257">
        <v>31.32</v>
      </c>
      <c r="L2257" t="s">
        <v>87</v>
      </c>
      <c r="M2257" t="s">
        <v>60</v>
      </c>
      <c r="N2257" t="s">
        <v>48</v>
      </c>
      <c r="O2257">
        <v>34</v>
      </c>
      <c r="P2257" t="s">
        <v>34</v>
      </c>
      <c r="Q2257" t="s">
        <v>90</v>
      </c>
      <c r="R2257" t="s">
        <v>35</v>
      </c>
      <c r="S2257" t="s">
        <v>36</v>
      </c>
      <c r="T2257">
        <v>0</v>
      </c>
      <c r="U2257">
        <v>0</v>
      </c>
      <c r="V2257">
        <v>0</v>
      </c>
      <c r="W2257">
        <v>0</v>
      </c>
      <c r="X2257">
        <v>0</v>
      </c>
      <c r="Y2257">
        <v>0</v>
      </c>
      <c r="Z2257" t="s">
        <v>37</v>
      </c>
      <c r="AA2257">
        <v>6</v>
      </c>
      <c r="AB2257" t="s">
        <v>52</v>
      </c>
      <c r="AC2257" t="b">
        <v>1</v>
      </c>
      <c r="AD2257" t="b">
        <v>0</v>
      </c>
    </row>
    <row r="2258" spans="1:30" x14ac:dyDescent="0.25">
      <c r="A2258" t="s">
        <v>2303</v>
      </c>
      <c r="B2258" s="1">
        <v>44987</v>
      </c>
      <c r="D2258" s="1">
        <v>45547</v>
      </c>
      <c r="E2258" s="1">
        <v>45547</v>
      </c>
      <c r="F2258" s="1">
        <v>45676</v>
      </c>
      <c r="G2258" s="1">
        <v>45676</v>
      </c>
      <c r="H2258">
        <v>2</v>
      </c>
      <c r="I2258">
        <v>103.25</v>
      </c>
      <c r="J2258">
        <v>51.63</v>
      </c>
      <c r="K2258">
        <v>23.22</v>
      </c>
      <c r="L2258" t="s">
        <v>47</v>
      </c>
      <c r="M2258" t="s">
        <v>88</v>
      </c>
      <c r="N2258" t="s">
        <v>48</v>
      </c>
      <c r="O2258">
        <v>35</v>
      </c>
      <c r="P2258" t="s">
        <v>34</v>
      </c>
      <c r="Q2258" t="s">
        <v>90</v>
      </c>
      <c r="R2258" t="s">
        <v>35</v>
      </c>
      <c r="S2258" t="s">
        <v>57</v>
      </c>
      <c r="T2258">
        <v>0</v>
      </c>
      <c r="U2258">
        <v>0</v>
      </c>
      <c r="V2258">
        <v>1</v>
      </c>
      <c r="W2258">
        <v>0</v>
      </c>
      <c r="X2258">
        <v>0</v>
      </c>
      <c r="Y2258" s="1">
        <v>45535</v>
      </c>
      <c r="Z2258" s="1">
        <v>45535</v>
      </c>
      <c r="AA2258">
        <v>0</v>
      </c>
      <c r="AB2258" t="s">
        <v>52</v>
      </c>
      <c r="AC2258" t="b">
        <v>1</v>
      </c>
      <c r="AD2258" t="b">
        <v>1</v>
      </c>
    </row>
    <row r="2259" spans="1:30" x14ac:dyDescent="0.25">
      <c r="A2259" t="s">
        <v>2304</v>
      </c>
      <c r="B2259" s="1">
        <v>45633</v>
      </c>
      <c r="D2259" s="1">
        <v>45692</v>
      </c>
      <c r="E2259" s="1">
        <v>45692</v>
      </c>
      <c r="F2259" s="1">
        <v>45695</v>
      </c>
      <c r="G2259" s="1">
        <v>45695</v>
      </c>
      <c r="H2259">
        <v>1</v>
      </c>
      <c r="I2259">
        <v>57.25</v>
      </c>
      <c r="J2259">
        <v>57.25</v>
      </c>
      <c r="K2259">
        <v>0</v>
      </c>
      <c r="L2259" t="s">
        <v>59</v>
      </c>
      <c r="M2259" t="s">
        <v>41</v>
      </c>
      <c r="N2259" t="s">
        <v>42</v>
      </c>
      <c r="O2259">
        <v>16</v>
      </c>
      <c r="P2259" t="s">
        <v>49</v>
      </c>
      <c r="Q2259" t="s">
        <v>90</v>
      </c>
      <c r="R2259" t="s">
        <v>63</v>
      </c>
      <c r="S2259" t="s">
        <v>45</v>
      </c>
      <c r="T2259">
        <v>0</v>
      </c>
      <c r="U2259">
        <v>0</v>
      </c>
      <c r="V2259">
        <v>0</v>
      </c>
      <c r="W2259">
        <v>0</v>
      </c>
      <c r="X2259">
        <v>0</v>
      </c>
      <c r="Y2259">
        <v>0</v>
      </c>
      <c r="Z2259" t="s">
        <v>37</v>
      </c>
      <c r="AA2259">
        <v>0</v>
      </c>
      <c r="AB2259" t="s">
        <v>38</v>
      </c>
      <c r="AC2259" t="b">
        <v>0</v>
      </c>
      <c r="AD2259" t="b">
        <v>1</v>
      </c>
    </row>
    <row r="2260" spans="1:30" x14ac:dyDescent="0.25">
      <c r="A2260" t="s">
        <v>2305</v>
      </c>
      <c r="B2260" s="1">
        <v>44214</v>
      </c>
      <c r="D2260" s="1">
        <v>45539</v>
      </c>
      <c r="E2260" s="1">
        <v>45539</v>
      </c>
      <c r="F2260" s="1">
        <v>45766</v>
      </c>
      <c r="G2260" s="1">
        <v>45766</v>
      </c>
      <c r="H2260">
        <v>2</v>
      </c>
      <c r="I2260">
        <v>119</v>
      </c>
      <c r="J2260">
        <v>59.5</v>
      </c>
      <c r="K2260">
        <v>55.88</v>
      </c>
      <c r="L2260" t="s">
        <v>47</v>
      </c>
      <c r="M2260" t="s">
        <v>60</v>
      </c>
      <c r="N2260" t="s">
        <v>48</v>
      </c>
      <c r="O2260">
        <v>27</v>
      </c>
      <c r="P2260" t="s">
        <v>70</v>
      </c>
      <c r="Q2260" t="s">
        <v>55</v>
      </c>
      <c r="R2260" t="s">
        <v>44</v>
      </c>
      <c r="S2260" t="s">
        <v>45</v>
      </c>
      <c r="T2260">
        <v>1</v>
      </c>
      <c r="U2260">
        <v>0</v>
      </c>
      <c r="V2260">
        <v>0</v>
      </c>
      <c r="W2260">
        <v>0</v>
      </c>
      <c r="X2260">
        <v>1</v>
      </c>
      <c r="Y2260" s="1">
        <v>44397</v>
      </c>
      <c r="Z2260" s="1">
        <v>44397</v>
      </c>
      <c r="AA2260">
        <v>6</v>
      </c>
      <c r="AB2260" t="s">
        <v>38</v>
      </c>
      <c r="AC2260" t="b">
        <v>1</v>
      </c>
      <c r="AD2260" t="b">
        <v>1</v>
      </c>
    </row>
    <row r="2261" spans="1:30" x14ac:dyDescent="0.25">
      <c r="A2261" t="s">
        <v>2306</v>
      </c>
      <c r="B2261" s="1">
        <v>45413</v>
      </c>
      <c r="D2261" s="1">
        <v>45545</v>
      </c>
      <c r="E2261" s="1">
        <v>45545</v>
      </c>
      <c r="F2261" s="1">
        <v>45708</v>
      </c>
      <c r="G2261" s="1">
        <v>45708</v>
      </c>
      <c r="H2261">
        <v>2</v>
      </c>
      <c r="I2261">
        <v>38.96</v>
      </c>
      <c r="J2261">
        <v>19.48</v>
      </c>
      <c r="K2261">
        <v>34.29</v>
      </c>
      <c r="L2261" t="s">
        <v>65</v>
      </c>
      <c r="M2261" t="s">
        <v>54</v>
      </c>
      <c r="N2261" t="s">
        <v>48</v>
      </c>
      <c r="O2261">
        <v>24</v>
      </c>
      <c r="P2261" t="s">
        <v>70</v>
      </c>
      <c r="Q2261" t="s">
        <v>50</v>
      </c>
      <c r="R2261" t="s">
        <v>35</v>
      </c>
      <c r="S2261" t="s">
        <v>72</v>
      </c>
      <c r="T2261">
        <v>0</v>
      </c>
      <c r="U2261">
        <v>0</v>
      </c>
      <c r="V2261">
        <v>0</v>
      </c>
      <c r="W2261">
        <v>0</v>
      </c>
      <c r="X2261">
        <v>0</v>
      </c>
      <c r="Y2261" s="1">
        <v>45688</v>
      </c>
      <c r="Z2261" s="1">
        <v>45688</v>
      </c>
      <c r="AA2261">
        <v>10</v>
      </c>
      <c r="AB2261" t="s">
        <v>52</v>
      </c>
      <c r="AC2261" t="b">
        <v>0</v>
      </c>
      <c r="AD2261" t="b">
        <v>0</v>
      </c>
    </row>
    <row r="2262" spans="1:30" x14ac:dyDescent="0.25">
      <c r="A2262" t="s">
        <v>2307</v>
      </c>
      <c r="B2262" s="1">
        <v>45612</v>
      </c>
      <c r="D2262" s="1">
        <v>45931</v>
      </c>
      <c r="E2262" s="1">
        <v>45931</v>
      </c>
      <c r="F2262" s="1">
        <v>45945</v>
      </c>
      <c r="G2262" s="1">
        <v>45945</v>
      </c>
      <c r="H2262">
        <v>2</v>
      </c>
      <c r="I2262">
        <v>78.709999999999994</v>
      </c>
      <c r="J2262">
        <v>39.36</v>
      </c>
      <c r="K2262">
        <v>15.1</v>
      </c>
      <c r="L2262" t="s">
        <v>31</v>
      </c>
      <c r="M2262" t="s">
        <v>88</v>
      </c>
      <c r="N2262" t="s">
        <v>42</v>
      </c>
      <c r="O2262">
        <v>38</v>
      </c>
      <c r="P2262" t="s">
        <v>34</v>
      </c>
      <c r="Q2262" t="s">
        <v>43</v>
      </c>
      <c r="R2262" t="s">
        <v>44</v>
      </c>
      <c r="S2262" t="s">
        <v>96</v>
      </c>
      <c r="T2262">
        <v>0</v>
      </c>
      <c r="U2262">
        <v>0</v>
      </c>
      <c r="V2262">
        <v>0</v>
      </c>
      <c r="W2262">
        <v>0</v>
      </c>
      <c r="X2262">
        <v>1</v>
      </c>
      <c r="Y2262">
        <v>0</v>
      </c>
      <c r="Z2262" t="s">
        <v>37</v>
      </c>
      <c r="AA2262">
        <v>0</v>
      </c>
      <c r="AB2262" t="s">
        <v>52</v>
      </c>
      <c r="AC2262" t="b">
        <v>1</v>
      </c>
      <c r="AD2262" t="b">
        <v>0</v>
      </c>
    </row>
    <row r="2263" spans="1:30" x14ac:dyDescent="0.25">
      <c r="A2263" t="s">
        <v>2308</v>
      </c>
      <c r="B2263" s="1">
        <v>45562</v>
      </c>
      <c r="D2263" s="1">
        <v>45842</v>
      </c>
      <c r="E2263" s="1">
        <v>45842</v>
      </c>
      <c r="F2263" s="1">
        <v>45854</v>
      </c>
      <c r="G2263" s="1">
        <v>45854</v>
      </c>
      <c r="H2263">
        <v>4</v>
      </c>
      <c r="I2263">
        <v>403.94</v>
      </c>
      <c r="J2263">
        <v>100.99</v>
      </c>
      <c r="K2263">
        <v>125.64</v>
      </c>
      <c r="L2263" t="s">
        <v>65</v>
      </c>
      <c r="M2263" t="s">
        <v>88</v>
      </c>
      <c r="N2263" t="s">
        <v>48</v>
      </c>
      <c r="O2263">
        <v>29</v>
      </c>
      <c r="P2263" t="s">
        <v>70</v>
      </c>
      <c r="Q2263" t="s">
        <v>82</v>
      </c>
      <c r="R2263" t="s">
        <v>56</v>
      </c>
      <c r="S2263" t="s">
        <v>100</v>
      </c>
      <c r="T2263">
        <v>1</v>
      </c>
      <c r="U2263">
        <v>0</v>
      </c>
      <c r="V2263">
        <v>0</v>
      </c>
      <c r="W2263">
        <v>0</v>
      </c>
      <c r="X2263">
        <v>1</v>
      </c>
      <c r="Y2263">
        <v>0</v>
      </c>
      <c r="Z2263" t="s">
        <v>37</v>
      </c>
      <c r="AA2263">
        <v>8</v>
      </c>
      <c r="AB2263" t="s">
        <v>52</v>
      </c>
      <c r="AC2263" t="b">
        <v>1</v>
      </c>
      <c r="AD2263" t="b">
        <v>0</v>
      </c>
    </row>
    <row r="2264" spans="1:30" x14ac:dyDescent="0.25">
      <c r="A2264" t="s">
        <v>2309</v>
      </c>
      <c r="B2264" s="1">
        <v>45619</v>
      </c>
      <c r="D2264" s="1">
        <v>45645</v>
      </c>
      <c r="E2264" s="1">
        <v>45645</v>
      </c>
      <c r="F2264" s="1">
        <v>45694</v>
      </c>
      <c r="G2264" s="1">
        <v>45694</v>
      </c>
      <c r="H2264">
        <v>7</v>
      </c>
      <c r="I2264">
        <v>677.15</v>
      </c>
      <c r="J2264">
        <v>96.74</v>
      </c>
      <c r="K2264">
        <v>70.39</v>
      </c>
      <c r="L2264" t="s">
        <v>87</v>
      </c>
      <c r="M2264" t="s">
        <v>104</v>
      </c>
      <c r="N2264" t="s">
        <v>42</v>
      </c>
      <c r="O2264">
        <v>27</v>
      </c>
      <c r="P2264" t="s">
        <v>70</v>
      </c>
      <c r="Q2264" t="s">
        <v>43</v>
      </c>
      <c r="R2264" t="s">
        <v>56</v>
      </c>
      <c r="S2264" t="s">
        <v>100</v>
      </c>
      <c r="T2264">
        <v>0</v>
      </c>
      <c r="U2264">
        <v>0</v>
      </c>
      <c r="V2264">
        <v>0</v>
      </c>
      <c r="W2264">
        <v>2</v>
      </c>
      <c r="X2264">
        <v>1</v>
      </c>
      <c r="Y2264" s="1">
        <v>45662</v>
      </c>
      <c r="Z2264" s="1">
        <v>45662</v>
      </c>
      <c r="AA2264">
        <v>7</v>
      </c>
      <c r="AB2264" t="s">
        <v>38</v>
      </c>
      <c r="AC2264" t="b">
        <v>0</v>
      </c>
      <c r="AD2264" t="b">
        <v>0</v>
      </c>
    </row>
    <row r="2265" spans="1:30" x14ac:dyDescent="0.25">
      <c r="A2265" t="s">
        <v>2310</v>
      </c>
      <c r="B2265" s="1">
        <v>45391</v>
      </c>
      <c r="D2265" s="1">
        <v>45730</v>
      </c>
      <c r="E2265" s="1">
        <v>45730</v>
      </c>
      <c r="F2265" s="1">
        <v>45782</v>
      </c>
      <c r="G2265" s="1">
        <v>45782</v>
      </c>
      <c r="H2265">
        <v>5</v>
      </c>
      <c r="I2265">
        <v>380.7</v>
      </c>
      <c r="J2265">
        <v>76.14</v>
      </c>
      <c r="K2265">
        <v>77.58</v>
      </c>
      <c r="L2265" t="s">
        <v>59</v>
      </c>
      <c r="M2265" t="s">
        <v>32</v>
      </c>
      <c r="N2265" t="s">
        <v>42</v>
      </c>
      <c r="O2265">
        <v>19</v>
      </c>
      <c r="P2265" t="s">
        <v>49</v>
      </c>
      <c r="Q2265" t="s">
        <v>43</v>
      </c>
      <c r="R2265" t="s">
        <v>67</v>
      </c>
      <c r="S2265" t="s">
        <v>96</v>
      </c>
      <c r="T2265">
        <v>0</v>
      </c>
      <c r="U2265">
        <v>1</v>
      </c>
      <c r="V2265">
        <v>0</v>
      </c>
      <c r="W2265">
        <v>0</v>
      </c>
      <c r="X2265">
        <v>2</v>
      </c>
      <c r="Y2265">
        <v>0</v>
      </c>
      <c r="Z2265" t="s">
        <v>37</v>
      </c>
      <c r="AA2265">
        <v>0</v>
      </c>
      <c r="AB2265" t="s">
        <v>38</v>
      </c>
      <c r="AC2265" t="b">
        <v>1</v>
      </c>
      <c r="AD2265" t="b">
        <v>1</v>
      </c>
    </row>
    <row r="2266" spans="1:30" x14ac:dyDescent="0.25">
      <c r="A2266" t="s">
        <v>2311</v>
      </c>
      <c r="B2266" s="1">
        <v>44598</v>
      </c>
      <c r="D2266" s="1">
        <v>45292</v>
      </c>
      <c r="E2266" s="1">
        <v>45292</v>
      </c>
      <c r="F2266" s="1">
        <v>45345</v>
      </c>
      <c r="G2266" s="1">
        <v>45345</v>
      </c>
      <c r="H2266">
        <v>4</v>
      </c>
      <c r="I2266">
        <v>48.61</v>
      </c>
      <c r="J2266">
        <v>12.15</v>
      </c>
      <c r="K2266">
        <v>6.82</v>
      </c>
      <c r="L2266" t="s">
        <v>47</v>
      </c>
      <c r="M2266" t="s">
        <v>62</v>
      </c>
      <c r="N2266" t="s">
        <v>42</v>
      </c>
      <c r="O2266">
        <v>24</v>
      </c>
      <c r="P2266" t="s">
        <v>70</v>
      </c>
      <c r="Q2266" t="s">
        <v>82</v>
      </c>
      <c r="R2266" t="s">
        <v>35</v>
      </c>
      <c r="S2266" t="s">
        <v>100</v>
      </c>
      <c r="T2266">
        <v>0</v>
      </c>
      <c r="U2266">
        <v>0</v>
      </c>
      <c r="V2266">
        <v>0</v>
      </c>
      <c r="W2266">
        <v>0</v>
      </c>
      <c r="X2266">
        <v>1</v>
      </c>
      <c r="Y2266" s="1">
        <v>44907</v>
      </c>
      <c r="Z2266" s="1">
        <v>44907</v>
      </c>
      <c r="AA2266">
        <v>0</v>
      </c>
      <c r="AB2266" t="s">
        <v>73</v>
      </c>
      <c r="AC2266" t="b">
        <v>1</v>
      </c>
      <c r="AD2266" t="b">
        <v>0</v>
      </c>
    </row>
    <row r="2267" spans="1:30" x14ac:dyDescent="0.25">
      <c r="A2267" t="s">
        <v>2312</v>
      </c>
      <c r="B2267" s="1">
        <v>45543</v>
      </c>
      <c r="D2267" s="1">
        <v>45597</v>
      </c>
      <c r="E2267" s="1">
        <v>45597</v>
      </c>
      <c r="F2267" s="1">
        <v>45823</v>
      </c>
      <c r="G2267" s="1">
        <v>45823</v>
      </c>
      <c r="H2267">
        <v>1</v>
      </c>
      <c r="I2267">
        <v>33.090000000000003</v>
      </c>
      <c r="J2267">
        <v>33.090000000000003</v>
      </c>
      <c r="K2267">
        <v>35.29</v>
      </c>
      <c r="L2267" t="s">
        <v>31</v>
      </c>
      <c r="M2267" t="s">
        <v>32</v>
      </c>
      <c r="N2267" t="s">
        <v>48</v>
      </c>
      <c r="O2267">
        <v>29</v>
      </c>
      <c r="P2267" t="s">
        <v>70</v>
      </c>
      <c r="Q2267" t="s">
        <v>43</v>
      </c>
      <c r="R2267" t="s">
        <v>44</v>
      </c>
      <c r="S2267" t="s">
        <v>72</v>
      </c>
      <c r="T2267">
        <v>0</v>
      </c>
      <c r="U2267">
        <v>0</v>
      </c>
      <c r="V2267">
        <v>0</v>
      </c>
      <c r="W2267">
        <v>0</v>
      </c>
      <c r="X2267">
        <v>0</v>
      </c>
      <c r="Y2267" s="1">
        <v>45543</v>
      </c>
      <c r="Z2267" s="1">
        <v>45543</v>
      </c>
      <c r="AA2267">
        <v>10</v>
      </c>
      <c r="AB2267" t="s">
        <v>38</v>
      </c>
      <c r="AC2267" t="b">
        <v>1</v>
      </c>
      <c r="AD2267" t="b">
        <v>1</v>
      </c>
    </row>
    <row r="2268" spans="1:30" x14ac:dyDescent="0.25">
      <c r="A2268" t="s">
        <v>2313</v>
      </c>
      <c r="B2268" s="1">
        <v>45111</v>
      </c>
      <c r="D2268" s="1">
        <v>45810</v>
      </c>
      <c r="E2268" s="1">
        <v>45810</v>
      </c>
      <c r="F2268" s="1">
        <v>45921</v>
      </c>
      <c r="G2268" s="1">
        <v>45921</v>
      </c>
      <c r="H2268">
        <v>6</v>
      </c>
      <c r="I2268">
        <v>224.49</v>
      </c>
      <c r="J2268">
        <v>37.42</v>
      </c>
      <c r="K2268">
        <v>57.8</v>
      </c>
      <c r="L2268" t="s">
        <v>31</v>
      </c>
      <c r="M2268" t="s">
        <v>88</v>
      </c>
      <c r="N2268" t="s">
        <v>48</v>
      </c>
      <c r="O2268">
        <v>16</v>
      </c>
      <c r="P2268" t="s">
        <v>49</v>
      </c>
      <c r="Q2268" t="s">
        <v>35</v>
      </c>
      <c r="R2268" t="s">
        <v>67</v>
      </c>
      <c r="S2268" t="s">
        <v>36</v>
      </c>
      <c r="T2268">
        <v>0</v>
      </c>
      <c r="U2268">
        <v>0</v>
      </c>
      <c r="V2268">
        <v>0</v>
      </c>
      <c r="W2268">
        <v>0</v>
      </c>
      <c r="X2268">
        <v>1</v>
      </c>
      <c r="Y2268" s="1">
        <v>45517</v>
      </c>
      <c r="Z2268" s="1">
        <v>45517</v>
      </c>
      <c r="AA2268">
        <v>0</v>
      </c>
      <c r="AB2268" t="s">
        <v>52</v>
      </c>
      <c r="AC2268" t="b">
        <v>0</v>
      </c>
      <c r="AD2268" t="b">
        <v>1</v>
      </c>
    </row>
    <row r="2269" spans="1:30" x14ac:dyDescent="0.25">
      <c r="A2269" t="s">
        <v>2314</v>
      </c>
      <c r="B2269" s="1">
        <v>44565</v>
      </c>
      <c r="D2269" s="1">
        <v>44659</v>
      </c>
      <c r="E2269" s="1">
        <v>44659</v>
      </c>
      <c r="F2269" s="1">
        <v>44746</v>
      </c>
      <c r="G2269" s="1">
        <v>44746</v>
      </c>
      <c r="H2269">
        <v>5</v>
      </c>
      <c r="I2269">
        <v>122.31</v>
      </c>
      <c r="J2269">
        <v>24.46</v>
      </c>
      <c r="K2269">
        <v>32.15</v>
      </c>
      <c r="L2269" t="s">
        <v>65</v>
      </c>
      <c r="M2269" t="s">
        <v>88</v>
      </c>
      <c r="N2269" t="s">
        <v>33</v>
      </c>
      <c r="O2269">
        <v>21</v>
      </c>
      <c r="P2269" t="s">
        <v>70</v>
      </c>
      <c r="Q2269" t="s">
        <v>55</v>
      </c>
      <c r="R2269" t="s">
        <v>44</v>
      </c>
      <c r="S2269" t="s">
        <v>72</v>
      </c>
      <c r="T2269">
        <v>0</v>
      </c>
      <c r="U2269">
        <v>0</v>
      </c>
      <c r="V2269">
        <v>1</v>
      </c>
      <c r="W2269">
        <v>0</v>
      </c>
      <c r="X2269">
        <v>2</v>
      </c>
      <c r="Y2269">
        <v>0</v>
      </c>
      <c r="Z2269" t="s">
        <v>37</v>
      </c>
      <c r="AA2269">
        <v>0</v>
      </c>
      <c r="AB2269" t="s">
        <v>52</v>
      </c>
      <c r="AC2269" t="b">
        <v>1</v>
      </c>
      <c r="AD2269" t="b">
        <v>0</v>
      </c>
    </row>
    <row r="2270" spans="1:30" x14ac:dyDescent="0.25">
      <c r="A2270" t="s">
        <v>2315</v>
      </c>
      <c r="B2270" s="1">
        <v>43945</v>
      </c>
      <c r="D2270" s="1">
        <v>44713</v>
      </c>
      <c r="E2270" s="1">
        <v>44713</v>
      </c>
      <c r="F2270" s="1">
        <v>44836</v>
      </c>
      <c r="G2270" s="1">
        <v>44836</v>
      </c>
      <c r="H2270">
        <v>3</v>
      </c>
      <c r="I2270">
        <v>257.86</v>
      </c>
      <c r="J2270">
        <v>85.95</v>
      </c>
      <c r="K2270">
        <v>56.4</v>
      </c>
      <c r="L2270" t="s">
        <v>40</v>
      </c>
      <c r="M2270" t="s">
        <v>69</v>
      </c>
      <c r="N2270" t="s">
        <v>48</v>
      </c>
      <c r="O2270">
        <v>38</v>
      </c>
      <c r="P2270" t="s">
        <v>34</v>
      </c>
      <c r="Q2270" t="s">
        <v>82</v>
      </c>
      <c r="R2270" t="s">
        <v>35</v>
      </c>
      <c r="S2270" t="s">
        <v>36</v>
      </c>
      <c r="T2270">
        <v>0</v>
      </c>
      <c r="U2270">
        <v>0</v>
      </c>
      <c r="V2270">
        <v>0</v>
      </c>
      <c r="W2270">
        <v>0</v>
      </c>
      <c r="X2270">
        <v>0</v>
      </c>
      <c r="Y2270">
        <v>0</v>
      </c>
      <c r="Z2270" t="s">
        <v>37</v>
      </c>
      <c r="AA2270">
        <v>0</v>
      </c>
      <c r="AB2270" t="s">
        <v>73</v>
      </c>
      <c r="AC2270" t="b">
        <v>1</v>
      </c>
      <c r="AD2270" t="b">
        <v>0</v>
      </c>
    </row>
    <row r="2271" spans="1:30" x14ac:dyDescent="0.25">
      <c r="A2271" t="s">
        <v>2316</v>
      </c>
      <c r="B2271" s="1">
        <v>44760</v>
      </c>
      <c r="D2271" s="1">
        <v>45631</v>
      </c>
      <c r="E2271" s="1">
        <v>45631</v>
      </c>
      <c r="F2271" s="1">
        <v>45706</v>
      </c>
      <c r="G2271" s="1">
        <v>45706</v>
      </c>
      <c r="H2271">
        <v>3</v>
      </c>
      <c r="I2271">
        <v>167.87</v>
      </c>
      <c r="J2271">
        <v>55.96</v>
      </c>
      <c r="K2271">
        <v>104.67</v>
      </c>
      <c r="L2271" t="s">
        <v>40</v>
      </c>
      <c r="M2271" t="s">
        <v>88</v>
      </c>
      <c r="N2271" t="s">
        <v>48</v>
      </c>
      <c r="O2271">
        <v>18</v>
      </c>
      <c r="P2271" t="s">
        <v>49</v>
      </c>
      <c r="Q2271" t="s">
        <v>35</v>
      </c>
      <c r="R2271" t="s">
        <v>35</v>
      </c>
      <c r="S2271" t="s">
        <v>100</v>
      </c>
      <c r="T2271">
        <v>1</v>
      </c>
      <c r="U2271">
        <v>1</v>
      </c>
      <c r="V2271">
        <v>0</v>
      </c>
      <c r="W2271">
        <v>1</v>
      </c>
      <c r="X2271">
        <v>1</v>
      </c>
      <c r="Y2271" s="1">
        <v>45088</v>
      </c>
      <c r="Z2271" s="1">
        <v>45088</v>
      </c>
      <c r="AA2271">
        <v>0</v>
      </c>
      <c r="AB2271" t="s">
        <v>38</v>
      </c>
      <c r="AC2271" t="b">
        <v>1</v>
      </c>
      <c r="AD2271" t="b">
        <v>0</v>
      </c>
    </row>
    <row r="2272" spans="1:30" x14ac:dyDescent="0.25">
      <c r="A2272" t="s">
        <v>2317</v>
      </c>
      <c r="B2272" s="1">
        <v>44996</v>
      </c>
      <c r="D2272" s="1">
        <v>45256</v>
      </c>
      <c r="E2272" s="1">
        <v>45256</v>
      </c>
      <c r="F2272" s="1">
        <v>45830</v>
      </c>
      <c r="G2272" s="1">
        <v>45830</v>
      </c>
      <c r="H2272">
        <v>4</v>
      </c>
      <c r="I2272">
        <v>404.47</v>
      </c>
      <c r="J2272">
        <v>101.12</v>
      </c>
      <c r="K2272">
        <v>0.5</v>
      </c>
      <c r="L2272" t="s">
        <v>47</v>
      </c>
      <c r="M2272" t="s">
        <v>69</v>
      </c>
      <c r="N2272" t="s">
        <v>48</v>
      </c>
      <c r="O2272">
        <v>21</v>
      </c>
      <c r="P2272" t="s">
        <v>70</v>
      </c>
      <c r="Q2272" t="s">
        <v>82</v>
      </c>
      <c r="R2272" t="s">
        <v>67</v>
      </c>
      <c r="S2272" t="s">
        <v>72</v>
      </c>
      <c r="T2272">
        <v>0</v>
      </c>
      <c r="U2272">
        <v>0</v>
      </c>
      <c r="V2272">
        <v>1</v>
      </c>
      <c r="W2272">
        <v>0</v>
      </c>
      <c r="X2272">
        <v>1</v>
      </c>
      <c r="Y2272" s="1">
        <v>45125</v>
      </c>
      <c r="Z2272" s="1">
        <v>45125</v>
      </c>
      <c r="AA2272">
        <v>9</v>
      </c>
      <c r="AB2272" t="s">
        <v>38</v>
      </c>
      <c r="AC2272" t="b">
        <v>1</v>
      </c>
      <c r="AD2272" t="b">
        <v>0</v>
      </c>
    </row>
    <row r="2273" spans="1:30" x14ac:dyDescent="0.25">
      <c r="A2273" t="s">
        <v>2318</v>
      </c>
      <c r="B2273" s="1">
        <v>45482</v>
      </c>
      <c r="D2273" s="1">
        <v>45826</v>
      </c>
      <c r="E2273" s="1">
        <v>45826</v>
      </c>
      <c r="F2273" s="1">
        <v>45863</v>
      </c>
      <c r="G2273" s="1">
        <v>45863</v>
      </c>
      <c r="H2273">
        <v>5</v>
      </c>
      <c r="I2273">
        <v>63.95</v>
      </c>
      <c r="J2273">
        <v>12.79</v>
      </c>
      <c r="K2273">
        <v>13.46</v>
      </c>
      <c r="L2273" t="s">
        <v>87</v>
      </c>
      <c r="M2273" t="s">
        <v>41</v>
      </c>
      <c r="N2273" t="s">
        <v>48</v>
      </c>
      <c r="O2273">
        <v>27</v>
      </c>
      <c r="P2273" t="s">
        <v>70</v>
      </c>
      <c r="Q2273" t="s">
        <v>50</v>
      </c>
      <c r="R2273" t="s">
        <v>35</v>
      </c>
      <c r="S2273" t="s">
        <v>100</v>
      </c>
      <c r="T2273">
        <v>0</v>
      </c>
      <c r="U2273">
        <v>0</v>
      </c>
      <c r="V2273">
        <v>0</v>
      </c>
      <c r="W2273">
        <v>0</v>
      </c>
      <c r="X2273">
        <v>2</v>
      </c>
      <c r="Y2273" s="1">
        <v>45780</v>
      </c>
      <c r="Z2273" s="1">
        <v>45780</v>
      </c>
      <c r="AA2273">
        <v>0</v>
      </c>
      <c r="AB2273" t="s">
        <v>38</v>
      </c>
      <c r="AC2273" t="b">
        <v>1</v>
      </c>
      <c r="AD2273" t="b">
        <v>0</v>
      </c>
    </row>
    <row r="2274" spans="1:30" x14ac:dyDescent="0.25">
      <c r="A2274" t="s">
        <v>2319</v>
      </c>
      <c r="B2274" s="1">
        <v>45053</v>
      </c>
      <c r="D2274" s="1">
        <v>45732</v>
      </c>
      <c r="E2274" s="1">
        <v>45732</v>
      </c>
      <c r="F2274" s="1">
        <v>45905</v>
      </c>
      <c r="G2274" s="1">
        <v>45905</v>
      </c>
      <c r="H2274">
        <v>3</v>
      </c>
      <c r="I2274">
        <v>26.43</v>
      </c>
      <c r="J2274">
        <v>8.81</v>
      </c>
      <c r="K2274">
        <v>9.84</v>
      </c>
      <c r="L2274" t="s">
        <v>40</v>
      </c>
      <c r="M2274" t="s">
        <v>69</v>
      </c>
      <c r="N2274" t="s">
        <v>48</v>
      </c>
      <c r="O2274">
        <v>17</v>
      </c>
      <c r="P2274" t="s">
        <v>49</v>
      </c>
      <c r="Q2274" t="s">
        <v>82</v>
      </c>
      <c r="R2274" t="s">
        <v>44</v>
      </c>
      <c r="S2274" t="s">
        <v>85</v>
      </c>
      <c r="T2274">
        <v>2</v>
      </c>
      <c r="U2274">
        <v>0</v>
      </c>
      <c r="V2274">
        <v>0</v>
      </c>
      <c r="W2274">
        <v>0</v>
      </c>
      <c r="X2274">
        <v>1</v>
      </c>
      <c r="Y2274" s="1">
        <v>45410</v>
      </c>
      <c r="Z2274" s="1">
        <v>45410</v>
      </c>
      <c r="AA2274">
        <v>3</v>
      </c>
      <c r="AB2274" t="s">
        <v>38</v>
      </c>
      <c r="AC2274" t="b">
        <v>1</v>
      </c>
      <c r="AD2274" t="b">
        <v>1</v>
      </c>
    </row>
    <row r="2275" spans="1:30" x14ac:dyDescent="0.25">
      <c r="A2275" t="s">
        <v>2320</v>
      </c>
      <c r="B2275" s="1">
        <v>45132</v>
      </c>
      <c r="D2275" s="1">
        <v>45886</v>
      </c>
      <c r="E2275" s="1">
        <v>45886</v>
      </c>
      <c r="F2275" s="1">
        <v>45908</v>
      </c>
      <c r="G2275" s="1">
        <v>45908</v>
      </c>
      <c r="H2275">
        <v>5</v>
      </c>
      <c r="I2275">
        <v>280.04000000000002</v>
      </c>
      <c r="J2275">
        <v>56.01</v>
      </c>
      <c r="K2275">
        <v>26.17</v>
      </c>
      <c r="L2275" t="s">
        <v>87</v>
      </c>
      <c r="M2275" t="s">
        <v>69</v>
      </c>
      <c r="N2275" t="s">
        <v>33</v>
      </c>
      <c r="O2275">
        <v>42</v>
      </c>
      <c r="P2275" t="s">
        <v>34</v>
      </c>
      <c r="Q2275" t="s">
        <v>66</v>
      </c>
      <c r="R2275" t="s">
        <v>67</v>
      </c>
      <c r="S2275" t="s">
        <v>45</v>
      </c>
      <c r="T2275">
        <v>0</v>
      </c>
      <c r="U2275">
        <v>1</v>
      </c>
      <c r="V2275">
        <v>0</v>
      </c>
      <c r="W2275">
        <v>0</v>
      </c>
      <c r="X2275">
        <v>0</v>
      </c>
      <c r="Y2275" s="1">
        <v>45140</v>
      </c>
      <c r="Z2275" s="1">
        <v>45140</v>
      </c>
      <c r="AA2275">
        <v>0</v>
      </c>
      <c r="AB2275" t="s">
        <v>73</v>
      </c>
      <c r="AC2275" t="b">
        <v>1</v>
      </c>
      <c r="AD2275" t="b">
        <v>0</v>
      </c>
    </row>
    <row r="2276" spans="1:30" x14ac:dyDescent="0.25">
      <c r="A2276" t="s">
        <v>2321</v>
      </c>
      <c r="B2276" s="1">
        <v>45065</v>
      </c>
      <c r="D2276" s="1">
        <v>45255</v>
      </c>
      <c r="E2276" s="1">
        <v>45255</v>
      </c>
      <c r="F2276" s="1">
        <v>45499</v>
      </c>
      <c r="G2276" s="1">
        <v>45499</v>
      </c>
      <c r="H2276">
        <v>4</v>
      </c>
      <c r="I2276">
        <v>196.81</v>
      </c>
      <c r="J2276">
        <v>49.2</v>
      </c>
      <c r="K2276">
        <v>62.98</v>
      </c>
      <c r="L2276" t="s">
        <v>31</v>
      </c>
      <c r="M2276" t="s">
        <v>60</v>
      </c>
      <c r="N2276" t="s">
        <v>48</v>
      </c>
      <c r="O2276">
        <v>34</v>
      </c>
      <c r="P2276" t="s">
        <v>34</v>
      </c>
      <c r="Q2276" t="s">
        <v>55</v>
      </c>
      <c r="R2276" t="s">
        <v>35</v>
      </c>
      <c r="S2276" t="s">
        <v>96</v>
      </c>
      <c r="T2276">
        <v>1</v>
      </c>
      <c r="U2276">
        <v>0</v>
      </c>
      <c r="V2276">
        <v>0</v>
      </c>
      <c r="W2276">
        <v>0</v>
      </c>
      <c r="X2276">
        <v>1</v>
      </c>
      <c r="Y2276" s="1">
        <v>45497</v>
      </c>
      <c r="Z2276" s="1">
        <v>45497</v>
      </c>
      <c r="AA2276">
        <v>4</v>
      </c>
      <c r="AB2276" t="s">
        <v>38</v>
      </c>
      <c r="AC2276" t="b">
        <v>0</v>
      </c>
      <c r="AD2276" t="b">
        <v>0</v>
      </c>
    </row>
    <row r="2277" spans="1:30" x14ac:dyDescent="0.25">
      <c r="A2277" t="s">
        <v>2322</v>
      </c>
      <c r="B2277" s="1">
        <v>44345</v>
      </c>
      <c r="D2277" s="1">
        <v>45753</v>
      </c>
      <c r="E2277" s="1">
        <v>45753</v>
      </c>
      <c r="F2277" s="1">
        <v>45834</v>
      </c>
      <c r="G2277" s="1">
        <v>45834</v>
      </c>
      <c r="H2277">
        <v>7</v>
      </c>
      <c r="I2277">
        <v>701.79</v>
      </c>
      <c r="J2277">
        <v>100.26</v>
      </c>
      <c r="K2277">
        <v>71</v>
      </c>
      <c r="L2277" t="s">
        <v>47</v>
      </c>
      <c r="M2277" t="s">
        <v>76</v>
      </c>
      <c r="N2277" t="s">
        <v>48</v>
      </c>
      <c r="O2277">
        <v>41</v>
      </c>
      <c r="P2277" t="s">
        <v>34</v>
      </c>
      <c r="Q2277" t="s">
        <v>43</v>
      </c>
      <c r="R2277" t="s">
        <v>63</v>
      </c>
      <c r="S2277" t="s">
        <v>36</v>
      </c>
      <c r="T2277">
        <v>0</v>
      </c>
      <c r="U2277">
        <v>0</v>
      </c>
      <c r="V2277">
        <v>0</v>
      </c>
      <c r="W2277">
        <v>0</v>
      </c>
      <c r="X2277">
        <v>3</v>
      </c>
      <c r="Y2277">
        <v>0</v>
      </c>
      <c r="Z2277" t="s">
        <v>37</v>
      </c>
      <c r="AA2277">
        <v>1</v>
      </c>
      <c r="AB2277" t="s">
        <v>52</v>
      </c>
      <c r="AC2277" t="b">
        <v>1</v>
      </c>
      <c r="AD2277" t="b">
        <v>0</v>
      </c>
    </row>
    <row r="2278" spans="1:30" x14ac:dyDescent="0.25">
      <c r="A2278" t="s">
        <v>2323</v>
      </c>
      <c r="B2278" s="1">
        <v>43977</v>
      </c>
      <c r="D2278" s="1">
        <v>44560</v>
      </c>
      <c r="E2278" s="1">
        <v>44560</v>
      </c>
      <c r="F2278" s="1">
        <v>45862</v>
      </c>
      <c r="G2278" s="1">
        <v>45862</v>
      </c>
      <c r="H2278">
        <v>3</v>
      </c>
      <c r="I2278">
        <v>191.84</v>
      </c>
      <c r="J2278">
        <v>63.95</v>
      </c>
      <c r="K2278">
        <v>79.69</v>
      </c>
      <c r="L2278" t="s">
        <v>40</v>
      </c>
      <c r="M2278" t="s">
        <v>95</v>
      </c>
      <c r="N2278" t="s">
        <v>42</v>
      </c>
      <c r="O2278">
        <v>16</v>
      </c>
      <c r="P2278" t="s">
        <v>49</v>
      </c>
      <c r="Q2278" t="s">
        <v>35</v>
      </c>
      <c r="R2278" t="s">
        <v>44</v>
      </c>
      <c r="S2278" t="s">
        <v>100</v>
      </c>
      <c r="T2278">
        <v>0</v>
      </c>
      <c r="U2278">
        <v>0</v>
      </c>
      <c r="V2278">
        <v>0</v>
      </c>
      <c r="W2278">
        <v>0</v>
      </c>
      <c r="X2278">
        <v>1</v>
      </c>
      <c r="Y2278">
        <v>0</v>
      </c>
      <c r="Z2278" t="s">
        <v>37</v>
      </c>
      <c r="AA2278">
        <v>0</v>
      </c>
      <c r="AB2278" t="s">
        <v>38</v>
      </c>
      <c r="AC2278" t="b">
        <v>1</v>
      </c>
      <c r="AD2278" t="b">
        <v>0</v>
      </c>
    </row>
    <row r="2279" spans="1:30" x14ac:dyDescent="0.25">
      <c r="A2279" t="s">
        <v>2324</v>
      </c>
      <c r="B2279" s="1">
        <v>45409</v>
      </c>
      <c r="D2279" s="1">
        <v>45521</v>
      </c>
      <c r="E2279" s="1">
        <v>45521</v>
      </c>
      <c r="F2279" s="1">
        <v>45899</v>
      </c>
      <c r="G2279" s="1">
        <v>45899</v>
      </c>
      <c r="H2279">
        <v>3</v>
      </c>
      <c r="I2279">
        <v>189.71</v>
      </c>
      <c r="J2279">
        <v>63.24</v>
      </c>
      <c r="K2279">
        <v>72.91</v>
      </c>
      <c r="L2279" t="s">
        <v>59</v>
      </c>
      <c r="M2279" t="s">
        <v>54</v>
      </c>
      <c r="N2279" t="s">
        <v>48</v>
      </c>
      <c r="O2279">
        <v>30</v>
      </c>
      <c r="P2279" t="s">
        <v>70</v>
      </c>
      <c r="Q2279" t="s">
        <v>66</v>
      </c>
      <c r="R2279" t="s">
        <v>35</v>
      </c>
      <c r="S2279" t="s">
        <v>36</v>
      </c>
      <c r="T2279">
        <v>0</v>
      </c>
      <c r="U2279">
        <v>0</v>
      </c>
      <c r="V2279">
        <v>0</v>
      </c>
      <c r="W2279">
        <v>0</v>
      </c>
      <c r="X2279">
        <v>0</v>
      </c>
      <c r="Y2279" s="1">
        <v>45825</v>
      </c>
      <c r="Z2279" s="1">
        <v>45825</v>
      </c>
      <c r="AA2279">
        <v>8</v>
      </c>
      <c r="AB2279" t="s">
        <v>38</v>
      </c>
      <c r="AC2279" t="b">
        <v>1</v>
      </c>
      <c r="AD2279" t="b">
        <v>1</v>
      </c>
    </row>
    <row r="2280" spans="1:30" x14ac:dyDescent="0.25">
      <c r="A2280" t="s">
        <v>2325</v>
      </c>
      <c r="B2280" s="1">
        <v>44565</v>
      </c>
      <c r="D2280" s="1">
        <v>45501</v>
      </c>
      <c r="E2280" s="1">
        <v>45501</v>
      </c>
      <c r="F2280" s="1">
        <v>45724</v>
      </c>
      <c r="G2280" s="1">
        <v>45724</v>
      </c>
      <c r="H2280">
        <v>2</v>
      </c>
      <c r="I2280">
        <v>40.96</v>
      </c>
      <c r="J2280">
        <v>20.48</v>
      </c>
      <c r="K2280">
        <v>0.5</v>
      </c>
      <c r="L2280" t="s">
        <v>65</v>
      </c>
      <c r="M2280" t="s">
        <v>32</v>
      </c>
      <c r="N2280" t="s">
        <v>42</v>
      </c>
      <c r="O2280">
        <v>21</v>
      </c>
      <c r="P2280" t="s">
        <v>70</v>
      </c>
      <c r="Q2280" t="s">
        <v>50</v>
      </c>
      <c r="R2280" t="s">
        <v>35</v>
      </c>
      <c r="S2280" t="s">
        <v>72</v>
      </c>
      <c r="T2280">
        <v>0</v>
      </c>
      <c r="U2280">
        <v>0</v>
      </c>
      <c r="V2280">
        <v>0</v>
      </c>
      <c r="W2280">
        <v>0</v>
      </c>
      <c r="X2280">
        <v>0</v>
      </c>
      <c r="Y2280" s="1">
        <v>45038</v>
      </c>
      <c r="Z2280" s="1">
        <v>45038</v>
      </c>
      <c r="AA2280">
        <v>0</v>
      </c>
      <c r="AB2280" t="s">
        <v>38</v>
      </c>
      <c r="AC2280" t="b">
        <v>1</v>
      </c>
      <c r="AD2280" t="b">
        <v>0</v>
      </c>
    </row>
    <row r="2281" spans="1:30" x14ac:dyDescent="0.25">
      <c r="A2281" t="s">
        <v>2326</v>
      </c>
      <c r="B2281" s="1">
        <v>44284</v>
      </c>
      <c r="D2281" s="1">
        <v>45314</v>
      </c>
      <c r="E2281" s="1">
        <v>45314</v>
      </c>
      <c r="F2281" s="1">
        <v>45724</v>
      </c>
      <c r="G2281" s="1">
        <v>45724</v>
      </c>
      <c r="H2281">
        <v>4</v>
      </c>
      <c r="I2281">
        <v>252.28</v>
      </c>
      <c r="J2281">
        <v>63.07</v>
      </c>
      <c r="K2281">
        <v>41.03</v>
      </c>
      <c r="L2281" t="s">
        <v>59</v>
      </c>
      <c r="M2281" t="s">
        <v>95</v>
      </c>
      <c r="N2281" t="s">
        <v>48</v>
      </c>
      <c r="O2281">
        <v>18</v>
      </c>
      <c r="P2281" t="s">
        <v>49</v>
      </c>
      <c r="Q2281" t="s">
        <v>55</v>
      </c>
      <c r="R2281" t="s">
        <v>44</v>
      </c>
      <c r="S2281" t="s">
        <v>72</v>
      </c>
      <c r="T2281">
        <v>0</v>
      </c>
      <c r="U2281">
        <v>0</v>
      </c>
      <c r="V2281">
        <v>0</v>
      </c>
      <c r="W2281">
        <v>0</v>
      </c>
      <c r="X2281">
        <v>0</v>
      </c>
      <c r="Y2281" s="1">
        <v>45671</v>
      </c>
      <c r="Z2281" s="1">
        <v>45671</v>
      </c>
      <c r="AA2281">
        <v>0</v>
      </c>
      <c r="AB2281" t="s">
        <v>73</v>
      </c>
      <c r="AC2281" t="b">
        <v>1</v>
      </c>
      <c r="AD2281" t="b">
        <v>0</v>
      </c>
    </row>
    <row r="2282" spans="1:30" x14ac:dyDescent="0.25">
      <c r="A2282" t="s">
        <v>2327</v>
      </c>
      <c r="B2282" s="1">
        <v>44418</v>
      </c>
      <c r="D2282" s="1">
        <v>44762</v>
      </c>
      <c r="E2282" s="1">
        <v>44762</v>
      </c>
      <c r="F2282" s="1">
        <v>44858</v>
      </c>
      <c r="G2282" s="1">
        <v>44858</v>
      </c>
      <c r="H2282">
        <v>3</v>
      </c>
      <c r="I2282">
        <v>227.78</v>
      </c>
      <c r="J2282">
        <v>75.930000000000007</v>
      </c>
      <c r="K2282">
        <v>54.78</v>
      </c>
      <c r="L2282" t="s">
        <v>59</v>
      </c>
      <c r="M2282" t="s">
        <v>32</v>
      </c>
      <c r="N2282" t="s">
        <v>48</v>
      </c>
      <c r="O2282">
        <v>30</v>
      </c>
      <c r="P2282" t="s">
        <v>70</v>
      </c>
      <c r="Q2282" t="s">
        <v>43</v>
      </c>
      <c r="R2282" t="s">
        <v>35</v>
      </c>
      <c r="S2282" t="s">
        <v>100</v>
      </c>
      <c r="T2282">
        <v>1</v>
      </c>
      <c r="U2282">
        <v>1</v>
      </c>
      <c r="V2282">
        <v>0</v>
      </c>
      <c r="W2282">
        <v>0</v>
      </c>
      <c r="X2282">
        <v>2</v>
      </c>
      <c r="Y2282" s="1">
        <v>45693</v>
      </c>
      <c r="Z2282" s="1">
        <v>45693</v>
      </c>
      <c r="AA2282">
        <v>0</v>
      </c>
      <c r="AB2282" t="s">
        <v>38</v>
      </c>
      <c r="AC2282" t="b">
        <v>0</v>
      </c>
      <c r="AD2282" t="b">
        <v>0</v>
      </c>
    </row>
    <row r="2283" spans="1:30" x14ac:dyDescent="0.25">
      <c r="A2283" t="s">
        <v>2328</v>
      </c>
      <c r="B2283" s="1">
        <v>44555</v>
      </c>
      <c r="D2283" s="1">
        <v>45273</v>
      </c>
      <c r="E2283" s="1">
        <v>45273</v>
      </c>
      <c r="F2283" s="1">
        <v>45701</v>
      </c>
      <c r="G2283" s="1">
        <v>45701</v>
      </c>
      <c r="H2283">
        <v>4</v>
      </c>
      <c r="I2283">
        <v>264.02</v>
      </c>
      <c r="J2283">
        <v>66.010000000000005</v>
      </c>
      <c r="K2283">
        <v>48.27</v>
      </c>
      <c r="L2283" t="s">
        <v>40</v>
      </c>
      <c r="M2283" t="s">
        <v>95</v>
      </c>
      <c r="N2283" t="s">
        <v>48</v>
      </c>
      <c r="O2283">
        <v>19</v>
      </c>
      <c r="P2283" t="s">
        <v>49</v>
      </c>
      <c r="Q2283" t="s">
        <v>55</v>
      </c>
      <c r="R2283" t="s">
        <v>44</v>
      </c>
      <c r="S2283" t="s">
        <v>96</v>
      </c>
      <c r="T2283">
        <v>0</v>
      </c>
      <c r="U2283">
        <v>0</v>
      </c>
      <c r="V2283">
        <v>0</v>
      </c>
      <c r="W2283">
        <v>0</v>
      </c>
      <c r="X2283">
        <v>1</v>
      </c>
      <c r="Y2283" s="1">
        <v>45797</v>
      </c>
      <c r="Z2283" s="1">
        <v>45797</v>
      </c>
      <c r="AA2283">
        <v>0</v>
      </c>
      <c r="AB2283" t="s">
        <v>73</v>
      </c>
      <c r="AC2283" t="b">
        <v>1</v>
      </c>
      <c r="AD2283" t="b">
        <v>0</v>
      </c>
    </row>
    <row r="2284" spans="1:30" x14ac:dyDescent="0.25">
      <c r="A2284" t="s">
        <v>2329</v>
      </c>
      <c r="B2284" s="1">
        <v>43836</v>
      </c>
      <c r="D2284" s="1">
        <v>45541</v>
      </c>
      <c r="E2284" s="1">
        <v>45541</v>
      </c>
      <c r="F2284" s="1">
        <v>45694</v>
      </c>
      <c r="G2284" s="1">
        <v>45694</v>
      </c>
      <c r="H2284">
        <v>3</v>
      </c>
      <c r="I2284">
        <v>163.83000000000001</v>
      </c>
      <c r="J2284">
        <v>54.61</v>
      </c>
      <c r="K2284">
        <v>52.2</v>
      </c>
      <c r="L2284" t="s">
        <v>40</v>
      </c>
      <c r="M2284" t="s">
        <v>104</v>
      </c>
      <c r="N2284" t="s">
        <v>48</v>
      </c>
      <c r="O2284">
        <v>32</v>
      </c>
      <c r="P2284" t="s">
        <v>34</v>
      </c>
      <c r="Q2284" t="s">
        <v>43</v>
      </c>
      <c r="R2284" t="s">
        <v>56</v>
      </c>
      <c r="S2284" t="s">
        <v>57</v>
      </c>
      <c r="T2284">
        <v>0</v>
      </c>
      <c r="U2284">
        <v>0</v>
      </c>
      <c r="V2284">
        <v>0</v>
      </c>
      <c r="W2284">
        <v>0</v>
      </c>
      <c r="X2284">
        <v>1</v>
      </c>
      <c r="Y2284">
        <v>0</v>
      </c>
      <c r="Z2284" t="s">
        <v>37</v>
      </c>
      <c r="AA2284">
        <v>4</v>
      </c>
      <c r="AB2284" t="s">
        <v>38</v>
      </c>
      <c r="AC2284" t="b">
        <v>0</v>
      </c>
      <c r="AD2284" t="b">
        <v>0</v>
      </c>
    </row>
    <row r="2285" spans="1:30" x14ac:dyDescent="0.25">
      <c r="A2285" t="s">
        <v>2330</v>
      </c>
      <c r="B2285" s="1">
        <v>44904</v>
      </c>
      <c r="D2285" s="1">
        <v>45088</v>
      </c>
      <c r="E2285" s="1">
        <v>45088</v>
      </c>
      <c r="F2285" s="1">
        <v>45857</v>
      </c>
      <c r="G2285" s="1">
        <v>45857</v>
      </c>
      <c r="H2285">
        <v>2</v>
      </c>
      <c r="I2285">
        <v>154.12</v>
      </c>
      <c r="J2285">
        <v>77.06</v>
      </c>
      <c r="K2285">
        <v>44.98</v>
      </c>
      <c r="L2285" t="s">
        <v>40</v>
      </c>
      <c r="M2285" t="s">
        <v>80</v>
      </c>
      <c r="N2285" t="s">
        <v>48</v>
      </c>
      <c r="O2285">
        <v>61</v>
      </c>
      <c r="P2285" t="s">
        <v>216</v>
      </c>
      <c r="Q2285" t="s">
        <v>55</v>
      </c>
      <c r="R2285" t="s">
        <v>44</v>
      </c>
      <c r="S2285" t="s">
        <v>72</v>
      </c>
      <c r="T2285">
        <v>1</v>
      </c>
      <c r="U2285">
        <v>0</v>
      </c>
      <c r="V2285">
        <v>0</v>
      </c>
      <c r="W2285">
        <v>0</v>
      </c>
      <c r="X2285">
        <v>1</v>
      </c>
      <c r="Y2285" s="1">
        <v>44984</v>
      </c>
      <c r="Z2285" s="1">
        <v>44984</v>
      </c>
      <c r="AA2285">
        <v>0</v>
      </c>
      <c r="AB2285" t="s">
        <v>73</v>
      </c>
      <c r="AC2285" t="b">
        <v>1</v>
      </c>
      <c r="AD2285" t="b">
        <v>1</v>
      </c>
    </row>
    <row r="2286" spans="1:30" x14ac:dyDescent="0.25">
      <c r="A2286" t="s">
        <v>2331</v>
      </c>
      <c r="B2286" s="1">
        <v>45232</v>
      </c>
      <c r="D2286" s="1">
        <v>45928</v>
      </c>
      <c r="E2286" s="1">
        <v>45928</v>
      </c>
      <c r="F2286" s="1">
        <v>45938</v>
      </c>
      <c r="G2286" s="1">
        <v>45938</v>
      </c>
      <c r="H2286">
        <v>3</v>
      </c>
      <c r="I2286">
        <v>146.81</v>
      </c>
      <c r="J2286">
        <v>48.94</v>
      </c>
      <c r="K2286">
        <v>60.21</v>
      </c>
      <c r="L2286" t="s">
        <v>87</v>
      </c>
      <c r="M2286" t="s">
        <v>95</v>
      </c>
      <c r="N2286" t="s">
        <v>48</v>
      </c>
      <c r="O2286">
        <v>42</v>
      </c>
      <c r="P2286" t="s">
        <v>34</v>
      </c>
      <c r="Q2286" t="s">
        <v>66</v>
      </c>
      <c r="R2286" t="s">
        <v>44</v>
      </c>
      <c r="S2286" t="s">
        <v>51</v>
      </c>
      <c r="T2286">
        <v>1</v>
      </c>
      <c r="U2286">
        <v>0</v>
      </c>
      <c r="V2286">
        <v>0</v>
      </c>
      <c r="W2286">
        <v>0</v>
      </c>
      <c r="X2286">
        <v>2</v>
      </c>
      <c r="Y2286" s="1">
        <v>45835</v>
      </c>
      <c r="Z2286" s="1">
        <v>45835</v>
      </c>
      <c r="AA2286">
        <v>0</v>
      </c>
      <c r="AB2286" t="s">
        <v>73</v>
      </c>
      <c r="AC2286" t="b">
        <v>1</v>
      </c>
      <c r="AD2286" t="b">
        <v>0</v>
      </c>
    </row>
    <row r="2287" spans="1:30" x14ac:dyDescent="0.25">
      <c r="A2287" t="s">
        <v>2332</v>
      </c>
      <c r="B2287" s="1">
        <v>45199</v>
      </c>
      <c r="D2287" s="1">
        <v>45932</v>
      </c>
      <c r="E2287" s="1">
        <v>45932</v>
      </c>
      <c r="F2287">
        <v>0</v>
      </c>
      <c r="G2287" t="s">
        <v>92</v>
      </c>
      <c r="H2287">
        <v>0</v>
      </c>
      <c r="I2287">
        <v>0</v>
      </c>
      <c r="J2287">
        <v>0</v>
      </c>
      <c r="K2287">
        <v>0</v>
      </c>
      <c r="L2287" t="s">
        <v>65</v>
      </c>
      <c r="M2287" t="s">
        <v>104</v>
      </c>
      <c r="N2287" t="s">
        <v>33</v>
      </c>
      <c r="O2287">
        <v>0</v>
      </c>
      <c r="P2287" t="s">
        <v>80</v>
      </c>
      <c r="Q2287" t="s">
        <v>55</v>
      </c>
      <c r="R2287" t="s">
        <v>44</v>
      </c>
      <c r="S2287" t="s">
        <v>96</v>
      </c>
      <c r="T2287">
        <v>0</v>
      </c>
      <c r="U2287">
        <v>1</v>
      </c>
      <c r="V2287">
        <v>0</v>
      </c>
      <c r="W2287">
        <v>0</v>
      </c>
      <c r="X2287">
        <v>0</v>
      </c>
      <c r="Y2287" s="1">
        <v>45910</v>
      </c>
      <c r="Z2287" s="1">
        <v>45910</v>
      </c>
      <c r="AA2287">
        <v>0</v>
      </c>
      <c r="AB2287" t="s">
        <v>52</v>
      </c>
      <c r="AC2287" t="b">
        <v>0</v>
      </c>
      <c r="AD2287" t="b">
        <v>0</v>
      </c>
    </row>
    <row r="2288" spans="1:30" x14ac:dyDescent="0.25">
      <c r="A2288" t="s">
        <v>2333</v>
      </c>
      <c r="B2288" s="1">
        <v>44312</v>
      </c>
      <c r="D2288" s="1">
        <v>44326</v>
      </c>
      <c r="E2288" s="1">
        <v>44326</v>
      </c>
      <c r="F2288" s="1">
        <v>45859</v>
      </c>
      <c r="G2288" s="1">
        <v>45859</v>
      </c>
      <c r="H2288">
        <v>5</v>
      </c>
      <c r="I2288">
        <v>495.81</v>
      </c>
      <c r="J2288">
        <v>99.16</v>
      </c>
      <c r="K2288">
        <v>80.09</v>
      </c>
      <c r="L2288" t="s">
        <v>31</v>
      </c>
      <c r="M2288" t="s">
        <v>60</v>
      </c>
      <c r="N2288" t="s">
        <v>48</v>
      </c>
      <c r="O2288">
        <v>21</v>
      </c>
      <c r="P2288" t="s">
        <v>70</v>
      </c>
      <c r="Q2288" t="s">
        <v>55</v>
      </c>
      <c r="R2288" t="s">
        <v>67</v>
      </c>
      <c r="S2288" t="s">
        <v>72</v>
      </c>
      <c r="T2288">
        <v>0</v>
      </c>
      <c r="U2288">
        <v>0</v>
      </c>
      <c r="V2288">
        <v>0</v>
      </c>
      <c r="W2288">
        <v>0</v>
      </c>
      <c r="X2288">
        <v>1</v>
      </c>
      <c r="Y2288" s="1">
        <v>45412</v>
      </c>
      <c r="Z2288" s="1">
        <v>45412</v>
      </c>
      <c r="AA2288">
        <v>0</v>
      </c>
      <c r="AB2288" t="s">
        <v>38</v>
      </c>
      <c r="AC2288" t="b">
        <v>0</v>
      </c>
      <c r="AD2288" t="b">
        <v>0</v>
      </c>
    </row>
    <row r="2289" spans="1:30" x14ac:dyDescent="0.25">
      <c r="A2289" t="s">
        <v>2334</v>
      </c>
      <c r="B2289" s="1">
        <v>44613</v>
      </c>
      <c r="D2289" s="1">
        <v>45123</v>
      </c>
      <c r="E2289" s="1">
        <v>45123</v>
      </c>
      <c r="F2289" s="1">
        <v>45659</v>
      </c>
      <c r="G2289" s="1">
        <v>45659</v>
      </c>
      <c r="H2289">
        <v>4</v>
      </c>
      <c r="I2289">
        <v>242.52</v>
      </c>
      <c r="J2289">
        <v>60.63</v>
      </c>
      <c r="K2289">
        <v>15.99</v>
      </c>
      <c r="L2289" t="s">
        <v>31</v>
      </c>
      <c r="M2289" t="s">
        <v>41</v>
      </c>
      <c r="N2289" t="s">
        <v>48</v>
      </c>
      <c r="O2289">
        <v>44</v>
      </c>
      <c r="P2289" t="s">
        <v>34</v>
      </c>
      <c r="Q2289" t="s">
        <v>35</v>
      </c>
      <c r="R2289" t="s">
        <v>67</v>
      </c>
      <c r="S2289" t="s">
        <v>100</v>
      </c>
      <c r="T2289">
        <v>0</v>
      </c>
      <c r="U2289">
        <v>0</v>
      </c>
      <c r="V2289">
        <v>0</v>
      </c>
      <c r="W2289">
        <v>0</v>
      </c>
      <c r="X2289">
        <v>0</v>
      </c>
      <c r="Y2289">
        <v>0</v>
      </c>
      <c r="Z2289" t="s">
        <v>37</v>
      </c>
      <c r="AA2289">
        <v>0</v>
      </c>
      <c r="AB2289" t="s">
        <v>52</v>
      </c>
      <c r="AC2289" t="b">
        <v>0</v>
      </c>
      <c r="AD2289" t="b">
        <v>0</v>
      </c>
    </row>
    <row r="2290" spans="1:30" x14ac:dyDescent="0.25">
      <c r="A2290" t="s">
        <v>2335</v>
      </c>
      <c r="B2290" s="1">
        <v>45076</v>
      </c>
      <c r="D2290">
        <v>0</v>
      </c>
      <c r="E2290" t="s">
        <v>92</v>
      </c>
      <c r="F2290">
        <v>0</v>
      </c>
      <c r="G2290" t="s">
        <v>92</v>
      </c>
      <c r="H2290">
        <v>0</v>
      </c>
      <c r="I2290">
        <v>0</v>
      </c>
      <c r="J2290">
        <v>0</v>
      </c>
      <c r="K2290">
        <v>0</v>
      </c>
      <c r="L2290" t="s">
        <v>87</v>
      </c>
      <c r="M2290" t="s">
        <v>32</v>
      </c>
      <c r="N2290" t="s">
        <v>42</v>
      </c>
      <c r="O2290">
        <v>43</v>
      </c>
      <c r="P2290" t="s">
        <v>34</v>
      </c>
      <c r="Q2290" t="s">
        <v>82</v>
      </c>
      <c r="R2290" t="s">
        <v>63</v>
      </c>
      <c r="S2290" t="s">
        <v>57</v>
      </c>
      <c r="T2290">
        <v>0</v>
      </c>
      <c r="U2290">
        <v>0</v>
      </c>
      <c r="V2290">
        <v>0</v>
      </c>
      <c r="W2290">
        <v>0</v>
      </c>
      <c r="X2290">
        <v>0</v>
      </c>
      <c r="Y2290" s="1">
        <v>45303</v>
      </c>
      <c r="Z2290" s="1">
        <v>45303</v>
      </c>
      <c r="AA2290">
        <v>0</v>
      </c>
      <c r="AB2290" t="s">
        <v>73</v>
      </c>
      <c r="AC2290" t="b">
        <v>1</v>
      </c>
      <c r="AD2290" t="b">
        <v>0</v>
      </c>
    </row>
    <row r="2291" spans="1:30" x14ac:dyDescent="0.25">
      <c r="A2291" t="s">
        <v>2336</v>
      </c>
      <c r="B2291" s="1">
        <v>44816</v>
      </c>
      <c r="D2291" s="1">
        <v>44893</v>
      </c>
      <c r="E2291" s="1">
        <v>44893</v>
      </c>
      <c r="F2291" s="1">
        <v>45261</v>
      </c>
      <c r="G2291" s="1">
        <v>45261</v>
      </c>
      <c r="H2291">
        <v>4</v>
      </c>
      <c r="I2291">
        <v>174.32</v>
      </c>
      <c r="J2291">
        <v>43.58</v>
      </c>
      <c r="K2291">
        <v>37.11</v>
      </c>
      <c r="L2291" t="s">
        <v>87</v>
      </c>
      <c r="M2291" t="s">
        <v>76</v>
      </c>
      <c r="N2291" t="s">
        <v>48</v>
      </c>
      <c r="O2291">
        <v>20</v>
      </c>
      <c r="P2291" t="s">
        <v>70</v>
      </c>
      <c r="Q2291" t="s">
        <v>55</v>
      </c>
      <c r="R2291" t="s">
        <v>44</v>
      </c>
      <c r="S2291" t="s">
        <v>57</v>
      </c>
      <c r="T2291">
        <v>0</v>
      </c>
      <c r="U2291">
        <v>1</v>
      </c>
      <c r="V2291">
        <v>0</v>
      </c>
      <c r="W2291">
        <v>0</v>
      </c>
      <c r="X2291">
        <v>0</v>
      </c>
      <c r="Y2291">
        <v>0</v>
      </c>
      <c r="Z2291" t="s">
        <v>37</v>
      </c>
      <c r="AA2291">
        <v>1</v>
      </c>
      <c r="AB2291" t="s">
        <v>52</v>
      </c>
      <c r="AC2291" t="b">
        <v>1</v>
      </c>
      <c r="AD2291" t="b">
        <v>0</v>
      </c>
    </row>
    <row r="2292" spans="1:30" x14ac:dyDescent="0.25">
      <c r="A2292" t="s">
        <v>2337</v>
      </c>
      <c r="B2292" s="1">
        <v>44667</v>
      </c>
      <c r="D2292" s="1">
        <v>45487</v>
      </c>
      <c r="E2292" s="1">
        <v>45487</v>
      </c>
      <c r="F2292" s="1">
        <v>45593</v>
      </c>
      <c r="G2292" s="1">
        <v>45593</v>
      </c>
      <c r="H2292">
        <v>6</v>
      </c>
      <c r="I2292">
        <v>326.60000000000002</v>
      </c>
      <c r="J2292">
        <v>54.43</v>
      </c>
      <c r="K2292">
        <v>40.53</v>
      </c>
      <c r="L2292" t="s">
        <v>65</v>
      </c>
      <c r="M2292" t="s">
        <v>54</v>
      </c>
      <c r="N2292" t="s">
        <v>48</v>
      </c>
      <c r="O2292">
        <v>31</v>
      </c>
      <c r="P2292" t="s">
        <v>34</v>
      </c>
      <c r="Q2292" t="s">
        <v>66</v>
      </c>
      <c r="R2292" t="s">
        <v>67</v>
      </c>
      <c r="S2292" t="s">
        <v>57</v>
      </c>
      <c r="T2292">
        <v>0</v>
      </c>
      <c r="U2292">
        <v>1</v>
      </c>
      <c r="V2292">
        <v>1</v>
      </c>
      <c r="W2292">
        <v>2</v>
      </c>
      <c r="X2292">
        <v>3</v>
      </c>
      <c r="Y2292" s="1">
        <v>45139</v>
      </c>
      <c r="Z2292" s="1">
        <v>45139</v>
      </c>
      <c r="AA2292">
        <v>0</v>
      </c>
      <c r="AB2292" t="s">
        <v>73</v>
      </c>
      <c r="AC2292" t="b">
        <v>1</v>
      </c>
      <c r="AD2292" t="b">
        <v>0</v>
      </c>
    </row>
    <row r="2293" spans="1:30" x14ac:dyDescent="0.25">
      <c r="A2293" t="s">
        <v>2338</v>
      </c>
      <c r="B2293" s="1">
        <v>44444</v>
      </c>
      <c r="D2293" s="1">
        <v>44614</v>
      </c>
      <c r="E2293" s="1">
        <v>44614</v>
      </c>
      <c r="F2293" s="1">
        <v>44723</v>
      </c>
      <c r="G2293" s="1">
        <v>44723</v>
      </c>
      <c r="H2293">
        <v>3</v>
      </c>
      <c r="I2293">
        <v>267.27</v>
      </c>
      <c r="J2293">
        <v>89.09</v>
      </c>
      <c r="K2293">
        <v>140.77000000000001</v>
      </c>
      <c r="L2293" t="s">
        <v>40</v>
      </c>
      <c r="M2293" t="s">
        <v>62</v>
      </c>
      <c r="N2293" t="s">
        <v>48</v>
      </c>
      <c r="O2293">
        <v>26</v>
      </c>
      <c r="P2293" t="s">
        <v>70</v>
      </c>
      <c r="Q2293" t="s">
        <v>55</v>
      </c>
      <c r="R2293" t="s">
        <v>56</v>
      </c>
      <c r="S2293" t="s">
        <v>100</v>
      </c>
      <c r="T2293">
        <v>0</v>
      </c>
      <c r="U2293">
        <v>0</v>
      </c>
      <c r="V2293">
        <v>0</v>
      </c>
      <c r="W2293">
        <v>0</v>
      </c>
      <c r="X2293">
        <v>0</v>
      </c>
      <c r="Y2293" s="1">
        <v>44598</v>
      </c>
      <c r="Z2293" s="1">
        <v>44598</v>
      </c>
      <c r="AA2293">
        <v>7</v>
      </c>
      <c r="AB2293" t="s">
        <v>73</v>
      </c>
      <c r="AC2293" t="b">
        <v>0</v>
      </c>
      <c r="AD2293" t="b">
        <v>0</v>
      </c>
    </row>
    <row r="2294" spans="1:30" x14ac:dyDescent="0.25">
      <c r="A2294" t="s">
        <v>2339</v>
      </c>
      <c r="B2294" s="1">
        <v>45175</v>
      </c>
      <c r="D2294" s="1">
        <v>45193</v>
      </c>
      <c r="E2294" s="1">
        <v>45193</v>
      </c>
      <c r="F2294" s="1">
        <v>45329</v>
      </c>
      <c r="G2294" s="1">
        <v>45329</v>
      </c>
      <c r="H2294">
        <v>2</v>
      </c>
      <c r="I2294">
        <v>71.03</v>
      </c>
      <c r="J2294">
        <v>35.520000000000003</v>
      </c>
      <c r="K2294">
        <v>73.680000000000007</v>
      </c>
      <c r="L2294" t="s">
        <v>65</v>
      </c>
      <c r="M2294" t="s">
        <v>69</v>
      </c>
      <c r="N2294" t="s">
        <v>33</v>
      </c>
      <c r="O2294">
        <v>20</v>
      </c>
      <c r="P2294" t="s">
        <v>70</v>
      </c>
      <c r="Q2294" t="s">
        <v>90</v>
      </c>
      <c r="R2294" t="s">
        <v>56</v>
      </c>
      <c r="S2294" t="s">
        <v>85</v>
      </c>
      <c r="T2294">
        <v>0</v>
      </c>
      <c r="U2294">
        <v>0</v>
      </c>
      <c r="V2294">
        <v>0</v>
      </c>
      <c r="W2294">
        <v>0</v>
      </c>
      <c r="X2294">
        <v>0</v>
      </c>
      <c r="Y2294" s="1">
        <v>45832</v>
      </c>
      <c r="Z2294" s="1">
        <v>45832</v>
      </c>
      <c r="AA2294">
        <v>0</v>
      </c>
      <c r="AB2294" t="s">
        <v>73</v>
      </c>
      <c r="AC2294" t="b">
        <v>1</v>
      </c>
      <c r="AD2294" t="b">
        <v>1</v>
      </c>
    </row>
    <row r="2295" spans="1:30" x14ac:dyDescent="0.25">
      <c r="A2295" t="s">
        <v>2340</v>
      </c>
      <c r="B2295" s="1">
        <v>44711</v>
      </c>
      <c r="D2295" s="1">
        <v>45670</v>
      </c>
      <c r="E2295" s="1">
        <v>45670</v>
      </c>
      <c r="F2295" s="1">
        <v>45685</v>
      </c>
      <c r="G2295" s="1">
        <v>45685</v>
      </c>
      <c r="H2295">
        <v>2</v>
      </c>
      <c r="I2295">
        <v>142.69</v>
      </c>
      <c r="J2295">
        <v>71.349999999999994</v>
      </c>
      <c r="K2295">
        <v>140.88999999999999</v>
      </c>
      <c r="L2295" t="s">
        <v>87</v>
      </c>
      <c r="M2295" t="s">
        <v>95</v>
      </c>
      <c r="N2295" t="s">
        <v>48</v>
      </c>
      <c r="O2295">
        <v>30</v>
      </c>
      <c r="P2295" t="s">
        <v>70</v>
      </c>
      <c r="Q2295" t="s">
        <v>43</v>
      </c>
      <c r="R2295" t="s">
        <v>63</v>
      </c>
      <c r="S2295" t="s">
        <v>36</v>
      </c>
      <c r="T2295">
        <v>0</v>
      </c>
      <c r="U2295">
        <v>0</v>
      </c>
      <c r="V2295">
        <v>0</v>
      </c>
      <c r="W2295">
        <v>0</v>
      </c>
      <c r="X2295">
        <v>1</v>
      </c>
      <c r="Y2295" s="1">
        <v>44827</v>
      </c>
      <c r="Z2295" s="1">
        <v>44827</v>
      </c>
      <c r="AA2295">
        <v>0</v>
      </c>
      <c r="AB2295" t="s">
        <v>52</v>
      </c>
      <c r="AC2295" t="b">
        <v>1</v>
      </c>
      <c r="AD2295" t="b">
        <v>0</v>
      </c>
    </row>
    <row r="2296" spans="1:30" x14ac:dyDescent="0.25">
      <c r="A2296" t="s">
        <v>2341</v>
      </c>
      <c r="B2296" s="1">
        <v>44760</v>
      </c>
      <c r="D2296" s="1">
        <v>45481</v>
      </c>
      <c r="E2296" s="1">
        <v>45481</v>
      </c>
      <c r="F2296" s="1">
        <v>45496</v>
      </c>
      <c r="G2296" s="1">
        <v>45496</v>
      </c>
      <c r="H2296">
        <v>3</v>
      </c>
      <c r="I2296">
        <v>147.13999999999999</v>
      </c>
      <c r="J2296">
        <v>49.05</v>
      </c>
      <c r="K2296">
        <v>189.55</v>
      </c>
      <c r="L2296" t="s">
        <v>59</v>
      </c>
      <c r="M2296" t="s">
        <v>69</v>
      </c>
      <c r="N2296" t="s">
        <v>42</v>
      </c>
      <c r="O2296">
        <v>52</v>
      </c>
      <c r="P2296" t="s">
        <v>34</v>
      </c>
      <c r="Q2296" t="s">
        <v>82</v>
      </c>
      <c r="R2296" t="s">
        <v>35</v>
      </c>
      <c r="S2296" t="s">
        <v>85</v>
      </c>
      <c r="T2296">
        <v>0</v>
      </c>
      <c r="U2296">
        <v>0</v>
      </c>
      <c r="V2296">
        <v>0</v>
      </c>
      <c r="W2296">
        <v>0</v>
      </c>
      <c r="X2296">
        <v>1</v>
      </c>
      <c r="Y2296" s="1">
        <v>45575</v>
      </c>
      <c r="Z2296" s="1">
        <v>45575</v>
      </c>
      <c r="AA2296">
        <v>0</v>
      </c>
      <c r="AB2296" t="s">
        <v>73</v>
      </c>
      <c r="AC2296" t="b">
        <v>1</v>
      </c>
      <c r="AD2296" t="b">
        <v>0</v>
      </c>
    </row>
    <row r="2297" spans="1:30" x14ac:dyDescent="0.25">
      <c r="A2297" t="s">
        <v>2342</v>
      </c>
      <c r="B2297" s="1">
        <v>45645</v>
      </c>
      <c r="D2297" s="1">
        <v>45820</v>
      </c>
      <c r="E2297" s="1">
        <v>45820</v>
      </c>
      <c r="F2297" s="1">
        <v>45855</v>
      </c>
      <c r="G2297" s="1">
        <v>45855</v>
      </c>
      <c r="H2297">
        <v>4</v>
      </c>
      <c r="I2297">
        <v>297.39999999999998</v>
      </c>
      <c r="J2297">
        <v>74.349999999999994</v>
      </c>
      <c r="K2297">
        <v>62.26</v>
      </c>
      <c r="L2297" t="s">
        <v>65</v>
      </c>
      <c r="M2297" t="s">
        <v>62</v>
      </c>
      <c r="N2297" t="s">
        <v>48</v>
      </c>
      <c r="O2297">
        <v>32</v>
      </c>
      <c r="P2297" t="s">
        <v>34</v>
      </c>
      <c r="Q2297" t="s">
        <v>66</v>
      </c>
      <c r="R2297" t="s">
        <v>35</v>
      </c>
      <c r="S2297" t="s">
        <v>85</v>
      </c>
      <c r="T2297">
        <v>0</v>
      </c>
      <c r="U2297">
        <v>0</v>
      </c>
      <c r="V2297">
        <v>0</v>
      </c>
      <c r="W2297">
        <v>0</v>
      </c>
      <c r="X2297">
        <v>3</v>
      </c>
      <c r="Y2297" s="1">
        <v>45798</v>
      </c>
      <c r="Z2297" s="1">
        <v>45798</v>
      </c>
      <c r="AA2297">
        <v>0</v>
      </c>
      <c r="AB2297" t="s">
        <v>38</v>
      </c>
      <c r="AC2297" t="b">
        <v>0</v>
      </c>
      <c r="AD2297" t="b">
        <v>1</v>
      </c>
    </row>
    <row r="2298" spans="1:30" x14ac:dyDescent="0.25">
      <c r="A2298" t="s">
        <v>2343</v>
      </c>
      <c r="B2298" s="1">
        <v>44324</v>
      </c>
      <c r="D2298">
        <v>0</v>
      </c>
      <c r="E2298" t="s">
        <v>92</v>
      </c>
      <c r="F2298">
        <v>0</v>
      </c>
      <c r="G2298" t="s">
        <v>92</v>
      </c>
      <c r="H2298">
        <v>0</v>
      </c>
      <c r="I2298">
        <v>0</v>
      </c>
      <c r="J2298">
        <v>0</v>
      </c>
      <c r="K2298">
        <v>0</v>
      </c>
      <c r="L2298" t="s">
        <v>65</v>
      </c>
      <c r="M2298" t="s">
        <v>32</v>
      </c>
      <c r="N2298" t="s">
        <v>33</v>
      </c>
      <c r="O2298">
        <v>57</v>
      </c>
      <c r="P2298" t="s">
        <v>34</v>
      </c>
      <c r="Q2298" t="s">
        <v>82</v>
      </c>
      <c r="R2298" t="s">
        <v>35</v>
      </c>
      <c r="S2298" t="s">
        <v>36</v>
      </c>
      <c r="T2298">
        <v>0</v>
      </c>
      <c r="U2298">
        <v>0</v>
      </c>
      <c r="V2298">
        <v>0</v>
      </c>
      <c r="W2298">
        <v>0</v>
      </c>
      <c r="X2298">
        <v>0</v>
      </c>
      <c r="Y2298" s="1">
        <v>45914</v>
      </c>
      <c r="Z2298" s="1">
        <v>45914</v>
      </c>
      <c r="AA2298">
        <v>0</v>
      </c>
      <c r="AB2298" t="s">
        <v>38</v>
      </c>
      <c r="AC2298" t="b">
        <v>1</v>
      </c>
      <c r="AD2298" t="b">
        <v>0</v>
      </c>
    </row>
    <row r="2299" spans="1:30" x14ac:dyDescent="0.25">
      <c r="A2299" t="s">
        <v>2344</v>
      </c>
      <c r="B2299" s="1">
        <v>44825</v>
      </c>
      <c r="D2299">
        <v>0</v>
      </c>
      <c r="E2299" t="s">
        <v>92</v>
      </c>
      <c r="F2299">
        <v>0</v>
      </c>
      <c r="G2299" t="s">
        <v>92</v>
      </c>
      <c r="H2299">
        <v>0</v>
      </c>
      <c r="I2299">
        <v>0</v>
      </c>
      <c r="J2299">
        <v>0</v>
      </c>
      <c r="K2299">
        <v>0</v>
      </c>
      <c r="L2299" t="s">
        <v>40</v>
      </c>
      <c r="M2299" t="s">
        <v>76</v>
      </c>
      <c r="N2299" t="s">
        <v>33</v>
      </c>
      <c r="O2299">
        <v>22</v>
      </c>
      <c r="P2299" t="s">
        <v>70</v>
      </c>
      <c r="Q2299" t="s">
        <v>82</v>
      </c>
      <c r="R2299" t="s">
        <v>44</v>
      </c>
      <c r="S2299" t="s">
        <v>72</v>
      </c>
      <c r="T2299">
        <v>0</v>
      </c>
      <c r="U2299">
        <v>0</v>
      </c>
      <c r="V2299">
        <v>0</v>
      </c>
      <c r="W2299">
        <v>0</v>
      </c>
      <c r="X2299">
        <v>0</v>
      </c>
      <c r="Y2299">
        <v>0</v>
      </c>
      <c r="Z2299" t="s">
        <v>37</v>
      </c>
      <c r="AA2299">
        <v>5</v>
      </c>
      <c r="AB2299" t="s">
        <v>73</v>
      </c>
      <c r="AC2299" t="b">
        <v>0</v>
      </c>
      <c r="AD2299" t="b">
        <v>1</v>
      </c>
    </row>
    <row r="2300" spans="1:30" x14ac:dyDescent="0.25">
      <c r="A2300" t="s">
        <v>2345</v>
      </c>
      <c r="B2300" s="1">
        <v>43910</v>
      </c>
      <c r="D2300" s="1">
        <v>45933</v>
      </c>
      <c r="E2300" s="1">
        <v>45933</v>
      </c>
      <c r="F2300">
        <v>0</v>
      </c>
      <c r="G2300" t="s">
        <v>92</v>
      </c>
      <c r="H2300">
        <v>0</v>
      </c>
      <c r="I2300">
        <v>0</v>
      </c>
      <c r="J2300">
        <v>0</v>
      </c>
      <c r="K2300">
        <v>0</v>
      </c>
      <c r="L2300" t="s">
        <v>40</v>
      </c>
      <c r="M2300" t="s">
        <v>60</v>
      </c>
      <c r="N2300" t="s">
        <v>48</v>
      </c>
      <c r="O2300">
        <v>30</v>
      </c>
      <c r="P2300" t="s">
        <v>70</v>
      </c>
      <c r="Q2300" t="s">
        <v>55</v>
      </c>
      <c r="R2300" t="s">
        <v>44</v>
      </c>
      <c r="S2300" t="s">
        <v>45</v>
      </c>
      <c r="T2300">
        <v>0</v>
      </c>
      <c r="U2300">
        <v>0</v>
      </c>
      <c r="V2300">
        <v>0</v>
      </c>
      <c r="W2300">
        <v>0</v>
      </c>
      <c r="X2300">
        <v>0</v>
      </c>
      <c r="Y2300" s="1">
        <v>45495</v>
      </c>
      <c r="Z2300" s="1">
        <v>45495</v>
      </c>
      <c r="AA2300">
        <v>0</v>
      </c>
      <c r="AB2300" t="s">
        <v>38</v>
      </c>
      <c r="AC2300" t="b">
        <v>1</v>
      </c>
      <c r="AD2300" t="b">
        <v>0</v>
      </c>
    </row>
    <row r="2301" spans="1:30" x14ac:dyDescent="0.25">
      <c r="A2301" t="s">
        <v>2346</v>
      </c>
      <c r="B2301" s="1">
        <v>44005</v>
      </c>
      <c r="D2301">
        <v>0</v>
      </c>
      <c r="E2301" t="s">
        <v>92</v>
      </c>
      <c r="F2301">
        <v>0</v>
      </c>
      <c r="G2301" t="s">
        <v>92</v>
      </c>
      <c r="H2301">
        <v>0</v>
      </c>
      <c r="I2301">
        <v>0</v>
      </c>
      <c r="J2301">
        <v>0</v>
      </c>
      <c r="K2301">
        <v>0</v>
      </c>
      <c r="L2301" t="s">
        <v>87</v>
      </c>
      <c r="M2301" t="s">
        <v>104</v>
      </c>
      <c r="N2301" t="s">
        <v>48</v>
      </c>
      <c r="O2301">
        <v>32</v>
      </c>
      <c r="P2301" t="s">
        <v>34</v>
      </c>
      <c r="Q2301" t="s">
        <v>66</v>
      </c>
      <c r="R2301" t="s">
        <v>35</v>
      </c>
      <c r="S2301" t="s">
        <v>96</v>
      </c>
      <c r="T2301">
        <v>0</v>
      </c>
      <c r="U2301">
        <v>0</v>
      </c>
      <c r="V2301">
        <v>0</v>
      </c>
      <c r="W2301">
        <v>0</v>
      </c>
      <c r="X2301">
        <v>0</v>
      </c>
      <c r="Y2301" s="1">
        <v>45806</v>
      </c>
      <c r="Z2301" s="1">
        <v>45806</v>
      </c>
      <c r="AA2301">
        <v>0</v>
      </c>
      <c r="AB2301" t="s">
        <v>52</v>
      </c>
      <c r="AC2301" t="b">
        <v>1</v>
      </c>
      <c r="AD2301" t="b">
        <v>0</v>
      </c>
    </row>
    <row r="2302" spans="1:30" x14ac:dyDescent="0.25">
      <c r="A2302" t="s">
        <v>2347</v>
      </c>
      <c r="B2302" s="1">
        <v>44100</v>
      </c>
      <c r="D2302" s="1">
        <v>44493</v>
      </c>
      <c r="E2302" s="1">
        <v>44493</v>
      </c>
      <c r="F2302" s="1">
        <v>45150</v>
      </c>
      <c r="G2302" s="1">
        <v>45150</v>
      </c>
      <c r="H2302">
        <v>6</v>
      </c>
      <c r="I2302">
        <v>396.11</v>
      </c>
      <c r="J2302">
        <v>66.02</v>
      </c>
      <c r="K2302">
        <v>14.34</v>
      </c>
      <c r="L2302" t="s">
        <v>47</v>
      </c>
      <c r="M2302" t="s">
        <v>62</v>
      </c>
      <c r="N2302" t="s">
        <v>48</v>
      </c>
      <c r="O2302">
        <v>31</v>
      </c>
      <c r="P2302" t="s">
        <v>34</v>
      </c>
      <c r="Q2302" t="s">
        <v>35</v>
      </c>
      <c r="R2302" t="s">
        <v>44</v>
      </c>
      <c r="S2302" t="s">
        <v>100</v>
      </c>
      <c r="T2302">
        <v>0</v>
      </c>
      <c r="U2302">
        <v>0</v>
      </c>
      <c r="V2302">
        <v>0</v>
      </c>
      <c r="W2302">
        <v>1</v>
      </c>
      <c r="X2302">
        <v>3</v>
      </c>
      <c r="Y2302" s="1">
        <v>45382</v>
      </c>
      <c r="Z2302" s="1">
        <v>45382</v>
      </c>
      <c r="AA2302">
        <v>0</v>
      </c>
      <c r="AB2302" t="s">
        <v>38</v>
      </c>
      <c r="AC2302" t="b">
        <v>1</v>
      </c>
      <c r="AD2302" t="b">
        <v>0</v>
      </c>
    </row>
    <row r="2303" spans="1:30" x14ac:dyDescent="0.25">
      <c r="A2303" t="s">
        <v>2348</v>
      </c>
      <c r="B2303" s="1">
        <v>44956</v>
      </c>
      <c r="D2303" s="1">
        <v>44987</v>
      </c>
      <c r="E2303" s="1">
        <v>44987</v>
      </c>
      <c r="F2303" s="1">
        <v>45472</v>
      </c>
      <c r="G2303" s="1">
        <v>45472</v>
      </c>
      <c r="H2303">
        <v>2</v>
      </c>
      <c r="I2303">
        <v>98.25</v>
      </c>
      <c r="J2303">
        <v>49.13</v>
      </c>
      <c r="K2303">
        <v>70.17</v>
      </c>
      <c r="L2303" t="s">
        <v>31</v>
      </c>
      <c r="M2303" t="s">
        <v>95</v>
      </c>
      <c r="N2303" t="s">
        <v>48</v>
      </c>
      <c r="O2303">
        <v>46</v>
      </c>
      <c r="P2303" t="s">
        <v>34</v>
      </c>
      <c r="Q2303" t="s">
        <v>82</v>
      </c>
      <c r="R2303" t="s">
        <v>35</v>
      </c>
      <c r="S2303" t="s">
        <v>85</v>
      </c>
      <c r="T2303">
        <v>0</v>
      </c>
      <c r="U2303">
        <v>0</v>
      </c>
      <c r="V2303">
        <v>0</v>
      </c>
      <c r="W2303">
        <v>0</v>
      </c>
      <c r="X2303">
        <v>1</v>
      </c>
      <c r="Y2303" s="1">
        <v>45524</v>
      </c>
      <c r="Z2303" s="1">
        <v>45524</v>
      </c>
      <c r="AA2303">
        <v>0</v>
      </c>
      <c r="AB2303" t="s">
        <v>38</v>
      </c>
      <c r="AC2303" t="b">
        <v>1</v>
      </c>
      <c r="AD2303" t="b">
        <v>0</v>
      </c>
    </row>
    <row r="2304" spans="1:30" x14ac:dyDescent="0.25">
      <c r="A2304" t="s">
        <v>2349</v>
      </c>
      <c r="B2304" s="1">
        <v>44344</v>
      </c>
      <c r="D2304" s="1">
        <v>44987</v>
      </c>
      <c r="E2304" s="1">
        <v>44987</v>
      </c>
      <c r="F2304" s="1">
        <v>45142</v>
      </c>
      <c r="G2304" s="1">
        <v>45142</v>
      </c>
      <c r="H2304">
        <v>2</v>
      </c>
      <c r="I2304">
        <v>2.2000000000000002</v>
      </c>
      <c r="J2304">
        <v>1.1000000000000001</v>
      </c>
      <c r="K2304">
        <v>1.1299999999999999</v>
      </c>
      <c r="L2304" t="s">
        <v>59</v>
      </c>
      <c r="M2304" t="s">
        <v>104</v>
      </c>
      <c r="N2304" t="s">
        <v>42</v>
      </c>
      <c r="O2304">
        <v>16</v>
      </c>
      <c r="P2304" t="s">
        <v>49</v>
      </c>
      <c r="Q2304" t="s">
        <v>43</v>
      </c>
      <c r="R2304" t="s">
        <v>67</v>
      </c>
      <c r="S2304" t="s">
        <v>57</v>
      </c>
      <c r="T2304">
        <v>0</v>
      </c>
      <c r="U2304">
        <v>1</v>
      </c>
      <c r="V2304">
        <v>0</v>
      </c>
      <c r="W2304">
        <v>0</v>
      </c>
      <c r="X2304">
        <v>0</v>
      </c>
      <c r="Y2304" s="1">
        <v>45568</v>
      </c>
      <c r="Z2304" s="1">
        <v>45568</v>
      </c>
      <c r="AA2304">
        <v>0</v>
      </c>
      <c r="AB2304" t="s">
        <v>38</v>
      </c>
      <c r="AC2304" t="b">
        <v>1</v>
      </c>
      <c r="AD2304" t="b">
        <v>0</v>
      </c>
    </row>
    <row r="2305" spans="1:30" x14ac:dyDescent="0.25">
      <c r="A2305" t="s">
        <v>2350</v>
      </c>
      <c r="B2305" s="1">
        <v>44448</v>
      </c>
      <c r="D2305" s="1">
        <v>45002</v>
      </c>
      <c r="E2305" s="1">
        <v>45002</v>
      </c>
      <c r="F2305" s="1">
        <v>45637</v>
      </c>
      <c r="G2305" s="1">
        <v>45637</v>
      </c>
      <c r="H2305">
        <v>3</v>
      </c>
      <c r="I2305">
        <v>269.26</v>
      </c>
      <c r="J2305">
        <v>89.75</v>
      </c>
      <c r="K2305">
        <v>51.9</v>
      </c>
      <c r="L2305" t="s">
        <v>59</v>
      </c>
      <c r="M2305" t="s">
        <v>62</v>
      </c>
      <c r="N2305" t="s">
        <v>48</v>
      </c>
      <c r="O2305">
        <v>39</v>
      </c>
      <c r="P2305" t="s">
        <v>34</v>
      </c>
      <c r="Q2305" t="s">
        <v>50</v>
      </c>
      <c r="R2305" t="s">
        <v>63</v>
      </c>
      <c r="S2305" t="s">
        <v>96</v>
      </c>
      <c r="T2305">
        <v>0</v>
      </c>
      <c r="U2305">
        <v>0</v>
      </c>
      <c r="V2305">
        <v>0</v>
      </c>
      <c r="W2305">
        <v>0</v>
      </c>
      <c r="X2305">
        <v>0</v>
      </c>
      <c r="Y2305" s="1">
        <v>44635</v>
      </c>
      <c r="Z2305" s="1">
        <v>44635</v>
      </c>
      <c r="AA2305">
        <v>0</v>
      </c>
      <c r="AB2305" t="s">
        <v>73</v>
      </c>
      <c r="AC2305" t="b">
        <v>0</v>
      </c>
      <c r="AD2305" t="b">
        <v>0</v>
      </c>
    </row>
    <row r="2306" spans="1:30" x14ac:dyDescent="0.25">
      <c r="A2306" t="s">
        <v>2351</v>
      </c>
      <c r="B2306" s="1">
        <v>45511</v>
      </c>
      <c r="D2306" s="1">
        <v>45685</v>
      </c>
      <c r="E2306" s="1">
        <v>45685</v>
      </c>
      <c r="F2306" s="1">
        <v>45714</v>
      </c>
      <c r="G2306" s="1">
        <v>45714</v>
      </c>
      <c r="H2306">
        <v>6</v>
      </c>
      <c r="I2306">
        <v>382.45</v>
      </c>
      <c r="J2306">
        <v>63.74</v>
      </c>
      <c r="K2306">
        <v>131.12</v>
      </c>
      <c r="L2306" t="s">
        <v>40</v>
      </c>
      <c r="M2306" t="s">
        <v>76</v>
      </c>
      <c r="N2306" t="s">
        <v>33</v>
      </c>
      <c r="O2306">
        <v>27</v>
      </c>
      <c r="P2306" t="s">
        <v>70</v>
      </c>
      <c r="Q2306" t="s">
        <v>35</v>
      </c>
      <c r="R2306" t="s">
        <v>35</v>
      </c>
      <c r="S2306" t="s">
        <v>96</v>
      </c>
      <c r="T2306">
        <v>0</v>
      </c>
      <c r="U2306">
        <v>0</v>
      </c>
      <c r="V2306">
        <v>0</v>
      </c>
      <c r="W2306">
        <v>1</v>
      </c>
      <c r="X2306">
        <v>2</v>
      </c>
      <c r="Y2306" s="1">
        <v>45931</v>
      </c>
      <c r="Z2306" s="1">
        <v>45931</v>
      </c>
      <c r="AA2306">
        <v>5</v>
      </c>
      <c r="AB2306" t="s">
        <v>38</v>
      </c>
      <c r="AC2306" t="b">
        <v>1</v>
      </c>
      <c r="AD2306" t="b">
        <v>0</v>
      </c>
    </row>
    <row r="2307" spans="1:30" x14ac:dyDescent="0.25">
      <c r="A2307" t="s">
        <v>2352</v>
      </c>
      <c r="B2307" s="1">
        <v>43920</v>
      </c>
      <c r="D2307" s="1">
        <v>43933</v>
      </c>
      <c r="E2307" s="1">
        <v>43933</v>
      </c>
      <c r="F2307" s="1">
        <v>44001</v>
      </c>
      <c r="G2307" s="1">
        <v>44001</v>
      </c>
      <c r="H2307">
        <v>9</v>
      </c>
      <c r="I2307">
        <v>861.11</v>
      </c>
      <c r="J2307">
        <v>95.68</v>
      </c>
      <c r="K2307">
        <v>98.91</v>
      </c>
      <c r="L2307" t="s">
        <v>31</v>
      </c>
      <c r="M2307" t="s">
        <v>69</v>
      </c>
      <c r="N2307" t="s">
        <v>42</v>
      </c>
      <c r="O2307">
        <v>31</v>
      </c>
      <c r="P2307" t="s">
        <v>34</v>
      </c>
      <c r="Q2307" t="s">
        <v>82</v>
      </c>
      <c r="R2307" t="s">
        <v>63</v>
      </c>
      <c r="S2307" t="s">
        <v>57</v>
      </c>
      <c r="T2307">
        <v>0</v>
      </c>
      <c r="U2307">
        <v>1</v>
      </c>
      <c r="V2307">
        <v>0</v>
      </c>
      <c r="W2307">
        <v>1</v>
      </c>
      <c r="X2307">
        <v>1</v>
      </c>
      <c r="Y2307">
        <v>0</v>
      </c>
      <c r="Z2307" t="s">
        <v>37</v>
      </c>
      <c r="AA2307">
        <v>0</v>
      </c>
      <c r="AB2307" t="s">
        <v>52</v>
      </c>
      <c r="AC2307" t="b">
        <v>1</v>
      </c>
      <c r="AD2307" t="b">
        <v>0</v>
      </c>
    </row>
    <row r="2308" spans="1:30" x14ac:dyDescent="0.25">
      <c r="A2308" t="s">
        <v>2353</v>
      </c>
      <c r="B2308" s="1">
        <v>45425</v>
      </c>
      <c r="D2308" s="1">
        <v>45799</v>
      </c>
      <c r="E2308" s="1">
        <v>45799</v>
      </c>
      <c r="F2308" s="1">
        <v>45908</v>
      </c>
      <c r="G2308" s="1">
        <v>45908</v>
      </c>
      <c r="H2308">
        <v>2</v>
      </c>
      <c r="I2308">
        <v>78.39</v>
      </c>
      <c r="J2308">
        <v>39.200000000000003</v>
      </c>
      <c r="K2308">
        <v>40.590000000000003</v>
      </c>
      <c r="L2308" t="s">
        <v>87</v>
      </c>
      <c r="M2308" t="s">
        <v>62</v>
      </c>
      <c r="N2308" t="s">
        <v>48</v>
      </c>
      <c r="O2308">
        <v>26</v>
      </c>
      <c r="P2308" t="s">
        <v>70</v>
      </c>
      <c r="Q2308" t="s">
        <v>50</v>
      </c>
      <c r="R2308" t="s">
        <v>63</v>
      </c>
      <c r="S2308" t="s">
        <v>100</v>
      </c>
      <c r="T2308">
        <v>1</v>
      </c>
      <c r="U2308">
        <v>0</v>
      </c>
      <c r="V2308">
        <v>0</v>
      </c>
      <c r="W2308">
        <v>0</v>
      </c>
      <c r="X2308">
        <v>1</v>
      </c>
      <c r="Y2308">
        <v>0</v>
      </c>
      <c r="Z2308" t="s">
        <v>37</v>
      </c>
      <c r="AA2308">
        <v>0</v>
      </c>
      <c r="AB2308" t="s">
        <v>38</v>
      </c>
      <c r="AC2308" t="b">
        <v>0</v>
      </c>
      <c r="AD2308" t="b">
        <v>0</v>
      </c>
    </row>
    <row r="2309" spans="1:30" x14ac:dyDescent="0.25">
      <c r="A2309" t="s">
        <v>2354</v>
      </c>
      <c r="B2309" s="1">
        <v>45029</v>
      </c>
      <c r="D2309" s="1">
        <v>45542</v>
      </c>
      <c r="E2309" s="1">
        <v>45542</v>
      </c>
      <c r="F2309" s="1">
        <v>45763</v>
      </c>
      <c r="G2309" s="1">
        <v>45763</v>
      </c>
      <c r="H2309">
        <v>6</v>
      </c>
      <c r="I2309">
        <v>399.79</v>
      </c>
      <c r="J2309">
        <v>66.63</v>
      </c>
      <c r="K2309">
        <v>53.1</v>
      </c>
      <c r="L2309" t="s">
        <v>31</v>
      </c>
      <c r="M2309" t="s">
        <v>62</v>
      </c>
      <c r="N2309" t="s">
        <v>48</v>
      </c>
      <c r="O2309">
        <v>35</v>
      </c>
      <c r="P2309" t="s">
        <v>34</v>
      </c>
      <c r="Q2309" t="s">
        <v>35</v>
      </c>
      <c r="R2309" t="s">
        <v>44</v>
      </c>
      <c r="S2309" t="s">
        <v>85</v>
      </c>
      <c r="T2309">
        <v>0</v>
      </c>
      <c r="U2309">
        <v>0</v>
      </c>
      <c r="V2309">
        <v>0</v>
      </c>
      <c r="W2309">
        <v>1</v>
      </c>
      <c r="X2309">
        <v>1</v>
      </c>
      <c r="Y2309" s="1">
        <v>45798</v>
      </c>
      <c r="Z2309" s="1">
        <v>45798</v>
      </c>
      <c r="AA2309">
        <v>8</v>
      </c>
      <c r="AB2309" t="s">
        <v>52</v>
      </c>
      <c r="AC2309" t="b">
        <v>1</v>
      </c>
      <c r="AD2309" t="b">
        <v>0</v>
      </c>
    </row>
    <row r="2310" spans="1:30" x14ac:dyDescent="0.25">
      <c r="A2310" t="s">
        <v>2355</v>
      </c>
      <c r="B2310" s="1">
        <v>43895</v>
      </c>
      <c r="D2310" s="1">
        <v>44493</v>
      </c>
      <c r="E2310" s="1">
        <v>44493</v>
      </c>
      <c r="F2310" s="1">
        <v>44607</v>
      </c>
      <c r="G2310" s="1">
        <v>44607</v>
      </c>
      <c r="H2310">
        <v>6</v>
      </c>
      <c r="I2310">
        <v>244.35</v>
      </c>
      <c r="J2310">
        <v>40.729999999999997</v>
      </c>
      <c r="K2310">
        <v>67.89</v>
      </c>
      <c r="L2310" t="s">
        <v>31</v>
      </c>
      <c r="M2310" t="s">
        <v>95</v>
      </c>
      <c r="N2310" t="s">
        <v>33</v>
      </c>
      <c r="O2310">
        <v>26</v>
      </c>
      <c r="P2310" t="s">
        <v>70</v>
      </c>
      <c r="Q2310" t="s">
        <v>82</v>
      </c>
      <c r="R2310" t="s">
        <v>63</v>
      </c>
      <c r="S2310" t="s">
        <v>57</v>
      </c>
      <c r="T2310">
        <v>0</v>
      </c>
      <c r="U2310">
        <v>0</v>
      </c>
      <c r="V2310">
        <v>0</v>
      </c>
      <c r="W2310">
        <v>1</v>
      </c>
      <c r="X2310">
        <v>3</v>
      </c>
      <c r="Y2310">
        <v>0</v>
      </c>
      <c r="Z2310" t="s">
        <v>37</v>
      </c>
      <c r="AA2310">
        <v>3</v>
      </c>
      <c r="AB2310" t="s">
        <v>38</v>
      </c>
      <c r="AC2310" t="b">
        <v>0</v>
      </c>
      <c r="AD2310" t="b">
        <v>1</v>
      </c>
    </row>
    <row r="2311" spans="1:30" x14ac:dyDescent="0.25">
      <c r="A2311" t="s">
        <v>2356</v>
      </c>
      <c r="B2311" s="1">
        <v>44946</v>
      </c>
      <c r="D2311" s="1">
        <v>45845</v>
      </c>
      <c r="E2311" s="1">
        <v>45845</v>
      </c>
      <c r="F2311" s="1">
        <v>45939</v>
      </c>
      <c r="G2311" s="1">
        <v>45939</v>
      </c>
      <c r="H2311">
        <v>4</v>
      </c>
      <c r="I2311">
        <v>4.4400000000000004</v>
      </c>
      <c r="J2311">
        <v>1.1100000000000001</v>
      </c>
      <c r="K2311">
        <v>1.26</v>
      </c>
      <c r="L2311" t="s">
        <v>31</v>
      </c>
      <c r="M2311" t="s">
        <v>88</v>
      </c>
      <c r="N2311" t="s">
        <v>42</v>
      </c>
      <c r="O2311">
        <v>41</v>
      </c>
      <c r="P2311" t="s">
        <v>34</v>
      </c>
      <c r="Q2311" t="s">
        <v>43</v>
      </c>
      <c r="R2311" t="s">
        <v>35</v>
      </c>
      <c r="S2311" t="s">
        <v>45</v>
      </c>
      <c r="T2311">
        <v>0</v>
      </c>
      <c r="U2311">
        <v>0</v>
      </c>
      <c r="V2311">
        <v>0</v>
      </c>
      <c r="W2311">
        <v>0</v>
      </c>
      <c r="X2311">
        <v>2</v>
      </c>
      <c r="Y2311" s="1">
        <v>45715</v>
      </c>
      <c r="Z2311" s="1">
        <v>45715</v>
      </c>
      <c r="AA2311">
        <v>0</v>
      </c>
      <c r="AB2311" t="s">
        <v>52</v>
      </c>
      <c r="AC2311" t="b">
        <v>1</v>
      </c>
      <c r="AD2311" t="b">
        <v>0</v>
      </c>
    </row>
    <row r="2312" spans="1:30" x14ac:dyDescent="0.25">
      <c r="A2312" t="s">
        <v>2357</v>
      </c>
      <c r="B2312" s="1">
        <v>45456</v>
      </c>
      <c r="D2312" s="1">
        <v>45611</v>
      </c>
      <c r="E2312" s="1">
        <v>45611</v>
      </c>
      <c r="F2312" s="1">
        <v>45828</v>
      </c>
      <c r="G2312" s="1">
        <v>45828</v>
      </c>
      <c r="H2312">
        <v>3</v>
      </c>
      <c r="I2312">
        <v>290.89999999999998</v>
      </c>
      <c r="J2312">
        <v>96.97</v>
      </c>
      <c r="K2312">
        <v>103.01</v>
      </c>
      <c r="L2312" t="s">
        <v>47</v>
      </c>
      <c r="M2312" t="s">
        <v>76</v>
      </c>
      <c r="N2312" t="s">
        <v>42</v>
      </c>
      <c r="O2312">
        <v>27</v>
      </c>
      <c r="P2312" t="s">
        <v>70</v>
      </c>
      <c r="Q2312" t="s">
        <v>55</v>
      </c>
      <c r="R2312" t="s">
        <v>67</v>
      </c>
      <c r="S2312" t="s">
        <v>85</v>
      </c>
      <c r="T2312">
        <v>0</v>
      </c>
      <c r="U2312">
        <v>0</v>
      </c>
      <c r="V2312">
        <v>0</v>
      </c>
      <c r="W2312">
        <v>0</v>
      </c>
      <c r="X2312">
        <v>0</v>
      </c>
      <c r="Y2312">
        <v>0</v>
      </c>
      <c r="Z2312" t="s">
        <v>37</v>
      </c>
      <c r="AA2312">
        <v>0</v>
      </c>
      <c r="AB2312" t="s">
        <v>38</v>
      </c>
      <c r="AC2312" t="b">
        <v>0</v>
      </c>
      <c r="AD2312" t="b">
        <v>0</v>
      </c>
    </row>
    <row r="2313" spans="1:30" x14ac:dyDescent="0.25">
      <c r="A2313" t="s">
        <v>2358</v>
      </c>
      <c r="B2313" s="1">
        <v>44973</v>
      </c>
      <c r="D2313">
        <v>0</v>
      </c>
      <c r="E2313" t="s">
        <v>92</v>
      </c>
      <c r="F2313">
        <v>0</v>
      </c>
      <c r="G2313" t="s">
        <v>92</v>
      </c>
      <c r="H2313">
        <v>0</v>
      </c>
      <c r="I2313">
        <v>147.13999999999999</v>
      </c>
      <c r="J2313">
        <v>0</v>
      </c>
      <c r="K2313">
        <v>0</v>
      </c>
      <c r="L2313" t="s">
        <v>59</v>
      </c>
      <c r="M2313" t="s">
        <v>95</v>
      </c>
      <c r="N2313" t="s">
        <v>48</v>
      </c>
      <c r="O2313">
        <v>21</v>
      </c>
      <c r="P2313" t="s">
        <v>70</v>
      </c>
      <c r="Q2313" t="s">
        <v>50</v>
      </c>
      <c r="R2313" t="s">
        <v>35</v>
      </c>
      <c r="S2313" t="s">
        <v>85</v>
      </c>
      <c r="T2313">
        <v>1</v>
      </c>
      <c r="U2313">
        <v>0</v>
      </c>
      <c r="V2313">
        <v>0</v>
      </c>
      <c r="W2313">
        <v>0</v>
      </c>
      <c r="X2313">
        <v>0</v>
      </c>
      <c r="Y2313" s="1">
        <v>45896</v>
      </c>
      <c r="Z2313" s="1">
        <v>45896</v>
      </c>
      <c r="AA2313">
        <v>6</v>
      </c>
      <c r="AB2313" t="s">
        <v>38</v>
      </c>
      <c r="AC2313" t="b">
        <v>1</v>
      </c>
      <c r="AD2313" t="b">
        <v>0</v>
      </c>
    </row>
    <row r="2314" spans="1:30" x14ac:dyDescent="0.25">
      <c r="A2314" t="s">
        <v>2359</v>
      </c>
      <c r="B2314" s="1">
        <v>45359</v>
      </c>
      <c r="D2314">
        <v>0</v>
      </c>
      <c r="E2314" t="s">
        <v>92</v>
      </c>
      <c r="F2314">
        <v>0</v>
      </c>
      <c r="G2314" t="s">
        <v>92</v>
      </c>
      <c r="H2314">
        <v>0</v>
      </c>
      <c r="I2314">
        <v>0</v>
      </c>
      <c r="J2314">
        <v>0</v>
      </c>
      <c r="K2314">
        <v>0</v>
      </c>
      <c r="L2314" t="s">
        <v>65</v>
      </c>
      <c r="M2314" t="s">
        <v>88</v>
      </c>
      <c r="N2314" t="s">
        <v>42</v>
      </c>
      <c r="O2314">
        <v>32</v>
      </c>
      <c r="P2314" t="s">
        <v>34</v>
      </c>
      <c r="Q2314" t="s">
        <v>90</v>
      </c>
      <c r="R2314" t="s">
        <v>56</v>
      </c>
      <c r="S2314" t="s">
        <v>45</v>
      </c>
      <c r="T2314">
        <v>0</v>
      </c>
      <c r="U2314">
        <v>0</v>
      </c>
      <c r="V2314">
        <v>0</v>
      </c>
      <c r="W2314">
        <v>0</v>
      </c>
      <c r="X2314">
        <v>0</v>
      </c>
      <c r="Y2314" s="1">
        <v>45738</v>
      </c>
      <c r="Z2314" s="1">
        <v>45738</v>
      </c>
      <c r="AA2314">
        <v>0</v>
      </c>
      <c r="AB2314" t="s">
        <v>38</v>
      </c>
      <c r="AC2314" t="b">
        <v>1</v>
      </c>
      <c r="AD2314" t="b">
        <v>0</v>
      </c>
    </row>
    <row r="2315" spans="1:30" x14ac:dyDescent="0.25">
      <c r="A2315" t="s">
        <v>2360</v>
      </c>
      <c r="B2315" s="1">
        <v>44101</v>
      </c>
      <c r="D2315" s="1">
        <v>44982</v>
      </c>
      <c r="E2315" s="1">
        <v>44982</v>
      </c>
      <c r="F2315" s="1">
        <v>45827</v>
      </c>
      <c r="G2315" s="1">
        <v>45827</v>
      </c>
      <c r="H2315">
        <v>4</v>
      </c>
      <c r="I2315">
        <v>594.11</v>
      </c>
      <c r="J2315">
        <v>148.53</v>
      </c>
      <c r="K2315">
        <v>242.18</v>
      </c>
      <c r="L2315" t="s">
        <v>31</v>
      </c>
      <c r="M2315" t="s">
        <v>69</v>
      </c>
      <c r="N2315" t="s">
        <v>33</v>
      </c>
      <c r="O2315">
        <v>27</v>
      </c>
      <c r="P2315" t="s">
        <v>70</v>
      </c>
      <c r="Q2315" t="s">
        <v>90</v>
      </c>
      <c r="R2315" t="s">
        <v>63</v>
      </c>
      <c r="S2315" t="s">
        <v>85</v>
      </c>
      <c r="T2315">
        <v>1</v>
      </c>
      <c r="U2315">
        <v>0</v>
      </c>
      <c r="V2315">
        <v>1</v>
      </c>
      <c r="W2315">
        <v>0</v>
      </c>
      <c r="X2315">
        <v>1</v>
      </c>
      <c r="Y2315" s="1">
        <v>44101</v>
      </c>
      <c r="Z2315" s="1">
        <v>44101</v>
      </c>
      <c r="AA2315">
        <v>4</v>
      </c>
      <c r="AB2315" t="s">
        <v>38</v>
      </c>
      <c r="AC2315" t="b">
        <v>1</v>
      </c>
      <c r="AD2315" t="b">
        <v>0</v>
      </c>
    </row>
    <row r="2316" spans="1:30" x14ac:dyDescent="0.25">
      <c r="A2316" t="s">
        <v>2361</v>
      </c>
      <c r="B2316" s="1">
        <v>45362</v>
      </c>
      <c r="D2316" s="1">
        <v>45609</v>
      </c>
      <c r="E2316" s="1">
        <v>45609</v>
      </c>
      <c r="F2316" s="1">
        <v>45867</v>
      </c>
      <c r="G2316" s="1">
        <v>45867</v>
      </c>
      <c r="H2316">
        <v>2</v>
      </c>
      <c r="I2316">
        <v>71.28</v>
      </c>
      <c r="J2316">
        <v>35.64</v>
      </c>
      <c r="K2316">
        <v>2.95</v>
      </c>
      <c r="L2316" t="s">
        <v>47</v>
      </c>
      <c r="M2316" t="s">
        <v>95</v>
      </c>
      <c r="N2316" t="s">
        <v>42</v>
      </c>
      <c r="O2316">
        <v>30</v>
      </c>
      <c r="P2316" t="s">
        <v>70</v>
      </c>
      <c r="Q2316" t="s">
        <v>35</v>
      </c>
      <c r="R2316" t="s">
        <v>35</v>
      </c>
      <c r="S2316" t="s">
        <v>85</v>
      </c>
      <c r="T2316">
        <v>0</v>
      </c>
      <c r="U2316">
        <v>0</v>
      </c>
      <c r="V2316">
        <v>0</v>
      </c>
      <c r="W2316">
        <v>0</v>
      </c>
      <c r="X2316">
        <v>1</v>
      </c>
      <c r="Y2316" s="1">
        <v>45463</v>
      </c>
      <c r="Z2316" s="1">
        <v>45463</v>
      </c>
      <c r="AA2316">
        <v>8</v>
      </c>
      <c r="AB2316" t="s">
        <v>38</v>
      </c>
      <c r="AC2316" t="b">
        <v>1</v>
      </c>
      <c r="AD2316" t="b">
        <v>0</v>
      </c>
    </row>
    <row r="2317" spans="1:30" x14ac:dyDescent="0.25">
      <c r="A2317" t="s">
        <v>2362</v>
      </c>
      <c r="B2317" s="1">
        <v>44282</v>
      </c>
      <c r="D2317" s="1">
        <v>44621</v>
      </c>
      <c r="E2317" s="1">
        <v>44621</v>
      </c>
      <c r="F2317" s="1">
        <v>44976</v>
      </c>
      <c r="G2317" s="1">
        <v>44976</v>
      </c>
      <c r="H2317">
        <v>2</v>
      </c>
      <c r="I2317">
        <v>122.26</v>
      </c>
      <c r="J2317">
        <v>61.13</v>
      </c>
      <c r="K2317">
        <v>0</v>
      </c>
      <c r="L2317" t="s">
        <v>40</v>
      </c>
      <c r="M2317" t="s">
        <v>41</v>
      </c>
      <c r="N2317" t="s">
        <v>48</v>
      </c>
      <c r="O2317">
        <v>41</v>
      </c>
      <c r="P2317" t="s">
        <v>34</v>
      </c>
      <c r="Q2317" t="s">
        <v>55</v>
      </c>
      <c r="R2317" t="s">
        <v>56</v>
      </c>
      <c r="S2317" t="s">
        <v>100</v>
      </c>
      <c r="T2317">
        <v>1</v>
      </c>
      <c r="U2317">
        <v>0</v>
      </c>
      <c r="V2317">
        <v>0</v>
      </c>
      <c r="W2317">
        <v>0</v>
      </c>
      <c r="X2317">
        <v>1</v>
      </c>
      <c r="Y2317" s="1">
        <v>44757</v>
      </c>
      <c r="Z2317" s="1">
        <v>44757</v>
      </c>
      <c r="AA2317">
        <v>0</v>
      </c>
      <c r="AB2317" t="s">
        <v>38</v>
      </c>
      <c r="AC2317" t="b">
        <v>0</v>
      </c>
      <c r="AD2317" t="b">
        <v>0</v>
      </c>
    </row>
    <row r="2318" spans="1:30" x14ac:dyDescent="0.25">
      <c r="A2318" t="s">
        <v>2363</v>
      </c>
      <c r="B2318" s="1">
        <v>44371</v>
      </c>
      <c r="D2318" s="1">
        <v>45061</v>
      </c>
      <c r="E2318" s="1">
        <v>45061</v>
      </c>
      <c r="F2318" s="1">
        <v>45901</v>
      </c>
      <c r="G2318" s="1">
        <v>45901</v>
      </c>
      <c r="H2318">
        <v>5</v>
      </c>
      <c r="I2318">
        <v>367.51</v>
      </c>
      <c r="J2318">
        <v>73.5</v>
      </c>
      <c r="K2318">
        <v>42.81</v>
      </c>
      <c r="L2318" t="s">
        <v>40</v>
      </c>
      <c r="M2318" t="s">
        <v>62</v>
      </c>
      <c r="N2318" t="s">
        <v>48</v>
      </c>
      <c r="O2318">
        <v>29</v>
      </c>
      <c r="P2318" t="s">
        <v>70</v>
      </c>
      <c r="Q2318" t="s">
        <v>90</v>
      </c>
      <c r="R2318" t="s">
        <v>63</v>
      </c>
      <c r="S2318" t="s">
        <v>57</v>
      </c>
      <c r="T2318">
        <v>0</v>
      </c>
      <c r="U2318">
        <v>0</v>
      </c>
      <c r="V2318">
        <v>0</v>
      </c>
      <c r="W2318">
        <v>1</v>
      </c>
      <c r="X2318">
        <v>1</v>
      </c>
      <c r="Y2318" s="1">
        <v>45031</v>
      </c>
      <c r="Z2318" s="1">
        <v>45031</v>
      </c>
      <c r="AA2318">
        <v>0</v>
      </c>
      <c r="AB2318" t="s">
        <v>73</v>
      </c>
      <c r="AC2318" t="b">
        <v>1</v>
      </c>
      <c r="AD2318" t="b">
        <v>0</v>
      </c>
    </row>
    <row r="2319" spans="1:30" x14ac:dyDescent="0.25">
      <c r="A2319" t="s">
        <v>645</v>
      </c>
      <c r="B2319" s="1">
        <v>44060</v>
      </c>
      <c r="D2319" s="1">
        <v>44277</v>
      </c>
      <c r="E2319" s="1">
        <v>44277</v>
      </c>
      <c r="F2319" s="1">
        <v>45296</v>
      </c>
      <c r="G2319" s="1">
        <v>45296</v>
      </c>
      <c r="H2319">
        <v>4</v>
      </c>
      <c r="I2319">
        <v>251.13</v>
      </c>
      <c r="J2319">
        <v>62.78</v>
      </c>
      <c r="K2319">
        <v>107.58</v>
      </c>
      <c r="L2319" t="s">
        <v>87</v>
      </c>
      <c r="M2319" t="s">
        <v>41</v>
      </c>
      <c r="N2319" t="s">
        <v>48</v>
      </c>
      <c r="O2319">
        <v>34</v>
      </c>
      <c r="P2319" t="s">
        <v>34</v>
      </c>
      <c r="Q2319" t="s">
        <v>35</v>
      </c>
      <c r="R2319" t="s">
        <v>56</v>
      </c>
      <c r="S2319" t="s">
        <v>45</v>
      </c>
      <c r="T2319">
        <v>0</v>
      </c>
      <c r="U2319">
        <v>0</v>
      </c>
      <c r="V2319">
        <v>0</v>
      </c>
      <c r="W2319">
        <v>0</v>
      </c>
      <c r="X2319">
        <v>1</v>
      </c>
      <c r="Y2319">
        <v>0</v>
      </c>
      <c r="Z2319" t="s">
        <v>37</v>
      </c>
      <c r="AA2319">
        <v>0</v>
      </c>
      <c r="AB2319" t="s">
        <v>73</v>
      </c>
      <c r="AC2319" t="b">
        <v>0</v>
      </c>
      <c r="AD2319" t="b">
        <v>0</v>
      </c>
    </row>
    <row r="2320" spans="1:30" x14ac:dyDescent="0.25">
      <c r="A2320" t="s">
        <v>2364</v>
      </c>
      <c r="B2320" s="1">
        <v>44799</v>
      </c>
      <c r="D2320" s="1">
        <v>44973</v>
      </c>
      <c r="E2320" s="1">
        <v>44973</v>
      </c>
      <c r="F2320" s="1">
        <v>45381</v>
      </c>
      <c r="G2320" s="1">
        <v>45381</v>
      </c>
      <c r="H2320">
        <v>4</v>
      </c>
      <c r="I2320">
        <v>148.44999999999999</v>
      </c>
      <c r="J2320">
        <v>37.11</v>
      </c>
      <c r="K2320">
        <v>67.62</v>
      </c>
      <c r="L2320" t="s">
        <v>65</v>
      </c>
      <c r="M2320" t="s">
        <v>41</v>
      </c>
      <c r="N2320" t="s">
        <v>48</v>
      </c>
      <c r="O2320">
        <v>30</v>
      </c>
      <c r="P2320" t="s">
        <v>70</v>
      </c>
      <c r="Q2320" t="s">
        <v>35</v>
      </c>
      <c r="R2320" t="s">
        <v>35</v>
      </c>
      <c r="S2320" t="s">
        <v>72</v>
      </c>
      <c r="T2320">
        <v>0</v>
      </c>
      <c r="U2320">
        <v>0</v>
      </c>
      <c r="V2320">
        <v>0</v>
      </c>
      <c r="W2320">
        <v>0</v>
      </c>
      <c r="X2320">
        <v>1</v>
      </c>
      <c r="Y2320" s="1">
        <v>45872</v>
      </c>
      <c r="Z2320" s="1">
        <v>45872</v>
      </c>
      <c r="AA2320">
        <v>0</v>
      </c>
      <c r="AB2320" t="s">
        <v>38</v>
      </c>
      <c r="AC2320" t="b">
        <v>1</v>
      </c>
      <c r="AD2320" t="b">
        <v>0</v>
      </c>
    </row>
    <row r="2321" spans="1:30" x14ac:dyDescent="0.25">
      <c r="A2321" t="s">
        <v>2365</v>
      </c>
      <c r="B2321" s="1">
        <v>45103</v>
      </c>
      <c r="D2321" s="1">
        <v>45525</v>
      </c>
      <c r="E2321" s="1">
        <v>45525</v>
      </c>
      <c r="F2321" s="1">
        <v>45601</v>
      </c>
      <c r="G2321" s="1">
        <v>45601</v>
      </c>
      <c r="H2321">
        <v>4</v>
      </c>
      <c r="I2321">
        <v>3.67</v>
      </c>
      <c r="J2321">
        <v>0.92</v>
      </c>
      <c r="K2321">
        <v>2.08</v>
      </c>
      <c r="L2321" t="s">
        <v>65</v>
      </c>
      <c r="M2321" t="s">
        <v>95</v>
      </c>
      <c r="N2321" t="s">
        <v>42</v>
      </c>
      <c r="O2321">
        <v>24</v>
      </c>
      <c r="P2321" t="s">
        <v>70</v>
      </c>
      <c r="Q2321" t="s">
        <v>35</v>
      </c>
      <c r="R2321" t="s">
        <v>35</v>
      </c>
      <c r="S2321" t="s">
        <v>96</v>
      </c>
      <c r="T2321">
        <v>0</v>
      </c>
      <c r="U2321">
        <v>0</v>
      </c>
      <c r="V2321">
        <v>0</v>
      </c>
      <c r="W2321">
        <v>1</v>
      </c>
      <c r="X2321">
        <v>1</v>
      </c>
      <c r="Y2321" s="1">
        <v>45668</v>
      </c>
      <c r="Z2321" s="1">
        <v>45668</v>
      </c>
      <c r="AA2321">
        <v>10</v>
      </c>
      <c r="AB2321" t="s">
        <v>38</v>
      </c>
      <c r="AC2321" t="b">
        <v>1</v>
      </c>
      <c r="AD2321" t="b">
        <v>0</v>
      </c>
    </row>
    <row r="2322" spans="1:30" x14ac:dyDescent="0.25">
      <c r="A2322" t="s">
        <v>2366</v>
      </c>
      <c r="B2322" s="1">
        <v>44310</v>
      </c>
      <c r="D2322" s="1">
        <v>45758</v>
      </c>
      <c r="E2322" s="1">
        <v>45758</v>
      </c>
      <c r="F2322" s="1">
        <v>45775</v>
      </c>
      <c r="G2322" s="1">
        <v>45775</v>
      </c>
      <c r="H2322">
        <v>1</v>
      </c>
      <c r="I2322">
        <v>86.29</v>
      </c>
      <c r="J2322">
        <v>86.29</v>
      </c>
      <c r="K2322">
        <v>54.37</v>
      </c>
      <c r="L2322" t="s">
        <v>31</v>
      </c>
      <c r="M2322" t="s">
        <v>54</v>
      </c>
      <c r="N2322" t="s">
        <v>48</v>
      </c>
      <c r="O2322">
        <v>36</v>
      </c>
      <c r="P2322" t="s">
        <v>34</v>
      </c>
      <c r="Q2322" t="s">
        <v>35</v>
      </c>
      <c r="R2322" t="s">
        <v>35</v>
      </c>
      <c r="S2322" t="s">
        <v>100</v>
      </c>
      <c r="T2322">
        <v>1</v>
      </c>
      <c r="U2322">
        <v>0</v>
      </c>
      <c r="V2322">
        <v>0</v>
      </c>
      <c r="W2322">
        <v>0</v>
      </c>
      <c r="X2322">
        <v>0</v>
      </c>
      <c r="Y2322" s="1">
        <v>45391</v>
      </c>
      <c r="Z2322" s="1">
        <v>45391</v>
      </c>
      <c r="AA2322">
        <v>0</v>
      </c>
      <c r="AB2322" t="s">
        <v>73</v>
      </c>
      <c r="AC2322" t="b">
        <v>1</v>
      </c>
      <c r="AD2322" t="b">
        <v>0</v>
      </c>
    </row>
    <row r="2323" spans="1:30" x14ac:dyDescent="0.25">
      <c r="A2323" t="s">
        <v>2367</v>
      </c>
      <c r="B2323" s="1">
        <v>43890</v>
      </c>
      <c r="D2323" s="1">
        <v>44356</v>
      </c>
      <c r="E2323" s="1">
        <v>44356</v>
      </c>
      <c r="F2323" s="1">
        <v>45938</v>
      </c>
      <c r="G2323" s="1">
        <v>45938</v>
      </c>
      <c r="H2323">
        <v>1</v>
      </c>
      <c r="I2323">
        <v>46.93</v>
      </c>
      <c r="J2323">
        <v>46.93</v>
      </c>
      <c r="K2323">
        <v>12.83</v>
      </c>
      <c r="L2323" t="s">
        <v>40</v>
      </c>
      <c r="M2323" t="s">
        <v>104</v>
      </c>
      <c r="N2323" t="s">
        <v>33</v>
      </c>
      <c r="O2323">
        <v>37</v>
      </c>
      <c r="P2323" t="s">
        <v>34</v>
      </c>
      <c r="Q2323" t="s">
        <v>55</v>
      </c>
      <c r="R2323" t="s">
        <v>44</v>
      </c>
      <c r="S2323" t="s">
        <v>85</v>
      </c>
      <c r="T2323">
        <v>0</v>
      </c>
      <c r="U2323">
        <v>0</v>
      </c>
      <c r="V2323">
        <v>0</v>
      </c>
      <c r="W2323">
        <v>0</v>
      </c>
      <c r="X2323">
        <v>1</v>
      </c>
      <c r="Y2323" s="1">
        <v>44221</v>
      </c>
      <c r="Z2323" s="1">
        <v>44221</v>
      </c>
      <c r="AA2323">
        <v>0</v>
      </c>
      <c r="AB2323" t="s">
        <v>73</v>
      </c>
      <c r="AC2323" t="b">
        <v>1</v>
      </c>
      <c r="AD2323" t="b">
        <v>0</v>
      </c>
    </row>
    <row r="2324" spans="1:30" x14ac:dyDescent="0.25">
      <c r="A2324" t="s">
        <v>2368</v>
      </c>
      <c r="B2324" s="1">
        <v>43883</v>
      </c>
      <c r="D2324" s="1">
        <v>44090</v>
      </c>
      <c r="E2324" s="1">
        <v>44090</v>
      </c>
      <c r="F2324" s="1">
        <v>45228</v>
      </c>
      <c r="G2324" s="1">
        <v>45228</v>
      </c>
      <c r="H2324">
        <v>5</v>
      </c>
      <c r="I2324">
        <v>23.4</v>
      </c>
      <c r="J2324">
        <v>4.68</v>
      </c>
      <c r="K2324">
        <v>7.9</v>
      </c>
      <c r="L2324" t="s">
        <v>47</v>
      </c>
      <c r="M2324" t="s">
        <v>41</v>
      </c>
      <c r="N2324" t="s">
        <v>42</v>
      </c>
      <c r="O2324">
        <v>24</v>
      </c>
      <c r="P2324" t="s">
        <v>70</v>
      </c>
      <c r="Q2324" t="s">
        <v>66</v>
      </c>
      <c r="R2324" t="s">
        <v>44</v>
      </c>
      <c r="S2324" t="s">
        <v>36</v>
      </c>
      <c r="T2324">
        <v>1</v>
      </c>
      <c r="U2324">
        <v>0</v>
      </c>
      <c r="V2324">
        <v>1</v>
      </c>
      <c r="W2324">
        <v>0</v>
      </c>
      <c r="X2324">
        <v>1</v>
      </c>
      <c r="Y2324">
        <v>0</v>
      </c>
      <c r="Z2324" t="s">
        <v>37</v>
      </c>
      <c r="AA2324">
        <v>1</v>
      </c>
      <c r="AB2324" t="s">
        <v>38</v>
      </c>
      <c r="AC2324" t="b">
        <v>1</v>
      </c>
      <c r="AD2324" t="b">
        <v>1</v>
      </c>
    </row>
    <row r="2325" spans="1:30" x14ac:dyDescent="0.25">
      <c r="A2325" t="s">
        <v>2369</v>
      </c>
      <c r="B2325" s="1">
        <v>45140</v>
      </c>
      <c r="D2325" s="1">
        <v>45757</v>
      </c>
      <c r="E2325" s="1">
        <v>45757</v>
      </c>
      <c r="F2325" s="1">
        <v>45878</v>
      </c>
      <c r="G2325" s="1">
        <v>45878</v>
      </c>
      <c r="H2325">
        <v>2</v>
      </c>
      <c r="I2325">
        <v>203.41</v>
      </c>
      <c r="J2325">
        <v>101.71</v>
      </c>
      <c r="K2325">
        <v>44.38</v>
      </c>
      <c r="L2325" t="s">
        <v>59</v>
      </c>
      <c r="M2325" t="s">
        <v>76</v>
      </c>
      <c r="N2325" t="s">
        <v>42</v>
      </c>
      <c r="O2325">
        <v>38</v>
      </c>
      <c r="P2325" t="s">
        <v>34</v>
      </c>
      <c r="Q2325" t="s">
        <v>50</v>
      </c>
      <c r="R2325" t="s">
        <v>63</v>
      </c>
      <c r="S2325" t="s">
        <v>36</v>
      </c>
      <c r="T2325">
        <v>0</v>
      </c>
      <c r="U2325">
        <v>0</v>
      </c>
      <c r="V2325">
        <v>0</v>
      </c>
      <c r="W2325">
        <v>0</v>
      </c>
      <c r="X2325">
        <v>2</v>
      </c>
      <c r="Y2325" s="1">
        <v>45906</v>
      </c>
      <c r="Z2325" s="1">
        <v>45906</v>
      </c>
      <c r="AA2325">
        <v>4</v>
      </c>
      <c r="AB2325" t="s">
        <v>52</v>
      </c>
      <c r="AC2325" t="b">
        <v>1</v>
      </c>
      <c r="AD2325" t="b">
        <v>0</v>
      </c>
    </row>
    <row r="2326" spans="1:30" x14ac:dyDescent="0.25">
      <c r="A2326" t="s">
        <v>2370</v>
      </c>
      <c r="B2326" s="1">
        <v>45530</v>
      </c>
      <c r="D2326" s="1">
        <v>45657</v>
      </c>
      <c r="E2326" s="1">
        <v>45657</v>
      </c>
      <c r="F2326" s="1">
        <v>45921</v>
      </c>
      <c r="G2326" s="1">
        <v>45921</v>
      </c>
      <c r="H2326">
        <v>4</v>
      </c>
      <c r="I2326">
        <v>200.95</v>
      </c>
      <c r="J2326">
        <v>50.24</v>
      </c>
      <c r="K2326">
        <v>56.51</v>
      </c>
      <c r="L2326" t="s">
        <v>47</v>
      </c>
      <c r="M2326" t="s">
        <v>69</v>
      </c>
      <c r="N2326" t="s">
        <v>48</v>
      </c>
      <c r="O2326">
        <v>32</v>
      </c>
      <c r="P2326" t="s">
        <v>34</v>
      </c>
      <c r="Q2326" t="s">
        <v>50</v>
      </c>
      <c r="R2326" t="s">
        <v>67</v>
      </c>
      <c r="S2326" t="s">
        <v>45</v>
      </c>
      <c r="T2326">
        <v>0</v>
      </c>
      <c r="U2326">
        <v>0</v>
      </c>
      <c r="V2326">
        <v>1</v>
      </c>
      <c r="W2326">
        <v>1</v>
      </c>
      <c r="X2326">
        <v>1</v>
      </c>
      <c r="Y2326" s="1">
        <v>45933</v>
      </c>
      <c r="Z2326" s="1">
        <v>45933</v>
      </c>
      <c r="AA2326">
        <v>6</v>
      </c>
      <c r="AB2326" t="s">
        <v>38</v>
      </c>
      <c r="AC2326" t="b">
        <v>1</v>
      </c>
      <c r="AD2326" t="b">
        <v>0</v>
      </c>
    </row>
    <row r="2327" spans="1:30" x14ac:dyDescent="0.25">
      <c r="A2327" t="s">
        <v>2371</v>
      </c>
      <c r="B2327" s="1">
        <v>44999</v>
      </c>
      <c r="D2327" s="1">
        <v>45878</v>
      </c>
      <c r="E2327" s="1">
        <v>45878</v>
      </c>
      <c r="F2327" s="1">
        <v>45881</v>
      </c>
      <c r="G2327" s="1">
        <v>45881</v>
      </c>
      <c r="H2327">
        <v>1</v>
      </c>
      <c r="I2327">
        <v>8.1300000000000008</v>
      </c>
      <c r="J2327">
        <v>8.1300000000000008</v>
      </c>
      <c r="K2327">
        <v>7.98</v>
      </c>
      <c r="L2327" t="s">
        <v>40</v>
      </c>
      <c r="M2327" t="s">
        <v>62</v>
      </c>
      <c r="N2327" t="s">
        <v>33</v>
      </c>
      <c r="O2327">
        <v>36</v>
      </c>
      <c r="P2327" t="s">
        <v>34</v>
      </c>
      <c r="Q2327" t="s">
        <v>35</v>
      </c>
      <c r="R2327" t="s">
        <v>67</v>
      </c>
      <c r="S2327" t="s">
        <v>45</v>
      </c>
      <c r="T2327">
        <v>0</v>
      </c>
      <c r="U2327">
        <v>0</v>
      </c>
      <c r="V2327">
        <v>0</v>
      </c>
      <c r="W2327">
        <v>0</v>
      </c>
      <c r="X2327">
        <v>0</v>
      </c>
      <c r="Y2327" s="1">
        <v>45817</v>
      </c>
      <c r="Z2327" s="1">
        <v>45817</v>
      </c>
      <c r="AA2327">
        <v>0</v>
      </c>
      <c r="AB2327" t="s">
        <v>38</v>
      </c>
      <c r="AC2327" t="b">
        <v>1</v>
      </c>
      <c r="AD2327" t="b">
        <v>0</v>
      </c>
    </row>
    <row r="2328" spans="1:30" x14ac:dyDescent="0.25">
      <c r="A2328" t="s">
        <v>2372</v>
      </c>
      <c r="B2328" s="1">
        <v>44122</v>
      </c>
      <c r="D2328" s="1">
        <v>45534</v>
      </c>
      <c r="E2328" s="1">
        <v>45534</v>
      </c>
      <c r="F2328" s="1">
        <v>45788</v>
      </c>
      <c r="G2328" s="1">
        <v>45788</v>
      </c>
      <c r="H2328">
        <v>5</v>
      </c>
      <c r="I2328">
        <v>341.57</v>
      </c>
      <c r="J2328">
        <v>68.31</v>
      </c>
      <c r="K2328">
        <v>125.38</v>
      </c>
      <c r="L2328" t="s">
        <v>47</v>
      </c>
      <c r="M2328" t="s">
        <v>32</v>
      </c>
      <c r="N2328" t="s">
        <v>33</v>
      </c>
      <c r="O2328">
        <v>36</v>
      </c>
      <c r="P2328" t="s">
        <v>34</v>
      </c>
      <c r="Q2328" t="s">
        <v>66</v>
      </c>
      <c r="R2328" t="s">
        <v>44</v>
      </c>
      <c r="S2328" t="s">
        <v>96</v>
      </c>
      <c r="T2328">
        <v>1</v>
      </c>
      <c r="U2328">
        <v>0</v>
      </c>
      <c r="V2328">
        <v>1</v>
      </c>
      <c r="W2328">
        <v>0</v>
      </c>
      <c r="X2328">
        <v>1</v>
      </c>
      <c r="Y2328" s="1">
        <v>44440</v>
      </c>
      <c r="Z2328" s="1">
        <v>44440</v>
      </c>
      <c r="AA2328">
        <v>5</v>
      </c>
      <c r="AB2328" t="s">
        <v>38</v>
      </c>
      <c r="AC2328" t="b">
        <v>1</v>
      </c>
      <c r="AD2328" t="b">
        <v>1</v>
      </c>
    </row>
    <row r="2329" spans="1:30" x14ac:dyDescent="0.25">
      <c r="A2329" t="s">
        <v>2373</v>
      </c>
      <c r="B2329" s="1">
        <v>45172</v>
      </c>
      <c r="D2329" s="1">
        <v>45539</v>
      </c>
      <c r="E2329" s="1">
        <v>45539</v>
      </c>
      <c r="F2329" s="1">
        <v>45812</v>
      </c>
      <c r="G2329" s="1">
        <v>45812</v>
      </c>
      <c r="H2329">
        <v>3</v>
      </c>
      <c r="I2329">
        <v>75.900000000000006</v>
      </c>
      <c r="J2329">
        <v>25.3</v>
      </c>
      <c r="K2329">
        <v>3.39</v>
      </c>
      <c r="L2329" t="s">
        <v>59</v>
      </c>
      <c r="M2329" t="s">
        <v>60</v>
      </c>
      <c r="N2329" t="s">
        <v>42</v>
      </c>
      <c r="O2329">
        <v>17</v>
      </c>
      <c r="P2329" t="s">
        <v>49</v>
      </c>
      <c r="Q2329" t="s">
        <v>35</v>
      </c>
      <c r="R2329" t="s">
        <v>56</v>
      </c>
      <c r="S2329" t="s">
        <v>51</v>
      </c>
      <c r="T2329">
        <v>0</v>
      </c>
      <c r="U2329">
        <v>0</v>
      </c>
      <c r="V2329">
        <v>0</v>
      </c>
      <c r="W2329">
        <v>0</v>
      </c>
      <c r="X2329">
        <v>3</v>
      </c>
      <c r="Y2329">
        <v>0</v>
      </c>
      <c r="Z2329" t="s">
        <v>37</v>
      </c>
      <c r="AA2329">
        <v>4</v>
      </c>
      <c r="AB2329" t="s">
        <v>73</v>
      </c>
      <c r="AC2329" t="b">
        <v>1</v>
      </c>
      <c r="AD2329" t="b">
        <v>0</v>
      </c>
    </row>
    <row r="2330" spans="1:30" x14ac:dyDescent="0.25">
      <c r="A2330" t="s">
        <v>2374</v>
      </c>
      <c r="B2330" s="1">
        <v>44054</v>
      </c>
      <c r="D2330" s="1">
        <v>44298</v>
      </c>
      <c r="E2330" s="1">
        <v>44298</v>
      </c>
      <c r="F2330" s="1">
        <v>44453</v>
      </c>
      <c r="G2330" s="1">
        <v>44453</v>
      </c>
      <c r="H2330">
        <v>1</v>
      </c>
      <c r="I2330">
        <v>84.19</v>
      </c>
      <c r="J2330">
        <v>84.19</v>
      </c>
      <c r="K2330">
        <v>118.61</v>
      </c>
      <c r="L2330" t="s">
        <v>47</v>
      </c>
      <c r="M2330" t="s">
        <v>95</v>
      </c>
      <c r="N2330" t="s">
        <v>48</v>
      </c>
      <c r="O2330">
        <v>35</v>
      </c>
      <c r="P2330" t="s">
        <v>34</v>
      </c>
      <c r="Q2330" t="s">
        <v>90</v>
      </c>
      <c r="R2330" t="s">
        <v>63</v>
      </c>
      <c r="S2330" t="s">
        <v>100</v>
      </c>
      <c r="T2330">
        <v>0</v>
      </c>
      <c r="U2330">
        <v>0</v>
      </c>
      <c r="V2330">
        <v>0</v>
      </c>
      <c r="W2330">
        <v>0</v>
      </c>
      <c r="X2330">
        <v>0</v>
      </c>
      <c r="Y2330">
        <v>0</v>
      </c>
      <c r="Z2330" t="s">
        <v>37</v>
      </c>
      <c r="AA2330">
        <v>0</v>
      </c>
      <c r="AB2330" t="s">
        <v>52</v>
      </c>
      <c r="AC2330" t="b">
        <v>1</v>
      </c>
      <c r="AD2330" t="b">
        <v>1</v>
      </c>
    </row>
    <row r="2331" spans="1:30" x14ac:dyDescent="0.25">
      <c r="A2331" t="s">
        <v>2375</v>
      </c>
      <c r="B2331" s="1">
        <v>44065</v>
      </c>
      <c r="D2331" s="1">
        <v>45342</v>
      </c>
      <c r="E2331" s="1">
        <v>45342</v>
      </c>
      <c r="F2331" s="1">
        <v>45772</v>
      </c>
      <c r="G2331" s="1">
        <v>45772</v>
      </c>
      <c r="H2331">
        <v>3</v>
      </c>
      <c r="I2331">
        <v>242.24</v>
      </c>
      <c r="J2331">
        <v>80.75</v>
      </c>
      <c r="K2331">
        <v>37.81</v>
      </c>
      <c r="L2331" t="s">
        <v>31</v>
      </c>
      <c r="M2331" t="s">
        <v>80</v>
      </c>
      <c r="N2331" t="s">
        <v>42</v>
      </c>
      <c r="O2331">
        <v>40</v>
      </c>
      <c r="P2331" t="s">
        <v>34</v>
      </c>
      <c r="Q2331" t="s">
        <v>43</v>
      </c>
      <c r="R2331" t="s">
        <v>44</v>
      </c>
      <c r="S2331" t="s">
        <v>51</v>
      </c>
      <c r="T2331">
        <v>0</v>
      </c>
      <c r="U2331">
        <v>0</v>
      </c>
      <c r="V2331">
        <v>0</v>
      </c>
      <c r="W2331">
        <v>0</v>
      </c>
      <c r="X2331">
        <v>0</v>
      </c>
      <c r="Y2331">
        <v>0</v>
      </c>
      <c r="Z2331" t="s">
        <v>37</v>
      </c>
      <c r="AA2331">
        <v>9</v>
      </c>
      <c r="AB2331" t="s">
        <v>38</v>
      </c>
      <c r="AC2331" t="b">
        <v>1</v>
      </c>
      <c r="AD2331" t="b">
        <v>1</v>
      </c>
    </row>
    <row r="2332" spans="1:30" x14ac:dyDescent="0.25">
      <c r="A2332" t="s">
        <v>2376</v>
      </c>
      <c r="B2332" s="1">
        <v>45216</v>
      </c>
      <c r="D2332" s="1">
        <v>45383</v>
      </c>
      <c r="E2332" s="1">
        <v>45383</v>
      </c>
      <c r="F2332" s="1">
        <v>45544</v>
      </c>
      <c r="G2332" s="1">
        <v>45544</v>
      </c>
      <c r="H2332">
        <v>4</v>
      </c>
      <c r="I2332">
        <v>231.37</v>
      </c>
      <c r="J2332">
        <v>57.84</v>
      </c>
      <c r="K2332">
        <v>57.09</v>
      </c>
      <c r="L2332" t="s">
        <v>40</v>
      </c>
      <c r="M2332" t="s">
        <v>95</v>
      </c>
      <c r="N2332" t="s">
        <v>48</v>
      </c>
      <c r="O2332">
        <v>37</v>
      </c>
      <c r="P2332" t="s">
        <v>34</v>
      </c>
      <c r="Q2332" t="s">
        <v>82</v>
      </c>
      <c r="R2332" t="s">
        <v>56</v>
      </c>
      <c r="S2332" t="s">
        <v>57</v>
      </c>
      <c r="T2332">
        <v>0</v>
      </c>
      <c r="U2332">
        <v>0</v>
      </c>
      <c r="V2332">
        <v>1</v>
      </c>
      <c r="W2332">
        <v>1</v>
      </c>
      <c r="X2332">
        <v>1</v>
      </c>
      <c r="Y2332" s="1">
        <v>45300</v>
      </c>
      <c r="Z2332" s="1">
        <v>45300</v>
      </c>
      <c r="AA2332">
        <v>3</v>
      </c>
      <c r="AB2332" t="s">
        <v>38</v>
      </c>
      <c r="AC2332" t="b">
        <v>1</v>
      </c>
      <c r="AD2332" t="b">
        <v>1</v>
      </c>
    </row>
    <row r="2333" spans="1:30" x14ac:dyDescent="0.25">
      <c r="A2333" t="s">
        <v>2377</v>
      </c>
      <c r="B2333" s="1">
        <v>44099</v>
      </c>
      <c r="D2333" s="1">
        <v>44496</v>
      </c>
      <c r="E2333" s="1">
        <v>44496</v>
      </c>
      <c r="F2333" s="1">
        <v>44645</v>
      </c>
      <c r="G2333" s="1">
        <v>44645</v>
      </c>
      <c r="H2333">
        <v>4</v>
      </c>
      <c r="I2333">
        <v>78.88</v>
      </c>
      <c r="J2333">
        <v>19.72</v>
      </c>
      <c r="K2333">
        <v>42.43</v>
      </c>
      <c r="L2333" t="s">
        <v>87</v>
      </c>
      <c r="M2333" t="s">
        <v>41</v>
      </c>
      <c r="N2333" t="s">
        <v>33</v>
      </c>
      <c r="O2333">
        <v>26</v>
      </c>
      <c r="P2333" t="s">
        <v>70</v>
      </c>
      <c r="Q2333" t="s">
        <v>66</v>
      </c>
      <c r="R2333" t="s">
        <v>35</v>
      </c>
      <c r="S2333" t="s">
        <v>100</v>
      </c>
      <c r="T2333">
        <v>0</v>
      </c>
      <c r="U2333">
        <v>0</v>
      </c>
      <c r="V2333">
        <v>0</v>
      </c>
      <c r="W2333">
        <v>0</v>
      </c>
      <c r="X2333">
        <v>4</v>
      </c>
      <c r="Y2333" s="1">
        <v>45335</v>
      </c>
      <c r="Z2333" s="1">
        <v>45335</v>
      </c>
      <c r="AA2333">
        <v>0</v>
      </c>
      <c r="AB2333" t="s">
        <v>52</v>
      </c>
      <c r="AC2333" t="b">
        <v>1</v>
      </c>
      <c r="AD2333" t="b">
        <v>0</v>
      </c>
    </row>
    <row r="2334" spans="1:30" x14ac:dyDescent="0.25">
      <c r="A2334" t="s">
        <v>2378</v>
      </c>
      <c r="B2334" s="1">
        <v>45120</v>
      </c>
      <c r="D2334" s="1">
        <v>45679</v>
      </c>
      <c r="E2334" s="1">
        <v>45679</v>
      </c>
      <c r="F2334" s="1">
        <v>45812</v>
      </c>
      <c r="G2334" s="1">
        <v>45812</v>
      </c>
      <c r="H2334">
        <v>4</v>
      </c>
      <c r="I2334">
        <v>31.13</v>
      </c>
      <c r="J2334">
        <v>7.78</v>
      </c>
      <c r="K2334">
        <v>1.68</v>
      </c>
      <c r="L2334" t="s">
        <v>47</v>
      </c>
      <c r="M2334" t="s">
        <v>104</v>
      </c>
      <c r="N2334" t="s">
        <v>42</v>
      </c>
      <c r="O2334">
        <v>33</v>
      </c>
      <c r="P2334" t="s">
        <v>34</v>
      </c>
      <c r="Q2334" t="s">
        <v>82</v>
      </c>
      <c r="R2334" t="s">
        <v>56</v>
      </c>
      <c r="S2334" t="s">
        <v>96</v>
      </c>
      <c r="T2334">
        <v>0</v>
      </c>
      <c r="U2334">
        <v>0</v>
      </c>
      <c r="V2334">
        <v>0</v>
      </c>
      <c r="W2334">
        <v>0</v>
      </c>
      <c r="X2334">
        <v>1</v>
      </c>
      <c r="Y2334" s="1">
        <v>45339</v>
      </c>
      <c r="Z2334" s="1">
        <v>45339</v>
      </c>
      <c r="AA2334">
        <v>0</v>
      </c>
      <c r="AB2334" t="s">
        <v>38</v>
      </c>
      <c r="AC2334" t="b">
        <v>1</v>
      </c>
      <c r="AD2334" t="b">
        <v>0</v>
      </c>
    </row>
    <row r="2335" spans="1:30" x14ac:dyDescent="0.25">
      <c r="A2335" t="s">
        <v>2379</v>
      </c>
      <c r="B2335" s="1">
        <v>44332</v>
      </c>
      <c r="D2335" s="1">
        <v>45084</v>
      </c>
      <c r="E2335" s="1">
        <v>45084</v>
      </c>
      <c r="F2335" s="1">
        <v>45900</v>
      </c>
      <c r="G2335" s="1">
        <v>45900</v>
      </c>
      <c r="H2335">
        <v>2</v>
      </c>
      <c r="I2335">
        <v>67.09</v>
      </c>
      <c r="J2335">
        <v>33.549999999999997</v>
      </c>
      <c r="K2335">
        <v>0.5</v>
      </c>
      <c r="L2335" t="s">
        <v>65</v>
      </c>
      <c r="M2335" t="s">
        <v>95</v>
      </c>
      <c r="N2335" t="s">
        <v>48</v>
      </c>
      <c r="O2335">
        <v>39</v>
      </c>
      <c r="P2335" t="s">
        <v>34</v>
      </c>
      <c r="Q2335" t="s">
        <v>35</v>
      </c>
      <c r="R2335" t="s">
        <v>44</v>
      </c>
      <c r="S2335" t="s">
        <v>85</v>
      </c>
      <c r="T2335">
        <v>0</v>
      </c>
      <c r="U2335">
        <v>0</v>
      </c>
      <c r="V2335">
        <v>0</v>
      </c>
      <c r="W2335">
        <v>0</v>
      </c>
      <c r="X2335">
        <v>0</v>
      </c>
      <c r="Y2335">
        <v>0</v>
      </c>
      <c r="Z2335" t="s">
        <v>37</v>
      </c>
      <c r="AA2335">
        <v>0</v>
      </c>
      <c r="AB2335" t="s">
        <v>52</v>
      </c>
      <c r="AC2335" t="b">
        <v>1</v>
      </c>
      <c r="AD2335" t="b">
        <v>0</v>
      </c>
    </row>
    <row r="2336" spans="1:30" x14ac:dyDescent="0.25">
      <c r="A2336" t="s">
        <v>2380</v>
      </c>
      <c r="B2336" s="1">
        <v>45293</v>
      </c>
      <c r="D2336" s="1">
        <v>45909</v>
      </c>
      <c r="E2336" s="1">
        <v>45909</v>
      </c>
      <c r="F2336" s="1">
        <v>45940</v>
      </c>
      <c r="G2336" s="1">
        <v>45940</v>
      </c>
      <c r="H2336">
        <v>2</v>
      </c>
      <c r="I2336">
        <v>100.15</v>
      </c>
      <c r="J2336">
        <v>50.08</v>
      </c>
      <c r="K2336">
        <v>0.5</v>
      </c>
      <c r="L2336" t="s">
        <v>47</v>
      </c>
      <c r="M2336" t="s">
        <v>80</v>
      </c>
      <c r="N2336" t="s">
        <v>42</v>
      </c>
      <c r="O2336">
        <v>30</v>
      </c>
      <c r="P2336" t="s">
        <v>70</v>
      </c>
      <c r="Q2336" t="s">
        <v>90</v>
      </c>
      <c r="R2336" t="s">
        <v>63</v>
      </c>
      <c r="S2336" t="s">
        <v>57</v>
      </c>
      <c r="T2336">
        <v>0</v>
      </c>
      <c r="U2336">
        <v>0</v>
      </c>
      <c r="V2336">
        <v>0</v>
      </c>
      <c r="W2336">
        <v>0</v>
      </c>
      <c r="X2336">
        <v>0</v>
      </c>
      <c r="Y2336">
        <v>0</v>
      </c>
      <c r="Z2336" t="s">
        <v>37</v>
      </c>
      <c r="AA2336">
        <v>9</v>
      </c>
      <c r="AB2336" t="s">
        <v>38</v>
      </c>
      <c r="AC2336" t="b">
        <v>0</v>
      </c>
      <c r="AD2336" t="b">
        <v>0</v>
      </c>
    </row>
    <row r="2337" spans="1:30" x14ac:dyDescent="0.25">
      <c r="A2337" t="s">
        <v>2381</v>
      </c>
      <c r="B2337" s="1">
        <v>44361</v>
      </c>
      <c r="D2337" s="1">
        <v>45281</v>
      </c>
      <c r="E2337" s="1">
        <v>45281</v>
      </c>
      <c r="F2337" s="1">
        <v>45524</v>
      </c>
      <c r="G2337" s="1">
        <v>45524</v>
      </c>
      <c r="H2337">
        <v>4</v>
      </c>
      <c r="I2337">
        <v>551.09</v>
      </c>
      <c r="J2337">
        <v>137.77000000000001</v>
      </c>
      <c r="K2337">
        <v>217.12</v>
      </c>
      <c r="L2337" t="s">
        <v>31</v>
      </c>
      <c r="M2337" t="s">
        <v>95</v>
      </c>
      <c r="N2337" t="s">
        <v>48</v>
      </c>
      <c r="O2337">
        <v>32</v>
      </c>
      <c r="P2337" t="s">
        <v>34</v>
      </c>
      <c r="Q2337" t="s">
        <v>35</v>
      </c>
      <c r="R2337" t="s">
        <v>63</v>
      </c>
      <c r="S2337" t="s">
        <v>45</v>
      </c>
      <c r="T2337">
        <v>0</v>
      </c>
      <c r="U2337">
        <v>1</v>
      </c>
      <c r="V2337">
        <v>0</v>
      </c>
      <c r="W2337">
        <v>0</v>
      </c>
      <c r="X2337">
        <v>3</v>
      </c>
      <c r="Y2337">
        <v>0</v>
      </c>
      <c r="Z2337" t="s">
        <v>37</v>
      </c>
      <c r="AA2337">
        <v>0</v>
      </c>
      <c r="AB2337" t="s">
        <v>73</v>
      </c>
      <c r="AC2337" t="b">
        <v>0</v>
      </c>
      <c r="AD2337" t="b">
        <v>0</v>
      </c>
    </row>
    <row r="2338" spans="1:30" x14ac:dyDescent="0.25">
      <c r="A2338" t="s">
        <v>2382</v>
      </c>
      <c r="B2338" s="1">
        <v>44117</v>
      </c>
      <c r="D2338" s="1">
        <v>45722</v>
      </c>
      <c r="E2338" s="1">
        <v>45722</v>
      </c>
      <c r="F2338" s="1">
        <v>45925</v>
      </c>
      <c r="G2338" s="1">
        <v>45925</v>
      </c>
      <c r="H2338">
        <v>4</v>
      </c>
      <c r="I2338">
        <v>116.24</v>
      </c>
      <c r="J2338">
        <v>29.06</v>
      </c>
      <c r="K2338">
        <v>25.84</v>
      </c>
      <c r="L2338" t="s">
        <v>31</v>
      </c>
      <c r="M2338" t="s">
        <v>76</v>
      </c>
      <c r="N2338" t="s">
        <v>48</v>
      </c>
      <c r="O2338">
        <v>43</v>
      </c>
      <c r="P2338" t="s">
        <v>34</v>
      </c>
      <c r="Q2338" t="s">
        <v>82</v>
      </c>
      <c r="R2338" t="s">
        <v>67</v>
      </c>
      <c r="S2338" t="s">
        <v>96</v>
      </c>
      <c r="T2338">
        <v>1</v>
      </c>
      <c r="U2338">
        <v>0</v>
      </c>
      <c r="V2338">
        <v>0</v>
      </c>
      <c r="W2338">
        <v>0</v>
      </c>
      <c r="X2338">
        <v>1</v>
      </c>
      <c r="Y2338" s="1">
        <v>45058</v>
      </c>
      <c r="Z2338" s="1">
        <v>45058</v>
      </c>
      <c r="AA2338">
        <v>0</v>
      </c>
      <c r="AB2338" t="s">
        <v>52</v>
      </c>
      <c r="AC2338" t="b">
        <v>1</v>
      </c>
      <c r="AD2338" t="b">
        <v>0</v>
      </c>
    </row>
    <row r="2339" spans="1:30" x14ac:dyDescent="0.25">
      <c r="A2339" t="s">
        <v>2383</v>
      </c>
      <c r="B2339" s="1">
        <v>45157</v>
      </c>
      <c r="D2339" s="1">
        <v>45733</v>
      </c>
      <c r="E2339" s="1">
        <v>45733</v>
      </c>
      <c r="F2339" s="1">
        <v>45812</v>
      </c>
      <c r="G2339" s="1">
        <v>45812</v>
      </c>
      <c r="H2339">
        <v>1</v>
      </c>
      <c r="I2339">
        <v>100.78</v>
      </c>
      <c r="J2339">
        <v>100.78</v>
      </c>
      <c r="K2339">
        <v>100.79</v>
      </c>
      <c r="L2339" t="s">
        <v>87</v>
      </c>
      <c r="M2339" t="s">
        <v>60</v>
      </c>
      <c r="N2339" t="s">
        <v>33</v>
      </c>
      <c r="O2339">
        <v>30</v>
      </c>
      <c r="P2339" t="s">
        <v>70</v>
      </c>
      <c r="Q2339" t="s">
        <v>35</v>
      </c>
      <c r="R2339" t="s">
        <v>44</v>
      </c>
      <c r="S2339" t="s">
        <v>45</v>
      </c>
      <c r="T2339">
        <v>1</v>
      </c>
      <c r="U2339">
        <v>0</v>
      </c>
      <c r="V2339">
        <v>0</v>
      </c>
      <c r="W2339">
        <v>0</v>
      </c>
      <c r="X2339">
        <v>0</v>
      </c>
      <c r="Y2339">
        <v>0</v>
      </c>
      <c r="Z2339" t="s">
        <v>37</v>
      </c>
      <c r="AA2339">
        <v>0</v>
      </c>
      <c r="AB2339" t="s">
        <v>38</v>
      </c>
      <c r="AC2339" t="b">
        <v>1</v>
      </c>
      <c r="AD2339" t="b">
        <v>1</v>
      </c>
    </row>
    <row r="2340" spans="1:30" x14ac:dyDescent="0.25">
      <c r="A2340" t="s">
        <v>2384</v>
      </c>
      <c r="B2340" s="1">
        <v>44749</v>
      </c>
      <c r="D2340" s="1">
        <v>45456</v>
      </c>
      <c r="E2340" s="1">
        <v>45456</v>
      </c>
      <c r="F2340" s="1">
        <v>45462</v>
      </c>
      <c r="G2340" s="1">
        <v>45462</v>
      </c>
      <c r="H2340">
        <v>2</v>
      </c>
      <c r="I2340">
        <v>147.47999999999999</v>
      </c>
      <c r="J2340">
        <v>73.739999999999995</v>
      </c>
      <c r="K2340">
        <v>3.14</v>
      </c>
      <c r="L2340" t="s">
        <v>47</v>
      </c>
      <c r="M2340" t="s">
        <v>54</v>
      </c>
      <c r="N2340" t="s">
        <v>42</v>
      </c>
      <c r="O2340">
        <v>31</v>
      </c>
      <c r="P2340" t="s">
        <v>34</v>
      </c>
      <c r="Q2340" t="s">
        <v>55</v>
      </c>
      <c r="R2340" t="s">
        <v>67</v>
      </c>
      <c r="S2340" t="s">
        <v>72</v>
      </c>
      <c r="T2340">
        <v>0</v>
      </c>
      <c r="U2340">
        <v>0</v>
      </c>
      <c r="V2340">
        <v>0</v>
      </c>
      <c r="W2340">
        <v>0</v>
      </c>
      <c r="X2340">
        <v>2</v>
      </c>
      <c r="Y2340" s="1">
        <v>44938</v>
      </c>
      <c r="Z2340" s="1">
        <v>44938</v>
      </c>
      <c r="AA2340">
        <v>1</v>
      </c>
      <c r="AB2340" t="s">
        <v>73</v>
      </c>
      <c r="AC2340" t="b">
        <v>1</v>
      </c>
      <c r="AD2340" t="b">
        <v>0</v>
      </c>
    </row>
    <row r="2341" spans="1:30" x14ac:dyDescent="0.25">
      <c r="A2341" t="s">
        <v>2385</v>
      </c>
      <c r="B2341" s="1">
        <v>45357</v>
      </c>
      <c r="D2341" s="1">
        <v>45517</v>
      </c>
      <c r="E2341" s="1">
        <v>45517</v>
      </c>
      <c r="F2341" s="1">
        <v>45736</v>
      </c>
      <c r="G2341" s="1">
        <v>45736</v>
      </c>
      <c r="H2341">
        <v>2</v>
      </c>
      <c r="I2341">
        <v>136.43</v>
      </c>
      <c r="J2341">
        <v>68.22</v>
      </c>
      <c r="K2341">
        <v>33.31</v>
      </c>
      <c r="L2341" t="s">
        <v>47</v>
      </c>
      <c r="M2341" t="s">
        <v>95</v>
      </c>
      <c r="N2341" t="s">
        <v>33</v>
      </c>
      <c r="O2341">
        <v>49</v>
      </c>
      <c r="P2341" t="s">
        <v>34</v>
      </c>
      <c r="Q2341" t="s">
        <v>66</v>
      </c>
      <c r="R2341" t="s">
        <v>44</v>
      </c>
      <c r="S2341" t="s">
        <v>96</v>
      </c>
      <c r="T2341">
        <v>0</v>
      </c>
      <c r="U2341">
        <v>0</v>
      </c>
      <c r="V2341">
        <v>0</v>
      </c>
      <c r="W2341">
        <v>0</v>
      </c>
      <c r="X2341">
        <v>1</v>
      </c>
      <c r="Y2341">
        <v>0</v>
      </c>
      <c r="Z2341" t="s">
        <v>37</v>
      </c>
      <c r="AA2341">
        <v>5</v>
      </c>
      <c r="AB2341" t="s">
        <v>52</v>
      </c>
      <c r="AC2341" t="b">
        <v>1</v>
      </c>
      <c r="AD2341" t="b">
        <v>0</v>
      </c>
    </row>
    <row r="2342" spans="1:30" x14ac:dyDescent="0.25">
      <c r="A2342" t="s">
        <v>2386</v>
      </c>
      <c r="B2342" s="1">
        <v>43953</v>
      </c>
      <c r="D2342" s="1">
        <v>45773</v>
      </c>
      <c r="E2342" s="1">
        <v>45773</v>
      </c>
      <c r="F2342" s="1">
        <v>45783</v>
      </c>
      <c r="G2342" s="1">
        <v>45783</v>
      </c>
      <c r="H2342">
        <v>2</v>
      </c>
      <c r="I2342">
        <v>52.31</v>
      </c>
      <c r="J2342">
        <v>26.16</v>
      </c>
      <c r="K2342">
        <v>41.49</v>
      </c>
      <c r="L2342" t="s">
        <v>31</v>
      </c>
      <c r="M2342" t="s">
        <v>60</v>
      </c>
      <c r="N2342" t="s">
        <v>48</v>
      </c>
      <c r="O2342">
        <v>39</v>
      </c>
      <c r="P2342" t="s">
        <v>34</v>
      </c>
      <c r="Q2342" t="s">
        <v>35</v>
      </c>
      <c r="R2342" t="s">
        <v>56</v>
      </c>
      <c r="S2342" t="s">
        <v>72</v>
      </c>
      <c r="T2342">
        <v>0</v>
      </c>
      <c r="U2342">
        <v>0</v>
      </c>
      <c r="V2342">
        <v>1</v>
      </c>
      <c r="W2342">
        <v>1</v>
      </c>
      <c r="X2342">
        <v>0</v>
      </c>
      <c r="Y2342" s="1">
        <v>45770</v>
      </c>
      <c r="Z2342" s="1">
        <v>45770</v>
      </c>
      <c r="AA2342">
        <v>0</v>
      </c>
      <c r="AB2342" t="s">
        <v>38</v>
      </c>
      <c r="AC2342" t="b">
        <v>1</v>
      </c>
      <c r="AD2342" t="b">
        <v>1</v>
      </c>
    </row>
    <row r="2343" spans="1:30" x14ac:dyDescent="0.25">
      <c r="A2343" t="s">
        <v>2387</v>
      </c>
      <c r="B2343" s="1">
        <v>44309</v>
      </c>
      <c r="D2343" s="1">
        <v>44972</v>
      </c>
      <c r="E2343" s="1">
        <v>44972</v>
      </c>
      <c r="F2343" s="1">
        <v>45752</v>
      </c>
      <c r="G2343" s="1">
        <v>45752</v>
      </c>
      <c r="H2343">
        <v>1</v>
      </c>
      <c r="I2343">
        <v>36.65</v>
      </c>
      <c r="J2343">
        <v>36.65</v>
      </c>
      <c r="K2343">
        <v>0</v>
      </c>
      <c r="L2343" t="s">
        <v>31</v>
      </c>
      <c r="M2343" t="s">
        <v>80</v>
      </c>
      <c r="N2343" t="s">
        <v>48</v>
      </c>
      <c r="O2343">
        <v>16</v>
      </c>
      <c r="P2343" t="s">
        <v>49</v>
      </c>
      <c r="Q2343" t="s">
        <v>82</v>
      </c>
      <c r="R2343" t="s">
        <v>44</v>
      </c>
      <c r="S2343" t="s">
        <v>100</v>
      </c>
      <c r="T2343">
        <v>0</v>
      </c>
      <c r="U2343">
        <v>0</v>
      </c>
      <c r="V2343">
        <v>0</v>
      </c>
      <c r="W2343">
        <v>0</v>
      </c>
      <c r="X2343">
        <v>0</v>
      </c>
      <c r="Y2343" s="1">
        <v>45193</v>
      </c>
      <c r="Z2343" s="1">
        <v>45193</v>
      </c>
      <c r="AA2343">
        <v>0</v>
      </c>
      <c r="AB2343" t="s">
        <v>38</v>
      </c>
      <c r="AC2343" t="b">
        <v>1</v>
      </c>
      <c r="AD2343" t="b">
        <v>1</v>
      </c>
    </row>
    <row r="2344" spans="1:30" x14ac:dyDescent="0.25">
      <c r="A2344" t="s">
        <v>2388</v>
      </c>
      <c r="B2344" s="1">
        <v>43864</v>
      </c>
      <c r="D2344" s="1">
        <v>44540</v>
      </c>
      <c r="E2344" s="1">
        <v>44540</v>
      </c>
      <c r="F2344" s="1">
        <v>45725</v>
      </c>
      <c r="G2344" s="1">
        <v>45725</v>
      </c>
      <c r="H2344">
        <v>5</v>
      </c>
      <c r="I2344">
        <v>370.16</v>
      </c>
      <c r="J2344">
        <v>74.03</v>
      </c>
      <c r="K2344">
        <v>35.93</v>
      </c>
      <c r="L2344" t="s">
        <v>47</v>
      </c>
      <c r="M2344" t="s">
        <v>88</v>
      </c>
      <c r="N2344" t="s">
        <v>42</v>
      </c>
      <c r="O2344">
        <v>19</v>
      </c>
      <c r="P2344" t="s">
        <v>49</v>
      </c>
      <c r="Q2344" t="s">
        <v>50</v>
      </c>
      <c r="R2344" t="s">
        <v>67</v>
      </c>
      <c r="S2344" t="s">
        <v>96</v>
      </c>
      <c r="T2344">
        <v>0</v>
      </c>
      <c r="U2344">
        <v>0</v>
      </c>
      <c r="V2344">
        <v>0</v>
      </c>
      <c r="W2344">
        <v>0</v>
      </c>
      <c r="X2344">
        <v>2</v>
      </c>
      <c r="Y2344" s="1">
        <v>45292</v>
      </c>
      <c r="Z2344" s="1">
        <v>45292</v>
      </c>
      <c r="AA2344">
        <v>7</v>
      </c>
      <c r="AB2344" t="s">
        <v>38</v>
      </c>
      <c r="AC2344" t="b">
        <v>1</v>
      </c>
      <c r="AD2344" t="b">
        <v>0</v>
      </c>
    </row>
    <row r="2345" spans="1:30" x14ac:dyDescent="0.25">
      <c r="A2345" t="s">
        <v>2389</v>
      </c>
      <c r="B2345" s="1">
        <v>45266</v>
      </c>
      <c r="D2345" s="1">
        <v>45929</v>
      </c>
      <c r="E2345" s="1">
        <v>45929</v>
      </c>
      <c r="F2345" s="1">
        <v>45943</v>
      </c>
      <c r="G2345" s="1">
        <v>45943</v>
      </c>
      <c r="H2345">
        <v>3</v>
      </c>
      <c r="I2345">
        <v>252.29</v>
      </c>
      <c r="J2345">
        <v>84.1</v>
      </c>
      <c r="K2345">
        <v>90.13</v>
      </c>
      <c r="L2345" t="s">
        <v>40</v>
      </c>
      <c r="M2345" t="s">
        <v>62</v>
      </c>
      <c r="N2345" t="s">
        <v>33</v>
      </c>
      <c r="O2345">
        <v>31</v>
      </c>
      <c r="P2345" t="s">
        <v>34</v>
      </c>
      <c r="Q2345" t="s">
        <v>55</v>
      </c>
      <c r="R2345" t="s">
        <v>67</v>
      </c>
      <c r="S2345" t="s">
        <v>51</v>
      </c>
      <c r="T2345">
        <v>0</v>
      </c>
      <c r="U2345">
        <v>0</v>
      </c>
      <c r="V2345">
        <v>0</v>
      </c>
      <c r="W2345">
        <v>0</v>
      </c>
      <c r="X2345">
        <v>0</v>
      </c>
      <c r="Y2345" s="1">
        <v>45421</v>
      </c>
      <c r="Z2345" s="1">
        <v>45421</v>
      </c>
      <c r="AA2345">
        <v>3</v>
      </c>
      <c r="AB2345" t="s">
        <v>52</v>
      </c>
      <c r="AC2345" t="b">
        <v>0</v>
      </c>
      <c r="AD2345" t="b">
        <v>0</v>
      </c>
    </row>
    <row r="2346" spans="1:30" x14ac:dyDescent="0.25">
      <c r="A2346" t="s">
        <v>2390</v>
      </c>
      <c r="B2346" s="1">
        <v>44712</v>
      </c>
      <c r="D2346" s="1">
        <v>45567</v>
      </c>
      <c r="E2346" s="1">
        <v>45567</v>
      </c>
      <c r="F2346" s="1">
        <v>45847</v>
      </c>
      <c r="G2346" s="1">
        <v>45847</v>
      </c>
      <c r="H2346">
        <v>5</v>
      </c>
      <c r="I2346">
        <v>412.79</v>
      </c>
      <c r="J2346">
        <v>82.56</v>
      </c>
      <c r="K2346">
        <v>21.02</v>
      </c>
      <c r="L2346" t="s">
        <v>40</v>
      </c>
      <c r="M2346" t="s">
        <v>69</v>
      </c>
      <c r="N2346" t="s">
        <v>48</v>
      </c>
      <c r="O2346">
        <v>19</v>
      </c>
      <c r="P2346" t="s">
        <v>49</v>
      </c>
      <c r="Q2346" t="s">
        <v>35</v>
      </c>
      <c r="R2346" t="s">
        <v>63</v>
      </c>
      <c r="S2346" t="s">
        <v>51</v>
      </c>
      <c r="T2346">
        <v>0</v>
      </c>
      <c r="U2346">
        <v>0</v>
      </c>
      <c r="V2346">
        <v>0</v>
      </c>
      <c r="W2346">
        <v>0</v>
      </c>
      <c r="X2346">
        <v>3</v>
      </c>
      <c r="Y2346" s="1">
        <v>45633</v>
      </c>
      <c r="Z2346" s="1">
        <v>45633</v>
      </c>
      <c r="AA2346">
        <v>6</v>
      </c>
      <c r="AB2346" t="s">
        <v>52</v>
      </c>
      <c r="AC2346" t="b">
        <v>0</v>
      </c>
      <c r="AD2346" t="b">
        <v>0</v>
      </c>
    </row>
    <row r="2347" spans="1:30" x14ac:dyDescent="0.25">
      <c r="A2347" t="s">
        <v>2391</v>
      </c>
      <c r="B2347" s="1">
        <v>45477</v>
      </c>
      <c r="D2347" s="1">
        <v>45723</v>
      </c>
      <c r="E2347" s="1">
        <v>45723</v>
      </c>
      <c r="F2347" s="1">
        <v>45933</v>
      </c>
      <c r="G2347" s="1">
        <v>45933</v>
      </c>
      <c r="H2347">
        <v>4</v>
      </c>
      <c r="I2347">
        <v>212.35</v>
      </c>
      <c r="J2347">
        <v>53.09</v>
      </c>
      <c r="K2347">
        <v>33.74</v>
      </c>
      <c r="L2347" t="s">
        <v>31</v>
      </c>
      <c r="M2347" t="s">
        <v>69</v>
      </c>
      <c r="N2347" t="s">
        <v>42</v>
      </c>
      <c r="O2347">
        <v>23</v>
      </c>
      <c r="P2347" t="s">
        <v>70</v>
      </c>
      <c r="Q2347" t="s">
        <v>43</v>
      </c>
      <c r="R2347" t="s">
        <v>56</v>
      </c>
      <c r="S2347" t="s">
        <v>51</v>
      </c>
      <c r="T2347">
        <v>0</v>
      </c>
      <c r="U2347">
        <v>0</v>
      </c>
      <c r="V2347">
        <v>0</v>
      </c>
      <c r="W2347">
        <v>0</v>
      </c>
      <c r="X2347">
        <v>2</v>
      </c>
      <c r="Y2347" s="1">
        <v>45604</v>
      </c>
      <c r="Z2347" s="1">
        <v>45604</v>
      </c>
      <c r="AA2347">
        <v>1</v>
      </c>
      <c r="AB2347" t="s">
        <v>73</v>
      </c>
      <c r="AC2347" t="b">
        <v>1</v>
      </c>
      <c r="AD2347" t="b">
        <v>1</v>
      </c>
    </row>
    <row r="2348" spans="1:30" x14ac:dyDescent="0.25">
      <c r="A2348" t="s">
        <v>2392</v>
      </c>
      <c r="B2348" s="1">
        <v>44737</v>
      </c>
      <c r="D2348" s="1">
        <v>45123</v>
      </c>
      <c r="E2348" s="1">
        <v>45123</v>
      </c>
      <c r="F2348" s="1">
        <v>45774</v>
      </c>
      <c r="G2348" s="1">
        <v>45774</v>
      </c>
      <c r="H2348">
        <v>3</v>
      </c>
      <c r="I2348">
        <v>3.65</v>
      </c>
      <c r="J2348">
        <v>1.22</v>
      </c>
      <c r="K2348">
        <v>0.5</v>
      </c>
      <c r="L2348" t="s">
        <v>31</v>
      </c>
      <c r="M2348" t="s">
        <v>41</v>
      </c>
      <c r="N2348" t="s">
        <v>42</v>
      </c>
      <c r="O2348">
        <v>31</v>
      </c>
      <c r="P2348" t="s">
        <v>34</v>
      </c>
      <c r="Q2348" t="s">
        <v>35</v>
      </c>
      <c r="R2348" t="s">
        <v>56</v>
      </c>
      <c r="S2348" t="s">
        <v>85</v>
      </c>
      <c r="T2348">
        <v>0</v>
      </c>
      <c r="U2348">
        <v>0</v>
      </c>
      <c r="V2348">
        <v>0</v>
      </c>
      <c r="W2348">
        <v>0</v>
      </c>
      <c r="X2348">
        <v>0</v>
      </c>
      <c r="Y2348" s="1">
        <v>45100</v>
      </c>
      <c r="Z2348" s="1">
        <v>45100</v>
      </c>
      <c r="AA2348">
        <v>0</v>
      </c>
      <c r="AB2348" t="s">
        <v>38</v>
      </c>
      <c r="AC2348" t="b">
        <v>1</v>
      </c>
      <c r="AD2348" t="b">
        <v>0</v>
      </c>
    </row>
    <row r="2349" spans="1:30" x14ac:dyDescent="0.25">
      <c r="A2349" t="s">
        <v>2393</v>
      </c>
      <c r="B2349" s="1">
        <v>45380</v>
      </c>
      <c r="D2349" s="1">
        <v>45886</v>
      </c>
      <c r="E2349" s="1">
        <v>45886</v>
      </c>
      <c r="F2349" s="1">
        <v>45889</v>
      </c>
      <c r="G2349" s="1">
        <v>45889</v>
      </c>
      <c r="H2349">
        <v>3</v>
      </c>
      <c r="I2349">
        <v>130.88</v>
      </c>
      <c r="J2349">
        <v>43.63</v>
      </c>
      <c r="K2349">
        <v>0</v>
      </c>
      <c r="L2349" t="s">
        <v>47</v>
      </c>
      <c r="M2349" t="s">
        <v>54</v>
      </c>
      <c r="N2349" t="s">
        <v>33</v>
      </c>
      <c r="O2349">
        <v>28</v>
      </c>
      <c r="P2349" t="s">
        <v>70</v>
      </c>
      <c r="Q2349" t="s">
        <v>55</v>
      </c>
      <c r="R2349" t="s">
        <v>35</v>
      </c>
      <c r="S2349" t="s">
        <v>96</v>
      </c>
      <c r="T2349">
        <v>0</v>
      </c>
      <c r="U2349">
        <v>0</v>
      </c>
      <c r="V2349">
        <v>0</v>
      </c>
      <c r="W2349">
        <v>1</v>
      </c>
      <c r="X2349">
        <v>0</v>
      </c>
      <c r="Y2349" s="1">
        <v>45411</v>
      </c>
      <c r="Z2349" s="1">
        <v>45411</v>
      </c>
      <c r="AA2349">
        <v>0</v>
      </c>
      <c r="AB2349" t="s">
        <v>52</v>
      </c>
      <c r="AC2349" t="b">
        <v>0</v>
      </c>
      <c r="AD2349" t="b">
        <v>0</v>
      </c>
    </row>
    <row r="2350" spans="1:30" x14ac:dyDescent="0.25">
      <c r="A2350" t="s">
        <v>2394</v>
      </c>
      <c r="B2350" s="1">
        <v>44997</v>
      </c>
      <c r="D2350" s="1">
        <v>45891</v>
      </c>
      <c r="E2350" s="1">
        <v>45891</v>
      </c>
      <c r="F2350" s="1">
        <v>45938</v>
      </c>
      <c r="G2350" s="1">
        <v>45938</v>
      </c>
      <c r="H2350">
        <v>1</v>
      </c>
      <c r="I2350">
        <v>29.88</v>
      </c>
      <c r="J2350">
        <v>29.88</v>
      </c>
      <c r="K2350">
        <v>62.29</v>
      </c>
      <c r="L2350" t="s">
        <v>65</v>
      </c>
      <c r="M2350" t="s">
        <v>62</v>
      </c>
      <c r="N2350" t="s">
        <v>48</v>
      </c>
      <c r="O2350">
        <v>52</v>
      </c>
      <c r="P2350" t="s">
        <v>34</v>
      </c>
      <c r="Q2350" t="s">
        <v>90</v>
      </c>
      <c r="R2350" t="s">
        <v>63</v>
      </c>
      <c r="S2350" t="s">
        <v>51</v>
      </c>
      <c r="T2350">
        <v>0</v>
      </c>
      <c r="U2350">
        <v>0</v>
      </c>
      <c r="V2350">
        <v>0</v>
      </c>
      <c r="W2350">
        <v>0</v>
      </c>
      <c r="X2350">
        <v>0</v>
      </c>
      <c r="Y2350">
        <v>0</v>
      </c>
      <c r="Z2350" t="s">
        <v>37</v>
      </c>
      <c r="AA2350">
        <v>9</v>
      </c>
      <c r="AB2350" t="s">
        <v>73</v>
      </c>
      <c r="AC2350" t="b">
        <v>1</v>
      </c>
      <c r="AD2350" t="b">
        <v>1</v>
      </c>
    </row>
    <row r="2351" spans="1:30" x14ac:dyDescent="0.25">
      <c r="A2351" t="s">
        <v>2395</v>
      </c>
      <c r="B2351" s="1">
        <v>44649</v>
      </c>
      <c r="D2351" s="1">
        <v>45076</v>
      </c>
      <c r="E2351" s="1">
        <v>45076</v>
      </c>
      <c r="F2351" s="1">
        <v>45465</v>
      </c>
      <c r="G2351" s="1">
        <v>45465</v>
      </c>
      <c r="H2351">
        <v>2</v>
      </c>
      <c r="I2351">
        <v>9.1199999999999992</v>
      </c>
      <c r="J2351">
        <v>4.5599999999999996</v>
      </c>
      <c r="K2351">
        <v>1.4</v>
      </c>
      <c r="L2351" t="s">
        <v>59</v>
      </c>
      <c r="M2351" t="s">
        <v>95</v>
      </c>
      <c r="N2351" t="s">
        <v>48</v>
      </c>
      <c r="O2351">
        <v>41</v>
      </c>
      <c r="P2351" t="s">
        <v>34</v>
      </c>
      <c r="Q2351" t="s">
        <v>90</v>
      </c>
      <c r="R2351" t="s">
        <v>56</v>
      </c>
      <c r="S2351" t="s">
        <v>36</v>
      </c>
      <c r="T2351">
        <v>0</v>
      </c>
      <c r="U2351">
        <v>0</v>
      </c>
      <c r="V2351">
        <v>0</v>
      </c>
      <c r="W2351">
        <v>0</v>
      </c>
      <c r="X2351">
        <v>2</v>
      </c>
      <c r="Y2351">
        <v>0</v>
      </c>
      <c r="Z2351" t="s">
        <v>37</v>
      </c>
      <c r="AA2351">
        <v>0</v>
      </c>
      <c r="AB2351" t="s">
        <v>38</v>
      </c>
      <c r="AC2351" t="b">
        <v>1</v>
      </c>
      <c r="AD2351" t="b">
        <v>0</v>
      </c>
    </row>
    <row r="2352" spans="1:30" x14ac:dyDescent="0.25">
      <c r="A2352" t="s">
        <v>2396</v>
      </c>
      <c r="B2352" s="1">
        <v>44036</v>
      </c>
      <c r="D2352" s="1">
        <v>45123</v>
      </c>
      <c r="E2352" s="1">
        <v>45123</v>
      </c>
      <c r="F2352" s="1">
        <v>45692</v>
      </c>
      <c r="G2352" s="1">
        <v>45692</v>
      </c>
      <c r="H2352">
        <v>6</v>
      </c>
      <c r="I2352">
        <v>230.75</v>
      </c>
      <c r="J2352">
        <v>38.46</v>
      </c>
      <c r="K2352">
        <v>26.52</v>
      </c>
      <c r="L2352" t="s">
        <v>47</v>
      </c>
      <c r="M2352" t="s">
        <v>69</v>
      </c>
      <c r="N2352" t="s">
        <v>48</v>
      </c>
      <c r="O2352">
        <v>21</v>
      </c>
      <c r="P2352" t="s">
        <v>70</v>
      </c>
      <c r="Q2352" t="s">
        <v>35</v>
      </c>
      <c r="R2352" t="s">
        <v>56</v>
      </c>
      <c r="S2352" t="s">
        <v>51</v>
      </c>
      <c r="T2352">
        <v>0</v>
      </c>
      <c r="U2352">
        <v>0</v>
      </c>
      <c r="V2352">
        <v>0</v>
      </c>
      <c r="W2352">
        <v>0</v>
      </c>
      <c r="X2352">
        <v>1</v>
      </c>
      <c r="Y2352" s="1">
        <v>44532</v>
      </c>
      <c r="Z2352" s="1">
        <v>44532</v>
      </c>
      <c r="AA2352">
        <v>0</v>
      </c>
      <c r="AB2352" t="s">
        <v>52</v>
      </c>
      <c r="AC2352" t="b">
        <v>1</v>
      </c>
      <c r="AD2352" t="b">
        <v>0</v>
      </c>
    </row>
    <row r="2353" spans="1:30" x14ac:dyDescent="0.25">
      <c r="A2353" t="s">
        <v>2397</v>
      </c>
      <c r="B2353" s="1">
        <v>45218</v>
      </c>
      <c r="D2353" s="1">
        <v>45502</v>
      </c>
      <c r="E2353" s="1">
        <v>45502</v>
      </c>
      <c r="F2353" s="1">
        <v>45667</v>
      </c>
      <c r="G2353" s="1">
        <v>45667</v>
      </c>
      <c r="H2353">
        <v>7</v>
      </c>
      <c r="I2353">
        <v>147.13999999999999</v>
      </c>
      <c r="J2353">
        <v>21.02</v>
      </c>
      <c r="K2353">
        <v>78.98</v>
      </c>
      <c r="L2353" t="s">
        <v>47</v>
      </c>
      <c r="M2353" t="s">
        <v>95</v>
      </c>
      <c r="N2353" t="s">
        <v>33</v>
      </c>
      <c r="O2353">
        <v>0</v>
      </c>
      <c r="P2353" t="s">
        <v>80</v>
      </c>
      <c r="Q2353" t="s">
        <v>43</v>
      </c>
      <c r="R2353" t="s">
        <v>67</v>
      </c>
      <c r="S2353" t="s">
        <v>45</v>
      </c>
      <c r="T2353">
        <v>0</v>
      </c>
      <c r="U2353">
        <v>0</v>
      </c>
      <c r="V2353">
        <v>1</v>
      </c>
      <c r="W2353">
        <v>2</v>
      </c>
      <c r="X2353">
        <v>3</v>
      </c>
      <c r="Y2353">
        <v>0</v>
      </c>
      <c r="Z2353" t="s">
        <v>37</v>
      </c>
      <c r="AA2353">
        <v>4</v>
      </c>
      <c r="AB2353" t="s">
        <v>73</v>
      </c>
      <c r="AC2353" t="b">
        <v>0</v>
      </c>
      <c r="AD2353" t="b">
        <v>1</v>
      </c>
    </row>
    <row r="2354" spans="1:30" x14ac:dyDescent="0.25">
      <c r="A2354" t="s">
        <v>2398</v>
      </c>
      <c r="B2354" s="1">
        <v>44320</v>
      </c>
      <c r="D2354" s="1">
        <v>45449</v>
      </c>
      <c r="E2354" s="1">
        <v>45449</v>
      </c>
      <c r="F2354" s="1">
        <v>45465</v>
      </c>
      <c r="G2354" s="1">
        <v>45465</v>
      </c>
      <c r="H2354">
        <v>2</v>
      </c>
      <c r="I2354">
        <v>130.77000000000001</v>
      </c>
      <c r="J2354">
        <v>65.39</v>
      </c>
      <c r="K2354">
        <v>129.08000000000001</v>
      </c>
      <c r="L2354" t="s">
        <v>40</v>
      </c>
      <c r="M2354" t="s">
        <v>32</v>
      </c>
      <c r="N2354" t="s">
        <v>48</v>
      </c>
      <c r="O2354">
        <v>26</v>
      </c>
      <c r="P2354" t="s">
        <v>70</v>
      </c>
      <c r="Q2354" t="s">
        <v>90</v>
      </c>
      <c r="R2354" t="s">
        <v>67</v>
      </c>
      <c r="S2354" t="s">
        <v>85</v>
      </c>
      <c r="T2354">
        <v>1</v>
      </c>
      <c r="U2354">
        <v>0</v>
      </c>
      <c r="V2354">
        <v>0</v>
      </c>
      <c r="W2354">
        <v>0</v>
      </c>
      <c r="X2354">
        <v>0</v>
      </c>
      <c r="Y2354" s="1">
        <v>44393</v>
      </c>
      <c r="Z2354" s="1">
        <v>44393</v>
      </c>
      <c r="AA2354">
        <v>4</v>
      </c>
      <c r="AB2354" t="s">
        <v>38</v>
      </c>
      <c r="AC2354" t="b">
        <v>1</v>
      </c>
      <c r="AD2354" t="b">
        <v>0</v>
      </c>
    </row>
    <row r="2355" spans="1:30" x14ac:dyDescent="0.25">
      <c r="A2355" t="s">
        <v>2399</v>
      </c>
      <c r="B2355" s="1">
        <v>43859</v>
      </c>
      <c r="D2355" s="1">
        <v>45162</v>
      </c>
      <c r="E2355" s="1">
        <v>45162</v>
      </c>
      <c r="F2355" s="1">
        <v>45643</v>
      </c>
      <c r="G2355" s="1">
        <v>45643</v>
      </c>
      <c r="H2355">
        <v>3</v>
      </c>
      <c r="I2355">
        <v>198.16</v>
      </c>
      <c r="J2355">
        <v>66.05</v>
      </c>
      <c r="K2355">
        <v>9.89</v>
      </c>
      <c r="L2355" t="s">
        <v>87</v>
      </c>
      <c r="M2355" t="s">
        <v>88</v>
      </c>
      <c r="N2355" t="s">
        <v>42</v>
      </c>
      <c r="O2355">
        <v>41</v>
      </c>
      <c r="P2355" t="s">
        <v>34</v>
      </c>
      <c r="Q2355" t="s">
        <v>50</v>
      </c>
      <c r="R2355" t="s">
        <v>63</v>
      </c>
      <c r="S2355" t="s">
        <v>100</v>
      </c>
      <c r="T2355">
        <v>0</v>
      </c>
      <c r="U2355">
        <v>0</v>
      </c>
      <c r="V2355">
        <v>1</v>
      </c>
      <c r="W2355">
        <v>0</v>
      </c>
      <c r="X2355">
        <v>2</v>
      </c>
      <c r="Y2355" s="1">
        <v>44955</v>
      </c>
      <c r="Z2355" s="1">
        <v>44955</v>
      </c>
      <c r="AA2355">
        <v>0</v>
      </c>
      <c r="AB2355" t="s">
        <v>73</v>
      </c>
      <c r="AC2355" t="b">
        <v>0</v>
      </c>
      <c r="AD2355" t="b">
        <v>1</v>
      </c>
    </row>
    <row r="2356" spans="1:30" x14ac:dyDescent="0.25">
      <c r="A2356" t="s">
        <v>2400</v>
      </c>
      <c r="B2356" s="1">
        <v>45180</v>
      </c>
      <c r="D2356" s="1">
        <v>45912</v>
      </c>
      <c r="E2356" s="1">
        <v>45912</v>
      </c>
      <c r="F2356" s="1">
        <v>45914</v>
      </c>
      <c r="G2356" s="1">
        <v>45914</v>
      </c>
      <c r="H2356">
        <v>2</v>
      </c>
      <c r="I2356">
        <v>133.35</v>
      </c>
      <c r="J2356">
        <v>66.680000000000007</v>
      </c>
      <c r="K2356">
        <v>37.58</v>
      </c>
      <c r="L2356" t="s">
        <v>87</v>
      </c>
      <c r="M2356" t="s">
        <v>88</v>
      </c>
      <c r="N2356" t="s">
        <v>42</v>
      </c>
      <c r="O2356">
        <v>19</v>
      </c>
      <c r="P2356" t="s">
        <v>49</v>
      </c>
      <c r="Q2356" t="s">
        <v>90</v>
      </c>
      <c r="R2356" t="s">
        <v>67</v>
      </c>
      <c r="S2356" t="s">
        <v>45</v>
      </c>
      <c r="T2356">
        <v>0</v>
      </c>
      <c r="U2356">
        <v>0</v>
      </c>
      <c r="V2356">
        <v>0</v>
      </c>
      <c r="W2356">
        <v>1</v>
      </c>
      <c r="X2356">
        <v>1</v>
      </c>
      <c r="Y2356" s="1">
        <v>45531</v>
      </c>
      <c r="Z2356" s="1">
        <v>45531</v>
      </c>
      <c r="AA2356">
        <v>0</v>
      </c>
      <c r="AB2356" t="s">
        <v>73</v>
      </c>
      <c r="AC2356" t="b">
        <v>1</v>
      </c>
      <c r="AD2356" t="b">
        <v>0</v>
      </c>
    </row>
    <row r="2357" spans="1:30" x14ac:dyDescent="0.25">
      <c r="A2357" t="s">
        <v>2401</v>
      </c>
      <c r="B2357" s="1">
        <v>44323</v>
      </c>
      <c r="D2357" s="1">
        <v>45757</v>
      </c>
      <c r="E2357" s="1">
        <v>45757</v>
      </c>
      <c r="F2357" s="1">
        <v>45924</v>
      </c>
      <c r="G2357" s="1">
        <v>45924</v>
      </c>
      <c r="H2357">
        <v>3</v>
      </c>
      <c r="I2357">
        <v>137.07</v>
      </c>
      <c r="J2357">
        <v>45.69</v>
      </c>
      <c r="K2357">
        <v>36.17</v>
      </c>
      <c r="L2357" t="s">
        <v>31</v>
      </c>
      <c r="M2357" t="s">
        <v>69</v>
      </c>
      <c r="N2357" t="s">
        <v>48</v>
      </c>
      <c r="O2357">
        <v>20</v>
      </c>
      <c r="P2357" t="s">
        <v>70</v>
      </c>
      <c r="Q2357" t="s">
        <v>50</v>
      </c>
      <c r="R2357" t="s">
        <v>35</v>
      </c>
      <c r="S2357" t="s">
        <v>96</v>
      </c>
      <c r="T2357">
        <v>0</v>
      </c>
      <c r="U2357">
        <v>0</v>
      </c>
      <c r="V2357">
        <v>0</v>
      </c>
      <c r="W2357">
        <v>0</v>
      </c>
      <c r="X2357">
        <v>1</v>
      </c>
      <c r="Y2357" s="1">
        <v>45460</v>
      </c>
      <c r="Z2357" s="1">
        <v>45460</v>
      </c>
      <c r="AA2357">
        <v>0</v>
      </c>
      <c r="AB2357" t="s">
        <v>38</v>
      </c>
      <c r="AC2357" t="b">
        <v>1</v>
      </c>
      <c r="AD2357" t="b">
        <v>1</v>
      </c>
    </row>
    <row r="2358" spans="1:30" x14ac:dyDescent="0.25">
      <c r="A2358" t="s">
        <v>2402</v>
      </c>
      <c r="B2358" s="1">
        <v>44959</v>
      </c>
      <c r="D2358" s="1">
        <v>45324</v>
      </c>
      <c r="E2358" s="1">
        <v>45324</v>
      </c>
      <c r="F2358" s="1">
        <v>45881</v>
      </c>
      <c r="G2358" s="1">
        <v>45881</v>
      </c>
      <c r="H2358">
        <v>6</v>
      </c>
      <c r="I2358">
        <v>434.16</v>
      </c>
      <c r="J2358">
        <v>72.36</v>
      </c>
      <c r="K2358">
        <v>151.31</v>
      </c>
      <c r="L2358" t="s">
        <v>65</v>
      </c>
      <c r="M2358" t="s">
        <v>88</v>
      </c>
      <c r="N2358" t="s">
        <v>42</v>
      </c>
      <c r="O2358">
        <v>34</v>
      </c>
      <c r="P2358" t="s">
        <v>34</v>
      </c>
      <c r="Q2358" t="s">
        <v>35</v>
      </c>
      <c r="R2358" t="s">
        <v>44</v>
      </c>
      <c r="S2358" t="s">
        <v>45</v>
      </c>
      <c r="T2358">
        <v>0</v>
      </c>
      <c r="U2358">
        <v>0</v>
      </c>
      <c r="V2358">
        <v>0</v>
      </c>
      <c r="W2358">
        <v>0</v>
      </c>
      <c r="X2358">
        <v>4</v>
      </c>
      <c r="Y2358" s="1">
        <v>45930</v>
      </c>
      <c r="Z2358" s="1">
        <v>45930</v>
      </c>
      <c r="AA2358">
        <v>0</v>
      </c>
      <c r="AB2358" t="s">
        <v>73</v>
      </c>
      <c r="AC2358" t="b">
        <v>1</v>
      </c>
      <c r="AD2358" t="b">
        <v>0</v>
      </c>
    </row>
    <row r="2359" spans="1:30" x14ac:dyDescent="0.25">
      <c r="A2359" t="s">
        <v>2403</v>
      </c>
      <c r="B2359" s="1">
        <v>44645</v>
      </c>
      <c r="D2359" s="1">
        <v>44841</v>
      </c>
      <c r="E2359" s="1">
        <v>44841</v>
      </c>
      <c r="F2359" s="1">
        <v>44930</v>
      </c>
      <c r="G2359" s="1">
        <v>44930</v>
      </c>
      <c r="H2359">
        <v>4</v>
      </c>
      <c r="I2359">
        <v>42.02</v>
      </c>
      <c r="J2359">
        <v>10.51</v>
      </c>
      <c r="K2359">
        <v>15.28</v>
      </c>
      <c r="L2359" t="s">
        <v>31</v>
      </c>
      <c r="M2359" t="s">
        <v>60</v>
      </c>
      <c r="N2359" t="s">
        <v>48</v>
      </c>
      <c r="O2359">
        <v>38</v>
      </c>
      <c r="P2359" t="s">
        <v>34</v>
      </c>
      <c r="Q2359" t="s">
        <v>50</v>
      </c>
      <c r="R2359" t="s">
        <v>35</v>
      </c>
      <c r="S2359" t="s">
        <v>85</v>
      </c>
      <c r="T2359">
        <v>1</v>
      </c>
      <c r="U2359">
        <v>0</v>
      </c>
      <c r="V2359">
        <v>1</v>
      </c>
      <c r="W2359">
        <v>0</v>
      </c>
      <c r="X2359">
        <v>3</v>
      </c>
      <c r="Y2359" s="1">
        <v>45792</v>
      </c>
      <c r="Z2359" s="1">
        <v>45792</v>
      </c>
      <c r="AA2359">
        <v>0</v>
      </c>
      <c r="AB2359" t="s">
        <v>73</v>
      </c>
      <c r="AC2359" t="b">
        <v>1</v>
      </c>
      <c r="AD2359" t="b">
        <v>0</v>
      </c>
    </row>
    <row r="2360" spans="1:30" x14ac:dyDescent="0.25">
      <c r="A2360" t="s">
        <v>299</v>
      </c>
      <c r="B2360" s="1">
        <v>44923</v>
      </c>
      <c r="D2360" s="1">
        <v>45861</v>
      </c>
      <c r="E2360" s="1">
        <v>45861</v>
      </c>
      <c r="F2360" s="1">
        <v>45943</v>
      </c>
      <c r="G2360" s="1">
        <v>45943</v>
      </c>
      <c r="H2360">
        <v>5</v>
      </c>
      <c r="I2360">
        <v>334.94</v>
      </c>
      <c r="J2360">
        <v>66.989999999999995</v>
      </c>
      <c r="K2360">
        <v>28.47</v>
      </c>
      <c r="L2360" t="s">
        <v>59</v>
      </c>
      <c r="M2360" t="s">
        <v>88</v>
      </c>
      <c r="N2360" t="s">
        <v>33</v>
      </c>
      <c r="O2360">
        <v>41</v>
      </c>
      <c r="P2360" t="s">
        <v>34</v>
      </c>
      <c r="Q2360" t="s">
        <v>55</v>
      </c>
      <c r="R2360" t="s">
        <v>35</v>
      </c>
      <c r="S2360" t="s">
        <v>51</v>
      </c>
      <c r="T2360">
        <v>1</v>
      </c>
      <c r="U2360">
        <v>0</v>
      </c>
      <c r="V2360">
        <v>0</v>
      </c>
      <c r="W2360">
        <v>0</v>
      </c>
      <c r="X2360">
        <v>0</v>
      </c>
      <c r="Y2360" s="1">
        <v>45838</v>
      </c>
      <c r="Z2360" s="1">
        <v>45838</v>
      </c>
      <c r="AA2360">
        <v>4</v>
      </c>
      <c r="AB2360" t="s">
        <v>38</v>
      </c>
      <c r="AC2360" t="b">
        <v>1</v>
      </c>
      <c r="AD2360" t="b">
        <v>0</v>
      </c>
    </row>
    <row r="2361" spans="1:30" x14ac:dyDescent="0.25">
      <c r="A2361" t="s">
        <v>2404</v>
      </c>
      <c r="B2361" s="1">
        <v>43868</v>
      </c>
      <c r="D2361" s="1">
        <v>45532</v>
      </c>
      <c r="E2361" s="1">
        <v>45532</v>
      </c>
      <c r="F2361" s="1">
        <v>45704</v>
      </c>
      <c r="G2361" s="1">
        <v>45704</v>
      </c>
      <c r="H2361">
        <v>1</v>
      </c>
      <c r="I2361">
        <v>117.18</v>
      </c>
      <c r="J2361">
        <v>117.18</v>
      </c>
      <c r="K2361">
        <v>0.5</v>
      </c>
      <c r="L2361" t="s">
        <v>65</v>
      </c>
      <c r="M2361" t="s">
        <v>69</v>
      </c>
      <c r="N2361" t="s">
        <v>48</v>
      </c>
      <c r="O2361">
        <v>32</v>
      </c>
      <c r="P2361" t="s">
        <v>34</v>
      </c>
      <c r="Q2361" t="s">
        <v>50</v>
      </c>
      <c r="R2361" t="s">
        <v>67</v>
      </c>
      <c r="S2361" t="s">
        <v>36</v>
      </c>
      <c r="T2361">
        <v>0</v>
      </c>
      <c r="U2361">
        <v>0</v>
      </c>
      <c r="V2361">
        <v>0</v>
      </c>
      <c r="W2361">
        <v>0</v>
      </c>
      <c r="X2361">
        <v>0</v>
      </c>
      <c r="Y2361" s="1">
        <v>44508</v>
      </c>
      <c r="Z2361" s="1">
        <v>44508</v>
      </c>
      <c r="AA2361">
        <v>0</v>
      </c>
      <c r="AB2361" t="s">
        <v>38</v>
      </c>
      <c r="AC2361" t="b">
        <v>0</v>
      </c>
      <c r="AD2361" t="b">
        <v>1</v>
      </c>
    </row>
    <row r="2362" spans="1:30" x14ac:dyDescent="0.25">
      <c r="A2362" t="s">
        <v>2405</v>
      </c>
      <c r="B2362" s="1">
        <v>45578</v>
      </c>
      <c r="D2362" s="1">
        <v>45834</v>
      </c>
      <c r="E2362" s="1">
        <v>45834</v>
      </c>
      <c r="F2362">
        <v>0</v>
      </c>
      <c r="G2362" t="s">
        <v>92</v>
      </c>
      <c r="H2362">
        <v>0</v>
      </c>
      <c r="I2362">
        <v>0</v>
      </c>
      <c r="J2362">
        <v>0</v>
      </c>
      <c r="K2362">
        <v>0</v>
      </c>
      <c r="L2362" t="s">
        <v>40</v>
      </c>
      <c r="M2362" t="s">
        <v>95</v>
      </c>
      <c r="N2362" t="s">
        <v>33</v>
      </c>
      <c r="O2362">
        <v>52</v>
      </c>
      <c r="P2362" t="s">
        <v>34</v>
      </c>
      <c r="Q2362" t="s">
        <v>43</v>
      </c>
      <c r="R2362" t="s">
        <v>35</v>
      </c>
      <c r="S2362" t="s">
        <v>85</v>
      </c>
      <c r="T2362">
        <v>1</v>
      </c>
      <c r="U2362">
        <v>0</v>
      </c>
      <c r="V2362">
        <v>0</v>
      </c>
      <c r="W2362">
        <v>0</v>
      </c>
      <c r="X2362">
        <v>0</v>
      </c>
      <c r="Y2362" s="1">
        <v>45586</v>
      </c>
      <c r="Z2362" s="1">
        <v>45586</v>
      </c>
      <c r="AA2362">
        <v>10</v>
      </c>
      <c r="AB2362" t="s">
        <v>73</v>
      </c>
      <c r="AC2362" t="b">
        <v>1</v>
      </c>
      <c r="AD2362" t="b">
        <v>0</v>
      </c>
    </row>
    <row r="2363" spans="1:30" x14ac:dyDescent="0.25">
      <c r="A2363" t="s">
        <v>2406</v>
      </c>
      <c r="B2363" s="1">
        <v>45534</v>
      </c>
      <c r="D2363">
        <v>0</v>
      </c>
      <c r="E2363" t="s">
        <v>92</v>
      </c>
      <c r="F2363">
        <v>0</v>
      </c>
      <c r="G2363" t="s">
        <v>92</v>
      </c>
      <c r="H2363">
        <v>0</v>
      </c>
      <c r="I2363">
        <v>0</v>
      </c>
      <c r="J2363">
        <v>0</v>
      </c>
      <c r="K2363">
        <v>0</v>
      </c>
      <c r="L2363" t="s">
        <v>47</v>
      </c>
      <c r="M2363" t="s">
        <v>41</v>
      </c>
      <c r="N2363" t="s">
        <v>48</v>
      </c>
      <c r="O2363">
        <v>35</v>
      </c>
      <c r="P2363" t="s">
        <v>34</v>
      </c>
      <c r="Q2363" t="s">
        <v>90</v>
      </c>
      <c r="R2363" t="s">
        <v>56</v>
      </c>
      <c r="S2363" t="s">
        <v>85</v>
      </c>
      <c r="T2363">
        <v>0</v>
      </c>
      <c r="U2363">
        <v>0</v>
      </c>
      <c r="V2363">
        <v>0</v>
      </c>
      <c r="W2363">
        <v>0</v>
      </c>
      <c r="X2363">
        <v>0</v>
      </c>
      <c r="Y2363" s="1">
        <v>45891</v>
      </c>
      <c r="Z2363" s="1">
        <v>45891</v>
      </c>
      <c r="AA2363">
        <v>0</v>
      </c>
      <c r="AB2363" t="s">
        <v>38</v>
      </c>
      <c r="AC2363" t="b">
        <v>1</v>
      </c>
      <c r="AD2363" t="b">
        <v>0</v>
      </c>
    </row>
    <row r="2364" spans="1:30" x14ac:dyDescent="0.25">
      <c r="A2364" t="s">
        <v>2407</v>
      </c>
      <c r="B2364" s="1">
        <v>44552</v>
      </c>
      <c r="D2364" s="1">
        <v>45180</v>
      </c>
      <c r="E2364" s="1">
        <v>45180</v>
      </c>
      <c r="F2364" s="1">
        <v>45798</v>
      </c>
      <c r="G2364" s="1">
        <v>45798</v>
      </c>
      <c r="H2364">
        <v>1</v>
      </c>
      <c r="I2364">
        <v>86.95</v>
      </c>
      <c r="J2364">
        <v>86.95</v>
      </c>
      <c r="K2364">
        <v>110.68</v>
      </c>
      <c r="L2364" t="s">
        <v>31</v>
      </c>
      <c r="M2364" t="s">
        <v>60</v>
      </c>
      <c r="N2364" t="s">
        <v>48</v>
      </c>
      <c r="O2364">
        <v>23</v>
      </c>
      <c r="P2364" t="s">
        <v>70</v>
      </c>
      <c r="Q2364" t="s">
        <v>82</v>
      </c>
      <c r="R2364" t="s">
        <v>67</v>
      </c>
      <c r="S2364" t="s">
        <v>36</v>
      </c>
      <c r="T2364">
        <v>1</v>
      </c>
      <c r="U2364">
        <v>0</v>
      </c>
      <c r="V2364">
        <v>0</v>
      </c>
      <c r="W2364">
        <v>0</v>
      </c>
      <c r="X2364">
        <v>1</v>
      </c>
      <c r="Y2364" s="1">
        <v>45526</v>
      </c>
      <c r="Z2364" s="1">
        <v>45526</v>
      </c>
      <c r="AA2364">
        <v>0</v>
      </c>
      <c r="AB2364" t="s">
        <v>38</v>
      </c>
      <c r="AC2364" t="b">
        <v>0</v>
      </c>
      <c r="AD2364" t="b">
        <v>0</v>
      </c>
    </row>
    <row r="2365" spans="1:30" x14ac:dyDescent="0.25">
      <c r="A2365" t="s">
        <v>2408</v>
      </c>
      <c r="B2365" s="1">
        <v>45538</v>
      </c>
      <c r="D2365" s="1">
        <v>45940</v>
      </c>
      <c r="E2365" s="1">
        <v>45940</v>
      </c>
      <c r="F2365" s="1">
        <v>45943</v>
      </c>
      <c r="G2365" s="1">
        <v>45943</v>
      </c>
      <c r="H2365">
        <v>4</v>
      </c>
      <c r="I2365">
        <v>95.08</v>
      </c>
      <c r="J2365">
        <v>23.77</v>
      </c>
      <c r="K2365">
        <v>49.58</v>
      </c>
      <c r="L2365" t="s">
        <v>59</v>
      </c>
      <c r="M2365" t="s">
        <v>104</v>
      </c>
      <c r="N2365" t="s">
        <v>48</v>
      </c>
      <c r="O2365">
        <v>32</v>
      </c>
      <c r="P2365" t="s">
        <v>34</v>
      </c>
      <c r="Q2365" t="s">
        <v>50</v>
      </c>
      <c r="R2365" t="s">
        <v>44</v>
      </c>
      <c r="S2365" t="s">
        <v>100</v>
      </c>
      <c r="T2365">
        <v>0</v>
      </c>
      <c r="U2365">
        <v>0</v>
      </c>
      <c r="V2365">
        <v>0</v>
      </c>
      <c r="W2365">
        <v>0</v>
      </c>
      <c r="X2365">
        <v>0</v>
      </c>
      <c r="Y2365" s="1">
        <v>45666</v>
      </c>
      <c r="Z2365" s="1">
        <v>45666</v>
      </c>
      <c r="AA2365">
        <v>0</v>
      </c>
      <c r="AB2365" t="s">
        <v>38</v>
      </c>
      <c r="AC2365" t="b">
        <v>1</v>
      </c>
      <c r="AD2365" t="b">
        <v>0</v>
      </c>
    </row>
    <row r="2366" spans="1:30" x14ac:dyDescent="0.25">
      <c r="A2366" t="s">
        <v>2409</v>
      </c>
      <c r="B2366" s="1">
        <v>44615</v>
      </c>
      <c r="D2366" s="1">
        <v>45454</v>
      </c>
      <c r="E2366" s="1">
        <v>45454</v>
      </c>
      <c r="F2366" s="1">
        <v>45863</v>
      </c>
      <c r="G2366" s="1">
        <v>45863</v>
      </c>
      <c r="H2366">
        <v>2</v>
      </c>
      <c r="I2366">
        <v>124.29</v>
      </c>
      <c r="J2366">
        <v>62.15</v>
      </c>
      <c r="K2366">
        <v>75.12</v>
      </c>
      <c r="L2366" t="s">
        <v>47</v>
      </c>
      <c r="M2366" t="s">
        <v>69</v>
      </c>
      <c r="N2366" t="s">
        <v>42</v>
      </c>
      <c r="O2366">
        <v>48</v>
      </c>
      <c r="P2366" t="s">
        <v>34</v>
      </c>
      <c r="Q2366" t="s">
        <v>82</v>
      </c>
      <c r="R2366" t="s">
        <v>56</v>
      </c>
      <c r="S2366" t="s">
        <v>100</v>
      </c>
      <c r="T2366">
        <v>0</v>
      </c>
      <c r="U2366">
        <v>0</v>
      </c>
      <c r="V2366">
        <v>0</v>
      </c>
      <c r="W2366">
        <v>0</v>
      </c>
      <c r="X2366">
        <v>0</v>
      </c>
      <c r="Y2366">
        <v>0</v>
      </c>
      <c r="Z2366" t="s">
        <v>37</v>
      </c>
      <c r="AA2366">
        <v>0</v>
      </c>
      <c r="AB2366" t="s">
        <v>52</v>
      </c>
      <c r="AC2366" t="b">
        <v>0</v>
      </c>
      <c r="AD2366" t="b">
        <v>0</v>
      </c>
    </row>
    <row r="2367" spans="1:30" x14ac:dyDescent="0.25">
      <c r="A2367" t="s">
        <v>2410</v>
      </c>
      <c r="B2367" s="1">
        <v>44945</v>
      </c>
      <c r="D2367" s="1">
        <v>45828</v>
      </c>
      <c r="E2367" s="1">
        <v>45828</v>
      </c>
      <c r="F2367" s="1">
        <v>45893</v>
      </c>
      <c r="G2367" s="1">
        <v>45893</v>
      </c>
      <c r="H2367">
        <v>4</v>
      </c>
      <c r="I2367">
        <v>254.29</v>
      </c>
      <c r="J2367">
        <v>63.57</v>
      </c>
      <c r="K2367">
        <v>60.45</v>
      </c>
      <c r="L2367" t="s">
        <v>47</v>
      </c>
      <c r="M2367" t="s">
        <v>104</v>
      </c>
      <c r="N2367" t="s">
        <v>42</v>
      </c>
      <c r="O2367">
        <v>35</v>
      </c>
      <c r="P2367" t="s">
        <v>34</v>
      </c>
      <c r="Q2367" t="s">
        <v>35</v>
      </c>
      <c r="R2367" t="s">
        <v>44</v>
      </c>
      <c r="S2367" t="s">
        <v>100</v>
      </c>
      <c r="T2367">
        <v>1</v>
      </c>
      <c r="U2367">
        <v>0</v>
      </c>
      <c r="V2367">
        <v>0</v>
      </c>
      <c r="W2367">
        <v>0</v>
      </c>
      <c r="X2367">
        <v>2</v>
      </c>
      <c r="Y2367" s="1">
        <v>45166</v>
      </c>
      <c r="Z2367" s="1">
        <v>45166</v>
      </c>
      <c r="AA2367">
        <v>0</v>
      </c>
      <c r="AB2367" t="s">
        <v>38</v>
      </c>
      <c r="AC2367" t="b">
        <v>0</v>
      </c>
      <c r="AD2367" t="b">
        <v>0</v>
      </c>
    </row>
    <row r="2368" spans="1:30" x14ac:dyDescent="0.25">
      <c r="A2368" t="s">
        <v>2411</v>
      </c>
      <c r="B2368" s="1">
        <v>44562</v>
      </c>
      <c r="D2368" s="1">
        <v>45161</v>
      </c>
      <c r="E2368" s="1">
        <v>45161</v>
      </c>
      <c r="F2368" s="1">
        <v>45203</v>
      </c>
      <c r="G2368" s="1">
        <v>45203</v>
      </c>
      <c r="H2368">
        <v>3</v>
      </c>
      <c r="I2368">
        <v>34.36</v>
      </c>
      <c r="J2368">
        <v>11.45</v>
      </c>
      <c r="K2368">
        <v>4.8</v>
      </c>
      <c r="L2368" t="s">
        <v>59</v>
      </c>
      <c r="M2368" t="s">
        <v>54</v>
      </c>
      <c r="N2368" t="s">
        <v>48</v>
      </c>
      <c r="O2368">
        <v>16</v>
      </c>
      <c r="P2368" t="s">
        <v>49</v>
      </c>
      <c r="Q2368" t="s">
        <v>90</v>
      </c>
      <c r="R2368" t="s">
        <v>44</v>
      </c>
      <c r="S2368" t="s">
        <v>85</v>
      </c>
      <c r="T2368">
        <v>0</v>
      </c>
      <c r="U2368">
        <v>0</v>
      </c>
      <c r="V2368">
        <v>0</v>
      </c>
      <c r="W2368">
        <v>0</v>
      </c>
      <c r="X2368">
        <v>0</v>
      </c>
      <c r="Y2368" s="1">
        <v>45742</v>
      </c>
      <c r="Z2368" s="1">
        <v>45742</v>
      </c>
      <c r="AA2368">
        <v>0</v>
      </c>
      <c r="AB2368" t="s">
        <v>38</v>
      </c>
      <c r="AC2368" t="b">
        <v>1</v>
      </c>
      <c r="AD2368" t="b">
        <v>0</v>
      </c>
    </row>
    <row r="2369" spans="1:30" x14ac:dyDescent="0.25">
      <c r="A2369" t="s">
        <v>2412</v>
      </c>
      <c r="B2369" s="1">
        <v>44311</v>
      </c>
      <c r="D2369" s="1">
        <v>45881</v>
      </c>
      <c r="E2369" s="1">
        <v>45881</v>
      </c>
      <c r="F2369" s="1">
        <v>45936</v>
      </c>
      <c r="G2369" s="1">
        <v>45936</v>
      </c>
      <c r="H2369">
        <v>2</v>
      </c>
      <c r="I2369">
        <v>234.97</v>
      </c>
      <c r="J2369">
        <v>117.49</v>
      </c>
      <c r="K2369">
        <v>0.5</v>
      </c>
      <c r="L2369" t="s">
        <v>65</v>
      </c>
      <c r="M2369" t="s">
        <v>95</v>
      </c>
      <c r="N2369" t="s">
        <v>48</v>
      </c>
      <c r="O2369">
        <v>43</v>
      </c>
      <c r="P2369" t="s">
        <v>34</v>
      </c>
      <c r="Q2369" t="s">
        <v>82</v>
      </c>
      <c r="R2369" t="s">
        <v>67</v>
      </c>
      <c r="S2369" t="s">
        <v>85</v>
      </c>
      <c r="T2369">
        <v>0</v>
      </c>
      <c r="U2369">
        <v>1</v>
      </c>
      <c r="V2369">
        <v>0</v>
      </c>
      <c r="W2369">
        <v>1</v>
      </c>
      <c r="X2369">
        <v>1</v>
      </c>
      <c r="Y2369" s="1">
        <v>45550</v>
      </c>
      <c r="Z2369" s="1">
        <v>45550</v>
      </c>
      <c r="AA2369">
        <v>0</v>
      </c>
      <c r="AB2369" t="s">
        <v>52</v>
      </c>
      <c r="AC2369" t="b">
        <v>0</v>
      </c>
      <c r="AD2369" t="b">
        <v>0</v>
      </c>
    </row>
    <row r="2370" spans="1:30" x14ac:dyDescent="0.25">
      <c r="A2370" t="s">
        <v>2413</v>
      </c>
      <c r="B2370" s="1">
        <v>45618</v>
      </c>
      <c r="D2370" s="1">
        <v>45829</v>
      </c>
      <c r="E2370" s="1">
        <v>45829</v>
      </c>
      <c r="F2370" s="1">
        <v>45935</v>
      </c>
      <c r="G2370" s="1">
        <v>45935</v>
      </c>
      <c r="H2370">
        <v>5</v>
      </c>
      <c r="I2370">
        <v>200.46</v>
      </c>
      <c r="J2370">
        <v>40.090000000000003</v>
      </c>
      <c r="K2370">
        <v>0.5</v>
      </c>
      <c r="L2370" t="s">
        <v>87</v>
      </c>
      <c r="M2370" t="s">
        <v>41</v>
      </c>
      <c r="N2370" t="s">
        <v>33</v>
      </c>
      <c r="O2370">
        <v>16</v>
      </c>
      <c r="P2370" t="s">
        <v>49</v>
      </c>
      <c r="Q2370" t="s">
        <v>35</v>
      </c>
      <c r="R2370" t="s">
        <v>35</v>
      </c>
      <c r="S2370" t="s">
        <v>85</v>
      </c>
      <c r="T2370">
        <v>0</v>
      </c>
      <c r="U2370">
        <v>1</v>
      </c>
      <c r="V2370">
        <v>0</v>
      </c>
      <c r="W2370">
        <v>0</v>
      </c>
      <c r="X2370">
        <v>1</v>
      </c>
      <c r="Y2370">
        <v>0</v>
      </c>
      <c r="Z2370" t="s">
        <v>37</v>
      </c>
      <c r="AA2370">
        <v>9</v>
      </c>
      <c r="AB2370" t="s">
        <v>73</v>
      </c>
      <c r="AC2370" t="b">
        <v>1</v>
      </c>
      <c r="AD2370" t="b">
        <v>1</v>
      </c>
    </row>
    <row r="2371" spans="1:30" x14ac:dyDescent="0.25">
      <c r="A2371" t="s">
        <v>2414</v>
      </c>
      <c r="B2371" s="1">
        <v>44108</v>
      </c>
      <c r="D2371" s="1">
        <v>45105</v>
      </c>
      <c r="E2371" s="1">
        <v>45105</v>
      </c>
      <c r="F2371" s="1">
        <v>45447</v>
      </c>
      <c r="G2371" s="1">
        <v>45447</v>
      </c>
      <c r="H2371">
        <v>1</v>
      </c>
      <c r="I2371">
        <v>53.09</v>
      </c>
      <c r="J2371">
        <v>53.09</v>
      </c>
      <c r="K2371">
        <v>39.67</v>
      </c>
      <c r="L2371" t="s">
        <v>59</v>
      </c>
      <c r="M2371" t="s">
        <v>88</v>
      </c>
      <c r="N2371" t="s">
        <v>48</v>
      </c>
      <c r="O2371">
        <v>54</v>
      </c>
      <c r="P2371" t="s">
        <v>34</v>
      </c>
      <c r="Q2371" t="s">
        <v>50</v>
      </c>
      <c r="R2371" t="s">
        <v>44</v>
      </c>
      <c r="S2371" t="s">
        <v>72</v>
      </c>
      <c r="T2371">
        <v>0</v>
      </c>
      <c r="U2371">
        <v>0</v>
      </c>
      <c r="V2371">
        <v>0</v>
      </c>
      <c r="W2371">
        <v>0</v>
      </c>
      <c r="X2371">
        <v>0</v>
      </c>
      <c r="Y2371">
        <v>0</v>
      </c>
      <c r="Z2371" t="s">
        <v>37</v>
      </c>
      <c r="AA2371">
        <v>0</v>
      </c>
      <c r="AB2371" t="s">
        <v>52</v>
      </c>
      <c r="AC2371" t="b">
        <v>1</v>
      </c>
      <c r="AD2371" t="b">
        <v>0</v>
      </c>
    </row>
    <row r="2372" spans="1:30" x14ac:dyDescent="0.25">
      <c r="A2372" t="s">
        <v>2415</v>
      </c>
      <c r="B2372" s="1">
        <v>44015</v>
      </c>
      <c r="D2372" s="1">
        <v>44160</v>
      </c>
      <c r="E2372" s="1">
        <v>44160</v>
      </c>
      <c r="F2372" s="1">
        <v>44321</v>
      </c>
      <c r="G2372" s="1">
        <v>44321</v>
      </c>
      <c r="H2372">
        <v>2</v>
      </c>
      <c r="I2372">
        <v>2.2999999999999998</v>
      </c>
      <c r="J2372">
        <v>1.1499999999999999</v>
      </c>
      <c r="K2372">
        <v>0.72</v>
      </c>
      <c r="L2372" t="s">
        <v>47</v>
      </c>
      <c r="M2372" t="s">
        <v>76</v>
      </c>
      <c r="N2372" t="s">
        <v>48</v>
      </c>
      <c r="O2372">
        <v>33</v>
      </c>
      <c r="P2372" t="s">
        <v>34</v>
      </c>
      <c r="Q2372" t="s">
        <v>82</v>
      </c>
      <c r="R2372" t="s">
        <v>67</v>
      </c>
      <c r="S2372" t="s">
        <v>100</v>
      </c>
      <c r="T2372">
        <v>0</v>
      </c>
      <c r="U2372">
        <v>0</v>
      </c>
      <c r="V2372">
        <v>0</v>
      </c>
      <c r="W2372">
        <v>0</v>
      </c>
      <c r="X2372">
        <v>2</v>
      </c>
      <c r="Y2372" s="1">
        <v>45593</v>
      </c>
      <c r="Z2372" s="1">
        <v>45593</v>
      </c>
      <c r="AA2372">
        <v>0</v>
      </c>
      <c r="AB2372" t="s">
        <v>38</v>
      </c>
      <c r="AC2372" t="b">
        <v>1</v>
      </c>
      <c r="AD2372" t="b">
        <v>0</v>
      </c>
    </row>
    <row r="2373" spans="1:30" x14ac:dyDescent="0.25">
      <c r="A2373" t="s">
        <v>2416</v>
      </c>
      <c r="B2373" s="1">
        <v>44711</v>
      </c>
      <c r="D2373" s="1">
        <v>45266</v>
      </c>
      <c r="E2373" s="1">
        <v>45266</v>
      </c>
      <c r="F2373">
        <v>0</v>
      </c>
      <c r="G2373" t="s">
        <v>92</v>
      </c>
      <c r="H2373">
        <v>0</v>
      </c>
      <c r="I2373">
        <v>0</v>
      </c>
      <c r="J2373">
        <v>0</v>
      </c>
      <c r="K2373">
        <v>0</v>
      </c>
      <c r="L2373" t="s">
        <v>40</v>
      </c>
      <c r="M2373" t="s">
        <v>88</v>
      </c>
      <c r="N2373" t="s">
        <v>48</v>
      </c>
      <c r="O2373">
        <v>16</v>
      </c>
      <c r="P2373" t="s">
        <v>49</v>
      </c>
      <c r="Q2373" t="s">
        <v>90</v>
      </c>
      <c r="R2373" t="s">
        <v>67</v>
      </c>
      <c r="S2373" t="s">
        <v>57</v>
      </c>
      <c r="T2373">
        <v>0</v>
      </c>
      <c r="U2373">
        <v>0</v>
      </c>
      <c r="V2373">
        <v>0</v>
      </c>
      <c r="W2373">
        <v>0</v>
      </c>
      <c r="X2373">
        <v>0</v>
      </c>
      <c r="Y2373">
        <v>0</v>
      </c>
      <c r="Z2373" t="s">
        <v>37</v>
      </c>
      <c r="AA2373">
        <v>4</v>
      </c>
      <c r="AB2373" t="s">
        <v>38</v>
      </c>
      <c r="AC2373" t="b">
        <v>1</v>
      </c>
      <c r="AD2373" t="b">
        <v>0</v>
      </c>
    </row>
    <row r="2374" spans="1:30" x14ac:dyDescent="0.25">
      <c r="A2374" t="s">
        <v>2417</v>
      </c>
      <c r="B2374" s="1">
        <v>44398</v>
      </c>
      <c r="D2374" s="1">
        <v>45700</v>
      </c>
      <c r="E2374" s="1">
        <v>45700</v>
      </c>
      <c r="F2374" s="1">
        <v>45842</v>
      </c>
      <c r="G2374" s="1">
        <v>45842</v>
      </c>
      <c r="H2374">
        <v>2</v>
      </c>
      <c r="I2374">
        <v>31.43</v>
      </c>
      <c r="J2374">
        <v>15.72</v>
      </c>
      <c r="K2374">
        <v>26.81</v>
      </c>
      <c r="L2374" t="s">
        <v>65</v>
      </c>
      <c r="M2374" t="s">
        <v>69</v>
      </c>
      <c r="N2374" t="s">
        <v>42</v>
      </c>
      <c r="O2374">
        <v>32</v>
      </c>
      <c r="P2374" t="s">
        <v>34</v>
      </c>
      <c r="Q2374" t="s">
        <v>35</v>
      </c>
      <c r="R2374" t="s">
        <v>63</v>
      </c>
      <c r="S2374" t="s">
        <v>100</v>
      </c>
      <c r="T2374">
        <v>0</v>
      </c>
      <c r="U2374">
        <v>0</v>
      </c>
      <c r="V2374">
        <v>0</v>
      </c>
      <c r="W2374">
        <v>0</v>
      </c>
      <c r="X2374">
        <v>1</v>
      </c>
      <c r="Y2374" s="1">
        <v>44892</v>
      </c>
      <c r="Z2374" s="1">
        <v>44892</v>
      </c>
      <c r="AA2374">
        <v>8</v>
      </c>
      <c r="AB2374" t="s">
        <v>38</v>
      </c>
      <c r="AC2374" t="b">
        <v>1</v>
      </c>
      <c r="AD2374" t="b">
        <v>0</v>
      </c>
    </row>
    <row r="2375" spans="1:30" x14ac:dyDescent="0.25">
      <c r="A2375" t="s">
        <v>2418</v>
      </c>
      <c r="B2375" s="1">
        <v>45067</v>
      </c>
      <c r="D2375" s="1">
        <v>45238</v>
      </c>
      <c r="E2375" s="1">
        <v>45238</v>
      </c>
      <c r="F2375" s="1">
        <v>45488</v>
      </c>
      <c r="G2375" s="1">
        <v>45488</v>
      </c>
      <c r="H2375">
        <v>1</v>
      </c>
      <c r="I2375">
        <v>44.09</v>
      </c>
      <c r="J2375">
        <v>44.09</v>
      </c>
      <c r="K2375">
        <v>62.05</v>
      </c>
      <c r="L2375" t="s">
        <v>87</v>
      </c>
      <c r="M2375" t="s">
        <v>88</v>
      </c>
      <c r="N2375" t="s">
        <v>33</v>
      </c>
      <c r="O2375">
        <v>26</v>
      </c>
      <c r="P2375" t="s">
        <v>70</v>
      </c>
      <c r="Q2375" t="s">
        <v>55</v>
      </c>
      <c r="R2375" t="s">
        <v>35</v>
      </c>
      <c r="S2375" t="s">
        <v>96</v>
      </c>
      <c r="T2375">
        <v>0</v>
      </c>
      <c r="U2375">
        <v>0</v>
      </c>
      <c r="V2375">
        <v>0</v>
      </c>
      <c r="W2375">
        <v>0</v>
      </c>
      <c r="X2375">
        <v>0</v>
      </c>
      <c r="Y2375" s="1">
        <v>45813</v>
      </c>
      <c r="Z2375" s="1">
        <v>45813</v>
      </c>
      <c r="AA2375">
        <v>0</v>
      </c>
      <c r="AB2375" t="s">
        <v>52</v>
      </c>
      <c r="AC2375" t="b">
        <v>1</v>
      </c>
      <c r="AD2375" t="b">
        <v>0</v>
      </c>
    </row>
    <row r="2376" spans="1:30" x14ac:dyDescent="0.25">
      <c r="A2376" t="s">
        <v>2419</v>
      </c>
      <c r="B2376" s="1">
        <v>44208</v>
      </c>
      <c r="D2376" s="1">
        <v>45134</v>
      </c>
      <c r="E2376" s="1">
        <v>45134</v>
      </c>
      <c r="F2376" s="1">
        <v>45643</v>
      </c>
      <c r="G2376" s="1">
        <v>45643</v>
      </c>
      <c r="H2376">
        <v>5</v>
      </c>
      <c r="I2376">
        <v>157.68</v>
      </c>
      <c r="J2376">
        <v>31.54</v>
      </c>
      <c r="K2376">
        <v>15.72</v>
      </c>
      <c r="L2376" t="s">
        <v>59</v>
      </c>
      <c r="M2376" t="s">
        <v>104</v>
      </c>
      <c r="N2376" t="s">
        <v>48</v>
      </c>
      <c r="O2376">
        <v>46</v>
      </c>
      <c r="P2376" t="s">
        <v>34</v>
      </c>
      <c r="Q2376" t="s">
        <v>43</v>
      </c>
      <c r="R2376" t="s">
        <v>63</v>
      </c>
      <c r="S2376" t="s">
        <v>51</v>
      </c>
      <c r="T2376">
        <v>1</v>
      </c>
      <c r="U2376">
        <v>0</v>
      </c>
      <c r="V2376">
        <v>0</v>
      </c>
      <c r="W2376">
        <v>2</v>
      </c>
      <c r="X2376">
        <v>1</v>
      </c>
      <c r="Y2376" s="1">
        <v>44379</v>
      </c>
      <c r="Z2376" s="1">
        <v>44379</v>
      </c>
      <c r="AA2376">
        <v>0</v>
      </c>
      <c r="AB2376" t="s">
        <v>73</v>
      </c>
      <c r="AC2376" t="b">
        <v>1</v>
      </c>
      <c r="AD2376" t="b">
        <v>0</v>
      </c>
    </row>
    <row r="2377" spans="1:30" x14ac:dyDescent="0.25">
      <c r="A2377" t="s">
        <v>2420</v>
      </c>
      <c r="B2377" s="1">
        <v>45011</v>
      </c>
      <c r="D2377" s="1">
        <v>45258</v>
      </c>
      <c r="E2377" s="1">
        <v>45258</v>
      </c>
      <c r="F2377" s="1">
        <v>45788</v>
      </c>
      <c r="G2377" s="1">
        <v>45788</v>
      </c>
      <c r="H2377">
        <v>5</v>
      </c>
      <c r="I2377">
        <v>401.84</v>
      </c>
      <c r="J2377">
        <v>80.37</v>
      </c>
      <c r="K2377">
        <v>76.66</v>
      </c>
      <c r="L2377" t="s">
        <v>31</v>
      </c>
      <c r="M2377" t="s">
        <v>76</v>
      </c>
      <c r="N2377" t="s">
        <v>42</v>
      </c>
      <c r="O2377">
        <v>37</v>
      </c>
      <c r="P2377" t="s">
        <v>34</v>
      </c>
      <c r="Q2377" t="s">
        <v>66</v>
      </c>
      <c r="R2377" t="s">
        <v>35</v>
      </c>
      <c r="S2377" t="s">
        <v>51</v>
      </c>
      <c r="T2377">
        <v>0</v>
      </c>
      <c r="U2377">
        <v>0</v>
      </c>
      <c r="V2377">
        <v>1</v>
      </c>
      <c r="W2377">
        <v>1</v>
      </c>
      <c r="X2377">
        <v>2</v>
      </c>
      <c r="Y2377" s="1">
        <v>45278</v>
      </c>
      <c r="Z2377" s="1">
        <v>45278</v>
      </c>
      <c r="AA2377">
        <v>0</v>
      </c>
      <c r="AB2377" t="s">
        <v>38</v>
      </c>
      <c r="AC2377" t="b">
        <v>1</v>
      </c>
      <c r="AD2377" t="b">
        <v>1</v>
      </c>
    </row>
    <row r="2378" spans="1:30" x14ac:dyDescent="0.25">
      <c r="A2378" t="s">
        <v>2421</v>
      </c>
      <c r="B2378" s="1">
        <v>45235</v>
      </c>
      <c r="D2378" s="1">
        <v>45596</v>
      </c>
      <c r="E2378" s="1">
        <v>45596</v>
      </c>
      <c r="F2378" s="1">
        <v>45723</v>
      </c>
      <c r="G2378" s="1">
        <v>45723</v>
      </c>
      <c r="H2378">
        <v>1</v>
      </c>
      <c r="I2378">
        <v>91.65</v>
      </c>
      <c r="J2378">
        <v>91.65</v>
      </c>
      <c r="K2378">
        <v>57.33</v>
      </c>
      <c r="L2378" t="s">
        <v>59</v>
      </c>
      <c r="M2378" t="s">
        <v>41</v>
      </c>
      <c r="N2378" t="s">
        <v>42</v>
      </c>
      <c r="O2378">
        <v>33</v>
      </c>
      <c r="P2378" t="s">
        <v>34</v>
      </c>
      <c r="Q2378" t="s">
        <v>90</v>
      </c>
      <c r="R2378" t="s">
        <v>63</v>
      </c>
      <c r="S2378" t="s">
        <v>45</v>
      </c>
      <c r="T2378">
        <v>0</v>
      </c>
      <c r="U2378">
        <v>0</v>
      </c>
      <c r="V2378">
        <v>0</v>
      </c>
      <c r="W2378">
        <v>0</v>
      </c>
      <c r="X2378">
        <v>0</v>
      </c>
      <c r="Y2378">
        <v>0</v>
      </c>
      <c r="Z2378" t="s">
        <v>37</v>
      </c>
      <c r="AA2378">
        <v>0</v>
      </c>
      <c r="AB2378" t="s">
        <v>38</v>
      </c>
      <c r="AC2378" t="b">
        <v>0</v>
      </c>
      <c r="AD2378" t="b">
        <v>0</v>
      </c>
    </row>
    <row r="2379" spans="1:30" x14ac:dyDescent="0.25">
      <c r="A2379" t="s">
        <v>2422</v>
      </c>
      <c r="B2379" s="1">
        <v>45456</v>
      </c>
      <c r="D2379" s="1">
        <v>45934</v>
      </c>
      <c r="E2379" s="1">
        <v>45934</v>
      </c>
      <c r="F2379" s="1">
        <v>45945</v>
      </c>
      <c r="G2379" s="1">
        <v>45945</v>
      </c>
      <c r="H2379">
        <v>3</v>
      </c>
      <c r="I2379">
        <v>221.82</v>
      </c>
      <c r="J2379">
        <v>73.94</v>
      </c>
      <c r="K2379">
        <v>0.5</v>
      </c>
      <c r="L2379" t="s">
        <v>59</v>
      </c>
      <c r="M2379" t="s">
        <v>88</v>
      </c>
      <c r="N2379" t="s">
        <v>33</v>
      </c>
      <c r="O2379">
        <v>35</v>
      </c>
      <c r="P2379" t="s">
        <v>34</v>
      </c>
      <c r="Q2379" t="s">
        <v>66</v>
      </c>
      <c r="R2379" t="s">
        <v>67</v>
      </c>
      <c r="S2379" t="s">
        <v>36</v>
      </c>
      <c r="T2379">
        <v>0</v>
      </c>
      <c r="U2379">
        <v>0</v>
      </c>
      <c r="V2379">
        <v>0</v>
      </c>
      <c r="W2379">
        <v>0</v>
      </c>
      <c r="X2379">
        <v>2</v>
      </c>
      <c r="Y2379" s="1">
        <v>45789</v>
      </c>
      <c r="Z2379" s="1">
        <v>45789</v>
      </c>
      <c r="AA2379">
        <v>0</v>
      </c>
      <c r="AB2379" t="s">
        <v>52</v>
      </c>
      <c r="AC2379" t="b">
        <v>1</v>
      </c>
      <c r="AD2379" t="b">
        <v>0</v>
      </c>
    </row>
    <row r="2380" spans="1:30" x14ac:dyDescent="0.25">
      <c r="A2380" t="s">
        <v>2423</v>
      </c>
      <c r="B2380" s="1">
        <v>44882</v>
      </c>
      <c r="D2380" s="1">
        <v>45295</v>
      </c>
      <c r="E2380" s="1">
        <v>45295</v>
      </c>
      <c r="F2380" s="1">
        <v>45513</v>
      </c>
      <c r="G2380" s="1">
        <v>45513</v>
      </c>
      <c r="H2380">
        <v>3</v>
      </c>
      <c r="I2380">
        <v>121.02</v>
      </c>
      <c r="J2380">
        <v>40.340000000000003</v>
      </c>
      <c r="K2380">
        <v>54.11</v>
      </c>
      <c r="L2380" t="s">
        <v>47</v>
      </c>
      <c r="M2380" t="s">
        <v>76</v>
      </c>
      <c r="N2380" t="s">
        <v>42</v>
      </c>
      <c r="O2380">
        <v>35</v>
      </c>
      <c r="P2380" t="s">
        <v>34</v>
      </c>
      <c r="Q2380" t="s">
        <v>43</v>
      </c>
      <c r="R2380" t="s">
        <v>67</v>
      </c>
      <c r="S2380" t="s">
        <v>36</v>
      </c>
      <c r="T2380">
        <v>0</v>
      </c>
      <c r="U2380">
        <v>1</v>
      </c>
      <c r="V2380">
        <v>1</v>
      </c>
      <c r="W2380">
        <v>0</v>
      </c>
      <c r="X2380">
        <v>0</v>
      </c>
      <c r="Y2380" s="1">
        <v>44980</v>
      </c>
      <c r="Z2380" s="1">
        <v>44980</v>
      </c>
      <c r="AA2380">
        <v>6</v>
      </c>
      <c r="AB2380" t="s">
        <v>52</v>
      </c>
      <c r="AC2380" t="b">
        <v>0</v>
      </c>
      <c r="AD2380" t="b">
        <v>0</v>
      </c>
    </row>
    <row r="2381" spans="1:30" x14ac:dyDescent="0.25">
      <c r="A2381" t="s">
        <v>2424</v>
      </c>
      <c r="B2381" s="1">
        <v>44651</v>
      </c>
      <c r="D2381" s="1">
        <v>45848</v>
      </c>
      <c r="E2381" s="1">
        <v>45848</v>
      </c>
      <c r="F2381" s="1">
        <v>45862</v>
      </c>
      <c r="G2381" s="1">
        <v>45862</v>
      </c>
      <c r="H2381">
        <v>7</v>
      </c>
      <c r="I2381">
        <v>539.91999999999996</v>
      </c>
      <c r="J2381">
        <v>77.13</v>
      </c>
      <c r="K2381">
        <v>145.35</v>
      </c>
      <c r="L2381" t="s">
        <v>31</v>
      </c>
      <c r="M2381" t="s">
        <v>104</v>
      </c>
      <c r="N2381" t="s">
        <v>48</v>
      </c>
      <c r="O2381">
        <v>28</v>
      </c>
      <c r="P2381" t="s">
        <v>70</v>
      </c>
      <c r="Q2381" t="s">
        <v>55</v>
      </c>
      <c r="R2381" t="s">
        <v>44</v>
      </c>
      <c r="S2381" t="s">
        <v>96</v>
      </c>
      <c r="T2381">
        <v>0</v>
      </c>
      <c r="U2381">
        <v>0</v>
      </c>
      <c r="V2381">
        <v>0</v>
      </c>
      <c r="W2381">
        <v>2</v>
      </c>
      <c r="X2381">
        <v>1</v>
      </c>
      <c r="Y2381">
        <v>0</v>
      </c>
      <c r="Z2381" t="s">
        <v>37</v>
      </c>
      <c r="AA2381">
        <v>0</v>
      </c>
      <c r="AB2381" t="s">
        <v>52</v>
      </c>
      <c r="AC2381" t="b">
        <v>0</v>
      </c>
      <c r="AD2381" t="b">
        <v>0</v>
      </c>
    </row>
    <row r="2382" spans="1:30" x14ac:dyDescent="0.25">
      <c r="A2382" t="s">
        <v>2425</v>
      </c>
      <c r="B2382" s="1">
        <v>45304</v>
      </c>
      <c r="D2382" s="1">
        <v>45383</v>
      </c>
      <c r="E2382" s="1">
        <v>45383</v>
      </c>
      <c r="F2382" s="1">
        <v>45626</v>
      </c>
      <c r="G2382" s="1">
        <v>45626</v>
      </c>
      <c r="H2382">
        <v>5</v>
      </c>
      <c r="I2382">
        <v>331.87</v>
      </c>
      <c r="J2382">
        <v>66.37</v>
      </c>
      <c r="K2382">
        <v>82.63</v>
      </c>
      <c r="L2382" t="s">
        <v>59</v>
      </c>
      <c r="M2382" t="s">
        <v>104</v>
      </c>
      <c r="N2382" t="s">
        <v>48</v>
      </c>
      <c r="O2382">
        <v>41</v>
      </c>
      <c r="P2382" t="s">
        <v>34</v>
      </c>
      <c r="Q2382" t="s">
        <v>82</v>
      </c>
      <c r="R2382" t="s">
        <v>67</v>
      </c>
      <c r="S2382" t="s">
        <v>35</v>
      </c>
      <c r="T2382">
        <v>0</v>
      </c>
      <c r="U2382">
        <v>0</v>
      </c>
      <c r="V2382">
        <v>0</v>
      </c>
      <c r="W2382">
        <v>1</v>
      </c>
      <c r="X2382">
        <v>2</v>
      </c>
      <c r="Y2382">
        <v>0</v>
      </c>
      <c r="Z2382" t="s">
        <v>37</v>
      </c>
      <c r="AA2382">
        <v>0</v>
      </c>
      <c r="AB2382" t="s">
        <v>52</v>
      </c>
      <c r="AC2382" t="b">
        <v>1</v>
      </c>
      <c r="AD2382" t="b">
        <v>0</v>
      </c>
    </row>
    <row r="2383" spans="1:30" x14ac:dyDescent="0.25">
      <c r="A2383" t="s">
        <v>2426</v>
      </c>
      <c r="B2383" s="1">
        <v>44397</v>
      </c>
      <c r="D2383" s="1">
        <v>44806</v>
      </c>
      <c r="E2383" s="1">
        <v>44806</v>
      </c>
      <c r="F2383" s="1">
        <v>45586</v>
      </c>
      <c r="G2383" s="1">
        <v>45586</v>
      </c>
      <c r="H2383">
        <v>4</v>
      </c>
      <c r="I2383">
        <v>147.13999999999999</v>
      </c>
      <c r="J2383">
        <v>36.78</v>
      </c>
      <c r="K2383">
        <v>6.26</v>
      </c>
      <c r="L2383" t="s">
        <v>47</v>
      </c>
      <c r="M2383" t="s">
        <v>62</v>
      </c>
      <c r="N2383" t="s">
        <v>33</v>
      </c>
      <c r="O2383">
        <v>42</v>
      </c>
      <c r="P2383" t="s">
        <v>34</v>
      </c>
      <c r="Q2383" t="s">
        <v>43</v>
      </c>
      <c r="R2383" t="s">
        <v>44</v>
      </c>
      <c r="S2383" t="s">
        <v>72</v>
      </c>
      <c r="T2383">
        <v>0</v>
      </c>
      <c r="U2383">
        <v>0</v>
      </c>
      <c r="V2383">
        <v>0</v>
      </c>
      <c r="W2383">
        <v>0</v>
      </c>
      <c r="X2383">
        <v>2</v>
      </c>
      <c r="Y2383" s="1">
        <v>45540</v>
      </c>
      <c r="Z2383" s="1">
        <v>45540</v>
      </c>
      <c r="AA2383">
        <v>10</v>
      </c>
      <c r="AB2383" t="s">
        <v>73</v>
      </c>
      <c r="AC2383" t="b">
        <v>1</v>
      </c>
      <c r="AD2383" t="b">
        <v>0</v>
      </c>
    </row>
    <row r="2384" spans="1:30" x14ac:dyDescent="0.25">
      <c r="A2384" t="s">
        <v>2427</v>
      </c>
      <c r="B2384" s="1">
        <v>45189</v>
      </c>
      <c r="D2384" s="1">
        <v>45567</v>
      </c>
      <c r="E2384" s="1">
        <v>45567</v>
      </c>
      <c r="F2384" s="1">
        <v>45912</v>
      </c>
      <c r="G2384" s="1">
        <v>45912</v>
      </c>
      <c r="H2384">
        <v>2</v>
      </c>
      <c r="I2384">
        <v>92.47</v>
      </c>
      <c r="J2384">
        <v>46.24</v>
      </c>
      <c r="K2384">
        <v>35.340000000000003</v>
      </c>
      <c r="L2384" t="s">
        <v>47</v>
      </c>
      <c r="M2384" t="s">
        <v>62</v>
      </c>
      <c r="N2384" t="s">
        <v>42</v>
      </c>
      <c r="O2384">
        <v>50</v>
      </c>
      <c r="P2384" t="s">
        <v>34</v>
      </c>
      <c r="Q2384" t="s">
        <v>66</v>
      </c>
      <c r="R2384" t="s">
        <v>35</v>
      </c>
      <c r="S2384" t="s">
        <v>85</v>
      </c>
      <c r="T2384">
        <v>0</v>
      </c>
      <c r="U2384">
        <v>0</v>
      </c>
      <c r="V2384">
        <v>1</v>
      </c>
      <c r="W2384">
        <v>0</v>
      </c>
      <c r="X2384">
        <v>0</v>
      </c>
      <c r="Y2384" s="1">
        <v>45766</v>
      </c>
      <c r="Z2384" s="1">
        <v>45766</v>
      </c>
      <c r="AA2384">
        <v>0</v>
      </c>
      <c r="AB2384" t="s">
        <v>38</v>
      </c>
      <c r="AC2384" t="b">
        <v>1</v>
      </c>
      <c r="AD2384" t="b">
        <v>0</v>
      </c>
    </row>
    <row r="2385" spans="1:30" x14ac:dyDescent="0.25">
      <c r="A2385" t="s">
        <v>2428</v>
      </c>
      <c r="B2385" s="1">
        <v>45010</v>
      </c>
      <c r="D2385" s="1">
        <v>45757</v>
      </c>
      <c r="E2385" s="1">
        <v>45757</v>
      </c>
      <c r="F2385" s="1">
        <v>45851</v>
      </c>
      <c r="G2385" s="1">
        <v>45851</v>
      </c>
      <c r="H2385">
        <v>2</v>
      </c>
      <c r="I2385">
        <v>257.51</v>
      </c>
      <c r="J2385">
        <v>128.76</v>
      </c>
      <c r="K2385">
        <v>0</v>
      </c>
      <c r="L2385" t="s">
        <v>31</v>
      </c>
      <c r="M2385" t="s">
        <v>69</v>
      </c>
      <c r="N2385" t="s">
        <v>42</v>
      </c>
      <c r="O2385">
        <v>21</v>
      </c>
      <c r="P2385" t="s">
        <v>70</v>
      </c>
      <c r="Q2385" t="s">
        <v>90</v>
      </c>
      <c r="R2385" t="s">
        <v>35</v>
      </c>
      <c r="S2385" t="s">
        <v>100</v>
      </c>
      <c r="T2385">
        <v>0</v>
      </c>
      <c r="U2385">
        <v>0</v>
      </c>
      <c r="V2385">
        <v>0</v>
      </c>
      <c r="W2385">
        <v>0</v>
      </c>
      <c r="X2385">
        <v>0</v>
      </c>
      <c r="Y2385">
        <v>0</v>
      </c>
      <c r="Z2385" t="s">
        <v>37</v>
      </c>
      <c r="AA2385">
        <v>7</v>
      </c>
      <c r="AB2385" t="s">
        <v>73</v>
      </c>
      <c r="AC2385" t="b">
        <v>0</v>
      </c>
      <c r="AD2385" t="b">
        <v>0</v>
      </c>
    </row>
    <row r="2386" spans="1:30" x14ac:dyDescent="0.25">
      <c r="A2386" t="s">
        <v>2429</v>
      </c>
      <c r="B2386" s="1">
        <v>44538</v>
      </c>
      <c r="D2386" s="1">
        <v>45114</v>
      </c>
      <c r="E2386" s="1">
        <v>45114</v>
      </c>
      <c r="F2386" s="1">
        <v>45330</v>
      </c>
      <c r="G2386" s="1">
        <v>45330</v>
      </c>
      <c r="H2386">
        <v>6</v>
      </c>
      <c r="I2386">
        <v>27.06</v>
      </c>
      <c r="J2386">
        <v>4.51</v>
      </c>
      <c r="K2386">
        <v>7.97</v>
      </c>
      <c r="L2386" t="s">
        <v>47</v>
      </c>
      <c r="M2386" t="s">
        <v>41</v>
      </c>
      <c r="N2386" t="s">
        <v>42</v>
      </c>
      <c r="O2386">
        <v>25</v>
      </c>
      <c r="P2386" t="s">
        <v>70</v>
      </c>
      <c r="Q2386" t="s">
        <v>55</v>
      </c>
      <c r="R2386" t="s">
        <v>35</v>
      </c>
      <c r="S2386" t="s">
        <v>72</v>
      </c>
      <c r="T2386">
        <v>0</v>
      </c>
      <c r="U2386">
        <v>0</v>
      </c>
      <c r="V2386">
        <v>0</v>
      </c>
      <c r="W2386">
        <v>1</v>
      </c>
      <c r="X2386">
        <v>3</v>
      </c>
      <c r="Y2386" s="1">
        <v>44846</v>
      </c>
      <c r="Z2386" s="1">
        <v>44846</v>
      </c>
      <c r="AA2386">
        <v>0</v>
      </c>
      <c r="AB2386" t="s">
        <v>52</v>
      </c>
      <c r="AC2386" t="b">
        <v>0</v>
      </c>
      <c r="AD2386" t="b">
        <v>0</v>
      </c>
    </row>
    <row r="2387" spans="1:30" x14ac:dyDescent="0.25">
      <c r="A2387" t="s">
        <v>738</v>
      </c>
      <c r="B2387" s="1">
        <v>45566</v>
      </c>
      <c r="D2387" s="1">
        <v>45694</v>
      </c>
      <c r="E2387" s="1">
        <v>45694</v>
      </c>
      <c r="F2387" s="1">
        <v>45898</v>
      </c>
      <c r="G2387" s="1">
        <v>45898</v>
      </c>
      <c r="H2387">
        <v>3</v>
      </c>
      <c r="I2387">
        <v>83.64</v>
      </c>
      <c r="J2387">
        <v>27.88</v>
      </c>
      <c r="K2387">
        <v>64.209999999999994</v>
      </c>
      <c r="L2387" t="s">
        <v>31</v>
      </c>
      <c r="M2387" t="s">
        <v>41</v>
      </c>
      <c r="N2387" t="s">
        <v>33</v>
      </c>
      <c r="O2387">
        <v>16</v>
      </c>
      <c r="P2387" t="s">
        <v>49</v>
      </c>
      <c r="Q2387" t="s">
        <v>43</v>
      </c>
      <c r="R2387" t="s">
        <v>63</v>
      </c>
      <c r="S2387" t="s">
        <v>72</v>
      </c>
      <c r="T2387">
        <v>0</v>
      </c>
      <c r="U2387">
        <v>0</v>
      </c>
      <c r="V2387">
        <v>0</v>
      </c>
      <c r="W2387">
        <v>0</v>
      </c>
      <c r="X2387">
        <v>1</v>
      </c>
      <c r="Y2387" s="1">
        <v>45636</v>
      </c>
      <c r="Z2387" s="1">
        <v>45636</v>
      </c>
      <c r="AA2387">
        <v>0</v>
      </c>
      <c r="AB2387" t="s">
        <v>52</v>
      </c>
      <c r="AC2387" t="b">
        <v>1</v>
      </c>
      <c r="AD2387" t="b">
        <v>0</v>
      </c>
    </row>
    <row r="2388" spans="1:30" x14ac:dyDescent="0.25">
      <c r="A2388" t="s">
        <v>2430</v>
      </c>
      <c r="B2388" s="1">
        <v>44090</v>
      </c>
      <c r="D2388" s="1">
        <v>44642</v>
      </c>
      <c r="E2388" s="1">
        <v>44642</v>
      </c>
      <c r="F2388" s="1">
        <v>45481</v>
      </c>
      <c r="G2388" s="1">
        <v>45481</v>
      </c>
      <c r="H2388">
        <v>2</v>
      </c>
      <c r="I2388">
        <v>89.42</v>
      </c>
      <c r="J2388">
        <v>44.71</v>
      </c>
      <c r="K2388">
        <v>39.479999999999997</v>
      </c>
      <c r="L2388" t="s">
        <v>47</v>
      </c>
      <c r="M2388" t="s">
        <v>60</v>
      </c>
      <c r="N2388" t="s">
        <v>33</v>
      </c>
      <c r="O2388">
        <v>39</v>
      </c>
      <c r="P2388" t="s">
        <v>34</v>
      </c>
      <c r="Q2388" t="s">
        <v>43</v>
      </c>
      <c r="R2388" t="s">
        <v>56</v>
      </c>
      <c r="S2388" t="s">
        <v>96</v>
      </c>
      <c r="T2388">
        <v>1</v>
      </c>
      <c r="U2388">
        <v>0</v>
      </c>
      <c r="V2388">
        <v>0</v>
      </c>
      <c r="W2388">
        <v>0</v>
      </c>
      <c r="X2388">
        <v>0</v>
      </c>
      <c r="Y2388" s="1">
        <v>44352</v>
      </c>
      <c r="Z2388" s="1">
        <v>44352</v>
      </c>
      <c r="AA2388">
        <v>7</v>
      </c>
      <c r="AB2388" t="s">
        <v>73</v>
      </c>
      <c r="AC2388" t="b">
        <v>1</v>
      </c>
      <c r="AD2388" t="b">
        <v>1</v>
      </c>
    </row>
    <row r="2389" spans="1:30" x14ac:dyDescent="0.25">
      <c r="A2389" t="s">
        <v>2431</v>
      </c>
      <c r="B2389" s="1">
        <v>45484</v>
      </c>
      <c r="D2389" s="1">
        <v>45753</v>
      </c>
      <c r="E2389" s="1">
        <v>45753</v>
      </c>
      <c r="F2389" s="1">
        <v>45764</v>
      </c>
      <c r="G2389" s="1">
        <v>45764</v>
      </c>
      <c r="H2389">
        <v>2</v>
      </c>
      <c r="I2389">
        <v>144.72</v>
      </c>
      <c r="J2389">
        <v>72.36</v>
      </c>
      <c r="K2389">
        <v>28.82</v>
      </c>
      <c r="L2389" t="s">
        <v>59</v>
      </c>
      <c r="M2389" t="s">
        <v>60</v>
      </c>
      <c r="N2389" t="s">
        <v>33</v>
      </c>
      <c r="O2389">
        <v>37</v>
      </c>
      <c r="P2389" t="s">
        <v>34</v>
      </c>
      <c r="Q2389" t="s">
        <v>90</v>
      </c>
      <c r="R2389" t="s">
        <v>35</v>
      </c>
      <c r="S2389" t="s">
        <v>96</v>
      </c>
      <c r="T2389">
        <v>0</v>
      </c>
      <c r="U2389">
        <v>0</v>
      </c>
      <c r="V2389">
        <v>0</v>
      </c>
      <c r="W2389">
        <v>0</v>
      </c>
      <c r="X2389">
        <v>1</v>
      </c>
      <c r="Y2389" s="1">
        <v>45622</v>
      </c>
      <c r="Z2389" s="1">
        <v>45622</v>
      </c>
      <c r="AA2389">
        <v>10</v>
      </c>
      <c r="AB2389" t="s">
        <v>52</v>
      </c>
      <c r="AC2389" t="b">
        <v>1</v>
      </c>
      <c r="AD2389" t="b">
        <v>1</v>
      </c>
    </row>
    <row r="2390" spans="1:30" x14ac:dyDescent="0.25">
      <c r="A2390" t="s">
        <v>2432</v>
      </c>
      <c r="B2390" s="1">
        <v>45069</v>
      </c>
      <c r="D2390" s="1">
        <v>45829</v>
      </c>
      <c r="E2390" s="1">
        <v>45829</v>
      </c>
      <c r="F2390" s="1">
        <v>45837</v>
      </c>
      <c r="G2390" s="1">
        <v>45837</v>
      </c>
      <c r="H2390">
        <v>3</v>
      </c>
      <c r="I2390">
        <v>136.16</v>
      </c>
      <c r="J2390">
        <v>45.39</v>
      </c>
      <c r="K2390">
        <v>13.41</v>
      </c>
      <c r="L2390" t="s">
        <v>31</v>
      </c>
      <c r="M2390" t="s">
        <v>88</v>
      </c>
      <c r="N2390" t="s">
        <v>33</v>
      </c>
      <c r="O2390">
        <v>47</v>
      </c>
      <c r="P2390" t="s">
        <v>34</v>
      </c>
      <c r="Q2390" t="s">
        <v>66</v>
      </c>
      <c r="R2390" t="s">
        <v>63</v>
      </c>
      <c r="S2390" t="s">
        <v>100</v>
      </c>
      <c r="T2390">
        <v>0</v>
      </c>
      <c r="U2390">
        <v>0</v>
      </c>
      <c r="V2390">
        <v>0</v>
      </c>
      <c r="W2390">
        <v>0</v>
      </c>
      <c r="X2390">
        <v>0</v>
      </c>
      <c r="Y2390" s="1">
        <v>45386</v>
      </c>
      <c r="Z2390" s="1">
        <v>45386</v>
      </c>
      <c r="AA2390">
        <v>0</v>
      </c>
      <c r="AB2390" t="s">
        <v>38</v>
      </c>
      <c r="AC2390" t="b">
        <v>1</v>
      </c>
      <c r="AD2390" t="b">
        <v>1</v>
      </c>
    </row>
    <row r="2391" spans="1:30" x14ac:dyDescent="0.25">
      <c r="A2391" t="s">
        <v>2433</v>
      </c>
      <c r="B2391" s="1">
        <v>45043</v>
      </c>
      <c r="D2391" s="1">
        <v>45369</v>
      </c>
      <c r="E2391" s="1">
        <v>45369</v>
      </c>
      <c r="F2391" s="1">
        <v>45787</v>
      </c>
      <c r="G2391" s="1">
        <v>45787</v>
      </c>
      <c r="H2391">
        <v>6</v>
      </c>
      <c r="I2391">
        <v>375.63</v>
      </c>
      <c r="J2391">
        <v>62.61</v>
      </c>
      <c r="K2391">
        <v>92.33</v>
      </c>
      <c r="L2391" t="s">
        <v>87</v>
      </c>
      <c r="M2391" t="s">
        <v>69</v>
      </c>
      <c r="N2391" t="s">
        <v>48</v>
      </c>
      <c r="O2391">
        <v>36</v>
      </c>
      <c r="P2391" t="s">
        <v>34</v>
      </c>
      <c r="Q2391" t="s">
        <v>50</v>
      </c>
      <c r="R2391" t="s">
        <v>56</v>
      </c>
      <c r="S2391" t="s">
        <v>85</v>
      </c>
      <c r="T2391">
        <v>0</v>
      </c>
      <c r="U2391">
        <v>0</v>
      </c>
      <c r="V2391">
        <v>0</v>
      </c>
      <c r="W2391">
        <v>0</v>
      </c>
      <c r="X2391">
        <v>3</v>
      </c>
      <c r="Y2391" s="1">
        <v>45164</v>
      </c>
      <c r="Z2391" s="1">
        <v>45164</v>
      </c>
      <c r="AA2391">
        <v>0</v>
      </c>
      <c r="AB2391" t="s">
        <v>38</v>
      </c>
      <c r="AC2391" t="b">
        <v>0</v>
      </c>
      <c r="AD2391" t="b">
        <v>0</v>
      </c>
    </row>
    <row r="2392" spans="1:30" x14ac:dyDescent="0.25">
      <c r="A2392" t="s">
        <v>2434</v>
      </c>
      <c r="B2392" s="1">
        <v>45238</v>
      </c>
      <c r="D2392" s="1">
        <v>45734</v>
      </c>
      <c r="E2392" s="1">
        <v>45734</v>
      </c>
      <c r="F2392" s="1">
        <v>45852</v>
      </c>
      <c r="G2392" s="1">
        <v>45852</v>
      </c>
      <c r="H2392">
        <v>6</v>
      </c>
      <c r="I2392">
        <v>573.85</v>
      </c>
      <c r="J2392">
        <v>95.64</v>
      </c>
      <c r="K2392">
        <v>197.02</v>
      </c>
      <c r="L2392" t="s">
        <v>31</v>
      </c>
      <c r="M2392" t="s">
        <v>69</v>
      </c>
      <c r="N2392" t="s">
        <v>42</v>
      </c>
      <c r="O2392">
        <v>24</v>
      </c>
      <c r="P2392" t="s">
        <v>70</v>
      </c>
      <c r="Q2392" t="s">
        <v>66</v>
      </c>
      <c r="R2392" t="s">
        <v>35</v>
      </c>
      <c r="S2392" t="s">
        <v>100</v>
      </c>
      <c r="T2392">
        <v>0</v>
      </c>
      <c r="U2392">
        <v>0</v>
      </c>
      <c r="V2392">
        <v>0</v>
      </c>
      <c r="W2392">
        <v>1</v>
      </c>
      <c r="X2392">
        <v>2</v>
      </c>
      <c r="Y2392">
        <v>0</v>
      </c>
      <c r="Z2392" t="s">
        <v>37</v>
      </c>
      <c r="AA2392">
        <v>0</v>
      </c>
      <c r="AB2392" t="s">
        <v>38</v>
      </c>
      <c r="AC2392" t="b">
        <v>1</v>
      </c>
      <c r="AD2392" t="b">
        <v>0</v>
      </c>
    </row>
    <row r="2393" spans="1:30" x14ac:dyDescent="0.25">
      <c r="A2393" t="s">
        <v>2435</v>
      </c>
      <c r="B2393" s="1">
        <v>44447</v>
      </c>
      <c r="D2393" s="1">
        <v>44682</v>
      </c>
      <c r="E2393" s="1">
        <v>44682</v>
      </c>
      <c r="F2393" s="1">
        <v>45362</v>
      </c>
      <c r="G2393" s="1">
        <v>45362</v>
      </c>
      <c r="H2393">
        <v>4</v>
      </c>
      <c r="I2393">
        <v>155.07</v>
      </c>
      <c r="J2393">
        <v>38.770000000000003</v>
      </c>
      <c r="K2393">
        <v>39.76</v>
      </c>
      <c r="L2393" t="s">
        <v>87</v>
      </c>
      <c r="M2393" t="s">
        <v>69</v>
      </c>
      <c r="N2393" t="s">
        <v>42</v>
      </c>
      <c r="O2393">
        <v>23</v>
      </c>
      <c r="P2393" t="s">
        <v>70</v>
      </c>
      <c r="Q2393" t="s">
        <v>43</v>
      </c>
      <c r="R2393" t="s">
        <v>67</v>
      </c>
      <c r="S2393" t="s">
        <v>85</v>
      </c>
      <c r="T2393">
        <v>1</v>
      </c>
      <c r="U2393">
        <v>0</v>
      </c>
      <c r="V2393">
        <v>0</v>
      </c>
      <c r="W2393">
        <v>1</v>
      </c>
      <c r="X2393">
        <v>2</v>
      </c>
      <c r="Y2393" s="1">
        <v>44703</v>
      </c>
      <c r="Z2393" s="1">
        <v>44703</v>
      </c>
      <c r="AA2393">
        <v>0</v>
      </c>
      <c r="AB2393" t="s">
        <v>52</v>
      </c>
      <c r="AC2393" t="b">
        <v>1</v>
      </c>
      <c r="AD2393" t="b">
        <v>1</v>
      </c>
    </row>
    <row r="2394" spans="1:30" x14ac:dyDescent="0.25">
      <c r="A2394" t="s">
        <v>2436</v>
      </c>
      <c r="B2394" s="1">
        <v>45536</v>
      </c>
      <c r="D2394" s="1">
        <v>45758</v>
      </c>
      <c r="E2394" s="1">
        <v>45758</v>
      </c>
      <c r="F2394">
        <v>0</v>
      </c>
      <c r="G2394" t="s">
        <v>92</v>
      </c>
      <c r="H2394">
        <v>0</v>
      </c>
      <c r="I2394">
        <v>0</v>
      </c>
      <c r="J2394">
        <v>0</v>
      </c>
      <c r="K2394">
        <v>0</v>
      </c>
      <c r="L2394" t="s">
        <v>40</v>
      </c>
      <c r="M2394" t="s">
        <v>62</v>
      </c>
      <c r="N2394" t="s">
        <v>42</v>
      </c>
      <c r="O2394">
        <v>42</v>
      </c>
      <c r="P2394" t="s">
        <v>34</v>
      </c>
      <c r="Q2394" t="s">
        <v>82</v>
      </c>
      <c r="R2394" t="s">
        <v>63</v>
      </c>
      <c r="S2394" t="s">
        <v>57</v>
      </c>
      <c r="T2394">
        <v>0</v>
      </c>
      <c r="U2394">
        <v>0</v>
      </c>
      <c r="V2394">
        <v>0</v>
      </c>
      <c r="W2394">
        <v>0</v>
      </c>
      <c r="X2394">
        <v>0</v>
      </c>
      <c r="Y2394" s="1">
        <v>45639</v>
      </c>
      <c r="Z2394" s="1">
        <v>45639</v>
      </c>
      <c r="AA2394">
        <v>0</v>
      </c>
      <c r="AB2394" t="s">
        <v>38</v>
      </c>
      <c r="AC2394" t="b">
        <v>0</v>
      </c>
      <c r="AD2394" t="b">
        <v>0</v>
      </c>
    </row>
    <row r="2395" spans="1:30" x14ac:dyDescent="0.25">
      <c r="A2395" t="s">
        <v>2437</v>
      </c>
      <c r="B2395" s="1">
        <v>45034</v>
      </c>
      <c r="D2395" s="1">
        <v>45522</v>
      </c>
      <c r="E2395" s="1">
        <v>45522</v>
      </c>
      <c r="F2395" s="1">
        <v>45887</v>
      </c>
      <c r="G2395" s="1">
        <v>45887</v>
      </c>
      <c r="H2395">
        <v>3</v>
      </c>
      <c r="I2395">
        <v>212.03</v>
      </c>
      <c r="J2395">
        <v>70.680000000000007</v>
      </c>
      <c r="K2395">
        <v>28.69</v>
      </c>
      <c r="L2395" t="s">
        <v>47</v>
      </c>
      <c r="M2395" t="s">
        <v>32</v>
      </c>
      <c r="N2395" t="s">
        <v>42</v>
      </c>
      <c r="O2395">
        <v>42</v>
      </c>
      <c r="P2395" t="s">
        <v>34</v>
      </c>
      <c r="Q2395" t="s">
        <v>43</v>
      </c>
      <c r="R2395" t="s">
        <v>63</v>
      </c>
      <c r="S2395" t="s">
        <v>51</v>
      </c>
      <c r="T2395">
        <v>2</v>
      </c>
      <c r="U2395">
        <v>0</v>
      </c>
      <c r="V2395">
        <v>0</v>
      </c>
      <c r="W2395">
        <v>0</v>
      </c>
      <c r="X2395">
        <v>2</v>
      </c>
      <c r="Y2395" s="1">
        <v>45941</v>
      </c>
      <c r="Z2395" s="1">
        <v>45941</v>
      </c>
      <c r="AA2395">
        <v>0</v>
      </c>
      <c r="AB2395" t="s">
        <v>38</v>
      </c>
      <c r="AC2395" t="b">
        <v>1</v>
      </c>
      <c r="AD2395" t="b">
        <v>0</v>
      </c>
    </row>
    <row r="2396" spans="1:30" x14ac:dyDescent="0.25">
      <c r="A2396" t="s">
        <v>2438</v>
      </c>
      <c r="B2396" s="1">
        <v>44396</v>
      </c>
      <c r="D2396" s="1">
        <v>45200</v>
      </c>
      <c r="E2396" s="1">
        <v>45200</v>
      </c>
      <c r="F2396" s="1">
        <v>45579</v>
      </c>
      <c r="G2396" s="1">
        <v>45579</v>
      </c>
      <c r="H2396">
        <v>2</v>
      </c>
      <c r="I2396">
        <v>146.06</v>
      </c>
      <c r="J2396">
        <v>73.03</v>
      </c>
      <c r="K2396">
        <v>123.71</v>
      </c>
      <c r="L2396" t="s">
        <v>65</v>
      </c>
      <c r="M2396" t="s">
        <v>88</v>
      </c>
      <c r="N2396" t="s">
        <v>42</v>
      </c>
      <c r="O2396">
        <v>19</v>
      </c>
      <c r="P2396" t="s">
        <v>49</v>
      </c>
      <c r="Q2396" t="s">
        <v>35</v>
      </c>
      <c r="R2396" t="s">
        <v>63</v>
      </c>
      <c r="S2396" t="s">
        <v>35</v>
      </c>
      <c r="T2396">
        <v>0</v>
      </c>
      <c r="U2396">
        <v>1</v>
      </c>
      <c r="V2396">
        <v>0</v>
      </c>
      <c r="W2396">
        <v>0</v>
      </c>
      <c r="X2396">
        <v>0</v>
      </c>
      <c r="Y2396">
        <v>0</v>
      </c>
      <c r="Z2396" t="s">
        <v>37</v>
      </c>
      <c r="AA2396">
        <v>9</v>
      </c>
      <c r="AB2396" t="s">
        <v>52</v>
      </c>
      <c r="AC2396" t="b">
        <v>0</v>
      </c>
      <c r="AD2396" t="b">
        <v>1</v>
      </c>
    </row>
    <row r="2397" spans="1:30" x14ac:dyDescent="0.25">
      <c r="A2397" t="s">
        <v>2439</v>
      </c>
      <c r="B2397" s="1">
        <v>44389</v>
      </c>
      <c r="D2397" s="1">
        <v>45086</v>
      </c>
      <c r="E2397" s="1">
        <v>45086</v>
      </c>
      <c r="F2397" s="1">
        <v>45337</v>
      </c>
      <c r="G2397" s="1">
        <v>45337</v>
      </c>
      <c r="H2397">
        <v>1</v>
      </c>
      <c r="I2397">
        <v>99.53</v>
      </c>
      <c r="J2397">
        <v>99.53</v>
      </c>
      <c r="K2397">
        <v>0.5</v>
      </c>
      <c r="L2397" t="s">
        <v>40</v>
      </c>
      <c r="M2397" t="s">
        <v>32</v>
      </c>
      <c r="N2397" t="s">
        <v>42</v>
      </c>
      <c r="O2397">
        <v>42</v>
      </c>
      <c r="P2397" t="s">
        <v>34</v>
      </c>
      <c r="Q2397" t="s">
        <v>82</v>
      </c>
      <c r="R2397" t="s">
        <v>56</v>
      </c>
      <c r="S2397" t="s">
        <v>100</v>
      </c>
      <c r="T2397">
        <v>0</v>
      </c>
      <c r="U2397">
        <v>1</v>
      </c>
      <c r="V2397">
        <v>0</v>
      </c>
      <c r="W2397">
        <v>0</v>
      </c>
      <c r="X2397">
        <v>0</v>
      </c>
      <c r="Y2397" s="1">
        <v>44682</v>
      </c>
      <c r="Z2397" s="1">
        <v>44682</v>
      </c>
      <c r="AA2397">
        <v>0</v>
      </c>
      <c r="AB2397" t="s">
        <v>38</v>
      </c>
      <c r="AC2397" t="b">
        <v>1</v>
      </c>
      <c r="AD2397" t="b">
        <v>1</v>
      </c>
    </row>
    <row r="2398" spans="1:30" x14ac:dyDescent="0.25">
      <c r="A2398" t="s">
        <v>2440</v>
      </c>
      <c r="B2398" s="1">
        <v>44979</v>
      </c>
      <c r="D2398" s="1">
        <v>45769</v>
      </c>
      <c r="E2398" s="1">
        <v>45769</v>
      </c>
      <c r="F2398" s="1">
        <v>45863</v>
      </c>
      <c r="G2398" s="1">
        <v>45863</v>
      </c>
      <c r="H2398">
        <v>2</v>
      </c>
      <c r="I2398">
        <v>112.29</v>
      </c>
      <c r="J2398">
        <v>56.15</v>
      </c>
      <c r="K2398">
        <v>28.31</v>
      </c>
      <c r="L2398" t="s">
        <v>59</v>
      </c>
      <c r="M2398" t="s">
        <v>62</v>
      </c>
      <c r="N2398" t="s">
        <v>33</v>
      </c>
      <c r="O2398">
        <v>37</v>
      </c>
      <c r="P2398" t="s">
        <v>34</v>
      </c>
      <c r="Q2398" t="s">
        <v>82</v>
      </c>
      <c r="R2398" t="s">
        <v>44</v>
      </c>
      <c r="S2398" t="s">
        <v>51</v>
      </c>
      <c r="T2398">
        <v>0</v>
      </c>
      <c r="U2398">
        <v>0</v>
      </c>
      <c r="V2398">
        <v>0</v>
      </c>
      <c r="W2398">
        <v>0</v>
      </c>
      <c r="X2398">
        <v>1</v>
      </c>
      <c r="Y2398">
        <v>0</v>
      </c>
      <c r="Z2398" t="s">
        <v>37</v>
      </c>
      <c r="AA2398">
        <v>0</v>
      </c>
      <c r="AB2398" t="s">
        <v>73</v>
      </c>
      <c r="AC2398" t="b">
        <v>1</v>
      </c>
      <c r="AD2398" t="b">
        <v>0</v>
      </c>
    </row>
    <row r="2399" spans="1:30" x14ac:dyDescent="0.25">
      <c r="A2399" t="s">
        <v>2441</v>
      </c>
      <c r="B2399" s="1">
        <v>45001</v>
      </c>
      <c r="D2399" s="1">
        <v>45868</v>
      </c>
      <c r="E2399" s="1">
        <v>45868</v>
      </c>
      <c r="F2399" s="1">
        <v>45869</v>
      </c>
      <c r="G2399" s="1">
        <v>45869</v>
      </c>
      <c r="H2399">
        <v>3</v>
      </c>
      <c r="I2399">
        <v>154.22</v>
      </c>
      <c r="J2399">
        <v>51.41</v>
      </c>
      <c r="K2399">
        <v>96.14</v>
      </c>
      <c r="L2399" t="s">
        <v>40</v>
      </c>
      <c r="M2399" t="s">
        <v>88</v>
      </c>
      <c r="N2399" t="s">
        <v>48</v>
      </c>
      <c r="O2399">
        <v>19</v>
      </c>
      <c r="P2399" t="s">
        <v>49</v>
      </c>
      <c r="Q2399" t="s">
        <v>50</v>
      </c>
      <c r="R2399" t="s">
        <v>35</v>
      </c>
      <c r="S2399" t="s">
        <v>72</v>
      </c>
      <c r="T2399">
        <v>0</v>
      </c>
      <c r="U2399">
        <v>1</v>
      </c>
      <c r="V2399">
        <v>0</v>
      </c>
      <c r="W2399">
        <v>0</v>
      </c>
      <c r="X2399">
        <v>1</v>
      </c>
      <c r="Y2399">
        <v>0</v>
      </c>
      <c r="Z2399" t="s">
        <v>37</v>
      </c>
      <c r="AA2399">
        <v>0</v>
      </c>
      <c r="AB2399" t="s">
        <v>38</v>
      </c>
      <c r="AC2399" t="b">
        <v>1</v>
      </c>
      <c r="AD2399" t="b">
        <v>0</v>
      </c>
    </row>
    <row r="2400" spans="1:30" x14ac:dyDescent="0.25">
      <c r="A2400" t="s">
        <v>2442</v>
      </c>
      <c r="B2400" s="1">
        <v>44762</v>
      </c>
      <c r="D2400" s="1">
        <v>45559</v>
      </c>
      <c r="E2400" s="1">
        <v>45559</v>
      </c>
      <c r="F2400" s="1">
        <v>45780</v>
      </c>
      <c r="G2400" s="1">
        <v>45780</v>
      </c>
      <c r="H2400">
        <v>5</v>
      </c>
      <c r="I2400">
        <v>354.15</v>
      </c>
      <c r="J2400">
        <v>70.83</v>
      </c>
      <c r="K2400">
        <v>55.49</v>
      </c>
      <c r="L2400" t="s">
        <v>87</v>
      </c>
      <c r="M2400" t="s">
        <v>60</v>
      </c>
      <c r="N2400" t="s">
        <v>48</v>
      </c>
      <c r="O2400">
        <v>32</v>
      </c>
      <c r="P2400" t="s">
        <v>34</v>
      </c>
      <c r="Q2400" t="s">
        <v>50</v>
      </c>
      <c r="R2400" t="s">
        <v>56</v>
      </c>
      <c r="S2400" t="s">
        <v>36</v>
      </c>
      <c r="T2400">
        <v>0</v>
      </c>
      <c r="U2400">
        <v>0</v>
      </c>
      <c r="V2400">
        <v>0</v>
      </c>
      <c r="W2400">
        <v>0</v>
      </c>
      <c r="X2400">
        <v>1</v>
      </c>
      <c r="Y2400" s="1">
        <v>45226</v>
      </c>
      <c r="Z2400" s="1">
        <v>45226</v>
      </c>
      <c r="AA2400">
        <v>7</v>
      </c>
      <c r="AB2400" t="s">
        <v>38</v>
      </c>
      <c r="AC2400" t="b">
        <v>0</v>
      </c>
      <c r="AD2400" t="b">
        <v>0</v>
      </c>
    </row>
    <row r="2401" spans="1:30" x14ac:dyDescent="0.25">
      <c r="A2401" t="s">
        <v>2443</v>
      </c>
      <c r="B2401" s="1">
        <v>45358</v>
      </c>
      <c r="D2401" s="1">
        <v>45945</v>
      </c>
      <c r="E2401" s="1">
        <v>45945</v>
      </c>
      <c r="F2401" s="1">
        <v>45945</v>
      </c>
      <c r="G2401" s="1">
        <v>45945</v>
      </c>
      <c r="H2401">
        <v>3</v>
      </c>
      <c r="I2401">
        <v>121.29</v>
      </c>
      <c r="J2401">
        <v>40.43</v>
      </c>
      <c r="K2401">
        <v>19.920000000000002</v>
      </c>
      <c r="L2401" t="s">
        <v>59</v>
      </c>
      <c r="M2401" t="s">
        <v>32</v>
      </c>
      <c r="N2401" t="s">
        <v>48</v>
      </c>
      <c r="O2401">
        <v>44</v>
      </c>
      <c r="P2401" t="s">
        <v>34</v>
      </c>
      <c r="Q2401" t="s">
        <v>82</v>
      </c>
      <c r="R2401" t="s">
        <v>35</v>
      </c>
      <c r="S2401" t="s">
        <v>85</v>
      </c>
      <c r="T2401">
        <v>0</v>
      </c>
      <c r="U2401">
        <v>0</v>
      </c>
      <c r="V2401">
        <v>0</v>
      </c>
      <c r="W2401">
        <v>0</v>
      </c>
      <c r="X2401">
        <v>1</v>
      </c>
      <c r="Y2401" s="1">
        <v>45377</v>
      </c>
      <c r="Z2401" s="1">
        <v>45377</v>
      </c>
      <c r="AA2401">
        <v>0</v>
      </c>
      <c r="AB2401" t="s">
        <v>52</v>
      </c>
      <c r="AC2401" t="b">
        <v>1</v>
      </c>
      <c r="AD2401" t="b">
        <v>1</v>
      </c>
    </row>
    <row r="2402" spans="1:30" x14ac:dyDescent="0.25">
      <c r="A2402" t="s">
        <v>2444</v>
      </c>
      <c r="B2402" s="1">
        <v>43879</v>
      </c>
      <c r="D2402" s="1">
        <v>44142</v>
      </c>
      <c r="E2402" s="1">
        <v>44142</v>
      </c>
      <c r="F2402" s="1">
        <v>45062</v>
      </c>
      <c r="G2402" s="1">
        <v>45062</v>
      </c>
      <c r="H2402">
        <v>4</v>
      </c>
      <c r="I2402">
        <v>228.69</v>
      </c>
      <c r="J2402">
        <v>57.17</v>
      </c>
      <c r="K2402">
        <v>130.21</v>
      </c>
      <c r="L2402" t="s">
        <v>31</v>
      </c>
      <c r="M2402" t="s">
        <v>41</v>
      </c>
      <c r="N2402" t="s">
        <v>42</v>
      </c>
      <c r="O2402">
        <v>43</v>
      </c>
      <c r="P2402" t="s">
        <v>34</v>
      </c>
      <c r="Q2402" t="s">
        <v>82</v>
      </c>
      <c r="R2402" t="s">
        <v>35</v>
      </c>
      <c r="S2402" t="s">
        <v>100</v>
      </c>
      <c r="T2402">
        <v>0</v>
      </c>
      <c r="U2402">
        <v>0</v>
      </c>
      <c r="V2402">
        <v>0</v>
      </c>
      <c r="W2402">
        <v>0</v>
      </c>
      <c r="X2402">
        <v>3</v>
      </c>
      <c r="Y2402" s="1">
        <v>44348</v>
      </c>
      <c r="Z2402" s="1">
        <v>44348</v>
      </c>
      <c r="AA2402">
        <v>0</v>
      </c>
      <c r="AB2402" t="s">
        <v>52</v>
      </c>
      <c r="AC2402" t="b">
        <v>0</v>
      </c>
      <c r="AD2402" t="b">
        <v>1</v>
      </c>
    </row>
    <row r="2403" spans="1:30" x14ac:dyDescent="0.25">
      <c r="A2403" t="s">
        <v>2445</v>
      </c>
      <c r="B2403" s="1">
        <v>45314</v>
      </c>
      <c r="D2403" s="1">
        <v>45677</v>
      </c>
      <c r="E2403" s="1">
        <v>45677</v>
      </c>
      <c r="F2403" s="1">
        <v>45939</v>
      </c>
      <c r="G2403" s="1">
        <v>45939</v>
      </c>
      <c r="H2403">
        <v>1</v>
      </c>
      <c r="I2403">
        <v>110.14</v>
      </c>
      <c r="J2403">
        <v>110.14</v>
      </c>
      <c r="K2403">
        <v>181.16</v>
      </c>
      <c r="L2403" t="s">
        <v>59</v>
      </c>
      <c r="M2403" t="s">
        <v>54</v>
      </c>
      <c r="N2403" t="s">
        <v>33</v>
      </c>
      <c r="O2403">
        <v>32</v>
      </c>
      <c r="P2403" t="s">
        <v>34</v>
      </c>
      <c r="Q2403" t="s">
        <v>55</v>
      </c>
      <c r="R2403" t="s">
        <v>63</v>
      </c>
      <c r="S2403" t="s">
        <v>57</v>
      </c>
      <c r="T2403">
        <v>0</v>
      </c>
      <c r="U2403">
        <v>0</v>
      </c>
      <c r="V2403">
        <v>0</v>
      </c>
      <c r="W2403">
        <v>1</v>
      </c>
      <c r="X2403">
        <v>1</v>
      </c>
      <c r="Y2403" s="1">
        <v>45483</v>
      </c>
      <c r="Z2403" s="1">
        <v>45483</v>
      </c>
      <c r="AA2403">
        <v>0</v>
      </c>
      <c r="AB2403" t="s">
        <v>38</v>
      </c>
      <c r="AC2403" t="b">
        <v>1</v>
      </c>
      <c r="AD2403" t="b">
        <v>0</v>
      </c>
    </row>
    <row r="2404" spans="1:30" x14ac:dyDescent="0.25">
      <c r="A2404" t="s">
        <v>2446</v>
      </c>
      <c r="B2404" s="1">
        <v>45193</v>
      </c>
      <c r="D2404" s="1">
        <v>45571</v>
      </c>
      <c r="E2404" s="1">
        <v>45571</v>
      </c>
      <c r="F2404" s="1">
        <v>45716</v>
      </c>
      <c r="G2404" s="1">
        <v>45716</v>
      </c>
      <c r="H2404">
        <v>5</v>
      </c>
      <c r="I2404">
        <v>429.48</v>
      </c>
      <c r="J2404">
        <v>85.9</v>
      </c>
      <c r="K2404">
        <v>26.76</v>
      </c>
      <c r="L2404" t="s">
        <v>40</v>
      </c>
      <c r="M2404" t="s">
        <v>76</v>
      </c>
      <c r="N2404" t="s">
        <v>48</v>
      </c>
      <c r="O2404">
        <v>37</v>
      </c>
      <c r="P2404" t="s">
        <v>34</v>
      </c>
      <c r="Q2404" t="s">
        <v>35</v>
      </c>
      <c r="R2404" t="s">
        <v>44</v>
      </c>
      <c r="S2404" t="s">
        <v>36</v>
      </c>
      <c r="T2404">
        <v>0</v>
      </c>
      <c r="U2404">
        <v>0</v>
      </c>
      <c r="V2404">
        <v>0</v>
      </c>
      <c r="W2404">
        <v>0</v>
      </c>
      <c r="X2404">
        <v>2</v>
      </c>
      <c r="Y2404" s="1">
        <v>45674</v>
      </c>
      <c r="Z2404" s="1">
        <v>45674</v>
      </c>
      <c r="AA2404">
        <v>0</v>
      </c>
      <c r="AB2404" t="s">
        <v>38</v>
      </c>
      <c r="AC2404" t="b">
        <v>1</v>
      </c>
      <c r="AD2404" t="b">
        <v>0</v>
      </c>
    </row>
    <row r="2405" spans="1:30" x14ac:dyDescent="0.25">
      <c r="A2405" t="s">
        <v>2447</v>
      </c>
      <c r="B2405" s="1">
        <v>45000</v>
      </c>
      <c r="D2405" s="1">
        <v>45342</v>
      </c>
      <c r="E2405" s="1">
        <v>45342</v>
      </c>
      <c r="F2405">
        <v>0</v>
      </c>
      <c r="G2405" t="s">
        <v>92</v>
      </c>
      <c r="H2405">
        <v>0</v>
      </c>
      <c r="I2405">
        <v>0</v>
      </c>
      <c r="J2405">
        <v>0</v>
      </c>
      <c r="K2405">
        <v>0</v>
      </c>
      <c r="L2405" t="s">
        <v>31</v>
      </c>
      <c r="M2405" t="s">
        <v>62</v>
      </c>
      <c r="N2405" t="s">
        <v>42</v>
      </c>
      <c r="O2405">
        <v>34</v>
      </c>
      <c r="P2405" t="s">
        <v>34</v>
      </c>
      <c r="Q2405" t="s">
        <v>55</v>
      </c>
      <c r="R2405" t="s">
        <v>56</v>
      </c>
      <c r="S2405" t="s">
        <v>85</v>
      </c>
      <c r="T2405">
        <v>0</v>
      </c>
      <c r="U2405">
        <v>0</v>
      </c>
      <c r="V2405">
        <v>0</v>
      </c>
      <c r="W2405">
        <v>0</v>
      </c>
      <c r="X2405">
        <v>0</v>
      </c>
      <c r="Y2405" s="1">
        <v>45042</v>
      </c>
      <c r="Z2405" s="1">
        <v>45042</v>
      </c>
      <c r="AA2405">
        <v>0</v>
      </c>
      <c r="AB2405" t="s">
        <v>73</v>
      </c>
      <c r="AC2405" t="b">
        <v>1</v>
      </c>
      <c r="AD2405" t="b">
        <v>0</v>
      </c>
    </row>
    <row r="2406" spans="1:30" x14ac:dyDescent="0.25">
      <c r="A2406" t="s">
        <v>2448</v>
      </c>
      <c r="B2406" s="1">
        <v>45055</v>
      </c>
      <c r="D2406" s="1">
        <v>45246</v>
      </c>
      <c r="E2406" s="1">
        <v>45246</v>
      </c>
      <c r="F2406" s="1">
        <v>45588</v>
      </c>
      <c r="G2406" s="1">
        <v>45588</v>
      </c>
      <c r="H2406">
        <v>3</v>
      </c>
      <c r="I2406">
        <v>142.26</v>
      </c>
      <c r="J2406">
        <v>47.42</v>
      </c>
      <c r="K2406">
        <v>45.66</v>
      </c>
      <c r="L2406" t="s">
        <v>31</v>
      </c>
      <c r="M2406" t="s">
        <v>88</v>
      </c>
      <c r="N2406" t="s">
        <v>33</v>
      </c>
      <c r="O2406">
        <v>24</v>
      </c>
      <c r="P2406" t="s">
        <v>70</v>
      </c>
      <c r="Q2406" t="s">
        <v>50</v>
      </c>
      <c r="R2406" t="s">
        <v>56</v>
      </c>
      <c r="S2406" t="s">
        <v>51</v>
      </c>
      <c r="T2406">
        <v>0</v>
      </c>
      <c r="U2406">
        <v>0</v>
      </c>
      <c r="V2406">
        <v>0</v>
      </c>
      <c r="W2406">
        <v>0</v>
      </c>
      <c r="X2406">
        <v>0</v>
      </c>
      <c r="Y2406" s="1">
        <v>45588</v>
      </c>
      <c r="Z2406" s="1">
        <v>45588</v>
      </c>
      <c r="AA2406">
        <v>0</v>
      </c>
      <c r="AB2406" t="s">
        <v>52</v>
      </c>
      <c r="AC2406" t="b">
        <v>1</v>
      </c>
      <c r="AD2406" t="b">
        <v>1</v>
      </c>
    </row>
    <row r="2407" spans="1:30" x14ac:dyDescent="0.25">
      <c r="A2407" t="s">
        <v>2449</v>
      </c>
      <c r="B2407" s="1">
        <v>45413</v>
      </c>
      <c r="D2407" s="1">
        <v>45467</v>
      </c>
      <c r="E2407" s="1">
        <v>45467</v>
      </c>
      <c r="F2407" s="1">
        <v>45690</v>
      </c>
      <c r="G2407" s="1">
        <v>45690</v>
      </c>
      <c r="H2407">
        <v>3</v>
      </c>
      <c r="I2407">
        <v>3.59</v>
      </c>
      <c r="J2407">
        <v>1.2</v>
      </c>
      <c r="K2407">
        <v>0.56999999999999995</v>
      </c>
      <c r="L2407" t="s">
        <v>59</v>
      </c>
      <c r="M2407" t="s">
        <v>62</v>
      </c>
      <c r="N2407" t="s">
        <v>48</v>
      </c>
      <c r="O2407">
        <v>31</v>
      </c>
      <c r="P2407" t="s">
        <v>34</v>
      </c>
      <c r="Q2407" t="s">
        <v>35</v>
      </c>
      <c r="R2407" t="s">
        <v>44</v>
      </c>
      <c r="S2407" t="s">
        <v>57</v>
      </c>
      <c r="T2407">
        <v>0</v>
      </c>
      <c r="U2407">
        <v>0</v>
      </c>
      <c r="V2407">
        <v>0</v>
      </c>
      <c r="W2407">
        <v>0</v>
      </c>
      <c r="X2407">
        <v>1</v>
      </c>
      <c r="Y2407" s="1">
        <v>45624</v>
      </c>
      <c r="Z2407" s="1">
        <v>45624</v>
      </c>
      <c r="AA2407">
        <v>0</v>
      </c>
      <c r="AB2407" t="s">
        <v>38</v>
      </c>
      <c r="AC2407" t="b">
        <v>1</v>
      </c>
      <c r="AD2407" t="b">
        <v>0</v>
      </c>
    </row>
    <row r="2408" spans="1:30" x14ac:dyDescent="0.25">
      <c r="A2408" t="s">
        <v>2450</v>
      </c>
      <c r="B2408" s="1">
        <v>44170</v>
      </c>
      <c r="D2408" s="1">
        <v>45543</v>
      </c>
      <c r="E2408" s="1">
        <v>45543</v>
      </c>
      <c r="F2408" s="1">
        <v>45889</v>
      </c>
      <c r="G2408" s="1">
        <v>45889</v>
      </c>
      <c r="H2408">
        <v>5</v>
      </c>
      <c r="I2408">
        <v>512.64</v>
      </c>
      <c r="J2408">
        <v>102.53</v>
      </c>
      <c r="K2408">
        <v>126.39</v>
      </c>
      <c r="L2408" t="s">
        <v>87</v>
      </c>
      <c r="M2408" t="s">
        <v>76</v>
      </c>
      <c r="N2408" t="s">
        <v>48</v>
      </c>
      <c r="O2408">
        <v>39</v>
      </c>
      <c r="P2408" t="s">
        <v>34</v>
      </c>
      <c r="Q2408" t="s">
        <v>90</v>
      </c>
      <c r="R2408" t="s">
        <v>35</v>
      </c>
      <c r="S2408" t="s">
        <v>57</v>
      </c>
      <c r="T2408">
        <v>1</v>
      </c>
      <c r="U2408">
        <v>0</v>
      </c>
      <c r="V2408">
        <v>0</v>
      </c>
      <c r="W2408">
        <v>0</v>
      </c>
      <c r="X2408">
        <v>1</v>
      </c>
      <c r="Y2408" s="1">
        <v>44992</v>
      </c>
      <c r="Z2408" s="1">
        <v>44992</v>
      </c>
      <c r="AA2408">
        <v>5</v>
      </c>
      <c r="AB2408" t="s">
        <v>52</v>
      </c>
      <c r="AC2408" t="b">
        <v>0</v>
      </c>
      <c r="AD2408" t="b">
        <v>0</v>
      </c>
    </row>
    <row r="2409" spans="1:30" x14ac:dyDescent="0.25">
      <c r="A2409" t="s">
        <v>2451</v>
      </c>
      <c r="B2409" s="1">
        <v>45289</v>
      </c>
      <c r="D2409" s="1">
        <v>45507</v>
      </c>
      <c r="E2409" s="1">
        <v>45507</v>
      </c>
      <c r="F2409" s="1">
        <v>45751</v>
      </c>
      <c r="G2409" s="1">
        <v>45751</v>
      </c>
      <c r="H2409">
        <v>6</v>
      </c>
      <c r="I2409">
        <v>180.54</v>
      </c>
      <c r="J2409">
        <v>30.09</v>
      </c>
      <c r="K2409">
        <v>52.36</v>
      </c>
      <c r="L2409" t="s">
        <v>31</v>
      </c>
      <c r="M2409" t="s">
        <v>76</v>
      </c>
      <c r="N2409" t="s">
        <v>42</v>
      </c>
      <c r="O2409">
        <v>26</v>
      </c>
      <c r="P2409" t="s">
        <v>70</v>
      </c>
      <c r="Q2409" t="s">
        <v>35</v>
      </c>
      <c r="R2409" t="s">
        <v>35</v>
      </c>
      <c r="S2409" t="s">
        <v>72</v>
      </c>
      <c r="T2409">
        <v>0</v>
      </c>
      <c r="U2409">
        <v>1</v>
      </c>
      <c r="V2409">
        <v>0</v>
      </c>
      <c r="W2409">
        <v>0</v>
      </c>
      <c r="X2409">
        <v>1</v>
      </c>
      <c r="Y2409" s="1">
        <v>45296</v>
      </c>
      <c r="Z2409" s="1">
        <v>45296</v>
      </c>
      <c r="AA2409">
        <v>0</v>
      </c>
      <c r="AB2409" t="s">
        <v>38</v>
      </c>
      <c r="AC2409" t="b">
        <v>1</v>
      </c>
      <c r="AD2409" t="b">
        <v>0</v>
      </c>
    </row>
    <row r="2410" spans="1:30" x14ac:dyDescent="0.25">
      <c r="A2410" t="s">
        <v>2452</v>
      </c>
      <c r="B2410" s="1">
        <v>44444</v>
      </c>
      <c r="D2410" s="1">
        <v>44457</v>
      </c>
      <c r="E2410" s="1">
        <v>44457</v>
      </c>
      <c r="F2410" s="1">
        <v>45200</v>
      </c>
      <c r="G2410" s="1">
        <v>45200</v>
      </c>
      <c r="H2410">
        <v>5</v>
      </c>
      <c r="I2410">
        <v>447.79</v>
      </c>
      <c r="J2410">
        <v>89.56</v>
      </c>
      <c r="K2410">
        <v>133.71</v>
      </c>
      <c r="L2410" t="s">
        <v>40</v>
      </c>
      <c r="M2410" t="s">
        <v>54</v>
      </c>
      <c r="N2410" t="s">
        <v>48</v>
      </c>
      <c r="O2410">
        <v>37</v>
      </c>
      <c r="P2410" t="s">
        <v>34</v>
      </c>
      <c r="Q2410" t="s">
        <v>66</v>
      </c>
      <c r="R2410" t="s">
        <v>35</v>
      </c>
      <c r="S2410" t="s">
        <v>72</v>
      </c>
      <c r="T2410">
        <v>0</v>
      </c>
      <c r="U2410">
        <v>0</v>
      </c>
      <c r="V2410">
        <v>0</v>
      </c>
      <c r="W2410">
        <v>1</v>
      </c>
      <c r="X2410">
        <v>1</v>
      </c>
      <c r="Y2410">
        <v>0</v>
      </c>
      <c r="Z2410" t="s">
        <v>37</v>
      </c>
      <c r="AA2410">
        <v>0</v>
      </c>
      <c r="AB2410" t="s">
        <v>73</v>
      </c>
      <c r="AC2410" t="b">
        <v>1</v>
      </c>
      <c r="AD2410" t="b">
        <v>1</v>
      </c>
    </row>
    <row r="2411" spans="1:30" x14ac:dyDescent="0.25">
      <c r="A2411" t="s">
        <v>2453</v>
      </c>
      <c r="B2411" s="1">
        <v>44002</v>
      </c>
      <c r="D2411" s="1">
        <v>44260</v>
      </c>
      <c r="E2411" s="1">
        <v>44260</v>
      </c>
      <c r="F2411" s="1">
        <v>44961</v>
      </c>
      <c r="G2411" s="1">
        <v>44961</v>
      </c>
      <c r="H2411">
        <v>2</v>
      </c>
      <c r="I2411">
        <v>97.79</v>
      </c>
      <c r="J2411">
        <v>48.9</v>
      </c>
      <c r="K2411">
        <v>82.43</v>
      </c>
      <c r="L2411" t="s">
        <v>47</v>
      </c>
      <c r="M2411" t="s">
        <v>80</v>
      </c>
      <c r="N2411" t="s">
        <v>42</v>
      </c>
      <c r="O2411">
        <v>33</v>
      </c>
      <c r="P2411" t="s">
        <v>34</v>
      </c>
      <c r="Q2411" t="s">
        <v>90</v>
      </c>
      <c r="R2411" t="s">
        <v>35</v>
      </c>
      <c r="S2411" t="s">
        <v>36</v>
      </c>
      <c r="T2411">
        <v>0</v>
      </c>
      <c r="U2411">
        <v>0</v>
      </c>
      <c r="V2411">
        <v>0</v>
      </c>
      <c r="W2411">
        <v>0</v>
      </c>
      <c r="X2411">
        <v>1</v>
      </c>
      <c r="Y2411" s="1">
        <v>45757</v>
      </c>
      <c r="Z2411" s="1">
        <v>45757</v>
      </c>
      <c r="AA2411">
        <v>0</v>
      </c>
      <c r="AB2411" t="s">
        <v>38</v>
      </c>
      <c r="AC2411" t="b">
        <v>1</v>
      </c>
      <c r="AD2411" t="b">
        <v>0</v>
      </c>
    </row>
    <row r="2412" spans="1:30" x14ac:dyDescent="0.25">
      <c r="A2412" t="s">
        <v>636</v>
      </c>
      <c r="B2412" s="1">
        <v>44161</v>
      </c>
      <c r="D2412" s="1">
        <v>44167</v>
      </c>
      <c r="E2412" s="1">
        <v>44167</v>
      </c>
      <c r="F2412" s="1">
        <v>45102</v>
      </c>
      <c r="G2412" s="1">
        <v>45102</v>
      </c>
      <c r="H2412">
        <v>4</v>
      </c>
      <c r="I2412">
        <v>4.09</v>
      </c>
      <c r="J2412">
        <v>1.02</v>
      </c>
      <c r="K2412">
        <v>1.06</v>
      </c>
      <c r="L2412" t="s">
        <v>65</v>
      </c>
      <c r="M2412" t="s">
        <v>54</v>
      </c>
      <c r="N2412" t="s">
        <v>48</v>
      </c>
      <c r="O2412">
        <v>44</v>
      </c>
      <c r="P2412" t="s">
        <v>34</v>
      </c>
      <c r="Q2412" t="s">
        <v>35</v>
      </c>
      <c r="R2412" t="s">
        <v>44</v>
      </c>
      <c r="S2412" t="s">
        <v>72</v>
      </c>
      <c r="T2412">
        <v>0</v>
      </c>
      <c r="U2412">
        <v>1</v>
      </c>
      <c r="V2412">
        <v>0</v>
      </c>
      <c r="W2412">
        <v>0</v>
      </c>
      <c r="X2412">
        <v>2</v>
      </c>
      <c r="Y2412" s="1">
        <v>45699</v>
      </c>
      <c r="Z2412" s="1">
        <v>45699</v>
      </c>
      <c r="AA2412">
        <v>5</v>
      </c>
      <c r="AB2412" t="s">
        <v>38</v>
      </c>
      <c r="AC2412" t="b">
        <v>0</v>
      </c>
      <c r="AD2412" t="b">
        <v>0</v>
      </c>
    </row>
    <row r="2413" spans="1:30" x14ac:dyDescent="0.25">
      <c r="A2413" t="s">
        <v>2454</v>
      </c>
      <c r="B2413" s="1">
        <v>43934</v>
      </c>
      <c r="D2413" s="1">
        <v>44589</v>
      </c>
      <c r="E2413" s="1">
        <v>44589</v>
      </c>
      <c r="F2413" s="1">
        <v>45292</v>
      </c>
      <c r="G2413" s="1">
        <v>45292</v>
      </c>
      <c r="H2413">
        <v>4</v>
      </c>
      <c r="I2413">
        <v>168.7</v>
      </c>
      <c r="J2413">
        <v>42.18</v>
      </c>
      <c r="K2413">
        <v>69.260000000000005</v>
      </c>
      <c r="L2413" t="s">
        <v>47</v>
      </c>
      <c r="M2413" t="s">
        <v>41</v>
      </c>
      <c r="N2413" t="s">
        <v>42</v>
      </c>
      <c r="O2413">
        <v>37</v>
      </c>
      <c r="P2413" t="s">
        <v>34</v>
      </c>
      <c r="Q2413" t="s">
        <v>35</v>
      </c>
      <c r="R2413" t="s">
        <v>67</v>
      </c>
      <c r="S2413" t="s">
        <v>51</v>
      </c>
      <c r="T2413">
        <v>0</v>
      </c>
      <c r="U2413">
        <v>0</v>
      </c>
      <c r="V2413">
        <v>0</v>
      </c>
      <c r="W2413">
        <v>0</v>
      </c>
      <c r="X2413">
        <v>2</v>
      </c>
      <c r="Y2413" s="1">
        <v>44095</v>
      </c>
      <c r="Z2413" s="1">
        <v>44095</v>
      </c>
      <c r="AA2413">
        <v>0</v>
      </c>
      <c r="AB2413" t="s">
        <v>38</v>
      </c>
      <c r="AC2413" t="b">
        <v>1</v>
      </c>
      <c r="AD2413" t="b">
        <v>1</v>
      </c>
    </row>
    <row r="2414" spans="1:30" x14ac:dyDescent="0.25">
      <c r="A2414" t="s">
        <v>2455</v>
      </c>
      <c r="B2414" s="1">
        <v>44408</v>
      </c>
      <c r="D2414" s="1">
        <v>45198</v>
      </c>
      <c r="E2414" s="1">
        <v>45198</v>
      </c>
      <c r="F2414" s="1">
        <v>45488</v>
      </c>
      <c r="G2414" s="1">
        <v>45488</v>
      </c>
      <c r="H2414">
        <v>1</v>
      </c>
      <c r="I2414">
        <v>102.86</v>
      </c>
      <c r="J2414">
        <v>102.86</v>
      </c>
      <c r="K2414">
        <v>15.86</v>
      </c>
      <c r="L2414" t="s">
        <v>40</v>
      </c>
      <c r="M2414" t="s">
        <v>69</v>
      </c>
      <c r="N2414" t="s">
        <v>33</v>
      </c>
      <c r="O2414">
        <v>16</v>
      </c>
      <c r="P2414" t="s">
        <v>49</v>
      </c>
      <c r="Q2414" t="s">
        <v>66</v>
      </c>
      <c r="R2414" t="s">
        <v>56</v>
      </c>
      <c r="S2414" t="s">
        <v>85</v>
      </c>
      <c r="T2414">
        <v>0</v>
      </c>
      <c r="U2414">
        <v>0</v>
      </c>
      <c r="V2414">
        <v>0</v>
      </c>
      <c r="W2414">
        <v>0</v>
      </c>
      <c r="X2414">
        <v>0</v>
      </c>
      <c r="Y2414" s="1">
        <v>45249</v>
      </c>
      <c r="Z2414" s="1">
        <v>45249</v>
      </c>
      <c r="AA2414">
        <v>0</v>
      </c>
      <c r="AB2414" t="s">
        <v>38</v>
      </c>
      <c r="AC2414" t="b">
        <v>1</v>
      </c>
      <c r="AD2414" t="b">
        <v>0</v>
      </c>
    </row>
    <row r="2415" spans="1:30" x14ac:dyDescent="0.25">
      <c r="A2415" t="s">
        <v>2456</v>
      </c>
      <c r="B2415" s="1">
        <v>45536</v>
      </c>
      <c r="D2415" s="1">
        <v>45634</v>
      </c>
      <c r="E2415" s="1">
        <v>45634</v>
      </c>
      <c r="F2415" s="1">
        <v>45653</v>
      </c>
      <c r="G2415" s="1">
        <v>45653</v>
      </c>
      <c r="H2415">
        <v>2</v>
      </c>
      <c r="I2415">
        <v>133.25</v>
      </c>
      <c r="J2415">
        <v>66.63</v>
      </c>
      <c r="K2415">
        <v>55.06</v>
      </c>
      <c r="L2415" t="s">
        <v>87</v>
      </c>
      <c r="M2415" t="s">
        <v>32</v>
      </c>
      <c r="N2415" t="s">
        <v>48</v>
      </c>
      <c r="O2415">
        <v>21</v>
      </c>
      <c r="P2415" t="s">
        <v>70</v>
      </c>
      <c r="Q2415" t="s">
        <v>55</v>
      </c>
      <c r="R2415" t="s">
        <v>44</v>
      </c>
      <c r="S2415" t="s">
        <v>85</v>
      </c>
      <c r="T2415">
        <v>1</v>
      </c>
      <c r="U2415">
        <v>0</v>
      </c>
      <c r="V2415">
        <v>0</v>
      </c>
      <c r="W2415">
        <v>0</v>
      </c>
      <c r="X2415">
        <v>1</v>
      </c>
      <c r="Y2415" s="1">
        <v>45924</v>
      </c>
      <c r="Z2415" s="1">
        <v>45924</v>
      </c>
      <c r="AA2415">
        <v>0</v>
      </c>
      <c r="AB2415" t="s">
        <v>73</v>
      </c>
      <c r="AC2415" t="b">
        <v>1</v>
      </c>
      <c r="AD2415" t="b">
        <v>0</v>
      </c>
    </row>
    <row r="2416" spans="1:30" x14ac:dyDescent="0.25">
      <c r="A2416" t="s">
        <v>2457</v>
      </c>
      <c r="B2416" s="1">
        <v>44996</v>
      </c>
      <c r="D2416">
        <v>0</v>
      </c>
      <c r="E2416" t="s">
        <v>92</v>
      </c>
      <c r="F2416">
        <v>0</v>
      </c>
      <c r="G2416" t="s">
        <v>92</v>
      </c>
      <c r="H2416">
        <v>0</v>
      </c>
      <c r="I2416">
        <v>0</v>
      </c>
      <c r="J2416">
        <v>0</v>
      </c>
      <c r="K2416">
        <v>0</v>
      </c>
      <c r="L2416" t="s">
        <v>59</v>
      </c>
      <c r="M2416" t="s">
        <v>76</v>
      </c>
      <c r="N2416" t="s">
        <v>33</v>
      </c>
      <c r="O2416">
        <v>26</v>
      </c>
      <c r="P2416" t="s">
        <v>70</v>
      </c>
      <c r="Q2416" t="s">
        <v>43</v>
      </c>
      <c r="R2416" t="s">
        <v>63</v>
      </c>
      <c r="S2416" t="s">
        <v>96</v>
      </c>
      <c r="T2416">
        <v>0</v>
      </c>
      <c r="U2416">
        <v>0</v>
      </c>
      <c r="V2416">
        <v>0</v>
      </c>
      <c r="W2416">
        <v>0</v>
      </c>
      <c r="X2416">
        <v>0</v>
      </c>
      <c r="Y2416" s="1">
        <v>45246</v>
      </c>
      <c r="Z2416" s="1">
        <v>45246</v>
      </c>
      <c r="AA2416">
        <v>0</v>
      </c>
      <c r="AB2416" t="s">
        <v>52</v>
      </c>
      <c r="AC2416" t="b">
        <v>1</v>
      </c>
      <c r="AD2416" t="b">
        <v>0</v>
      </c>
    </row>
    <row r="2417" spans="1:30" x14ac:dyDescent="0.25">
      <c r="A2417" t="s">
        <v>2458</v>
      </c>
      <c r="B2417" s="1">
        <v>44618</v>
      </c>
      <c r="D2417" s="1">
        <v>45344</v>
      </c>
      <c r="E2417" s="1">
        <v>45344</v>
      </c>
      <c r="F2417" s="1">
        <v>45412</v>
      </c>
      <c r="G2417" s="1">
        <v>45412</v>
      </c>
      <c r="H2417">
        <v>6</v>
      </c>
      <c r="I2417">
        <v>317.23</v>
      </c>
      <c r="J2417">
        <v>52.87</v>
      </c>
      <c r="K2417">
        <v>55.43</v>
      </c>
      <c r="L2417" t="s">
        <v>87</v>
      </c>
      <c r="M2417" t="s">
        <v>69</v>
      </c>
      <c r="N2417" t="s">
        <v>48</v>
      </c>
      <c r="O2417">
        <v>16</v>
      </c>
      <c r="P2417" t="s">
        <v>49</v>
      </c>
      <c r="Q2417" t="s">
        <v>55</v>
      </c>
      <c r="R2417" t="s">
        <v>35</v>
      </c>
      <c r="S2417" t="s">
        <v>36</v>
      </c>
      <c r="T2417">
        <v>0</v>
      </c>
      <c r="U2417">
        <v>0</v>
      </c>
      <c r="V2417">
        <v>0</v>
      </c>
      <c r="W2417">
        <v>1</v>
      </c>
      <c r="X2417">
        <v>2</v>
      </c>
      <c r="Y2417">
        <v>0</v>
      </c>
      <c r="Z2417" t="s">
        <v>37</v>
      </c>
      <c r="AA2417">
        <v>0</v>
      </c>
      <c r="AB2417" t="s">
        <v>38</v>
      </c>
      <c r="AC2417" t="b">
        <v>1</v>
      </c>
      <c r="AD2417" t="b">
        <v>0</v>
      </c>
    </row>
    <row r="2418" spans="1:30" x14ac:dyDescent="0.25">
      <c r="A2418" t="s">
        <v>2459</v>
      </c>
      <c r="B2418" s="1">
        <v>45142</v>
      </c>
      <c r="D2418" s="1">
        <v>45288</v>
      </c>
      <c r="E2418" s="1">
        <v>45288</v>
      </c>
      <c r="F2418" s="1">
        <v>45412</v>
      </c>
      <c r="G2418" s="1">
        <v>45412</v>
      </c>
      <c r="H2418">
        <v>4</v>
      </c>
      <c r="I2418">
        <v>91.04</v>
      </c>
      <c r="J2418">
        <v>22.76</v>
      </c>
      <c r="K2418">
        <v>10.33</v>
      </c>
      <c r="L2418" t="s">
        <v>47</v>
      </c>
      <c r="M2418" t="s">
        <v>69</v>
      </c>
      <c r="N2418" t="s">
        <v>48</v>
      </c>
      <c r="O2418">
        <v>21</v>
      </c>
      <c r="P2418" t="s">
        <v>70</v>
      </c>
      <c r="Q2418" t="s">
        <v>35</v>
      </c>
      <c r="R2418" t="s">
        <v>35</v>
      </c>
      <c r="S2418" t="s">
        <v>96</v>
      </c>
      <c r="T2418">
        <v>0</v>
      </c>
      <c r="U2418">
        <v>0</v>
      </c>
      <c r="V2418">
        <v>0</v>
      </c>
      <c r="W2418">
        <v>1</v>
      </c>
      <c r="X2418">
        <v>0</v>
      </c>
      <c r="Y2418" s="1">
        <v>45520</v>
      </c>
      <c r="Z2418" s="1">
        <v>45520</v>
      </c>
      <c r="AA2418">
        <v>0</v>
      </c>
      <c r="AB2418" t="s">
        <v>52</v>
      </c>
      <c r="AC2418" t="b">
        <v>0</v>
      </c>
      <c r="AD2418" t="b">
        <v>1</v>
      </c>
    </row>
    <row r="2419" spans="1:30" x14ac:dyDescent="0.25">
      <c r="A2419" t="s">
        <v>2460</v>
      </c>
      <c r="B2419" s="1">
        <v>45523</v>
      </c>
      <c r="D2419" s="1">
        <v>45827</v>
      </c>
      <c r="E2419" s="1">
        <v>45827</v>
      </c>
      <c r="F2419" s="1">
        <v>45884</v>
      </c>
      <c r="G2419" s="1">
        <v>45884</v>
      </c>
      <c r="H2419">
        <v>1</v>
      </c>
      <c r="I2419">
        <v>74.989999999999995</v>
      </c>
      <c r="J2419">
        <v>74.989999999999995</v>
      </c>
      <c r="K2419">
        <v>95.71</v>
      </c>
      <c r="L2419" t="s">
        <v>59</v>
      </c>
      <c r="M2419" t="s">
        <v>95</v>
      </c>
      <c r="N2419" t="s">
        <v>48</v>
      </c>
      <c r="O2419">
        <v>30</v>
      </c>
      <c r="P2419" t="s">
        <v>70</v>
      </c>
      <c r="Q2419" t="s">
        <v>43</v>
      </c>
      <c r="R2419" t="s">
        <v>56</v>
      </c>
      <c r="S2419" t="s">
        <v>100</v>
      </c>
      <c r="T2419">
        <v>0</v>
      </c>
      <c r="U2419">
        <v>0</v>
      </c>
      <c r="V2419">
        <v>0</v>
      </c>
      <c r="W2419">
        <v>0</v>
      </c>
      <c r="X2419">
        <v>1</v>
      </c>
      <c r="Y2419" s="1">
        <v>45630</v>
      </c>
      <c r="Z2419" s="1">
        <v>45630</v>
      </c>
      <c r="AA2419">
        <v>0</v>
      </c>
      <c r="AB2419" t="s">
        <v>38</v>
      </c>
      <c r="AC2419" t="b">
        <v>1</v>
      </c>
      <c r="AD2419" t="b">
        <v>1</v>
      </c>
    </row>
    <row r="2420" spans="1:30" x14ac:dyDescent="0.25">
      <c r="A2420" t="s">
        <v>2461</v>
      </c>
      <c r="B2420" s="1">
        <v>45190</v>
      </c>
      <c r="D2420">
        <v>0</v>
      </c>
      <c r="E2420" t="s">
        <v>92</v>
      </c>
      <c r="F2420">
        <v>0</v>
      </c>
      <c r="G2420" t="s">
        <v>92</v>
      </c>
      <c r="H2420">
        <v>0</v>
      </c>
      <c r="I2420">
        <v>0</v>
      </c>
      <c r="J2420">
        <v>0</v>
      </c>
      <c r="K2420">
        <v>0</v>
      </c>
      <c r="L2420" t="s">
        <v>59</v>
      </c>
      <c r="M2420" t="s">
        <v>41</v>
      </c>
      <c r="N2420" t="s">
        <v>48</v>
      </c>
      <c r="O2420">
        <v>41</v>
      </c>
      <c r="P2420" t="s">
        <v>34</v>
      </c>
      <c r="Q2420" t="s">
        <v>50</v>
      </c>
      <c r="R2420" t="s">
        <v>56</v>
      </c>
      <c r="S2420" t="s">
        <v>45</v>
      </c>
      <c r="T2420">
        <v>0</v>
      </c>
      <c r="U2420">
        <v>0</v>
      </c>
      <c r="V2420">
        <v>0</v>
      </c>
      <c r="W2420">
        <v>0</v>
      </c>
      <c r="X2420">
        <v>0</v>
      </c>
      <c r="Y2420" s="1">
        <v>45737</v>
      </c>
      <c r="Z2420" s="1">
        <v>45737</v>
      </c>
      <c r="AA2420">
        <v>4</v>
      </c>
      <c r="AB2420" t="s">
        <v>52</v>
      </c>
      <c r="AC2420" t="b">
        <v>0</v>
      </c>
      <c r="AD2420" t="b">
        <v>0</v>
      </c>
    </row>
    <row r="2421" spans="1:30" x14ac:dyDescent="0.25">
      <c r="A2421" t="s">
        <v>2462</v>
      </c>
      <c r="B2421" s="1">
        <v>44695</v>
      </c>
      <c r="D2421" s="1">
        <v>45118</v>
      </c>
      <c r="E2421" s="1">
        <v>45118</v>
      </c>
      <c r="F2421" s="1">
        <v>45329</v>
      </c>
      <c r="G2421" s="1">
        <v>45329</v>
      </c>
      <c r="H2421">
        <v>3</v>
      </c>
      <c r="I2421">
        <v>113.93</v>
      </c>
      <c r="J2421">
        <v>37.979999999999997</v>
      </c>
      <c r="K2421">
        <v>35.99</v>
      </c>
      <c r="L2421" t="s">
        <v>31</v>
      </c>
      <c r="M2421" t="s">
        <v>32</v>
      </c>
      <c r="N2421" t="s">
        <v>48</v>
      </c>
      <c r="O2421">
        <v>19</v>
      </c>
      <c r="P2421" t="s">
        <v>49</v>
      </c>
      <c r="Q2421" t="s">
        <v>50</v>
      </c>
      <c r="R2421" t="s">
        <v>44</v>
      </c>
      <c r="S2421" t="s">
        <v>72</v>
      </c>
      <c r="T2421">
        <v>0</v>
      </c>
      <c r="U2421">
        <v>0</v>
      </c>
      <c r="V2421">
        <v>1</v>
      </c>
      <c r="W2421">
        <v>0</v>
      </c>
      <c r="X2421">
        <v>1</v>
      </c>
      <c r="Y2421" s="1">
        <v>45748</v>
      </c>
      <c r="Z2421" s="1">
        <v>45748</v>
      </c>
      <c r="AA2421">
        <v>10</v>
      </c>
      <c r="AB2421" t="s">
        <v>38</v>
      </c>
      <c r="AC2421" t="b">
        <v>1</v>
      </c>
      <c r="AD2421" t="b">
        <v>0</v>
      </c>
    </row>
    <row r="2422" spans="1:30" x14ac:dyDescent="0.25">
      <c r="A2422" t="s">
        <v>2463</v>
      </c>
      <c r="B2422" s="1">
        <v>45127</v>
      </c>
      <c r="D2422" s="1">
        <v>45640</v>
      </c>
      <c r="E2422" s="1">
        <v>45640</v>
      </c>
      <c r="F2422" s="1">
        <v>45866</v>
      </c>
      <c r="G2422" s="1">
        <v>45866</v>
      </c>
      <c r="H2422">
        <v>3</v>
      </c>
      <c r="I2422">
        <v>3.63</v>
      </c>
      <c r="J2422">
        <v>1.21</v>
      </c>
      <c r="K2422">
        <v>1.25</v>
      </c>
      <c r="L2422" t="s">
        <v>40</v>
      </c>
      <c r="M2422" t="s">
        <v>88</v>
      </c>
      <c r="N2422" t="s">
        <v>42</v>
      </c>
      <c r="O2422">
        <v>35</v>
      </c>
      <c r="P2422" t="s">
        <v>34</v>
      </c>
      <c r="Q2422" t="s">
        <v>55</v>
      </c>
      <c r="R2422" t="s">
        <v>44</v>
      </c>
      <c r="S2422" t="s">
        <v>96</v>
      </c>
      <c r="T2422">
        <v>0</v>
      </c>
      <c r="U2422">
        <v>0</v>
      </c>
      <c r="V2422">
        <v>0</v>
      </c>
      <c r="W2422">
        <v>0</v>
      </c>
      <c r="X2422">
        <v>1</v>
      </c>
      <c r="Y2422" s="1">
        <v>45129</v>
      </c>
      <c r="Z2422" s="1">
        <v>45129</v>
      </c>
      <c r="AA2422">
        <v>0</v>
      </c>
      <c r="AB2422" t="s">
        <v>52</v>
      </c>
      <c r="AC2422" t="b">
        <v>1</v>
      </c>
      <c r="AD2422" t="b">
        <v>0</v>
      </c>
    </row>
    <row r="2423" spans="1:30" x14ac:dyDescent="0.25">
      <c r="A2423" t="s">
        <v>2464</v>
      </c>
      <c r="B2423" s="1">
        <v>44715</v>
      </c>
      <c r="D2423" s="1">
        <v>45574</v>
      </c>
      <c r="E2423" s="1">
        <v>45574</v>
      </c>
      <c r="F2423" s="1">
        <v>45805</v>
      </c>
      <c r="G2423" s="1">
        <v>45805</v>
      </c>
      <c r="H2423">
        <v>2</v>
      </c>
      <c r="I2423">
        <v>142.72</v>
      </c>
      <c r="J2423">
        <v>71.36</v>
      </c>
      <c r="K2423">
        <v>131.94999999999999</v>
      </c>
      <c r="L2423" t="s">
        <v>31</v>
      </c>
      <c r="M2423" t="s">
        <v>95</v>
      </c>
      <c r="N2423" t="s">
        <v>48</v>
      </c>
      <c r="O2423">
        <v>25</v>
      </c>
      <c r="P2423" t="s">
        <v>70</v>
      </c>
      <c r="Q2423" t="s">
        <v>35</v>
      </c>
      <c r="R2423" t="s">
        <v>63</v>
      </c>
      <c r="S2423" t="s">
        <v>100</v>
      </c>
      <c r="T2423">
        <v>0</v>
      </c>
      <c r="U2423">
        <v>0</v>
      </c>
      <c r="V2423">
        <v>0</v>
      </c>
      <c r="W2423">
        <v>2</v>
      </c>
      <c r="X2423">
        <v>1</v>
      </c>
      <c r="Y2423" s="1">
        <v>45915</v>
      </c>
      <c r="Z2423" s="1">
        <v>45915</v>
      </c>
      <c r="AA2423">
        <v>0</v>
      </c>
      <c r="AB2423" t="s">
        <v>38</v>
      </c>
      <c r="AC2423" t="b">
        <v>1</v>
      </c>
      <c r="AD2423" t="b">
        <v>0</v>
      </c>
    </row>
    <row r="2424" spans="1:30" x14ac:dyDescent="0.25">
      <c r="A2424" t="s">
        <v>2465</v>
      </c>
      <c r="B2424" s="1">
        <v>44239</v>
      </c>
      <c r="D2424" s="1">
        <v>44493</v>
      </c>
      <c r="E2424" s="1">
        <v>44493</v>
      </c>
      <c r="F2424" s="1">
        <v>45211</v>
      </c>
      <c r="G2424" s="1">
        <v>45211</v>
      </c>
      <c r="H2424">
        <v>2</v>
      </c>
      <c r="I2424">
        <v>75.709999999999994</v>
      </c>
      <c r="J2424">
        <v>37.86</v>
      </c>
      <c r="K2424">
        <v>48.84</v>
      </c>
      <c r="L2424" t="s">
        <v>40</v>
      </c>
      <c r="M2424" t="s">
        <v>41</v>
      </c>
      <c r="N2424" t="s">
        <v>48</v>
      </c>
      <c r="O2424">
        <v>32</v>
      </c>
      <c r="P2424" t="s">
        <v>34</v>
      </c>
      <c r="Q2424" t="s">
        <v>66</v>
      </c>
      <c r="R2424" t="s">
        <v>56</v>
      </c>
      <c r="S2424" t="s">
        <v>85</v>
      </c>
      <c r="T2424">
        <v>0</v>
      </c>
      <c r="U2424">
        <v>0</v>
      </c>
      <c r="V2424">
        <v>0</v>
      </c>
      <c r="W2424">
        <v>1</v>
      </c>
      <c r="X2424">
        <v>1</v>
      </c>
      <c r="Y2424" s="1">
        <v>45587</v>
      </c>
      <c r="Z2424" s="1">
        <v>45587</v>
      </c>
      <c r="AA2424">
        <v>0</v>
      </c>
      <c r="AB2424" t="s">
        <v>38</v>
      </c>
      <c r="AC2424" t="b">
        <v>1</v>
      </c>
      <c r="AD2424" t="b">
        <v>1</v>
      </c>
    </row>
    <row r="2425" spans="1:30" x14ac:dyDescent="0.25">
      <c r="A2425" t="s">
        <v>2466</v>
      </c>
      <c r="B2425" s="1">
        <v>45189</v>
      </c>
      <c r="D2425" s="1">
        <v>45457</v>
      </c>
      <c r="E2425" s="1">
        <v>45457</v>
      </c>
      <c r="F2425" s="1">
        <v>45825</v>
      </c>
      <c r="G2425" s="1">
        <v>45825</v>
      </c>
      <c r="H2425">
        <v>5</v>
      </c>
      <c r="I2425">
        <v>39</v>
      </c>
      <c r="J2425">
        <v>7.8</v>
      </c>
      <c r="K2425">
        <v>9.9499999999999993</v>
      </c>
      <c r="L2425" t="s">
        <v>65</v>
      </c>
      <c r="M2425" t="s">
        <v>88</v>
      </c>
      <c r="N2425" t="s">
        <v>48</v>
      </c>
      <c r="O2425">
        <v>25</v>
      </c>
      <c r="P2425" t="s">
        <v>70</v>
      </c>
      <c r="Q2425" t="s">
        <v>82</v>
      </c>
      <c r="R2425" t="s">
        <v>56</v>
      </c>
      <c r="S2425" t="s">
        <v>36</v>
      </c>
      <c r="T2425">
        <v>0</v>
      </c>
      <c r="U2425">
        <v>0</v>
      </c>
      <c r="V2425">
        <v>0</v>
      </c>
      <c r="W2425">
        <v>1</v>
      </c>
      <c r="X2425">
        <v>3</v>
      </c>
      <c r="Y2425">
        <v>0</v>
      </c>
      <c r="Z2425" t="s">
        <v>37</v>
      </c>
      <c r="AA2425">
        <v>6</v>
      </c>
      <c r="AB2425" t="s">
        <v>38</v>
      </c>
      <c r="AC2425" t="b">
        <v>1</v>
      </c>
      <c r="AD2425" t="b">
        <v>1</v>
      </c>
    </row>
    <row r="2426" spans="1:30" x14ac:dyDescent="0.25">
      <c r="A2426" t="s">
        <v>2467</v>
      </c>
      <c r="B2426" s="1">
        <v>44872</v>
      </c>
      <c r="D2426" s="1">
        <v>45324</v>
      </c>
      <c r="E2426" s="1">
        <v>45324</v>
      </c>
      <c r="F2426" s="1">
        <v>45453</v>
      </c>
      <c r="G2426" s="1">
        <v>45453</v>
      </c>
      <c r="H2426">
        <v>2</v>
      </c>
      <c r="I2426">
        <v>146.22</v>
      </c>
      <c r="J2426">
        <v>73.11</v>
      </c>
      <c r="K2426">
        <v>19.21</v>
      </c>
      <c r="L2426" t="s">
        <v>87</v>
      </c>
      <c r="M2426" t="s">
        <v>69</v>
      </c>
      <c r="N2426" t="s">
        <v>48</v>
      </c>
      <c r="O2426">
        <v>42</v>
      </c>
      <c r="P2426" t="s">
        <v>34</v>
      </c>
      <c r="Q2426" t="s">
        <v>55</v>
      </c>
      <c r="R2426" t="s">
        <v>35</v>
      </c>
      <c r="S2426" t="s">
        <v>51</v>
      </c>
      <c r="T2426">
        <v>0</v>
      </c>
      <c r="U2426">
        <v>0</v>
      </c>
      <c r="V2426">
        <v>0</v>
      </c>
      <c r="W2426">
        <v>0</v>
      </c>
      <c r="X2426">
        <v>2</v>
      </c>
      <c r="Y2426" s="1">
        <v>45104</v>
      </c>
      <c r="Z2426" s="1">
        <v>45104</v>
      </c>
      <c r="AA2426">
        <v>0</v>
      </c>
      <c r="AB2426" t="s">
        <v>38</v>
      </c>
      <c r="AC2426" t="b">
        <v>1</v>
      </c>
      <c r="AD2426" t="b">
        <v>0</v>
      </c>
    </row>
    <row r="2427" spans="1:30" x14ac:dyDescent="0.25">
      <c r="A2427" t="s">
        <v>2468</v>
      </c>
      <c r="B2427" s="1">
        <v>44949</v>
      </c>
      <c r="D2427" s="1">
        <v>45386</v>
      </c>
      <c r="E2427" s="1">
        <v>45386</v>
      </c>
      <c r="F2427" s="1">
        <v>45887</v>
      </c>
      <c r="G2427" s="1">
        <v>45887</v>
      </c>
      <c r="H2427">
        <v>1</v>
      </c>
      <c r="I2427">
        <v>47.73</v>
      </c>
      <c r="J2427">
        <v>47.73</v>
      </c>
      <c r="K2427">
        <v>73.94</v>
      </c>
      <c r="L2427" t="s">
        <v>65</v>
      </c>
      <c r="M2427" t="s">
        <v>76</v>
      </c>
      <c r="N2427" t="s">
        <v>48</v>
      </c>
      <c r="O2427">
        <v>42</v>
      </c>
      <c r="P2427" t="s">
        <v>34</v>
      </c>
      <c r="Q2427" t="s">
        <v>55</v>
      </c>
      <c r="R2427" t="s">
        <v>35</v>
      </c>
      <c r="S2427" t="s">
        <v>72</v>
      </c>
      <c r="T2427">
        <v>0</v>
      </c>
      <c r="U2427">
        <v>0</v>
      </c>
      <c r="V2427">
        <v>0</v>
      </c>
      <c r="W2427">
        <v>0</v>
      </c>
      <c r="X2427">
        <v>0</v>
      </c>
      <c r="Y2427">
        <v>0</v>
      </c>
      <c r="Z2427" t="s">
        <v>37</v>
      </c>
      <c r="AA2427">
        <v>0</v>
      </c>
      <c r="AB2427" t="s">
        <v>38</v>
      </c>
      <c r="AC2427" t="b">
        <v>1</v>
      </c>
      <c r="AD2427" t="b">
        <v>1</v>
      </c>
    </row>
    <row r="2428" spans="1:30" x14ac:dyDescent="0.25">
      <c r="A2428" t="s">
        <v>2469</v>
      </c>
      <c r="B2428" s="1">
        <v>45625</v>
      </c>
      <c r="D2428" s="1">
        <v>45810</v>
      </c>
      <c r="E2428" s="1">
        <v>45810</v>
      </c>
      <c r="F2428" s="1">
        <v>45846</v>
      </c>
      <c r="G2428" s="1">
        <v>45846</v>
      </c>
      <c r="H2428">
        <v>2</v>
      </c>
      <c r="I2428">
        <v>102.47</v>
      </c>
      <c r="J2428">
        <v>51.24</v>
      </c>
      <c r="K2428">
        <v>69.88</v>
      </c>
      <c r="L2428" t="s">
        <v>40</v>
      </c>
      <c r="M2428" t="s">
        <v>88</v>
      </c>
      <c r="N2428" t="s">
        <v>33</v>
      </c>
      <c r="O2428">
        <v>20</v>
      </c>
      <c r="P2428" t="s">
        <v>70</v>
      </c>
      <c r="Q2428" t="s">
        <v>82</v>
      </c>
      <c r="R2428" t="s">
        <v>35</v>
      </c>
      <c r="S2428" t="s">
        <v>57</v>
      </c>
      <c r="T2428">
        <v>0</v>
      </c>
      <c r="U2428">
        <v>0</v>
      </c>
      <c r="V2428">
        <v>0</v>
      </c>
      <c r="W2428">
        <v>0</v>
      </c>
      <c r="X2428">
        <v>1</v>
      </c>
      <c r="Y2428" s="1">
        <v>45849</v>
      </c>
      <c r="Z2428" s="1">
        <v>45849</v>
      </c>
      <c r="AA2428">
        <v>0</v>
      </c>
      <c r="AB2428" t="s">
        <v>38</v>
      </c>
      <c r="AC2428" t="b">
        <v>1</v>
      </c>
      <c r="AD2428" t="b">
        <v>0</v>
      </c>
    </row>
    <row r="2429" spans="1:30" x14ac:dyDescent="0.25">
      <c r="A2429" t="s">
        <v>2470</v>
      </c>
      <c r="B2429" s="1">
        <v>43886</v>
      </c>
      <c r="D2429" s="1">
        <v>45048</v>
      </c>
      <c r="E2429" s="1">
        <v>45048</v>
      </c>
      <c r="F2429" s="1">
        <v>45080</v>
      </c>
      <c r="G2429" s="1">
        <v>45080</v>
      </c>
      <c r="H2429">
        <v>4</v>
      </c>
      <c r="I2429">
        <v>3.98</v>
      </c>
      <c r="J2429">
        <v>1</v>
      </c>
      <c r="K2429">
        <v>1.8</v>
      </c>
      <c r="L2429" t="s">
        <v>31</v>
      </c>
      <c r="M2429" t="s">
        <v>60</v>
      </c>
      <c r="N2429" t="s">
        <v>48</v>
      </c>
      <c r="O2429">
        <v>28</v>
      </c>
      <c r="P2429" t="s">
        <v>70</v>
      </c>
      <c r="Q2429" t="s">
        <v>43</v>
      </c>
      <c r="R2429" t="s">
        <v>63</v>
      </c>
      <c r="S2429" t="s">
        <v>100</v>
      </c>
      <c r="T2429">
        <v>0</v>
      </c>
      <c r="U2429">
        <v>1</v>
      </c>
      <c r="V2429">
        <v>1</v>
      </c>
      <c r="W2429">
        <v>1</v>
      </c>
      <c r="X2429">
        <v>1</v>
      </c>
      <c r="Y2429" s="1">
        <v>45528</v>
      </c>
      <c r="Z2429" s="1">
        <v>45528</v>
      </c>
      <c r="AA2429">
        <v>0</v>
      </c>
      <c r="AB2429" t="s">
        <v>73</v>
      </c>
      <c r="AC2429" t="b">
        <v>1</v>
      </c>
      <c r="AD2429" t="b">
        <v>0</v>
      </c>
    </row>
    <row r="2430" spans="1:30" x14ac:dyDescent="0.25">
      <c r="A2430" t="s">
        <v>2471</v>
      </c>
      <c r="B2430" s="1">
        <v>45492</v>
      </c>
      <c r="D2430" s="1">
        <v>45631</v>
      </c>
      <c r="E2430" s="1">
        <v>45631</v>
      </c>
      <c r="F2430" s="1">
        <v>45853</v>
      </c>
      <c r="G2430" s="1">
        <v>45853</v>
      </c>
      <c r="H2430">
        <v>3</v>
      </c>
      <c r="I2430">
        <v>147.13999999999999</v>
      </c>
      <c r="J2430">
        <v>49.05</v>
      </c>
      <c r="K2430">
        <v>107.01</v>
      </c>
      <c r="L2430" t="s">
        <v>87</v>
      </c>
      <c r="M2430" t="s">
        <v>104</v>
      </c>
      <c r="N2430" t="s">
        <v>48</v>
      </c>
      <c r="O2430">
        <v>17</v>
      </c>
      <c r="P2430" t="s">
        <v>49</v>
      </c>
      <c r="Q2430" t="s">
        <v>66</v>
      </c>
      <c r="R2430" t="s">
        <v>44</v>
      </c>
      <c r="S2430" t="s">
        <v>51</v>
      </c>
      <c r="T2430">
        <v>0</v>
      </c>
      <c r="U2430">
        <v>0</v>
      </c>
      <c r="V2430">
        <v>0</v>
      </c>
      <c r="W2430">
        <v>0</v>
      </c>
      <c r="X2430">
        <v>0</v>
      </c>
      <c r="Y2430">
        <v>0</v>
      </c>
      <c r="Z2430" t="s">
        <v>37</v>
      </c>
      <c r="AA2430">
        <v>6</v>
      </c>
      <c r="AB2430" t="s">
        <v>52</v>
      </c>
      <c r="AC2430" t="b">
        <v>1</v>
      </c>
      <c r="AD2430" t="b">
        <v>0</v>
      </c>
    </row>
    <row r="2431" spans="1:30" x14ac:dyDescent="0.25">
      <c r="A2431" t="s">
        <v>2472</v>
      </c>
      <c r="B2431" s="1">
        <v>44448</v>
      </c>
      <c r="D2431" s="1">
        <v>45127</v>
      </c>
      <c r="E2431" s="1">
        <v>45127</v>
      </c>
      <c r="F2431" s="1">
        <v>45829</v>
      </c>
      <c r="G2431" s="1">
        <v>45829</v>
      </c>
      <c r="H2431">
        <v>6</v>
      </c>
      <c r="I2431">
        <v>176.46</v>
      </c>
      <c r="J2431">
        <v>29.41</v>
      </c>
      <c r="K2431">
        <v>49.04</v>
      </c>
      <c r="L2431" t="s">
        <v>59</v>
      </c>
      <c r="M2431" t="s">
        <v>32</v>
      </c>
      <c r="N2431" t="s">
        <v>33</v>
      </c>
      <c r="O2431">
        <v>48</v>
      </c>
      <c r="P2431" t="s">
        <v>34</v>
      </c>
      <c r="Q2431" t="s">
        <v>55</v>
      </c>
      <c r="R2431" t="s">
        <v>44</v>
      </c>
      <c r="S2431" t="s">
        <v>36</v>
      </c>
      <c r="T2431">
        <v>0</v>
      </c>
      <c r="U2431">
        <v>0</v>
      </c>
      <c r="V2431">
        <v>1</v>
      </c>
      <c r="W2431">
        <v>0</v>
      </c>
      <c r="X2431">
        <v>2</v>
      </c>
      <c r="Y2431" s="1">
        <v>44821</v>
      </c>
      <c r="Z2431" s="1">
        <v>44821</v>
      </c>
      <c r="AA2431">
        <v>6</v>
      </c>
      <c r="AB2431" t="s">
        <v>38</v>
      </c>
      <c r="AC2431" t="b">
        <v>0</v>
      </c>
      <c r="AD2431" t="b">
        <v>1</v>
      </c>
    </row>
    <row r="2432" spans="1:30" x14ac:dyDescent="0.25">
      <c r="A2432" t="s">
        <v>2473</v>
      </c>
      <c r="B2432" s="1">
        <v>44641</v>
      </c>
      <c r="D2432" s="1">
        <v>45561</v>
      </c>
      <c r="E2432" s="1">
        <v>45561</v>
      </c>
      <c r="F2432" s="1">
        <v>45860</v>
      </c>
      <c r="G2432" s="1">
        <v>45860</v>
      </c>
      <c r="H2432">
        <v>7</v>
      </c>
      <c r="I2432">
        <v>644.54999999999995</v>
      </c>
      <c r="J2432">
        <v>92.08</v>
      </c>
      <c r="K2432">
        <v>1.94</v>
      </c>
      <c r="L2432" t="s">
        <v>65</v>
      </c>
      <c r="M2432" t="s">
        <v>60</v>
      </c>
      <c r="N2432" t="s">
        <v>48</v>
      </c>
      <c r="O2432">
        <v>48</v>
      </c>
      <c r="P2432" t="s">
        <v>34</v>
      </c>
      <c r="Q2432" t="s">
        <v>43</v>
      </c>
      <c r="R2432" t="s">
        <v>67</v>
      </c>
      <c r="S2432" t="s">
        <v>57</v>
      </c>
      <c r="T2432">
        <v>0</v>
      </c>
      <c r="U2432">
        <v>0</v>
      </c>
      <c r="V2432">
        <v>0</v>
      </c>
      <c r="W2432">
        <v>0</v>
      </c>
      <c r="X2432">
        <v>2</v>
      </c>
      <c r="Y2432" s="1">
        <v>45656</v>
      </c>
      <c r="Z2432" s="1">
        <v>45656</v>
      </c>
      <c r="AA2432">
        <v>9</v>
      </c>
      <c r="AB2432" t="s">
        <v>52</v>
      </c>
      <c r="AC2432" t="b">
        <v>1</v>
      </c>
      <c r="AD2432" t="b">
        <v>0</v>
      </c>
    </row>
    <row r="2433" spans="1:30" x14ac:dyDescent="0.25">
      <c r="A2433" t="s">
        <v>2474</v>
      </c>
      <c r="B2433" s="1">
        <v>45532</v>
      </c>
      <c r="D2433" s="1">
        <v>45776</v>
      </c>
      <c r="E2433" s="1">
        <v>45776</v>
      </c>
      <c r="F2433" s="1">
        <v>45902</v>
      </c>
      <c r="G2433" s="1">
        <v>45902</v>
      </c>
      <c r="H2433">
        <v>5</v>
      </c>
      <c r="I2433">
        <v>306.19</v>
      </c>
      <c r="J2433">
        <v>61.24</v>
      </c>
      <c r="K2433">
        <v>42.19</v>
      </c>
      <c r="L2433" t="s">
        <v>47</v>
      </c>
      <c r="M2433" t="s">
        <v>104</v>
      </c>
      <c r="N2433" t="s">
        <v>48</v>
      </c>
      <c r="O2433">
        <v>25</v>
      </c>
      <c r="P2433" t="s">
        <v>70</v>
      </c>
      <c r="Q2433" t="s">
        <v>82</v>
      </c>
      <c r="R2433" t="s">
        <v>67</v>
      </c>
      <c r="S2433" t="s">
        <v>96</v>
      </c>
      <c r="T2433">
        <v>0</v>
      </c>
      <c r="U2433">
        <v>1</v>
      </c>
      <c r="V2433">
        <v>0</v>
      </c>
      <c r="W2433">
        <v>0</v>
      </c>
      <c r="X2433">
        <v>5</v>
      </c>
      <c r="Y2433" s="1">
        <v>45565</v>
      </c>
      <c r="Z2433" s="1">
        <v>45565</v>
      </c>
      <c r="AA2433">
        <v>0</v>
      </c>
      <c r="AB2433" t="s">
        <v>38</v>
      </c>
      <c r="AC2433" t="b">
        <v>1</v>
      </c>
      <c r="AD2433" t="b">
        <v>0</v>
      </c>
    </row>
    <row r="2434" spans="1:30" x14ac:dyDescent="0.25">
      <c r="A2434" t="s">
        <v>2475</v>
      </c>
      <c r="B2434" s="1">
        <v>44223</v>
      </c>
      <c r="D2434" s="1">
        <v>45171</v>
      </c>
      <c r="E2434" s="1">
        <v>45171</v>
      </c>
      <c r="F2434" s="1">
        <v>45849</v>
      </c>
      <c r="G2434" s="1">
        <v>45849</v>
      </c>
      <c r="H2434">
        <v>3</v>
      </c>
      <c r="I2434">
        <v>3.13</v>
      </c>
      <c r="J2434">
        <v>1.04</v>
      </c>
      <c r="K2434">
        <v>1.33</v>
      </c>
      <c r="L2434" t="s">
        <v>59</v>
      </c>
      <c r="M2434" t="s">
        <v>41</v>
      </c>
      <c r="N2434" t="s">
        <v>33</v>
      </c>
      <c r="O2434">
        <v>27</v>
      </c>
      <c r="P2434" t="s">
        <v>70</v>
      </c>
      <c r="Q2434" t="s">
        <v>66</v>
      </c>
      <c r="R2434" t="s">
        <v>67</v>
      </c>
      <c r="S2434" t="s">
        <v>45</v>
      </c>
      <c r="T2434">
        <v>0</v>
      </c>
      <c r="U2434">
        <v>0</v>
      </c>
      <c r="V2434">
        <v>0</v>
      </c>
      <c r="W2434">
        <v>0</v>
      </c>
      <c r="X2434">
        <v>1</v>
      </c>
      <c r="Y2434" s="1">
        <v>45306</v>
      </c>
      <c r="Z2434" s="1">
        <v>45306</v>
      </c>
      <c r="AA2434">
        <v>1</v>
      </c>
      <c r="AB2434" t="s">
        <v>38</v>
      </c>
      <c r="AC2434" t="b">
        <v>1</v>
      </c>
      <c r="AD2434" t="b">
        <v>1</v>
      </c>
    </row>
    <row r="2435" spans="1:30" x14ac:dyDescent="0.25">
      <c r="A2435" t="s">
        <v>2476</v>
      </c>
      <c r="B2435" s="1">
        <v>45077</v>
      </c>
      <c r="D2435" s="1">
        <v>45797</v>
      </c>
      <c r="E2435" s="1">
        <v>45797</v>
      </c>
      <c r="F2435" s="1">
        <v>45874</v>
      </c>
      <c r="G2435" s="1">
        <v>45874</v>
      </c>
      <c r="H2435">
        <v>7</v>
      </c>
      <c r="I2435">
        <v>295.23</v>
      </c>
      <c r="J2435">
        <v>42.18</v>
      </c>
      <c r="K2435">
        <v>100.77</v>
      </c>
      <c r="L2435" t="s">
        <v>47</v>
      </c>
      <c r="M2435" t="s">
        <v>76</v>
      </c>
      <c r="N2435" t="s">
        <v>33</v>
      </c>
      <c r="O2435">
        <v>43</v>
      </c>
      <c r="P2435" t="s">
        <v>34</v>
      </c>
      <c r="Q2435" t="s">
        <v>90</v>
      </c>
      <c r="R2435" t="s">
        <v>63</v>
      </c>
      <c r="S2435" t="s">
        <v>45</v>
      </c>
      <c r="T2435">
        <v>1</v>
      </c>
      <c r="U2435">
        <v>0</v>
      </c>
      <c r="V2435">
        <v>0</v>
      </c>
      <c r="W2435">
        <v>1</v>
      </c>
      <c r="X2435">
        <v>4</v>
      </c>
      <c r="Y2435">
        <v>0</v>
      </c>
      <c r="Z2435" t="s">
        <v>37</v>
      </c>
      <c r="AA2435">
        <v>0</v>
      </c>
      <c r="AB2435" t="s">
        <v>73</v>
      </c>
      <c r="AC2435" t="b">
        <v>1</v>
      </c>
      <c r="AD2435" t="b">
        <v>1</v>
      </c>
    </row>
    <row r="2436" spans="1:30" x14ac:dyDescent="0.25">
      <c r="A2436" t="s">
        <v>2477</v>
      </c>
      <c r="B2436" s="1">
        <v>45641</v>
      </c>
      <c r="D2436" s="1">
        <v>45744</v>
      </c>
      <c r="E2436" s="1">
        <v>45744</v>
      </c>
      <c r="F2436" s="1">
        <v>45880</v>
      </c>
      <c r="G2436" s="1">
        <v>45880</v>
      </c>
      <c r="H2436">
        <v>2</v>
      </c>
      <c r="I2436">
        <v>34.65</v>
      </c>
      <c r="J2436">
        <v>17.329999999999998</v>
      </c>
      <c r="K2436">
        <v>28.37</v>
      </c>
      <c r="L2436" t="s">
        <v>59</v>
      </c>
      <c r="M2436" t="s">
        <v>104</v>
      </c>
      <c r="N2436" t="s">
        <v>33</v>
      </c>
      <c r="O2436">
        <v>25</v>
      </c>
      <c r="P2436" t="s">
        <v>70</v>
      </c>
      <c r="Q2436" t="s">
        <v>35</v>
      </c>
      <c r="R2436" t="s">
        <v>35</v>
      </c>
      <c r="S2436" t="s">
        <v>51</v>
      </c>
      <c r="T2436">
        <v>0</v>
      </c>
      <c r="U2436">
        <v>0</v>
      </c>
      <c r="V2436">
        <v>0</v>
      </c>
      <c r="W2436">
        <v>0</v>
      </c>
      <c r="X2436">
        <v>0</v>
      </c>
      <c r="Y2436" s="1">
        <v>45675</v>
      </c>
      <c r="Z2436" s="1">
        <v>45675</v>
      </c>
      <c r="AA2436">
        <v>0</v>
      </c>
      <c r="AB2436" t="s">
        <v>38</v>
      </c>
      <c r="AC2436" t="b">
        <v>1</v>
      </c>
      <c r="AD2436" t="b">
        <v>0</v>
      </c>
    </row>
    <row r="2437" spans="1:30" x14ac:dyDescent="0.25">
      <c r="A2437" t="s">
        <v>2478</v>
      </c>
      <c r="B2437" s="1">
        <v>45540</v>
      </c>
      <c r="D2437" s="1">
        <v>45805</v>
      </c>
      <c r="E2437" s="1">
        <v>45805</v>
      </c>
      <c r="F2437" s="1">
        <v>45875</v>
      </c>
      <c r="G2437" s="1">
        <v>45875</v>
      </c>
      <c r="H2437">
        <v>4</v>
      </c>
      <c r="I2437">
        <v>187.53</v>
      </c>
      <c r="J2437">
        <v>46.88</v>
      </c>
      <c r="K2437">
        <v>56.26</v>
      </c>
      <c r="L2437" t="s">
        <v>59</v>
      </c>
      <c r="M2437" t="s">
        <v>69</v>
      </c>
      <c r="N2437" t="s">
        <v>48</v>
      </c>
      <c r="O2437">
        <v>25</v>
      </c>
      <c r="P2437" t="s">
        <v>70</v>
      </c>
      <c r="Q2437" t="s">
        <v>66</v>
      </c>
      <c r="R2437" t="s">
        <v>44</v>
      </c>
      <c r="S2437" t="s">
        <v>100</v>
      </c>
      <c r="T2437">
        <v>0</v>
      </c>
      <c r="U2437">
        <v>1</v>
      </c>
      <c r="V2437">
        <v>0</v>
      </c>
      <c r="W2437">
        <v>2</v>
      </c>
      <c r="X2437">
        <v>1</v>
      </c>
      <c r="Y2437" s="1">
        <v>45680</v>
      </c>
      <c r="Z2437" s="1">
        <v>45680</v>
      </c>
      <c r="AA2437">
        <v>0</v>
      </c>
      <c r="AB2437" t="s">
        <v>52</v>
      </c>
      <c r="AC2437" t="b">
        <v>1</v>
      </c>
      <c r="AD2437" t="b">
        <v>0</v>
      </c>
    </row>
    <row r="2438" spans="1:30" x14ac:dyDescent="0.25">
      <c r="A2438" t="s">
        <v>2479</v>
      </c>
      <c r="B2438" s="1">
        <v>44239</v>
      </c>
      <c r="D2438" s="1">
        <v>45891</v>
      </c>
      <c r="E2438" s="1">
        <v>45891</v>
      </c>
      <c r="F2438" s="1">
        <v>45906</v>
      </c>
      <c r="G2438" s="1">
        <v>45906</v>
      </c>
      <c r="H2438">
        <v>1</v>
      </c>
      <c r="I2438">
        <v>96.19</v>
      </c>
      <c r="J2438">
        <v>96.19</v>
      </c>
      <c r="K2438">
        <v>121.38</v>
      </c>
      <c r="L2438" t="s">
        <v>87</v>
      </c>
      <c r="M2438" t="s">
        <v>32</v>
      </c>
      <c r="N2438" t="s">
        <v>48</v>
      </c>
      <c r="O2438">
        <v>22</v>
      </c>
      <c r="P2438" t="s">
        <v>70</v>
      </c>
      <c r="Q2438" t="s">
        <v>90</v>
      </c>
      <c r="R2438" t="s">
        <v>35</v>
      </c>
      <c r="S2438" t="s">
        <v>85</v>
      </c>
      <c r="T2438">
        <v>0</v>
      </c>
      <c r="U2438">
        <v>0</v>
      </c>
      <c r="V2438">
        <v>0</v>
      </c>
      <c r="W2438">
        <v>1</v>
      </c>
      <c r="X2438">
        <v>0</v>
      </c>
      <c r="Y2438" s="1">
        <v>45595</v>
      </c>
      <c r="Z2438" s="1">
        <v>45595</v>
      </c>
      <c r="AA2438">
        <v>3</v>
      </c>
      <c r="AB2438" t="s">
        <v>73</v>
      </c>
      <c r="AC2438" t="b">
        <v>1</v>
      </c>
      <c r="AD2438" t="b">
        <v>1</v>
      </c>
    </row>
    <row r="2439" spans="1:30" x14ac:dyDescent="0.25">
      <c r="A2439" t="s">
        <v>2480</v>
      </c>
      <c r="B2439" s="1">
        <v>44702</v>
      </c>
      <c r="D2439" s="1">
        <v>45267</v>
      </c>
      <c r="E2439" s="1">
        <v>45267</v>
      </c>
      <c r="F2439" s="1">
        <v>45606</v>
      </c>
      <c r="G2439" s="1">
        <v>45606</v>
      </c>
      <c r="H2439">
        <v>6</v>
      </c>
      <c r="I2439">
        <v>605.09</v>
      </c>
      <c r="J2439">
        <v>100.85</v>
      </c>
      <c r="K2439">
        <v>44.45</v>
      </c>
      <c r="L2439" t="s">
        <v>47</v>
      </c>
      <c r="M2439" t="s">
        <v>60</v>
      </c>
      <c r="N2439" t="s">
        <v>48</v>
      </c>
      <c r="O2439">
        <v>33</v>
      </c>
      <c r="P2439" t="s">
        <v>34</v>
      </c>
      <c r="Q2439" t="s">
        <v>82</v>
      </c>
      <c r="R2439" t="s">
        <v>56</v>
      </c>
      <c r="S2439" t="s">
        <v>35</v>
      </c>
      <c r="T2439">
        <v>1</v>
      </c>
      <c r="U2439">
        <v>0</v>
      </c>
      <c r="V2439">
        <v>0</v>
      </c>
      <c r="W2439">
        <v>0</v>
      </c>
      <c r="X2439">
        <v>2</v>
      </c>
      <c r="Y2439">
        <v>0</v>
      </c>
      <c r="Z2439" t="s">
        <v>37</v>
      </c>
      <c r="AA2439">
        <v>0</v>
      </c>
      <c r="AB2439" t="s">
        <v>73</v>
      </c>
      <c r="AC2439" t="b">
        <v>1</v>
      </c>
      <c r="AD2439" t="b">
        <v>0</v>
      </c>
    </row>
    <row r="2440" spans="1:30" x14ac:dyDescent="0.25">
      <c r="A2440" t="s">
        <v>2481</v>
      </c>
      <c r="B2440" s="1">
        <v>44640</v>
      </c>
      <c r="D2440" s="1">
        <v>45378</v>
      </c>
      <c r="E2440" s="1">
        <v>45378</v>
      </c>
      <c r="F2440" s="1">
        <v>45834</v>
      </c>
      <c r="G2440" s="1">
        <v>45834</v>
      </c>
      <c r="H2440">
        <v>1</v>
      </c>
      <c r="I2440">
        <v>147.13999999999999</v>
      </c>
      <c r="J2440">
        <v>147.13999999999999</v>
      </c>
      <c r="K2440">
        <v>33.75</v>
      </c>
      <c r="L2440" t="s">
        <v>40</v>
      </c>
      <c r="M2440" t="s">
        <v>60</v>
      </c>
      <c r="N2440" t="s">
        <v>48</v>
      </c>
      <c r="O2440">
        <v>22</v>
      </c>
      <c r="P2440" t="s">
        <v>70</v>
      </c>
      <c r="Q2440" t="s">
        <v>35</v>
      </c>
      <c r="R2440" t="s">
        <v>67</v>
      </c>
      <c r="S2440" t="s">
        <v>57</v>
      </c>
      <c r="T2440">
        <v>0</v>
      </c>
      <c r="U2440">
        <v>0</v>
      </c>
      <c r="V2440">
        <v>0</v>
      </c>
      <c r="W2440">
        <v>0</v>
      </c>
      <c r="X2440">
        <v>0</v>
      </c>
      <c r="Y2440" s="1">
        <v>45592</v>
      </c>
      <c r="Z2440" s="1">
        <v>45592</v>
      </c>
      <c r="AA2440">
        <v>0</v>
      </c>
      <c r="AB2440" t="s">
        <v>73</v>
      </c>
      <c r="AC2440" t="b">
        <v>1</v>
      </c>
      <c r="AD2440" t="b">
        <v>1</v>
      </c>
    </row>
    <row r="2441" spans="1:30" x14ac:dyDescent="0.25">
      <c r="A2441" t="s">
        <v>2482</v>
      </c>
      <c r="B2441" s="1">
        <v>45011</v>
      </c>
      <c r="D2441" s="1">
        <v>45167</v>
      </c>
      <c r="E2441" s="1">
        <v>45167</v>
      </c>
      <c r="F2441" s="1">
        <v>45218</v>
      </c>
      <c r="G2441" s="1">
        <v>45218</v>
      </c>
      <c r="H2441">
        <v>6</v>
      </c>
      <c r="I2441">
        <v>380.36</v>
      </c>
      <c r="J2441">
        <v>63.39</v>
      </c>
      <c r="K2441">
        <v>64.55</v>
      </c>
      <c r="L2441" t="s">
        <v>31</v>
      </c>
      <c r="M2441" t="s">
        <v>76</v>
      </c>
      <c r="N2441" t="s">
        <v>33</v>
      </c>
      <c r="O2441">
        <v>18</v>
      </c>
      <c r="P2441" t="s">
        <v>49</v>
      </c>
      <c r="Q2441" t="s">
        <v>55</v>
      </c>
      <c r="R2441" t="s">
        <v>35</v>
      </c>
      <c r="S2441" t="s">
        <v>57</v>
      </c>
      <c r="T2441">
        <v>0</v>
      </c>
      <c r="U2441">
        <v>0</v>
      </c>
      <c r="V2441">
        <v>0</v>
      </c>
      <c r="W2441">
        <v>0</v>
      </c>
      <c r="X2441">
        <v>0</v>
      </c>
      <c r="Y2441">
        <v>0</v>
      </c>
      <c r="Z2441" t="s">
        <v>37</v>
      </c>
      <c r="AA2441">
        <v>0</v>
      </c>
      <c r="AB2441" t="s">
        <v>38</v>
      </c>
      <c r="AC2441" t="b">
        <v>1</v>
      </c>
      <c r="AD2441" t="b">
        <v>0</v>
      </c>
    </row>
    <row r="2442" spans="1:30" x14ac:dyDescent="0.25">
      <c r="A2442" t="s">
        <v>2483</v>
      </c>
      <c r="B2442" s="1">
        <v>44648</v>
      </c>
      <c r="D2442" s="1">
        <v>45625</v>
      </c>
      <c r="E2442" s="1">
        <v>45625</v>
      </c>
      <c r="F2442" s="1">
        <v>45744</v>
      </c>
      <c r="G2442" s="1">
        <v>45744</v>
      </c>
      <c r="H2442">
        <v>2</v>
      </c>
      <c r="I2442">
        <v>159.26</v>
      </c>
      <c r="J2442">
        <v>79.63</v>
      </c>
      <c r="K2442">
        <v>0.5</v>
      </c>
      <c r="L2442" t="s">
        <v>40</v>
      </c>
      <c r="M2442" t="s">
        <v>32</v>
      </c>
      <c r="N2442" t="s">
        <v>42</v>
      </c>
      <c r="O2442">
        <v>33</v>
      </c>
      <c r="P2442" t="s">
        <v>34</v>
      </c>
      <c r="Q2442" t="s">
        <v>90</v>
      </c>
      <c r="R2442" t="s">
        <v>67</v>
      </c>
      <c r="S2442" t="s">
        <v>36</v>
      </c>
      <c r="T2442">
        <v>0</v>
      </c>
      <c r="U2442">
        <v>1</v>
      </c>
      <c r="V2442">
        <v>0</v>
      </c>
      <c r="W2442">
        <v>0</v>
      </c>
      <c r="X2442">
        <v>0</v>
      </c>
      <c r="Y2442" s="1">
        <v>44889</v>
      </c>
      <c r="Z2442" s="1">
        <v>44889</v>
      </c>
      <c r="AA2442">
        <v>0</v>
      </c>
      <c r="AB2442" t="s">
        <v>38</v>
      </c>
      <c r="AC2442" t="b">
        <v>1</v>
      </c>
      <c r="AD2442" t="b">
        <v>0</v>
      </c>
    </row>
    <row r="2443" spans="1:30" x14ac:dyDescent="0.25">
      <c r="A2443" t="s">
        <v>2484</v>
      </c>
      <c r="B2443" s="1">
        <v>45613</v>
      </c>
      <c r="D2443" s="1">
        <v>45616</v>
      </c>
      <c r="E2443" s="1">
        <v>45616</v>
      </c>
      <c r="F2443" s="1">
        <v>45664</v>
      </c>
      <c r="G2443" s="1">
        <v>45664</v>
      </c>
      <c r="H2443">
        <v>4</v>
      </c>
      <c r="I2443">
        <v>186.64</v>
      </c>
      <c r="J2443">
        <v>46.66</v>
      </c>
      <c r="K2443">
        <v>50.72</v>
      </c>
      <c r="L2443" t="s">
        <v>31</v>
      </c>
      <c r="M2443" t="s">
        <v>95</v>
      </c>
      <c r="N2443" t="s">
        <v>48</v>
      </c>
      <c r="O2443">
        <v>20</v>
      </c>
      <c r="P2443" t="s">
        <v>70</v>
      </c>
      <c r="Q2443" t="s">
        <v>90</v>
      </c>
      <c r="R2443" t="s">
        <v>56</v>
      </c>
      <c r="S2443" t="s">
        <v>100</v>
      </c>
      <c r="T2443">
        <v>0</v>
      </c>
      <c r="U2443">
        <v>1</v>
      </c>
      <c r="V2443">
        <v>1</v>
      </c>
      <c r="W2443">
        <v>0</v>
      </c>
      <c r="X2443">
        <v>1</v>
      </c>
      <c r="Y2443" s="1">
        <v>45905</v>
      </c>
      <c r="Z2443" s="1">
        <v>45905</v>
      </c>
      <c r="AA2443">
        <v>0</v>
      </c>
      <c r="AB2443" t="s">
        <v>38</v>
      </c>
      <c r="AC2443" t="b">
        <v>1</v>
      </c>
      <c r="AD2443" t="b">
        <v>0</v>
      </c>
    </row>
    <row r="2444" spans="1:30" x14ac:dyDescent="0.25">
      <c r="A2444" t="s">
        <v>2485</v>
      </c>
      <c r="B2444" s="1">
        <v>45136</v>
      </c>
      <c r="D2444" s="1">
        <v>45589</v>
      </c>
      <c r="E2444" s="1">
        <v>45589</v>
      </c>
      <c r="F2444" s="1">
        <v>45601</v>
      </c>
      <c r="G2444" s="1">
        <v>45601</v>
      </c>
      <c r="H2444">
        <v>5</v>
      </c>
      <c r="I2444">
        <v>207.47</v>
      </c>
      <c r="J2444">
        <v>41.49</v>
      </c>
      <c r="K2444">
        <v>34.54</v>
      </c>
      <c r="L2444" t="s">
        <v>31</v>
      </c>
      <c r="M2444" t="s">
        <v>41</v>
      </c>
      <c r="N2444" t="s">
        <v>48</v>
      </c>
      <c r="O2444">
        <v>42</v>
      </c>
      <c r="P2444" t="s">
        <v>34</v>
      </c>
      <c r="Q2444" t="s">
        <v>35</v>
      </c>
      <c r="R2444" t="s">
        <v>44</v>
      </c>
      <c r="S2444" t="s">
        <v>51</v>
      </c>
      <c r="T2444">
        <v>0</v>
      </c>
      <c r="U2444">
        <v>0</v>
      </c>
      <c r="V2444">
        <v>0</v>
      </c>
      <c r="W2444">
        <v>0</v>
      </c>
      <c r="X2444">
        <v>3</v>
      </c>
      <c r="Y2444" s="1">
        <v>45615</v>
      </c>
      <c r="Z2444" s="1">
        <v>45615</v>
      </c>
      <c r="AA2444">
        <v>0</v>
      </c>
      <c r="AB2444" t="s">
        <v>73</v>
      </c>
      <c r="AC2444" t="b">
        <v>0</v>
      </c>
      <c r="AD2444" t="b">
        <v>0</v>
      </c>
    </row>
    <row r="2445" spans="1:30" x14ac:dyDescent="0.25">
      <c r="A2445" t="s">
        <v>2486</v>
      </c>
      <c r="B2445" s="1">
        <v>44612</v>
      </c>
      <c r="D2445" s="1">
        <v>45249</v>
      </c>
      <c r="E2445" s="1">
        <v>45249</v>
      </c>
      <c r="F2445" s="1">
        <v>45794</v>
      </c>
      <c r="G2445" s="1">
        <v>45794</v>
      </c>
      <c r="H2445">
        <v>4</v>
      </c>
      <c r="I2445">
        <v>270.45</v>
      </c>
      <c r="J2445">
        <v>67.61</v>
      </c>
      <c r="K2445">
        <v>23.65</v>
      </c>
      <c r="L2445" t="s">
        <v>65</v>
      </c>
      <c r="M2445" t="s">
        <v>62</v>
      </c>
      <c r="N2445" t="s">
        <v>48</v>
      </c>
      <c r="O2445">
        <v>29</v>
      </c>
      <c r="P2445" t="s">
        <v>70</v>
      </c>
      <c r="Q2445" t="s">
        <v>66</v>
      </c>
      <c r="R2445" t="s">
        <v>44</v>
      </c>
      <c r="S2445" t="s">
        <v>85</v>
      </c>
      <c r="T2445">
        <v>0</v>
      </c>
      <c r="U2445">
        <v>1</v>
      </c>
      <c r="V2445">
        <v>1</v>
      </c>
      <c r="W2445">
        <v>0</v>
      </c>
      <c r="X2445">
        <v>1</v>
      </c>
      <c r="Y2445" s="1">
        <v>45400</v>
      </c>
      <c r="Z2445" s="1">
        <v>45400</v>
      </c>
      <c r="AA2445">
        <v>0</v>
      </c>
      <c r="AB2445" t="s">
        <v>73</v>
      </c>
      <c r="AC2445" t="b">
        <v>1</v>
      </c>
      <c r="AD2445" t="b">
        <v>0</v>
      </c>
    </row>
    <row r="2446" spans="1:30" x14ac:dyDescent="0.25">
      <c r="A2446" t="s">
        <v>2487</v>
      </c>
      <c r="B2446" s="1">
        <v>45278</v>
      </c>
      <c r="D2446">
        <v>0</v>
      </c>
      <c r="E2446" t="s">
        <v>92</v>
      </c>
      <c r="F2446">
        <v>0</v>
      </c>
      <c r="G2446" t="s">
        <v>92</v>
      </c>
      <c r="H2446">
        <v>0</v>
      </c>
      <c r="I2446">
        <v>0</v>
      </c>
      <c r="J2446">
        <v>0</v>
      </c>
      <c r="K2446">
        <v>0</v>
      </c>
      <c r="L2446" t="s">
        <v>31</v>
      </c>
      <c r="M2446" t="s">
        <v>60</v>
      </c>
      <c r="N2446" t="s">
        <v>33</v>
      </c>
      <c r="O2446">
        <v>50</v>
      </c>
      <c r="P2446" t="s">
        <v>34</v>
      </c>
      <c r="Q2446" t="s">
        <v>43</v>
      </c>
      <c r="R2446" t="s">
        <v>67</v>
      </c>
      <c r="S2446" t="s">
        <v>85</v>
      </c>
      <c r="T2446">
        <v>0</v>
      </c>
      <c r="U2446">
        <v>1</v>
      </c>
      <c r="V2446">
        <v>0</v>
      </c>
      <c r="W2446">
        <v>0</v>
      </c>
      <c r="X2446">
        <v>0</v>
      </c>
      <c r="Y2446" s="1">
        <v>45918</v>
      </c>
      <c r="Z2446" s="1">
        <v>45918</v>
      </c>
      <c r="AA2446">
        <v>0</v>
      </c>
      <c r="AB2446" t="s">
        <v>73</v>
      </c>
      <c r="AC2446" t="b">
        <v>1</v>
      </c>
      <c r="AD2446" t="b">
        <v>1</v>
      </c>
    </row>
    <row r="2447" spans="1:30" x14ac:dyDescent="0.25">
      <c r="A2447" t="s">
        <v>2488</v>
      </c>
      <c r="B2447" s="1">
        <v>45314</v>
      </c>
      <c r="D2447" s="1">
        <v>45759</v>
      </c>
      <c r="E2447" s="1">
        <v>45759</v>
      </c>
      <c r="F2447" s="1">
        <v>45940</v>
      </c>
      <c r="G2447" s="1">
        <v>45940</v>
      </c>
      <c r="H2447">
        <v>2</v>
      </c>
      <c r="I2447">
        <v>65.849999999999994</v>
      </c>
      <c r="J2447">
        <v>32.93</v>
      </c>
      <c r="K2447">
        <v>53.51</v>
      </c>
      <c r="L2447" t="s">
        <v>65</v>
      </c>
      <c r="M2447" t="s">
        <v>60</v>
      </c>
      <c r="N2447" t="s">
        <v>42</v>
      </c>
      <c r="O2447">
        <v>56</v>
      </c>
      <c r="P2447" t="s">
        <v>34</v>
      </c>
      <c r="Q2447" t="s">
        <v>82</v>
      </c>
      <c r="R2447" t="s">
        <v>67</v>
      </c>
      <c r="S2447" t="s">
        <v>51</v>
      </c>
      <c r="T2447">
        <v>0</v>
      </c>
      <c r="U2447">
        <v>0</v>
      </c>
      <c r="V2447">
        <v>0</v>
      </c>
      <c r="W2447">
        <v>0</v>
      </c>
      <c r="X2447">
        <v>1</v>
      </c>
      <c r="Y2447">
        <v>0</v>
      </c>
      <c r="Z2447" t="s">
        <v>37</v>
      </c>
      <c r="AA2447">
        <v>0</v>
      </c>
      <c r="AB2447" t="s">
        <v>73</v>
      </c>
      <c r="AC2447" t="b">
        <v>1</v>
      </c>
      <c r="AD2447" t="b">
        <v>1</v>
      </c>
    </row>
    <row r="2448" spans="1:30" x14ac:dyDescent="0.25">
      <c r="A2448" t="s">
        <v>2489</v>
      </c>
      <c r="B2448" s="1">
        <v>44119</v>
      </c>
      <c r="D2448" s="1">
        <v>45212</v>
      </c>
      <c r="E2448" s="1">
        <v>45212</v>
      </c>
      <c r="F2448" s="1">
        <v>45874</v>
      </c>
      <c r="G2448" s="1">
        <v>45874</v>
      </c>
      <c r="H2448">
        <v>5</v>
      </c>
      <c r="I2448">
        <v>167.58</v>
      </c>
      <c r="J2448">
        <v>33.520000000000003</v>
      </c>
      <c r="K2448">
        <v>74.37</v>
      </c>
      <c r="L2448" t="s">
        <v>47</v>
      </c>
      <c r="M2448" t="s">
        <v>95</v>
      </c>
      <c r="N2448" t="s">
        <v>33</v>
      </c>
      <c r="O2448">
        <v>46</v>
      </c>
      <c r="P2448" t="s">
        <v>34</v>
      </c>
      <c r="Q2448" t="s">
        <v>82</v>
      </c>
      <c r="R2448" t="s">
        <v>56</v>
      </c>
      <c r="S2448" t="s">
        <v>85</v>
      </c>
      <c r="T2448">
        <v>0</v>
      </c>
      <c r="U2448">
        <v>0</v>
      </c>
      <c r="V2448">
        <v>0</v>
      </c>
      <c r="W2448">
        <v>0</v>
      </c>
      <c r="X2448">
        <v>2</v>
      </c>
      <c r="Y2448" s="1">
        <v>44138</v>
      </c>
      <c r="Z2448" s="1">
        <v>44138</v>
      </c>
      <c r="AA2448">
        <v>6</v>
      </c>
      <c r="AB2448" t="s">
        <v>52</v>
      </c>
      <c r="AC2448" t="b">
        <v>0</v>
      </c>
      <c r="AD2448" t="b">
        <v>1</v>
      </c>
    </row>
    <row r="2449" spans="1:30" x14ac:dyDescent="0.25">
      <c r="A2449" t="s">
        <v>2490</v>
      </c>
      <c r="B2449" s="1">
        <v>44388</v>
      </c>
      <c r="D2449" s="1">
        <v>44917</v>
      </c>
      <c r="E2449" s="1">
        <v>44917</v>
      </c>
      <c r="F2449" s="1">
        <v>45765</v>
      </c>
      <c r="G2449" s="1">
        <v>45765</v>
      </c>
      <c r="H2449">
        <v>4</v>
      </c>
      <c r="I2449">
        <v>4.54</v>
      </c>
      <c r="J2449">
        <v>1.1399999999999999</v>
      </c>
      <c r="K2449">
        <v>0</v>
      </c>
      <c r="L2449" t="s">
        <v>31</v>
      </c>
      <c r="M2449" t="s">
        <v>32</v>
      </c>
      <c r="N2449" t="s">
        <v>42</v>
      </c>
      <c r="O2449">
        <v>43</v>
      </c>
      <c r="P2449" t="s">
        <v>34</v>
      </c>
      <c r="Q2449" t="s">
        <v>50</v>
      </c>
      <c r="R2449" t="s">
        <v>56</v>
      </c>
      <c r="S2449" t="s">
        <v>72</v>
      </c>
      <c r="T2449">
        <v>0</v>
      </c>
      <c r="U2449">
        <v>1</v>
      </c>
      <c r="V2449">
        <v>1</v>
      </c>
      <c r="W2449">
        <v>2</v>
      </c>
      <c r="X2449">
        <v>1</v>
      </c>
      <c r="Y2449">
        <v>0</v>
      </c>
      <c r="Z2449" t="s">
        <v>37</v>
      </c>
      <c r="AA2449">
        <v>0</v>
      </c>
      <c r="AB2449" t="s">
        <v>38</v>
      </c>
      <c r="AC2449" t="b">
        <v>1</v>
      </c>
      <c r="AD2449" t="b">
        <v>0</v>
      </c>
    </row>
    <row r="2450" spans="1:30" x14ac:dyDescent="0.25">
      <c r="A2450" t="s">
        <v>2491</v>
      </c>
      <c r="B2450" s="1">
        <v>44038</v>
      </c>
      <c r="D2450" s="1">
        <v>45617</v>
      </c>
      <c r="E2450" s="1">
        <v>45617</v>
      </c>
      <c r="F2450" s="1">
        <v>45878</v>
      </c>
      <c r="G2450" s="1">
        <v>45878</v>
      </c>
      <c r="H2450">
        <v>4</v>
      </c>
      <c r="I2450">
        <v>4.62</v>
      </c>
      <c r="J2450">
        <v>1.1599999999999999</v>
      </c>
      <c r="K2450">
        <v>0</v>
      </c>
      <c r="L2450" t="s">
        <v>65</v>
      </c>
      <c r="M2450" t="s">
        <v>41</v>
      </c>
      <c r="N2450" t="s">
        <v>48</v>
      </c>
      <c r="O2450">
        <v>20</v>
      </c>
      <c r="P2450" t="s">
        <v>70</v>
      </c>
      <c r="Q2450" t="s">
        <v>66</v>
      </c>
      <c r="R2450" t="s">
        <v>63</v>
      </c>
      <c r="S2450" t="s">
        <v>72</v>
      </c>
      <c r="T2450">
        <v>0</v>
      </c>
      <c r="U2450">
        <v>0</v>
      </c>
      <c r="V2450">
        <v>0</v>
      </c>
      <c r="W2450">
        <v>0</v>
      </c>
      <c r="X2450">
        <v>0</v>
      </c>
      <c r="Y2450" s="1">
        <v>45405</v>
      </c>
      <c r="Z2450" s="1">
        <v>45405</v>
      </c>
      <c r="AA2450">
        <v>0</v>
      </c>
      <c r="AB2450" t="s">
        <v>52</v>
      </c>
      <c r="AC2450" t="b">
        <v>0</v>
      </c>
      <c r="AD2450" t="b">
        <v>0</v>
      </c>
    </row>
    <row r="2451" spans="1:30" x14ac:dyDescent="0.25">
      <c r="A2451" t="s">
        <v>2492</v>
      </c>
      <c r="B2451" s="1">
        <v>45147</v>
      </c>
      <c r="D2451" s="1">
        <v>45738</v>
      </c>
      <c r="E2451" s="1">
        <v>45738</v>
      </c>
      <c r="F2451" s="1">
        <v>45891</v>
      </c>
      <c r="G2451" s="1">
        <v>45891</v>
      </c>
      <c r="H2451">
        <v>2</v>
      </c>
      <c r="I2451">
        <v>80.95</v>
      </c>
      <c r="J2451">
        <v>40.479999999999997</v>
      </c>
      <c r="K2451">
        <v>45.98</v>
      </c>
      <c r="L2451" t="s">
        <v>87</v>
      </c>
      <c r="M2451" t="s">
        <v>95</v>
      </c>
      <c r="N2451" t="s">
        <v>42</v>
      </c>
      <c r="O2451">
        <v>16</v>
      </c>
      <c r="P2451" t="s">
        <v>49</v>
      </c>
      <c r="Q2451" t="s">
        <v>35</v>
      </c>
      <c r="R2451" t="s">
        <v>56</v>
      </c>
      <c r="S2451" t="s">
        <v>45</v>
      </c>
      <c r="T2451">
        <v>0</v>
      </c>
      <c r="U2451">
        <v>1</v>
      </c>
      <c r="V2451">
        <v>0</v>
      </c>
      <c r="W2451">
        <v>0</v>
      </c>
      <c r="X2451">
        <v>1</v>
      </c>
      <c r="Y2451" s="1">
        <v>45752</v>
      </c>
      <c r="Z2451" s="1">
        <v>45752</v>
      </c>
      <c r="AA2451">
        <v>2</v>
      </c>
      <c r="AB2451" t="s">
        <v>38</v>
      </c>
      <c r="AC2451" t="b">
        <v>0</v>
      </c>
      <c r="AD2451" t="b">
        <v>1</v>
      </c>
    </row>
    <row r="2452" spans="1:30" x14ac:dyDescent="0.25">
      <c r="A2452" t="s">
        <v>2493</v>
      </c>
      <c r="B2452" s="1">
        <v>45200</v>
      </c>
      <c r="D2452" s="1">
        <v>45494</v>
      </c>
      <c r="E2452" s="1">
        <v>45494</v>
      </c>
      <c r="F2452" s="1">
        <v>45729</v>
      </c>
      <c r="G2452" s="1">
        <v>45729</v>
      </c>
      <c r="H2452">
        <v>2</v>
      </c>
      <c r="I2452">
        <v>146.69999999999999</v>
      </c>
      <c r="J2452">
        <v>73.349999999999994</v>
      </c>
      <c r="K2452">
        <v>98.12</v>
      </c>
      <c r="L2452" t="s">
        <v>65</v>
      </c>
      <c r="M2452" t="s">
        <v>104</v>
      </c>
      <c r="N2452" t="s">
        <v>48</v>
      </c>
      <c r="O2452">
        <v>16</v>
      </c>
      <c r="P2452" t="s">
        <v>49</v>
      </c>
      <c r="Q2452" t="s">
        <v>55</v>
      </c>
      <c r="R2452" t="s">
        <v>56</v>
      </c>
      <c r="S2452" t="s">
        <v>85</v>
      </c>
      <c r="T2452">
        <v>0</v>
      </c>
      <c r="U2452">
        <v>1</v>
      </c>
      <c r="V2452">
        <v>0</v>
      </c>
      <c r="W2452">
        <v>0</v>
      </c>
      <c r="X2452">
        <v>1</v>
      </c>
      <c r="Y2452" s="1">
        <v>45791</v>
      </c>
      <c r="Z2452" s="1">
        <v>45791</v>
      </c>
      <c r="AA2452">
        <v>6</v>
      </c>
      <c r="AB2452" t="s">
        <v>52</v>
      </c>
      <c r="AC2452" t="b">
        <v>0</v>
      </c>
      <c r="AD2452" t="b">
        <v>1</v>
      </c>
    </row>
    <row r="2453" spans="1:30" x14ac:dyDescent="0.25">
      <c r="A2453" t="s">
        <v>2494</v>
      </c>
      <c r="B2453" s="1">
        <v>44420</v>
      </c>
      <c r="D2453" s="1">
        <v>45531</v>
      </c>
      <c r="E2453" s="1">
        <v>45531</v>
      </c>
      <c r="F2453" s="1">
        <v>45903</v>
      </c>
      <c r="G2453" s="1">
        <v>45903</v>
      </c>
      <c r="H2453">
        <v>4</v>
      </c>
      <c r="I2453">
        <v>293.91000000000003</v>
      </c>
      <c r="J2453">
        <v>73.48</v>
      </c>
      <c r="K2453">
        <v>121.94</v>
      </c>
      <c r="L2453" t="s">
        <v>40</v>
      </c>
      <c r="M2453" t="s">
        <v>88</v>
      </c>
      <c r="N2453" t="s">
        <v>33</v>
      </c>
      <c r="O2453">
        <v>39</v>
      </c>
      <c r="P2453" t="s">
        <v>34</v>
      </c>
      <c r="Q2453" t="s">
        <v>43</v>
      </c>
      <c r="R2453" t="s">
        <v>35</v>
      </c>
      <c r="S2453" t="s">
        <v>51</v>
      </c>
      <c r="T2453">
        <v>0</v>
      </c>
      <c r="U2453">
        <v>0</v>
      </c>
      <c r="V2453">
        <v>0</v>
      </c>
      <c r="W2453">
        <v>0</v>
      </c>
      <c r="X2453">
        <v>1</v>
      </c>
      <c r="Y2453">
        <v>0</v>
      </c>
      <c r="Z2453" t="s">
        <v>37</v>
      </c>
      <c r="AA2453">
        <v>5</v>
      </c>
      <c r="AB2453" t="s">
        <v>38</v>
      </c>
      <c r="AC2453" t="b">
        <v>1</v>
      </c>
      <c r="AD2453" t="b">
        <v>1</v>
      </c>
    </row>
    <row r="2454" spans="1:30" x14ac:dyDescent="0.25">
      <c r="A2454" t="s">
        <v>2495</v>
      </c>
      <c r="B2454" s="1">
        <v>45614</v>
      </c>
      <c r="D2454" s="1">
        <v>45711</v>
      </c>
      <c r="E2454" s="1">
        <v>45711</v>
      </c>
      <c r="F2454" s="1">
        <v>45776</v>
      </c>
      <c r="G2454" s="1">
        <v>45776</v>
      </c>
      <c r="H2454">
        <v>4</v>
      </c>
      <c r="I2454">
        <v>183.25</v>
      </c>
      <c r="J2454">
        <v>45.81</v>
      </c>
      <c r="K2454">
        <v>28.39</v>
      </c>
      <c r="L2454" t="s">
        <v>40</v>
      </c>
      <c r="M2454" t="s">
        <v>41</v>
      </c>
      <c r="N2454" t="s">
        <v>33</v>
      </c>
      <c r="O2454">
        <v>38</v>
      </c>
      <c r="P2454" t="s">
        <v>34</v>
      </c>
      <c r="Q2454" t="s">
        <v>50</v>
      </c>
      <c r="R2454" t="s">
        <v>67</v>
      </c>
      <c r="S2454" t="s">
        <v>36</v>
      </c>
      <c r="T2454">
        <v>0</v>
      </c>
      <c r="U2454">
        <v>0</v>
      </c>
      <c r="V2454">
        <v>0</v>
      </c>
      <c r="W2454">
        <v>1</v>
      </c>
      <c r="X2454">
        <v>2</v>
      </c>
      <c r="Y2454">
        <v>0</v>
      </c>
      <c r="Z2454" t="s">
        <v>37</v>
      </c>
      <c r="AA2454">
        <v>3</v>
      </c>
      <c r="AB2454" t="s">
        <v>73</v>
      </c>
      <c r="AC2454" t="b">
        <v>1</v>
      </c>
      <c r="AD2454" t="b">
        <v>1</v>
      </c>
    </row>
    <row r="2455" spans="1:30" x14ac:dyDescent="0.25">
      <c r="A2455" t="s">
        <v>2496</v>
      </c>
      <c r="B2455" s="1">
        <v>45019</v>
      </c>
      <c r="D2455" s="1">
        <v>45890</v>
      </c>
      <c r="E2455" s="1">
        <v>45890</v>
      </c>
      <c r="F2455" s="1">
        <v>45913</v>
      </c>
      <c r="G2455" s="1">
        <v>45913</v>
      </c>
      <c r="H2455">
        <v>5</v>
      </c>
      <c r="I2455">
        <v>152.38</v>
      </c>
      <c r="J2455">
        <v>30.48</v>
      </c>
      <c r="K2455">
        <v>36.42</v>
      </c>
      <c r="L2455" t="s">
        <v>47</v>
      </c>
      <c r="M2455" t="s">
        <v>88</v>
      </c>
      <c r="N2455" t="s">
        <v>33</v>
      </c>
      <c r="O2455">
        <v>23</v>
      </c>
      <c r="P2455" t="s">
        <v>70</v>
      </c>
      <c r="Q2455" t="s">
        <v>43</v>
      </c>
      <c r="R2455" t="s">
        <v>44</v>
      </c>
      <c r="S2455" t="s">
        <v>36</v>
      </c>
      <c r="T2455">
        <v>0</v>
      </c>
      <c r="U2455">
        <v>0</v>
      </c>
      <c r="V2455">
        <v>0</v>
      </c>
      <c r="W2455">
        <v>0</v>
      </c>
      <c r="X2455">
        <v>0</v>
      </c>
      <c r="Y2455">
        <v>0</v>
      </c>
      <c r="Z2455" t="s">
        <v>37</v>
      </c>
      <c r="AA2455">
        <v>0</v>
      </c>
      <c r="AB2455" t="s">
        <v>73</v>
      </c>
      <c r="AC2455" t="b">
        <v>1</v>
      </c>
      <c r="AD2455" t="b">
        <v>0</v>
      </c>
    </row>
    <row r="2456" spans="1:30" x14ac:dyDescent="0.25">
      <c r="A2456" t="s">
        <v>2497</v>
      </c>
      <c r="B2456" s="1">
        <v>45275</v>
      </c>
      <c r="D2456" s="1">
        <v>45889</v>
      </c>
      <c r="E2456" s="1">
        <v>45889</v>
      </c>
      <c r="F2456" s="1">
        <v>45897</v>
      </c>
      <c r="G2456" s="1">
        <v>45897</v>
      </c>
      <c r="H2456">
        <v>4</v>
      </c>
      <c r="I2456">
        <v>147.13999999999999</v>
      </c>
      <c r="J2456">
        <v>36.78</v>
      </c>
      <c r="K2456">
        <v>113.43</v>
      </c>
      <c r="L2456" t="s">
        <v>65</v>
      </c>
      <c r="M2456" t="s">
        <v>62</v>
      </c>
      <c r="N2456" t="s">
        <v>48</v>
      </c>
      <c r="O2456">
        <v>37</v>
      </c>
      <c r="P2456" t="s">
        <v>34</v>
      </c>
      <c r="Q2456" t="s">
        <v>50</v>
      </c>
      <c r="R2456" t="s">
        <v>67</v>
      </c>
      <c r="S2456" t="s">
        <v>72</v>
      </c>
      <c r="T2456">
        <v>0</v>
      </c>
      <c r="U2456">
        <v>0</v>
      </c>
      <c r="V2456">
        <v>0</v>
      </c>
      <c r="W2456">
        <v>0</v>
      </c>
      <c r="X2456">
        <v>2</v>
      </c>
      <c r="Y2456" s="1">
        <v>45666</v>
      </c>
      <c r="Z2456" s="1">
        <v>45666</v>
      </c>
      <c r="AA2456">
        <v>7</v>
      </c>
      <c r="AB2456" t="s">
        <v>38</v>
      </c>
      <c r="AC2456" t="b">
        <v>0</v>
      </c>
      <c r="AD2456" t="b">
        <v>1</v>
      </c>
    </row>
    <row r="2457" spans="1:30" x14ac:dyDescent="0.25">
      <c r="A2457" t="s">
        <v>2498</v>
      </c>
      <c r="B2457" s="1">
        <v>44011</v>
      </c>
      <c r="D2457" s="1">
        <v>45287</v>
      </c>
      <c r="E2457" s="1">
        <v>45287</v>
      </c>
      <c r="F2457">
        <v>0</v>
      </c>
      <c r="G2457" t="s">
        <v>92</v>
      </c>
      <c r="H2457">
        <v>0</v>
      </c>
      <c r="I2457">
        <v>0</v>
      </c>
      <c r="J2457">
        <v>0</v>
      </c>
      <c r="K2457">
        <v>0</v>
      </c>
      <c r="L2457" t="s">
        <v>65</v>
      </c>
      <c r="M2457" t="s">
        <v>104</v>
      </c>
      <c r="N2457" t="s">
        <v>42</v>
      </c>
      <c r="O2457">
        <v>0</v>
      </c>
      <c r="P2457" t="s">
        <v>80</v>
      </c>
      <c r="Q2457" t="s">
        <v>50</v>
      </c>
      <c r="R2457" t="s">
        <v>44</v>
      </c>
      <c r="S2457" t="s">
        <v>36</v>
      </c>
      <c r="T2457">
        <v>1</v>
      </c>
      <c r="U2457">
        <v>0</v>
      </c>
      <c r="V2457">
        <v>0</v>
      </c>
      <c r="W2457">
        <v>0</v>
      </c>
      <c r="X2457">
        <v>0</v>
      </c>
      <c r="Y2457">
        <v>0</v>
      </c>
      <c r="Z2457" t="s">
        <v>37</v>
      </c>
      <c r="AA2457">
        <v>0</v>
      </c>
      <c r="AB2457" t="s">
        <v>38</v>
      </c>
      <c r="AC2457" t="b">
        <v>0</v>
      </c>
      <c r="AD2457" t="b">
        <v>0</v>
      </c>
    </row>
    <row r="2458" spans="1:30" x14ac:dyDescent="0.25">
      <c r="A2458" t="s">
        <v>2499</v>
      </c>
      <c r="B2458" s="1">
        <v>44342</v>
      </c>
      <c r="D2458" s="1">
        <v>45689</v>
      </c>
      <c r="E2458" s="1">
        <v>45689</v>
      </c>
      <c r="F2458" s="1">
        <v>45912</v>
      </c>
      <c r="G2458" s="1">
        <v>45912</v>
      </c>
      <c r="H2458">
        <v>5</v>
      </c>
      <c r="I2458">
        <v>202.29</v>
      </c>
      <c r="J2458">
        <v>40.46</v>
      </c>
      <c r="K2458">
        <v>15.86</v>
      </c>
      <c r="L2458" t="s">
        <v>40</v>
      </c>
      <c r="M2458" t="s">
        <v>32</v>
      </c>
      <c r="N2458" t="s">
        <v>48</v>
      </c>
      <c r="O2458">
        <v>54</v>
      </c>
      <c r="P2458" t="s">
        <v>34</v>
      </c>
      <c r="Q2458" t="s">
        <v>66</v>
      </c>
      <c r="R2458" t="s">
        <v>35</v>
      </c>
      <c r="S2458" t="s">
        <v>85</v>
      </c>
      <c r="T2458">
        <v>0</v>
      </c>
      <c r="U2458">
        <v>1</v>
      </c>
      <c r="V2458">
        <v>0</v>
      </c>
      <c r="W2458">
        <v>0</v>
      </c>
      <c r="X2458">
        <v>1</v>
      </c>
      <c r="Y2458" s="1">
        <v>45472</v>
      </c>
      <c r="Z2458" s="1">
        <v>45472</v>
      </c>
      <c r="AA2458">
        <v>6</v>
      </c>
      <c r="AB2458" t="s">
        <v>52</v>
      </c>
      <c r="AC2458" t="b">
        <v>1</v>
      </c>
      <c r="AD2458" t="b">
        <v>1</v>
      </c>
    </row>
    <row r="2459" spans="1:30" x14ac:dyDescent="0.25">
      <c r="A2459" t="s">
        <v>2500</v>
      </c>
      <c r="B2459" s="1">
        <v>44876</v>
      </c>
      <c r="D2459" s="1">
        <v>45651</v>
      </c>
      <c r="E2459" s="1">
        <v>45651</v>
      </c>
      <c r="F2459" s="1">
        <v>45772</v>
      </c>
      <c r="G2459" s="1">
        <v>45772</v>
      </c>
      <c r="H2459">
        <v>4</v>
      </c>
      <c r="I2459">
        <v>243.19</v>
      </c>
      <c r="J2459">
        <v>60.8</v>
      </c>
      <c r="K2459">
        <v>40.11</v>
      </c>
      <c r="L2459" t="s">
        <v>31</v>
      </c>
      <c r="M2459" t="s">
        <v>95</v>
      </c>
      <c r="N2459" t="s">
        <v>42</v>
      </c>
      <c r="O2459">
        <v>25</v>
      </c>
      <c r="P2459" t="s">
        <v>70</v>
      </c>
      <c r="Q2459" t="s">
        <v>50</v>
      </c>
      <c r="R2459" t="s">
        <v>35</v>
      </c>
      <c r="S2459" t="s">
        <v>85</v>
      </c>
      <c r="T2459">
        <v>0</v>
      </c>
      <c r="U2459">
        <v>0</v>
      </c>
      <c r="V2459">
        <v>0</v>
      </c>
      <c r="W2459">
        <v>0</v>
      </c>
      <c r="X2459">
        <v>2</v>
      </c>
      <c r="Y2459" s="1">
        <v>45231</v>
      </c>
      <c r="Z2459" s="1">
        <v>45231</v>
      </c>
      <c r="AA2459">
        <v>10</v>
      </c>
      <c r="AB2459" t="s">
        <v>38</v>
      </c>
      <c r="AC2459" t="b">
        <v>1</v>
      </c>
      <c r="AD2459" t="b">
        <v>1</v>
      </c>
    </row>
    <row r="2460" spans="1:30" x14ac:dyDescent="0.25">
      <c r="A2460" t="s">
        <v>2501</v>
      </c>
      <c r="B2460" s="1">
        <v>44483</v>
      </c>
      <c r="D2460" s="1">
        <v>45625</v>
      </c>
      <c r="E2460" s="1">
        <v>45625</v>
      </c>
      <c r="F2460" s="1">
        <v>45674</v>
      </c>
      <c r="G2460" s="1">
        <v>45674</v>
      </c>
      <c r="H2460">
        <v>2</v>
      </c>
      <c r="I2460">
        <v>105.76</v>
      </c>
      <c r="J2460">
        <v>52.88</v>
      </c>
      <c r="K2460">
        <v>52.8</v>
      </c>
      <c r="L2460" t="s">
        <v>40</v>
      </c>
      <c r="M2460" t="s">
        <v>32</v>
      </c>
      <c r="N2460" t="s">
        <v>48</v>
      </c>
      <c r="O2460">
        <v>36</v>
      </c>
      <c r="P2460" t="s">
        <v>34</v>
      </c>
      <c r="Q2460" t="s">
        <v>82</v>
      </c>
      <c r="R2460" t="s">
        <v>56</v>
      </c>
      <c r="S2460" t="s">
        <v>85</v>
      </c>
      <c r="T2460">
        <v>0</v>
      </c>
      <c r="U2460">
        <v>0</v>
      </c>
      <c r="V2460">
        <v>0</v>
      </c>
      <c r="W2460">
        <v>0</v>
      </c>
      <c r="X2460">
        <v>1</v>
      </c>
      <c r="Y2460" s="1">
        <v>45305</v>
      </c>
      <c r="Z2460" s="1">
        <v>45305</v>
      </c>
      <c r="AA2460">
        <v>0</v>
      </c>
      <c r="AB2460" t="s">
        <v>38</v>
      </c>
      <c r="AC2460" t="b">
        <v>1</v>
      </c>
      <c r="AD2460" t="b">
        <v>1</v>
      </c>
    </row>
    <row r="2461" spans="1:30" x14ac:dyDescent="0.25">
      <c r="A2461" t="s">
        <v>2502</v>
      </c>
      <c r="B2461" s="1">
        <v>44490</v>
      </c>
      <c r="D2461" s="1">
        <v>45463</v>
      </c>
      <c r="E2461" s="1">
        <v>45463</v>
      </c>
      <c r="F2461" s="1">
        <v>45634</v>
      </c>
      <c r="G2461" s="1">
        <v>45634</v>
      </c>
      <c r="H2461">
        <v>2</v>
      </c>
      <c r="I2461">
        <v>111.77</v>
      </c>
      <c r="J2461">
        <v>55.89</v>
      </c>
      <c r="K2461">
        <v>41.57</v>
      </c>
      <c r="L2461" t="s">
        <v>40</v>
      </c>
      <c r="M2461" t="s">
        <v>104</v>
      </c>
      <c r="N2461" t="s">
        <v>48</v>
      </c>
      <c r="O2461">
        <v>44</v>
      </c>
      <c r="P2461" t="s">
        <v>34</v>
      </c>
      <c r="Q2461" t="s">
        <v>35</v>
      </c>
      <c r="R2461" t="s">
        <v>44</v>
      </c>
      <c r="S2461" t="s">
        <v>36</v>
      </c>
      <c r="T2461">
        <v>0</v>
      </c>
      <c r="U2461">
        <v>0</v>
      </c>
      <c r="V2461">
        <v>0</v>
      </c>
      <c r="W2461">
        <v>0</v>
      </c>
      <c r="X2461">
        <v>0</v>
      </c>
      <c r="Y2461" s="1">
        <v>45389</v>
      </c>
      <c r="Z2461" s="1">
        <v>45389</v>
      </c>
      <c r="AA2461">
        <v>7</v>
      </c>
      <c r="AB2461" t="s">
        <v>38</v>
      </c>
      <c r="AC2461" t="b">
        <v>0</v>
      </c>
      <c r="AD2461" t="b">
        <v>0</v>
      </c>
    </row>
    <row r="2462" spans="1:30" x14ac:dyDescent="0.25">
      <c r="A2462" t="s">
        <v>2503</v>
      </c>
      <c r="B2462" s="1">
        <v>44569</v>
      </c>
      <c r="D2462" s="1">
        <v>45175</v>
      </c>
      <c r="E2462" s="1">
        <v>45175</v>
      </c>
      <c r="F2462" s="1">
        <v>45343</v>
      </c>
      <c r="G2462" s="1">
        <v>45343</v>
      </c>
      <c r="H2462">
        <v>5</v>
      </c>
      <c r="I2462">
        <v>147.13999999999999</v>
      </c>
      <c r="J2462">
        <v>29.43</v>
      </c>
      <c r="K2462">
        <v>61.72</v>
      </c>
      <c r="L2462" t="s">
        <v>47</v>
      </c>
      <c r="M2462" t="s">
        <v>104</v>
      </c>
      <c r="N2462" t="s">
        <v>48</v>
      </c>
      <c r="O2462">
        <v>20</v>
      </c>
      <c r="P2462" t="s">
        <v>70</v>
      </c>
      <c r="Q2462" t="s">
        <v>90</v>
      </c>
      <c r="R2462" t="s">
        <v>35</v>
      </c>
      <c r="S2462" t="s">
        <v>85</v>
      </c>
      <c r="T2462">
        <v>1</v>
      </c>
      <c r="U2462">
        <v>0</v>
      </c>
      <c r="V2462">
        <v>0</v>
      </c>
      <c r="W2462">
        <v>0</v>
      </c>
      <c r="X2462">
        <v>1</v>
      </c>
      <c r="Y2462">
        <v>0</v>
      </c>
      <c r="Z2462" t="s">
        <v>37</v>
      </c>
      <c r="AA2462">
        <v>0</v>
      </c>
      <c r="AB2462" t="s">
        <v>38</v>
      </c>
      <c r="AC2462" t="b">
        <v>1</v>
      </c>
      <c r="AD2462" t="b">
        <v>0</v>
      </c>
    </row>
    <row r="2463" spans="1:30" x14ac:dyDescent="0.25">
      <c r="A2463" t="s">
        <v>2504</v>
      </c>
      <c r="B2463" s="1">
        <v>44873</v>
      </c>
      <c r="D2463" s="1">
        <v>45143</v>
      </c>
      <c r="E2463" s="1">
        <v>45143</v>
      </c>
      <c r="F2463" s="1">
        <v>45367</v>
      </c>
      <c r="G2463" s="1">
        <v>45367</v>
      </c>
      <c r="H2463">
        <v>6</v>
      </c>
      <c r="I2463">
        <v>269.29000000000002</v>
      </c>
      <c r="J2463">
        <v>44.88</v>
      </c>
      <c r="K2463">
        <v>40.69</v>
      </c>
      <c r="L2463" t="s">
        <v>65</v>
      </c>
      <c r="M2463" t="s">
        <v>32</v>
      </c>
      <c r="N2463" t="s">
        <v>42</v>
      </c>
      <c r="O2463">
        <v>35</v>
      </c>
      <c r="P2463" t="s">
        <v>34</v>
      </c>
      <c r="Q2463" t="s">
        <v>55</v>
      </c>
      <c r="R2463" t="s">
        <v>63</v>
      </c>
      <c r="S2463" t="s">
        <v>57</v>
      </c>
      <c r="T2463">
        <v>0</v>
      </c>
      <c r="U2463">
        <v>0</v>
      </c>
      <c r="V2463">
        <v>1</v>
      </c>
      <c r="W2463">
        <v>0</v>
      </c>
      <c r="X2463">
        <v>1</v>
      </c>
      <c r="Y2463" s="1">
        <v>45803</v>
      </c>
      <c r="Z2463" s="1">
        <v>45803</v>
      </c>
      <c r="AA2463">
        <v>3</v>
      </c>
      <c r="AB2463" t="s">
        <v>52</v>
      </c>
      <c r="AC2463" t="b">
        <v>1</v>
      </c>
      <c r="AD2463" t="b">
        <v>0</v>
      </c>
    </row>
    <row r="2464" spans="1:30" x14ac:dyDescent="0.25">
      <c r="A2464" t="s">
        <v>2505</v>
      </c>
      <c r="B2464" s="1">
        <v>45049</v>
      </c>
      <c r="D2464" s="1">
        <v>45773</v>
      </c>
      <c r="E2464" s="1">
        <v>45773</v>
      </c>
      <c r="F2464" s="1">
        <v>45878</v>
      </c>
      <c r="G2464" s="1">
        <v>45878</v>
      </c>
      <c r="H2464">
        <v>2</v>
      </c>
      <c r="I2464">
        <v>93.17</v>
      </c>
      <c r="J2464">
        <v>46.59</v>
      </c>
      <c r="K2464">
        <v>68</v>
      </c>
      <c r="L2464" t="s">
        <v>87</v>
      </c>
      <c r="M2464" t="s">
        <v>54</v>
      </c>
      <c r="N2464" t="s">
        <v>42</v>
      </c>
      <c r="O2464">
        <v>28</v>
      </c>
      <c r="P2464" t="s">
        <v>70</v>
      </c>
      <c r="Q2464" t="s">
        <v>43</v>
      </c>
      <c r="R2464" t="s">
        <v>67</v>
      </c>
      <c r="S2464" t="s">
        <v>45</v>
      </c>
      <c r="T2464">
        <v>0</v>
      </c>
      <c r="U2464">
        <v>0</v>
      </c>
      <c r="V2464">
        <v>0</v>
      </c>
      <c r="W2464">
        <v>0</v>
      </c>
      <c r="X2464">
        <v>1</v>
      </c>
      <c r="Y2464" s="1">
        <v>45284</v>
      </c>
      <c r="Z2464" s="1">
        <v>45284</v>
      </c>
      <c r="AA2464">
        <v>0</v>
      </c>
      <c r="AB2464" t="s">
        <v>38</v>
      </c>
      <c r="AC2464" t="b">
        <v>1</v>
      </c>
      <c r="AD2464" t="b">
        <v>0</v>
      </c>
    </row>
    <row r="2465" spans="1:30" x14ac:dyDescent="0.25">
      <c r="A2465" t="s">
        <v>2506</v>
      </c>
      <c r="B2465" s="1">
        <v>44546</v>
      </c>
      <c r="D2465" s="1">
        <v>45809</v>
      </c>
      <c r="E2465" s="1">
        <v>45809</v>
      </c>
      <c r="F2465" s="1">
        <v>45884</v>
      </c>
      <c r="G2465" s="1">
        <v>45884</v>
      </c>
      <c r="H2465">
        <v>1</v>
      </c>
      <c r="I2465">
        <v>57.99</v>
      </c>
      <c r="J2465">
        <v>57.99</v>
      </c>
      <c r="K2465">
        <v>54.31</v>
      </c>
      <c r="L2465" t="s">
        <v>87</v>
      </c>
      <c r="M2465" t="s">
        <v>76</v>
      </c>
      <c r="N2465" t="s">
        <v>48</v>
      </c>
      <c r="O2465">
        <v>27</v>
      </c>
      <c r="P2465" t="s">
        <v>70</v>
      </c>
      <c r="Q2465" t="s">
        <v>82</v>
      </c>
      <c r="R2465" t="s">
        <v>56</v>
      </c>
      <c r="S2465" t="s">
        <v>57</v>
      </c>
      <c r="T2465">
        <v>0</v>
      </c>
      <c r="U2465">
        <v>1</v>
      </c>
      <c r="V2465">
        <v>0</v>
      </c>
      <c r="W2465">
        <v>0</v>
      </c>
      <c r="X2465">
        <v>0</v>
      </c>
      <c r="Y2465">
        <v>0</v>
      </c>
      <c r="Z2465" t="s">
        <v>37</v>
      </c>
      <c r="AA2465">
        <v>0</v>
      </c>
      <c r="AB2465" t="s">
        <v>38</v>
      </c>
      <c r="AC2465" t="b">
        <v>1</v>
      </c>
      <c r="AD2465" t="b">
        <v>1</v>
      </c>
    </row>
    <row r="2466" spans="1:30" x14ac:dyDescent="0.25">
      <c r="A2466" t="s">
        <v>2507</v>
      </c>
      <c r="B2466" s="1">
        <v>44617</v>
      </c>
      <c r="D2466" s="1">
        <v>45793</v>
      </c>
      <c r="E2466" s="1">
        <v>45793</v>
      </c>
      <c r="F2466" s="1">
        <v>45883</v>
      </c>
      <c r="G2466" s="1">
        <v>45883</v>
      </c>
      <c r="H2466">
        <v>3</v>
      </c>
      <c r="I2466">
        <v>165</v>
      </c>
      <c r="J2466">
        <v>55</v>
      </c>
      <c r="K2466">
        <v>10.42</v>
      </c>
      <c r="L2466" t="s">
        <v>40</v>
      </c>
      <c r="M2466" t="s">
        <v>95</v>
      </c>
      <c r="N2466" t="s">
        <v>33</v>
      </c>
      <c r="O2466">
        <v>24</v>
      </c>
      <c r="P2466" t="s">
        <v>70</v>
      </c>
      <c r="Q2466" t="s">
        <v>35</v>
      </c>
      <c r="R2466" t="s">
        <v>35</v>
      </c>
      <c r="S2466" t="s">
        <v>57</v>
      </c>
      <c r="T2466">
        <v>0</v>
      </c>
      <c r="U2466">
        <v>0</v>
      </c>
      <c r="V2466">
        <v>0</v>
      </c>
      <c r="W2466">
        <v>0</v>
      </c>
      <c r="X2466">
        <v>1</v>
      </c>
      <c r="Y2466">
        <v>0</v>
      </c>
      <c r="Z2466" t="s">
        <v>37</v>
      </c>
      <c r="AA2466">
        <v>0</v>
      </c>
      <c r="AB2466" t="s">
        <v>73</v>
      </c>
      <c r="AC2466" t="b">
        <v>1</v>
      </c>
      <c r="AD2466" t="b">
        <v>1</v>
      </c>
    </row>
    <row r="2467" spans="1:30" x14ac:dyDescent="0.25">
      <c r="A2467" t="s">
        <v>2508</v>
      </c>
      <c r="B2467" s="1">
        <v>45473</v>
      </c>
      <c r="D2467" s="1">
        <v>45701</v>
      </c>
      <c r="E2467" s="1">
        <v>45701</v>
      </c>
      <c r="F2467" s="1">
        <v>45844</v>
      </c>
      <c r="G2467" s="1">
        <v>45844</v>
      </c>
      <c r="H2467">
        <v>6</v>
      </c>
      <c r="I2467">
        <v>252.17</v>
      </c>
      <c r="J2467">
        <v>42.03</v>
      </c>
      <c r="K2467">
        <v>52.05</v>
      </c>
      <c r="L2467" t="s">
        <v>31</v>
      </c>
      <c r="M2467" t="s">
        <v>41</v>
      </c>
      <c r="N2467" t="s">
        <v>42</v>
      </c>
      <c r="O2467">
        <v>32</v>
      </c>
      <c r="P2467" t="s">
        <v>34</v>
      </c>
      <c r="Q2467" t="s">
        <v>82</v>
      </c>
      <c r="R2467" t="s">
        <v>44</v>
      </c>
      <c r="S2467" t="s">
        <v>36</v>
      </c>
      <c r="T2467">
        <v>0</v>
      </c>
      <c r="U2467">
        <v>0</v>
      </c>
      <c r="V2467">
        <v>0</v>
      </c>
      <c r="W2467">
        <v>0</v>
      </c>
      <c r="X2467">
        <v>2</v>
      </c>
      <c r="Y2467" s="1">
        <v>45664</v>
      </c>
      <c r="Z2467" s="1">
        <v>45664</v>
      </c>
      <c r="AA2467">
        <v>0</v>
      </c>
      <c r="AB2467" t="s">
        <v>73</v>
      </c>
      <c r="AC2467" t="b">
        <v>1</v>
      </c>
      <c r="AD2467" t="b">
        <v>0</v>
      </c>
    </row>
    <row r="2468" spans="1:30" x14ac:dyDescent="0.25">
      <c r="A2468" t="s">
        <v>2509</v>
      </c>
      <c r="B2468" s="1">
        <v>44420</v>
      </c>
      <c r="D2468" s="1">
        <v>45584</v>
      </c>
      <c r="E2468" s="1">
        <v>45584</v>
      </c>
      <c r="F2468" s="1">
        <v>45937</v>
      </c>
      <c r="G2468" s="1">
        <v>45937</v>
      </c>
      <c r="H2468">
        <v>6</v>
      </c>
      <c r="I2468">
        <v>553.98</v>
      </c>
      <c r="J2468">
        <v>92.33</v>
      </c>
      <c r="K2468">
        <v>192.82</v>
      </c>
      <c r="L2468" t="s">
        <v>59</v>
      </c>
      <c r="M2468" t="s">
        <v>95</v>
      </c>
      <c r="N2468" t="s">
        <v>48</v>
      </c>
      <c r="O2468">
        <v>45</v>
      </c>
      <c r="P2468" t="s">
        <v>34</v>
      </c>
      <c r="Q2468" t="s">
        <v>66</v>
      </c>
      <c r="R2468" t="s">
        <v>67</v>
      </c>
      <c r="S2468" t="s">
        <v>45</v>
      </c>
      <c r="T2468">
        <v>0</v>
      </c>
      <c r="U2468">
        <v>0</v>
      </c>
      <c r="V2468">
        <v>1</v>
      </c>
      <c r="W2468">
        <v>0</v>
      </c>
      <c r="X2468">
        <v>1</v>
      </c>
      <c r="Y2468" s="1">
        <v>44857</v>
      </c>
      <c r="Z2468" s="1">
        <v>44857</v>
      </c>
      <c r="AA2468">
        <v>2</v>
      </c>
      <c r="AB2468" t="s">
        <v>38</v>
      </c>
      <c r="AC2468" t="b">
        <v>1</v>
      </c>
      <c r="AD2468" t="b">
        <v>1</v>
      </c>
    </row>
    <row r="2469" spans="1:30" x14ac:dyDescent="0.25">
      <c r="A2469" t="s">
        <v>2510</v>
      </c>
      <c r="B2469" s="1">
        <v>45087</v>
      </c>
      <c r="D2469" s="1">
        <v>45429</v>
      </c>
      <c r="E2469" s="1">
        <v>45429</v>
      </c>
      <c r="F2469" s="1">
        <v>45636</v>
      </c>
      <c r="G2469" s="1">
        <v>45636</v>
      </c>
      <c r="H2469">
        <v>4</v>
      </c>
      <c r="I2469">
        <v>357.76</v>
      </c>
      <c r="J2469">
        <v>89.44</v>
      </c>
      <c r="K2469">
        <v>0</v>
      </c>
      <c r="L2469" t="s">
        <v>59</v>
      </c>
      <c r="M2469" t="s">
        <v>104</v>
      </c>
      <c r="N2469" t="s">
        <v>42</v>
      </c>
      <c r="O2469">
        <v>30</v>
      </c>
      <c r="P2469" t="s">
        <v>70</v>
      </c>
      <c r="Q2469" t="s">
        <v>43</v>
      </c>
      <c r="R2469" t="s">
        <v>63</v>
      </c>
      <c r="S2469" t="s">
        <v>51</v>
      </c>
      <c r="T2469">
        <v>0</v>
      </c>
      <c r="U2469">
        <v>1</v>
      </c>
      <c r="V2469">
        <v>0</v>
      </c>
      <c r="W2469">
        <v>0</v>
      </c>
      <c r="X2469">
        <v>1</v>
      </c>
      <c r="Y2469" s="1">
        <v>45099</v>
      </c>
      <c r="Z2469" s="1">
        <v>45099</v>
      </c>
      <c r="AA2469">
        <v>0</v>
      </c>
      <c r="AB2469" t="s">
        <v>52</v>
      </c>
      <c r="AC2469" t="b">
        <v>0</v>
      </c>
      <c r="AD2469" t="b">
        <v>1</v>
      </c>
    </row>
    <row r="2470" spans="1:30" x14ac:dyDescent="0.25">
      <c r="A2470" t="s">
        <v>2511</v>
      </c>
      <c r="B2470" s="1">
        <v>44473</v>
      </c>
      <c r="D2470" s="1">
        <v>44693</v>
      </c>
      <c r="E2470" s="1">
        <v>44693</v>
      </c>
      <c r="F2470" s="1">
        <v>44785</v>
      </c>
      <c r="G2470" s="1">
        <v>44785</v>
      </c>
      <c r="H2470">
        <v>3</v>
      </c>
      <c r="I2470">
        <v>309.12</v>
      </c>
      <c r="J2470">
        <v>103.04</v>
      </c>
      <c r="K2470">
        <v>57.18</v>
      </c>
      <c r="L2470" t="s">
        <v>47</v>
      </c>
      <c r="M2470" t="s">
        <v>62</v>
      </c>
      <c r="N2470" t="s">
        <v>42</v>
      </c>
      <c r="O2470">
        <v>21</v>
      </c>
      <c r="P2470" t="s">
        <v>70</v>
      </c>
      <c r="Q2470" t="s">
        <v>50</v>
      </c>
      <c r="R2470" t="s">
        <v>44</v>
      </c>
      <c r="S2470" t="s">
        <v>36</v>
      </c>
      <c r="T2470">
        <v>0</v>
      </c>
      <c r="U2470">
        <v>1</v>
      </c>
      <c r="V2470">
        <v>0</v>
      </c>
      <c r="W2470">
        <v>0</v>
      </c>
      <c r="X2470">
        <v>1</v>
      </c>
      <c r="Y2470" s="1">
        <v>45680</v>
      </c>
      <c r="Z2470" s="1">
        <v>45680</v>
      </c>
      <c r="AA2470">
        <v>8</v>
      </c>
      <c r="AB2470" t="s">
        <v>38</v>
      </c>
      <c r="AC2470" t="b">
        <v>1</v>
      </c>
      <c r="AD2470" t="b">
        <v>1</v>
      </c>
    </row>
    <row r="2471" spans="1:30" x14ac:dyDescent="0.25">
      <c r="A2471" t="s">
        <v>2512</v>
      </c>
      <c r="B2471" s="1">
        <v>43976</v>
      </c>
      <c r="D2471" s="1">
        <v>45390</v>
      </c>
      <c r="E2471" s="1">
        <v>45390</v>
      </c>
      <c r="F2471" s="1">
        <v>45876</v>
      </c>
      <c r="G2471" s="1">
        <v>45876</v>
      </c>
      <c r="H2471">
        <v>2</v>
      </c>
      <c r="I2471">
        <v>106.1</v>
      </c>
      <c r="J2471">
        <v>53.05</v>
      </c>
      <c r="K2471">
        <v>25.31</v>
      </c>
      <c r="L2471" t="s">
        <v>47</v>
      </c>
      <c r="M2471" t="s">
        <v>69</v>
      </c>
      <c r="N2471" t="s">
        <v>48</v>
      </c>
      <c r="O2471">
        <v>17</v>
      </c>
      <c r="P2471" t="s">
        <v>49</v>
      </c>
      <c r="Q2471" t="s">
        <v>50</v>
      </c>
      <c r="R2471" t="s">
        <v>63</v>
      </c>
      <c r="S2471" t="s">
        <v>85</v>
      </c>
      <c r="T2471">
        <v>0</v>
      </c>
      <c r="U2471">
        <v>0</v>
      </c>
      <c r="V2471">
        <v>0</v>
      </c>
      <c r="W2471">
        <v>1</v>
      </c>
      <c r="X2471">
        <v>0</v>
      </c>
      <c r="Y2471" s="1">
        <v>45531</v>
      </c>
      <c r="Z2471" s="1">
        <v>45531</v>
      </c>
      <c r="AA2471">
        <v>0</v>
      </c>
      <c r="AB2471" t="s">
        <v>52</v>
      </c>
      <c r="AC2471" t="b">
        <v>1</v>
      </c>
      <c r="AD2471" t="b">
        <v>0</v>
      </c>
    </row>
    <row r="2472" spans="1:30" x14ac:dyDescent="0.25">
      <c r="A2472" t="s">
        <v>2513</v>
      </c>
      <c r="B2472" s="1">
        <v>44034</v>
      </c>
      <c r="D2472">
        <v>0</v>
      </c>
      <c r="E2472" t="s">
        <v>92</v>
      </c>
      <c r="F2472">
        <v>0</v>
      </c>
      <c r="G2472" t="s">
        <v>92</v>
      </c>
      <c r="H2472">
        <v>0</v>
      </c>
      <c r="I2472">
        <v>0</v>
      </c>
      <c r="J2472">
        <v>0</v>
      </c>
      <c r="K2472">
        <v>0</v>
      </c>
      <c r="L2472" t="s">
        <v>47</v>
      </c>
      <c r="M2472" t="s">
        <v>60</v>
      </c>
      <c r="N2472" t="s">
        <v>33</v>
      </c>
      <c r="O2472">
        <v>16</v>
      </c>
      <c r="P2472" t="s">
        <v>49</v>
      </c>
      <c r="Q2472" t="s">
        <v>35</v>
      </c>
      <c r="R2472" t="s">
        <v>63</v>
      </c>
      <c r="S2472" t="s">
        <v>100</v>
      </c>
      <c r="T2472">
        <v>2</v>
      </c>
      <c r="U2472">
        <v>1</v>
      </c>
      <c r="V2472">
        <v>0</v>
      </c>
      <c r="W2472">
        <v>0</v>
      </c>
      <c r="X2472">
        <v>0</v>
      </c>
      <c r="Y2472" s="1">
        <v>44809</v>
      </c>
      <c r="Z2472" s="1">
        <v>44809</v>
      </c>
      <c r="AA2472">
        <v>0</v>
      </c>
      <c r="AB2472" t="s">
        <v>38</v>
      </c>
      <c r="AC2472" t="b">
        <v>0</v>
      </c>
      <c r="AD2472" t="b">
        <v>0</v>
      </c>
    </row>
    <row r="2473" spans="1:30" x14ac:dyDescent="0.25">
      <c r="A2473" t="s">
        <v>2514</v>
      </c>
      <c r="B2473" s="1">
        <v>45153</v>
      </c>
      <c r="D2473" s="1">
        <v>45214</v>
      </c>
      <c r="E2473" s="1">
        <v>45214</v>
      </c>
      <c r="F2473" s="1">
        <v>45629</v>
      </c>
      <c r="G2473" s="1">
        <v>45629</v>
      </c>
      <c r="H2473">
        <v>2</v>
      </c>
      <c r="I2473">
        <v>146.47999999999999</v>
      </c>
      <c r="J2473">
        <v>73.239999999999995</v>
      </c>
      <c r="K2473">
        <v>67.650000000000006</v>
      </c>
      <c r="L2473" t="s">
        <v>59</v>
      </c>
      <c r="M2473" t="s">
        <v>80</v>
      </c>
      <c r="N2473" t="s">
        <v>42</v>
      </c>
      <c r="O2473">
        <v>33</v>
      </c>
      <c r="P2473" t="s">
        <v>34</v>
      </c>
      <c r="Q2473" t="s">
        <v>55</v>
      </c>
      <c r="R2473" t="s">
        <v>44</v>
      </c>
      <c r="S2473" t="s">
        <v>35</v>
      </c>
      <c r="T2473">
        <v>0</v>
      </c>
      <c r="U2473">
        <v>0</v>
      </c>
      <c r="V2473">
        <v>1</v>
      </c>
      <c r="W2473">
        <v>0</v>
      </c>
      <c r="X2473">
        <v>0</v>
      </c>
      <c r="Y2473" s="1">
        <v>45410</v>
      </c>
      <c r="Z2473" s="1">
        <v>45410</v>
      </c>
      <c r="AA2473">
        <v>8</v>
      </c>
      <c r="AB2473" t="s">
        <v>73</v>
      </c>
      <c r="AC2473" t="b">
        <v>1</v>
      </c>
      <c r="AD2473" t="b">
        <v>1</v>
      </c>
    </row>
    <row r="2474" spans="1:30" x14ac:dyDescent="0.25">
      <c r="A2474" t="s">
        <v>2515</v>
      </c>
      <c r="B2474" s="1">
        <v>45037</v>
      </c>
      <c r="D2474" s="1">
        <v>45483</v>
      </c>
      <c r="E2474" s="1">
        <v>45483</v>
      </c>
      <c r="F2474" s="1">
        <v>45714</v>
      </c>
      <c r="G2474" s="1">
        <v>45714</v>
      </c>
      <c r="H2474">
        <v>6</v>
      </c>
      <c r="I2474">
        <v>393.4</v>
      </c>
      <c r="J2474">
        <v>65.569999999999993</v>
      </c>
      <c r="K2474">
        <v>0</v>
      </c>
      <c r="L2474" t="s">
        <v>40</v>
      </c>
      <c r="M2474" t="s">
        <v>32</v>
      </c>
      <c r="N2474" t="s">
        <v>48</v>
      </c>
      <c r="O2474">
        <v>16</v>
      </c>
      <c r="P2474" t="s">
        <v>49</v>
      </c>
      <c r="Q2474" t="s">
        <v>35</v>
      </c>
      <c r="R2474" t="s">
        <v>35</v>
      </c>
      <c r="S2474" t="s">
        <v>45</v>
      </c>
      <c r="T2474">
        <v>0</v>
      </c>
      <c r="U2474">
        <v>1</v>
      </c>
      <c r="V2474">
        <v>0</v>
      </c>
      <c r="W2474">
        <v>1</v>
      </c>
      <c r="X2474">
        <v>1</v>
      </c>
      <c r="Y2474" s="1">
        <v>45338</v>
      </c>
      <c r="Z2474" s="1">
        <v>45338</v>
      </c>
      <c r="AA2474">
        <v>5</v>
      </c>
      <c r="AB2474" t="s">
        <v>73</v>
      </c>
      <c r="AC2474" t="b">
        <v>1</v>
      </c>
      <c r="AD2474" t="b">
        <v>0</v>
      </c>
    </row>
    <row r="2475" spans="1:30" x14ac:dyDescent="0.25">
      <c r="A2475" t="s">
        <v>2516</v>
      </c>
      <c r="B2475" s="1">
        <v>44973</v>
      </c>
      <c r="D2475">
        <v>0</v>
      </c>
      <c r="E2475" t="s">
        <v>92</v>
      </c>
      <c r="F2475">
        <v>0</v>
      </c>
      <c r="G2475" t="s">
        <v>92</v>
      </c>
      <c r="H2475">
        <v>0</v>
      </c>
      <c r="I2475">
        <v>0</v>
      </c>
      <c r="J2475">
        <v>0</v>
      </c>
      <c r="K2475">
        <v>0</v>
      </c>
      <c r="L2475" t="s">
        <v>65</v>
      </c>
      <c r="M2475" t="s">
        <v>104</v>
      </c>
      <c r="N2475" t="s">
        <v>48</v>
      </c>
      <c r="O2475">
        <v>23</v>
      </c>
      <c r="P2475" t="s">
        <v>70</v>
      </c>
      <c r="Q2475" t="s">
        <v>50</v>
      </c>
      <c r="R2475" t="s">
        <v>56</v>
      </c>
      <c r="S2475" t="s">
        <v>36</v>
      </c>
      <c r="T2475">
        <v>0</v>
      </c>
      <c r="U2475">
        <v>0</v>
      </c>
      <c r="V2475">
        <v>0</v>
      </c>
      <c r="W2475">
        <v>0</v>
      </c>
      <c r="X2475">
        <v>0</v>
      </c>
      <c r="Y2475" s="1">
        <v>44990</v>
      </c>
      <c r="Z2475" s="1">
        <v>44990</v>
      </c>
      <c r="AA2475">
        <v>5</v>
      </c>
      <c r="AB2475" t="s">
        <v>38</v>
      </c>
      <c r="AC2475" t="b">
        <v>1</v>
      </c>
      <c r="AD2475" t="b">
        <v>1</v>
      </c>
    </row>
    <row r="2476" spans="1:30" x14ac:dyDescent="0.25">
      <c r="A2476" t="s">
        <v>2517</v>
      </c>
      <c r="B2476" s="1">
        <v>44674</v>
      </c>
      <c r="D2476" s="1">
        <v>45494</v>
      </c>
      <c r="E2476" s="1">
        <v>45494</v>
      </c>
      <c r="F2476" s="1">
        <v>45810</v>
      </c>
      <c r="G2476" s="1">
        <v>45810</v>
      </c>
      <c r="H2476">
        <v>6</v>
      </c>
      <c r="I2476">
        <v>300.87</v>
      </c>
      <c r="J2476">
        <v>50.15</v>
      </c>
      <c r="K2476">
        <v>114.24</v>
      </c>
      <c r="L2476" t="s">
        <v>47</v>
      </c>
      <c r="M2476" t="s">
        <v>32</v>
      </c>
      <c r="N2476" t="s">
        <v>48</v>
      </c>
      <c r="O2476">
        <v>47</v>
      </c>
      <c r="P2476" t="s">
        <v>34</v>
      </c>
      <c r="Q2476" t="s">
        <v>66</v>
      </c>
      <c r="R2476" t="s">
        <v>67</v>
      </c>
      <c r="S2476" t="s">
        <v>85</v>
      </c>
      <c r="T2476">
        <v>0</v>
      </c>
      <c r="U2476">
        <v>1</v>
      </c>
      <c r="V2476">
        <v>0</v>
      </c>
      <c r="W2476">
        <v>0</v>
      </c>
      <c r="X2476">
        <v>0</v>
      </c>
      <c r="Y2476" s="1">
        <v>45011</v>
      </c>
      <c r="Z2476" s="1">
        <v>45011</v>
      </c>
      <c r="AA2476">
        <v>0</v>
      </c>
      <c r="AB2476" t="s">
        <v>52</v>
      </c>
      <c r="AC2476" t="b">
        <v>0</v>
      </c>
      <c r="AD2476" t="b">
        <v>1</v>
      </c>
    </row>
    <row r="2477" spans="1:30" x14ac:dyDescent="0.25">
      <c r="A2477" t="s">
        <v>2518</v>
      </c>
      <c r="B2477" s="1">
        <v>45398</v>
      </c>
      <c r="D2477" s="1">
        <v>45830</v>
      </c>
      <c r="E2477" s="1">
        <v>45830</v>
      </c>
      <c r="F2477" s="1">
        <v>45918</v>
      </c>
      <c r="G2477" s="1">
        <v>45918</v>
      </c>
      <c r="H2477">
        <v>7</v>
      </c>
      <c r="I2477">
        <v>62.2</v>
      </c>
      <c r="J2477">
        <v>8.89</v>
      </c>
      <c r="K2477">
        <v>9.59</v>
      </c>
      <c r="L2477" t="s">
        <v>59</v>
      </c>
      <c r="M2477" t="s">
        <v>76</v>
      </c>
      <c r="N2477" t="s">
        <v>48</v>
      </c>
      <c r="O2477">
        <v>41</v>
      </c>
      <c r="P2477" t="s">
        <v>34</v>
      </c>
      <c r="Q2477" t="s">
        <v>55</v>
      </c>
      <c r="R2477" t="s">
        <v>56</v>
      </c>
      <c r="S2477" t="s">
        <v>96</v>
      </c>
      <c r="T2477">
        <v>0</v>
      </c>
      <c r="U2477">
        <v>1</v>
      </c>
      <c r="V2477">
        <v>1</v>
      </c>
      <c r="W2477">
        <v>2</v>
      </c>
      <c r="X2477">
        <v>4</v>
      </c>
      <c r="Y2477" s="1">
        <v>45486</v>
      </c>
      <c r="Z2477" s="1">
        <v>45486</v>
      </c>
      <c r="AA2477">
        <v>0</v>
      </c>
      <c r="AB2477" t="s">
        <v>38</v>
      </c>
      <c r="AC2477" t="b">
        <v>1</v>
      </c>
      <c r="AD2477" t="b">
        <v>1</v>
      </c>
    </row>
    <row r="2478" spans="1:30" x14ac:dyDescent="0.25">
      <c r="A2478" t="s">
        <v>2519</v>
      </c>
      <c r="B2478" s="1">
        <v>44791</v>
      </c>
      <c r="D2478" s="1">
        <v>45769</v>
      </c>
      <c r="E2478" s="1">
        <v>45769</v>
      </c>
      <c r="F2478" s="1">
        <v>45777</v>
      </c>
      <c r="G2478" s="1">
        <v>45777</v>
      </c>
      <c r="H2478">
        <v>2</v>
      </c>
      <c r="I2478">
        <v>133.38999999999999</v>
      </c>
      <c r="J2478">
        <v>66.7</v>
      </c>
      <c r="K2478">
        <v>57.69</v>
      </c>
      <c r="L2478" t="s">
        <v>87</v>
      </c>
      <c r="M2478" t="s">
        <v>104</v>
      </c>
      <c r="N2478" t="s">
        <v>33</v>
      </c>
      <c r="O2478">
        <v>20</v>
      </c>
      <c r="P2478" t="s">
        <v>70</v>
      </c>
      <c r="Q2478" t="s">
        <v>55</v>
      </c>
      <c r="R2478" t="s">
        <v>35</v>
      </c>
      <c r="S2478" t="s">
        <v>51</v>
      </c>
      <c r="T2478">
        <v>1</v>
      </c>
      <c r="U2478">
        <v>0</v>
      </c>
      <c r="V2478">
        <v>0</v>
      </c>
      <c r="W2478">
        <v>0</v>
      </c>
      <c r="X2478">
        <v>0</v>
      </c>
      <c r="Y2478">
        <v>0</v>
      </c>
      <c r="Z2478" t="s">
        <v>37</v>
      </c>
      <c r="AA2478">
        <v>9</v>
      </c>
      <c r="AB2478" t="s">
        <v>73</v>
      </c>
      <c r="AC2478" t="b">
        <v>0</v>
      </c>
      <c r="AD2478" t="b">
        <v>1</v>
      </c>
    </row>
    <row r="2479" spans="1:30" x14ac:dyDescent="0.25">
      <c r="A2479" t="s">
        <v>2520</v>
      </c>
      <c r="B2479" s="1">
        <v>44652</v>
      </c>
      <c r="D2479" s="1">
        <v>44813</v>
      </c>
      <c r="E2479" s="1">
        <v>44813</v>
      </c>
      <c r="F2479" s="1">
        <v>45522</v>
      </c>
      <c r="G2479" s="1">
        <v>45522</v>
      </c>
      <c r="H2479">
        <v>3</v>
      </c>
      <c r="I2479">
        <v>285.92</v>
      </c>
      <c r="J2479">
        <v>95.31</v>
      </c>
      <c r="K2479">
        <v>14.3</v>
      </c>
      <c r="L2479" t="s">
        <v>87</v>
      </c>
      <c r="M2479" t="s">
        <v>54</v>
      </c>
      <c r="N2479" t="s">
        <v>42</v>
      </c>
      <c r="O2479">
        <v>43</v>
      </c>
      <c r="P2479" t="s">
        <v>34</v>
      </c>
      <c r="Q2479" t="s">
        <v>43</v>
      </c>
      <c r="R2479" t="s">
        <v>35</v>
      </c>
      <c r="S2479" t="s">
        <v>72</v>
      </c>
      <c r="T2479">
        <v>0</v>
      </c>
      <c r="U2479">
        <v>0</v>
      </c>
      <c r="V2479">
        <v>1</v>
      </c>
      <c r="W2479">
        <v>1</v>
      </c>
      <c r="X2479">
        <v>1</v>
      </c>
      <c r="Y2479">
        <v>0</v>
      </c>
      <c r="Z2479" t="s">
        <v>37</v>
      </c>
      <c r="AA2479">
        <v>3</v>
      </c>
      <c r="AB2479" t="s">
        <v>73</v>
      </c>
      <c r="AC2479" t="b">
        <v>1</v>
      </c>
      <c r="AD2479" t="b">
        <v>0</v>
      </c>
    </row>
    <row r="2480" spans="1:30" x14ac:dyDescent="0.25">
      <c r="A2480" t="s">
        <v>2521</v>
      </c>
      <c r="B2480" s="1">
        <v>45365</v>
      </c>
      <c r="D2480" s="1">
        <v>45927</v>
      </c>
      <c r="E2480" s="1">
        <v>45927</v>
      </c>
      <c r="F2480" s="1">
        <v>45935</v>
      </c>
      <c r="G2480" s="1">
        <v>45935</v>
      </c>
      <c r="H2480">
        <v>1</v>
      </c>
      <c r="I2480">
        <v>57.69</v>
      </c>
      <c r="J2480">
        <v>57.69</v>
      </c>
      <c r="K2480">
        <v>6.97</v>
      </c>
      <c r="L2480" t="s">
        <v>59</v>
      </c>
      <c r="M2480" t="s">
        <v>32</v>
      </c>
      <c r="N2480" t="s">
        <v>48</v>
      </c>
      <c r="O2480">
        <v>22</v>
      </c>
      <c r="P2480" t="s">
        <v>70</v>
      </c>
      <c r="Q2480" t="s">
        <v>35</v>
      </c>
      <c r="R2480" t="s">
        <v>44</v>
      </c>
      <c r="S2480" t="s">
        <v>57</v>
      </c>
      <c r="T2480">
        <v>0</v>
      </c>
      <c r="U2480">
        <v>0</v>
      </c>
      <c r="V2480">
        <v>0</v>
      </c>
      <c r="W2480">
        <v>0</v>
      </c>
      <c r="X2480">
        <v>0</v>
      </c>
      <c r="Y2480" s="1">
        <v>45651</v>
      </c>
      <c r="Z2480" s="1">
        <v>45651</v>
      </c>
      <c r="AA2480">
        <v>0</v>
      </c>
      <c r="AB2480" t="s">
        <v>38</v>
      </c>
      <c r="AC2480" t="b">
        <v>1</v>
      </c>
      <c r="AD2480" t="b">
        <v>0</v>
      </c>
    </row>
    <row r="2481" spans="1:30" x14ac:dyDescent="0.25">
      <c r="A2481" t="s">
        <v>2522</v>
      </c>
      <c r="B2481" s="1">
        <v>44343</v>
      </c>
      <c r="D2481" s="1">
        <v>45741</v>
      </c>
      <c r="E2481" s="1">
        <v>45741</v>
      </c>
      <c r="F2481" s="1">
        <v>45749</v>
      </c>
      <c r="G2481" s="1">
        <v>45749</v>
      </c>
      <c r="H2481">
        <v>2</v>
      </c>
      <c r="I2481">
        <v>226.85</v>
      </c>
      <c r="J2481">
        <v>113.43</v>
      </c>
      <c r="K2481">
        <v>92.25</v>
      </c>
      <c r="L2481" t="s">
        <v>31</v>
      </c>
      <c r="M2481" t="s">
        <v>54</v>
      </c>
      <c r="N2481" t="s">
        <v>33</v>
      </c>
      <c r="O2481">
        <v>30</v>
      </c>
      <c r="P2481" t="s">
        <v>70</v>
      </c>
      <c r="Q2481" t="s">
        <v>35</v>
      </c>
      <c r="R2481" t="s">
        <v>35</v>
      </c>
      <c r="S2481" t="s">
        <v>100</v>
      </c>
      <c r="T2481">
        <v>1</v>
      </c>
      <c r="U2481">
        <v>0</v>
      </c>
      <c r="V2481">
        <v>0</v>
      </c>
      <c r="W2481">
        <v>0</v>
      </c>
      <c r="X2481">
        <v>0</v>
      </c>
      <c r="Y2481">
        <v>0</v>
      </c>
      <c r="Z2481" t="s">
        <v>37</v>
      </c>
      <c r="AA2481">
        <v>0</v>
      </c>
      <c r="AB2481" t="s">
        <v>73</v>
      </c>
      <c r="AC2481" t="b">
        <v>0</v>
      </c>
      <c r="AD2481" t="b">
        <v>1</v>
      </c>
    </row>
    <row r="2482" spans="1:30" x14ac:dyDescent="0.25">
      <c r="A2482" t="s">
        <v>2523</v>
      </c>
      <c r="B2482" s="1">
        <v>45144</v>
      </c>
      <c r="D2482" s="1">
        <v>45825</v>
      </c>
      <c r="E2482" s="1">
        <v>45825</v>
      </c>
      <c r="F2482" s="1">
        <v>45866</v>
      </c>
      <c r="G2482" s="1">
        <v>45866</v>
      </c>
      <c r="H2482">
        <v>5</v>
      </c>
      <c r="I2482">
        <v>249.39</v>
      </c>
      <c r="J2482">
        <v>49.88</v>
      </c>
      <c r="K2482">
        <v>2.33</v>
      </c>
      <c r="L2482" t="s">
        <v>87</v>
      </c>
      <c r="M2482" t="s">
        <v>62</v>
      </c>
      <c r="N2482" t="s">
        <v>42</v>
      </c>
      <c r="O2482">
        <v>44</v>
      </c>
      <c r="P2482" t="s">
        <v>34</v>
      </c>
      <c r="Q2482" t="s">
        <v>90</v>
      </c>
      <c r="R2482" t="s">
        <v>35</v>
      </c>
      <c r="S2482" t="s">
        <v>51</v>
      </c>
      <c r="T2482">
        <v>0</v>
      </c>
      <c r="U2482">
        <v>0</v>
      </c>
      <c r="V2482">
        <v>0</v>
      </c>
      <c r="W2482">
        <v>0</v>
      </c>
      <c r="X2482">
        <v>3</v>
      </c>
      <c r="Y2482" s="1">
        <v>45759</v>
      </c>
      <c r="Z2482" s="1">
        <v>45759</v>
      </c>
      <c r="AA2482">
        <v>10</v>
      </c>
      <c r="AB2482" t="s">
        <v>73</v>
      </c>
      <c r="AC2482" t="b">
        <v>1</v>
      </c>
      <c r="AD2482" t="b">
        <v>1</v>
      </c>
    </row>
    <row r="2483" spans="1:30" x14ac:dyDescent="0.25">
      <c r="A2483" t="s">
        <v>2524</v>
      </c>
      <c r="B2483" s="1">
        <v>44403</v>
      </c>
      <c r="D2483" s="1">
        <v>45566</v>
      </c>
      <c r="E2483" s="1">
        <v>45566</v>
      </c>
      <c r="F2483" s="1">
        <v>45618</v>
      </c>
      <c r="G2483" s="1">
        <v>45618</v>
      </c>
      <c r="H2483">
        <v>3</v>
      </c>
      <c r="I2483">
        <v>254.52</v>
      </c>
      <c r="J2483">
        <v>84.84</v>
      </c>
      <c r="K2483">
        <v>42.45</v>
      </c>
      <c r="L2483" t="s">
        <v>47</v>
      </c>
      <c r="M2483" t="s">
        <v>41</v>
      </c>
      <c r="N2483" t="s">
        <v>33</v>
      </c>
      <c r="O2483">
        <v>37</v>
      </c>
      <c r="P2483" t="s">
        <v>34</v>
      </c>
      <c r="Q2483" t="s">
        <v>43</v>
      </c>
      <c r="R2483" t="s">
        <v>56</v>
      </c>
      <c r="S2483" t="s">
        <v>45</v>
      </c>
      <c r="T2483">
        <v>1</v>
      </c>
      <c r="U2483">
        <v>1</v>
      </c>
      <c r="V2483">
        <v>0</v>
      </c>
      <c r="W2483">
        <v>0</v>
      </c>
      <c r="X2483">
        <v>1</v>
      </c>
      <c r="Y2483" s="1">
        <v>45461</v>
      </c>
      <c r="Z2483" s="1">
        <v>45461</v>
      </c>
      <c r="AA2483">
        <v>0</v>
      </c>
      <c r="AB2483" t="s">
        <v>73</v>
      </c>
      <c r="AC2483" t="b">
        <v>1</v>
      </c>
      <c r="AD2483" t="b">
        <v>1</v>
      </c>
    </row>
    <row r="2484" spans="1:30" x14ac:dyDescent="0.25">
      <c r="A2484" t="s">
        <v>2525</v>
      </c>
      <c r="B2484" s="1">
        <v>44793</v>
      </c>
      <c r="D2484" s="1">
        <v>44823</v>
      </c>
      <c r="E2484" s="1">
        <v>44823</v>
      </c>
      <c r="F2484" s="1">
        <v>45794</v>
      </c>
      <c r="G2484" s="1">
        <v>45794</v>
      </c>
      <c r="H2484">
        <v>5</v>
      </c>
      <c r="I2484">
        <v>322.11</v>
      </c>
      <c r="J2484">
        <v>64.42</v>
      </c>
      <c r="K2484">
        <v>86.58</v>
      </c>
      <c r="L2484" t="s">
        <v>59</v>
      </c>
      <c r="M2484" t="s">
        <v>41</v>
      </c>
      <c r="N2484" t="s">
        <v>48</v>
      </c>
      <c r="O2484">
        <v>37</v>
      </c>
      <c r="P2484" t="s">
        <v>34</v>
      </c>
      <c r="Q2484" t="s">
        <v>90</v>
      </c>
      <c r="R2484" t="s">
        <v>63</v>
      </c>
      <c r="S2484" t="s">
        <v>36</v>
      </c>
      <c r="T2484">
        <v>0</v>
      </c>
      <c r="U2484">
        <v>0</v>
      </c>
      <c r="V2484">
        <v>0</v>
      </c>
      <c r="W2484">
        <v>1</v>
      </c>
      <c r="X2484">
        <v>1</v>
      </c>
      <c r="Y2484" s="1">
        <v>45454</v>
      </c>
      <c r="Z2484" s="1">
        <v>45454</v>
      </c>
      <c r="AA2484">
        <v>3</v>
      </c>
      <c r="AB2484" t="s">
        <v>73</v>
      </c>
      <c r="AC2484" t="b">
        <v>0</v>
      </c>
      <c r="AD2484" t="b">
        <v>1</v>
      </c>
    </row>
    <row r="2485" spans="1:30" x14ac:dyDescent="0.25">
      <c r="A2485" t="s">
        <v>2526</v>
      </c>
      <c r="B2485" s="1">
        <v>44006</v>
      </c>
      <c r="D2485" s="1">
        <v>45721</v>
      </c>
      <c r="E2485" s="1">
        <v>45721</v>
      </c>
      <c r="F2485" s="1">
        <v>45822</v>
      </c>
      <c r="G2485" s="1">
        <v>45822</v>
      </c>
      <c r="H2485">
        <v>1</v>
      </c>
      <c r="I2485">
        <v>111.1</v>
      </c>
      <c r="J2485">
        <v>111.1</v>
      </c>
      <c r="K2485">
        <v>152.13</v>
      </c>
      <c r="L2485" t="s">
        <v>31</v>
      </c>
      <c r="M2485" t="s">
        <v>32</v>
      </c>
      <c r="N2485" t="s">
        <v>33</v>
      </c>
      <c r="O2485">
        <v>25</v>
      </c>
      <c r="P2485" t="s">
        <v>70</v>
      </c>
      <c r="Q2485" t="s">
        <v>50</v>
      </c>
      <c r="R2485" t="s">
        <v>63</v>
      </c>
      <c r="S2485" t="s">
        <v>96</v>
      </c>
      <c r="T2485">
        <v>0</v>
      </c>
      <c r="U2485">
        <v>0</v>
      </c>
      <c r="V2485">
        <v>0</v>
      </c>
      <c r="W2485">
        <v>0</v>
      </c>
      <c r="X2485">
        <v>0</v>
      </c>
      <c r="Y2485" s="1">
        <v>44893</v>
      </c>
      <c r="Z2485" s="1">
        <v>44893</v>
      </c>
      <c r="AA2485">
        <v>0</v>
      </c>
      <c r="AB2485" t="s">
        <v>38</v>
      </c>
      <c r="AC2485" t="b">
        <v>1</v>
      </c>
      <c r="AD2485" t="b">
        <v>1</v>
      </c>
    </row>
    <row r="2486" spans="1:30" x14ac:dyDescent="0.25">
      <c r="A2486" t="s">
        <v>2527</v>
      </c>
      <c r="B2486" s="1">
        <v>45235</v>
      </c>
      <c r="D2486" s="1">
        <v>45480</v>
      </c>
      <c r="E2486" s="1">
        <v>45480</v>
      </c>
      <c r="F2486" s="1">
        <v>45781</v>
      </c>
      <c r="G2486" s="1">
        <v>45781</v>
      </c>
      <c r="H2486">
        <v>3</v>
      </c>
      <c r="I2486">
        <v>94.63</v>
      </c>
      <c r="J2486">
        <v>31.54</v>
      </c>
      <c r="K2486">
        <v>42.87</v>
      </c>
      <c r="L2486" t="s">
        <v>47</v>
      </c>
      <c r="M2486" t="s">
        <v>69</v>
      </c>
      <c r="N2486" t="s">
        <v>48</v>
      </c>
      <c r="O2486">
        <v>31</v>
      </c>
      <c r="P2486" t="s">
        <v>34</v>
      </c>
      <c r="Q2486" t="s">
        <v>66</v>
      </c>
      <c r="R2486" t="s">
        <v>63</v>
      </c>
      <c r="S2486" t="s">
        <v>100</v>
      </c>
      <c r="T2486">
        <v>1</v>
      </c>
      <c r="U2486">
        <v>0</v>
      </c>
      <c r="V2486">
        <v>0</v>
      </c>
      <c r="W2486">
        <v>0</v>
      </c>
      <c r="X2486">
        <v>1</v>
      </c>
      <c r="Y2486" s="1">
        <v>45364</v>
      </c>
      <c r="Z2486" s="1">
        <v>45364</v>
      </c>
      <c r="AA2486">
        <v>6</v>
      </c>
      <c r="AB2486" t="s">
        <v>38</v>
      </c>
      <c r="AC2486" t="b">
        <v>1</v>
      </c>
      <c r="AD2486" t="b">
        <v>0</v>
      </c>
    </row>
    <row r="2487" spans="1:30" x14ac:dyDescent="0.25">
      <c r="A2487" t="s">
        <v>2528</v>
      </c>
      <c r="B2487" s="1">
        <v>44954</v>
      </c>
      <c r="D2487" s="1">
        <v>45600</v>
      </c>
      <c r="E2487" s="1">
        <v>45600</v>
      </c>
      <c r="F2487" s="1">
        <v>45838</v>
      </c>
      <c r="G2487" s="1">
        <v>45838</v>
      </c>
      <c r="H2487">
        <v>2</v>
      </c>
      <c r="I2487">
        <v>70.61</v>
      </c>
      <c r="J2487">
        <v>35.31</v>
      </c>
      <c r="K2487">
        <v>51.62</v>
      </c>
      <c r="L2487" t="s">
        <v>65</v>
      </c>
      <c r="M2487" t="s">
        <v>41</v>
      </c>
      <c r="N2487" t="s">
        <v>33</v>
      </c>
      <c r="O2487">
        <v>38</v>
      </c>
      <c r="P2487" t="s">
        <v>34</v>
      </c>
      <c r="Q2487" t="s">
        <v>66</v>
      </c>
      <c r="R2487" t="s">
        <v>67</v>
      </c>
      <c r="S2487" t="s">
        <v>51</v>
      </c>
      <c r="T2487">
        <v>1</v>
      </c>
      <c r="U2487">
        <v>0</v>
      </c>
      <c r="V2487">
        <v>0</v>
      </c>
      <c r="W2487">
        <v>0</v>
      </c>
      <c r="X2487">
        <v>0</v>
      </c>
      <c r="Y2487" s="1">
        <v>45367</v>
      </c>
      <c r="Z2487" s="1">
        <v>45367</v>
      </c>
      <c r="AA2487">
        <v>0</v>
      </c>
      <c r="AB2487" t="s">
        <v>73</v>
      </c>
      <c r="AC2487" t="b">
        <v>1</v>
      </c>
      <c r="AD2487" t="b">
        <v>0</v>
      </c>
    </row>
    <row r="2488" spans="1:30" x14ac:dyDescent="0.25">
      <c r="A2488" t="s">
        <v>2529</v>
      </c>
      <c r="B2488" s="1">
        <v>44389</v>
      </c>
      <c r="D2488" s="1">
        <v>44861</v>
      </c>
      <c r="E2488" s="1">
        <v>44861</v>
      </c>
      <c r="F2488" s="1">
        <v>45638</v>
      </c>
      <c r="G2488" s="1">
        <v>45638</v>
      </c>
      <c r="H2488">
        <v>5</v>
      </c>
      <c r="I2488">
        <v>221.43</v>
      </c>
      <c r="J2488">
        <v>44.29</v>
      </c>
      <c r="K2488">
        <v>0</v>
      </c>
      <c r="L2488" t="s">
        <v>59</v>
      </c>
      <c r="M2488" t="s">
        <v>62</v>
      </c>
      <c r="N2488" t="s">
        <v>48</v>
      </c>
      <c r="O2488">
        <v>52</v>
      </c>
      <c r="P2488" t="s">
        <v>34</v>
      </c>
      <c r="Q2488" t="s">
        <v>55</v>
      </c>
      <c r="R2488" t="s">
        <v>35</v>
      </c>
      <c r="S2488" t="s">
        <v>57</v>
      </c>
      <c r="T2488">
        <v>0</v>
      </c>
      <c r="U2488">
        <v>0</v>
      </c>
      <c r="V2488">
        <v>0</v>
      </c>
      <c r="W2488">
        <v>0</v>
      </c>
      <c r="X2488">
        <v>2</v>
      </c>
      <c r="Y2488" s="1">
        <v>45125</v>
      </c>
      <c r="Z2488" s="1">
        <v>45125</v>
      </c>
      <c r="AA2488">
        <v>0</v>
      </c>
      <c r="AB2488" t="s">
        <v>38</v>
      </c>
      <c r="AC2488" t="b">
        <v>0</v>
      </c>
      <c r="AD2488" t="b">
        <v>0</v>
      </c>
    </row>
    <row r="2489" spans="1:30" x14ac:dyDescent="0.25">
      <c r="A2489" t="s">
        <v>2530</v>
      </c>
      <c r="B2489" s="1">
        <v>44396</v>
      </c>
      <c r="D2489" s="1">
        <v>45748</v>
      </c>
      <c r="E2489" s="1">
        <v>45748</v>
      </c>
      <c r="F2489" s="1">
        <v>45880</v>
      </c>
      <c r="G2489" s="1">
        <v>45880</v>
      </c>
      <c r="H2489">
        <v>4</v>
      </c>
      <c r="I2489">
        <v>215.11</v>
      </c>
      <c r="J2489">
        <v>53.78</v>
      </c>
      <c r="K2489">
        <v>0</v>
      </c>
      <c r="L2489" t="s">
        <v>87</v>
      </c>
      <c r="M2489" t="s">
        <v>32</v>
      </c>
      <c r="N2489" t="s">
        <v>48</v>
      </c>
      <c r="O2489">
        <v>31</v>
      </c>
      <c r="P2489" t="s">
        <v>34</v>
      </c>
      <c r="Q2489" t="s">
        <v>43</v>
      </c>
      <c r="R2489" t="s">
        <v>63</v>
      </c>
      <c r="S2489" t="s">
        <v>72</v>
      </c>
      <c r="T2489">
        <v>0</v>
      </c>
      <c r="U2489">
        <v>0</v>
      </c>
      <c r="V2489">
        <v>0</v>
      </c>
      <c r="W2489">
        <v>0</v>
      </c>
      <c r="X2489">
        <v>1</v>
      </c>
      <c r="Y2489" s="1">
        <v>44925</v>
      </c>
      <c r="Z2489" s="1">
        <v>44925</v>
      </c>
      <c r="AA2489">
        <v>0</v>
      </c>
      <c r="AB2489" t="s">
        <v>38</v>
      </c>
      <c r="AC2489" t="b">
        <v>1</v>
      </c>
      <c r="AD2489" t="b">
        <v>0</v>
      </c>
    </row>
    <row r="2490" spans="1:30" x14ac:dyDescent="0.25">
      <c r="A2490" t="s">
        <v>1505</v>
      </c>
      <c r="B2490" s="1">
        <v>44324</v>
      </c>
      <c r="D2490" s="1">
        <v>45022</v>
      </c>
      <c r="E2490" s="1">
        <v>45022</v>
      </c>
      <c r="F2490" s="1">
        <v>45394</v>
      </c>
      <c r="G2490" s="1">
        <v>45394</v>
      </c>
      <c r="H2490">
        <v>4</v>
      </c>
      <c r="I2490">
        <v>7.93</v>
      </c>
      <c r="J2490">
        <v>1.98</v>
      </c>
      <c r="K2490">
        <v>3.35</v>
      </c>
      <c r="L2490" t="s">
        <v>59</v>
      </c>
      <c r="M2490" t="s">
        <v>95</v>
      </c>
      <c r="N2490" t="s">
        <v>33</v>
      </c>
      <c r="O2490">
        <v>22</v>
      </c>
      <c r="P2490" t="s">
        <v>70</v>
      </c>
      <c r="Q2490" t="s">
        <v>66</v>
      </c>
      <c r="R2490" t="s">
        <v>63</v>
      </c>
      <c r="S2490" t="s">
        <v>100</v>
      </c>
      <c r="T2490">
        <v>1</v>
      </c>
      <c r="U2490">
        <v>0</v>
      </c>
      <c r="V2490">
        <v>0</v>
      </c>
      <c r="W2490">
        <v>0</v>
      </c>
      <c r="X2490">
        <v>0</v>
      </c>
      <c r="Y2490">
        <v>0</v>
      </c>
      <c r="Z2490" t="s">
        <v>37</v>
      </c>
      <c r="AA2490">
        <v>0</v>
      </c>
      <c r="AB2490" t="s">
        <v>52</v>
      </c>
      <c r="AC2490" t="b">
        <v>1</v>
      </c>
      <c r="AD2490" t="b">
        <v>0</v>
      </c>
    </row>
    <row r="2491" spans="1:30" x14ac:dyDescent="0.25">
      <c r="A2491" t="s">
        <v>2531</v>
      </c>
      <c r="B2491" s="1">
        <v>45047</v>
      </c>
      <c r="D2491" s="1">
        <v>45765</v>
      </c>
      <c r="E2491" s="1">
        <v>45765</v>
      </c>
      <c r="F2491" s="1">
        <v>45822</v>
      </c>
      <c r="G2491" s="1">
        <v>45822</v>
      </c>
      <c r="H2491">
        <v>3</v>
      </c>
      <c r="I2491">
        <v>8.6199999999999992</v>
      </c>
      <c r="J2491">
        <v>2.87</v>
      </c>
      <c r="K2491">
        <v>0</v>
      </c>
      <c r="L2491" t="s">
        <v>65</v>
      </c>
      <c r="M2491" t="s">
        <v>76</v>
      </c>
      <c r="N2491" t="s">
        <v>48</v>
      </c>
      <c r="O2491">
        <v>27</v>
      </c>
      <c r="P2491" t="s">
        <v>70</v>
      </c>
      <c r="Q2491" t="s">
        <v>82</v>
      </c>
      <c r="R2491" t="s">
        <v>56</v>
      </c>
      <c r="S2491" t="s">
        <v>45</v>
      </c>
      <c r="T2491">
        <v>0</v>
      </c>
      <c r="U2491">
        <v>0</v>
      </c>
      <c r="V2491">
        <v>1</v>
      </c>
      <c r="W2491">
        <v>1</v>
      </c>
      <c r="X2491">
        <v>0</v>
      </c>
      <c r="Y2491" s="1">
        <v>45144</v>
      </c>
      <c r="Z2491" s="1">
        <v>45144</v>
      </c>
      <c r="AA2491">
        <v>5</v>
      </c>
      <c r="AB2491" t="s">
        <v>52</v>
      </c>
      <c r="AC2491" t="b">
        <v>1</v>
      </c>
      <c r="AD2491" t="b">
        <v>0</v>
      </c>
    </row>
    <row r="2492" spans="1:30" x14ac:dyDescent="0.25">
      <c r="A2492" t="s">
        <v>2532</v>
      </c>
      <c r="B2492" s="1">
        <v>43982</v>
      </c>
      <c r="D2492" s="1">
        <v>44434</v>
      </c>
      <c r="E2492" s="1">
        <v>44434</v>
      </c>
      <c r="F2492" s="1">
        <v>44472</v>
      </c>
      <c r="G2492" s="1">
        <v>44472</v>
      </c>
      <c r="H2492">
        <v>1</v>
      </c>
      <c r="I2492">
        <v>1.1000000000000001</v>
      </c>
      <c r="J2492">
        <v>1.1000000000000001</v>
      </c>
      <c r="K2492">
        <v>1.22</v>
      </c>
      <c r="L2492" t="s">
        <v>59</v>
      </c>
      <c r="M2492" t="s">
        <v>60</v>
      </c>
      <c r="N2492" t="s">
        <v>48</v>
      </c>
      <c r="O2492">
        <v>43</v>
      </c>
      <c r="P2492" t="s">
        <v>34</v>
      </c>
      <c r="Q2492" t="s">
        <v>43</v>
      </c>
      <c r="R2492" t="s">
        <v>44</v>
      </c>
      <c r="S2492" t="s">
        <v>85</v>
      </c>
      <c r="T2492">
        <v>0</v>
      </c>
      <c r="U2492">
        <v>0</v>
      </c>
      <c r="V2492">
        <v>0</v>
      </c>
      <c r="W2492">
        <v>0</v>
      </c>
      <c r="X2492">
        <v>0</v>
      </c>
      <c r="Y2492" s="1">
        <v>45232</v>
      </c>
      <c r="Z2492" s="1">
        <v>45232</v>
      </c>
      <c r="AA2492">
        <v>0</v>
      </c>
      <c r="AB2492" t="s">
        <v>52</v>
      </c>
      <c r="AC2492" t="b">
        <v>1</v>
      </c>
      <c r="AD2492" t="b">
        <v>1</v>
      </c>
    </row>
    <row r="2493" spans="1:30" x14ac:dyDescent="0.25">
      <c r="A2493" t="s">
        <v>2533</v>
      </c>
      <c r="B2493" s="1">
        <v>44365</v>
      </c>
      <c r="D2493" s="1">
        <v>45117</v>
      </c>
      <c r="E2493" s="1">
        <v>45117</v>
      </c>
      <c r="F2493" s="1">
        <v>45641</v>
      </c>
      <c r="G2493" s="1">
        <v>45641</v>
      </c>
      <c r="H2493">
        <v>1</v>
      </c>
      <c r="I2493">
        <v>44.68</v>
      </c>
      <c r="J2493">
        <v>44.68</v>
      </c>
      <c r="K2493">
        <v>65.349999999999994</v>
      </c>
      <c r="L2493" t="s">
        <v>59</v>
      </c>
      <c r="M2493" t="s">
        <v>60</v>
      </c>
      <c r="N2493" t="s">
        <v>48</v>
      </c>
      <c r="O2493">
        <v>34</v>
      </c>
      <c r="P2493" t="s">
        <v>34</v>
      </c>
      <c r="Q2493" t="s">
        <v>50</v>
      </c>
      <c r="R2493" t="s">
        <v>56</v>
      </c>
      <c r="S2493" t="s">
        <v>45</v>
      </c>
      <c r="T2493">
        <v>0</v>
      </c>
      <c r="U2493">
        <v>0</v>
      </c>
      <c r="V2493">
        <v>0</v>
      </c>
      <c r="W2493">
        <v>0</v>
      </c>
      <c r="X2493">
        <v>0</v>
      </c>
      <c r="Y2493" s="1">
        <v>45254</v>
      </c>
      <c r="Z2493" s="1">
        <v>45254</v>
      </c>
      <c r="AA2493">
        <v>1</v>
      </c>
      <c r="AB2493" t="s">
        <v>38</v>
      </c>
      <c r="AC2493" t="b">
        <v>1</v>
      </c>
      <c r="AD2493" t="b">
        <v>0</v>
      </c>
    </row>
    <row r="2494" spans="1:30" x14ac:dyDescent="0.25">
      <c r="A2494" t="s">
        <v>2534</v>
      </c>
      <c r="B2494" s="1">
        <v>44347</v>
      </c>
      <c r="D2494" s="1">
        <v>44495</v>
      </c>
      <c r="E2494" s="1">
        <v>44495</v>
      </c>
      <c r="F2494">
        <v>0</v>
      </c>
      <c r="G2494" t="s">
        <v>92</v>
      </c>
      <c r="H2494">
        <v>0</v>
      </c>
      <c r="I2494">
        <v>0</v>
      </c>
      <c r="J2494">
        <v>0</v>
      </c>
      <c r="K2494">
        <v>0</v>
      </c>
      <c r="L2494" t="s">
        <v>31</v>
      </c>
      <c r="M2494" t="s">
        <v>104</v>
      </c>
      <c r="N2494" t="s">
        <v>48</v>
      </c>
      <c r="O2494">
        <v>27</v>
      </c>
      <c r="P2494" t="s">
        <v>70</v>
      </c>
      <c r="Q2494" t="s">
        <v>90</v>
      </c>
      <c r="R2494" t="s">
        <v>56</v>
      </c>
      <c r="S2494" t="s">
        <v>100</v>
      </c>
      <c r="T2494">
        <v>0</v>
      </c>
      <c r="U2494">
        <v>1</v>
      </c>
      <c r="V2494">
        <v>0</v>
      </c>
      <c r="W2494">
        <v>0</v>
      </c>
      <c r="X2494">
        <v>0</v>
      </c>
      <c r="Y2494" s="1">
        <v>45662</v>
      </c>
      <c r="Z2494" s="1">
        <v>45662</v>
      </c>
      <c r="AA2494">
        <v>0</v>
      </c>
      <c r="AB2494" t="s">
        <v>38</v>
      </c>
      <c r="AC2494" t="b">
        <v>1</v>
      </c>
      <c r="AD2494" t="b">
        <v>1</v>
      </c>
    </row>
    <row r="2495" spans="1:30" x14ac:dyDescent="0.25">
      <c r="A2495" t="s">
        <v>2535</v>
      </c>
      <c r="B2495" s="1">
        <v>44193</v>
      </c>
      <c r="D2495" s="1">
        <v>44652</v>
      </c>
      <c r="E2495" s="1">
        <v>44652</v>
      </c>
      <c r="F2495" s="1">
        <v>44860</v>
      </c>
      <c r="G2495" s="1">
        <v>44860</v>
      </c>
      <c r="H2495">
        <v>4</v>
      </c>
      <c r="I2495">
        <v>254.22</v>
      </c>
      <c r="J2495">
        <v>63.56</v>
      </c>
      <c r="K2495">
        <v>56.45</v>
      </c>
      <c r="L2495" t="s">
        <v>31</v>
      </c>
      <c r="M2495" t="s">
        <v>41</v>
      </c>
      <c r="N2495" t="s">
        <v>48</v>
      </c>
      <c r="O2495">
        <v>22</v>
      </c>
      <c r="P2495" t="s">
        <v>70</v>
      </c>
      <c r="Q2495" t="s">
        <v>43</v>
      </c>
      <c r="R2495" t="s">
        <v>63</v>
      </c>
      <c r="S2495" t="s">
        <v>85</v>
      </c>
      <c r="T2495">
        <v>0</v>
      </c>
      <c r="U2495">
        <v>1</v>
      </c>
      <c r="V2495">
        <v>0</v>
      </c>
      <c r="W2495">
        <v>0</v>
      </c>
      <c r="X2495">
        <v>1</v>
      </c>
      <c r="Y2495">
        <v>0</v>
      </c>
      <c r="Z2495" t="s">
        <v>37</v>
      </c>
      <c r="AA2495">
        <v>0</v>
      </c>
      <c r="AB2495" t="s">
        <v>73</v>
      </c>
      <c r="AC2495" t="b">
        <v>0</v>
      </c>
      <c r="AD2495" t="b">
        <v>1</v>
      </c>
    </row>
    <row r="2496" spans="1:30" x14ac:dyDescent="0.25">
      <c r="A2496" t="s">
        <v>2536</v>
      </c>
      <c r="B2496" s="1">
        <v>44730</v>
      </c>
      <c r="D2496" s="1">
        <v>45760</v>
      </c>
      <c r="E2496" s="1">
        <v>45760</v>
      </c>
      <c r="F2496" s="1">
        <v>45929</v>
      </c>
      <c r="G2496" s="1">
        <v>45929</v>
      </c>
      <c r="H2496">
        <v>3</v>
      </c>
      <c r="I2496">
        <v>70.33</v>
      </c>
      <c r="J2496">
        <v>23.44</v>
      </c>
      <c r="K2496">
        <v>5.94</v>
      </c>
      <c r="L2496" t="s">
        <v>40</v>
      </c>
      <c r="M2496" t="s">
        <v>88</v>
      </c>
      <c r="N2496" t="s">
        <v>42</v>
      </c>
      <c r="O2496">
        <v>26</v>
      </c>
      <c r="P2496" t="s">
        <v>70</v>
      </c>
      <c r="Q2496" t="s">
        <v>35</v>
      </c>
      <c r="R2496" t="s">
        <v>63</v>
      </c>
      <c r="S2496" t="s">
        <v>36</v>
      </c>
      <c r="T2496">
        <v>0</v>
      </c>
      <c r="U2496">
        <v>1</v>
      </c>
      <c r="V2496">
        <v>0</v>
      </c>
      <c r="W2496">
        <v>1</v>
      </c>
      <c r="X2496">
        <v>0</v>
      </c>
      <c r="Y2496" s="1">
        <v>45035</v>
      </c>
      <c r="Z2496" s="1">
        <v>45035</v>
      </c>
      <c r="AA2496">
        <v>5</v>
      </c>
      <c r="AB2496" t="s">
        <v>38</v>
      </c>
      <c r="AC2496" t="b">
        <v>0</v>
      </c>
      <c r="AD2496" t="b">
        <v>0</v>
      </c>
    </row>
    <row r="2497" spans="1:30" x14ac:dyDescent="0.25">
      <c r="A2497" t="s">
        <v>2537</v>
      </c>
      <c r="B2497" s="1">
        <v>43907</v>
      </c>
      <c r="D2497" s="1">
        <v>45816</v>
      </c>
      <c r="E2497" s="1">
        <v>45816</v>
      </c>
      <c r="F2497" s="1">
        <v>45871</v>
      </c>
      <c r="G2497" s="1">
        <v>45871</v>
      </c>
      <c r="H2497">
        <v>2</v>
      </c>
      <c r="I2497">
        <v>164.42</v>
      </c>
      <c r="J2497">
        <v>82.21</v>
      </c>
      <c r="K2497">
        <v>0.5</v>
      </c>
      <c r="L2497" t="s">
        <v>31</v>
      </c>
      <c r="M2497" t="s">
        <v>95</v>
      </c>
      <c r="N2497" t="s">
        <v>48</v>
      </c>
      <c r="O2497">
        <v>33</v>
      </c>
      <c r="P2497" t="s">
        <v>34</v>
      </c>
      <c r="Q2497" t="s">
        <v>55</v>
      </c>
      <c r="R2497" t="s">
        <v>56</v>
      </c>
      <c r="S2497" t="s">
        <v>57</v>
      </c>
      <c r="T2497">
        <v>0</v>
      </c>
      <c r="U2497">
        <v>0</v>
      </c>
      <c r="V2497">
        <v>0</v>
      </c>
      <c r="W2497">
        <v>0</v>
      </c>
      <c r="X2497">
        <v>2</v>
      </c>
      <c r="Y2497" s="1">
        <v>45829</v>
      </c>
      <c r="Z2497" s="1">
        <v>45829</v>
      </c>
      <c r="AA2497">
        <v>0</v>
      </c>
      <c r="AB2497" t="s">
        <v>52</v>
      </c>
      <c r="AC2497" t="b">
        <v>0</v>
      </c>
      <c r="AD2497" t="b">
        <v>1</v>
      </c>
    </row>
    <row r="2498" spans="1:30" x14ac:dyDescent="0.25">
      <c r="A2498" t="s">
        <v>2538</v>
      </c>
      <c r="B2498" s="1">
        <v>44439</v>
      </c>
      <c r="D2498" s="1">
        <v>44658</v>
      </c>
      <c r="E2498" s="1">
        <v>44658</v>
      </c>
      <c r="F2498" s="1">
        <v>45387</v>
      </c>
      <c r="G2498" s="1">
        <v>45387</v>
      </c>
      <c r="H2498">
        <v>2</v>
      </c>
      <c r="I2498">
        <v>130.85</v>
      </c>
      <c r="J2498">
        <v>65.430000000000007</v>
      </c>
      <c r="K2498">
        <v>94.35</v>
      </c>
      <c r="L2498" t="s">
        <v>47</v>
      </c>
      <c r="M2498" t="s">
        <v>104</v>
      </c>
      <c r="N2498" t="s">
        <v>42</v>
      </c>
      <c r="O2498">
        <v>25</v>
      </c>
      <c r="P2498" t="s">
        <v>70</v>
      </c>
      <c r="Q2498" t="s">
        <v>90</v>
      </c>
      <c r="R2498" t="s">
        <v>35</v>
      </c>
      <c r="S2498" t="s">
        <v>45</v>
      </c>
      <c r="T2498">
        <v>0</v>
      </c>
      <c r="U2498">
        <v>1</v>
      </c>
      <c r="V2498">
        <v>0</v>
      </c>
      <c r="W2498">
        <v>0</v>
      </c>
      <c r="X2498">
        <v>1</v>
      </c>
      <c r="Y2498" s="1">
        <v>44771</v>
      </c>
      <c r="Z2498" s="1">
        <v>44771</v>
      </c>
      <c r="AA2498">
        <v>0</v>
      </c>
      <c r="AB2498" t="s">
        <v>38</v>
      </c>
      <c r="AC2498" t="b">
        <v>1</v>
      </c>
      <c r="AD2498" t="b">
        <v>0</v>
      </c>
    </row>
    <row r="2499" spans="1:30" x14ac:dyDescent="0.25">
      <c r="A2499" t="s">
        <v>2539</v>
      </c>
      <c r="B2499" s="1">
        <v>44410</v>
      </c>
      <c r="D2499" s="1">
        <v>44960</v>
      </c>
      <c r="E2499" s="1">
        <v>44960</v>
      </c>
      <c r="F2499" s="1">
        <v>45482</v>
      </c>
      <c r="G2499" s="1">
        <v>45482</v>
      </c>
      <c r="H2499">
        <v>4</v>
      </c>
      <c r="I2499">
        <v>148.97</v>
      </c>
      <c r="J2499">
        <v>37.24</v>
      </c>
      <c r="K2499">
        <v>30.31</v>
      </c>
      <c r="L2499" t="s">
        <v>47</v>
      </c>
      <c r="M2499" t="s">
        <v>88</v>
      </c>
      <c r="N2499" t="s">
        <v>33</v>
      </c>
      <c r="O2499">
        <v>23</v>
      </c>
      <c r="P2499" t="s">
        <v>70</v>
      </c>
      <c r="Q2499" t="s">
        <v>66</v>
      </c>
      <c r="R2499" t="s">
        <v>63</v>
      </c>
      <c r="S2499" t="s">
        <v>100</v>
      </c>
      <c r="T2499">
        <v>2</v>
      </c>
      <c r="U2499">
        <v>0</v>
      </c>
      <c r="V2499">
        <v>0</v>
      </c>
      <c r="W2499">
        <v>0</v>
      </c>
      <c r="X2499">
        <v>1</v>
      </c>
      <c r="Y2499" s="1">
        <v>45294</v>
      </c>
      <c r="Z2499" s="1">
        <v>45294</v>
      </c>
      <c r="AA2499">
        <v>0</v>
      </c>
      <c r="AB2499" t="s">
        <v>38</v>
      </c>
      <c r="AC2499" t="b">
        <v>1</v>
      </c>
      <c r="AD2499" t="b">
        <v>1</v>
      </c>
    </row>
    <row r="2500" spans="1:30" x14ac:dyDescent="0.25">
      <c r="A2500" t="s">
        <v>2540</v>
      </c>
      <c r="B2500" s="1">
        <v>44851</v>
      </c>
      <c r="D2500" s="1">
        <v>45862</v>
      </c>
      <c r="E2500" s="1">
        <v>45862</v>
      </c>
      <c r="F2500" s="1">
        <v>45939</v>
      </c>
      <c r="G2500" s="1">
        <v>45939</v>
      </c>
      <c r="H2500">
        <v>3</v>
      </c>
      <c r="I2500">
        <v>289.18</v>
      </c>
      <c r="J2500">
        <v>96.39</v>
      </c>
      <c r="K2500">
        <v>105.02</v>
      </c>
      <c r="L2500" t="s">
        <v>47</v>
      </c>
      <c r="M2500" t="s">
        <v>76</v>
      </c>
      <c r="N2500" t="s">
        <v>42</v>
      </c>
      <c r="O2500">
        <v>28</v>
      </c>
      <c r="P2500" t="s">
        <v>70</v>
      </c>
      <c r="Q2500" t="s">
        <v>35</v>
      </c>
      <c r="R2500" t="s">
        <v>35</v>
      </c>
      <c r="S2500" t="s">
        <v>57</v>
      </c>
      <c r="T2500">
        <v>0</v>
      </c>
      <c r="U2500">
        <v>0</v>
      </c>
      <c r="V2500">
        <v>0</v>
      </c>
      <c r="W2500">
        <v>0</v>
      </c>
      <c r="X2500">
        <v>0</v>
      </c>
      <c r="Y2500" s="1">
        <v>45899</v>
      </c>
      <c r="Z2500" s="1">
        <v>45899</v>
      </c>
      <c r="AA2500">
        <v>0</v>
      </c>
      <c r="AB2500" t="s">
        <v>73</v>
      </c>
      <c r="AC2500" t="b">
        <v>1</v>
      </c>
      <c r="AD2500" t="b">
        <v>1</v>
      </c>
    </row>
    <row r="2501" spans="1:30" x14ac:dyDescent="0.25">
      <c r="A2501" t="s">
        <v>2541</v>
      </c>
      <c r="B2501" s="1">
        <v>45016</v>
      </c>
      <c r="D2501" s="1">
        <v>45262</v>
      </c>
      <c r="E2501" s="1">
        <v>45262</v>
      </c>
      <c r="F2501" s="1">
        <v>45863</v>
      </c>
      <c r="G2501" s="1">
        <v>45863</v>
      </c>
      <c r="H2501">
        <v>4</v>
      </c>
      <c r="I2501">
        <v>408.76</v>
      </c>
      <c r="J2501">
        <v>102.19</v>
      </c>
      <c r="K2501">
        <v>136.07</v>
      </c>
      <c r="L2501" t="s">
        <v>31</v>
      </c>
      <c r="M2501" t="s">
        <v>41</v>
      </c>
      <c r="N2501" t="s">
        <v>42</v>
      </c>
      <c r="O2501">
        <v>16</v>
      </c>
      <c r="P2501" t="s">
        <v>49</v>
      </c>
      <c r="Q2501" t="s">
        <v>55</v>
      </c>
      <c r="R2501" t="s">
        <v>56</v>
      </c>
      <c r="S2501" t="s">
        <v>96</v>
      </c>
      <c r="T2501">
        <v>0</v>
      </c>
      <c r="U2501">
        <v>0</v>
      </c>
      <c r="V2501">
        <v>0</v>
      </c>
      <c r="W2501">
        <v>0</v>
      </c>
      <c r="X2501">
        <v>2</v>
      </c>
      <c r="Y2501" s="1">
        <v>45017</v>
      </c>
      <c r="Z2501" s="1">
        <v>45017</v>
      </c>
      <c r="AA2501">
        <v>0</v>
      </c>
      <c r="AB2501" t="s">
        <v>38</v>
      </c>
      <c r="AC2501" t="b">
        <v>0</v>
      </c>
      <c r="AD2501" t="b">
        <v>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924C39-52C7-41B3-9276-E85097EB05A4}">
  <dimension ref="A1:AI2501"/>
  <sheetViews>
    <sheetView topLeftCell="Z2471" zoomScale="97" zoomScaleNormal="97" workbookViewId="0">
      <selection sqref="A1:AI2501"/>
    </sheetView>
  </sheetViews>
  <sheetFormatPr defaultRowHeight="15" x14ac:dyDescent="0.25"/>
  <cols>
    <col min="1" max="1" width="14.42578125" bestFit="1" customWidth="1"/>
    <col min="2" max="2" width="14.140625" bestFit="1" customWidth="1"/>
    <col min="3" max="3" width="14" bestFit="1" customWidth="1"/>
    <col min="4" max="4" width="16.140625" bestFit="1" customWidth="1"/>
    <col min="5" max="5" width="23.5703125" style="1" bestFit="1" customWidth="1"/>
    <col min="6" max="6" width="23.140625" style="1" bestFit="1" customWidth="1"/>
    <col min="7" max="7" width="23.140625" style="1" customWidth="1"/>
    <col min="8" max="8" width="21.85546875" bestFit="1" customWidth="1"/>
    <col min="9" max="9" width="30.140625" bestFit="1" customWidth="1"/>
    <col min="10" max="10" width="22" bestFit="1" customWidth="1"/>
    <col min="11" max="11" width="20.42578125" bestFit="1" customWidth="1"/>
    <col min="12" max="12" width="17.5703125" bestFit="1" customWidth="1"/>
    <col min="13" max="13" width="13.42578125" bestFit="1" customWidth="1"/>
    <col min="14" max="14" width="17.85546875" bestFit="1" customWidth="1"/>
    <col min="15" max="15" width="18.140625" bestFit="1" customWidth="1"/>
    <col min="16" max="16" width="12.42578125" bestFit="1" customWidth="1"/>
    <col min="17" max="17" width="12.7109375" bestFit="1" customWidth="1"/>
    <col min="18" max="18" width="9.5703125" bestFit="1" customWidth="1"/>
    <col min="19" max="19" width="6.42578125" bestFit="1" customWidth="1"/>
    <col min="20" max="20" width="12.5703125" bestFit="1" customWidth="1"/>
    <col min="21" max="21" width="21.5703125" bestFit="1" customWidth="1"/>
    <col min="22" max="22" width="19.140625" bestFit="1" customWidth="1"/>
    <col min="23" max="23" width="19" bestFit="1" customWidth="1"/>
    <col min="24" max="24" width="17.42578125" bestFit="1" customWidth="1"/>
    <col min="25" max="25" width="19.5703125" bestFit="1" customWidth="1"/>
    <col min="26" max="26" width="18.85546875" bestFit="1" customWidth="1"/>
    <col min="27" max="27" width="17.28515625" bestFit="1" customWidth="1"/>
    <col min="28" max="28" width="20.7109375" bestFit="1" customWidth="1"/>
    <col min="29" max="29" width="21.42578125" style="2" bestFit="1" customWidth="1"/>
    <col min="30" max="30" width="18.85546875" style="2" bestFit="1" customWidth="1"/>
    <col min="31" max="31" width="12.42578125" bestFit="1" customWidth="1"/>
    <col min="32" max="32" width="21.28515625" bestFit="1" customWidth="1"/>
    <col min="33" max="33" width="11.140625" bestFit="1" customWidth="1"/>
    <col min="34" max="34" width="17.85546875" bestFit="1" customWidth="1"/>
    <col min="35" max="35" width="17.85546875" customWidth="1"/>
  </cols>
  <sheetData>
    <row r="1" spans="1:35" x14ac:dyDescent="0.25">
      <c r="A1" t="s">
        <v>0</v>
      </c>
      <c r="B1" t="s">
        <v>1</v>
      </c>
      <c r="C1" t="s">
        <v>2548</v>
      </c>
      <c r="D1" t="s">
        <v>2549</v>
      </c>
      <c r="E1" s="3" t="s">
        <v>4</v>
      </c>
      <c r="F1" s="3" t="s">
        <v>6</v>
      </c>
      <c r="G1" s="3" t="s">
        <v>2572</v>
      </c>
      <c r="H1" s="2" t="s">
        <v>2545</v>
      </c>
      <c r="I1" s="2" t="s">
        <v>2546</v>
      </c>
      <c r="J1" t="s">
        <v>2547</v>
      </c>
      <c r="K1" s="2" t="s">
        <v>2544</v>
      </c>
      <c r="L1" t="s">
        <v>7</v>
      </c>
      <c r="M1" t="s">
        <v>8</v>
      </c>
      <c r="N1" t="s">
        <v>9</v>
      </c>
      <c r="O1" t="s">
        <v>10</v>
      </c>
      <c r="P1" t="s">
        <v>11</v>
      </c>
      <c r="Q1" t="s">
        <v>12</v>
      </c>
      <c r="R1" t="s">
        <v>13</v>
      </c>
      <c r="S1" t="s">
        <v>14</v>
      </c>
      <c r="T1" t="s">
        <v>15</v>
      </c>
      <c r="U1" t="s">
        <v>16</v>
      </c>
      <c r="V1" t="s">
        <v>17</v>
      </c>
      <c r="W1" t="s">
        <v>18</v>
      </c>
      <c r="X1" t="s">
        <v>19</v>
      </c>
      <c r="Y1" t="s">
        <v>20</v>
      </c>
      <c r="Z1" t="s">
        <v>21</v>
      </c>
      <c r="AA1" t="s">
        <v>22</v>
      </c>
      <c r="AB1" t="s">
        <v>23</v>
      </c>
      <c r="AC1" s="2" t="s">
        <v>24</v>
      </c>
      <c r="AD1" s="2" t="s">
        <v>2543</v>
      </c>
      <c r="AE1" t="s">
        <v>26</v>
      </c>
      <c r="AF1" t="s">
        <v>27</v>
      </c>
      <c r="AG1" t="s">
        <v>28</v>
      </c>
      <c r="AH1" t="s">
        <v>29</v>
      </c>
      <c r="AI1" t="s">
        <v>2578</v>
      </c>
    </row>
    <row r="2" spans="1:35" x14ac:dyDescent="0.25">
      <c r="A2" t="s">
        <v>30</v>
      </c>
      <c r="B2" s="1">
        <v>44713</v>
      </c>
      <c r="C2" t="str">
        <f>TEXT(Table1[[#This Row],[signup_date]],"yyyy")</f>
        <v>2022</v>
      </c>
      <c r="D2" t="str">
        <f>TEXT(Table1[[#This Row],[signup_date]],"mmm")</f>
        <v>Jun</v>
      </c>
      <c r="E2" s="3">
        <v>45003</v>
      </c>
      <c r="F2" s="3">
        <v>45634</v>
      </c>
      <c r="G2" s="3" t="str">
        <f>TEXT(Table1[[#This Row],[last_purchase_date]],"yyyy")</f>
        <v>2024</v>
      </c>
      <c r="H2" s="2">
        <f ca="1">IFERROR(TODAY()-Table1[[#This Row],[signup_date]]," - ")</f>
        <v>1267</v>
      </c>
      <c r="I2" s="2">
        <f ca="1">IFERROR(TODAY()-Table1[[#This Row],[last_purchase_date]]," - ")</f>
        <v>346</v>
      </c>
      <c r="J2" s="2">
        <f ca="1">IFERROR(1/Table1[[#This Row],[Days_Since_Last_Purchase]],0)</f>
        <v>2.8901734104046241E-3</v>
      </c>
      <c r="K2" s="3" t="str">
        <f t="shared" ref="K2:K65" si="0">IF(E2="-","Never Purchase","Has Purchased")</f>
        <v>Has Purchased</v>
      </c>
      <c r="L2">
        <v>5</v>
      </c>
      <c r="M2">
        <v>260.69</v>
      </c>
      <c r="N2">
        <v>52.14</v>
      </c>
      <c r="O2">
        <v>29.33</v>
      </c>
      <c r="P2" t="s">
        <v>31</v>
      </c>
      <c r="Q2" t="s">
        <v>32</v>
      </c>
      <c r="R2" t="s">
        <v>33</v>
      </c>
      <c r="S2">
        <v>31</v>
      </c>
      <c r="T2" t="s">
        <v>34</v>
      </c>
      <c r="U2" t="s">
        <v>35</v>
      </c>
      <c r="V2" t="s">
        <v>35</v>
      </c>
      <c r="W2" t="s">
        <v>36</v>
      </c>
      <c r="X2">
        <v>0</v>
      </c>
      <c r="Y2">
        <v>0</v>
      </c>
      <c r="Z2">
        <v>0</v>
      </c>
      <c r="AA2">
        <v>1</v>
      </c>
      <c r="AB2">
        <v>1</v>
      </c>
      <c r="AC2" s="2" t="s">
        <v>2542</v>
      </c>
      <c r="AD2" s="2" t="str">
        <f>IF(AC2="-","Never Contacted","Contacted")</f>
        <v>Never Contacted</v>
      </c>
      <c r="AE2">
        <v>0</v>
      </c>
      <c r="AF2" t="s">
        <v>38</v>
      </c>
      <c r="AG2" t="b">
        <v>0</v>
      </c>
      <c r="AH2" t="b">
        <v>1</v>
      </c>
      <c r="AI2" t="str">
        <f ca="1">IF(OR(Table1[[#This Row],[is_active]]="FALSE",Table1[[#This Row],[Days_Since_Last_Purchase]]&gt;90),"Churned","Active")</f>
        <v>Churned</v>
      </c>
    </row>
    <row r="3" spans="1:35" x14ac:dyDescent="0.25">
      <c r="A3" t="s">
        <v>39</v>
      </c>
      <c r="B3" s="1">
        <v>44322</v>
      </c>
      <c r="C3" t="str">
        <f>TEXT(Table1[[#This Row],[signup_date]],"yyyy")</f>
        <v>2021</v>
      </c>
      <c r="D3" t="str">
        <f>TEXT(Table1[[#This Row],[signup_date]],"mmm")</f>
        <v>May</v>
      </c>
      <c r="E3" s="3">
        <v>45392</v>
      </c>
      <c r="F3" s="3">
        <v>45458</v>
      </c>
      <c r="G3" s="3" t="str">
        <f>TEXT(Table1[[#This Row],[last_purchase_date]],"yyyy")</f>
        <v>2024</v>
      </c>
      <c r="H3" s="2">
        <f ca="1">IFERROR(TODAY()-Table1[[#This Row],[signup_date]]," - ")</f>
        <v>1658</v>
      </c>
      <c r="I3" s="2">
        <f ca="1">IFERROR(TODAY()-Table1[[#This Row],[last_purchase_date]]," - ")</f>
        <v>522</v>
      </c>
      <c r="J3" s="2">
        <f ca="1">IFERROR(1/Table1[[#This Row],[Days_Since_Last_Purchase]],0)</f>
        <v>1.9157088122605363E-3</v>
      </c>
      <c r="K3" s="3" t="str">
        <f t="shared" si="0"/>
        <v>Has Purchased</v>
      </c>
      <c r="L3">
        <v>1</v>
      </c>
      <c r="M3">
        <v>1.1399999999999999</v>
      </c>
      <c r="N3">
        <v>1.1399999999999999</v>
      </c>
      <c r="O3">
        <v>1.2</v>
      </c>
      <c r="P3" t="s">
        <v>40</v>
      </c>
      <c r="Q3" t="s">
        <v>41</v>
      </c>
      <c r="R3" t="s">
        <v>42</v>
      </c>
      <c r="S3">
        <v>36</v>
      </c>
      <c r="T3" t="s">
        <v>34</v>
      </c>
      <c r="U3" t="s">
        <v>43</v>
      </c>
      <c r="V3" t="s">
        <v>44</v>
      </c>
      <c r="W3" t="s">
        <v>45</v>
      </c>
      <c r="X3">
        <v>0</v>
      </c>
      <c r="Y3">
        <v>0</v>
      </c>
      <c r="Z3">
        <v>0</v>
      </c>
      <c r="AA3">
        <v>0</v>
      </c>
      <c r="AB3">
        <v>0</v>
      </c>
      <c r="AC3" s="3">
        <v>45880</v>
      </c>
      <c r="AD3" s="2" t="str">
        <f t="shared" ref="AD3:AD66" si="1">IF(AC3="-","Never Contacted","Contacted")</f>
        <v>Contacted</v>
      </c>
      <c r="AE3">
        <v>0</v>
      </c>
      <c r="AF3" t="s">
        <v>38</v>
      </c>
      <c r="AG3" t="b">
        <v>1</v>
      </c>
      <c r="AH3" t="b">
        <v>1</v>
      </c>
      <c r="AI3" t="str">
        <f ca="1">IF(OR(Table1[[#This Row],[is_active]]="FALSE",Table1[[#This Row],[Days_Since_Last_Purchase]]&gt;90),"Churned","Active")</f>
        <v>Churned</v>
      </c>
    </row>
    <row r="4" spans="1:35" x14ac:dyDescent="0.25">
      <c r="A4" t="s">
        <v>46</v>
      </c>
      <c r="B4" s="1">
        <v>44064</v>
      </c>
      <c r="C4" t="str">
        <f>TEXT(Table1[[#This Row],[signup_date]],"yyyy")</f>
        <v>2020</v>
      </c>
      <c r="D4" t="str">
        <f>TEXT(Table1[[#This Row],[signup_date]],"mmm")</f>
        <v>Aug</v>
      </c>
      <c r="E4" s="3">
        <v>44689</v>
      </c>
      <c r="F4" s="3">
        <v>44962</v>
      </c>
      <c r="G4" s="3" t="str">
        <f>TEXT(Table1[[#This Row],[last_purchase_date]],"yyyy")</f>
        <v>2023</v>
      </c>
      <c r="H4" s="2">
        <f ca="1">IFERROR(TODAY()-Table1[[#This Row],[signup_date]]," - ")</f>
        <v>1916</v>
      </c>
      <c r="I4" s="2">
        <f ca="1">IFERROR(TODAY()-Table1[[#This Row],[last_purchase_date]]," - ")</f>
        <v>1018</v>
      </c>
      <c r="J4" s="2">
        <f ca="1">IFERROR(1/Table1[[#This Row],[Days_Since_Last_Purchase]],0)</f>
        <v>9.8231827111984276E-4</v>
      </c>
      <c r="K4" s="3" t="str">
        <f t="shared" si="0"/>
        <v>Has Purchased</v>
      </c>
      <c r="L4">
        <v>4</v>
      </c>
      <c r="M4">
        <v>286.64999999999998</v>
      </c>
      <c r="N4">
        <v>71.66</v>
      </c>
      <c r="O4">
        <v>28.1</v>
      </c>
      <c r="P4" t="s">
        <v>47</v>
      </c>
      <c r="Q4" t="s">
        <v>41</v>
      </c>
      <c r="R4" t="s">
        <v>48</v>
      </c>
      <c r="S4">
        <v>16</v>
      </c>
      <c r="T4" t="s">
        <v>49</v>
      </c>
      <c r="U4" t="s">
        <v>50</v>
      </c>
      <c r="V4" t="s">
        <v>35</v>
      </c>
      <c r="W4" t="s">
        <v>51</v>
      </c>
      <c r="X4">
        <v>0</v>
      </c>
      <c r="Y4">
        <v>0</v>
      </c>
      <c r="Z4">
        <v>0</v>
      </c>
      <c r="AA4">
        <v>0</v>
      </c>
      <c r="AB4">
        <v>0</v>
      </c>
      <c r="AC4" s="2" t="s">
        <v>2542</v>
      </c>
      <c r="AD4" s="2" t="str">
        <f t="shared" si="1"/>
        <v>Never Contacted</v>
      </c>
      <c r="AE4">
        <v>0</v>
      </c>
      <c r="AF4" t="s">
        <v>52</v>
      </c>
      <c r="AG4" t="b">
        <v>0</v>
      </c>
      <c r="AH4" t="b">
        <v>0</v>
      </c>
      <c r="AI4" t="str">
        <f ca="1">IF(OR(Table1[[#This Row],[is_active]]="FALSE",Table1[[#This Row],[Days_Since_Last_Purchase]]&gt;90),"Churned","Active")</f>
        <v>Churned</v>
      </c>
    </row>
    <row r="5" spans="1:35" x14ac:dyDescent="0.25">
      <c r="A5" t="s">
        <v>53</v>
      </c>
      <c r="B5" s="1">
        <v>44740</v>
      </c>
      <c r="C5" t="str">
        <f>TEXT(Table1[[#This Row],[signup_date]],"yyyy")</f>
        <v>2022</v>
      </c>
      <c r="D5" t="str">
        <f>TEXT(Table1[[#This Row],[signup_date]],"mmm")</f>
        <v>Jun</v>
      </c>
      <c r="E5" s="3">
        <v>45135</v>
      </c>
      <c r="F5" s="3">
        <v>45510</v>
      </c>
      <c r="G5" s="3" t="str">
        <f>TEXT(Table1[[#This Row],[last_purchase_date]],"yyyy")</f>
        <v>2024</v>
      </c>
      <c r="H5" s="2">
        <f ca="1">IFERROR(TODAY()-Table1[[#This Row],[signup_date]]," - ")</f>
        <v>1240</v>
      </c>
      <c r="I5" s="2">
        <f ca="1">IFERROR(TODAY()-Table1[[#This Row],[last_purchase_date]]," - ")</f>
        <v>470</v>
      </c>
      <c r="J5" s="2">
        <f ca="1">IFERROR(1/Table1[[#This Row],[Days_Since_Last_Purchase]],0)</f>
        <v>2.1276595744680851E-3</v>
      </c>
      <c r="K5" s="3" t="str">
        <f t="shared" si="0"/>
        <v>Has Purchased</v>
      </c>
      <c r="L5">
        <v>3</v>
      </c>
      <c r="M5">
        <v>162.51</v>
      </c>
      <c r="N5">
        <v>54.17</v>
      </c>
      <c r="O5">
        <v>33.25</v>
      </c>
      <c r="P5" t="s">
        <v>40</v>
      </c>
      <c r="Q5" t="s">
        <v>54</v>
      </c>
      <c r="R5" t="s">
        <v>33</v>
      </c>
      <c r="S5">
        <v>38</v>
      </c>
      <c r="T5" t="s">
        <v>34</v>
      </c>
      <c r="U5" t="s">
        <v>55</v>
      </c>
      <c r="V5" t="s">
        <v>56</v>
      </c>
      <c r="W5" t="s">
        <v>57</v>
      </c>
      <c r="X5">
        <v>0</v>
      </c>
      <c r="Y5">
        <v>0</v>
      </c>
      <c r="Z5">
        <v>0</v>
      </c>
      <c r="AA5">
        <v>0</v>
      </c>
      <c r="AB5">
        <v>1</v>
      </c>
      <c r="AC5" s="3">
        <v>45132</v>
      </c>
      <c r="AD5" s="2" t="str">
        <f t="shared" si="1"/>
        <v>Contacted</v>
      </c>
      <c r="AE5">
        <v>0</v>
      </c>
      <c r="AF5" t="s">
        <v>38</v>
      </c>
      <c r="AG5" t="b">
        <v>0</v>
      </c>
      <c r="AH5" t="b">
        <v>0</v>
      </c>
      <c r="AI5" t="str">
        <f ca="1">IF(OR(Table1[[#This Row],[is_active]]="FALSE",Table1[[#This Row],[Days_Since_Last_Purchase]]&gt;90),"Churned","Active")</f>
        <v>Churned</v>
      </c>
    </row>
    <row r="6" spans="1:35" x14ac:dyDescent="0.25">
      <c r="A6" t="s">
        <v>58</v>
      </c>
      <c r="B6" s="1">
        <v>45307</v>
      </c>
      <c r="C6" t="str">
        <f>TEXT(Table1[[#This Row],[signup_date]],"yyyy")</f>
        <v>2024</v>
      </c>
      <c r="D6" t="str">
        <f>TEXT(Table1[[#This Row],[signup_date]],"mmm")</f>
        <v>Jan</v>
      </c>
      <c r="E6" s="3">
        <v>45349</v>
      </c>
      <c r="F6" s="3">
        <v>45879</v>
      </c>
      <c r="G6" s="3" t="str">
        <f>TEXT(Table1[[#This Row],[last_purchase_date]],"yyyy")</f>
        <v>2025</v>
      </c>
      <c r="H6" s="2">
        <f ca="1">IFERROR(TODAY()-Table1[[#This Row],[signup_date]]," - ")</f>
        <v>673</v>
      </c>
      <c r="I6" s="2">
        <f ca="1">IFERROR(TODAY()-Table1[[#This Row],[last_purchase_date]]," - ")</f>
        <v>101</v>
      </c>
      <c r="J6" s="2">
        <f ca="1">IFERROR(1/Table1[[#This Row],[Days_Since_Last_Purchase]],0)</f>
        <v>9.9009900990099011E-3</v>
      </c>
      <c r="K6" s="3" t="str">
        <f t="shared" si="0"/>
        <v>Has Purchased</v>
      </c>
      <c r="L6">
        <v>1</v>
      </c>
      <c r="M6">
        <v>95.69</v>
      </c>
      <c r="N6">
        <v>95.69</v>
      </c>
      <c r="O6">
        <v>9.36</v>
      </c>
      <c r="P6" t="s">
        <v>59</v>
      </c>
      <c r="Q6" t="s">
        <v>60</v>
      </c>
      <c r="R6" t="s">
        <v>33</v>
      </c>
      <c r="S6">
        <v>45</v>
      </c>
      <c r="T6" t="s">
        <v>34</v>
      </c>
      <c r="U6" t="s">
        <v>50</v>
      </c>
      <c r="V6" t="s">
        <v>44</v>
      </c>
      <c r="W6" t="s">
        <v>45</v>
      </c>
      <c r="X6">
        <v>1</v>
      </c>
      <c r="Y6">
        <v>0</v>
      </c>
      <c r="Z6">
        <v>0</v>
      </c>
      <c r="AA6">
        <v>0</v>
      </c>
      <c r="AB6">
        <v>0</v>
      </c>
      <c r="AC6" s="2" t="s">
        <v>2542</v>
      </c>
      <c r="AD6" s="2" t="str">
        <f t="shared" si="1"/>
        <v>Never Contacted</v>
      </c>
      <c r="AE6">
        <v>1</v>
      </c>
      <c r="AF6" t="s">
        <v>38</v>
      </c>
      <c r="AG6" t="b">
        <v>1</v>
      </c>
      <c r="AH6" t="b">
        <v>0</v>
      </c>
      <c r="AI6" t="str">
        <f ca="1">IF(OR(Table1[[#This Row],[is_active]]="FALSE",Table1[[#This Row],[Days_Since_Last_Purchase]]&gt;90),"Churned","Active")</f>
        <v>Churned</v>
      </c>
    </row>
    <row r="7" spans="1:35" x14ac:dyDescent="0.25">
      <c r="A7" t="s">
        <v>61</v>
      </c>
      <c r="B7" s="1">
        <v>44972</v>
      </c>
      <c r="C7" t="str">
        <f>TEXT(Table1[[#This Row],[signup_date]],"yyyy")</f>
        <v>2023</v>
      </c>
      <c r="D7" t="str">
        <f>TEXT(Table1[[#This Row],[signup_date]],"mmm")</f>
        <v>Feb</v>
      </c>
      <c r="E7" s="3">
        <v>45593</v>
      </c>
      <c r="F7" s="3">
        <v>45882</v>
      </c>
      <c r="G7" s="3" t="str">
        <f>TEXT(Table1[[#This Row],[last_purchase_date]],"yyyy")</f>
        <v>2025</v>
      </c>
      <c r="H7" s="2">
        <f ca="1">IFERROR(TODAY()-Table1[[#This Row],[signup_date]]," - ")</f>
        <v>1008</v>
      </c>
      <c r="I7" s="2">
        <f ca="1">IFERROR(TODAY()-Table1[[#This Row],[last_purchase_date]]," - ")</f>
        <v>98</v>
      </c>
      <c r="J7" s="2">
        <f ca="1">IFERROR(1/Table1[[#This Row],[Days_Since_Last_Purchase]],0)</f>
        <v>1.020408163265306E-2</v>
      </c>
      <c r="K7" s="3" t="str">
        <f t="shared" si="0"/>
        <v>Has Purchased</v>
      </c>
      <c r="L7">
        <v>1</v>
      </c>
      <c r="M7">
        <v>37.44</v>
      </c>
      <c r="N7">
        <v>37.44</v>
      </c>
      <c r="O7">
        <v>82.77</v>
      </c>
      <c r="P7" t="s">
        <v>59</v>
      </c>
      <c r="Q7" t="s">
        <v>62</v>
      </c>
      <c r="R7" t="s">
        <v>48</v>
      </c>
      <c r="S7">
        <v>44</v>
      </c>
      <c r="T7" t="s">
        <v>34</v>
      </c>
      <c r="U7" t="s">
        <v>50</v>
      </c>
      <c r="V7" t="s">
        <v>63</v>
      </c>
      <c r="W7" t="s">
        <v>45</v>
      </c>
      <c r="X7">
        <v>0</v>
      </c>
      <c r="Y7">
        <v>0</v>
      </c>
      <c r="Z7">
        <v>0</v>
      </c>
      <c r="AA7">
        <v>0</v>
      </c>
      <c r="AB7">
        <v>0</v>
      </c>
      <c r="AC7" s="2" t="s">
        <v>2542</v>
      </c>
      <c r="AD7" s="2" t="str">
        <f t="shared" si="1"/>
        <v>Never Contacted</v>
      </c>
      <c r="AE7">
        <v>5</v>
      </c>
      <c r="AF7" t="s">
        <v>38</v>
      </c>
      <c r="AG7" t="b">
        <v>0</v>
      </c>
      <c r="AH7" t="b">
        <v>0</v>
      </c>
      <c r="AI7" t="str">
        <f ca="1">IF(OR(Table1[[#This Row],[is_active]]="FALSE",Table1[[#This Row],[Days_Since_Last_Purchase]]&gt;90),"Churned","Active")</f>
        <v>Churned</v>
      </c>
    </row>
    <row r="8" spans="1:35" x14ac:dyDescent="0.25">
      <c r="A8" t="s">
        <v>64</v>
      </c>
      <c r="B8" s="1">
        <v>44790</v>
      </c>
      <c r="C8" t="str">
        <f>TEXT(Table1[[#This Row],[signup_date]],"yyyy")</f>
        <v>2022</v>
      </c>
      <c r="D8" t="str">
        <f>TEXT(Table1[[#This Row],[signup_date]],"mmm")</f>
        <v>Aug</v>
      </c>
      <c r="E8" s="3">
        <v>45752</v>
      </c>
      <c r="F8" s="3">
        <v>45938</v>
      </c>
      <c r="G8" s="3" t="str">
        <f>TEXT(Table1[[#This Row],[last_purchase_date]],"yyyy")</f>
        <v>2025</v>
      </c>
      <c r="H8" s="2">
        <f ca="1">IFERROR(TODAY()-Table1[[#This Row],[signup_date]]," - ")</f>
        <v>1190</v>
      </c>
      <c r="I8" s="2">
        <f ca="1">IFERROR(TODAY()-Table1[[#This Row],[last_purchase_date]]," - ")</f>
        <v>42</v>
      </c>
      <c r="J8" s="2">
        <f ca="1">IFERROR(1/Table1[[#This Row],[Days_Since_Last_Purchase]],0)</f>
        <v>2.3809523809523808E-2</v>
      </c>
      <c r="K8" s="3" t="str">
        <f t="shared" si="0"/>
        <v>Has Purchased</v>
      </c>
      <c r="L8">
        <v>3</v>
      </c>
      <c r="M8">
        <v>139.15</v>
      </c>
      <c r="N8">
        <v>46.38</v>
      </c>
      <c r="O8">
        <v>22.66</v>
      </c>
      <c r="P8" t="s">
        <v>65</v>
      </c>
      <c r="Q8" t="s">
        <v>41</v>
      </c>
      <c r="R8" t="s">
        <v>48</v>
      </c>
      <c r="S8">
        <v>43</v>
      </c>
      <c r="T8" t="s">
        <v>34</v>
      </c>
      <c r="U8" t="s">
        <v>66</v>
      </c>
      <c r="V8" t="s">
        <v>67</v>
      </c>
      <c r="W8" t="s">
        <v>45</v>
      </c>
      <c r="X8">
        <v>0</v>
      </c>
      <c r="Y8">
        <v>0</v>
      </c>
      <c r="Z8">
        <v>0</v>
      </c>
      <c r="AA8">
        <v>1</v>
      </c>
      <c r="AB8">
        <v>0</v>
      </c>
      <c r="AC8" s="2" t="s">
        <v>2542</v>
      </c>
      <c r="AD8" s="2" t="str">
        <f t="shared" si="1"/>
        <v>Never Contacted</v>
      </c>
      <c r="AE8">
        <v>0</v>
      </c>
      <c r="AF8" t="s">
        <v>52</v>
      </c>
      <c r="AG8" t="b">
        <v>1</v>
      </c>
      <c r="AH8" t="b">
        <v>0</v>
      </c>
      <c r="AI8" t="str">
        <f ca="1">IF(OR(Table1[[#This Row],[is_active]]="FALSE",Table1[[#This Row],[Days_Since_Last_Purchase]]&gt;90),"Churned","Active")</f>
        <v>Active</v>
      </c>
    </row>
    <row r="9" spans="1:35" x14ac:dyDescent="0.25">
      <c r="A9" t="s">
        <v>68</v>
      </c>
      <c r="B9" s="1">
        <v>44690</v>
      </c>
      <c r="C9" t="str">
        <f>TEXT(Table1[[#This Row],[signup_date]],"yyyy")</f>
        <v>2022</v>
      </c>
      <c r="D9" t="str">
        <f>TEXT(Table1[[#This Row],[signup_date]],"mmm")</f>
        <v>May</v>
      </c>
      <c r="E9" s="3">
        <v>44852</v>
      </c>
      <c r="F9" s="3">
        <v>45477</v>
      </c>
      <c r="G9" s="3" t="str">
        <f>TEXT(Table1[[#This Row],[last_purchase_date]],"yyyy")</f>
        <v>2024</v>
      </c>
      <c r="H9" s="2">
        <f ca="1">IFERROR(TODAY()-Table1[[#This Row],[signup_date]]," - ")</f>
        <v>1290</v>
      </c>
      <c r="I9" s="2">
        <f ca="1">IFERROR(TODAY()-Table1[[#This Row],[last_purchase_date]]," - ")</f>
        <v>503</v>
      </c>
      <c r="J9" s="2">
        <f ca="1">IFERROR(1/Table1[[#This Row],[Days_Since_Last_Purchase]],0)</f>
        <v>1.9880715705765406E-3</v>
      </c>
      <c r="K9" s="3" t="str">
        <f t="shared" si="0"/>
        <v>Has Purchased</v>
      </c>
      <c r="L9">
        <v>1</v>
      </c>
      <c r="M9">
        <v>67.92</v>
      </c>
      <c r="N9">
        <v>67.92</v>
      </c>
      <c r="O9">
        <v>26.25</v>
      </c>
      <c r="P9" t="s">
        <v>65</v>
      </c>
      <c r="Q9" t="s">
        <v>69</v>
      </c>
      <c r="R9" t="s">
        <v>48</v>
      </c>
      <c r="S9">
        <v>26</v>
      </c>
      <c r="T9" t="s">
        <v>70</v>
      </c>
      <c r="U9" t="s">
        <v>66</v>
      </c>
      <c r="V9" t="s">
        <v>63</v>
      </c>
      <c r="W9" t="s">
        <v>45</v>
      </c>
      <c r="X9">
        <v>1</v>
      </c>
      <c r="Y9">
        <v>0</v>
      </c>
      <c r="Z9">
        <v>0</v>
      </c>
      <c r="AA9">
        <v>0</v>
      </c>
      <c r="AB9">
        <v>0</v>
      </c>
      <c r="AC9" s="2" t="s">
        <v>2542</v>
      </c>
      <c r="AD9" s="2" t="str">
        <f t="shared" si="1"/>
        <v>Never Contacted</v>
      </c>
      <c r="AE9">
        <v>0</v>
      </c>
      <c r="AF9" t="s">
        <v>38</v>
      </c>
      <c r="AG9" t="b">
        <v>0</v>
      </c>
      <c r="AH9" t="b">
        <v>0</v>
      </c>
      <c r="AI9" t="str">
        <f ca="1">IF(OR(Table1[[#This Row],[is_active]]="FALSE",Table1[[#This Row],[Days_Since_Last_Purchase]]&gt;90),"Churned","Active")</f>
        <v>Churned</v>
      </c>
    </row>
    <row r="10" spans="1:35" x14ac:dyDescent="0.25">
      <c r="A10" t="s">
        <v>71</v>
      </c>
      <c r="B10" s="1">
        <v>45511</v>
      </c>
      <c r="C10" t="str">
        <f>TEXT(Table1[[#This Row],[signup_date]],"yyyy")</f>
        <v>2024</v>
      </c>
      <c r="D10" t="str">
        <f>TEXT(Table1[[#This Row],[signup_date]],"mmm")</f>
        <v>Aug</v>
      </c>
      <c r="E10" s="3">
        <v>45645</v>
      </c>
      <c r="F10" s="3">
        <v>45737</v>
      </c>
      <c r="G10" s="3" t="str">
        <f>TEXT(Table1[[#This Row],[last_purchase_date]],"yyyy")</f>
        <v>2025</v>
      </c>
      <c r="H10" s="2">
        <f ca="1">IFERROR(TODAY()-Table1[[#This Row],[signup_date]]," - ")</f>
        <v>469</v>
      </c>
      <c r="I10" s="2">
        <f ca="1">IFERROR(TODAY()-Table1[[#This Row],[last_purchase_date]]," - ")</f>
        <v>243</v>
      </c>
      <c r="J10" s="2">
        <f ca="1">IFERROR(1/Table1[[#This Row],[Days_Since_Last_Purchase]],0)</f>
        <v>4.11522633744856E-3</v>
      </c>
      <c r="K10" s="3" t="str">
        <f t="shared" si="0"/>
        <v>Has Purchased</v>
      </c>
      <c r="L10">
        <v>2</v>
      </c>
      <c r="M10">
        <v>99.39</v>
      </c>
      <c r="N10">
        <v>49.7</v>
      </c>
      <c r="O10">
        <v>110.85</v>
      </c>
      <c r="P10" t="s">
        <v>65</v>
      </c>
      <c r="Q10" t="s">
        <v>69</v>
      </c>
      <c r="R10" t="s">
        <v>42</v>
      </c>
      <c r="S10">
        <v>18</v>
      </c>
      <c r="T10" t="s">
        <v>49</v>
      </c>
      <c r="U10" t="s">
        <v>35</v>
      </c>
      <c r="V10" t="s">
        <v>44</v>
      </c>
      <c r="W10" t="s">
        <v>72</v>
      </c>
      <c r="X10">
        <v>0</v>
      </c>
      <c r="Y10">
        <v>0</v>
      </c>
      <c r="Z10">
        <v>0</v>
      </c>
      <c r="AA10">
        <v>0</v>
      </c>
      <c r="AB10">
        <v>1</v>
      </c>
      <c r="AC10" s="2" t="s">
        <v>2542</v>
      </c>
      <c r="AD10" s="2" t="str">
        <f t="shared" si="1"/>
        <v>Never Contacted</v>
      </c>
      <c r="AE10">
        <v>1</v>
      </c>
      <c r="AF10" t="s">
        <v>73</v>
      </c>
      <c r="AG10" t="b">
        <v>0</v>
      </c>
      <c r="AH10" t="b">
        <v>0</v>
      </c>
      <c r="AI10" t="str">
        <f ca="1">IF(OR(Table1[[#This Row],[is_active]]="FALSE",Table1[[#This Row],[Days_Since_Last_Purchase]]&gt;90),"Churned","Active")</f>
        <v>Churned</v>
      </c>
    </row>
    <row r="11" spans="1:35" x14ac:dyDescent="0.25">
      <c r="A11" t="s">
        <v>74</v>
      </c>
      <c r="B11" s="1">
        <v>45255</v>
      </c>
      <c r="C11" t="str">
        <f>TEXT(Table1[[#This Row],[signup_date]],"yyyy")</f>
        <v>2023</v>
      </c>
      <c r="D11" t="str">
        <f>TEXT(Table1[[#This Row],[signup_date]],"mmm")</f>
        <v>Nov</v>
      </c>
      <c r="E11" s="3">
        <v>45906</v>
      </c>
      <c r="F11" s="3">
        <v>45941</v>
      </c>
      <c r="G11" s="3" t="str">
        <f>TEXT(Table1[[#This Row],[last_purchase_date]],"yyyy")</f>
        <v>2025</v>
      </c>
      <c r="H11" s="2">
        <f ca="1">IFERROR(TODAY()-Table1[[#This Row],[signup_date]]," - ")</f>
        <v>725</v>
      </c>
      <c r="I11" s="2">
        <f ca="1">IFERROR(TODAY()-Table1[[#This Row],[last_purchase_date]]," - ")</f>
        <v>39</v>
      </c>
      <c r="J11" s="2">
        <f ca="1">IFERROR(1/Table1[[#This Row],[Days_Since_Last_Purchase]],0)</f>
        <v>2.564102564102564E-2</v>
      </c>
      <c r="K11" s="3" t="str">
        <f t="shared" si="0"/>
        <v>Has Purchased</v>
      </c>
      <c r="L11">
        <v>2</v>
      </c>
      <c r="M11">
        <v>85.35</v>
      </c>
      <c r="N11">
        <v>42.68</v>
      </c>
      <c r="O11">
        <v>40.590000000000003</v>
      </c>
      <c r="P11" t="s">
        <v>40</v>
      </c>
      <c r="Q11" t="s">
        <v>60</v>
      </c>
      <c r="R11" t="s">
        <v>33</v>
      </c>
      <c r="S11">
        <v>44</v>
      </c>
      <c r="T11" t="s">
        <v>34</v>
      </c>
      <c r="U11" t="s">
        <v>55</v>
      </c>
      <c r="V11" t="s">
        <v>56</v>
      </c>
      <c r="W11" t="s">
        <v>36</v>
      </c>
      <c r="X11">
        <v>1</v>
      </c>
      <c r="Y11">
        <v>0</v>
      </c>
      <c r="Z11">
        <v>0</v>
      </c>
      <c r="AA11">
        <v>2</v>
      </c>
      <c r="AB11">
        <v>0</v>
      </c>
      <c r="AC11" s="2" t="s">
        <v>2542</v>
      </c>
      <c r="AD11" s="2" t="str">
        <f t="shared" si="1"/>
        <v>Never Contacted</v>
      </c>
      <c r="AE11">
        <v>0</v>
      </c>
      <c r="AF11" t="s">
        <v>73</v>
      </c>
      <c r="AG11" t="b">
        <v>0</v>
      </c>
      <c r="AH11" t="b">
        <v>0</v>
      </c>
      <c r="AI11" t="str">
        <f ca="1">IF(OR(Table1[[#This Row],[is_active]]="FALSE",Table1[[#This Row],[Days_Since_Last_Purchase]]&gt;90),"Churned","Active")</f>
        <v>Active</v>
      </c>
    </row>
    <row r="12" spans="1:35" x14ac:dyDescent="0.25">
      <c r="A12" t="s">
        <v>75</v>
      </c>
      <c r="B12" s="1">
        <v>45339</v>
      </c>
      <c r="C12" t="str">
        <f>TEXT(Table1[[#This Row],[signup_date]],"yyyy")</f>
        <v>2024</v>
      </c>
      <c r="D12" t="str">
        <f>TEXT(Table1[[#This Row],[signup_date]],"mmm")</f>
        <v>Feb</v>
      </c>
      <c r="E12" s="3">
        <v>45480</v>
      </c>
      <c r="F12" s="3">
        <v>45540</v>
      </c>
      <c r="G12" s="3" t="str">
        <f>TEXT(Table1[[#This Row],[last_purchase_date]],"yyyy")</f>
        <v>2024</v>
      </c>
      <c r="H12" s="2">
        <f ca="1">IFERROR(TODAY()-Table1[[#This Row],[signup_date]]," - ")</f>
        <v>641</v>
      </c>
      <c r="I12" s="2">
        <f ca="1">IFERROR(TODAY()-Table1[[#This Row],[last_purchase_date]]," - ")</f>
        <v>440</v>
      </c>
      <c r="J12" s="2">
        <f ca="1">IFERROR(1/Table1[[#This Row],[Days_Since_Last_Purchase]],0)</f>
        <v>2.2727272727272726E-3</v>
      </c>
      <c r="K12" s="3" t="str">
        <f t="shared" si="0"/>
        <v>Has Purchased</v>
      </c>
      <c r="L12">
        <v>2</v>
      </c>
      <c r="M12">
        <v>43.93</v>
      </c>
      <c r="N12">
        <v>21.97</v>
      </c>
      <c r="O12">
        <v>10.65</v>
      </c>
      <c r="P12" t="s">
        <v>47</v>
      </c>
      <c r="Q12" t="s">
        <v>76</v>
      </c>
      <c r="R12" t="s">
        <v>42</v>
      </c>
      <c r="S12">
        <v>35</v>
      </c>
      <c r="T12" t="s">
        <v>34</v>
      </c>
      <c r="U12" t="s">
        <v>43</v>
      </c>
      <c r="V12" t="s">
        <v>35</v>
      </c>
      <c r="W12" t="s">
        <v>57</v>
      </c>
      <c r="X12">
        <v>0</v>
      </c>
      <c r="Y12">
        <v>0</v>
      </c>
      <c r="Z12">
        <v>0</v>
      </c>
      <c r="AA12">
        <v>0</v>
      </c>
      <c r="AB12">
        <v>0</v>
      </c>
      <c r="AC12" s="3">
        <v>45500</v>
      </c>
      <c r="AD12" s="2" t="str">
        <f t="shared" si="1"/>
        <v>Contacted</v>
      </c>
      <c r="AE12">
        <v>0</v>
      </c>
      <c r="AF12" t="s">
        <v>52</v>
      </c>
      <c r="AG12" t="b">
        <v>1</v>
      </c>
      <c r="AH12" t="b">
        <v>1</v>
      </c>
      <c r="AI12" t="str">
        <f ca="1">IF(OR(Table1[[#This Row],[is_active]]="FALSE",Table1[[#This Row],[Days_Since_Last_Purchase]]&gt;90),"Churned","Active")</f>
        <v>Churned</v>
      </c>
    </row>
    <row r="13" spans="1:35" x14ac:dyDescent="0.25">
      <c r="A13" t="s">
        <v>77</v>
      </c>
      <c r="B13" s="1">
        <v>45595</v>
      </c>
      <c r="C13" t="str">
        <f>TEXT(Table1[[#This Row],[signup_date]],"yyyy")</f>
        <v>2024</v>
      </c>
      <c r="D13" t="str">
        <f>TEXT(Table1[[#This Row],[signup_date]],"mmm")</f>
        <v>Oct</v>
      </c>
      <c r="E13" s="3">
        <v>45684</v>
      </c>
      <c r="F13" s="3">
        <v>45817</v>
      </c>
      <c r="G13" s="3" t="str">
        <f>TEXT(Table1[[#This Row],[last_purchase_date]],"yyyy")</f>
        <v>2025</v>
      </c>
      <c r="H13" s="2">
        <f ca="1">IFERROR(TODAY()-Table1[[#This Row],[signup_date]]," - ")</f>
        <v>385</v>
      </c>
      <c r="I13" s="2">
        <f ca="1">IFERROR(TODAY()-Table1[[#This Row],[last_purchase_date]]," - ")</f>
        <v>163</v>
      </c>
      <c r="J13" s="2">
        <f ca="1">IFERROR(1/Table1[[#This Row],[Days_Since_Last_Purchase]],0)</f>
        <v>6.1349693251533744E-3</v>
      </c>
      <c r="K13" s="3" t="str">
        <f t="shared" si="0"/>
        <v>Has Purchased</v>
      </c>
      <c r="L13">
        <v>4</v>
      </c>
      <c r="M13">
        <v>276.5</v>
      </c>
      <c r="N13">
        <v>69.13</v>
      </c>
      <c r="O13">
        <v>65.67</v>
      </c>
      <c r="P13" t="s">
        <v>65</v>
      </c>
      <c r="Q13" t="s">
        <v>69</v>
      </c>
      <c r="R13" t="s">
        <v>48</v>
      </c>
      <c r="S13">
        <v>28</v>
      </c>
      <c r="T13" t="s">
        <v>70</v>
      </c>
      <c r="U13" t="s">
        <v>50</v>
      </c>
      <c r="V13" t="s">
        <v>56</v>
      </c>
      <c r="W13" t="s">
        <v>57</v>
      </c>
      <c r="X13">
        <v>0</v>
      </c>
      <c r="Y13">
        <v>1</v>
      </c>
      <c r="Z13">
        <v>0</v>
      </c>
      <c r="AA13">
        <v>0</v>
      </c>
      <c r="AB13">
        <v>1</v>
      </c>
      <c r="AC13" s="3">
        <v>45806</v>
      </c>
      <c r="AD13" s="2" t="str">
        <f t="shared" si="1"/>
        <v>Contacted</v>
      </c>
      <c r="AE13">
        <v>3</v>
      </c>
      <c r="AF13" t="s">
        <v>38</v>
      </c>
      <c r="AG13" t="b">
        <v>1</v>
      </c>
      <c r="AH13" t="b">
        <v>1</v>
      </c>
      <c r="AI13" t="str">
        <f ca="1">IF(OR(Table1[[#This Row],[is_active]]="FALSE",Table1[[#This Row],[Days_Since_Last_Purchase]]&gt;90),"Churned","Active")</f>
        <v>Churned</v>
      </c>
    </row>
    <row r="14" spans="1:35" x14ac:dyDescent="0.25">
      <c r="A14" t="s">
        <v>78</v>
      </c>
      <c r="B14" s="1">
        <v>44723</v>
      </c>
      <c r="C14" t="str">
        <f>TEXT(Table1[[#This Row],[signup_date]],"yyyy")</f>
        <v>2022</v>
      </c>
      <c r="D14" t="str">
        <f>TEXT(Table1[[#This Row],[signup_date]],"mmm")</f>
        <v>Jun</v>
      </c>
      <c r="E14" s="3">
        <v>44779</v>
      </c>
      <c r="F14" s="3">
        <v>45310</v>
      </c>
      <c r="G14" s="3" t="str">
        <f>TEXT(Table1[[#This Row],[last_purchase_date]],"yyyy")</f>
        <v>2024</v>
      </c>
      <c r="H14" s="2">
        <f ca="1">IFERROR(TODAY()-Table1[[#This Row],[signup_date]]," - ")</f>
        <v>1257</v>
      </c>
      <c r="I14" s="2">
        <f ca="1">IFERROR(TODAY()-Table1[[#This Row],[last_purchase_date]]," - ")</f>
        <v>670</v>
      </c>
      <c r="J14" s="2">
        <f ca="1">IFERROR(1/Table1[[#This Row],[Days_Since_Last_Purchase]],0)</f>
        <v>1.4925373134328358E-3</v>
      </c>
      <c r="K14" s="3" t="str">
        <f t="shared" si="0"/>
        <v>Has Purchased</v>
      </c>
      <c r="L14">
        <v>2</v>
      </c>
      <c r="M14">
        <v>71.02</v>
      </c>
      <c r="N14">
        <v>35.51</v>
      </c>
      <c r="O14">
        <v>27.81</v>
      </c>
      <c r="P14" t="s">
        <v>31</v>
      </c>
      <c r="Q14" t="s">
        <v>69</v>
      </c>
      <c r="R14" t="s">
        <v>42</v>
      </c>
      <c r="S14">
        <v>31</v>
      </c>
      <c r="T14" t="s">
        <v>34</v>
      </c>
      <c r="U14" t="s">
        <v>66</v>
      </c>
      <c r="V14" t="s">
        <v>67</v>
      </c>
      <c r="W14" t="s">
        <v>36</v>
      </c>
      <c r="X14">
        <v>0</v>
      </c>
      <c r="Y14">
        <v>1</v>
      </c>
      <c r="Z14">
        <v>0</v>
      </c>
      <c r="AA14">
        <v>0</v>
      </c>
      <c r="AB14">
        <v>0</v>
      </c>
      <c r="AC14" s="3">
        <v>44952</v>
      </c>
      <c r="AD14" s="2" t="str">
        <f t="shared" si="1"/>
        <v>Contacted</v>
      </c>
      <c r="AE14">
        <v>0</v>
      </c>
      <c r="AF14" t="s">
        <v>38</v>
      </c>
      <c r="AG14" t="b">
        <v>1</v>
      </c>
      <c r="AH14" t="b">
        <v>0</v>
      </c>
      <c r="AI14" t="str">
        <f ca="1">IF(OR(Table1[[#This Row],[is_active]]="FALSE",Table1[[#This Row],[Days_Since_Last_Purchase]]&gt;90),"Churned","Active")</f>
        <v>Churned</v>
      </c>
    </row>
    <row r="15" spans="1:35" x14ac:dyDescent="0.25">
      <c r="A15" t="s">
        <v>79</v>
      </c>
      <c r="B15" s="1">
        <v>45270</v>
      </c>
      <c r="C15" t="str">
        <f>TEXT(Table1[[#This Row],[signup_date]],"yyyy")</f>
        <v>2023</v>
      </c>
      <c r="D15" t="str">
        <f>TEXT(Table1[[#This Row],[signup_date]],"mmm")</f>
        <v>Dec</v>
      </c>
      <c r="E15" s="3">
        <v>45474</v>
      </c>
      <c r="F15" s="3">
        <v>45854</v>
      </c>
      <c r="G15" s="3" t="str">
        <f>TEXT(Table1[[#This Row],[last_purchase_date]],"yyyy")</f>
        <v>2025</v>
      </c>
      <c r="H15" s="2">
        <f ca="1">IFERROR(TODAY()-Table1[[#This Row],[signup_date]]," - ")</f>
        <v>710</v>
      </c>
      <c r="I15" s="2">
        <f ca="1">IFERROR(TODAY()-Table1[[#This Row],[last_purchase_date]]," - ")</f>
        <v>126</v>
      </c>
      <c r="J15" s="2">
        <f ca="1">IFERROR(1/Table1[[#This Row],[Days_Since_Last_Purchase]],0)</f>
        <v>7.9365079365079361E-3</v>
      </c>
      <c r="K15" s="3" t="str">
        <f t="shared" si="0"/>
        <v>Has Purchased</v>
      </c>
      <c r="L15">
        <v>2</v>
      </c>
      <c r="M15">
        <v>58.21</v>
      </c>
      <c r="N15">
        <v>29.11</v>
      </c>
      <c r="O15">
        <v>33.56</v>
      </c>
      <c r="P15" t="s">
        <v>65</v>
      </c>
      <c r="Q15" t="s">
        <v>62</v>
      </c>
      <c r="R15" t="s">
        <v>48</v>
      </c>
      <c r="S15">
        <v>0</v>
      </c>
      <c r="T15" t="s">
        <v>80</v>
      </c>
      <c r="U15" t="s">
        <v>55</v>
      </c>
      <c r="V15" t="s">
        <v>35</v>
      </c>
      <c r="W15" t="s">
        <v>57</v>
      </c>
      <c r="X15">
        <v>0</v>
      </c>
      <c r="Y15">
        <v>1</v>
      </c>
      <c r="Z15">
        <v>0</v>
      </c>
      <c r="AA15">
        <v>1</v>
      </c>
      <c r="AB15">
        <v>1</v>
      </c>
      <c r="AC15" s="2" t="s">
        <v>2542</v>
      </c>
      <c r="AD15" s="2" t="str">
        <f t="shared" si="1"/>
        <v>Never Contacted</v>
      </c>
      <c r="AE15">
        <v>0</v>
      </c>
      <c r="AF15" t="s">
        <v>38</v>
      </c>
      <c r="AG15" t="b">
        <v>1</v>
      </c>
      <c r="AH15" t="b">
        <v>0</v>
      </c>
      <c r="AI15" t="str">
        <f ca="1">IF(OR(Table1[[#This Row],[is_active]]="FALSE",Table1[[#This Row],[Days_Since_Last_Purchase]]&gt;90),"Churned","Active")</f>
        <v>Churned</v>
      </c>
    </row>
    <row r="16" spans="1:35" x14ac:dyDescent="0.25">
      <c r="A16" t="s">
        <v>81</v>
      </c>
      <c r="B16" s="1">
        <v>45568</v>
      </c>
      <c r="C16" t="str">
        <f>TEXT(Table1[[#This Row],[signup_date]],"yyyy")</f>
        <v>2024</v>
      </c>
      <c r="D16" t="str">
        <f>TEXT(Table1[[#This Row],[signup_date]],"mmm")</f>
        <v>Oct</v>
      </c>
      <c r="E16" s="3">
        <v>45582</v>
      </c>
      <c r="F16" s="3">
        <v>45815</v>
      </c>
      <c r="G16" s="3" t="str">
        <f>TEXT(Table1[[#This Row],[last_purchase_date]],"yyyy")</f>
        <v>2025</v>
      </c>
      <c r="H16" s="2">
        <f ca="1">IFERROR(TODAY()-Table1[[#This Row],[signup_date]]," - ")</f>
        <v>412</v>
      </c>
      <c r="I16" s="2">
        <f ca="1">IFERROR(TODAY()-Table1[[#This Row],[last_purchase_date]]," - ")</f>
        <v>165</v>
      </c>
      <c r="J16" s="2">
        <f ca="1">IFERROR(1/Table1[[#This Row],[Days_Since_Last_Purchase]],0)</f>
        <v>6.0606060606060606E-3</v>
      </c>
      <c r="K16" s="3" t="str">
        <f t="shared" si="0"/>
        <v>Has Purchased</v>
      </c>
      <c r="L16">
        <v>7</v>
      </c>
      <c r="M16">
        <v>234.27</v>
      </c>
      <c r="N16">
        <v>33.47</v>
      </c>
      <c r="O16">
        <v>0.5</v>
      </c>
      <c r="P16" t="s">
        <v>65</v>
      </c>
      <c r="Q16" t="s">
        <v>69</v>
      </c>
      <c r="R16" t="s">
        <v>48</v>
      </c>
      <c r="S16">
        <v>44</v>
      </c>
      <c r="T16" t="s">
        <v>34</v>
      </c>
      <c r="U16" t="s">
        <v>82</v>
      </c>
      <c r="V16" t="s">
        <v>67</v>
      </c>
      <c r="W16" t="s">
        <v>45</v>
      </c>
      <c r="X16">
        <v>0</v>
      </c>
      <c r="Y16">
        <v>0</v>
      </c>
      <c r="Z16">
        <v>0</v>
      </c>
      <c r="AA16">
        <v>0</v>
      </c>
      <c r="AB16">
        <v>2</v>
      </c>
      <c r="AC16" s="3">
        <v>45925</v>
      </c>
      <c r="AD16" s="2" t="str">
        <f t="shared" si="1"/>
        <v>Contacted</v>
      </c>
      <c r="AE16">
        <v>4</v>
      </c>
      <c r="AF16" t="s">
        <v>73</v>
      </c>
      <c r="AG16" t="b">
        <v>1</v>
      </c>
      <c r="AH16" t="b">
        <v>0</v>
      </c>
      <c r="AI16" t="str">
        <f ca="1">IF(OR(Table1[[#This Row],[is_active]]="FALSE",Table1[[#This Row],[Days_Since_Last_Purchase]]&gt;90),"Churned","Active")</f>
        <v>Churned</v>
      </c>
    </row>
    <row r="17" spans="1:35" x14ac:dyDescent="0.25">
      <c r="A17" t="s">
        <v>83</v>
      </c>
      <c r="B17" s="1">
        <v>44384</v>
      </c>
      <c r="C17" t="str">
        <f>TEXT(Table1[[#This Row],[signup_date]],"yyyy")</f>
        <v>2021</v>
      </c>
      <c r="D17" t="str">
        <f>TEXT(Table1[[#This Row],[signup_date]],"mmm")</f>
        <v>Jul</v>
      </c>
      <c r="E17" s="3">
        <v>45465</v>
      </c>
      <c r="F17" s="3">
        <v>45811</v>
      </c>
      <c r="G17" s="3" t="str">
        <f>TEXT(Table1[[#This Row],[last_purchase_date]],"yyyy")</f>
        <v>2025</v>
      </c>
      <c r="H17" s="2">
        <f ca="1">IFERROR(TODAY()-Table1[[#This Row],[signup_date]]," - ")</f>
        <v>1596</v>
      </c>
      <c r="I17" s="2">
        <f ca="1">IFERROR(TODAY()-Table1[[#This Row],[last_purchase_date]]," - ")</f>
        <v>169</v>
      </c>
      <c r="J17" s="2">
        <f ca="1">IFERROR(1/Table1[[#This Row],[Days_Since_Last_Purchase]],0)</f>
        <v>5.9171597633136093E-3</v>
      </c>
      <c r="K17" s="3" t="str">
        <f t="shared" si="0"/>
        <v>Has Purchased</v>
      </c>
      <c r="L17">
        <v>1</v>
      </c>
      <c r="M17">
        <v>76.53</v>
      </c>
      <c r="N17">
        <v>76.53</v>
      </c>
      <c r="O17">
        <v>97.48</v>
      </c>
      <c r="P17" t="s">
        <v>40</v>
      </c>
      <c r="Q17" t="s">
        <v>60</v>
      </c>
      <c r="R17" t="s">
        <v>48</v>
      </c>
      <c r="S17">
        <v>42</v>
      </c>
      <c r="T17" t="s">
        <v>34</v>
      </c>
      <c r="U17" t="s">
        <v>82</v>
      </c>
      <c r="V17" t="s">
        <v>56</v>
      </c>
      <c r="W17" t="s">
        <v>57</v>
      </c>
      <c r="X17">
        <v>1</v>
      </c>
      <c r="Y17">
        <v>0</v>
      </c>
      <c r="Z17">
        <v>0</v>
      </c>
      <c r="AA17">
        <v>0</v>
      </c>
      <c r="AB17">
        <v>1</v>
      </c>
      <c r="AC17" s="3">
        <v>45758</v>
      </c>
      <c r="AD17" s="2" t="str">
        <f t="shared" si="1"/>
        <v>Contacted</v>
      </c>
      <c r="AE17">
        <v>3</v>
      </c>
      <c r="AF17" t="s">
        <v>38</v>
      </c>
      <c r="AG17" t="b">
        <v>1</v>
      </c>
      <c r="AH17" t="b">
        <v>0</v>
      </c>
      <c r="AI17" t="str">
        <f ca="1">IF(OR(Table1[[#This Row],[is_active]]="FALSE",Table1[[#This Row],[Days_Since_Last_Purchase]]&gt;90),"Churned","Active")</f>
        <v>Churned</v>
      </c>
    </row>
    <row r="18" spans="1:35" x14ac:dyDescent="0.25">
      <c r="A18" t="s">
        <v>84</v>
      </c>
      <c r="B18" s="1">
        <v>45386</v>
      </c>
      <c r="C18" t="str">
        <f>TEXT(Table1[[#This Row],[signup_date]],"yyyy")</f>
        <v>2024</v>
      </c>
      <c r="D18" t="str">
        <f>TEXT(Table1[[#This Row],[signup_date]],"mmm")</f>
        <v>Apr</v>
      </c>
      <c r="E18" s="3">
        <v>45930</v>
      </c>
      <c r="F18" s="3">
        <v>45930</v>
      </c>
      <c r="G18" s="3" t="str">
        <f>TEXT(Table1[[#This Row],[last_purchase_date]],"yyyy")</f>
        <v>2025</v>
      </c>
      <c r="H18" s="2">
        <f ca="1">IFERROR(TODAY()-Table1[[#This Row],[signup_date]]," - ")</f>
        <v>594</v>
      </c>
      <c r="I18" s="2">
        <f ca="1">IFERROR(TODAY()-Table1[[#This Row],[last_purchase_date]]," - ")</f>
        <v>50</v>
      </c>
      <c r="J18" s="2">
        <f ca="1">IFERROR(1/Table1[[#This Row],[Days_Since_Last_Purchase]],0)</f>
        <v>0.02</v>
      </c>
      <c r="K18" s="3" t="str">
        <f t="shared" si="0"/>
        <v>Has Purchased</v>
      </c>
      <c r="L18">
        <v>3</v>
      </c>
      <c r="M18">
        <v>2.35</v>
      </c>
      <c r="N18">
        <v>0.78</v>
      </c>
      <c r="O18">
        <v>0.82</v>
      </c>
      <c r="P18" t="s">
        <v>47</v>
      </c>
      <c r="Q18" t="s">
        <v>60</v>
      </c>
      <c r="R18" t="s">
        <v>48</v>
      </c>
      <c r="S18">
        <v>45</v>
      </c>
      <c r="T18" t="s">
        <v>34</v>
      </c>
      <c r="U18" t="s">
        <v>66</v>
      </c>
      <c r="V18" t="s">
        <v>56</v>
      </c>
      <c r="W18" t="s">
        <v>85</v>
      </c>
      <c r="X18">
        <v>0</v>
      </c>
      <c r="Y18">
        <v>0</v>
      </c>
      <c r="Z18">
        <v>0</v>
      </c>
      <c r="AA18">
        <v>0</v>
      </c>
      <c r="AB18">
        <v>0</v>
      </c>
      <c r="AC18" s="3">
        <v>45578</v>
      </c>
      <c r="AD18" s="2" t="str">
        <f t="shared" si="1"/>
        <v>Contacted</v>
      </c>
      <c r="AE18">
        <v>0</v>
      </c>
      <c r="AF18" t="s">
        <v>73</v>
      </c>
      <c r="AG18" t="b">
        <v>1</v>
      </c>
      <c r="AH18" t="b">
        <v>0</v>
      </c>
      <c r="AI18" t="str">
        <f ca="1">IF(OR(Table1[[#This Row],[is_active]]="FALSE",Table1[[#This Row],[Days_Since_Last_Purchase]]&gt;90),"Churned","Active")</f>
        <v>Active</v>
      </c>
    </row>
    <row r="19" spans="1:35" x14ac:dyDescent="0.25">
      <c r="A19" t="s">
        <v>86</v>
      </c>
      <c r="B19" s="1">
        <v>45208</v>
      </c>
      <c r="C19" t="str">
        <f>TEXT(Table1[[#This Row],[signup_date]],"yyyy")</f>
        <v>2023</v>
      </c>
      <c r="D19" t="str">
        <f>TEXT(Table1[[#This Row],[signup_date]],"mmm")</f>
        <v>Oct</v>
      </c>
      <c r="E19" s="3">
        <v>45700</v>
      </c>
      <c r="F19" s="3">
        <v>45767</v>
      </c>
      <c r="G19" s="3" t="str">
        <f>TEXT(Table1[[#This Row],[last_purchase_date]],"yyyy")</f>
        <v>2025</v>
      </c>
      <c r="H19" s="2">
        <f ca="1">IFERROR(TODAY()-Table1[[#This Row],[signup_date]]," - ")</f>
        <v>772</v>
      </c>
      <c r="I19" s="2">
        <f ca="1">IFERROR(TODAY()-Table1[[#This Row],[last_purchase_date]]," - ")</f>
        <v>213</v>
      </c>
      <c r="J19" s="2">
        <f ca="1">IFERROR(1/Table1[[#This Row],[Days_Since_Last_Purchase]],0)</f>
        <v>4.6948356807511738E-3</v>
      </c>
      <c r="K19" s="3" t="str">
        <f t="shared" si="0"/>
        <v>Has Purchased</v>
      </c>
      <c r="L19">
        <v>4</v>
      </c>
      <c r="M19">
        <v>153.91999999999999</v>
      </c>
      <c r="N19">
        <v>38.479999999999997</v>
      </c>
      <c r="O19">
        <v>42.54</v>
      </c>
      <c r="P19" t="s">
        <v>87</v>
      </c>
      <c r="Q19" t="s">
        <v>88</v>
      </c>
      <c r="R19" t="s">
        <v>42</v>
      </c>
      <c r="S19">
        <v>36</v>
      </c>
      <c r="T19" t="s">
        <v>34</v>
      </c>
      <c r="U19" t="s">
        <v>43</v>
      </c>
      <c r="V19" t="s">
        <v>35</v>
      </c>
      <c r="W19" t="s">
        <v>57</v>
      </c>
      <c r="X19">
        <v>1</v>
      </c>
      <c r="Y19">
        <v>0</v>
      </c>
      <c r="Z19">
        <v>0</v>
      </c>
      <c r="AA19">
        <v>1</v>
      </c>
      <c r="AB19">
        <v>1</v>
      </c>
      <c r="AC19" s="3">
        <v>45311</v>
      </c>
      <c r="AD19" s="2" t="str">
        <f t="shared" si="1"/>
        <v>Contacted</v>
      </c>
      <c r="AE19">
        <v>0</v>
      </c>
      <c r="AF19" t="s">
        <v>52</v>
      </c>
      <c r="AG19" t="b">
        <v>1</v>
      </c>
      <c r="AH19" t="b">
        <v>0</v>
      </c>
      <c r="AI19" t="str">
        <f ca="1">IF(OR(Table1[[#This Row],[is_active]]="FALSE",Table1[[#This Row],[Days_Since_Last_Purchase]]&gt;90),"Churned","Active")</f>
        <v>Churned</v>
      </c>
    </row>
    <row r="20" spans="1:35" x14ac:dyDescent="0.25">
      <c r="A20" t="s">
        <v>89</v>
      </c>
      <c r="B20" s="1">
        <v>44831</v>
      </c>
      <c r="C20" t="str">
        <f>TEXT(Table1[[#This Row],[signup_date]],"yyyy")</f>
        <v>2022</v>
      </c>
      <c r="D20" t="str">
        <f>TEXT(Table1[[#This Row],[signup_date]],"mmm")</f>
        <v>Sep</v>
      </c>
      <c r="E20" s="3">
        <v>45672</v>
      </c>
      <c r="F20" s="3">
        <v>45826</v>
      </c>
      <c r="G20" s="3" t="str">
        <f>TEXT(Table1[[#This Row],[last_purchase_date]],"yyyy")</f>
        <v>2025</v>
      </c>
      <c r="H20" s="2">
        <f ca="1">IFERROR(TODAY()-Table1[[#This Row],[signup_date]]," - ")</f>
        <v>1149</v>
      </c>
      <c r="I20" s="2">
        <f ca="1">IFERROR(TODAY()-Table1[[#This Row],[last_purchase_date]]," - ")</f>
        <v>154</v>
      </c>
      <c r="J20" s="2">
        <f ca="1">IFERROR(1/Table1[[#This Row],[Days_Since_Last_Purchase]],0)</f>
        <v>6.4935064935064939E-3</v>
      </c>
      <c r="K20" s="3" t="str">
        <f t="shared" si="0"/>
        <v>Has Purchased</v>
      </c>
      <c r="L20">
        <v>7</v>
      </c>
      <c r="M20">
        <v>728.01</v>
      </c>
      <c r="N20">
        <v>104</v>
      </c>
      <c r="O20">
        <v>128.05000000000001</v>
      </c>
      <c r="P20" t="s">
        <v>87</v>
      </c>
      <c r="Q20" t="s">
        <v>62</v>
      </c>
      <c r="R20" t="s">
        <v>33</v>
      </c>
      <c r="S20">
        <v>25</v>
      </c>
      <c r="T20" t="s">
        <v>70</v>
      </c>
      <c r="U20" t="s">
        <v>90</v>
      </c>
      <c r="V20" t="s">
        <v>63</v>
      </c>
      <c r="W20" t="s">
        <v>85</v>
      </c>
      <c r="X20">
        <v>0</v>
      </c>
      <c r="Y20">
        <v>0</v>
      </c>
      <c r="Z20">
        <v>0</v>
      </c>
      <c r="AA20">
        <v>0</v>
      </c>
      <c r="AB20">
        <v>1</v>
      </c>
      <c r="AC20" s="3">
        <v>45626</v>
      </c>
      <c r="AD20" s="2" t="str">
        <f t="shared" si="1"/>
        <v>Contacted</v>
      </c>
      <c r="AE20">
        <v>2</v>
      </c>
      <c r="AF20" t="s">
        <v>52</v>
      </c>
      <c r="AG20" t="b">
        <v>1</v>
      </c>
      <c r="AH20" t="b">
        <v>0</v>
      </c>
      <c r="AI20" t="str">
        <f ca="1">IF(OR(Table1[[#This Row],[is_active]]="FALSE",Table1[[#This Row],[Days_Since_Last_Purchase]]&gt;90),"Churned","Active")</f>
        <v>Churned</v>
      </c>
    </row>
    <row r="21" spans="1:35" x14ac:dyDescent="0.25">
      <c r="A21" t="s">
        <v>91</v>
      </c>
      <c r="B21" s="1">
        <v>45079</v>
      </c>
      <c r="C21" t="str">
        <f>TEXT(Table1[[#This Row],[signup_date]],"yyyy")</f>
        <v>2023</v>
      </c>
      <c r="D21" t="str">
        <f>TEXT(Table1[[#This Row],[signup_date]],"mmm")</f>
        <v>Jun</v>
      </c>
      <c r="E21" s="3" t="s">
        <v>2542</v>
      </c>
      <c r="F21" s="3" t="s">
        <v>2542</v>
      </c>
      <c r="G21" s="3" t="str">
        <f>TEXT(Table1[[#This Row],[last_purchase_date]],"yyyy")</f>
        <v>-</v>
      </c>
      <c r="H21" s="2">
        <f ca="1">IFERROR(TODAY()-Table1[[#This Row],[signup_date]]," - ")</f>
        <v>901</v>
      </c>
      <c r="I21" s="2" t="str">
        <f ca="1">IFERROR(TODAY()-Table1[[#This Row],[last_purchase_date]]," - ")</f>
        <v xml:space="preserve"> - </v>
      </c>
      <c r="J21" s="2">
        <f ca="1">IFERROR(1/Table1[[#This Row],[Days_Since_Last_Purchase]],0)</f>
        <v>0</v>
      </c>
      <c r="K21" s="3" t="str">
        <f t="shared" si="0"/>
        <v>Never Purchase</v>
      </c>
      <c r="L21">
        <v>0</v>
      </c>
      <c r="M21">
        <v>0</v>
      </c>
      <c r="N21">
        <v>0</v>
      </c>
      <c r="O21">
        <v>0</v>
      </c>
      <c r="P21" t="s">
        <v>59</v>
      </c>
      <c r="Q21" t="s">
        <v>69</v>
      </c>
      <c r="R21" t="s">
        <v>33</v>
      </c>
      <c r="S21">
        <v>36</v>
      </c>
      <c r="T21" t="s">
        <v>34</v>
      </c>
      <c r="U21" t="s">
        <v>55</v>
      </c>
      <c r="V21" t="s">
        <v>67</v>
      </c>
      <c r="W21" t="s">
        <v>57</v>
      </c>
      <c r="X21">
        <v>0</v>
      </c>
      <c r="Y21">
        <v>0</v>
      </c>
      <c r="Z21">
        <v>0</v>
      </c>
      <c r="AA21">
        <v>0</v>
      </c>
      <c r="AB21">
        <v>0</v>
      </c>
      <c r="AC21" s="3">
        <v>45160</v>
      </c>
      <c r="AD21" s="2" t="str">
        <f t="shared" si="1"/>
        <v>Contacted</v>
      </c>
      <c r="AE21">
        <v>0</v>
      </c>
      <c r="AF21" t="s">
        <v>73</v>
      </c>
      <c r="AG21" t="b">
        <v>0</v>
      </c>
      <c r="AH21" t="b">
        <v>0</v>
      </c>
      <c r="AI21" t="str">
        <f ca="1">IF(OR(Table1[[#This Row],[is_active]]="FALSE",Table1[[#This Row],[Days_Since_Last_Purchase]]&gt;90),"Churned","Active")</f>
        <v>Churned</v>
      </c>
    </row>
    <row r="22" spans="1:35" x14ac:dyDescent="0.25">
      <c r="A22" t="s">
        <v>93</v>
      </c>
      <c r="B22" s="1">
        <v>45152</v>
      </c>
      <c r="C22" t="str">
        <f>TEXT(Table1[[#This Row],[signup_date]],"yyyy")</f>
        <v>2023</v>
      </c>
      <c r="D22" t="str">
        <f>TEXT(Table1[[#This Row],[signup_date]],"mmm")</f>
        <v>Aug</v>
      </c>
      <c r="E22" s="3">
        <v>45387</v>
      </c>
      <c r="F22" s="3">
        <v>45444</v>
      </c>
      <c r="G22" s="3" t="str">
        <f>TEXT(Table1[[#This Row],[last_purchase_date]],"yyyy")</f>
        <v>2024</v>
      </c>
      <c r="H22" s="2">
        <f ca="1">IFERROR(TODAY()-Table1[[#This Row],[signup_date]]," - ")</f>
        <v>828</v>
      </c>
      <c r="I22" s="2">
        <f ca="1">IFERROR(TODAY()-Table1[[#This Row],[last_purchase_date]]," - ")</f>
        <v>536</v>
      </c>
      <c r="J22" s="2">
        <f ca="1">IFERROR(1/Table1[[#This Row],[Days_Since_Last_Purchase]],0)</f>
        <v>1.8656716417910447E-3</v>
      </c>
      <c r="K22" s="3" t="str">
        <f t="shared" si="0"/>
        <v>Has Purchased</v>
      </c>
      <c r="L22">
        <v>5</v>
      </c>
      <c r="M22">
        <v>362.9</v>
      </c>
      <c r="N22">
        <v>72.58</v>
      </c>
      <c r="O22">
        <v>158.72999999999999</v>
      </c>
      <c r="P22" t="s">
        <v>59</v>
      </c>
      <c r="Q22" t="s">
        <v>60</v>
      </c>
      <c r="R22" t="s">
        <v>33</v>
      </c>
      <c r="S22">
        <v>19</v>
      </c>
      <c r="T22" t="s">
        <v>49</v>
      </c>
      <c r="U22" t="s">
        <v>82</v>
      </c>
      <c r="V22" t="s">
        <v>56</v>
      </c>
      <c r="W22" t="s">
        <v>57</v>
      </c>
      <c r="X22">
        <v>0</v>
      </c>
      <c r="Y22">
        <v>1</v>
      </c>
      <c r="Z22">
        <v>0</v>
      </c>
      <c r="AA22">
        <v>0</v>
      </c>
      <c r="AB22">
        <v>0</v>
      </c>
      <c r="AC22" s="3">
        <v>45544</v>
      </c>
      <c r="AD22" s="2" t="str">
        <f t="shared" si="1"/>
        <v>Contacted</v>
      </c>
      <c r="AE22">
        <v>0</v>
      </c>
      <c r="AF22" t="s">
        <v>38</v>
      </c>
      <c r="AG22" t="b">
        <v>0</v>
      </c>
      <c r="AH22" t="b">
        <v>1</v>
      </c>
      <c r="AI22" t="str">
        <f ca="1">IF(OR(Table1[[#This Row],[is_active]]="FALSE",Table1[[#This Row],[Days_Since_Last_Purchase]]&gt;90),"Churned","Active")</f>
        <v>Churned</v>
      </c>
    </row>
    <row r="23" spans="1:35" x14ac:dyDescent="0.25">
      <c r="A23" t="s">
        <v>94</v>
      </c>
      <c r="B23" s="1">
        <v>44937</v>
      </c>
      <c r="C23" t="str">
        <f>TEXT(Table1[[#This Row],[signup_date]],"yyyy")</f>
        <v>2023</v>
      </c>
      <c r="D23" t="str">
        <f>TEXT(Table1[[#This Row],[signup_date]],"mmm")</f>
        <v>Jan</v>
      </c>
      <c r="E23" s="3">
        <v>45282</v>
      </c>
      <c r="F23" s="3">
        <v>45484</v>
      </c>
      <c r="G23" s="3" t="str">
        <f>TEXT(Table1[[#This Row],[last_purchase_date]],"yyyy")</f>
        <v>2024</v>
      </c>
      <c r="H23" s="2">
        <f ca="1">IFERROR(TODAY()-Table1[[#This Row],[signup_date]]," - ")</f>
        <v>1043</v>
      </c>
      <c r="I23" s="2">
        <f ca="1">IFERROR(TODAY()-Table1[[#This Row],[last_purchase_date]]," - ")</f>
        <v>496</v>
      </c>
      <c r="J23" s="2">
        <f ca="1">IFERROR(1/Table1[[#This Row],[Days_Since_Last_Purchase]],0)</f>
        <v>2.0161290322580645E-3</v>
      </c>
      <c r="K23" s="3" t="str">
        <f t="shared" si="0"/>
        <v>Has Purchased</v>
      </c>
      <c r="L23">
        <v>3</v>
      </c>
      <c r="M23">
        <v>148.15</v>
      </c>
      <c r="N23">
        <v>49.38</v>
      </c>
      <c r="O23">
        <v>29.2</v>
      </c>
      <c r="P23" t="s">
        <v>87</v>
      </c>
      <c r="Q23" t="s">
        <v>95</v>
      </c>
      <c r="R23" t="s">
        <v>42</v>
      </c>
      <c r="S23">
        <v>36</v>
      </c>
      <c r="T23" t="s">
        <v>34</v>
      </c>
      <c r="U23" t="s">
        <v>82</v>
      </c>
      <c r="V23" t="s">
        <v>56</v>
      </c>
      <c r="W23" t="s">
        <v>96</v>
      </c>
      <c r="X23">
        <v>1</v>
      </c>
      <c r="Y23">
        <v>1</v>
      </c>
      <c r="Z23">
        <v>0</v>
      </c>
      <c r="AA23">
        <v>0</v>
      </c>
      <c r="AB23">
        <v>1</v>
      </c>
      <c r="AC23" s="3">
        <v>45907</v>
      </c>
      <c r="AD23" s="2" t="str">
        <f t="shared" si="1"/>
        <v>Contacted</v>
      </c>
      <c r="AE23">
        <v>7</v>
      </c>
      <c r="AF23" t="s">
        <v>38</v>
      </c>
      <c r="AG23" t="b">
        <v>1</v>
      </c>
      <c r="AH23" t="b">
        <v>1</v>
      </c>
      <c r="AI23" t="str">
        <f ca="1">IF(OR(Table1[[#This Row],[is_active]]="FALSE",Table1[[#This Row],[Days_Since_Last_Purchase]]&gt;90),"Churned","Active")</f>
        <v>Churned</v>
      </c>
    </row>
    <row r="24" spans="1:35" x14ac:dyDescent="0.25">
      <c r="A24" t="s">
        <v>97</v>
      </c>
      <c r="B24" s="1">
        <v>43978</v>
      </c>
      <c r="C24" t="str">
        <f>TEXT(Table1[[#This Row],[signup_date]],"yyyy")</f>
        <v>2020</v>
      </c>
      <c r="D24" t="str">
        <f>TEXT(Table1[[#This Row],[signup_date]],"mmm")</f>
        <v>May</v>
      </c>
      <c r="E24" s="3">
        <v>45295</v>
      </c>
      <c r="F24" s="3">
        <v>45801</v>
      </c>
      <c r="G24" s="3" t="str">
        <f>TEXT(Table1[[#This Row],[last_purchase_date]],"yyyy")</f>
        <v>2025</v>
      </c>
      <c r="H24" s="2">
        <f ca="1">IFERROR(TODAY()-Table1[[#This Row],[signup_date]]," - ")</f>
        <v>2002</v>
      </c>
      <c r="I24" s="2">
        <f ca="1">IFERROR(TODAY()-Table1[[#This Row],[last_purchase_date]]," - ")</f>
        <v>179</v>
      </c>
      <c r="J24" s="2">
        <f ca="1">IFERROR(1/Table1[[#This Row],[Days_Since_Last_Purchase]],0)</f>
        <v>5.5865921787709499E-3</v>
      </c>
      <c r="K24" s="3" t="str">
        <f t="shared" si="0"/>
        <v>Has Purchased</v>
      </c>
      <c r="L24">
        <v>4</v>
      </c>
      <c r="M24">
        <v>105.61</v>
      </c>
      <c r="N24">
        <v>26.4</v>
      </c>
      <c r="O24">
        <v>5.77</v>
      </c>
      <c r="P24" t="s">
        <v>87</v>
      </c>
      <c r="Q24" t="s">
        <v>69</v>
      </c>
      <c r="R24" t="s">
        <v>48</v>
      </c>
      <c r="S24">
        <v>39</v>
      </c>
      <c r="T24" t="s">
        <v>34</v>
      </c>
      <c r="U24" t="s">
        <v>90</v>
      </c>
      <c r="V24" t="s">
        <v>44</v>
      </c>
      <c r="W24" t="s">
        <v>45</v>
      </c>
      <c r="X24">
        <v>1</v>
      </c>
      <c r="Y24">
        <v>0</v>
      </c>
      <c r="Z24">
        <v>1</v>
      </c>
      <c r="AA24">
        <v>0</v>
      </c>
      <c r="AB24">
        <v>1</v>
      </c>
      <c r="AC24" s="2" t="s">
        <v>2542</v>
      </c>
      <c r="AD24" s="2" t="str">
        <f t="shared" si="1"/>
        <v>Never Contacted</v>
      </c>
      <c r="AE24">
        <v>8</v>
      </c>
      <c r="AF24" t="s">
        <v>52</v>
      </c>
      <c r="AG24" t="b">
        <v>1</v>
      </c>
      <c r="AH24" t="b">
        <v>0</v>
      </c>
      <c r="AI24" t="str">
        <f ca="1">IF(OR(Table1[[#This Row],[is_active]]="FALSE",Table1[[#This Row],[Days_Since_Last_Purchase]]&gt;90),"Churned","Active")</f>
        <v>Churned</v>
      </c>
    </row>
    <row r="25" spans="1:35" x14ac:dyDescent="0.25">
      <c r="A25" t="s">
        <v>98</v>
      </c>
      <c r="B25" s="1">
        <v>43969</v>
      </c>
      <c r="C25" t="str">
        <f>TEXT(Table1[[#This Row],[signup_date]],"yyyy")</f>
        <v>2020</v>
      </c>
      <c r="D25" t="str">
        <f>TEXT(Table1[[#This Row],[signup_date]],"mmm")</f>
        <v>May</v>
      </c>
      <c r="E25" s="3">
        <v>44949</v>
      </c>
      <c r="F25" s="3">
        <v>45063</v>
      </c>
      <c r="G25" s="3" t="str">
        <f>TEXT(Table1[[#This Row],[last_purchase_date]],"yyyy")</f>
        <v>2023</v>
      </c>
      <c r="H25" s="2">
        <f ca="1">IFERROR(TODAY()-Table1[[#This Row],[signup_date]]," - ")</f>
        <v>2011</v>
      </c>
      <c r="I25" s="2">
        <f ca="1">IFERROR(TODAY()-Table1[[#This Row],[last_purchase_date]]," - ")</f>
        <v>917</v>
      </c>
      <c r="J25" s="2">
        <f ca="1">IFERROR(1/Table1[[#This Row],[Days_Since_Last_Purchase]],0)</f>
        <v>1.0905125408942203E-3</v>
      </c>
      <c r="K25" s="3" t="str">
        <f t="shared" si="0"/>
        <v>Has Purchased</v>
      </c>
      <c r="L25">
        <v>1</v>
      </c>
      <c r="M25">
        <v>54.22</v>
      </c>
      <c r="N25">
        <v>54.22</v>
      </c>
      <c r="O25">
        <v>5.62</v>
      </c>
      <c r="P25" t="s">
        <v>65</v>
      </c>
      <c r="Q25" t="s">
        <v>32</v>
      </c>
      <c r="R25" t="s">
        <v>48</v>
      </c>
      <c r="S25">
        <v>20</v>
      </c>
      <c r="T25" t="s">
        <v>70</v>
      </c>
      <c r="U25" t="s">
        <v>55</v>
      </c>
      <c r="V25" t="s">
        <v>44</v>
      </c>
      <c r="W25" t="s">
        <v>72</v>
      </c>
      <c r="X25">
        <v>0</v>
      </c>
      <c r="Y25">
        <v>0</v>
      </c>
      <c r="Z25">
        <v>0</v>
      </c>
      <c r="AA25">
        <v>0</v>
      </c>
      <c r="AB25">
        <v>0</v>
      </c>
      <c r="AC25" s="3">
        <v>44089</v>
      </c>
      <c r="AD25" s="2" t="str">
        <f t="shared" si="1"/>
        <v>Contacted</v>
      </c>
      <c r="AE25">
        <v>0</v>
      </c>
      <c r="AF25" t="s">
        <v>38</v>
      </c>
      <c r="AG25" t="b">
        <v>0</v>
      </c>
      <c r="AH25" t="b">
        <v>0</v>
      </c>
      <c r="AI25" t="str">
        <f ca="1">IF(OR(Table1[[#This Row],[is_active]]="FALSE",Table1[[#This Row],[Days_Since_Last_Purchase]]&gt;90),"Churned","Active")</f>
        <v>Churned</v>
      </c>
    </row>
    <row r="26" spans="1:35" x14ac:dyDescent="0.25">
      <c r="A26" t="s">
        <v>99</v>
      </c>
      <c r="B26" s="1">
        <v>44935</v>
      </c>
      <c r="C26" t="str">
        <f>TEXT(Table1[[#This Row],[signup_date]],"yyyy")</f>
        <v>2023</v>
      </c>
      <c r="D26" t="str">
        <f>TEXT(Table1[[#This Row],[signup_date]],"mmm")</f>
        <v>Jan</v>
      </c>
      <c r="E26" s="3">
        <v>45625</v>
      </c>
      <c r="F26" s="3">
        <v>45859</v>
      </c>
      <c r="G26" s="3" t="str">
        <f>TEXT(Table1[[#This Row],[last_purchase_date]],"yyyy")</f>
        <v>2025</v>
      </c>
      <c r="H26" s="2">
        <f ca="1">IFERROR(TODAY()-Table1[[#This Row],[signup_date]]," - ")</f>
        <v>1045</v>
      </c>
      <c r="I26" s="2">
        <f ca="1">IFERROR(TODAY()-Table1[[#This Row],[last_purchase_date]]," - ")</f>
        <v>121</v>
      </c>
      <c r="J26" s="2">
        <f ca="1">IFERROR(1/Table1[[#This Row],[Days_Since_Last_Purchase]],0)</f>
        <v>8.2644628099173556E-3</v>
      </c>
      <c r="K26" s="3" t="str">
        <f t="shared" si="0"/>
        <v>Has Purchased</v>
      </c>
      <c r="L26">
        <v>3</v>
      </c>
      <c r="M26">
        <v>114.46</v>
      </c>
      <c r="N26">
        <v>38.15</v>
      </c>
      <c r="O26">
        <v>0.5</v>
      </c>
      <c r="P26" t="s">
        <v>87</v>
      </c>
      <c r="Q26" t="s">
        <v>95</v>
      </c>
      <c r="R26" t="s">
        <v>48</v>
      </c>
      <c r="S26">
        <v>28</v>
      </c>
      <c r="T26" t="s">
        <v>70</v>
      </c>
      <c r="U26" t="s">
        <v>50</v>
      </c>
      <c r="V26" t="s">
        <v>35</v>
      </c>
      <c r="W26" t="s">
        <v>100</v>
      </c>
      <c r="X26">
        <v>0</v>
      </c>
      <c r="Y26">
        <v>1</v>
      </c>
      <c r="Z26">
        <v>1</v>
      </c>
      <c r="AA26">
        <v>0</v>
      </c>
      <c r="AB26">
        <v>2</v>
      </c>
      <c r="AC26" s="3">
        <v>45859</v>
      </c>
      <c r="AD26" s="2" t="str">
        <f t="shared" si="1"/>
        <v>Contacted</v>
      </c>
      <c r="AE26">
        <v>0</v>
      </c>
      <c r="AF26" t="s">
        <v>52</v>
      </c>
      <c r="AG26" t="b">
        <v>1</v>
      </c>
      <c r="AH26" t="b">
        <v>0</v>
      </c>
      <c r="AI26" t="str">
        <f ca="1">IF(OR(Table1[[#This Row],[is_active]]="FALSE",Table1[[#This Row],[Days_Since_Last_Purchase]]&gt;90),"Churned","Active")</f>
        <v>Churned</v>
      </c>
    </row>
    <row r="27" spans="1:35" x14ac:dyDescent="0.25">
      <c r="A27" t="s">
        <v>101</v>
      </c>
      <c r="B27" s="1">
        <v>45185</v>
      </c>
      <c r="C27" t="str">
        <f>TEXT(Table1[[#This Row],[signup_date]],"yyyy")</f>
        <v>2023</v>
      </c>
      <c r="D27" t="str">
        <f>TEXT(Table1[[#This Row],[signup_date]],"mmm")</f>
        <v>Sep</v>
      </c>
      <c r="E27" s="3" t="s">
        <v>2542</v>
      </c>
      <c r="F27" s="3" t="s">
        <v>2542</v>
      </c>
      <c r="G27" s="3" t="str">
        <f>TEXT(Table1[[#This Row],[last_purchase_date]],"yyyy")</f>
        <v>-</v>
      </c>
      <c r="H27" s="2">
        <f ca="1">IFERROR(TODAY()-Table1[[#This Row],[signup_date]]," - ")</f>
        <v>795</v>
      </c>
      <c r="I27" s="2" t="str">
        <f ca="1">IFERROR(TODAY()-Table1[[#This Row],[last_purchase_date]]," - ")</f>
        <v xml:space="preserve"> - </v>
      </c>
      <c r="J27" s="2">
        <f ca="1">IFERROR(1/Table1[[#This Row],[Days_Since_Last_Purchase]],0)</f>
        <v>0</v>
      </c>
      <c r="K27" s="3" t="str">
        <f t="shared" si="0"/>
        <v>Never Purchase</v>
      </c>
      <c r="L27">
        <v>0</v>
      </c>
      <c r="M27">
        <v>0</v>
      </c>
      <c r="N27">
        <v>0</v>
      </c>
      <c r="O27">
        <v>0</v>
      </c>
      <c r="P27" t="s">
        <v>87</v>
      </c>
      <c r="Q27" t="s">
        <v>60</v>
      </c>
      <c r="R27" t="s">
        <v>33</v>
      </c>
      <c r="S27">
        <v>45</v>
      </c>
      <c r="T27" t="s">
        <v>34</v>
      </c>
      <c r="U27" t="s">
        <v>66</v>
      </c>
      <c r="V27" t="s">
        <v>35</v>
      </c>
      <c r="W27" t="s">
        <v>45</v>
      </c>
      <c r="X27">
        <v>1</v>
      </c>
      <c r="Y27">
        <v>0</v>
      </c>
      <c r="Z27">
        <v>0</v>
      </c>
      <c r="AA27">
        <v>0</v>
      </c>
      <c r="AB27">
        <v>0</v>
      </c>
      <c r="AC27" s="3">
        <v>45362</v>
      </c>
      <c r="AD27" s="2" t="str">
        <f t="shared" si="1"/>
        <v>Contacted</v>
      </c>
      <c r="AE27">
        <v>1</v>
      </c>
      <c r="AF27" t="s">
        <v>73</v>
      </c>
      <c r="AG27" t="b">
        <v>1</v>
      </c>
      <c r="AH27" t="b">
        <v>1</v>
      </c>
      <c r="AI27" t="str">
        <f ca="1">IF(OR(Table1[[#This Row],[is_active]]="FALSE",Table1[[#This Row],[Days_Since_Last_Purchase]]&gt;90),"Churned","Active")</f>
        <v>Churned</v>
      </c>
    </row>
    <row r="28" spans="1:35" x14ac:dyDescent="0.25">
      <c r="A28" t="s">
        <v>102</v>
      </c>
      <c r="B28" s="1">
        <v>44377</v>
      </c>
      <c r="C28" t="str">
        <f>TEXT(Table1[[#This Row],[signup_date]],"yyyy")</f>
        <v>2021</v>
      </c>
      <c r="D28" t="str">
        <f>TEXT(Table1[[#This Row],[signup_date]],"mmm")</f>
        <v>Jun</v>
      </c>
      <c r="E28" s="3">
        <v>45319</v>
      </c>
      <c r="F28" s="3">
        <v>45704</v>
      </c>
      <c r="G28" s="3" t="str">
        <f>TEXT(Table1[[#This Row],[last_purchase_date]],"yyyy")</f>
        <v>2025</v>
      </c>
      <c r="H28" s="2">
        <f ca="1">IFERROR(TODAY()-Table1[[#This Row],[signup_date]]," - ")</f>
        <v>1603</v>
      </c>
      <c r="I28" s="2">
        <f ca="1">IFERROR(TODAY()-Table1[[#This Row],[last_purchase_date]]," - ")</f>
        <v>276</v>
      </c>
      <c r="J28" s="2">
        <f ca="1">IFERROR(1/Table1[[#This Row],[Days_Since_Last_Purchase]],0)</f>
        <v>3.6231884057971015E-3</v>
      </c>
      <c r="K28" s="3" t="str">
        <f t="shared" si="0"/>
        <v>Has Purchased</v>
      </c>
      <c r="L28">
        <v>5</v>
      </c>
      <c r="M28">
        <v>703.46</v>
      </c>
      <c r="N28">
        <v>140.69</v>
      </c>
      <c r="O28">
        <v>154.43</v>
      </c>
      <c r="P28" t="s">
        <v>40</v>
      </c>
      <c r="Q28" t="s">
        <v>54</v>
      </c>
      <c r="R28" t="s">
        <v>48</v>
      </c>
      <c r="S28">
        <v>18</v>
      </c>
      <c r="T28" t="s">
        <v>49</v>
      </c>
      <c r="U28" t="s">
        <v>43</v>
      </c>
      <c r="V28" t="s">
        <v>56</v>
      </c>
      <c r="W28" t="s">
        <v>51</v>
      </c>
      <c r="X28">
        <v>0</v>
      </c>
      <c r="Y28">
        <v>1</v>
      </c>
      <c r="Z28">
        <v>0</v>
      </c>
      <c r="AA28">
        <v>0</v>
      </c>
      <c r="AB28">
        <v>1</v>
      </c>
      <c r="AC28" s="2" t="s">
        <v>2542</v>
      </c>
      <c r="AD28" s="2" t="str">
        <f t="shared" si="1"/>
        <v>Never Contacted</v>
      </c>
      <c r="AE28">
        <v>0</v>
      </c>
      <c r="AF28" t="s">
        <v>52</v>
      </c>
      <c r="AG28" t="b">
        <v>1</v>
      </c>
      <c r="AH28" t="b">
        <v>1</v>
      </c>
      <c r="AI28" t="str">
        <f ca="1">IF(OR(Table1[[#This Row],[is_active]]="FALSE",Table1[[#This Row],[Days_Since_Last_Purchase]]&gt;90),"Churned","Active")</f>
        <v>Churned</v>
      </c>
    </row>
    <row r="29" spans="1:35" x14ac:dyDescent="0.25">
      <c r="A29" t="s">
        <v>103</v>
      </c>
      <c r="B29" s="1">
        <v>44450</v>
      </c>
      <c r="C29" t="str">
        <f>TEXT(Table1[[#This Row],[signup_date]],"yyyy")</f>
        <v>2021</v>
      </c>
      <c r="D29" t="str">
        <f>TEXT(Table1[[#This Row],[signup_date]],"mmm")</f>
        <v>Sep</v>
      </c>
      <c r="E29" s="3" t="s">
        <v>2542</v>
      </c>
      <c r="F29" s="3" t="s">
        <v>2542</v>
      </c>
      <c r="G29" s="3" t="str">
        <f>TEXT(Table1[[#This Row],[last_purchase_date]],"yyyy")</f>
        <v>-</v>
      </c>
      <c r="H29" s="2">
        <f ca="1">IFERROR(TODAY()-Table1[[#This Row],[signup_date]]," - ")</f>
        <v>1530</v>
      </c>
      <c r="I29" s="2" t="str">
        <f ca="1">IFERROR(TODAY()-Table1[[#This Row],[last_purchase_date]]," - ")</f>
        <v xml:space="preserve"> - </v>
      </c>
      <c r="J29" s="2">
        <f ca="1">IFERROR(1/Table1[[#This Row],[Days_Since_Last_Purchase]],0)</f>
        <v>0</v>
      </c>
      <c r="K29" s="3" t="str">
        <f t="shared" si="0"/>
        <v>Never Purchase</v>
      </c>
      <c r="L29">
        <v>0</v>
      </c>
      <c r="M29">
        <v>0</v>
      </c>
      <c r="N29">
        <v>0</v>
      </c>
      <c r="O29">
        <v>0</v>
      </c>
      <c r="P29" t="s">
        <v>59</v>
      </c>
      <c r="Q29" t="s">
        <v>104</v>
      </c>
      <c r="R29" t="s">
        <v>33</v>
      </c>
      <c r="S29">
        <v>39</v>
      </c>
      <c r="T29" t="s">
        <v>34</v>
      </c>
      <c r="U29" t="s">
        <v>43</v>
      </c>
      <c r="V29" t="s">
        <v>63</v>
      </c>
      <c r="W29" t="s">
        <v>85</v>
      </c>
      <c r="X29">
        <v>0</v>
      </c>
      <c r="Y29">
        <v>0</v>
      </c>
      <c r="Z29">
        <v>0</v>
      </c>
      <c r="AA29">
        <v>0</v>
      </c>
      <c r="AB29">
        <v>0</v>
      </c>
      <c r="AC29" s="3">
        <v>45401</v>
      </c>
      <c r="AD29" s="2" t="str">
        <f t="shared" si="1"/>
        <v>Contacted</v>
      </c>
      <c r="AE29">
        <v>0</v>
      </c>
      <c r="AF29" t="s">
        <v>38</v>
      </c>
      <c r="AG29" t="b">
        <v>1</v>
      </c>
      <c r="AH29" t="b">
        <v>1</v>
      </c>
      <c r="AI29" t="str">
        <f ca="1">IF(OR(Table1[[#This Row],[is_active]]="FALSE",Table1[[#This Row],[Days_Since_Last_Purchase]]&gt;90),"Churned","Active")</f>
        <v>Churned</v>
      </c>
    </row>
    <row r="30" spans="1:35" x14ac:dyDescent="0.25">
      <c r="A30" t="s">
        <v>105</v>
      </c>
      <c r="B30" s="1">
        <v>44378</v>
      </c>
      <c r="C30" t="str">
        <f>TEXT(Table1[[#This Row],[signup_date]],"yyyy")</f>
        <v>2021</v>
      </c>
      <c r="D30" t="str">
        <f>TEXT(Table1[[#This Row],[signup_date]],"mmm")</f>
        <v>Jul</v>
      </c>
      <c r="E30" s="3">
        <v>45904</v>
      </c>
      <c r="F30" s="3">
        <v>45907</v>
      </c>
      <c r="G30" s="3" t="str">
        <f>TEXT(Table1[[#This Row],[last_purchase_date]],"yyyy")</f>
        <v>2025</v>
      </c>
      <c r="H30" s="2">
        <f ca="1">IFERROR(TODAY()-Table1[[#This Row],[signup_date]]," - ")</f>
        <v>1602</v>
      </c>
      <c r="I30" s="2">
        <f ca="1">IFERROR(TODAY()-Table1[[#This Row],[last_purchase_date]]," - ")</f>
        <v>73</v>
      </c>
      <c r="J30" s="2">
        <f ca="1">IFERROR(1/Table1[[#This Row],[Days_Since_Last_Purchase]],0)</f>
        <v>1.3698630136986301E-2</v>
      </c>
      <c r="K30" s="3" t="str">
        <f t="shared" si="0"/>
        <v>Has Purchased</v>
      </c>
      <c r="L30">
        <v>3</v>
      </c>
      <c r="M30">
        <v>179.9</v>
      </c>
      <c r="N30">
        <v>59.97</v>
      </c>
      <c r="O30">
        <v>47.44</v>
      </c>
      <c r="P30" t="s">
        <v>59</v>
      </c>
      <c r="Q30" t="s">
        <v>80</v>
      </c>
      <c r="R30" t="s">
        <v>42</v>
      </c>
      <c r="S30">
        <v>33</v>
      </c>
      <c r="T30" t="s">
        <v>34</v>
      </c>
      <c r="U30" t="s">
        <v>66</v>
      </c>
      <c r="V30" t="s">
        <v>63</v>
      </c>
      <c r="W30" t="s">
        <v>72</v>
      </c>
      <c r="X30">
        <v>0</v>
      </c>
      <c r="Y30">
        <v>0</v>
      </c>
      <c r="Z30">
        <v>0</v>
      </c>
      <c r="AA30">
        <v>1</v>
      </c>
      <c r="AB30">
        <v>0</v>
      </c>
      <c r="AC30" s="3">
        <v>45504</v>
      </c>
      <c r="AD30" s="2" t="str">
        <f t="shared" si="1"/>
        <v>Contacted</v>
      </c>
      <c r="AE30">
        <v>5</v>
      </c>
      <c r="AF30" t="s">
        <v>73</v>
      </c>
      <c r="AG30" t="b">
        <v>0</v>
      </c>
      <c r="AH30" t="b">
        <v>1</v>
      </c>
      <c r="AI30" t="str">
        <f ca="1">IF(OR(Table1[[#This Row],[is_active]]="FALSE",Table1[[#This Row],[Days_Since_Last_Purchase]]&gt;90),"Churned","Active")</f>
        <v>Active</v>
      </c>
    </row>
    <row r="31" spans="1:35" x14ac:dyDescent="0.25">
      <c r="A31" t="s">
        <v>106</v>
      </c>
      <c r="B31" s="1">
        <v>43973</v>
      </c>
      <c r="C31" t="str">
        <f>TEXT(Table1[[#This Row],[signup_date]],"yyyy")</f>
        <v>2020</v>
      </c>
      <c r="D31" t="str">
        <f>TEXT(Table1[[#This Row],[signup_date]],"mmm")</f>
        <v>May</v>
      </c>
      <c r="E31" s="3">
        <v>44218</v>
      </c>
      <c r="F31" s="3">
        <v>44476</v>
      </c>
      <c r="G31" s="3" t="str">
        <f>TEXT(Table1[[#This Row],[last_purchase_date]],"yyyy")</f>
        <v>2021</v>
      </c>
      <c r="H31" s="2">
        <f ca="1">IFERROR(TODAY()-Table1[[#This Row],[signup_date]]," - ")</f>
        <v>2007</v>
      </c>
      <c r="I31" s="2">
        <f ca="1">IFERROR(TODAY()-Table1[[#This Row],[last_purchase_date]]," - ")</f>
        <v>1504</v>
      </c>
      <c r="J31" s="2">
        <f ca="1">IFERROR(1/Table1[[#This Row],[Days_Since_Last_Purchase]],0)</f>
        <v>6.6489361702127658E-4</v>
      </c>
      <c r="K31" s="3" t="str">
        <f t="shared" si="0"/>
        <v>Has Purchased</v>
      </c>
      <c r="L31">
        <v>3</v>
      </c>
      <c r="M31">
        <v>223.33</v>
      </c>
      <c r="N31">
        <v>74.44</v>
      </c>
      <c r="O31">
        <v>73.67</v>
      </c>
      <c r="P31" t="s">
        <v>31</v>
      </c>
      <c r="Q31" t="s">
        <v>62</v>
      </c>
      <c r="R31" t="s">
        <v>33</v>
      </c>
      <c r="S31">
        <v>24</v>
      </c>
      <c r="T31" t="s">
        <v>70</v>
      </c>
      <c r="U31" t="s">
        <v>82</v>
      </c>
      <c r="V31" t="s">
        <v>63</v>
      </c>
      <c r="W31" t="s">
        <v>57</v>
      </c>
      <c r="X31">
        <v>1</v>
      </c>
      <c r="Y31">
        <v>0</v>
      </c>
      <c r="Z31">
        <v>0</v>
      </c>
      <c r="AA31">
        <v>0</v>
      </c>
      <c r="AB31">
        <v>0</v>
      </c>
      <c r="AC31" s="3">
        <v>45327</v>
      </c>
      <c r="AD31" s="2" t="str">
        <f t="shared" si="1"/>
        <v>Contacted</v>
      </c>
      <c r="AE31">
        <v>0</v>
      </c>
      <c r="AF31" t="s">
        <v>52</v>
      </c>
      <c r="AG31" t="b">
        <v>1</v>
      </c>
      <c r="AH31" t="b">
        <v>0</v>
      </c>
      <c r="AI31" t="str">
        <f ca="1">IF(OR(Table1[[#This Row],[is_active]]="FALSE",Table1[[#This Row],[Days_Since_Last_Purchase]]&gt;90),"Churned","Active")</f>
        <v>Churned</v>
      </c>
    </row>
    <row r="32" spans="1:35" x14ac:dyDescent="0.25">
      <c r="A32" t="s">
        <v>107</v>
      </c>
      <c r="B32" s="1">
        <v>44016</v>
      </c>
      <c r="C32" t="str">
        <f>TEXT(Table1[[#This Row],[signup_date]],"yyyy")</f>
        <v>2020</v>
      </c>
      <c r="D32" t="str">
        <f>TEXT(Table1[[#This Row],[signup_date]],"mmm")</f>
        <v>Jul</v>
      </c>
      <c r="E32" s="3">
        <v>45827</v>
      </c>
      <c r="F32" s="3">
        <v>45835</v>
      </c>
      <c r="G32" s="3" t="str">
        <f>TEXT(Table1[[#This Row],[last_purchase_date]],"yyyy")</f>
        <v>2025</v>
      </c>
      <c r="H32" s="2">
        <f ca="1">IFERROR(TODAY()-Table1[[#This Row],[signup_date]]," - ")</f>
        <v>1964</v>
      </c>
      <c r="I32" s="2">
        <f ca="1">IFERROR(TODAY()-Table1[[#This Row],[last_purchase_date]]," - ")</f>
        <v>145</v>
      </c>
      <c r="J32" s="2">
        <f ca="1">IFERROR(1/Table1[[#This Row],[Days_Since_Last_Purchase]],0)</f>
        <v>6.8965517241379309E-3</v>
      </c>
      <c r="K32" s="3" t="str">
        <f t="shared" si="0"/>
        <v>Has Purchased</v>
      </c>
      <c r="L32">
        <v>6</v>
      </c>
      <c r="M32">
        <v>431.44</v>
      </c>
      <c r="N32">
        <v>71.91</v>
      </c>
      <c r="O32">
        <v>70.510000000000005</v>
      </c>
      <c r="P32" t="s">
        <v>65</v>
      </c>
      <c r="Q32" t="s">
        <v>95</v>
      </c>
      <c r="R32" t="s">
        <v>42</v>
      </c>
      <c r="S32">
        <v>41</v>
      </c>
      <c r="T32" t="s">
        <v>34</v>
      </c>
      <c r="U32" t="s">
        <v>43</v>
      </c>
      <c r="V32" t="s">
        <v>63</v>
      </c>
      <c r="W32" t="s">
        <v>85</v>
      </c>
      <c r="X32">
        <v>0</v>
      </c>
      <c r="Y32">
        <v>0</v>
      </c>
      <c r="Z32">
        <v>0</v>
      </c>
      <c r="AA32">
        <v>0</v>
      </c>
      <c r="AB32">
        <v>3</v>
      </c>
      <c r="AC32" s="2" t="s">
        <v>2542</v>
      </c>
      <c r="AD32" s="2" t="str">
        <f t="shared" si="1"/>
        <v>Never Contacted</v>
      </c>
      <c r="AE32">
        <v>1</v>
      </c>
      <c r="AF32" t="s">
        <v>38</v>
      </c>
      <c r="AG32" t="b">
        <v>1</v>
      </c>
      <c r="AH32" t="b">
        <v>1</v>
      </c>
      <c r="AI32" t="str">
        <f ca="1">IF(OR(Table1[[#This Row],[is_active]]="FALSE",Table1[[#This Row],[Days_Since_Last_Purchase]]&gt;90),"Churned","Active")</f>
        <v>Churned</v>
      </c>
    </row>
    <row r="33" spans="1:35" x14ac:dyDescent="0.25">
      <c r="A33" t="s">
        <v>108</v>
      </c>
      <c r="B33" s="1">
        <v>44825</v>
      </c>
      <c r="C33" t="str">
        <f>TEXT(Table1[[#This Row],[signup_date]],"yyyy")</f>
        <v>2022</v>
      </c>
      <c r="D33" t="str">
        <f>TEXT(Table1[[#This Row],[signup_date]],"mmm")</f>
        <v>Sep</v>
      </c>
      <c r="E33" s="3">
        <v>45349</v>
      </c>
      <c r="F33" s="3">
        <v>45399</v>
      </c>
      <c r="G33" s="3" t="str">
        <f>TEXT(Table1[[#This Row],[last_purchase_date]],"yyyy")</f>
        <v>2024</v>
      </c>
      <c r="H33" s="2">
        <f ca="1">IFERROR(TODAY()-Table1[[#This Row],[signup_date]]," - ")</f>
        <v>1155</v>
      </c>
      <c r="I33" s="2">
        <f ca="1">IFERROR(TODAY()-Table1[[#This Row],[last_purchase_date]]," - ")</f>
        <v>581</v>
      </c>
      <c r="J33" s="2">
        <f ca="1">IFERROR(1/Table1[[#This Row],[Days_Since_Last_Purchase]],0)</f>
        <v>1.7211703958691911E-3</v>
      </c>
      <c r="K33" s="3" t="str">
        <f t="shared" si="0"/>
        <v>Has Purchased</v>
      </c>
      <c r="L33">
        <v>4</v>
      </c>
      <c r="M33">
        <v>149.84</v>
      </c>
      <c r="N33">
        <v>37.46</v>
      </c>
      <c r="O33">
        <v>93.22</v>
      </c>
      <c r="P33" t="s">
        <v>59</v>
      </c>
      <c r="Q33" t="s">
        <v>54</v>
      </c>
      <c r="R33" t="s">
        <v>48</v>
      </c>
      <c r="S33">
        <v>51</v>
      </c>
      <c r="T33" t="s">
        <v>34</v>
      </c>
      <c r="U33" t="s">
        <v>35</v>
      </c>
      <c r="V33" t="s">
        <v>67</v>
      </c>
      <c r="W33" t="s">
        <v>45</v>
      </c>
      <c r="X33">
        <v>0</v>
      </c>
      <c r="Y33">
        <v>1</v>
      </c>
      <c r="Z33">
        <v>1</v>
      </c>
      <c r="AA33">
        <v>0</v>
      </c>
      <c r="AB33">
        <v>1</v>
      </c>
      <c r="AC33" s="3">
        <v>45676</v>
      </c>
      <c r="AD33" s="2" t="str">
        <f t="shared" si="1"/>
        <v>Contacted</v>
      </c>
      <c r="AE33">
        <v>0</v>
      </c>
      <c r="AF33" t="s">
        <v>52</v>
      </c>
      <c r="AG33" t="b">
        <v>1</v>
      </c>
      <c r="AH33" t="b">
        <v>0</v>
      </c>
      <c r="AI33" t="str">
        <f ca="1">IF(OR(Table1[[#This Row],[is_active]]="FALSE",Table1[[#This Row],[Days_Since_Last_Purchase]]&gt;90),"Churned","Active")</f>
        <v>Churned</v>
      </c>
    </row>
    <row r="34" spans="1:35" x14ac:dyDescent="0.25">
      <c r="A34" t="s">
        <v>109</v>
      </c>
      <c r="B34" s="1">
        <v>45652</v>
      </c>
      <c r="C34" t="str">
        <f>TEXT(Table1[[#This Row],[signup_date]],"yyyy")</f>
        <v>2024</v>
      </c>
      <c r="D34" t="str">
        <f>TEXT(Table1[[#This Row],[signup_date]],"mmm")</f>
        <v>Dec</v>
      </c>
      <c r="E34" s="3">
        <v>45767</v>
      </c>
      <c r="F34" s="3">
        <v>45799</v>
      </c>
      <c r="G34" s="3" t="str">
        <f>TEXT(Table1[[#This Row],[last_purchase_date]],"yyyy")</f>
        <v>2025</v>
      </c>
      <c r="H34" s="2">
        <f ca="1">IFERROR(TODAY()-Table1[[#This Row],[signup_date]]," - ")</f>
        <v>328</v>
      </c>
      <c r="I34" s="2">
        <f ca="1">IFERROR(TODAY()-Table1[[#This Row],[last_purchase_date]]," - ")</f>
        <v>181</v>
      </c>
      <c r="J34" s="2">
        <f ca="1">IFERROR(1/Table1[[#This Row],[Days_Since_Last_Purchase]],0)</f>
        <v>5.5248618784530384E-3</v>
      </c>
      <c r="K34" s="3" t="str">
        <f t="shared" si="0"/>
        <v>Has Purchased</v>
      </c>
      <c r="L34">
        <v>2</v>
      </c>
      <c r="M34">
        <v>70.41</v>
      </c>
      <c r="N34">
        <v>35.21</v>
      </c>
      <c r="O34">
        <v>59.5</v>
      </c>
      <c r="P34" t="s">
        <v>47</v>
      </c>
      <c r="Q34" t="s">
        <v>88</v>
      </c>
      <c r="R34" t="s">
        <v>42</v>
      </c>
      <c r="S34">
        <v>33</v>
      </c>
      <c r="T34" t="s">
        <v>34</v>
      </c>
      <c r="U34" t="s">
        <v>55</v>
      </c>
      <c r="V34" t="s">
        <v>35</v>
      </c>
      <c r="W34" t="s">
        <v>96</v>
      </c>
      <c r="X34">
        <v>1</v>
      </c>
      <c r="Y34">
        <v>0</v>
      </c>
      <c r="Z34">
        <v>0</v>
      </c>
      <c r="AA34">
        <v>0</v>
      </c>
      <c r="AB34">
        <v>1</v>
      </c>
      <c r="AC34" s="2" t="s">
        <v>2542</v>
      </c>
      <c r="AD34" s="2" t="str">
        <f t="shared" si="1"/>
        <v>Never Contacted</v>
      </c>
      <c r="AE34">
        <v>4</v>
      </c>
      <c r="AF34" t="s">
        <v>38</v>
      </c>
      <c r="AG34" t="b">
        <v>1</v>
      </c>
      <c r="AH34" t="b">
        <v>1</v>
      </c>
      <c r="AI34" t="str">
        <f ca="1">IF(OR(Table1[[#This Row],[is_active]]="FALSE",Table1[[#This Row],[Days_Since_Last_Purchase]]&gt;90),"Churned","Active")</f>
        <v>Churned</v>
      </c>
    </row>
    <row r="35" spans="1:35" x14ac:dyDescent="0.25">
      <c r="A35" t="s">
        <v>110</v>
      </c>
      <c r="B35" s="1">
        <v>43873</v>
      </c>
      <c r="C35" t="str">
        <f>TEXT(Table1[[#This Row],[signup_date]],"yyyy")</f>
        <v>2020</v>
      </c>
      <c r="D35" t="str">
        <f>TEXT(Table1[[#This Row],[signup_date]],"mmm")</f>
        <v>Feb</v>
      </c>
      <c r="E35" s="3">
        <v>44859</v>
      </c>
      <c r="F35" s="3">
        <v>45377</v>
      </c>
      <c r="G35" s="3" t="str">
        <f>TEXT(Table1[[#This Row],[last_purchase_date]],"yyyy")</f>
        <v>2024</v>
      </c>
      <c r="H35" s="2">
        <f ca="1">IFERROR(TODAY()-Table1[[#This Row],[signup_date]]," - ")</f>
        <v>2107</v>
      </c>
      <c r="I35" s="2">
        <f ca="1">IFERROR(TODAY()-Table1[[#This Row],[last_purchase_date]]," - ")</f>
        <v>603</v>
      </c>
      <c r="J35" s="2">
        <f ca="1">IFERROR(1/Table1[[#This Row],[Days_Since_Last_Purchase]],0)</f>
        <v>1.658374792703151E-3</v>
      </c>
      <c r="K35" s="3" t="str">
        <f t="shared" si="0"/>
        <v>Has Purchased</v>
      </c>
      <c r="L35">
        <v>3</v>
      </c>
      <c r="M35">
        <v>126.72</v>
      </c>
      <c r="N35">
        <v>42.24</v>
      </c>
      <c r="O35">
        <v>25.7</v>
      </c>
      <c r="P35" t="s">
        <v>65</v>
      </c>
      <c r="Q35" t="s">
        <v>69</v>
      </c>
      <c r="R35" t="s">
        <v>48</v>
      </c>
      <c r="S35">
        <v>22</v>
      </c>
      <c r="T35" t="s">
        <v>70</v>
      </c>
      <c r="U35" t="s">
        <v>43</v>
      </c>
      <c r="V35" t="s">
        <v>63</v>
      </c>
      <c r="W35" t="s">
        <v>100</v>
      </c>
      <c r="X35">
        <v>0</v>
      </c>
      <c r="Y35">
        <v>0</v>
      </c>
      <c r="Z35">
        <v>0</v>
      </c>
      <c r="AA35">
        <v>0</v>
      </c>
      <c r="AB35">
        <v>1</v>
      </c>
      <c r="AC35" s="3">
        <v>45094</v>
      </c>
      <c r="AD35" s="2" t="str">
        <f t="shared" si="1"/>
        <v>Contacted</v>
      </c>
      <c r="AE35">
        <v>0</v>
      </c>
      <c r="AF35" t="s">
        <v>38</v>
      </c>
      <c r="AG35" t="b">
        <v>1</v>
      </c>
      <c r="AH35" t="b">
        <v>0</v>
      </c>
      <c r="AI35" t="str">
        <f ca="1">IF(OR(Table1[[#This Row],[is_active]]="FALSE",Table1[[#This Row],[Days_Since_Last_Purchase]]&gt;90),"Churned","Active")</f>
        <v>Churned</v>
      </c>
    </row>
    <row r="36" spans="1:35" x14ac:dyDescent="0.25">
      <c r="A36" t="s">
        <v>111</v>
      </c>
      <c r="B36" s="1">
        <v>44008</v>
      </c>
      <c r="C36" t="str">
        <f>TEXT(Table1[[#This Row],[signup_date]],"yyyy")</f>
        <v>2020</v>
      </c>
      <c r="D36" t="str">
        <f>TEXT(Table1[[#This Row],[signup_date]],"mmm")</f>
        <v>Jun</v>
      </c>
      <c r="E36" s="3">
        <v>45236</v>
      </c>
      <c r="F36" s="3">
        <v>45891</v>
      </c>
      <c r="G36" s="3" t="str">
        <f>TEXT(Table1[[#This Row],[last_purchase_date]],"yyyy")</f>
        <v>2025</v>
      </c>
      <c r="H36" s="2">
        <f ca="1">IFERROR(TODAY()-Table1[[#This Row],[signup_date]]," - ")</f>
        <v>1972</v>
      </c>
      <c r="I36" s="2">
        <f ca="1">IFERROR(TODAY()-Table1[[#This Row],[last_purchase_date]]," - ")</f>
        <v>89</v>
      </c>
      <c r="J36" s="2">
        <f ca="1">IFERROR(1/Table1[[#This Row],[Days_Since_Last_Purchase]],0)</f>
        <v>1.1235955056179775E-2</v>
      </c>
      <c r="K36" s="3" t="str">
        <f t="shared" si="0"/>
        <v>Has Purchased</v>
      </c>
      <c r="L36">
        <v>4</v>
      </c>
      <c r="M36">
        <v>147.49</v>
      </c>
      <c r="N36">
        <v>36.869999999999997</v>
      </c>
      <c r="O36">
        <v>38.65</v>
      </c>
      <c r="P36" t="s">
        <v>65</v>
      </c>
      <c r="Q36" t="s">
        <v>104</v>
      </c>
      <c r="R36" t="s">
        <v>48</v>
      </c>
      <c r="S36">
        <v>38</v>
      </c>
      <c r="T36" t="s">
        <v>34</v>
      </c>
      <c r="U36" t="s">
        <v>82</v>
      </c>
      <c r="V36" t="s">
        <v>63</v>
      </c>
      <c r="W36" t="s">
        <v>51</v>
      </c>
      <c r="X36">
        <v>0</v>
      </c>
      <c r="Y36">
        <v>0</v>
      </c>
      <c r="Z36">
        <v>0</v>
      </c>
      <c r="AA36">
        <v>0</v>
      </c>
      <c r="AB36">
        <v>3</v>
      </c>
      <c r="AC36" s="3">
        <v>45839</v>
      </c>
      <c r="AD36" s="2" t="str">
        <f t="shared" si="1"/>
        <v>Contacted</v>
      </c>
      <c r="AE36">
        <v>0</v>
      </c>
      <c r="AF36" t="s">
        <v>73</v>
      </c>
      <c r="AG36" t="b">
        <v>1</v>
      </c>
      <c r="AH36" t="b">
        <v>1</v>
      </c>
      <c r="AI36" t="str">
        <f ca="1">IF(OR(Table1[[#This Row],[is_active]]="FALSE",Table1[[#This Row],[Days_Since_Last_Purchase]]&gt;90),"Churned","Active")</f>
        <v>Active</v>
      </c>
    </row>
    <row r="37" spans="1:35" x14ac:dyDescent="0.25">
      <c r="A37" t="s">
        <v>112</v>
      </c>
      <c r="B37" s="1">
        <v>44793</v>
      </c>
      <c r="C37" t="str">
        <f>TEXT(Table1[[#This Row],[signup_date]],"yyyy")</f>
        <v>2022</v>
      </c>
      <c r="D37" t="str">
        <f>TEXT(Table1[[#This Row],[signup_date]],"mmm")</f>
        <v>Aug</v>
      </c>
      <c r="E37" s="3">
        <v>45420</v>
      </c>
      <c r="F37" s="3">
        <v>45670</v>
      </c>
      <c r="G37" s="3" t="str">
        <f>TEXT(Table1[[#This Row],[last_purchase_date]],"yyyy")</f>
        <v>2025</v>
      </c>
      <c r="H37" s="2">
        <f ca="1">IFERROR(TODAY()-Table1[[#This Row],[signup_date]]," - ")</f>
        <v>1187</v>
      </c>
      <c r="I37" s="2">
        <f ca="1">IFERROR(TODAY()-Table1[[#This Row],[last_purchase_date]]," - ")</f>
        <v>310</v>
      </c>
      <c r="J37" s="2">
        <f ca="1">IFERROR(1/Table1[[#This Row],[Days_Since_Last_Purchase]],0)</f>
        <v>3.2258064516129032E-3</v>
      </c>
      <c r="K37" s="3" t="str">
        <f t="shared" si="0"/>
        <v>Has Purchased</v>
      </c>
      <c r="L37">
        <v>2</v>
      </c>
      <c r="M37">
        <v>136.82</v>
      </c>
      <c r="N37">
        <v>68.41</v>
      </c>
      <c r="O37">
        <v>50.07</v>
      </c>
      <c r="P37" t="s">
        <v>87</v>
      </c>
      <c r="Q37" t="s">
        <v>41</v>
      </c>
      <c r="R37" t="s">
        <v>48</v>
      </c>
      <c r="S37">
        <v>38</v>
      </c>
      <c r="T37" t="s">
        <v>34</v>
      </c>
      <c r="U37" t="s">
        <v>90</v>
      </c>
      <c r="V37" t="s">
        <v>56</v>
      </c>
      <c r="W37" t="s">
        <v>96</v>
      </c>
      <c r="X37">
        <v>0</v>
      </c>
      <c r="Y37">
        <v>0</v>
      </c>
      <c r="Z37">
        <v>0</v>
      </c>
      <c r="AA37">
        <v>0</v>
      </c>
      <c r="AB37">
        <v>1</v>
      </c>
      <c r="AC37" s="3">
        <v>44983</v>
      </c>
      <c r="AD37" s="2" t="str">
        <f t="shared" si="1"/>
        <v>Contacted</v>
      </c>
      <c r="AE37">
        <v>0</v>
      </c>
      <c r="AF37" t="s">
        <v>73</v>
      </c>
      <c r="AG37" t="b">
        <v>1</v>
      </c>
      <c r="AH37" t="b">
        <v>1</v>
      </c>
      <c r="AI37" t="str">
        <f ca="1">IF(OR(Table1[[#This Row],[is_active]]="FALSE",Table1[[#This Row],[Days_Since_Last_Purchase]]&gt;90),"Churned","Active")</f>
        <v>Churned</v>
      </c>
    </row>
    <row r="38" spans="1:35" x14ac:dyDescent="0.25">
      <c r="A38" t="s">
        <v>113</v>
      </c>
      <c r="B38" s="1">
        <v>44298</v>
      </c>
      <c r="C38" t="str">
        <f>TEXT(Table1[[#This Row],[signup_date]],"yyyy")</f>
        <v>2021</v>
      </c>
      <c r="D38" t="str">
        <f>TEXT(Table1[[#This Row],[signup_date]],"mmm")</f>
        <v>Apr</v>
      </c>
      <c r="E38" s="3">
        <v>44888</v>
      </c>
      <c r="F38" s="3">
        <v>44980</v>
      </c>
      <c r="G38" s="3" t="str">
        <f>TEXT(Table1[[#This Row],[last_purchase_date]],"yyyy")</f>
        <v>2023</v>
      </c>
      <c r="H38" s="2">
        <f ca="1">IFERROR(TODAY()-Table1[[#This Row],[signup_date]]," - ")</f>
        <v>1682</v>
      </c>
      <c r="I38" s="2">
        <f ca="1">IFERROR(TODAY()-Table1[[#This Row],[last_purchase_date]]," - ")</f>
        <v>1000</v>
      </c>
      <c r="J38" s="2">
        <f ca="1">IFERROR(1/Table1[[#This Row],[Days_Since_Last_Purchase]],0)</f>
        <v>1E-3</v>
      </c>
      <c r="K38" s="3" t="str">
        <f t="shared" si="0"/>
        <v>Has Purchased</v>
      </c>
      <c r="L38">
        <v>1</v>
      </c>
      <c r="M38">
        <v>29.65</v>
      </c>
      <c r="N38">
        <v>29.65</v>
      </c>
      <c r="O38">
        <v>47.32</v>
      </c>
      <c r="P38" t="s">
        <v>65</v>
      </c>
      <c r="Q38" t="s">
        <v>88</v>
      </c>
      <c r="R38" t="s">
        <v>48</v>
      </c>
      <c r="S38">
        <v>26</v>
      </c>
      <c r="T38" t="s">
        <v>70</v>
      </c>
      <c r="U38" t="s">
        <v>82</v>
      </c>
      <c r="V38" t="s">
        <v>63</v>
      </c>
      <c r="W38" t="s">
        <v>96</v>
      </c>
      <c r="X38">
        <v>1</v>
      </c>
      <c r="Y38">
        <v>0</v>
      </c>
      <c r="Z38">
        <v>0</v>
      </c>
      <c r="AA38">
        <v>0</v>
      </c>
      <c r="AB38">
        <v>1</v>
      </c>
      <c r="AC38" s="3">
        <v>44381</v>
      </c>
      <c r="AD38" s="2" t="str">
        <f t="shared" si="1"/>
        <v>Contacted</v>
      </c>
      <c r="AE38">
        <v>7</v>
      </c>
      <c r="AF38" t="s">
        <v>38</v>
      </c>
      <c r="AG38" t="b">
        <v>1</v>
      </c>
      <c r="AH38" t="b">
        <v>0</v>
      </c>
      <c r="AI38" t="str">
        <f ca="1">IF(OR(Table1[[#This Row],[is_active]]="FALSE",Table1[[#This Row],[Days_Since_Last_Purchase]]&gt;90),"Churned","Active")</f>
        <v>Churned</v>
      </c>
    </row>
    <row r="39" spans="1:35" x14ac:dyDescent="0.25">
      <c r="A39" t="s">
        <v>114</v>
      </c>
      <c r="B39" s="1">
        <v>44621</v>
      </c>
      <c r="C39" t="str">
        <f>TEXT(Table1[[#This Row],[signup_date]],"yyyy")</f>
        <v>2022</v>
      </c>
      <c r="D39" t="str">
        <f>TEXT(Table1[[#This Row],[signup_date]],"mmm")</f>
        <v>Mar</v>
      </c>
      <c r="E39" s="3">
        <v>44998</v>
      </c>
      <c r="F39" s="3">
        <v>45859</v>
      </c>
      <c r="G39" s="3" t="str">
        <f>TEXT(Table1[[#This Row],[last_purchase_date]],"yyyy")</f>
        <v>2025</v>
      </c>
      <c r="H39" s="2">
        <f ca="1">IFERROR(TODAY()-Table1[[#This Row],[signup_date]]," - ")</f>
        <v>1359</v>
      </c>
      <c r="I39" s="2">
        <f ca="1">IFERROR(TODAY()-Table1[[#This Row],[last_purchase_date]]," - ")</f>
        <v>121</v>
      </c>
      <c r="J39" s="2">
        <f ca="1">IFERROR(1/Table1[[#This Row],[Days_Since_Last_Purchase]],0)</f>
        <v>8.2644628099173556E-3</v>
      </c>
      <c r="K39" s="3" t="str">
        <f t="shared" si="0"/>
        <v>Has Purchased</v>
      </c>
      <c r="L39">
        <v>5</v>
      </c>
      <c r="M39">
        <v>275.57</v>
      </c>
      <c r="N39">
        <v>55.11</v>
      </c>
      <c r="O39">
        <v>34.869999999999997</v>
      </c>
      <c r="P39" t="s">
        <v>65</v>
      </c>
      <c r="Q39" t="s">
        <v>95</v>
      </c>
      <c r="R39" t="s">
        <v>48</v>
      </c>
      <c r="S39">
        <v>23</v>
      </c>
      <c r="T39" t="s">
        <v>70</v>
      </c>
      <c r="U39" t="s">
        <v>35</v>
      </c>
      <c r="V39" t="s">
        <v>63</v>
      </c>
      <c r="W39" t="s">
        <v>96</v>
      </c>
      <c r="X39">
        <v>0</v>
      </c>
      <c r="Y39">
        <v>0</v>
      </c>
      <c r="Z39">
        <v>0</v>
      </c>
      <c r="AA39">
        <v>0</v>
      </c>
      <c r="AB39">
        <v>1</v>
      </c>
      <c r="AC39" s="3">
        <v>45254</v>
      </c>
      <c r="AD39" s="2" t="str">
        <f t="shared" si="1"/>
        <v>Contacted</v>
      </c>
      <c r="AE39">
        <v>0</v>
      </c>
      <c r="AF39" t="s">
        <v>38</v>
      </c>
      <c r="AG39" t="b">
        <v>1</v>
      </c>
      <c r="AH39" t="b">
        <v>1</v>
      </c>
      <c r="AI39" t="str">
        <f ca="1">IF(OR(Table1[[#This Row],[is_active]]="FALSE",Table1[[#This Row],[Days_Since_Last_Purchase]]&gt;90),"Churned","Active")</f>
        <v>Churned</v>
      </c>
    </row>
    <row r="40" spans="1:35" x14ac:dyDescent="0.25">
      <c r="A40" t="s">
        <v>115</v>
      </c>
      <c r="B40" s="1">
        <v>44423</v>
      </c>
      <c r="C40" t="str">
        <f>TEXT(Table1[[#This Row],[signup_date]],"yyyy")</f>
        <v>2021</v>
      </c>
      <c r="D40" t="str">
        <f>TEXT(Table1[[#This Row],[signup_date]],"mmm")</f>
        <v>Aug</v>
      </c>
      <c r="E40" s="3">
        <v>45253</v>
      </c>
      <c r="F40" s="3">
        <v>45599</v>
      </c>
      <c r="G40" s="3" t="str">
        <f>TEXT(Table1[[#This Row],[last_purchase_date]],"yyyy")</f>
        <v>2024</v>
      </c>
      <c r="H40" s="2">
        <f ca="1">IFERROR(TODAY()-Table1[[#This Row],[signup_date]]," - ")</f>
        <v>1557</v>
      </c>
      <c r="I40" s="2">
        <f ca="1">IFERROR(TODAY()-Table1[[#This Row],[last_purchase_date]]," - ")</f>
        <v>381</v>
      </c>
      <c r="J40" s="2">
        <f ca="1">IFERROR(1/Table1[[#This Row],[Days_Since_Last_Purchase]],0)</f>
        <v>2.6246719160104987E-3</v>
      </c>
      <c r="K40" s="3" t="str">
        <f t="shared" si="0"/>
        <v>Has Purchased</v>
      </c>
      <c r="L40">
        <v>2</v>
      </c>
      <c r="M40">
        <v>39.42</v>
      </c>
      <c r="N40">
        <v>19.71</v>
      </c>
      <c r="O40">
        <v>11.39</v>
      </c>
      <c r="P40" t="s">
        <v>47</v>
      </c>
      <c r="Q40" t="s">
        <v>104</v>
      </c>
      <c r="R40" t="s">
        <v>48</v>
      </c>
      <c r="S40">
        <v>25</v>
      </c>
      <c r="T40" t="s">
        <v>70</v>
      </c>
      <c r="U40" t="s">
        <v>50</v>
      </c>
      <c r="V40" t="s">
        <v>67</v>
      </c>
      <c r="W40" t="s">
        <v>85</v>
      </c>
      <c r="X40">
        <v>0</v>
      </c>
      <c r="Y40">
        <v>0</v>
      </c>
      <c r="Z40">
        <v>1</v>
      </c>
      <c r="AA40">
        <v>0</v>
      </c>
      <c r="AB40">
        <v>1</v>
      </c>
      <c r="AC40" s="3">
        <v>44512</v>
      </c>
      <c r="AD40" s="2" t="str">
        <f t="shared" si="1"/>
        <v>Contacted</v>
      </c>
      <c r="AE40">
        <v>0</v>
      </c>
      <c r="AF40" t="s">
        <v>38</v>
      </c>
      <c r="AG40" t="b">
        <v>0</v>
      </c>
      <c r="AH40" t="b">
        <v>0</v>
      </c>
      <c r="AI40" t="str">
        <f ca="1">IF(OR(Table1[[#This Row],[is_active]]="FALSE",Table1[[#This Row],[Days_Since_Last_Purchase]]&gt;90),"Churned","Active")</f>
        <v>Churned</v>
      </c>
    </row>
    <row r="41" spans="1:35" x14ac:dyDescent="0.25">
      <c r="A41" t="s">
        <v>116</v>
      </c>
      <c r="B41" s="1">
        <v>44851</v>
      </c>
      <c r="C41" t="str">
        <f>TEXT(Table1[[#This Row],[signup_date]],"yyyy")</f>
        <v>2022</v>
      </c>
      <c r="D41" t="str">
        <f>TEXT(Table1[[#This Row],[signup_date]],"mmm")</f>
        <v>Oct</v>
      </c>
      <c r="E41" s="3">
        <v>45714</v>
      </c>
      <c r="F41" s="3">
        <v>45944</v>
      </c>
      <c r="G41" s="3" t="str">
        <f>TEXT(Table1[[#This Row],[last_purchase_date]],"yyyy")</f>
        <v>2025</v>
      </c>
      <c r="H41" s="2">
        <f ca="1">IFERROR(TODAY()-Table1[[#This Row],[signup_date]]," - ")</f>
        <v>1129</v>
      </c>
      <c r="I41" s="2">
        <f ca="1">IFERROR(TODAY()-Table1[[#This Row],[last_purchase_date]]," - ")</f>
        <v>36</v>
      </c>
      <c r="J41" s="2">
        <f ca="1">IFERROR(1/Table1[[#This Row],[Days_Since_Last_Purchase]],0)</f>
        <v>2.7777777777777776E-2</v>
      </c>
      <c r="K41" s="3" t="str">
        <f t="shared" si="0"/>
        <v>Has Purchased</v>
      </c>
      <c r="L41">
        <v>2</v>
      </c>
      <c r="M41">
        <v>294.27</v>
      </c>
      <c r="N41">
        <v>147.13999999999999</v>
      </c>
      <c r="O41">
        <v>33.299999999999997</v>
      </c>
      <c r="P41" t="s">
        <v>87</v>
      </c>
      <c r="Q41" t="s">
        <v>60</v>
      </c>
      <c r="R41" t="s">
        <v>33</v>
      </c>
      <c r="S41">
        <v>47</v>
      </c>
      <c r="T41" t="s">
        <v>34</v>
      </c>
      <c r="U41" t="s">
        <v>43</v>
      </c>
      <c r="V41" t="s">
        <v>35</v>
      </c>
      <c r="W41" t="s">
        <v>72</v>
      </c>
      <c r="X41">
        <v>0</v>
      </c>
      <c r="Y41">
        <v>0</v>
      </c>
      <c r="Z41">
        <v>0</v>
      </c>
      <c r="AA41">
        <v>0</v>
      </c>
      <c r="AB41">
        <v>1</v>
      </c>
      <c r="AC41" s="3">
        <v>44859</v>
      </c>
      <c r="AD41" s="2" t="str">
        <f t="shared" si="1"/>
        <v>Contacted</v>
      </c>
      <c r="AE41">
        <v>0</v>
      </c>
      <c r="AF41" t="s">
        <v>73</v>
      </c>
      <c r="AG41" t="b">
        <v>1</v>
      </c>
      <c r="AH41" t="b">
        <v>0</v>
      </c>
      <c r="AI41" t="str">
        <f ca="1">IF(OR(Table1[[#This Row],[is_active]]="FALSE",Table1[[#This Row],[Days_Since_Last_Purchase]]&gt;90),"Churned","Active")</f>
        <v>Active</v>
      </c>
    </row>
    <row r="42" spans="1:35" x14ac:dyDescent="0.25">
      <c r="A42" t="s">
        <v>117</v>
      </c>
      <c r="B42" s="1">
        <v>45249</v>
      </c>
      <c r="C42" t="str">
        <f>TEXT(Table1[[#This Row],[signup_date]],"yyyy")</f>
        <v>2023</v>
      </c>
      <c r="D42" t="str">
        <f>TEXT(Table1[[#This Row],[signup_date]],"mmm")</f>
        <v>Nov</v>
      </c>
      <c r="E42" s="3">
        <v>45785</v>
      </c>
      <c r="F42" s="3">
        <v>45801</v>
      </c>
      <c r="G42" s="3" t="str">
        <f>TEXT(Table1[[#This Row],[last_purchase_date]],"yyyy")</f>
        <v>2025</v>
      </c>
      <c r="H42" s="2">
        <f ca="1">IFERROR(TODAY()-Table1[[#This Row],[signup_date]]," - ")</f>
        <v>731</v>
      </c>
      <c r="I42" s="2">
        <f ca="1">IFERROR(TODAY()-Table1[[#This Row],[last_purchase_date]]," - ")</f>
        <v>179</v>
      </c>
      <c r="J42" s="2">
        <f ca="1">IFERROR(1/Table1[[#This Row],[Days_Since_Last_Purchase]],0)</f>
        <v>5.5865921787709499E-3</v>
      </c>
      <c r="K42" s="3" t="str">
        <f t="shared" si="0"/>
        <v>Has Purchased</v>
      </c>
      <c r="L42">
        <v>2</v>
      </c>
      <c r="M42">
        <v>206.16</v>
      </c>
      <c r="N42">
        <v>103.08</v>
      </c>
      <c r="O42">
        <v>83.61</v>
      </c>
      <c r="P42" t="s">
        <v>31</v>
      </c>
      <c r="Q42" t="s">
        <v>32</v>
      </c>
      <c r="R42" t="s">
        <v>48</v>
      </c>
      <c r="S42">
        <v>28</v>
      </c>
      <c r="T42" t="s">
        <v>70</v>
      </c>
      <c r="U42" t="s">
        <v>50</v>
      </c>
      <c r="V42" t="s">
        <v>67</v>
      </c>
      <c r="W42" t="s">
        <v>51</v>
      </c>
      <c r="X42">
        <v>0</v>
      </c>
      <c r="Y42">
        <v>0</v>
      </c>
      <c r="Z42">
        <v>0</v>
      </c>
      <c r="AA42">
        <v>0</v>
      </c>
      <c r="AB42">
        <v>0</v>
      </c>
      <c r="AC42" s="3">
        <v>45299</v>
      </c>
      <c r="AD42" s="2" t="str">
        <f t="shared" si="1"/>
        <v>Contacted</v>
      </c>
      <c r="AE42">
        <v>3</v>
      </c>
      <c r="AF42" t="s">
        <v>38</v>
      </c>
      <c r="AG42" t="b">
        <v>1</v>
      </c>
      <c r="AH42" t="b">
        <v>0</v>
      </c>
      <c r="AI42" t="str">
        <f ca="1">IF(OR(Table1[[#This Row],[is_active]]="FALSE",Table1[[#This Row],[Days_Since_Last_Purchase]]&gt;90),"Churned","Active")</f>
        <v>Churned</v>
      </c>
    </row>
    <row r="43" spans="1:35" x14ac:dyDescent="0.25">
      <c r="A43" t="s">
        <v>118</v>
      </c>
      <c r="B43" s="1">
        <v>43890</v>
      </c>
      <c r="C43" t="str">
        <f>TEXT(Table1[[#This Row],[signup_date]],"yyyy")</f>
        <v>2020</v>
      </c>
      <c r="D43" t="str">
        <f>TEXT(Table1[[#This Row],[signup_date]],"mmm")</f>
        <v>Feb</v>
      </c>
      <c r="E43" s="3">
        <v>44740</v>
      </c>
      <c r="F43" s="3">
        <v>45032</v>
      </c>
      <c r="G43" s="3" t="str">
        <f>TEXT(Table1[[#This Row],[last_purchase_date]],"yyyy")</f>
        <v>2023</v>
      </c>
      <c r="H43" s="2">
        <f ca="1">IFERROR(TODAY()-Table1[[#This Row],[signup_date]]," - ")</f>
        <v>2090</v>
      </c>
      <c r="I43" s="2">
        <f ca="1">IFERROR(TODAY()-Table1[[#This Row],[last_purchase_date]]," - ")</f>
        <v>948</v>
      </c>
      <c r="J43" s="2">
        <f ca="1">IFERROR(1/Table1[[#This Row],[Days_Since_Last_Purchase]],0)</f>
        <v>1.0548523206751054E-3</v>
      </c>
      <c r="K43" s="3" t="str">
        <f t="shared" si="0"/>
        <v>Has Purchased</v>
      </c>
      <c r="L43">
        <v>5</v>
      </c>
      <c r="M43">
        <v>207.51</v>
      </c>
      <c r="N43">
        <v>41.5</v>
      </c>
      <c r="O43">
        <v>23.25</v>
      </c>
      <c r="P43" t="s">
        <v>47</v>
      </c>
      <c r="Q43" t="s">
        <v>95</v>
      </c>
      <c r="R43" t="s">
        <v>48</v>
      </c>
      <c r="S43">
        <v>36</v>
      </c>
      <c r="T43" t="s">
        <v>34</v>
      </c>
      <c r="U43" t="s">
        <v>66</v>
      </c>
      <c r="V43" t="s">
        <v>35</v>
      </c>
      <c r="W43" t="s">
        <v>45</v>
      </c>
      <c r="X43">
        <v>0</v>
      </c>
      <c r="Y43">
        <v>0</v>
      </c>
      <c r="Z43">
        <v>0</v>
      </c>
      <c r="AA43">
        <v>0</v>
      </c>
      <c r="AB43">
        <v>1</v>
      </c>
      <c r="AC43" s="3">
        <v>44305</v>
      </c>
      <c r="AD43" s="2" t="str">
        <f t="shared" si="1"/>
        <v>Contacted</v>
      </c>
      <c r="AE43">
        <v>0</v>
      </c>
      <c r="AF43" t="s">
        <v>73</v>
      </c>
      <c r="AG43" t="b">
        <v>1</v>
      </c>
      <c r="AH43" t="b">
        <v>0</v>
      </c>
      <c r="AI43" t="str">
        <f ca="1">IF(OR(Table1[[#This Row],[is_active]]="FALSE",Table1[[#This Row],[Days_Since_Last_Purchase]]&gt;90),"Churned","Active")</f>
        <v>Churned</v>
      </c>
    </row>
    <row r="44" spans="1:35" x14ac:dyDescent="0.25">
      <c r="A44" t="s">
        <v>119</v>
      </c>
      <c r="B44" s="1">
        <v>44529</v>
      </c>
      <c r="C44" t="str">
        <f>TEXT(Table1[[#This Row],[signup_date]],"yyyy")</f>
        <v>2021</v>
      </c>
      <c r="D44" t="str">
        <f>TEXT(Table1[[#This Row],[signup_date]],"mmm")</f>
        <v>Nov</v>
      </c>
      <c r="E44" s="3">
        <v>44879</v>
      </c>
      <c r="F44" s="3">
        <v>45212</v>
      </c>
      <c r="G44" s="3" t="str">
        <f>TEXT(Table1[[#This Row],[last_purchase_date]],"yyyy")</f>
        <v>2023</v>
      </c>
      <c r="H44" s="2">
        <f ca="1">IFERROR(TODAY()-Table1[[#This Row],[signup_date]]," - ")</f>
        <v>1451</v>
      </c>
      <c r="I44" s="2">
        <f ca="1">IFERROR(TODAY()-Table1[[#This Row],[last_purchase_date]]," - ")</f>
        <v>768</v>
      </c>
      <c r="J44" s="2">
        <f ca="1">IFERROR(1/Table1[[#This Row],[Days_Since_Last_Purchase]],0)</f>
        <v>1.3020833333333333E-3</v>
      </c>
      <c r="K44" s="3" t="str">
        <f t="shared" si="0"/>
        <v>Has Purchased</v>
      </c>
      <c r="L44">
        <v>4</v>
      </c>
      <c r="M44">
        <v>189.03</v>
      </c>
      <c r="N44">
        <v>47.26</v>
      </c>
      <c r="O44">
        <v>12.89</v>
      </c>
      <c r="P44" t="s">
        <v>47</v>
      </c>
      <c r="Q44" t="s">
        <v>62</v>
      </c>
      <c r="R44" t="s">
        <v>42</v>
      </c>
      <c r="S44">
        <v>16</v>
      </c>
      <c r="T44" t="s">
        <v>49</v>
      </c>
      <c r="U44" t="s">
        <v>55</v>
      </c>
      <c r="V44" t="s">
        <v>67</v>
      </c>
      <c r="W44" t="s">
        <v>57</v>
      </c>
      <c r="X44">
        <v>0</v>
      </c>
      <c r="Y44">
        <v>1</v>
      </c>
      <c r="Z44">
        <v>0</v>
      </c>
      <c r="AA44">
        <v>1</v>
      </c>
      <c r="AB44">
        <v>0</v>
      </c>
      <c r="AC44" s="3">
        <v>44726</v>
      </c>
      <c r="AD44" s="2" t="str">
        <f t="shared" si="1"/>
        <v>Contacted</v>
      </c>
      <c r="AE44">
        <v>0</v>
      </c>
      <c r="AF44" t="s">
        <v>73</v>
      </c>
      <c r="AG44" t="b">
        <v>1</v>
      </c>
      <c r="AH44" t="b">
        <v>1</v>
      </c>
      <c r="AI44" t="str">
        <f ca="1">IF(OR(Table1[[#This Row],[is_active]]="FALSE",Table1[[#This Row],[Days_Since_Last_Purchase]]&gt;90),"Churned","Active")</f>
        <v>Churned</v>
      </c>
    </row>
    <row r="45" spans="1:35" x14ac:dyDescent="0.25">
      <c r="A45" t="s">
        <v>120</v>
      </c>
      <c r="B45" s="1">
        <v>44099</v>
      </c>
      <c r="C45" t="str">
        <f>TEXT(Table1[[#This Row],[signup_date]],"yyyy")</f>
        <v>2020</v>
      </c>
      <c r="D45" t="str">
        <f>TEXT(Table1[[#This Row],[signup_date]],"mmm")</f>
        <v>Sep</v>
      </c>
      <c r="E45" s="3">
        <v>45112</v>
      </c>
      <c r="F45" s="3" t="s">
        <v>2542</v>
      </c>
      <c r="G45" s="3" t="str">
        <f>TEXT(Table1[[#This Row],[last_purchase_date]],"yyyy")</f>
        <v>-</v>
      </c>
      <c r="H45" s="2">
        <f ca="1">IFERROR(TODAY()-Table1[[#This Row],[signup_date]]," - ")</f>
        <v>1881</v>
      </c>
      <c r="I45" s="2" t="str">
        <f ca="1">IFERROR(TODAY()-Table1[[#This Row],[last_purchase_date]]," - ")</f>
        <v xml:space="preserve"> - </v>
      </c>
      <c r="J45" s="2">
        <f ca="1">IFERROR(1/Table1[[#This Row],[Days_Since_Last_Purchase]],0)</f>
        <v>0</v>
      </c>
      <c r="K45" s="3" t="str">
        <f t="shared" si="0"/>
        <v>Has Purchased</v>
      </c>
      <c r="L45">
        <v>0</v>
      </c>
      <c r="M45">
        <v>0</v>
      </c>
      <c r="N45">
        <v>0</v>
      </c>
      <c r="O45">
        <v>0</v>
      </c>
      <c r="P45" t="s">
        <v>59</v>
      </c>
      <c r="Q45" t="s">
        <v>95</v>
      </c>
      <c r="R45" t="s">
        <v>33</v>
      </c>
      <c r="S45">
        <v>21</v>
      </c>
      <c r="T45" t="s">
        <v>70</v>
      </c>
      <c r="U45" t="s">
        <v>43</v>
      </c>
      <c r="V45" t="s">
        <v>56</v>
      </c>
      <c r="W45" t="s">
        <v>96</v>
      </c>
      <c r="X45">
        <v>1</v>
      </c>
      <c r="Y45">
        <v>0</v>
      </c>
      <c r="Z45">
        <v>0</v>
      </c>
      <c r="AA45">
        <v>0</v>
      </c>
      <c r="AB45">
        <v>0</v>
      </c>
      <c r="AC45" s="3">
        <v>44649</v>
      </c>
      <c r="AD45" s="2" t="str">
        <f t="shared" si="1"/>
        <v>Contacted</v>
      </c>
      <c r="AE45">
        <v>2</v>
      </c>
      <c r="AF45" t="s">
        <v>38</v>
      </c>
      <c r="AG45" t="b">
        <v>1</v>
      </c>
      <c r="AH45" t="b">
        <v>0</v>
      </c>
      <c r="AI45" t="str">
        <f ca="1">IF(OR(Table1[[#This Row],[is_active]]="FALSE",Table1[[#This Row],[Days_Since_Last_Purchase]]&gt;90),"Churned","Active")</f>
        <v>Churned</v>
      </c>
    </row>
    <row r="46" spans="1:35" x14ac:dyDescent="0.25">
      <c r="A46" t="s">
        <v>121</v>
      </c>
      <c r="B46" s="1">
        <v>43890</v>
      </c>
      <c r="C46" t="str">
        <f>TEXT(Table1[[#This Row],[signup_date]],"yyyy")</f>
        <v>2020</v>
      </c>
      <c r="D46" t="str">
        <f>TEXT(Table1[[#This Row],[signup_date]],"mmm")</f>
        <v>Feb</v>
      </c>
      <c r="E46" s="3">
        <v>45166</v>
      </c>
      <c r="F46" s="3">
        <v>45336</v>
      </c>
      <c r="G46" s="3" t="str">
        <f>TEXT(Table1[[#This Row],[last_purchase_date]],"yyyy")</f>
        <v>2024</v>
      </c>
      <c r="H46" s="2">
        <f ca="1">IFERROR(TODAY()-Table1[[#This Row],[signup_date]]," - ")</f>
        <v>2090</v>
      </c>
      <c r="I46" s="2">
        <f ca="1">IFERROR(TODAY()-Table1[[#This Row],[last_purchase_date]]," - ")</f>
        <v>644</v>
      </c>
      <c r="J46" s="2">
        <f ca="1">IFERROR(1/Table1[[#This Row],[Days_Since_Last_Purchase]],0)</f>
        <v>1.5527950310559005E-3</v>
      </c>
      <c r="K46" s="3" t="str">
        <f t="shared" si="0"/>
        <v>Has Purchased</v>
      </c>
      <c r="L46">
        <v>4</v>
      </c>
      <c r="M46">
        <v>184.51</v>
      </c>
      <c r="N46">
        <v>46.13</v>
      </c>
      <c r="O46">
        <v>75.77</v>
      </c>
      <c r="P46" t="s">
        <v>47</v>
      </c>
      <c r="Q46" t="s">
        <v>76</v>
      </c>
      <c r="R46" t="s">
        <v>33</v>
      </c>
      <c r="S46">
        <v>36</v>
      </c>
      <c r="T46" t="s">
        <v>34</v>
      </c>
      <c r="U46" t="s">
        <v>90</v>
      </c>
      <c r="V46" t="s">
        <v>63</v>
      </c>
      <c r="W46" t="s">
        <v>100</v>
      </c>
      <c r="X46">
        <v>1</v>
      </c>
      <c r="Y46">
        <v>0</v>
      </c>
      <c r="Z46">
        <v>0</v>
      </c>
      <c r="AA46">
        <v>0</v>
      </c>
      <c r="AB46">
        <v>1</v>
      </c>
      <c r="AC46" s="3">
        <v>44857</v>
      </c>
      <c r="AD46" s="2" t="str">
        <f t="shared" si="1"/>
        <v>Contacted</v>
      </c>
      <c r="AE46">
        <v>0</v>
      </c>
      <c r="AF46" t="s">
        <v>73</v>
      </c>
      <c r="AG46" t="b">
        <v>1</v>
      </c>
      <c r="AH46" t="b">
        <v>1</v>
      </c>
      <c r="AI46" t="str">
        <f ca="1">IF(OR(Table1[[#This Row],[is_active]]="FALSE",Table1[[#This Row],[Days_Since_Last_Purchase]]&gt;90),"Churned","Active")</f>
        <v>Churned</v>
      </c>
    </row>
    <row r="47" spans="1:35" x14ac:dyDescent="0.25">
      <c r="A47" t="s">
        <v>122</v>
      </c>
      <c r="B47" s="1">
        <v>45207</v>
      </c>
      <c r="C47" t="str">
        <f>TEXT(Table1[[#This Row],[signup_date]],"yyyy")</f>
        <v>2023</v>
      </c>
      <c r="D47" t="str">
        <f>TEXT(Table1[[#This Row],[signup_date]],"mmm")</f>
        <v>Oct</v>
      </c>
      <c r="E47" s="3" t="s">
        <v>2542</v>
      </c>
      <c r="F47" s="3" t="s">
        <v>2542</v>
      </c>
      <c r="G47" s="3" t="str">
        <f>TEXT(Table1[[#This Row],[last_purchase_date]],"yyyy")</f>
        <v>-</v>
      </c>
      <c r="H47" s="2">
        <f ca="1">IFERROR(TODAY()-Table1[[#This Row],[signup_date]]," - ")</f>
        <v>773</v>
      </c>
      <c r="I47" s="2" t="str">
        <f ca="1">IFERROR(TODAY()-Table1[[#This Row],[last_purchase_date]]," - ")</f>
        <v xml:space="preserve"> - </v>
      </c>
      <c r="J47" s="2">
        <f ca="1">IFERROR(1/Table1[[#This Row],[Days_Since_Last_Purchase]],0)</f>
        <v>0</v>
      </c>
      <c r="K47" s="3" t="str">
        <f t="shared" si="0"/>
        <v>Never Purchase</v>
      </c>
      <c r="L47">
        <v>0</v>
      </c>
      <c r="M47">
        <v>0</v>
      </c>
      <c r="N47">
        <v>0</v>
      </c>
      <c r="O47">
        <v>0</v>
      </c>
      <c r="P47" t="s">
        <v>59</v>
      </c>
      <c r="Q47" t="s">
        <v>54</v>
      </c>
      <c r="R47" t="s">
        <v>48</v>
      </c>
      <c r="S47">
        <v>40</v>
      </c>
      <c r="T47" t="s">
        <v>34</v>
      </c>
      <c r="U47" t="s">
        <v>35</v>
      </c>
      <c r="V47" t="s">
        <v>63</v>
      </c>
      <c r="W47" t="s">
        <v>51</v>
      </c>
      <c r="X47">
        <v>1</v>
      </c>
      <c r="Y47">
        <v>0</v>
      </c>
      <c r="Z47">
        <v>0</v>
      </c>
      <c r="AA47">
        <v>0</v>
      </c>
      <c r="AB47">
        <v>0</v>
      </c>
      <c r="AC47" s="3">
        <v>45454</v>
      </c>
      <c r="AD47" s="2" t="str">
        <f t="shared" si="1"/>
        <v>Contacted</v>
      </c>
      <c r="AE47">
        <v>0</v>
      </c>
      <c r="AF47" t="s">
        <v>73</v>
      </c>
      <c r="AG47" t="b">
        <v>1</v>
      </c>
      <c r="AH47" t="b">
        <v>0</v>
      </c>
      <c r="AI47" t="str">
        <f ca="1">IF(OR(Table1[[#This Row],[is_active]]="FALSE",Table1[[#This Row],[Days_Since_Last_Purchase]]&gt;90),"Churned","Active")</f>
        <v>Churned</v>
      </c>
    </row>
    <row r="48" spans="1:35" x14ac:dyDescent="0.25">
      <c r="A48" t="s">
        <v>123</v>
      </c>
      <c r="B48" s="1">
        <v>44871</v>
      </c>
      <c r="C48" t="str">
        <f>TEXT(Table1[[#This Row],[signup_date]],"yyyy")</f>
        <v>2022</v>
      </c>
      <c r="D48" t="str">
        <f>TEXT(Table1[[#This Row],[signup_date]],"mmm")</f>
        <v>Nov</v>
      </c>
      <c r="E48" s="3">
        <v>44904</v>
      </c>
      <c r="F48" s="3">
        <v>45096</v>
      </c>
      <c r="G48" s="3" t="str">
        <f>TEXT(Table1[[#This Row],[last_purchase_date]],"yyyy")</f>
        <v>2023</v>
      </c>
      <c r="H48" s="2">
        <f ca="1">IFERROR(TODAY()-Table1[[#This Row],[signup_date]]," - ")</f>
        <v>1109</v>
      </c>
      <c r="I48" s="2">
        <f ca="1">IFERROR(TODAY()-Table1[[#This Row],[last_purchase_date]]," - ")</f>
        <v>884</v>
      </c>
      <c r="J48" s="2">
        <f ca="1">IFERROR(1/Table1[[#This Row],[Days_Since_Last_Purchase]],0)</f>
        <v>1.1312217194570137E-3</v>
      </c>
      <c r="K48" s="3" t="str">
        <f t="shared" si="0"/>
        <v>Has Purchased</v>
      </c>
      <c r="L48">
        <v>3</v>
      </c>
      <c r="M48">
        <v>175.42</v>
      </c>
      <c r="N48">
        <v>58.47</v>
      </c>
      <c r="O48">
        <v>6.05</v>
      </c>
      <c r="P48" t="s">
        <v>47</v>
      </c>
      <c r="Q48" t="s">
        <v>76</v>
      </c>
      <c r="R48" t="s">
        <v>33</v>
      </c>
      <c r="S48">
        <v>22</v>
      </c>
      <c r="T48" t="s">
        <v>70</v>
      </c>
      <c r="U48" t="s">
        <v>82</v>
      </c>
      <c r="V48" t="s">
        <v>35</v>
      </c>
      <c r="W48" t="s">
        <v>51</v>
      </c>
      <c r="X48">
        <v>0</v>
      </c>
      <c r="Y48">
        <v>0</v>
      </c>
      <c r="Z48">
        <v>0</v>
      </c>
      <c r="AA48">
        <v>0</v>
      </c>
      <c r="AB48">
        <v>0</v>
      </c>
      <c r="AC48" s="3">
        <v>44926</v>
      </c>
      <c r="AD48" s="2" t="str">
        <f t="shared" si="1"/>
        <v>Contacted</v>
      </c>
      <c r="AE48">
        <v>3</v>
      </c>
      <c r="AF48" t="s">
        <v>73</v>
      </c>
      <c r="AG48" t="b">
        <v>1</v>
      </c>
      <c r="AH48" t="b">
        <v>1</v>
      </c>
      <c r="AI48" t="str">
        <f ca="1">IF(OR(Table1[[#This Row],[is_active]]="FALSE",Table1[[#This Row],[Days_Since_Last_Purchase]]&gt;90),"Churned","Active")</f>
        <v>Churned</v>
      </c>
    </row>
    <row r="49" spans="1:35" x14ac:dyDescent="0.25">
      <c r="A49" t="s">
        <v>124</v>
      </c>
      <c r="B49" s="1">
        <v>44006</v>
      </c>
      <c r="C49" t="str">
        <f>TEXT(Table1[[#This Row],[signup_date]],"yyyy")</f>
        <v>2020</v>
      </c>
      <c r="D49" t="str">
        <f>TEXT(Table1[[#This Row],[signup_date]],"mmm")</f>
        <v>Jun</v>
      </c>
      <c r="E49" s="3">
        <v>44608</v>
      </c>
      <c r="F49" s="3">
        <v>45535</v>
      </c>
      <c r="G49" s="3" t="str">
        <f>TEXT(Table1[[#This Row],[last_purchase_date]],"yyyy")</f>
        <v>2024</v>
      </c>
      <c r="H49" s="2">
        <f ca="1">IFERROR(TODAY()-Table1[[#This Row],[signup_date]]," - ")</f>
        <v>1974</v>
      </c>
      <c r="I49" s="2">
        <f ca="1">IFERROR(TODAY()-Table1[[#This Row],[last_purchase_date]]," - ")</f>
        <v>445</v>
      </c>
      <c r="J49" s="2">
        <f ca="1">IFERROR(1/Table1[[#This Row],[Days_Since_Last_Purchase]],0)</f>
        <v>2.2471910112359553E-3</v>
      </c>
      <c r="K49" s="3" t="str">
        <f t="shared" si="0"/>
        <v>Has Purchased</v>
      </c>
      <c r="L49">
        <v>2</v>
      </c>
      <c r="M49">
        <v>22.91</v>
      </c>
      <c r="N49">
        <v>11.46</v>
      </c>
      <c r="O49">
        <v>8.69</v>
      </c>
      <c r="P49" t="s">
        <v>31</v>
      </c>
      <c r="Q49" t="s">
        <v>41</v>
      </c>
      <c r="R49" t="s">
        <v>48</v>
      </c>
      <c r="S49">
        <v>39</v>
      </c>
      <c r="T49" t="s">
        <v>34</v>
      </c>
      <c r="U49" t="s">
        <v>82</v>
      </c>
      <c r="V49" t="s">
        <v>44</v>
      </c>
      <c r="W49" t="s">
        <v>85</v>
      </c>
      <c r="X49">
        <v>0</v>
      </c>
      <c r="Y49">
        <v>0</v>
      </c>
      <c r="Z49">
        <v>0</v>
      </c>
      <c r="AA49">
        <v>0</v>
      </c>
      <c r="AB49">
        <v>0</v>
      </c>
      <c r="AC49" s="2" t="s">
        <v>2542</v>
      </c>
      <c r="AD49" s="2" t="str">
        <f t="shared" si="1"/>
        <v>Never Contacted</v>
      </c>
      <c r="AE49">
        <v>4</v>
      </c>
      <c r="AF49" t="s">
        <v>52</v>
      </c>
      <c r="AG49" t="b">
        <v>1</v>
      </c>
      <c r="AH49" t="b">
        <v>0</v>
      </c>
      <c r="AI49" t="str">
        <f ca="1">IF(OR(Table1[[#This Row],[is_active]]="FALSE",Table1[[#This Row],[Days_Since_Last_Purchase]]&gt;90),"Churned","Active")</f>
        <v>Churned</v>
      </c>
    </row>
    <row r="50" spans="1:35" x14ac:dyDescent="0.25">
      <c r="A50" t="s">
        <v>125</v>
      </c>
      <c r="B50" s="1">
        <v>44981</v>
      </c>
      <c r="C50" t="str">
        <f>TEXT(Table1[[#This Row],[signup_date]],"yyyy")</f>
        <v>2023</v>
      </c>
      <c r="D50" t="str">
        <f>TEXT(Table1[[#This Row],[signup_date]],"mmm")</f>
        <v>Feb</v>
      </c>
      <c r="E50" s="3">
        <v>45390</v>
      </c>
      <c r="F50" s="3">
        <v>45751</v>
      </c>
      <c r="G50" s="3" t="str">
        <f>TEXT(Table1[[#This Row],[last_purchase_date]],"yyyy")</f>
        <v>2025</v>
      </c>
      <c r="H50" s="2">
        <f ca="1">IFERROR(TODAY()-Table1[[#This Row],[signup_date]]," - ")</f>
        <v>999</v>
      </c>
      <c r="I50" s="2">
        <f ca="1">IFERROR(TODAY()-Table1[[#This Row],[last_purchase_date]]," - ")</f>
        <v>229</v>
      </c>
      <c r="J50" s="2">
        <f ca="1">IFERROR(1/Table1[[#This Row],[Days_Since_Last_Purchase]],0)</f>
        <v>4.3668122270742356E-3</v>
      </c>
      <c r="K50" s="3" t="str">
        <f t="shared" si="0"/>
        <v>Has Purchased</v>
      </c>
      <c r="L50">
        <v>7</v>
      </c>
      <c r="M50">
        <v>1029.95</v>
      </c>
      <c r="N50">
        <v>147.13999999999999</v>
      </c>
      <c r="O50">
        <v>19.440000000000001</v>
      </c>
      <c r="P50" t="s">
        <v>59</v>
      </c>
      <c r="Q50" t="s">
        <v>69</v>
      </c>
      <c r="R50" t="s">
        <v>48</v>
      </c>
      <c r="S50">
        <v>43</v>
      </c>
      <c r="T50" t="s">
        <v>34</v>
      </c>
      <c r="U50" t="s">
        <v>50</v>
      </c>
      <c r="V50" t="s">
        <v>56</v>
      </c>
      <c r="W50" t="s">
        <v>57</v>
      </c>
      <c r="X50">
        <v>1</v>
      </c>
      <c r="Y50">
        <v>1</v>
      </c>
      <c r="Z50">
        <v>1</v>
      </c>
      <c r="AA50">
        <v>0</v>
      </c>
      <c r="AB50">
        <v>2</v>
      </c>
      <c r="AC50" s="3">
        <v>45194</v>
      </c>
      <c r="AD50" s="2" t="str">
        <f t="shared" si="1"/>
        <v>Contacted</v>
      </c>
      <c r="AE50">
        <v>0</v>
      </c>
      <c r="AF50" t="s">
        <v>38</v>
      </c>
      <c r="AG50" t="b">
        <v>1</v>
      </c>
      <c r="AH50" t="b">
        <v>0</v>
      </c>
      <c r="AI50" t="str">
        <f ca="1">IF(OR(Table1[[#This Row],[is_active]]="FALSE",Table1[[#This Row],[Days_Since_Last_Purchase]]&gt;90),"Churned","Active")</f>
        <v>Churned</v>
      </c>
    </row>
    <row r="51" spans="1:35" x14ac:dyDescent="0.25">
      <c r="A51" t="s">
        <v>126</v>
      </c>
      <c r="B51" s="1">
        <v>44317</v>
      </c>
      <c r="C51" t="str">
        <f>TEXT(Table1[[#This Row],[signup_date]],"yyyy")</f>
        <v>2021</v>
      </c>
      <c r="D51" t="str">
        <f>TEXT(Table1[[#This Row],[signup_date]],"mmm")</f>
        <v>May</v>
      </c>
      <c r="E51" s="3">
        <v>45432</v>
      </c>
      <c r="F51" s="3">
        <v>45594</v>
      </c>
      <c r="G51" s="3" t="str">
        <f>TEXT(Table1[[#This Row],[last_purchase_date]],"yyyy")</f>
        <v>2024</v>
      </c>
      <c r="H51" s="2">
        <f ca="1">IFERROR(TODAY()-Table1[[#This Row],[signup_date]]," - ")</f>
        <v>1663</v>
      </c>
      <c r="I51" s="2">
        <f ca="1">IFERROR(TODAY()-Table1[[#This Row],[last_purchase_date]]," - ")</f>
        <v>386</v>
      </c>
      <c r="J51" s="2">
        <f ca="1">IFERROR(1/Table1[[#This Row],[Days_Since_Last_Purchase]],0)</f>
        <v>2.5906735751295338E-3</v>
      </c>
      <c r="K51" s="3" t="str">
        <f t="shared" si="0"/>
        <v>Has Purchased</v>
      </c>
      <c r="L51">
        <v>7</v>
      </c>
      <c r="M51">
        <v>449.33</v>
      </c>
      <c r="N51">
        <v>64.19</v>
      </c>
      <c r="O51">
        <v>0</v>
      </c>
      <c r="P51" t="s">
        <v>40</v>
      </c>
      <c r="Q51" t="s">
        <v>54</v>
      </c>
      <c r="R51" t="s">
        <v>42</v>
      </c>
      <c r="S51">
        <v>28</v>
      </c>
      <c r="T51" t="s">
        <v>70</v>
      </c>
      <c r="U51" t="s">
        <v>43</v>
      </c>
      <c r="V51" t="s">
        <v>63</v>
      </c>
      <c r="W51" t="s">
        <v>85</v>
      </c>
      <c r="X51">
        <v>0</v>
      </c>
      <c r="Y51">
        <v>0</v>
      </c>
      <c r="Z51">
        <v>0</v>
      </c>
      <c r="AA51">
        <v>0</v>
      </c>
      <c r="AB51">
        <v>1</v>
      </c>
      <c r="AC51" s="3">
        <v>44345</v>
      </c>
      <c r="AD51" s="2" t="str">
        <f t="shared" si="1"/>
        <v>Contacted</v>
      </c>
      <c r="AE51">
        <v>7</v>
      </c>
      <c r="AF51" t="s">
        <v>52</v>
      </c>
      <c r="AG51" t="b">
        <v>0</v>
      </c>
      <c r="AH51" t="b">
        <v>0</v>
      </c>
      <c r="AI51" t="str">
        <f ca="1">IF(OR(Table1[[#This Row],[is_active]]="FALSE",Table1[[#This Row],[Days_Since_Last_Purchase]]&gt;90),"Churned","Active")</f>
        <v>Churned</v>
      </c>
    </row>
    <row r="52" spans="1:35" x14ac:dyDescent="0.25">
      <c r="A52" t="s">
        <v>127</v>
      </c>
      <c r="B52" s="1">
        <v>44735</v>
      </c>
      <c r="C52" t="str">
        <f>TEXT(Table1[[#This Row],[signup_date]],"yyyy")</f>
        <v>2022</v>
      </c>
      <c r="D52" t="str">
        <f>TEXT(Table1[[#This Row],[signup_date]],"mmm")</f>
        <v>Jun</v>
      </c>
      <c r="E52" s="3">
        <v>45710</v>
      </c>
      <c r="F52" s="3">
        <v>45878</v>
      </c>
      <c r="G52" s="3" t="str">
        <f>TEXT(Table1[[#This Row],[last_purchase_date]],"yyyy")</f>
        <v>2025</v>
      </c>
      <c r="H52" s="2">
        <f ca="1">IFERROR(TODAY()-Table1[[#This Row],[signup_date]]," - ")</f>
        <v>1245</v>
      </c>
      <c r="I52" s="2">
        <f ca="1">IFERROR(TODAY()-Table1[[#This Row],[last_purchase_date]]," - ")</f>
        <v>102</v>
      </c>
      <c r="J52" s="2">
        <f ca="1">IFERROR(1/Table1[[#This Row],[Days_Since_Last_Purchase]],0)</f>
        <v>9.8039215686274508E-3</v>
      </c>
      <c r="K52" s="3" t="str">
        <f t="shared" si="0"/>
        <v>Has Purchased</v>
      </c>
      <c r="L52">
        <v>4</v>
      </c>
      <c r="M52">
        <v>365.62</v>
      </c>
      <c r="N52">
        <v>91.41</v>
      </c>
      <c r="O52">
        <v>76.349999999999994</v>
      </c>
      <c r="P52" t="s">
        <v>59</v>
      </c>
      <c r="Q52" t="s">
        <v>62</v>
      </c>
      <c r="R52" t="s">
        <v>48</v>
      </c>
      <c r="S52">
        <v>23</v>
      </c>
      <c r="T52" t="s">
        <v>70</v>
      </c>
      <c r="U52" t="s">
        <v>55</v>
      </c>
      <c r="V52" t="s">
        <v>35</v>
      </c>
      <c r="W52" t="s">
        <v>36</v>
      </c>
      <c r="X52">
        <v>0</v>
      </c>
      <c r="Y52">
        <v>0</v>
      </c>
      <c r="Z52">
        <v>0</v>
      </c>
      <c r="AA52">
        <v>0</v>
      </c>
      <c r="AB52">
        <v>0</v>
      </c>
      <c r="AC52" s="2" t="s">
        <v>2542</v>
      </c>
      <c r="AD52" s="2" t="str">
        <f t="shared" si="1"/>
        <v>Never Contacted</v>
      </c>
      <c r="AE52">
        <v>4</v>
      </c>
      <c r="AF52" t="s">
        <v>38</v>
      </c>
      <c r="AG52" t="b">
        <v>1</v>
      </c>
      <c r="AH52" t="b">
        <v>0</v>
      </c>
      <c r="AI52" t="str">
        <f ca="1">IF(OR(Table1[[#This Row],[is_active]]="FALSE",Table1[[#This Row],[Days_Since_Last_Purchase]]&gt;90),"Churned","Active")</f>
        <v>Churned</v>
      </c>
    </row>
    <row r="53" spans="1:35" x14ac:dyDescent="0.25">
      <c r="A53" t="s">
        <v>128</v>
      </c>
      <c r="B53" s="1">
        <v>45424</v>
      </c>
      <c r="C53" t="str">
        <f>TEXT(Table1[[#This Row],[signup_date]],"yyyy")</f>
        <v>2024</v>
      </c>
      <c r="D53" t="str">
        <f>TEXT(Table1[[#This Row],[signup_date]],"mmm")</f>
        <v>May</v>
      </c>
      <c r="E53" s="3">
        <v>45922</v>
      </c>
      <c r="F53" s="3">
        <v>45944</v>
      </c>
      <c r="G53" s="3" t="str">
        <f>TEXT(Table1[[#This Row],[last_purchase_date]],"yyyy")</f>
        <v>2025</v>
      </c>
      <c r="H53" s="2">
        <f ca="1">IFERROR(TODAY()-Table1[[#This Row],[signup_date]]," - ")</f>
        <v>556</v>
      </c>
      <c r="I53" s="2">
        <f ca="1">IFERROR(TODAY()-Table1[[#This Row],[last_purchase_date]]," - ")</f>
        <v>36</v>
      </c>
      <c r="J53" s="2">
        <f ca="1">IFERROR(1/Table1[[#This Row],[Days_Since_Last_Purchase]],0)</f>
        <v>2.7777777777777776E-2</v>
      </c>
      <c r="K53" s="3" t="str">
        <f t="shared" si="0"/>
        <v>Has Purchased</v>
      </c>
      <c r="L53">
        <v>3</v>
      </c>
      <c r="M53">
        <v>71.430000000000007</v>
      </c>
      <c r="N53">
        <v>23.81</v>
      </c>
      <c r="O53">
        <v>24.17</v>
      </c>
      <c r="P53" t="s">
        <v>47</v>
      </c>
      <c r="Q53" t="s">
        <v>69</v>
      </c>
      <c r="R53" t="s">
        <v>48</v>
      </c>
      <c r="S53">
        <v>16</v>
      </c>
      <c r="T53" t="s">
        <v>49</v>
      </c>
      <c r="U53" t="s">
        <v>50</v>
      </c>
      <c r="V53" t="s">
        <v>56</v>
      </c>
      <c r="W53" t="s">
        <v>51</v>
      </c>
      <c r="X53">
        <v>1</v>
      </c>
      <c r="Y53">
        <v>1</v>
      </c>
      <c r="Z53">
        <v>0</v>
      </c>
      <c r="AA53">
        <v>0</v>
      </c>
      <c r="AB53">
        <v>1</v>
      </c>
      <c r="AC53" s="2" t="s">
        <v>2542</v>
      </c>
      <c r="AD53" s="2" t="str">
        <f t="shared" si="1"/>
        <v>Never Contacted</v>
      </c>
      <c r="AE53">
        <v>4</v>
      </c>
      <c r="AF53" t="s">
        <v>52</v>
      </c>
      <c r="AG53" t="b">
        <v>0</v>
      </c>
      <c r="AH53" t="b">
        <v>0</v>
      </c>
      <c r="AI53" t="str">
        <f ca="1">IF(OR(Table1[[#This Row],[is_active]]="FALSE",Table1[[#This Row],[Days_Since_Last_Purchase]]&gt;90),"Churned","Active")</f>
        <v>Active</v>
      </c>
    </row>
    <row r="54" spans="1:35" x14ac:dyDescent="0.25">
      <c r="A54" t="s">
        <v>129</v>
      </c>
      <c r="B54" s="1">
        <v>44823</v>
      </c>
      <c r="C54" t="str">
        <f>TEXT(Table1[[#This Row],[signup_date]],"yyyy")</f>
        <v>2022</v>
      </c>
      <c r="D54" t="str">
        <f>TEXT(Table1[[#This Row],[signup_date]],"mmm")</f>
        <v>Sep</v>
      </c>
      <c r="E54" s="3">
        <v>45629</v>
      </c>
      <c r="F54" s="3">
        <v>45705</v>
      </c>
      <c r="G54" s="3" t="str">
        <f>TEXT(Table1[[#This Row],[last_purchase_date]],"yyyy")</f>
        <v>2025</v>
      </c>
      <c r="H54" s="2">
        <f ca="1">IFERROR(TODAY()-Table1[[#This Row],[signup_date]]," - ")</f>
        <v>1157</v>
      </c>
      <c r="I54" s="2">
        <f ca="1">IFERROR(TODAY()-Table1[[#This Row],[last_purchase_date]]," - ")</f>
        <v>275</v>
      </c>
      <c r="J54" s="2">
        <f ca="1">IFERROR(1/Table1[[#This Row],[Days_Since_Last_Purchase]],0)</f>
        <v>3.6363636363636364E-3</v>
      </c>
      <c r="K54" s="3" t="str">
        <f t="shared" si="0"/>
        <v>Has Purchased</v>
      </c>
      <c r="L54">
        <v>5</v>
      </c>
      <c r="M54">
        <v>351.12</v>
      </c>
      <c r="N54">
        <v>70.22</v>
      </c>
      <c r="O54">
        <v>56.37</v>
      </c>
      <c r="P54" t="s">
        <v>87</v>
      </c>
      <c r="Q54" t="s">
        <v>60</v>
      </c>
      <c r="R54" t="s">
        <v>42</v>
      </c>
      <c r="S54">
        <v>41</v>
      </c>
      <c r="T54" t="s">
        <v>34</v>
      </c>
      <c r="U54" t="s">
        <v>50</v>
      </c>
      <c r="V54" t="s">
        <v>67</v>
      </c>
      <c r="W54" t="s">
        <v>72</v>
      </c>
      <c r="X54">
        <v>0</v>
      </c>
      <c r="Y54">
        <v>0</v>
      </c>
      <c r="Z54">
        <v>0</v>
      </c>
      <c r="AA54">
        <v>0</v>
      </c>
      <c r="AB54">
        <v>0</v>
      </c>
      <c r="AC54" s="3">
        <v>45836</v>
      </c>
      <c r="AD54" s="2" t="str">
        <f t="shared" si="1"/>
        <v>Contacted</v>
      </c>
      <c r="AE54">
        <v>0</v>
      </c>
      <c r="AF54" t="s">
        <v>38</v>
      </c>
      <c r="AG54" t="b">
        <v>1</v>
      </c>
      <c r="AH54" t="b">
        <v>0</v>
      </c>
      <c r="AI54" t="str">
        <f ca="1">IF(OR(Table1[[#This Row],[is_active]]="FALSE",Table1[[#This Row],[Days_Since_Last_Purchase]]&gt;90),"Churned","Active")</f>
        <v>Churned</v>
      </c>
    </row>
    <row r="55" spans="1:35" x14ac:dyDescent="0.25">
      <c r="A55" t="s">
        <v>130</v>
      </c>
      <c r="B55" s="1">
        <v>45309</v>
      </c>
      <c r="C55" t="str">
        <f>TEXT(Table1[[#This Row],[signup_date]],"yyyy")</f>
        <v>2024</v>
      </c>
      <c r="D55" t="str">
        <f>TEXT(Table1[[#This Row],[signup_date]],"mmm")</f>
        <v>Jan</v>
      </c>
      <c r="E55" s="3">
        <v>45714</v>
      </c>
      <c r="F55" s="3">
        <v>45864</v>
      </c>
      <c r="G55" s="3" t="str">
        <f>TEXT(Table1[[#This Row],[last_purchase_date]],"yyyy")</f>
        <v>2025</v>
      </c>
      <c r="H55" s="2">
        <f ca="1">IFERROR(TODAY()-Table1[[#This Row],[signup_date]]," - ")</f>
        <v>671</v>
      </c>
      <c r="I55" s="2">
        <f ca="1">IFERROR(TODAY()-Table1[[#This Row],[last_purchase_date]]," - ")</f>
        <v>116</v>
      </c>
      <c r="J55" s="2">
        <f ca="1">IFERROR(1/Table1[[#This Row],[Days_Since_Last_Purchase]],0)</f>
        <v>8.6206896551724137E-3</v>
      </c>
      <c r="K55" s="3" t="str">
        <f t="shared" si="0"/>
        <v>Has Purchased</v>
      </c>
      <c r="L55">
        <v>3</v>
      </c>
      <c r="M55">
        <v>371.07</v>
      </c>
      <c r="N55">
        <v>123.69</v>
      </c>
      <c r="O55">
        <v>190.12</v>
      </c>
      <c r="P55" t="s">
        <v>40</v>
      </c>
      <c r="Q55" t="s">
        <v>32</v>
      </c>
      <c r="R55" t="s">
        <v>48</v>
      </c>
      <c r="S55">
        <v>49</v>
      </c>
      <c r="T55" t="s">
        <v>34</v>
      </c>
      <c r="U55" t="s">
        <v>82</v>
      </c>
      <c r="V55" t="s">
        <v>44</v>
      </c>
      <c r="W55" t="s">
        <v>85</v>
      </c>
      <c r="X55">
        <v>0</v>
      </c>
      <c r="Y55">
        <v>1</v>
      </c>
      <c r="Z55">
        <v>0</v>
      </c>
      <c r="AA55">
        <v>0</v>
      </c>
      <c r="AB55">
        <v>2</v>
      </c>
      <c r="AC55" s="3">
        <v>45884</v>
      </c>
      <c r="AD55" s="2" t="str">
        <f t="shared" si="1"/>
        <v>Contacted</v>
      </c>
      <c r="AE55">
        <v>9</v>
      </c>
      <c r="AF55" t="s">
        <v>52</v>
      </c>
      <c r="AG55" t="b">
        <v>1</v>
      </c>
      <c r="AH55" t="b">
        <v>0</v>
      </c>
      <c r="AI55" t="str">
        <f ca="1">IF(OR(Table1[[#This Row],[is_active]]="FALSE",Table1[[#This Row],[Days_Since_Last_Purchase]]&gt;90),"Churned","Active")</f>
        <v>Churned</v>
      </c>
    </row>
    <row r="56" spans="1:35" x14ac:dyDescent="0.25">
      <c r="A56" t="s">
        <v>131</v>
      </c>
      <c r="B56" s="1">
        <v>43927</v>
      </c>
      <c r="C56" t="str">
        <f>TEXT(Table1[[#This Row],[signup_date]],"yyyy")</f>
        <v>2020</v>
      </c>
      <c r="D56" t="str">
        <f>TEXT(Table1[[#This Row],[signup_date]],"mmm")</f>
        <v>Apr</v>
      </c>
      <c r="E56" s="3">
        <v>45405</v>
      </c>
      <c r="F56" s="3">
        <v>45868</v>
      </c>
      <c r="G56" s="3" t="str">
        <f>TEXT(Table1[[#This Row],[last_purchase_date]],"yyyy")</f>
        <v>2025</v>
      </c>
      <c r="H56" s="2">
        <f ca="1">IFERROR(TODAY()-Table1[[#This Row],[signup_date]]," - ")</f>
        <v>2053</v>
      </c>
      <c r="I56" s="2">
        <f ca="1">IFERROR(TODAY()-Table1[[#This Row],[last_purchase_date]]," - ")</f>
        <v>112</v>
      </c>
      <c r="J56" s="2">
        <f ca="1">IFERROR(1/Table1[[#This Row],[Days_Since_Last_Purchase]],0)</f>
        <v>8.9285714285714281E-3</v>
      </c>
      <c r="K56" s="3" t="str">
        <f t="shared" si="0"/>
        <v>Has Purchased</v>
      </c>
      <c r="L56">
        <v>2</v>
      </c>
      <c r="M56">
        <v>82.36</v>
      </c>
      <c r="N56">
        <v>41.18</v>
      </c>
      <c r="O56">
        <v>53.64</v>
      </c>
      <c r="P56" t="s">
        <v>87</v>
      </c>
      <c r="Q56" t="s">
        <v>88</v>
      </c>
      <c r="R56" t="s">
        <v>48</v>
      </c>
      <c r="S56">
        <v>25</v>
      </c>
      <c r="T56" t="s">
        <v>70</v>
      </c>
      <c r="U56" t="s">
        <v>35</v>
      </c>
      <c r="V56" t="s">
        <v>67</v>
      </c>
      <c r="W56" t="s">
        <v>45</v>
      </c>
      <c r="X56">
        <v>0</v>
      </c>
      <c r="Y56">
        <v>0</v>
      </c>
      <c r="Z56">
        <v>0</v>
      </c>
      <c r="AA56">
        <v>0</v>
      </c>
      <c r="AB56">
        <v>1</v>
      </c>
      <c r="AC56" s="3">
        <v>45443</v>
      </c>
      <c r="AD56" s="2" t="str">
        <f t="shared" si="1"/>
        <v>Contacted</v>
      </c>
      <c r="AE56">
        <v>0</v>
      </c>
      <c r="AF56" t="s">
        <v>73</v>
      </c>
      <c r="AG56" t="b">
        <v>1</v>
      </c>
      <c r="AH56" t="b">
        <v>0</v>
      </c>
      <c r="AI56" t="str">
        <f ca="1">IF(OR(Table1[[#This Row],[is_active]]="FALSE",Table1[[#This Row],[Days_Since_Last_Purchase]]&gt;90),"Churned","Active")</f>
        <v>Churned</v>
      </c>
    </row>
    <row r="57" spans="1:35" x14ac:dyDescent="0.25">
      <c r="A57" t="s">
        <v>132</v>
      </c>
      <c r="B57" s="1">
        <v>45324</v>
      </c>
      <c r="C57" t="str">
        <f>TEXT(Table1[[#This Row],[signup_date]],"yyyy")</f>
        <v>2024</v>
      </c>
      <c r="D57" t="str">
        <f>TEXT(Table1[[#This Row],[signup_date]],"mmm")</f>
        <v>Feb</v>
      </c>
      <c r="E57" s="3">
        <v>45368</v>
      </c>
      <c r="F57" s="3">
        <v>45542</v>
      </c>
      <c r="G57" s="3" t="str">
        <f>TEXT(Table1[[#This Row],[last_purchase_date]],"yyyy")</f>
        <v>2024</v>
      </c>
      <c r="H57" s="2">
        <f ca="1">IFERROR(TODAY()-Table1[[#This Row],[signup_date]]," - ")</f>
        <v>656</v>
      </c>
      <c r="I57" s="2">
        <f ca="1">IFERROR(TODAY()-Table1[[#This Row],[last_purchase_date]]," - ")</f>
        <v>438</v>
      </c>
      <c r="J57" s="2">
        <f ca="1">IFERROR(1/Table1[[#This Row],[Days_Since_Last_Purchase]],0)</f>
        <v>2.2831050228310501E-3</v>
      </c>
      <c r="K57" s="3" t="str">
        <f t="shared" si="0"/>
        <v>Has Purchased</v>
      </c>
      <c r="L57">
        <v>3</v>
      </c>
      <c r="M57">
        <v>218.63</v>
      </c>
      <c r="N57">
        <v>72.88</v>
      </c>
      <c r="O57">
        <v>111.69</v>
      </c>
      <c r="P57" t="s">
        <v>31</v>
      </c>
      <c r="Q57" t="s">
        <v>60</v>
      </c>
      <c r="R57" t="s">
        <v>48</v>
      </c>
      <c r="S57">
        <v>26</v>
      </c>
      <c r="T57" t="s">
        <v>70</v>
      </c>
      <c r="U57" t="s">
        <v>50</v>
      </c>
      <c r="V57" t="s">
        <v>56</v>
      </c>
      <c r="W57" t="s">
        <v>36</v>
      </c>
      <c r="X57">
        <v>0</v>
      </c>
      <c r="Y57">
        <v>0</v>
      </c>
      <c r="Z57">
        <v>0</v>
      </c>
      <c r="AA57">
        <v>0</v>
      </c>
      <c r="AB57">
        <v>0</v>
      </c>
      <c r="AC57" s="3">
        <v>45780</v>
      </c>
      <c r="AD57" s="2" t="str">
        <f t="shared" si="1"/>
        <v>Contacted</v>
      </c>
      <c r="AE57">
        <v>0</v>
      </c>
      <c r="AF57" t="s">
        <v>73</v>
      </c>
      <c r="AG57" t="b">
        <v>1</v>
      </c>
      <c r="AH57" t="b">
        <v>1</v>
      </c>
      <c r="AI57" t="str">
        <f ca="1">IF(OR(Table1[[#This Row],[is_active]]="FALSE",Table1[[#This Row],[Days_Since_Last_Purchase]]&gt;90),"Churned","Active")</f>
        <v>Churned</v>
      </c>
    </row>
    <row r="58" spans="1:35" x14ac:dyDescent="0.25">
      <c r="A58" t="s">
        <v>133</v>
      </c>
      <c r="B58" s="1">
        <v>45281</v>
      </c>
      <c r="C58" t="str">
        <f>TEXT(Table1[[#This Row],[signup_date]],"yyyy")</f>
        <v>2023</v>
      </c>
      <c r="D58" t="str">
        <f>TEXT(Table1[[#This Row],[signup_date]],"mmm")</f>
        <v>Dec</v>
      </c>
      <c r="E58" s="3">
        <v>45361</v>
      </c>
      <c r="F58" s="3">
        <v>45682</v>
      </c>
      <c r="G58" s="3" t="str">
        <f>TEXT(Table1[[#This Row],[last_purchase_date]],"yyyy")</f>
        <v>2025</v>
      </c>
      <c r="H58" s="2">
        <f ca="1">IFERROR(TODAY()-Table1[[#This Row],[signup_date]]," - ")</f>
        <v>699</v>
      </c>
      <c r="I58" s="2">
        <f ca="1">IFERROR(TODAY()-Table1[[#This Row],[last_purchase_date]]," - ")</f>
        <v>298</v>
      </c>
      <c r="J58" s="2">
        <f ca="1">IFERROR(1/Table1[[#This Row],[Days_Since_Last_Purchase]],0)</f>
        <v>3.3557046979865771E-3</v>
      </c>
      <c r="K58" s="3" t="str">
        <f t="shared" si="0"/>
        <v>Has Purchased</v>
      </c>
      <c r="L58">
        <v>3</v>
      </c>
      <c r="M58">
        <v>164.15</v>
      </c>
      <c r="N58">
        <v>54.72</v>
      </c>
      <c r="O58">
        <v>29.02</v>
      </c>
      <c r="P58" t="s">
        <v>65</v>
      </c>
      <c r="Q58" t="s">
        <v>69</v>
      </c>
      <c r="R58" t="s">
        <v>33</v>
      </c>
      <c r="S58">
        <v>32</v>
      </c>
      <c r="T58" t="s">
        <v>34</v>
      </c>
      <c r="U58" t="s">
        <v>82</v>
      </c>
      <c r="V58" t="s">
        <v>63</v>
      </c>
      <c r="W58" t="s">
        <v>72</v>
      </c>
      <c r="X58">
        <v>0</v>
      </c>
      <c r="Y58">
        <v>0</v>
      </c>
      <c r="Z58">
        <v>0</v>
      </c>
      <c r="AA58">
        <v>0</v>
      </c>
      <c r="AB58">
        <v>1</v>
      </c>
      <c r="AC58" s="3">
        <v>45534</v>
      </c>
      <c r="AD58" s="2" t="str">
        <f t="shared" si="1"/>
        <v>Contacted</v>
      </c>
      <c r="AE58">
        <v>0</v>
      </c>
      <c r="AF58" t="s">
        <v>52</v>
      </c>
      <c r="AG58" t="b">
        <v>1</v>
      </c>
      <c r="AH58" t="b">
        <v>0</v>
      </c>
      <c r="AI58" t="str">
        <f ca="1">IF(OR(Table1[[#This Row],[is_active]]="FALSE",Table1[[#This Row],[Days_Since_Last_Purchase]]&gt;90),"Churned","Active")</f>
        <v>Churned</v>
      </c>
    </row>
    <row r="59" spans="1:35" x14ac:dyDescent="0.25">
      <c r="A59" t="s">
        <v>134</v>
      </c>
      <c r="B59" s="1">
        <v>44146</v>
      </c>
      <c r="C59" t="str">
        <f>TEXT(Table1[[#This Row],[signup_date]],"yyyy")</f>
        <v>2020</v>
      </c>
      <c r="D59" t="str">
        <f>TEXT(Table1[[#This Row],[signup_date]],"mmm")</f>
        <v>Nov</v>
      </c>
      <c r="E59" s="3">
        <v>44677</v>
      </c>
      <c r="F59" s="3">
        <v>44821</v>
      </c>
      <c r="G59" s="3" t="str">
        <f>TEXT(Table1[[#This Row],[last_purchase_date]],"yyyy")</f>
        <v>2022</v>
      </c>
      <c r="H59" s="2">
        <f ca="1">IFERROR(TODAY()-Table1[[#This Row],[signup_date]]," - ")</f>
        <v>1834</v>
      </c>
      <c r="I59" s="2">
        <f ca="1">IFERROR(TODAY()-Table1[[#This Row],[last_purchase_date]]," - ")</f>
        <v>1159</v>
      </c>
      <c r="J59" s="2">
        <f ca="1">IFERROR(1/Table1[[#This Row],[Days_Since_Last_Purchase]],0)</f>
        <v>8.6281276962899055E-4</v>
      </c>
      <c r="K59" s="3" t="str">
        <f t="shared" si="0"/>
        <v>Has Purchased</v>
      </c>
      <c r="L59">
        <v>2</v>
      </c>
      <c r="M59">
        <v>2.2999999999999998</v>
      </c>
      <c r="N59">
        <v>1.1499999999999999</v>
      </c>
      <c r="O59">
        <v>0.75</v>
      </c>
      <c r="P59" t="s">
        <v>40</v>
      </c>
      <c r="Q59" t="s">
        <v>88</v>
      </c>
      <c r="R59" t="s">
        <v>33</v>
      </c>
      <c r="S59">
        <v>33</v>
      </c>
      <c r="T59" t="s">
        <v>34</v>
      </c>
      <c r="U59" t="s">
        <v>90</v>
      </c>
      <c r="V59" t="s">
        <v>63</v>
      </c>
      <c r="W59" t="s">
        <v>72</v>
      </c>
      <c r="X59">
        <v>0</v>
      </c>
      <c r="Y59">
        <v>1</v>
      </c>
      <c r="Z59">
        <v>0</v>
      </c>
      <c r="AA59">
        <v>0</v>
      </c>
      <c r="AB59">
        <v>0</v>
      </c>
      <c r="AC59" s="3">
        <v>45679</v>
      </c>
      <c r="AD59" s="2" t="str">
        <f t="shared" si="1"/>
        <v>Contacted</v>
      </c>
      <c r="AE59">
        <v>0</v>
      </c>
      <c r="AF59" t="s">
        <v>38</v>
      </c>
      <c r="AG59" t="b">
        <v>1</v>
      </c>
      <c r="AH59" t="b">
        <v>0</v>
      </c>
      <c r="AI59" t="str">
        <f ca="1">IF(OR(Table1[[#This Row],[is_active]]="FALSE",Table1[[#This Row],[Days_Since_Last_Purchase]]&gt;90),"Churned","Active")</f>
        <v>Churned</v>
      </c>
    </row>
    <row r="60" spans="1:35" x14ac:dyDescent="0.25">
      <c r="A60" t="s">
        <v>135</v>
      </c>
      <c r="B60" s="1">
        <v>43932</v>
      </c>
      <c r="C60" t="str">
        <f>TEXT(Table1[[#This Row],[signup_date]],"yyyy")</f>
        <v>2020</v>
      </c>
      <c r="D60" t="str">
        <f>TEXT(Table1[[#This Row],[signup_date]],"mmm")</f>
        <v>Apr</v>
      </c>
      <c r="E60" s="3">
        <v>44380</v>
      </c>
      <c r="F60" s="3">
        <v>45759</v>
      </c>
      <c r="G60" s="3" t="str">
        <f>TEXT(Table1[[#This Row],[last_purchase_date]],"yyyy")</f>
        <v>2025</v>
      </c>
      <c r="H60" s="2">
        <f ca="1">IFERROR(TODAY()-Table1[[#This Row],[signup_date]]," - ")</f>
        <v>2048</v>
      </c>
      <c r="I60" s="2">
        <f ca="1">IFERROR(TODAY()-Table1[[#This Row],[last_purchase_date]]," - ")</f>
        <v>221</v>
      </c>
      <c r="J60" s="2">
        <f ca="1">IFERROR(1/Table1[[#This Row],[Days_Since_Last_Purchase]],0)</f>
        <v>4.5248868778280547E-3</v>
      </c>
      <c r="K60" s="3" t="str">
        <f t="shared" si="0"/>
        <v>Has Purchased</v>
      </c>
      <c r="L60">
        <v>5</v>
      </c>
      <c r="M60">
        <v>323.02</v>
      </c>
      <c r="N60">
        <v>64.599999999999994</v>
      </c>
      <c r="O60">
        <v>29.68</v>
      </c>
      <c r="P60" t="s">
        <v>87</v>
      </c>
      <c r="Q60" t="s">
        <v>104</v>
      </c>
      <c r="R60" t="s">
        <v>48</v>
      </c>
      <c r="S60">
        <v>20</v>
      </c>
      <c r="T60" t="s">
        <v>70</v>
      </c>
      <c r="U60" t="s">
        <v>43</v>
      </c>
      <c r="V60" t="s">
        <v>35</v>
      </c>
      <c r="W60" t="s">
        <v>100</v>
      </c>
      <c r="X60">
        <v>0</v>
      </c>
      <c r="Y60">
        <v>0</v>
      </c>
      <c r="Z60">
        <v>1</v>
      </c>
      <c r="AA60">
        <v>0</v>
      </c>
      <c r="AB60">
        <v>1</v>
      </c>
      <c r="AC60" s="3">
        <v>45770</v>
      </c>
      <c r="AD60" s="2" t="str">
        <f t="shared" si="1"/>
        <v>Contacted</v>
      </c>
      <c r="AE60">
        <v>1</v>
      </c>
      <c r="AF60" t="s">
        <v>38</v>
      </c>
      <c r="AG60" t="b">
        <v>1</v>
      </c>
      <c r="AH60" t="b">
        <v>0</v>
      </c>
      <c r="AI60" t="str">
        <f ca="1">IF(OR(Table1[[#This Row],[is_active]]="FALSE",Table1[[#This Row],[Days_Since_Last_Purchase]]&gt;90),"Churned","Active")</f>
        <v>Churned</v>
      </c>
    </row>
    <row r="61" spans="1:35" x14ac:dyDescent="0.25">
      <c r="A61" t="s">
        <v>136</v>
      </c>
      <c r="B61" s="1">
        <v>44331</v>
      </c>
      <c r="C61" t="str">
        <f>TEXT(Table1[[#This Row],[signup_date]],"yyyy")</f>
        <v>2021</v>
      </c>
      <c r="D61" t="str">
        <f>TEXT(Table1[[#This Row],[signup_date]],"mmm")</f>
        <v>May</v>
      </c>
      <c r="E61" s="3">
        <v>44617</v>
      </c>
      <c r="F61" s="3">
        <v>45062</v>
      </c>
      <c r="G61" s="3" t="str">
        <f>TEXT(Table1[[#This Row],[last_purchase_date]],"yyyy")</f>
        <v>2023</v>
      </c>
      <c r="H61" s="2">
        <f ca="1">IFERROR(TODAY()-Table1[[#This Row],[signup_date]]," - ")</f>
        <v>1649</v>
      </c>
      <c r="I61" s="2">
        <f ca="1">IFERROR(TODAY()-Table1[[#This Row],[last_purchase_date]]," - ")</f>
        <v>918</v>
      </c>
      <c r="J61" s="2">
        <f ca="1">IFERROR(1/Table1[[#This Row],[Days_Since_Last_Purchase]],0)</f>
        <v>1.0893246187363835E-3</v>
      </c>
      <c r="K61" s="3" t="str">
        <f t="shared" si="0"/>
        <v>Has Purchased</v>
      </c>
      <c r="L61">
        <v>3</v>
      </c>
      <c r="M61">
        <v>130.33000000000001</v>
      </c>
      <c r="N61">
        <v>43.44</v>
      </c>
      <c r="O61">
        <v>15.8</v>
      </c>
      <c r="P61" t="s">
        <v>65</v>
      </c>
      <c r="Q61" t="s">
        <v>76</v>
      </c>
      <c r="R61" t="s">
        <v>42</v>
      </c>
      <c r="S61">
        <v>17</v>
      </c>
      <c r="T61" t="s">
        <v>49</v>
      </c>
      <c r="U61" t="s">
        <v>82</v>
      </c>
      <c r="V61" t="s">
        <v>56</v>
      </c>
      <c r="W61" t="s">
        <v>57</v>
      </c>
      <c r="X61">
        <v>0</v>
      </c>
      <c r="Y61">
        <v>0</v>
      </c>
      <c r="Z61">
        <v>0</v>
      </c>
      <c r="AA61">
        <v>0</v>
      </c>
      <c r="AB61">
        <v>1</v>
      </c>
      <c r="AC61" s="3">
        <v>44691</v>
      </c>
      <c r="AD61" s="2" t="str">
        <f t="shared" si="1"/>
        <v>Contacted</v>
      </c>
      <c r="AE61">
        <v>0</v>
      </c>
      <c r="AF61" t="s">
        <v>73</v>
      </c>
      <c r="AG61" t="b">
        <v>1</v>
      </c>
      <c r="AH61" t="b">
        <v>1</v>
      </c>
      <c r="AI61" t="str">
        <f ca="1">IF(OR(Table1[[#This Row],[is_active]]="FALSE",Table1[[#This Row],[Days_Since_Last_Purchase]]&gt;90),"Churned","Active")</f>
        <v>Churned</v>
      </c>
    </row>
    <row r="62" spans="1:35" x14ac:dyDescent="0.25">
      <c r="A62" t="s">
        <v>137</v>
      </c>
      <c r="B62" s="1">
        <v>43998</v>
      </c>
      <c r="C62" t="str">
        <f>TEXT(Table1[[#This Row],[signup_date]],"yyyy")</f>
        <v>2020</v>
      </c>
      <c r="D62" t="str">
        <f>TEXT(Table1[[#This Row],[signup_date]],"mmm")</f>
        <v>Jun</v>
      </c>
      <c r="E62" s="3">
        <v>45213</v>
      </c>
      <c r="F62" s="3">
        <v>45649</v>
      </c>
      <c r="G62" s="3" t="str">
        <f>TEXT(Table1[[#This Row],[last_purchase_date]],"yyyy")</f>
        <v>2024</v>
      </c>
      <c r="H62" s="2">
        <f ca="1">IFERROR(TODAY()-Table1[[#This Row],[signup_date]]," - ")</f>
        <v>1982</v>
      </c>
      <c r="I62" s="2">
        <f ca="1">IFERROR(TODAY()-Table1[[#This Row],[last_purchase_date]]," - ")</f>
        <v>331</v>
      </c>
      <c r="J62" s="2">
        <f ca="1">IFERROR(1/Table1[[#This Row],[Days_Since_Last_Purchase]],0)</f>
        <v>3.0211480362537764E-3</v>
      </c>
      <c r="K62" s="3" t="str">
        <f t="shared" si="0"/>
        <v>Has Purchased</v>
      </c>
      <c r="L62">
        <v>3</v>
      </c>
      <c r="M62">
        <v>79.260000000000005</v>
      </c>
      <c r="N62">
        <v>26.42</v>
      </c>
      <c r="O62">
        <v>39.71</v>
      </c>
      <c r="P62" t="s">
        <v>87</v>
      </c>
      <c r="Q62" t="s">
        <v>54</v>
      </c>
      <c r="R62" t="s">
        <v>42</v>
      </c>
      <c r="S62">
        <v>36</v>
      </c>
      <c r="T62" t="s">
        <v>34</v>
      </c>
      <c r="U62" t="s">
        <v>35</v>
      </c>
      <c r="V62" t="s">
        <v>56</v>
      </c>
      <c r="W62" t="s">
        <v>96</v>
      </c>
      <c r="X62">
        <v>0</v>
      </c>
      <c r="Y62">
        <v>0</v>
      </c>
      <c r="Z62">
        <v>1</v>
      </c>
      <c r="AA62">
        <v>0</v>
      </c>
      <c r="AB62">
        <v>1</v>
      </c>
      <c r="AC62" s="3">
        <v>45695</v>
      </c>
      <c r="AD62" s="2" t="str">
        <f t="shared" si="1"/>
        <v>Contacted</v>
      </c>
      <c r="AE62">
        <v>0</v>
      </c>
      <c r="AF62" t="s">
        <v>38</v>
      </c>
      <c r="AG62" t="b">
        <v>1</v>
      </c>
      <c r="AH62" t="b">
        <v>1</v>
      </c>
      <c r="AI62" t="str">
        <f ca="1">IF(OR(Table1[[#This Row],[is_active]]="FALSE",Table1[[#This Row],[Days_Since_Last_Purchase]]&gt;90),"Churned","Active")</f>
        <v>Churned</v>
      </c>
    </row>
    <row r="63" spans="1:35" x14ac:dyDescent="0.25">
      <c r="A63" t="s">
        <v>138</v>
      </c>
      <c r="B63" s="1">
        <v>44850</v>
      </c>
      <c r="C63" t="str">
        <f>TEXT(Table1[[#This Row],[signup_date]],"yyyy")</f>
        <v>2022</v>
      </c>
      <c r="D63" t="str">
        <f>TEXT(Table1[[#This Row],[signup_date]],"mmm")</f>
        <v>Oct</v>
      </c>
      <c r="E63" s="3">
        <v>45128</v>
      </c>
      <c r="F63" s="3">
        <v>45251</v>
      </c>
      <c r="G63" s="3" t="str">
        <f>TEXT(Table1[[#This Row],[last_purchase_date]],"yyyy")</f>
        <v>2023</v>
      </c>
      <c r="H63" s="2">
        <f ca="1">IFERROR(TODAY()-Table1[[#This Row],[signup_date]]," - ")</f>
        <v>1130</v>
      </c>
      <c r="I63" s="2">
        <f ca="1">IFERROR(TODAY()-Table1[[#This Row],[last_purchase_date]]," - ")</f>
        <v>729</v>
      </c>
      <c r="J63" s="2">
        <f ca="1">IFERROR(1/Table1[[#This Row],[Days_Since_Last_Purchase]],0)</f>
        <v>1.3717421124828531E-3</v>
      </c>
      <c r="K63" s="3" t="str">
        <f t="shared" si="0"/>
        <v>Has Purchased</v>
      </c>
      <c r="L63">
        <v>2</v>
      </c>
      <c r="M63">
        <v>235.42</v>
      </c>
      <c r="N63">
        <v>117.71</v>
      </c>
      <c r="O63">
        <v>0.5</v>
      </c>
      <c r="P63" t="s">
        <v>87</v>
      </c>
      <c r="Q63" t="s">
        <v>95</v>
      </c>
      <c r="R63" t="s">
        <v>48</v>
      </c>
      <c r="S63">
        <v>22</v>
      </c>
      <c r="T63" t="s">
        <v>70</v>
      </c>
      <c r="U63" t="s">
        <v>55</v>
      </c>
      <c r="V63" t="s">
        <v>67</v>
      </c>
      <c r="W63" t="s">
        <v>100</v>
      </c>
      <c r="X63">
        <v>1</v>
      </c>
      <c r="Y63">
        <v>1</v>
      </c>
      <c r="Z63">
        <v>0</v>
      </c>
      <c r="AA63">
        <v>0</v>
      </c>
      <c r="AB63">
        <v>1</v>
      </c>
      <c r="AC63" s="3">
        <v>45403</v>
      </c>
      <c r="AD63" s="2" t="str">
        <f t="shared" si="1"/>
        <v>Contacted</v>
      </c>
      <c r="AE63">
        <v>0</v>
      </c>
      <c r="AF63" t="s">
        <v>73</v>
      </c>
      <c r="AG63" t="b">
        <v>1</v>
      </c>
      <c r="AH63" t="b">
        <v>0</v>
      </c>
      <c r="AI63" t="str">
        <f ca="1">IF(OR(Table1[[#This Row],[is_active]]="FALSE",Table1[[#This Row],[Days_Since_Last_Purchase]]&gt;90),"Churned","Active")</f>
        <v>Churned</v>
      </c>
    </row>
    <row r="64" spans="1:35" x14ac:dyDescent="0.25">
      <c r="A64" t="s">
        <v>139</v>
      </c>
      <c r="B64" s="1">
        <v>44807</v>
      </c>
      <c r="C64" t="str">
        <f>TEXT(Table1[[#This Row],[signup_date]],"yyyy")</f>
        <v>2022</v>
      </c>
      <c r="D64" t="str">
        <f>TEXT(Table1[[#This Row],[signup_date]],"mmm")</f>
        <v>Sep</v>
      </c>
      <c r="E64" s="3">
        <v>45635</v>
      </c>
      <c r="F64" s="3">
        <v>45883</v>
      </c>
      <c r="G64" s="3" t="str">
        <f>TEXT(Table1[[#This Row],[last_purchase_date]],"yyyy")</f>
        <v>2025</v>
      </c>
      <c r="H64" s="2">
        <f ca="1">IFERROR(TODAY()-Table1[[#This Row],[signup_date]]," - ")</f>
        <v>1173</v>
      </c>
      <c r="I64" s="2">
        <f ca="1">IFERROR(TODAY()-Table1[[#This Row],[last_purchase_date]]," - ")</f>
        <v>97</v>
      </c>
      <c r="J64" s="2">
        <f ca="1">IFERROR(1/Table1[[#This Row],[Days_Since_Last_Purchase]],0)</f>
        <v>1.0309278350515464E-2</v>
      </c>
      <c r="K64" s="3" t="str">
        <f t="shared" si="0"/>
        <v>Has Purchased</v>
      </c>
      <c r="L64">
        <v>5</v>
      </c>
      <c r="M64">
        <v>308.26</v>
      </c>
      <c r="N64">
        <v>61.65</v>
      </c>
      <c r="O64">
        <v>132.22999999999999</v>
      </c>
      <c r="P64" t="s">
        <v>47</v>
      </c>
      <c r="Q64" t="s">
        <v>76</v>
      </c>
      <c r="R64" t="s">
        <v>42</v>
      </c>
      <c r="S64">
        <v>28</v>
      </c>
      <c r="T64" t="s">
        <v>70</v>
      </c>
      <c r="U64" t="s">
        <v>35</v>
      </c>
      <c r="V64" t="s">
        <v>56</v>
      </c>
      <c r="W64" t="s">
        <v>51</v>
      </c>
      <c r="X64">
        <v>0</v>
      </c>
      <c r="Y64">
        <v>1</v>
      </c>
      <c r="Z64">
        <v>1</v>
      </c>
      <c r="AA64">
        <v>1</v>
      </c>
      <c r="AB64">
        <v>1</v>
      </c>
      <c r="AC64" s="2" t="s">
        <v>2542</v>
      </c>
      <c r="AD64" s="2" t="str">
        <f t="shared" si="1"/>
        <v>Never Contacted</v>
      </c>
      <c r="AE64">
        <v>1</v>
      </c>
      <c r="AF64" t="s">
        <v>38</v>
      </c>
      <c r="AG64" t="b">
        <v>1</v>
      </c>
      <c r="AH64" t="b">
        <v>1</v>
      </c>
      <c r="AI64" t="str">
        <f ca="1">IF(OR(Table1[[#This Row],[is_active]]="FALSE",Table1[[#This Row],[Days_Since_Last_Purchase]]&gt;90),"Churned","Active")</f>
        <v>Churned</v>
      </c>
    </row>
    <row r="65" spans="1:35" x14ac:dyDescent="0.25">
      <c r="A65" t="s">
        <v>140</v>
      </c>
      <c r="B65" s="1">
        <v>44624</v>
      </c>
      <c r="C65" t="str">
        <f>TEXT(Table1[[#This Row],[signup_date]],"yyyy")</f>
        <v>2022</v>
      </c>
      <c r="D65" t="str">
        <f>TEXT(Table1[[#This Row],[signup_date]],"mmm")</f>
        <v>Mar</v>
      </c>
      <c r="E65" s="3">
        <v>44684</v>
      </c>
      <c r="F65" s="3">
        <v>45649</v>
      </c>
      <c r="G65" s="3" t="str">
        <f>TEXT(Table1[[#This Row],[last_purchase_date]],"yyyy")</f>
        <v>2024</v>
      </c>
      <c r="H65" s="2">
        <f ca="1">IFERROR(TODAY()-Table1[[#This Row],[signup_date]]," - ")</f>
        <v>1356</v>
      </c>
      <c r="I65" s="2">
        <f ca="1">IFERROR(TODAY()-Table1[[#This Row],[last_purchase_date]]," - ")</f>
        <v>331</v>
      </c>
      <c r="J65" s="2">
        <f ca="1">IFERROR(1/Table1[[#This Row],[Days_Since_Last_Purchase]],0)</f>
        <v>3.0211480362537764E-3</v>
      </c>
      <c r="K65" s="3" t="str">
        <f t="shared" si="0"/>
        <v>Has Purchased</v>
      </c>
      <c r="L65">
        <v>1</v>
      </c>
      <c r="M65">
        <v>29.15</v>
      </c>
      <c r="N65">
        <v>29.15</v>
      </c>
      <c r="O65">
        <v>47.59</v>
      </c>
      <c r="P65" t="s">
        <v>65</v>
      </c>
      <c r="Q65" t="s">
        <v>95</v>
      </c>
      <c r="R65" t="s">
        <v>48</v>
      </c>
      <c r="S65">
        <v>19</v>
      </c>
      <c r="T65" t="s">
        <v>49</v>
      </c>
      <c r="U65" t="s">
        <v>35</v>
      </c>
      <c r="V65" t="s">
        <v>56</v>
      </c>
      <c r="W65" t="s">
        <v>45</v>
      </c>
      <c r="X65">
        <v>0</v>
      </c>
      <c r="Y65">
        <v>0</v>
      </c>
      <c r="Z65">
        <v>0</v>
      </c>
      <c r="AA65">
        <v>0</v>
      </c>
      <c r="AB65">
        <v>0</v>
      </c>
      <c r="AC65" s="3">
        <v>45285</v>
      </c>
      <c r="AD65" s="2" t="str">
        <f t="shared" si="1"/>
        <v>Contacted</v>
      </c>
      <c r="AE65">
        <v>0</v>
      </c>
      <c r="AF65" t="s">
        <v>38</v>
      </c>
      <c r="AG65" t="b">
        <v>1</v>
      </c>
      <c r="AH65" t="b">
        <v>1</v>
      </c>
      <c r="AI65" t="str">
        <f ca="1">IF(OR(Table1[[#This Row],[is_active]]="FALSE",Table1[[#This Row],[Days_Since_Last_Purchase]]&gt;90),"Churned","Active")</f>
        <v>Churned</v>
      </c>
    </row>
    <row r="66" spans="1:35" x14ac:dyDescent="0.25">
      <c r="A66" t="s">
        <v>141</v>
      </c>
      <c r="B66" s="1">
        <v>44282</v>
      </c>
      <c r="C66" t="str">
        <f>TEXT(Table1[[#This Row],[signup_date]],"yyyy")</f>
        <v>2021</v>
      </c>
      <c r="D66" t="str">
        <f>TEXT(Table1[[#This Row],[signup_date]],"mmm")</f>
        <v>Mar</v>
      </c>
      <c r="E66" s="3">
        <v>44749</v>
      </c>
      <c r="F66" s="3">
        <v>45391</v>
      </c>
      <c r="G66" s="3" t="str">
        <f>TEXT(Table1[[#This Row],[last_purchase_date]],"yyyy")</f>
        <v>2024</v>
      </c>
      <c r="H66" s="2">
        <f ca="1">IFERROR(TODAY()-Table1[[#This Row],[signup_date]]," - ")</f>
        <v>1698</v>
      </c>
      <c r="I66" s="2">
        <f ca="1">IFERROR(TODAY()-Table1[[#This Row],[last_purchase_date]]," - ")</f>
        <v>589</v>
      </c>
      <c r="J66" s="2">
        <f ca="1">IFERROR(1/Table1[[#This Row],[Days_Since_Last_Purchase]],0)</f>
        <v>1.697792869269949E-3</v>
      </c>
      <c r="K66" s="3" t="str">
        <f t="shared" ref="K66:K129" si="2">IF(E66="-","Never Purchase","Has Purchased")</f>
        <v>Has Purchased</v>
      </c>
      <c r="L66">
        <v>5</v>
      </c>
      <c r="M66">
        <v>405.93</v>
      </c>
      <c r="N66">
        <v>81.19</v>
      </c>
      <c r="O66">
        <v>141.97</v>
      </c>
      <c r="P66" t="s">
        <v>65</v>
      </c>
      <c r="Q66" t="s">
        <v>62</v>
      </c>
      <c r="R66" t="s">
        <v>48</v>
      </c>
      <c r="S66">
        <v>36</v>
      </c>
      <c r="T66" t="s">
        <v>34</v>
      </c>
      <c r="U66" t="s">
        <v>35</v>
      </c>
      <c r="V66" t="s">
        <v>56</v>
      </c>
      <c r="W66" t="s">
        <v>45</v>
      </c>
      <c r="X66">
        <v>0</v>
      </c>
      <c r="Y66">
        <v>0</v>
      </c>
      <c r="Z66">
        <v>0</v>
      </c>
      <c r="AA66">
        <v>0</v>
      </c>
      <c r="AB66">
        <v>1</v>
      </c>
      <c r="AC66" s="3">
        <v>44658</v>
      </c>
      <c r="AD66" s="2" t="str">
        <f t="shared" si="1"/>
        <v>Contacted</v>
      </c>
      <c r="AE66">
        <v>2</v>
      </c>
      <c r="AF66" t="s">
        <v>73</v>
      </c>
      <c r="AG66" t="b">
        <v>1</v>
      </c>
      <c r="AH66" t="b">
        <v>0</v>
      </c>
      <c r="AI66" t="str">
        <f ca="1">IF(OR(Table1[[#This Row],[is_active]]="FALSE",Table1[[#This Row],[Days_Since_Last_Purchase]]&gt;90),"Churned","Active")</f>
        <v>Churned</v>
      </c>
    </row>
    <row r="67" spans="1:35" x14ac:dyDescent="0.25">
      <c r="A67" t="s">
        <v>142</v>
      </c>
      <c r="B67" s="1">
        <v>44299</v>
      </c>
      <c r="C67" t="str">
        <f>TEXT(Table1[[#This Row],[signup_date]],"yyyy")</f>
        <v>2021</v>
      </c>
      <c r="D67" t="str">
        <f>TEXT(Table1[[#This Row],[signup_date]],"mmm")</f>
        <v>Apr</v>
      </c>
      <c r="E67" s="3">
        <v>45885</v>
      </c>
      <c r="F67" s="3">
        <v>45940</v>
      </c>
      <c r="G67" s="3" t="str">
        <f>TEXT(Table1[[#This Row],[last_purchase_date]],"yyyy")</f>
        <v>2025</v>
      </c>
      <c r="H67" s="2">
        <f ca="1">IFERROR(TODAY()-Table1[[#This Row],[signup_date]]," - ")</f>
        <v>1681</v>
      </c>
      <c r="I67" s="2">
        <f ca="1">IFERROR(TODAY()-Table1[[#This Row],[last_purchase_date]]," - ")</f>
        <v>40</v>
      </c>
      <c r="J67" s="2">
        <f ca="1">IFERROR(1/Table1[[#This Row],[Days_Since_Last_Purchase]],0)</f>
        <v>2.5000000000000001E-2</v>
      </c>
      <c r="K67" s="3" t="str">
        <f t="shared" si="2"/>
        <v>Has Purchased</v>
      </c>
      <c r="L67">
        <v>5</v>
      </c>
      <c r="M67">
        <v>274.89999999999998</v>
      </c>
      <c r="N67">
        <v>54.98</v>
      </c>
      <c r="O67">
        <v>30.09</v>
      </c>
      <c r="P67" t="s">
        <v>40</v>
      </c>
      <c r="Q67" t="s">
        <v>88</v>
      </c>
      <c r="R67" t="s">
        <v>42</v>
      </c>
      <c r="S67">
        <v>40</v>
      </c>
      <c r="T67" t="s">
        <v>34</v>
      </c>
      <c r="U67" t="s">
        <v>55</v>
      </c>
      <c r="V67" t="s">
        <v>63</v>
      </c>
      <c r="W67" t="s">
        <v>57</v>
      </c>
      <c r="X67">
        <v>0</v>
      </c>
      <c r="Y67">
        <v>0</v>
      </c>
      <c r="Z67">
        <v>0</v>
      </c>
      <c r="AA67">
        <v>0</v>
      </c>
      <c r="AB67">
        <v>0</v>
      </c>
      <c r="AC67" s="3">
        <v>44454</v>
      </c>
      <c r="AD67" s="2" t="str">
        <f t="shared" ref="AD67:AD130" si="3">IF(AC67="-","Never Contacted","Contacted")</f>
        <v>Contacted</v>
      </c>
      <c r="AE67">
        <v>1</v>
      </c>
      <c r="AF67" t="s">
        <v>38</v>
      </c>
      <c r="AG67" t="b">
        <v>1</v>
      </c>
      <c r="AH67" t="b">
        <v>1</v>
      </c>
      <c r="AI67" t="str">
        <f ca="1">IF(OR(Table1[[#This Row],[is_active]]="FALSE",Table1[[#This Row],[Days_Since_Last_Purchase]]&gt;90),"Churned","Active")</f>
        <v>Active</v>
      </c>
    </row>
    <row r="68" spans="1:35" x14ac:dyDescent="0.25">
      <c r="A68" t="s">
        <v>143</v>
      </c>
      <c r="B68" s="1">
        <v>44772</v>
      </c>
      <c r="C68" t="str">
        <f>TEXT(Table1[[#This Row],[signup_date]],"yyyy")</f>
        <v>2022</v>
      </c>
      <c r="D68" t="str">
        <f>TEXT(Table1[[#This Row],[signup_date]],"mmm")</f>
        <v>Jul</v>
      </c>
      <c r="E68" s="3">
        <v>45821</v>
      </c>
      <c r="F68" s="3">
        <v>45916</v>
      </c>
      <c r="G68" s="3" t="str">
        <f>TEXT(Table1[[#This Row],[last_purchase_date]],"yyyy")</f>
        <v>2025</v>
      </c>
      <c r="H68" s="2">
        <f ca="1">IFERROR(TODAY()-Table1[[#This Row],[signup_date]]," - ")</f>
        <v>1208</v>
      </c>
      <c r="I68" s="2">
        <f ca="1">IFERROR(TODAY()-Table1[[#This Row],[last_purchase_date]]," - ")</f>
        <v>64</v>
      </c>
      <c r="J68" s="2">
        <f ca="1">IFERROR(1/Table1[[#This Row],[Days_Since_Last_Purchase]],0)</f>
        <v>1.5625E-2</v>
      </c>
      <c r="K68" s="3" t="str">
        <f t="shared" si="2"/>
        <v>Has Purchased</v>
      </c>
      <c r="L68">
        <v>4</v>
      </c>
      <c r="M68">
        <v>21.63</v>
      </c>
      <c r="N68">
        <v>5.41</v>
      </c>
      <c r="O68">
        <v>5.85</v>
      </c>
      <c r="P68" t="s">
        <v>40</v>
      </c>
      <c r="Q68" t="s">
        <v>32</v>
      </c>
      <c r="R68" t="s">
        <v>42</v>
      </c>
      <c r="S68">
        <v>20</v>
      </c>
      <c r="T68" t="s">
        <v>70</v>
      </c>
      <c r="U68" t="s">
        <v>43</v>
      </c>
      <c r="V68" t="s">
        <v>67</v>
      </c>
      <c r="W68" t="s">
        <v>45</v>
      </c>
      <c r="X68">
        <v>0</v>
      </c>
      <c r="Y68">
        <v>1</v>
      </c>
      <c r="Z68">
        <v>0</v>
      </c>
      <c r="AA68">
        <v>0</v>
      </c>
      <c r="AB68">
        <v>1</v>
      </c>
      <c r="AC68" s="3">
        <v>45850</v>
      </c>
      <c r="AD68" s="2" t="str">
        <f t="shared" si="3"/>
        <v>Contacted</v>
      </c>
      <c r="AE68">
        <v>0</v>
      </c>
      <c r="AF68" t="s">
        <v>52</v>
      </c>
      <c r="AG68" t="b">
        <v>1</v>
      </c>
      <c r="AH68" t="b">
        <v>0</v>
      </c>
      <c r="AI68" t="str">
        <f ca="1">IF(OR(Table1[[#This Row],[is_active]]="FALSE",Table1[[#This Row],[Days_Since_Last_Purchase]]&gt;90),"Churned","Active")</f>
        <v>Active</v>
      </c>
    </row>
    <row r="69" spans="1:35" x14ac:dyDescent="0.25">
      <c r="A69" t="s">
        <v>144</v>
      </c>
      <c r="B69" s="1">
        <v>44507</v>
      </c>
      <c r="C69" t="str">
        <f>TEXT(Table1[[#This Row],[signup_date]],"yyyy")</f>
        <v>2021</v>
      </c>
      <c r="D69" t="str">
        <f>TEXT(Table1[[#This Row],[signup_date]],"mmm")</f>
        <v>Nov</v>
      </c>
      <c r="E69" s="3">
        <v>44913</v>
      </c>
      <c r="F69" s="3">
        <v>45651</v>
      </c>
      <c r="G69" s="3" t="str">
        <f>TEXT(Table1[[#This Row],[last_purchase_date]],"yyyy")</f>
        <v>2024</v>
      </c>
      <c r="H69" s="2">
        <f ca="1">IFERROR(TODAY()-Table1[[#This Row],[signup_date]]," - ")</f>
        <v>1473</v>
      </c>
      <c r="I69" s="2">
        <f ca="1">IFERROR(TODAY()-Table1[[#This Row],[last_purchase_date]]," - ")</f>
        <v>329</v>
      </c>
      <c r="J69" s="2">
        <f ca="1">IFERROR(1/Table1[[#This Row],[Days_Since_Last_Purchase]],0)</f>
        <v>3.0395136778115501E-3</v>
      </c>
      <c r="K69" s="3" t="str">
        <f t="shared" si="2"/>
        <v>Has Purchased</v>
      </c>
      <c r="L69">
        <v>1</v>
      </c>
      <c r="M69">
        <v>111.56</v>
      </c>
      <c r="N69">
        <v>111.56</v>
      </c>
      <c r="O69">
        <v>173.56</v>
      </c>
      <c r="P69" t="s">
        <v>87</v>
      </c>
      <c r="Q69" t="s">
        <v>32</v>
      </c>
      <c r="R69" t="s">
        <v>48</v>
      </c>
      <c r="S69">
        <v>21</v>
      </c>
      <c r="T69" t="s">
        <v>70</v>
      </c>
      <c r="U69" t="s">
        <v>82</v>
      </c>
      <c r="V69" t="s">
        <v>63</v>
      </c>
      <c r="W69" t="s">
        <v>57</v>
      </c>
      <c r="X69">
        <v>0</v>
      </c>
      <c r="Y69">
        <v>0</v>
      </c>
      <c r="Z69">
        <v>0</v>
      </c>
      <c r="AA69">
        <v>0</v>
      </c>
      <c r="AB69">
        <v>0</v>
      </c>
      <c r="AC69" s="3">
        <v>45704</v>
      </c>
      <c r="AD69" s="2" t="str">
        <f t="shared" si="3"/>
        <v>Contacted</v>
      </c>
      <c r="AE69">
        <v>0</v>
      </c>
      <c r="AF69" t="s">
        <v>73</v>
      </c>
      <c r="AG69" t="b">
        <v>1</v>
      </c>
      <c r="AH69" t="b">
        <v>1</v>
      </c>
      <c r="AI69" t="str">
        <f ca="1">IF(OR(Table1[[#This Row],[is_active]]="FALSE",Table1[[#This Row],[Days_Since_Last_Purchase]]&gt;90),"Churned","Active")</f>
        <v>Churned</v>
      </c>
    </row>
    <row r="70" spans="1:35" x14ac:dyDescent="0.25">
      <c r="A70" t="s">
        <v>145</v>
      </c>
      <c r="B70" s="1">
        <v>44499</v>
      </c>
      <c r="C70" t="str">
        <f>TEXT(Table1[[#This Row],[signup_date]],"yyyy")</f>
        <v>2021</v>
      </c>
      <c r="D70" t="str">
        <f>TEXT(Table1[[#This Row],[signup_date]],"mmm")</f>
        <v>Oct</v>
      </c>
      <c r="E70" s="3">
        <v>45094</v>
      </c>
      <c r="F70" s="3">
        <v>45368</v>
      </c>
      <c r="G70" s="3" t="str">
        <f>TEXT(Table1[[#This Row],[last_purchase_date]],"yyyy")</f>
        <v>2024</v>
      </c>
      <c r="H70" s="2">
        <f ca="1">IFERROR(TODAY()-Table1[[#This Row],[signup_date]]," - ")</f>
        <v>1481</v>
      </c>
      <c r="I70" s="2">
        <f ca="1">IFERROR(TODAY()-Table1[[#This Row],[last_purchase_date]]," - ")</f>
        <v>612</v>
      </c>
      <c r="J70" s="2">
        <f ca="1">IFERROR(1/Table1[[#This Row],[Days_Since_Last_Purchase]],0)</f>
        <v>1.6339869281045752E-3</v>
      </c>
      <c r="K70" s="3" t="str">
        <f t="shared" si="2"/>
        <v>Has Purchased</v>
      </c>
      <c r="L70">
        <v>2</v>
      </c>
      <c r="M70">
        <v>41.75</v>
      </c>
      <c r="N70">
        <v>20.88</v>
      </c>
      <c r="O70">
        <v>13.09</v>
      </c>
      <c r="P70" t="s">
        <v>40</v>
      </c>
      <c r="Q70" t="s">
        <v>104</v>
      </c>
      <c r="R70" t="s">
        <v>48</v>
      </c>
      <c r="S70">
        <v>37</v>
      </c>
      <c r="T70" t="s">
        <v>34</v>
      </c>
      <c r="U70" t="s">
        <v>90</v>
      </c>
      <c r="V70" t="s">
        <v>63</v>
      </c>
      <c r="W70" t="s">
        <v>72</v>
      </c>
      <c r="X70">
        <v>0</v>
      </c>
      <c r="Y70">
        <v>0</v>
      </c>
      <c r="Z70">
        <v>0</v>
      </c>
      <c r="AA70">
        <v>0</v>
      </c>
      <c r="AB70">
        <v>0</v>
      </c>
      <c r="AC70" s="3">
        <v>45404</v>
      </c>
      <c r="AD70" s="2" t="str">
        <f t="shared" si="3"/>
        <v>Contacted</v>
      </c>
      <c r="AE70">
        <v>0</v>
      </c>
      <c r="AF70" t="s">
        <v>52</v>
      </c>
      <c r="AG70" t="b">
        <v>1</v>
      </c>
      <c r="AH70" t="b">
        <v>0</v>
      </c>
      <c r="AI70" t="str">
        <f ca="1">IF(OR(Table1[[#This Row],[is_active]]="FALSE",Table1[[#This Row],[Days_Since_Last_Purchase]]&gt;90),"Churned","Active")</f>
        <v>Churned</v>
      </c>
    </row>
    <row r="71" spans="1:35" x14ac:dyDescent="0.25">
      <c r="A71" t="s">
        <v>146</v>
      </c>
      <c r="B71" s="1">
        <v>45540</v>
      </c>
      <c r="C71" t="str">
        <f>TEXT(Table1[[#This Row],[signup_date]],"yyyy")</f>
        <v>2024</v>
      </c>
      <c r="D71" t="str">
        <f>TEXT(Table1[[#This Row],[signup_date]],"mmm")</f>
        <v>Sep</v>
      </c>
      <c r="E71" s="3">
        <v>45645</v>
      </c>
      <c r="F71" s="3">
        <v>45727</v>
      </c>
      <c r="G71" s="3" t="str">
        <f>TEXT(Table1[[#This Row],[last_purchase_date]],"yyyy")</f>
        <v>2025</v>
      </c>
      <c r="H71" s="2">
        <f ca="1">IFERROR(TODAY()-Table1[[#This Row],[signup_date]]," - ")</f>
        <v>440</v>
      </c>
      <c r="I71" s="2">
        <f ca="1">IFERROR(TODAY()-Table1[[#This Row],[last_purchase_date]]," - ")</f>
        <v>253</v>
      </c>
      <c r="J71" s="2">
        <f ca="1">IFERROR(1/Table1[[#This Row],[Days_Since_Last_Purchase]],0)</f>
        <v>3.952569169960474E-3</v>
      </c>
      <c r="K71" s="3" t="str">
        <f t="shared" si="2"/>
        <v>Has Purchased</v>
      </c>
      <c r="L71">
        <v>3</v>
      </c>
      <c r="M71">
        <v>59.58</v>
      </c>
      <c r="N71">
        <v>19.86</v>
      </c>
      <c r="O71">
        <v>15.26</v>
      </c>
      <c r="P71" t="s">
        <v>87</v>
      </c>
      <c r="Q71" t="s">
        <v>60</v>
      </c>
      <c r="R71" t="s">
        <v>48</v>
      </c>
      <c r="S71">
        <v>54</v>
      </c>
      <c r="T71" t="s">
        <v>34</v>
      </c>
      <c r="U71" t="s">
        <v>35</v>
      </c>
      <c r="V71" t="s">
        <v>63</v>
      </c>
      <c r="W71" t="s">
        <v>45</v>
      </c>
      <c r="X71">
        <v>0</v>
      </c>
      <c r="Y71">
        <v>0</v>
      </c>
      <c r="Z71">
        <v>0</v>
      </c>
      <c r="AA71">
        <v>0</v>
      </c>
      <c r="AB71">
        <v>3</v>
      </c>
      <c r="AC71" s="3">
        <v>45876</v>
      </c>
      <c r="AD71" s="2" t="str">
        <f t="shared" si="3"/>
        <v>Contacted</v>
      </c>
      <c r="AE71">
        <v>0</v>
      </c>
      <c r="AF71" t="s">
        <v>52</v>
      </c>
      <c r="AG71" t="b">
        <v>1</v>
      </c>
      <c r="AH71" t="b">
        <v>0</v>
      </c>
      <c r="AI71" t="str">
        <f ca="1">IF(OR(Table1[[#This Row],[is_active]]="FALSE",Table1[[#This Row],[Days_Since_Last_Purchase]]&gt;90),"Churned","Active")</f>
        <v>Churned</v>
      </c>
    </row>
    <row r="72" spans="1:35" x14ac:dyDescent="0.25">
      <c r="A72" t="s">
        <v>147</v>
      </c>
      <c r="B72" s="1">
        <v>44929</v>
      </c>
      <c r="C72" t="str">
        <f>TEXT(Table1[[#This Row],[signup_date]],"yyyy")</f>
        <v>2023</v>
      </c>
      <c r="D72" t="str">
        <f>TEXT(Table1[[#This Row],[signup_date]],"mmm")</f>
        <v>Jan</v>
      </c>
      <c r="E72" s="3">
        <v>45226</v>
      </c>
      <c r="F72" s="3">
        <v>45459</v>
      </c>
      <c r="G72" s="3" t="str">
        <f>TEXT(Table1[[#This Row],[last_purchase_date]],"yyyy")</f>
        <v>2024</v>
      </c>
      <c r="H72" s="2">
        <f ca="1">IFERROR(TODAY()-Table1[[#This Row],[signup_date]]," - ")</f>
        <v>1051</v>
      </c>
      <c r="I72" s="2">
        <f ca="1">IFERROR(TODAY()-Table1[[#This Row],[last_purchase_date]]," - ")</f>
        <v>521</v>
      </c>
      <c r="J72" s="2">
        <f ca="1">IFERROR(1/Table1[[#This Row],[Days_Since_Last_Purchase]],0)</f>
        <v>1.9193857965451055E-3</v>
      </c>
      <c r="K72" s="3" t="str">
        <f t="shared" si="2"/>
        <v>Has Purchased</v>
      </c>
      <c r="L72">
        <v>4</v>
      </c>
      <c r="M72">
        <v>274.29000000000002</v>
      </c>
      <c r="N72">
        <v>68.569999999999993</v>
      </c>
      <c r="O72">
        <v>57.71</v>
      </c>
      <c r="P72" t="s">
        <v>87</v>
      </c>
      <c r="Q72" t="s">
        <v>88</v>
      </c>
      <c r="R72" t="s">
        <v>42</v>
      </c>
      <c r="S72">
        <v>20</v>
      </c>
      <c r="T72" t="s">
        <v>70</v>
      </c>
      <c r="U72" t="s">
        <v>50</v>
      </c>
      <c r="V72" t="s">
        <v>67</v>
      </c>
      <c r="W72" t="s">
        <v>100</v>
      </c>
      <c r="X72">
        <v>0</v>
      </c>
      <c r="Y72">
        <v>1</v>
      </c>
      <c r="Z72">
        <v>0</v>
      </c>
      <c r="AA72">
        <v>0</v>
      </c>
      <c r="AB72">
        <v>0</v>
      </c>
      <c r="AC72" s="3">
        <v>45288</v>
      </c>
      <c r="AD72" s="2" t="str">
        <f t="shared" si="3"/>
        <v>Contacted</v>
      </c>
      <c r="AE72">
        <v>4</v>
      </c>
      <c r="AF72" t="s">
        <v>38</v>
      </c>
      <c r="AG72" t="b">
        <v>1</v>
      </c>
      <c r="AH72" t="b">
        <v>0</v>
      </c>
      <c r="AI72" t="str">
        <f ca="1">IF(OR(Table1[[#This Row],[is_active]]="FALSE",Table1[[#This Row],[Days_Since_Last_Purchase]]&gt;90),"Churned","Active")</f>
        <v>Churned</v>
      </c>
    </row>
    <row r="73" spans="1:35" x14ac:dyDescent="0.25">
      <c r="A73" t="s">
        <v>148</v>
      </c>
      <c r="B73" s="1">
        <v>44285</v>
      </c>
      <c r="C73" t="str">
        <f>TEXT(Table1[[#This Row],[signup_date]],"yyyy")</f>
        <v>2021</v>
      </c>
      <c r="D73" t="str">
        <f>TEXT(Table1[[#This Row],[signup_date]],"mmm")</f>
        <v>Mar</v>
      </c>
      <c r="E73" s="3">
        <v>45170</v>
      </c>
      <c r="F73" s="3">
        <v>45757</v>
      </c>
      <c r="G73" s="3" t="str">
        <f>TEXT(Table1[[#This Row],[last_purchase_date]],"yyyy")</f>
        <v>2025</v>
      </c>
      <c r="H73" s="2">
        <f ca="1">IFERROR(TODAY()-Table1[[#This Row],[signup_date]]," - ")</f>
        <v>1695</v>
      </c>
      <c r="I73" s="2">
        <f ca="1">IFERROR(TODAY()-Table1[[#This Row],[last_purchase_date]]," - ")</f>
        <v>223</v>
      </c>
      <c r="J73" s="2">
        <f ca="1">IFERROR(1/Table1[[#This Row],[Days_Since_Last_Purchase]],0)</f>
        <v>4.4843049327354259E-3</v>
      </c>
      <c r="K73" s="3" t="str">
        <f t="shared" si="2"/>
        <v>Has Purchased</v>
      </c>
      <c r="L73">
        <v>1</v>
      </c>
      <c r="M73">
        <v>59.89</v>
      </c>
      <c r="N73">
        <v>59.89</v>
      </c>
      <c r="O73">
        <v>76.069999999999993</v>
      </c>
      <c r="P73" t="s">
        <v>59</v>
      </c>
      <c r="Q73" t="s">
        <v>62</v>
      </c>
      <c r="R73" t="s">
        <v>33</v>
      </c>
      <c r="S73">
        <v>28</v>
      </c>
      <c r="T73" t="s">
        <v>70</v>
      </c>
      <c r="U73" t="s">
        <v>35</v>
      </c>
      <c r="V73" t="s">
        <v>44</v>
      </c>
      <c r="W73" t="s">
        <v>72</v>
      </c>
      <c r="X73">
        <v>0</v>
      </c>
      <c r="Y73">
        <v>0</v>
      </c>
      <c r="Z73">
        <v>0</v>
      </c>
      <c r="AA73">
        <v>0</v>
      </c>
      <c r="AB73">
        <v>0</v>
      </c>
      <c r="AC73" s="3">
        <v>45662</v>
      </c>
      <c r="AD73" s="2" t="str">
        <f t="shared" si="3"/>
        <v>Contacted</v>
      </c>
      <c r="AE73">
        <v>0</v>
      </c>
      <c r="AF73" t="s">
        <v>52</v>
      </c>
      <c r="AG73" t="b">
        <v>1</v>
      </c>
      <c r="AH73" t="b">
        <v>1</v>
      </c>
      <c r="AI73" t="str">
        <f ca="1">IF(OR(Table1[[#This Row],[is_active]]="FALSE",Table1[[#This Row],[Days_Since_Last_Purchase]]&gt;90),"Churned","Active")</f>
        <v>Churned</v>
      </c>
    </row>
    <row r="74" spans="1:35" x14ac:dyDescent="0.25">
      <c r="A74" t="s">
        <v>149</v>
      </c>
      <c r="B74" s="1">
        <v>44163</v>
      </c>
      <c r="C74" t="str">
        <f>TEXT(Table1[[#This Row],[signup_date]],"yyyy")</f>
        <v>2020</v>
      </c>
      <c r="D74" t="str">
        <f>TEXT(Table1[[#This Row],[signup_date]],"mmm")</f>
        <v>Nov</v>
      </c>
      <c r="E74" s="3">
        <v>44695</v>
      </c>
      <c r="F74" s="3">
        <v>44872</v>
      </c>
      <c r="G74" s="3" t="str">
        <f>TEXT(Table1[[#This Row],[last_purchase_date]],"yyyy")</f>
        <v>2022</v>
      </c>
      <c r="H74" s="2">
        <f ca="1">IFERROR(TODAY()-Table1[[#This Row],[signup_date]]," - ")</f>
        <v>1817</v>
      </c>
      <c r="I74" s="2">
        <f ca="1">IFERROR(TODAY()-Table1[[#This Row],[last_purchase_date]]," - ")</f>
        <v>1108</v>
      </c>
      <c r="J74" s="2">
        <f ca="1">IFERROR(1/Table1[[#This Row],[Days_Since_Last_Purchase]],0)</f>
        <v>9.025270758122744E-4</v>
      </c>
      <c r="K74" s="3" t="str">
        <f t="shared" si="2"/>
        <v>Has Purchased</v>
      </c>
      <c r="L74">
        <v>1</v>
      </c>
      <c r="M74">
        <v>44.22</v>
      </c>
      <c r="N74">
        <v>44.22</v>
      </c>
      <c r="O74">
        <v>19.88</v>
      </c>
      <c r="P74" t="s">
        <v>31</v>
      </c>
      <c r="Q74" t="s">
        <v>95</v>
      </c>
      <c r="R74" t="s">
        <v>48</v>
      </c>
      <c r="S74">
        <v>35</v>
      </c>
      <c r="T74" t="s">
        <v>34</v>
      </c>
      <c r="U74" t="s">
        <v>55</v>
      </c>
      <c r="V74" t="s">
        <v>63</v>
      </c>
      <c r="W74" t="s">
        <v>100</v>
      </c>
      <c r="X74">
        <v>0</v>
      </c>
      <c r="Y74">
        <v>0</v>
      </c>
      <c r="Z74">
        <v>0</v>
      </c>
      <c r="AA74">
        <v>0</v>
      </c>
      <c r="AB74">
        <v>0</v>
      </c>
      <c r="AC74" s="3">
        <v>44645</v>
      </c>
      <c r="AD74" s="2" t="str">
        <f t="shared" si="3"/>
        <v>Contacted</v>
      </c>
      <c r="AE74">
        <v>5</v>
      </c>
      <c r="AF74" t="s">
        <v>38</v>
      </c>
      <c r="AG74" t="b">
        <v>1</v>
      </c>
      <c r="AH74" t="b">
        <v>0</v>
      </c>
      <c r="AI74" t="str">
        <f ca="1">IF(OR(Table1[[#This Row],[is_active]]="FALSE",Table1[[#This Row],[Days_Since_Last_Purchase]]&gt;90),"Churned","Active")</f>
        <v>Churned</v>
      </c>
    </row>
    <row r="75" spans="1:35" x14ac:dyDescent="0.25">
      <c r="A75" t="s">
        <v>150</v>
      </c>
      <c r="B75" s="1">
        <v>44683</v>
      </c>
      <c r="C75" t="str">
        <f>TEXT(Table1[[#This Row],[signup_date]],"yyyy")</f>
        <v>2022</v>
      </c>
      <c r="D75" t="str">
        <f>TEXT(Table1[[#This Row],[signup_date]],"mmm")</f>
        <v>May</v>
      </c>
      <c r="E75" s="3">
        <v>44754</v>
      </c>
      <c r="F75" s="3">
        <v>44817</v>
      </c>
      <c r="G75" s="3" t="str">
        <f>TEXT(Table1[[#This Row],[last_purchase_date]],"yyyy")</f>
        <v>2022</v>
      </c>
      <c r="H75" s="2">
        <f ca="1">IFERROR(TODAY()-Table1[[#This Row],[signup_date]]," - ")</f>
        <v>1297</v>
      </c>
      <c r="I75" s="2">
        <f ca="1">IFERROR(TODAY()-Table1[[#This Row],[last_purchase_date]]," - ")</f>
        <v>1163</v>
      </c>
      <c r="J75" s="2">
        <f ca="1">IFERROR(1/Table1[[#This Row],[Days_Since_Last_Purchase]],0)</f>
        <v>8.598452278589854E-4</v>
      </c>
      <c r="K75" s="3" t="str">
        <f t="shared" si="2"/>
        <v>Has Purchased</v>
      </c>
      <c r="L75">
        <v>3</v>
      </c>
      <c r="M75">
        <v>113.1</v>
      </c>
      <c r="N75">
        <v>37.700000000000003</v>
      </c>
      <c r="O75">
        <v>37.76</v>
      </c>
      <c r="P75" t="s">
        <v>40</v>
      </c>
      <c r="Q75" t="s">
        <v>95</v>
      </c>
      <c r="R75" t="s">
        <v>33</v>
      </c>
      <c r="S75">
        <v>40</v>
      </c>
      <c r="T75" t="s">
        <v>34</v>
      </c>
      <c r="U75" t="s">
        <v>55</v>
      </c>
      <c r="V75" t="s">
        <v>67</v>
      </c>
      <c r="W75" t="s">
        <v>57</v>
      </c>
      <c r="X75">
        <v>1</v>
      </c>
      <c r="Y75">
        <v>0</v>
      </c>
      <c r="Z75">
        <v>0</v>
      </c>
      <c r="AA75">
        <v>0</v>
      </c>
      <c r="AB75">
        <v>1</v>
      </c>
      <c r="AC75" s="3">
        <v>45199</v>
      </c>
      <c r="AD75" s="2" t="str">
        <f t="shared" si="3"/>
        <v>Contacted</v>
      </c>
      <c r="AE75">
        <v>0</v>
      </c>
      <c r="AF75" t="s">
        <v>38</v>
      </c>
      <c r="AG75" t="b">
        <v>0</v>
      </c>
      <c r="AH75" t="b">
        <v>0</v>
      </c>
      <c r="AI75" t="str">
        <f ca="1">IF(OR(Table1[[#This Row],[is_active]]="FALSE",Table1[[#This Row],[Days_Since_Last_Purchase]]&gt;90),"Churned","Active")</f>
        <v>Churned</v>
      </c>
    </row>
    <row r="76" spans="1:35" x14ac:dyDescent="0.25">
      <c r="A76" t="s">
        <v>151</v>
      </c>
      <c r="B76" s="1">
        <v>44063</v>
      </c>
      <c r="C76" t="str">
        <f>TEXT(Table1[[#This Row],[signup_date]],"yyyy")</f>
        <v>2020</v>
      </c>
      <c r="D76" t="str">
        <f>TEXT(Table1[[#This Row],[signup_date]],"mmm")</f>
        <v>Aug</v>
      </c>
      <c r="E76" s="3">
        <v>44388</v>
      </c>
      <c r="F76" s="3">
        <v>44800</v>
      </c>
      <c r="G76" s="3" t="str">
        <f>TEXT(Table1[[#This Row],[last_purchase_date]],"yyyy")</f>
        <v>2022</v>
      </c>
      <c r="H76" s="2">
        <f ca="1">IFERROR(TODAY()-Table1[[#This Row],[signup_date]]," - ")</f>
        <v>1917</v>
      </c>
      <c r="I76" s="2">
        <f ca="1">IFERROR(TODAY()-Table1[[#This Row],[last_purchase_date]]," - ")</f>
        <v>1180</v>
      </c>
      <c r="J76" s="2">
        <f ca="1">IFERROR(1/Table1[[#This Row],[Days_Since_Last_Purchase]],0)</f>
        <v>8.4745762711864404E-4</v>
      </c>
      <c r="K76" s="3" t="str">
        <f t="shared" si="2"/>
        <v>Has Purchased</v>
      </c>
      <c r="L76">
        <v>2</v>
      </c>
      <c r="M76">
        <v>114.41</v>
      </c>
      <c r="N76">
        <v>57.21</v>
      </c>
      <c r="O76">
        <v>21.01</v>
      </c>
      <c r="P76" t="s">
        <v>65</v>
      </c>
      <c r="Q76" t="s">
        <v>104</v>
      </c>
      <c r="R76" t="s">
        <v>42</v>
      </c>
      <c r="S76">
        <v>44</v>
      </c>
      <c r="T76" t="s">
        <v>34</v>
      </c>
      <c r="U76" t="s">
        <v>90</v>
      </c>
      <c r="V76" t="s">
        <v>35</v>
      </c>
      <c r="W76" t="s">
        <v>36</v>
      </c>
      <c r="X76">
        <v>0</v>
      </c>
      <c r="Y76">
        <v>0</v>
      </c>
      <c r="Z76">
        <v>0</v>
      </c>
      <c r="AA76">
        <v>0</v>
      </c>
      <c r="AB76">
        <v>1</v>
      </c>
      <c r="AC76" s="2" t="s">
        <v>2542</v>
      </c>
      <c r="AD76" s="2" t="str">
        <f t="shared" si="3"/>
        <v>Never Contacted</v>
      </c>
      <c r="AE76">
        <v>0</v>
      </c>
      <c r="AF76" t="s">
        <v>73</v>
      </c>
      <c r="AG76" t="b">
        <v>1</v>
      </c>
      <c r="AH76" t="b">
        <v>1</v>
      </c>
      <c r="AI76" t="str">
        <f ca="1">IF(OR(Table1[[#This Row],[is_active]]="FALSE",Table1[[#This Row],[Days_Since_Last_Purchase]]&gt;90),"Churned","Active")</f>
        <v>Churned</v>
      </c>
    </row>
    <row r="77" spans="1:35" x14ac:dyDescent="0.25">
      <c r="A77" t="s">
        <v>152</v>
      </c>
      <c r="B77" s="1">
        <v>45047</v>
      </c>
      <c r="C77" t="str">
        <f>TEXT(Table1[[#This Row],[signup_date]],"yyyy")</f>
        <v>2023</v>
      </c>
      <c r="D77" t="str">
        <f>TEXT(Table1[[#This Row],[signup_date]],"mmm")</f>
        <v>May</v>
      </c>
      <c r="E77" s="3">
        <v>45169</v>
      </c>
      <c r="F77" s="3">
        <v>45194</v>
      </c>
      <c r="G77" s="3" t="str">
        <f>TEXT(Table1[[#This Row],[last_purchase_date]],"yyyy")</f>
        <v>2023</v>
      </c>
      <c r="H77" s="2">
        <f ca="1">IFERROR(TODAY()-Table1[[#This Row],[signup_date]]," - ")</f>
        <v>933</v>
      </c>
      <c r="I77" s="2">
        <f ca="1">IFERROR(TODAY()-Table1[[#This Row],[last_purchase_date]]," - ")</f>
        <v>786</v>
      </c>
      <c r="J77" s="2">
        <f ca="1">IFERROR(1/Table1[[#This Row],[Days_Since_Last_Purchase]],0)</f>
        <v>1.2722646310432571E-3</v>
      </c>
      <c r="K77" s="3" t="str">
        <f t="shared" si="2"/>
        <v>Has Purchased</v>
      </c>
      <c r="L77">
        <v>1</v>
      </c>
      <c r="M77">
        <v>55.25</v>
      </c>
      <c r="N77">
        <v>55.25</v>
      </c>
      <c r="O77">
        <v>61.94</v>
      </c>
      <c r="P77" t="s">
        <v>40</v>
      </c>
      <c r="Q77" t="s">
        <v>88</v>
      </c>
      <c r="R77" t="s">
        <v>48</v>
      </c>
      <c r="S77">
        <v>24</v>
      </c>
      <c r="T77" t="s">
        <v>70</v>
      </c>
      <c r="U77" t="s">
        <v>50</v>
      </c>
      <c r="V77" t="s">
        <v>35</v>
      </c>
      <c r="W77" t="s">
        <v>96</v>
      </c>
      <c r="X77">
        <v>0</v>
      </c>
      <c r="Y77">
        <v>1</v>
      </c>
      <c r="Z77">
        <v>0</v>
      </c>
      <c r="AA77">
        <v>0</v>
      </c>
      <c r="AB77">
        <v>0</v>
      </c>
      <c r="AC77" s="2" t="s">
        <v>2542</v>
      </c>
      <c r="AD77" s="2" t="str">
        <f t="shared" si="3"/>
        <v>Never Contacted</v>
      </c>
      <c r="AE77">
        <v>0</v>
      </c>
      <c r="AF77" t="s">
        <v>38</v>
      </c>
      <c r="AG77" t="b">
        <v>0</v>
      </c>
      <c r="AH77" t="b">
        <v>1</v>
      </c>
      <c r="AI77" t="str">
        <f ca="1">IF(OR(Table1[[#This Row],[is_active]]="FALSE",Table1[[#This Row],[Days_Since_Last_Purchase]]&gt;90),"Churned","Active")</f>
        <v>Churned</v>
      </c>
    </row>
    <row r="78" spans="1:35" x14ac:dyDescent="0.25">
      <c r="A78" t="s">
        <v>153</v>
      </c>
      <c r="B78" s="1">
        <v>44537</v>
      </c>
      <c r="C78" t="str">
        <f>TEXT(Table1[[#This Row],[signup_date]],"yyyy")</f>
        <v>2021</v>
      </c>
      <c r="D78" t="str">
        <f>TEXT(Table1[[#This Row],[signup_date]],"mmm")</f>
        <v>Dec</v>
      </c>
      <c r="E78" s="3">
        <v>44739</v>
      </c>
      <c r="F78" s="3">
        <v>44915</v>
      </c>
      <c r="G78" s="3" t="str">
        <f>TEXT(Table1[[#This Row],[last_purchase_date]],"yyyy")</f>
        <v>2022</v>
      </c>
      <c r="H78" s="2">
        <f ca="1">IFERROR(TODAY()-Table1[[#This Row],[signup_date]]," - ")</f>
        <v>1443</v>
      </c>
      <c r="I78" s="2">
        <f ca="1">IFERROR(TODAY()-Table1[[#This Row],[last_purchase_date]]," - ")</f>
        <v>1065</v>
      </c>
      <c r="J78" s="2">
        <f ca="1">IFERROR(1/Table1[[#This Row],[Days_Since_Last_Purchase]],0)</f>
        <v>9.3896713615023472E-4</v>
      </c>
      <c r="K78" s="3" t="str">
        <f t="shared" si="2"/>
        <v>Has Purchased</v>
      </c>
      <c r="L78">
        <v>1</v>
      </c>
      <c r="M78">
        <v>24.65</v>
      </c>
      <c r="N78">
        <v>24.65</v>
      </c>
      <c r="O78">
        <v>14.96</v>
      </c>
      <c r="P78" t="s">
        <v>40</v>
      </c>
      <c r="Q78" t="s">
        <v>69</v>
      </c>
      <c r="R78" t="s">
        <v>33</v>
      </c>
      <c r="S78">
        <v>31</v>
      </c>
      <c r="T78" t="s">
        <v>34</v>
      </c>
      <c r="U78" t="s">
        <v>66</v>
      </c>
      <c r="V78" t="s">
        <v>44</v>
      </c>
      <c r="W78" t="s">
        <v>72</v>
      </c>
      <c r="X78">
        <v>1</v>
      </c>
      <c r="Y78">
        <v>0</v>
      </c>
      <c r="Z78">
        <v>1</v>
      </c>
      <c r="AA78">
        <v>1</v>
      </c>
      <c r="AB78">
        <v>0</v>
      </c>
      <c r="AC78" s="3">
        <v>45487</v>
      </c>
      <c r="AD78" s="2" t="str">
        <f t="shared" si="3"/>
        <v>Contacted</v>
      </c>
      <c r="AE78">
        <v>0</v>
      </c>
      <c r="AF78" t="s">
        <v>73</v>
      </c>
      <c r="AG78" t="b">
        <v>1</v>
      </c>
      <c r="AH78" t="b">
        <v>0</v>
      </c>
      <c r="AI78" t="str">
        <f ca="1">IF(OR(Table1[[#This Row],[is_active]]="FALSE",Table1[[#This Row],[Days_Since_Last_Purchase]]&gt;90),"Churned","Active")</f>
        <v>Churned</v>
      </c>
    </row>
    <row r="79" spans="1:35" x14ac:dyDescent="0.25">
      <c r="A79" t="s">
        <v>154</v>
      </c>
      <c r="B79" s="1">
        <v>44936</v>
      </c>
      <c r="C79" t="str">
        <f>TEXT(Table1[[#This Row],[signup_date]],"yyyy")</f>
        <v>2023</v>
      </c>
      <c r="D79" t="str">
        <f>TEXT(Table1[[#This Row],[signup_date]],"mmm")</f>
        <v>Jan</v>
      </c>
      <c r="E79" s="3">
        <v>45577</v>
      </c>
      <c r="F79" s="3">
        <v>45856</v>
      </c>
      <c r="G79" s="3" t="str">
        <f>TEXT(Table1[[#This Row],[last_purchase_date]],"yyyy")</f>
        <v>2025</v>
      </c>
      <c r="H79" s="2">
        <f ca="1">IFERROR(TODAY()-Table1[[#This Row],[signup_date]]," - ")</f>
        <v>1044</v>
      </c>
      <c r="I79" s="2">
        <f ca="1">IFERROR(TODAY()-Table1[[#This Row],[last_purchase_date]]," - ")</f>
        <v>124</v>
      </c>
      <c r="J79" s="2">
        <f ca="1">IFERROR(1/Table1[[#This Row],[Days_Since_Last_Purchase]],0)</f>
        <v>8.0645161290322578E-3</v>
      </c>
      <c r="K79" s="3" t="str">
        <f t="shared" si="2"/>
        <v>Has Purchased</v>
      </c>
      <c r="L79">
        <v>5</v>
      </c>
      <c r="M79">
        <v>472.35</v>
      </c>
      <c r="N79">
        <v>94.47</v>
      </c>
      <c r="O79">
        <v>63.16</v>
      </c>
      <c r="P79" t="s">
        <v>47</v>
      </c>
      <c r="Q79" t="s">
        <v>76</v>
      </c>
      <c r="R79" t="s">
        <v>48</v>
      </c>
      <c r="S79">
        <v>23</v>
      </c>
      <c r="T79" t="s">
        <v>70</v>
      </c>
      <c r="U79" t="s">
        <v>50</v>
      </c>
      <c r="V79" t="s">
        <v>63</v>
      </c>
      <c r="W79" t="s">
        <v>85</v>
      </c>
      <c r="X79">
        <v>1</v>
      </c>
      <c r="Y79">
        <v>0</v>
      </c>
      <c r="Z79">
        <v>0</v>
      </c>
      <c r="AA79">
        <v>0</v>
      </c>
      <c r="AB79">
        <v>1</v>
      </c>
      <c r="AC79" s="3">
        <v>45203</v>
      </c>
      <c r="AD79" s="2" t="str">
        <f t="shared" si="3"/>
        <v>Contacted</v>
      </c>
      <c r="AE79">
        <v>6</v>
      </c>
      <c r="AF79" t="s">
        <v>73</v>
      </c>
      <c r="AG79" t="b">
        <v>1</v>
      </c>
      <c r="AH79" t="b">
        <v>0</v>
      </c>
      <c r="AI79" t="str">
        <f ca="1">IF(OR(Table1[[#This Row],[is_active]]="FALSE",Table1[[#This Row],[Days_Since_Last_Purchase]]&gt;90),"Churned","Active")</f>
        <v>Churned</v>
      </c>
    </row>
    <row r="80" spans="1:35" x14ac:dyDescent="0.25">
      <c r="A80" t="s">
        <v>155</v>
      </c>
      <c r="B80" s="1">
        <v>44343</v>
      </c>
      <c r="C80" t="str">
        <f>TEXT(Table1[[#This Row],[signup_date]],"yyyy")</f>
        <v>2021</v>
      </c>
      <c r="D80" t="str">
        <f>TEXT(Table1[[#This Row],[signup_date]],"mmm")</f>
        <v>May</v>
      </c>
      <c r="E80" s="3">
        <v>45026</v>
      </c>
      <c r="F80" s="3">
        <v>45696</v>
      </c>
      <c r="G80" s="3" t="str">
        <f>TEXT(Table1[[#This Row],[last_purchase_date]],"yyyy")</f>
        <v>2025</v>
      </c>
      <c r="H80" s="2">
        <f ca="1">IFERROR(TODAY()-Table1[[#This Row],[signup_date]]," - ")</f>
        <v>1637</v>
      </c>
      <c r="I80" s="2">
        <f ca="1">IFERROR(TODAY()-Table1[[#This Row],[last_purchase_date]]," - ")</f>
        <v>284</v>
      </c>
      <c r="J80" s="2">
        <f ca="1">IFERROR(1/Table1[[#This Row],[Days_Since_Last_Purchase]],0)</f>
        <v>3.5211267605633804E-3</v>
      </c>
      <c r="K80" s="3" t="str">
        <f t="shared" si="2"/>
        <v>Has Purchased</v>
      </c>
      <c r="L80">
        <v>1</v>
      </c>
      <c r="M80">
        <v>62.85</v>
      </c>
      <c r="N80">
        <v>62.85</v>
      </c>
      <c r="O80">
        <v>34.020000000000003</v>
      </c>
      <c r="P80" t="s">
        <v>47</v>
      </c>
      <c r="Q80" t="s">
        <v>54</v>
      </c>
      <c r="R80" t="s">
        <v>42</v>
      </c>
      <c r="S80">
        <v>31</v>
      </c>
      <c r="T80" t="s">
        <v>34</v>
      </c>
      <c r="U80" t="s">
        <v>66</v>
      </c>
      <c r="V80" t="s">
        <v>44</v>
      </c>
      <c r="W80" t="s">
        <v>100</v>
      </c>
      <c r="X80">
        <v>0</v>
      </c>
      <c r="Y80">
        <v>0</v>
      </c>
      <c r="Z80">
        <v>1</v>
      </c>
      <c r="AA80">
        <v>0</v>
      </c>
      <c r="AB80">
        <v>0</v>
      </c>
      <c r="AC80" s="3">
        <v>45717</v>
      </c>
      <c r="AD80" s="2" t="str">
        <f t="shared" si="3"/>
        <v>Contacted</v>
      </c>
      <c r="AE80">
        <v>0</v>
      </c>
      <c r="AF80" t="s">
        <v>52</v>
      </c>
      <c r="AG80" t="b">
        <v>0</v>
      </c>
      <c r="AH80" t="b">
        <v>1</v>
      </c>
      <c r="AI80" t="str">
        <f ca="1">IF(OR(Table1[[#This Row],[is_active]]="FALSE",Table1[[#This Row],[Days_Since_Last_Purchase]]&gt;90),"Churned","Active")</f>
        <v>Churned</v>
      </c>
    </row>
    <row r="81" spans="1:35" x14ac:dyDescent="0.25">
      <c r="A81" t="s">
        <v>156</v>
      </c>
      <c r="B81" s="1">
        <v>44369</v>
      </c>
      <c r="C81" t="str">
        <f>TEXT(Table1[[#This Row],[signup_date]],"yyyy")</f>
        <v>2021</v>
      </c>
      <c r="D81" t="str">
        <f>TEXT(Table1[[#This Row],[signup_date]],"mmm")</f>
        <v>Jun</v>
      </c>
      <c r="E81" s="3">
        <v>45796</v>
      </c>
      <c r="F81" s="3">
        <v>45853</v>
      </c>
      <c r="G81" s="3" t="str">
        <f>TEXT(Table1[[#This Row],[last_purchase_date]],"yyyy")</f>
        <v>2025</v>
      </c>
      <c r="H81" s="2">
        <f ca="1">IFERROR(TODAY()-Table1[[#This Row],[signup_date]]," - ")</f>
        <v>1611</v>
      </c>
      <c r="I81" s="2">
        <f ca="1">IFERROR(TODAY()-Table1[[#This Row],[last_purchase_date]]," - ")</f>
        <v>127</v>
      </c>
      <c r="J81" s="2">
        <f ca="1">IFERROR(1/Table1[[#This Row],[Days_Since_Last_Purchase]],0)</f>
        <v>7.874015748031496E-3</v>
      </c>
      <c r="K81" s="3" t="str">
        <f t="shared" si="2"/>
        <v>Has Purchased</v>
      </c>
      <c r="L81">
        <v>2</v>
      </c>
      <c r="M81">
        <v>215.43</v>
      </c>
      <c r="N81">
        <v>107.72</v>
      </c>
      <c r="O81">
        <v>70.040000000000006</v>
      </c>
      <c r="P81" t="s">
        <v>47</v>
      </c>
      <c r="Q81" t="s">
        <v>76</v>
      </c>
      <c r="R81" t="s">
        <v>48</v>
      </c>
      <c r="S81">
        <v>22</v>
      </c>
      <c r="T81" t="s">
        <v>70</v>
      </c>
      <c r="U81" t="s">
        <v>55</v>
      </c>
      <c r="V81" t="s">
        <v>63</v>
      </c>
      <c r="W81" t="s">
        <v>96</v>
      </c>
      <c r="X81">
        <v>0</v>
      </c>
      <c r="Y81">
        <v>0</v>
      </c>
      <c r="Z81">
        <v>0</v>
      </c>
      <c r="AA81">
        <v>0</v>
      </c>
      <c r="AB81">
        <v>0</v>
      </c>
      <c r="AC81" s="3">
        <v>44483</v>
      </c>
      <c r="AD81" s="2" t="str">
        <f t="shared" si="3"/>
        <v>Contacted</v>
      </c>
      <c r="AE81">
        <v>2</v>
      </c>
      <c r="AF81" t="s">
        <v>38</v>
      </c>
      <c r="AG81" t="b">
        <v>0</v>
      </c>
      <c r="AH81" t="b">
        <v>0</v>
      </c>
      <c r="AI81" t="str">
        <f ca="1">IF(OR(Table1[[#This Row],[is_active]]="FALSE",Table1[[#This Row],[Days_Since_Last_Purchase]]&gt;90),"Churned","Active")</f>
        <v>Churned</v>
      </c>
    </row>
    <row r="82" spans="1:35" x14ac:dyDescent="0.25">
      <c r="A82" t="s">
        <v>157</v>
      </c>
      <c r="B82" s="1">
        <v>45175</v>
      </c>
      <c r="C82" t="str">
        <f>TEXT(Table1[[#This Row],[signup_date]],"yyyy")</f>
        <v>2023</v>
      </c>
      <c r="D82" t="str">
        <f>TEXT(Table1[[#This Row],[signup_date]],"mmm")</f>
        <v>Sep</v>
      </c>
      <c r="E82" s="3">
        <v>45746</v>
      </c>
      <c r="F82" s="3">
        <v>45944</v>
      </c>
      <c r="G82" s="3" t="str">
        <f>TEXT(Table1[[#This Row],[last_purchase_date]],"yyyy")</f>
        <v>2025</v>
      </c>
      <c r="H82" s="2">
        <f ca="1">IFERROR(TODAY()-Table1[[#This Row],[signup_date]]," - ")</f>
        <v>805</v>
      </c>
      <c r="I82" s="2">
        <f ca="1">IFERROR(TODAY()-Table1[[#This Row],[last_purchase_date]]," - ")</f>
        <v>36</v>
      </c>
      <c r="J82" s="2">
        <f ca="1">IFERROR(1/Table1[[#This Row],[Days_Since_Last_Purchase]],0)</f>
        <v>2.7777777777777776E-2</v>
      </c>
      <c r="K82" s="3" t="str">
        <f t="shared" si="2"/>
        <v>Has Purchased</v>
      </c>
      <c r="L82">
        <v>5</v>
      </c>
      <c r="M82">
        <v>195.55</v>
      </c>
      <c r="N82">
        <v>39.11</v>
      </c>
      <c r="O82">
        <v>15.56</v>
      </c>
      <c r="P82" t="s">
        <v>59</v>
      </c>
      <c r="Q82" t="s">
        <v>76</v>
      </c>
      <c r="R82" t="s">
        <v>42</v>
      </c>
      <c r="S82">
        <v>28</v>
      </c>
      <c r="T82" t="s">
        <v>70</v>
      </c>
      <c r="U82" t="s">
        <v>50</v>
      </c>
      <c r="V82" t="s">
        <v>67</v>
      </c>
      <c r="W82" t="s">
        <v>85</v>
      </c>
      <c r="X82">
        <v>0</v>
      </c>
      <c r="Y82">
        <v>0</v>
      </c>
      <c r="Z82">
        <v>0</v>
      </c>
      <c r="AA82">
        <v>0</v>
      </c>
      <c r="AB82">
        <v>1</v>
      </c>
      <c r="AC82" s="3">
        <v>45425</v>
      </c>
      <c r="AD82" s="2" t="str">
        <f t="shared" si="3"/>
        <v>Contacted</v>
      </c>
      <c r="AE82">
        <v>0</v>
      </c>
      <c r="AF82" t="s">
        <v>52</v>
      </c>
      <c r="AG82" t="b">
        <v>1</v>
      </c>
      <c r="AH82" t="b">
        <v>0</v>
      </c>
      <c r="AI82" t="str">
        <f ca="1">IF(OR(Table1[[#This Row],[is_active]]="FALSE",Table1[[#This Row],[Days_Since_Last_Purchase]]&gt;90),"Churned","Active")</f>
        <v>Active</v>
      </c>
    </row>
    <row r="83" spans="1:35" x14ac:dyDescent="0.25">
      <c r="A83" t="s">
        <v>158</v>
      </c>
      <c r="B83" s="1">
        <v>45196</v>
      </c>
      <c r="C83" t="str">
        <f>TEXT(Table1[[#This Row],[signup_date]],"yyyy")</f>
        <v>2023</v>
      </c>
      <c r="D83" t="str">
        <f>TEXT(Table1[[#This Row],[signup_date]],"mmm")</f>
        <v>Sep</v>
      </c>
      <c r="E83" s="3">
        <v>45301</v>
      </c>
      <c r="F83" s="3">
        <v>45815</v>
      </c>
      <c r="G83" s="3" t="str">
        <f>TEXT(Table1[[#This Row],[last_purchase_date]],"yyyy")</f>
        <v>2025</v>
      </c>
      <c r="H83" s="2">
        <f ca="1">IFERROR(TODAY()-Table1[[#This Row],[signup_date]]," - ")</f>
        <v>784</v>
      </c>
      <c r="I83" s="2">
        <f ca="1">IFERROR(TODAY()-Table1[[#This Row],[last_purchase_date]]," - ")</f>
        <v>165</v>
      </c>
      <c r="J83" s="2">
        <f ca="1">IFERROR(1/Table1[[#This Row],[Days_Since_Last_Purchase]],0)</f>
        <v>6.0606060606060606E-3</v>
      </c>
      <c r="K83" s="3" t="str">
        <f t="shared" si="2"/>
        <v>Has Purchased</v>
      </c>
      <c r="L83">
        <v>5</v>
      </c>
      <c r="M83">
        <v>355.05</v>
      </c>
      <c r="N83">
        <v>71.010000000000005</v>
      </c>
      <c r="O83">
        <v>116.15</v>
      </c>
      <c r="P83" t="s">
        <v>31</v>
      </c>
      <c r="Q83" t="s">
        <v>69</v>
      </c>
      <c r="R83" t="s">
        <v>48</v>
      </c>
      <c r="S83">
        <v>30</v>
      </c>
      <c r="T83" t="s">
        <v>70</v>
      </c>
      <c r="U83" t="s">
        <v>55</v>
      </c>
      <c r="V83" t="s">
        <v>35</v>
      </c>
      <c r="W83" t="s">
        <v>96</v>
      </c>
      <c r="X83">
        <v>0</v>
      </c>
      <c r="Y83">
        <v>0</v>
      </c>
      <c r="Z83">
        <v>0</v>
      </c>
      <c r="AA83">
        <v>1</v>
      </c>
      <c r="AB83">
        <v>0</v>
      </c>
      <c r="AC83" s="2" t="s">
        <v>2542</v>
      </c>
      <c r="AD83" s="2" t="str">
        <f t="shared" si="3"/>
        <v>Never Contacted</v>
      </c>
      <c r="AE83">
        <v>2</v>
      </c>
      <c r="AF83" t="s">
        <v>38</v>
      </c>
      <c r="AG83" t="b">
        <v>1</v>
      </c>
      <c r="AH83" t="b">
        <v>0</v>
      </c>
      <c r="AI83" t="str">
        <f ca="1">IF(OR(Table1[[#This Row],[is_active]]="FALSE",Table1[[#This Row],[Days_Since_Last_Purchase]]&gt;90),"Churned","Active")</f>
        <v>Churned</v>
      </c>
    </row>
    <row r="84" spans="1:35" x14ac:dyDescent="0.25">
      <c r="A84" t="s">
        <v>159</v>
      </c>
      <c r="B84" s="1">
        <v>44329</v>
      </c>
      <c r="C84" t="str">
        <f>TEXT(Table1[[#This Row],[signup_date]],"yyyy")</f>
        <v>2021</v>
      </c>
      <c r="D84" t="str">
        <f>TEXT(Table1[[#This Row],[signup_date]],"mmm")</f>
        <v>May</v>
      </c>
      <c r="E84" s="3">
        <v>45925</v>
      </c>
      <c r="F84" s="3">
        <v>45925</v>
      </c>
      <c r="G84" s="3" t="str">
        <f>TEXT(Table1[[#This Row],[last_purchase_date]],"yyyy")</f>
        <v>2025</v>
      </c>
      <c r="H84" s="2">
        <f ca="1">IFERROR(TODAY()-Table1[[#This Row],[signup_date]]," - ")</f>
        <v>1651</v>
      </c>
      <c r="I84" s="2">
        <f ca="1">IFERROR(TODAY()-Table1[[#This Row],[last_purchase_date]]," - ")</f>
        <v>55</v>
      </c>
      <c r="J84" s="2">
        <f ca="1">IFERROR(1/Table1[[#This Row],[Days_Since_Last_Purchase]],0)</f>
        <v>1.8181818181818181E-2</v>
      </c>
      <c r="K84" s="3" t="str">
        <f t="shared" si="2"/>
        <v>Has Purchased</v>
      </c>
      <c r="L84">
        <v>3</v>
      </c>
      <c r="M84">
        <v>134.68</v>
      </c>
      <c r="N84">
        <v>44.89</v>
      </c>
      <c r="O84">
        <v>15.93</v>
      </c>
      <c r="P84" t="s">
        <v>31</v>
      </c>
      <c r="Q84" t="s">
        <v>54</v>
      </c>
      <c r="R84" t="s">
        <v>33</v>
      </c>
      <c r="S84">
        <v>37</v>
      </c>
      <c r="T84" t="s">
        <v>34</v>
      </c>
      <c r="U84" t="s">
        <v>35</v>
      </c>
      <c r="V84" t="s">
        <v>56</v>
      </c>
      <c r="W84" t="s">
        <v>100</v>
      </c>
      <c r="X84">
        <v>0</v>
      </c>
      <c r="Y84">
        <v>0</v>
      </c>
      <c r="Z84">
        <v>0</v>
      </c>
      <c r="AA84">
        <v>1</v>
      </c>
      <c r="AB84">
        <v>1</v>
      </c>
      <c r="AC84" s="3">
        <v>44353</v>
      </c>
      <c r="AD84" s="2" t="str">
        <f t="shared" si="3"/>
        <v>Contacted</v>
      </c>
      <c r="AE84">
        <v>0</v>
      </c>
      <c r="AF84" t="s">
        <v>73</v>
      </c>
      <c r="AG84" t="b">
        <v>1</v>
      </c>
      <c r="AH84" t="b">
        <v>0</v>
      </c>
      <c r="AI84" t="str">
        <f ca="1">IF(OR(Table1[[#This Row],[is_active]]="FALSE",Table1[[#This Row],[Days_Since_Last_Purchase]]&gt;90),"Churned","Active")</f>
        <v>Active</v>
      </c>
    </row>
    <row r="85" spans="1:35" x14ac:dyDescent="0.25">
      <c r="A85" t="s">
        <v>160</v>
      </c>
      <c r="B85" s="1">
        <v>45360</v>
      </c>
      <c r="C85" t="str">
        <f>TEXT(Table1[[#This Row],[signup_date]],"yyyy")</f>
        <v>2024</v>
      </c>
      <c r="D85" t="str">
        <f>TEXT(Table1[[#This Row],[signup_date]],"mmm")</f>
        <v>Mar</v>
      </c>
      <c r="E85" s="3">
        <v>45699</v>
      </c>
      <c r="F85" s="3">
        <v>45843</v>
      </c>
      <c r="G85" s="3" t="str">
        <f>TEXT(Table1[[#This Row],[last_purchase_date]],"yyyy")</f>
        <v>2025</v>
      </c>
      <c r="H85" s="2">
        <f ca="1">IFERROR(TODAY()-Table1[[#This Row],[signup_date]]," - ")</f>
        <v>620</v>
      </c>
      <c r="I85" s="2">
        <f ca="1">IFERROR(TODAY()-Table1[[#This Row],[last_purchase_date]]," - ")</f>
        <v>137</v>
      </c>
      <c r="J85" s="2">
        <f ca="1">IFERROR(1/Table1[[#This Row],[Days_Since_Last_Purchase]],0)</f>
        <v>7.2992700729927005E-3</v>
      </c>
      <c r="K85" s="3" t="str">
        <f t="shared" si="2"/>
        <v>Has Purchased</v>
      </c>
      <c r="L85">
        <v>5</v>
      </c>
      <c r="M85">
        <v>174.74</v>
      </c>
      <c r="N85">
        <v>34.950000000000003</v>
      </c>
      <c r="O85">
        <v>38.409999999999997</v>
      </c>
      <c r="P85" t="s">
        <v>31</v>
      </c>
      <c r="Q85" t="s">
        <v>32</v>
      </c>
      <c r="R85" t="s">
        <v>33</v>
      </c>
      <c r="S85">
        <v>16</v>
      </c>
      <c r="T85" t="s">
        <v>49</v>
      </c>
      <c r="U85" t="s">
        <v>82</v>
      </c>
      <c r="V85" t="s">
        <v>56</v>
      </c>
      <c r="W85" t="s">
        <v>45</v>
      </c>
      <c r="X85">
        <v>0</v>
      </c>
      <c r="Y85">
        <v>1</v>
      </c>
      <c r="Z85">
        <v>0</v>
      </c>
      <c r="AA85">
        <v>0</v>
      </c>
      <c r="AB85">
        <v>2</v>
      </c>
      <c r="AC85" s="3">
        <v>45436</v>
      </c>
      <c r="AD85" s="2" t="str">
        <f t="shared" si="3"/>
        <v>Contacted</v>
      </c>
      <c r="AE85">
        <v>4</v>
      </c>
      <c r="AF85" t="s">
        <v>38</v>
      </c>
      <c r="AG85" t="b">
        <v>1</v>
      </c>
      <c r="AH85" t="b">
        <v>0</v>
      </c>
      <c r="AI85" t="str">
        <f ca="1">IF(OR(Table1[[#This Row],[is_active]]="FALSE",Table1[[#This Row],[Days_Since_Last_Purchase]]&gt;90),"Churned","Active")</f>
        <v>Churned</v>
      </c>
    </row>
    <row r="86" spans="1:35" x14ac:dyDescent="0.25">
      <c r="A86" t="s">
        <v>161</v>
      </c>
      <c r="B86" s="1">
        <v>44962</v>
      </c>
      <c r="C86" t="str">
        <f>TEXT(Table1[[#This Row],[signup_date]],"yyyy")</f>
        <v>2023</v>
      </c>
      <c r="D86" t="str">
        <f>TEXT(Table1[[#This Row],[signup_date]],"mmm")</f>
        <v>Feb</v>
      </c>
      <c r="E86" s="3">
        <v>45778</v>
      </c>
      <c r="F86" s="3">
        <v>45863</v>
      </c>
      <c r="G86" s="3" t="str">
        <f>TEXT(Table1[[#This Row],[last_purchase_date]],"yyyy")</f>
        <v>2025</v>
      </c>
      <c r="H86" s="2">
        <f ca="1">IFERROR(TODAY()-Table1[[#This Row],[signup_date]]," - ")</f>
        <v>1018</v>
      </c>
      <c r="I86" s="2">
        <f ca="1">IFERROR(TODAY()-Table1[[#This Row],[last_purchase_date]]," - ")</f>
        <v>117</v>
      </c>
      <c r="J86" s="2">
        <f ca="1">IFERROR(1/Table1[[#This Row],[Days_Since_Last_Purchase]],0)</f>
        <v>8.5470085470085479E-3</v>
      </c>
      <c r="K86" s="3" t="str">
        <f t="shared" si="2"/>
        <v>Has Purchased</v>
      </c>
      <c r="L86">
        <v>2</v>
      </c>
      <c r="M86">
        <v>37.659999999999997</v>
      </c>
      <c r="N86">
        <v>18.829999999999998</v>
      </c>
      <c r="O86">
        <v>6.57</v>
      </c>
      <c r="P86" t="s">
        <v>47</v>
      </c>
      <c r="Q86" t="s">
        <v>104</v>
      </c>
      <c r="R86" t="s">
        <v>48</v>
      </c>
      <c r="S86">
        <v>44</v>
      </c>
      <c r="T86" t="s">
        <v>34</v>
      </c>
      <c r="U86" t="s">
        <v>55</v>
      </c>
      <c r="V86" t="s">
        <v>67</v>
      </c>
      <c r="W86" t="s">
        <v>45</v>
      </c>
      <c r="X86">
        <v>0</v>
      </c>
      <c r="Y86">
        <v>0</v>
      </c>
      <c r="Z86">
        <v>1</v>
      </c>
      <c r="AA86">
        <v>0</v>
      </c>
      <c r="AB86">
        <v>1</v>
      </c>
      <c r="AC86" s="3">
        <v>45554</v>
      </c>
      <c r="AD86" s="2" t="str">
        <f t="shared" si="3"/>
        <v>Contacted</v>
      </c>
      <c r="AE86">
        <v>0</v>
      </c>
      <c r="AF86" t="s">
        <v>38</v>
      </c>
      <c r="AG86" t="b">
        <v>1</v>
      </c>
      <c r="AH86" t="b">
        <v>0</v>
      </c>
      <c r="AI86" t="str">
        <f ca="1">IF(OR(Table1[[#This Row],[is_active]]="FALSE",Table1[[#This Row],[Days_Since_Last_Purchase]]&gt;90),"Churned","Active")</f>
        <v>Churned</v>
      </c>
    </row>
    <row r="87" spans="1:35" x14ac:dyDescent="0.25">
      <c r="A87" t="s">
        <v>162</v>
      </c>
      <c r="B87" s="1">
        <v>44064</v>
      </c>
      <c r="C87" t="str">
        <f>TEXT(Table1[[#This Row],[signup_date]],"yyyy")</f>
        <v>2020</v>
      </c>
      <c r="D87" t="str">
        <f>TEXT(Table1[[#This Row],[signup_date]],"mmm")</f>
        <v>Aug</v>
      </c>
      <c r="E87" s="3">
        <v>44321</v>
      </c>
      <c r="F87" s="3">
        <v>45840</v>
      </c>
      <c r="G87" s="3" t="str">
        <f>TEXT(Table1[[#This Row],[last_purchase_date]],"yyyy")</f>
        <v>2025</v>
      </c>
      <c r="H87" s="2">
        <f ca="1">IFERROR(TODAY()-Table1[[#This Row],[signup_date]]," - ")</f>
        <v>1916</v>
      </c>
      <c r="I87" s="2">
        <f ca="1">IFERROR(TODAY()-Table1[[#This Row],[last_purchase_date]]," - ")</f>
        <v>140</v>
      </c>
      <c r="J87" s="2">
        <f ca="1">IFERROR(1/Table1[[#This Row],[Days_Since_Last_Purchase]],0)</f>
        <v>7.1428571428571426E-3</v>
      </c>
      <c r="K87" s="3" t="str">
        <f t="shared" si="2"/>
        <v>Has Purchased</v>
      </c>
      <c r="L87">
        <v>2</v>
      </c>
      <c r="M87">
        <v>59.01</v>
      </c>
      <c r="N87">
        <v>29.51</v>
      </c>
      <c r="O87">
        <v>0.5</v>
      </c>
      <c r="P87" t="s">
        <v>31</v>
      </c>
      <c r="Q87" t="s">
        <v>60</v>
      </c>
      <c r="R87" t="s">
        <v>33</v>
      </c>
      <c r="S87">
        <v>16</v>
      </c>
      <c r="T87" t="s">
        <v>49</v>
      </c>
      <c r="U87" t="s">
        <v>82</v>
      </c>
      <c r="V87" t="s">
        <v>67</v>
      </c>
      <c r="W87" t="s">
        <v>100</v>
      </c>
      <c r="X87">
        <v>0</v>
      </c>
      <c r="Y87">
        <v>1</v>
      </c>
      <c r="Z87">
        <v>0</v>
      </c>
      <c r="AA87">
        <v>0</v>
      </c>
      <c r="AB87">
        <v>0</v>
      </c>
      <c r="AC87" s="3">
        <v>45836</v>
      </c>
      <c r="AD87" s="2" t="str">
        <f t="shared" si="3"/>
        <v>Contacted</v>
      </c>
      <c r="AE87">
        <v>0</v>
      </c>
      <c r="AF87" t="s">
        <v>38</v>
      </c>
      <c r="AG87" t="b">
        <v>1</v>
      </c>
      <c r="AH87" t="b">
        <v>0</v>
      </c>
      <c r="AI87" t="str">
        <f ca="1">IF(OR(Table1[[#This Row],[is_active]]="FALSE",Table1[[#This Row],[Days_Since_Last_Purchase]]&gt;90),"Churned","Active")</f>
        <v>Churned</v>
      </c>
    </row>
    <row r="88" spans="1:35" x14ac:dyDescent="0.25">
      <c r="A88" t="s">
        <v>163</v>
      </c>
      <c r="B88" s="1">
        <v>44842</v>
      </c>
      <c r="C88" t="str">
        <f>TEXT(Table1[[#This Row],[signup_date]],"yyyy")</f>
        <v>2022</v>
      </c>
      <c r="D88" t="str">
        <f>TEXT(Table1[[#This Row],[signup_date]],"mmm")</f>
        <v>Oct</v>
      </c>
      <c r="E88" s="3">
        <v>45442</v>
      </c>
      <c r="F88" s="3">
        <v>45594</v>
      </c>
      <c r="G88" s="3" t="str">
        <f>TEXT(Table1[[#This Row],[last_purchase_date]],"yyyy")</f>
        <v>2024</v>
      </c>
      <c r="H88" s="2">
        <f ca="1">IFERROR(TODAY()-Table1[[#This Row],[signup_date]]," - ")</f>
        <v>1138</v>
      </c>
      <c r="I88" s="2">
        <f ca="1">IFERROR(TODAY()-Table1[[#This Row],[last_purchase_date]]," - ")</f>
        <v>386</v>
      </c>
      <c r="J88" s="2">
        <f ca="1">IFERROR(1/Table1[[#This Row],[Days_Since_Last_Purchase]],0)</f>
        <v>2.5906735751295338E-3</v>
      </c>
      <c r="K88" s="3" t="str">
        <f t="shared" si="2"/>
        <v>Has Purchased</v>
      </c>
      <c r="L88">
        <v>1</v>
      </c>
      <c r="M88">
        <v>15.62</v>
      </c>
      <c r="N88">
        <v>15.62</v>
      </c>
      <c r="O88">
        <v>26.86</v>
      </c>
      <c r="P88" t="s">
        <v>31</v>
      </c>
      <c r="Q88" t="s">
        <v>60</v>
      </c>
      <c r="R88" t="s">
        <v>48</v>
      </c>
      <c r="S88">
        <v>37</v>
      </c>
      <c r="T88" t="s">
        <v>34</v>
      </c>
      <c r="U88" t="s">
        <v>90</v>
      </c>
      <c r="V88" t="s">
        <v>67</v>
      </c>
      <c r="W88" t="s">
        <v>85</v>
      </c>
      <c r="X88">
        <v>0</v>
      </c>
      <c r="Y88">
        <v>0</v>
      </c>
      <c r="Z88">
        <v>0</v>
      </c>
      <c r="AA88">
        <v>0</v>
      </c>
      <c r="AB88">
        <v>1</v>
      </c>
      <c r="AC88" s="2" t="s">
        <v>2542</v>
      </c>
      <c r="AD88" s="2" t="str">
        <f t="shared" si="3"/>
        <v>Never Contacted</v>
      </c>
      <c r="AE88">
        <v>8</v>
      </c>
      <c r="AF88" t="s">
        <v>38</v>
      </c>
      <c r="AG88" t="b">
        <v>0</v>
      </c>
      <c r="AH88" t="b">
        <v>0</v>
      </c>
      <c r="AI88" t="str">
        <f ca="1">IF(OR(Table1[[#This Row],[is_active]]="FALSE",Table1[[#This Row],[Days_Since_Last_Purchase]]&gt;90),"Churned","Active")</f>
        <v>Churned</v>
      </c>
    </row>
    <row r="89" spans="1:35" x14ac:dyDescent="0.25">
      <c r="A89" t="s">
        <v>164</v>
      </c>
      <c r="B89" s="1">
        <v>43861</v>
      </c>
      <c r="C89" t="str">
        <f>TEXT(Table1[[#This Row],[signup_date]],"yyyy")</f>
        <v>2020</v>
      </c>
      <c r="D89" t="str">
        <f>TEXT(Table1[[#This Row],[signup_date]],"mmm")</f>
        <v>Jan</v>
      </c>
      <c r="E89" s="3">
        <v>45463</v>
      </c>
      <c r="F89" s="3">
        <v>45757</v>
      </c>
      <c r="G89" s="3" t="str">
        <f>TEXT(Table1[[#This Row],[last_purchase_date]],"yyyy")</f>
        <v>2025</v>
      </c>
      <c r="H89" s="2">
        <f ca="1">IFERROR(TODAY()-Table1[[#This Row],[signup_date]]," - ")</f>
        <v>2119</v>
      </c>
      <c r="I89" s="2">
        <f ca="1">IFERROR(TODAY()-Table1[[#This Row],[last_purchase_date]]," - ")</f>
        <v>223</v>
      </c>
      <c r="J89" s="2">
        <f ca="1">IFERROR(1/Table1[[#This Row],[Days_Since_Last_Purchase]],0)</f>
        <v>4.4843049327354259E-3</v>
      </c>
      <c r="K89" s="3" t="str">
        <f t="shared" si="2"/>
        <v>Has Purchased</v>
      </c>
      <c r="L89">
        <v>3</v>
      </c>
      <c r="M89">
        <v>245.22</v>
      </c>
      <c r="N89">
        <v>81.739999999999995</v>
      </c>
      <c r="O89">
        <v>48.81</v>
      </c>
      <c r="P89" t="s">
        <v>87</v>
      </c>
      <c r="Q89" t="s">
        <v>62</v>
      </c>
      <c r="R89" t="s">
        <v>42</v>
      </c>
      <c r="S89">
        <v>49</v>
      </c>
      <c r="T89" t="s">
        <v>34</v>
      </c>
      <c r="U89" t="s">
        <v>50</v>
      </c>
      <c r="V89" t="s">
        <v>35</v>
      </c>
      <c r="W89" t="s">
        <v>85</v>
      </c>
      <c r="X89">
        <v>2</v>
      </c>
      <c r="Y89">
        <v>0</v>
      </c>
      <c r="Z89">
        <v>0</v>
      </c>
      <c r="AA89">
        <v>1</v>
      </c>
      <c r="AB89">
        <v>2</v>
      </c>
      <c r="AC89" s="2" t="s">
        <v>2542</v>
      </c>
      <c r="AD89" s="2" t="str">
        <f t="shared" si="3"/>
        <v>Never Contacted</v>
      </c>
      <c r="AE89">
        <v>7</v>
      </c>
      <c r="AF89" t="s">
        <v>38</v>
      </c>
      <c r="AG89" t="b">
        <v>1</v>
      </c>
      <c r="AH89" t="b">
        <v>0</v>
      </c>
      <c r="AI89" t="str">
        <f ca="1">IF(OR(Table1[[#This Row],[is_active]]="FALSE",Table1[[#This Row],[Days_Since_Last_Purchase]]&gt;90),"Churned","Active")</f>
        <v>Churned</v>
      </c>
    </row>
    <row r="90" spans="1:35" x14ac:dyDescent="0.25">
      <c r="A90" t="s">
        <v>165</v>
      </c>
      <c r="B90" s="1">
        <v>44004</v>
      </c>
      <c r="C90" t="str">
        <f>TEXT(Table1[[#This Row],[signup_date]],"yyyy")</f>
        <v>2020</v>
      </c>
      <c r="D90" t="str">
        <f>TEXT(Table1[[#This Row],[signup_date]],"mmm")</f>
        <v>Jun</v>
      </c>
      <c r="E90" s="3" t="s">
        <v>2542</v>
      </c>
      <c r="F90" s="3" t="s">
        <v>2542</v>
      </c>
      <c r="G90" s="3" t="str">
        <f>TEXT(Table1[[#This Row],[last_purchase_date]],"yyyy")</f>
        <v>-</v>
      </c>
      <c r="H90" s="2">
        <f ca="1">IFERROR(TODAY()-Table1[[#This Row],[signup_date]]," - ")</f>
        <v>1976</v>
      </c>
      <c r="I90" s="2" t="str">
        <f ca="1">IFERROR(TODAY()-Table1[[#This Row],[last_purchase_date]]," - ")</f>
        <v xml:space="preserve"> - </v>
      </c>
      <c r="J90" s="2">
        <f ca="1">IFERROR(1/Table1[[#This Row],[Days_Since_Last_Purchase]],0)</f>
        <v>0</v>
      </c>
      <c r="K90" s="3" t="str">
        <f t="shared" si="2"/>
        <v>Never Purchase</v>
      </c>
      <c r="L90">
        <v>0</v>
      </c>
      <c r="M90">
        <v>0</v>
      </c>
      <c r="N90">
        <v>0</v>
      </c>
      <c r="O90">
        <v>0</v>
      </c>
      <c r="P90" t="s">
        <v>40</v>
      </c>
      <c r="Q90" t="s">
        <v>104</v>
      </c>
      <c r="R90" t="s">
        <v>48</v>
      </c>
      <c r="S90">
        <v>33</v>
      </c>
      <c r="T90" t="s">
        <v>34</v>
      </c>
      <c r="U90" t="s">
        <v>43</v>
      </c>
      <c r="V90" t="s">
        <v>56</v>
      </c>
      <c r="W90" t="s">
        <v>72</v>
      </c>
      <c r="X90">
        <v>0</v>
      </c>
      <c r="Y90">
        <v>0</v>
      </c>
      <c r="Z90">
        <v>0</v>
      </c>
      <c r="AA90">
        <v>0</v>
      </c>
      <c r="AB90">
        <v>0</v>
      </c>
      <c r="AC90" s="2" t="s">
        <v>2542</v>
      </c>
      <c r="AD90" s="2" t="str">
        <f t="shared" si="3"/>
        <v>Never Contacted</v>
      </c>
      <c r="AE90">
        <v>0</v>
      </c>
      <c r="AF90" t="s">
        <v>73</v>
      </c>
      <c r="AG90" t="b">
        <v>1</v>
      </c>
      <c r="AH90" t="b">
        <v>0</v>
      </c>
      <c r="AI90" t="str">
        <f ca="1">IF(OR(Table1[[#This Row],[is_active]]="FALSE",Table1[[#This Row],[Days_Since_Last_Purchase]]&gt;90),"Churned","Active")</f>
        <v>Churned</v>
      </c>
    </row>
    <row r="91" spans="1:35" x14ac:dyDescent="0.25">
      <c r="A91" t="s">
        <v>166</v>
      </c>
      <c r="B91" s="1">
        <v>45014</v>
      </c>
      <c r="C91" t="str">
        <f>TEXT(Table1[[#This Row],[signup_date]],"yyyy")</f>
        <v>2023</v>
      </c>
      <c r="D91" t="str">
        <f>TEXT(Table1[[#This Row],[signup_date]],"mmm")</f>
        <v>Mar</v>
      </c>
      <c r="E91" s="3">
        <v>45277</v>
      </c>
      <c r="F91" s="3">
        <v>45751</v>
      </c>
      <c r="G91" s="3" t="str">
        <f>TEXT(Table1[[#This Row],[last_purchase_date]],"yyyy")</f>
        <v>2025</v>
      </c>
      <c r="H91" s="2">
        <f ca="1">IFERROR(TODAY()-Table1[[#This Row],[signup_date]]," - ")</f>
        <v>966</v>
      </c>
      <c r="I91" s="2">
        <f ca="1">IFERROR(TODAY()-Table1[[#This Row],[last_purchase_date]]," - ")</f>
        <v>229</v>
      </c>
      <c r="J91" s="2">
        <f ca="1">IFERROR(1/Table1[[#This Row],[Days_Since_Last_Purchase]],0)</f>
        <v>4.3668122270742356E-3</v>
      </c>
      <c r="K91" s="3" t="str">
        <f t="shared" si="2"/>
        <v>Has Purchased</v>
      </c>
      <c r="L91">
        <v>4</v>
      </c>
      <c r="M91">
        <v>4.32</v>
      </c>
      <c r="N91">
        <v>1.08</v>
      </c>
      <c r="O91">
        <v>1.26</v>
      </c>
      <c r="P91" t="s">
        <v>31</v>
      </c>
      <c r="Q91" t="s">
        <v>88</v>
      </c>
      <c r="R91" t="s">
        <v>33</v>
      </c>
      <c r="S91">
        <v>22</v>
      </c>
      <c r="T91" t="s">
        <v>70</v>
      </c>
      <c r="U91" t="s">
        <v>55</v>
      </c>
      <c r="V91" t="s">
        <v>44</v>
      </c>
      <c r="W91" t="s">
        <v>36</v>
      </c>
      <c r="X91">
        <v>0</v>
      </c>
      <c r="Y91">
        <v>0</v>
      </c>
      <c r="Z91">
        <v>0</v>
      </c>
      <c r="AA91">
        <v>0</v>
      </c>
      <c r="AB91">
        <v>2</v>
      </c>
      <c r="AC91" s="3">
        <v>45680</v>
      </c>
      <c r="AD91" s="2" t="str">
        <f t="shared" si="3"/>
        <v>Contacted</v>
      </c>
      <c r="AE91">
        <v>0</v>
      </c>
      <c r="AF91" t="s">
        <v>38</v>
      </c>
      <c r="AG91" t="b">
        <v>0</v>
      </c>
      <c r="AH91" t="b">
        <v>0</v>
      </c>
      <c r="AI91" t="str">
        <f ca="1">IF(OR(Table1[[#This Row],[is_active]]="FALSE",Table1[[#This Row],[Days_Since_Last_Purchase]]&gt;90),"Churned","Active")</f>
        <v>Churned</v>
      </c>
    </row>
    <row r="92" spans="1:35" x14ac:dyDescent="0.25">
      <c r="A92" t="s">
        <v>167</v>
      </c>
      <c r="B92" s="1">
        <v>45620</v>
      </c>
      <c r="C92" t="str">
        <f>TEXT(Table1[[#This Row],[signup_date]],"yyyy")</f>
        <v>2024</v>
      </c>
      <c r="D92" t="str">
        <f>TEXT(Table1[[#This Row],[signup_date]],"mmm")</f>
        <v>Nov</v>
      </c>
      <c r="E92" s="3">
        <v>45727</v>
      </c>
      <c r="F92" s="3">
        <v>45821</v>
      </c>
      <c r="G92" s="3" t="str">
        <f>TEXT(Table1[[#This Row],[last_purchase_date]],"yyyy")</f>
        <v>2025</v>
      </c>
      <c r="H92" s="2">
        <f ca="1">IFERROR(TODAY()-Table1[[#This Row],[signup_date]]," - ")</f>
        <v>360</v>
      </c>
      <c r="I92" s="2">
        <f ca="1">IFERROR(TODAY()-Table1[[#This Row],[last_purchase_date]]," - ")</f>
        <v>159</v>
      </c>
      <c r="J92" s="2">
        <f ca="1">IFERROR(1/Table1[[#This Row],[Days_Since_Last_Purchase]],0)</f>
        <v>6.2893081761006293E-3</v>
      </c>
      <c r="K92" s="3" t="str">
        <f t="shared" si="2"/>
        <v>Has Purchased</v>
      </c>
      <c r="L92">
        <v>3</v>
      </c>
      <c r="M92">
        <v>36.049999999999997</v>
      </c>
      <c r="N92">
        <v>12.02</v>
      </c>
      <c r="O92">
        <v>12.58</v>
      </c>
      <c r="P92" t="s">
        <v>87</v>
      </c>
      <c r="Q92" t="s">
        <v>95</v>
      </c>
      <c r="R92" t="s">
        <v>48</v>
      </c>
      <c r="S92">
        <v>42</v>
      </c>
      <c r="T92" t="s">
        <v>34</v>
      </c>
      <c r="U92" t="s">
        <v>90</v>
      </c>
      <c r="V92" t="s">
        <v>44</v>
      </c>
      <c r="W92" t="s">
        <v>36</v>
      </c>
      <c r="X92">
        <v>0</v>
      </c>
      <c r="Y92">
        <v>0</v>
      </c>
      <c r="Z92">
        <v>0</v>
      </c>
      <c r="AA92">
        <v>0</v>
      </c>
      <c r="AB92">
        <v>1</v>
      </c>
      <c r="AC92" s="3">
        <v>45851</v>
      </c>
      <c r="AD92" s="2" t="str">
        <f t="shared" si="3"/>
        <v>Contacted</v>
      </c>
      <c r="AE92">
        <v>7</v>
      </c>
      <c r="AF92" t="s">
        <v>52</v>
      </c>
      <c r="AG92" t="b">
        <v>1</v>
      </c>
      <c r="AH92" t="b">
        <v>0</v>
      </c>
      <c r="AI92" t="str">
        <f ca="1">IF(OR(Table1[[#This Row],[is_active]]="FALSE",Table1[[#This Row],[Days_Since_Last_Purchase]]&gt;90),"Churned","Active")</f>
        <v>Churned</v>
      </c>
    </row>
    <row r="93" spans="1:35" x14ac:dyDescent="0.25">
      <c r="A93" t="s">
        <v>168</v>
      </c>
      <c r="B93" s="1">
        <v>45567</v>
      </c>
      <c r="C93" t="str">
        <f>TEXT(Table1[[#This Row],[signup_date]],"yyyy")</f>
        <v>2024</v>
      </c>
      <c r="D93" t="str">
        <f>TEXT(Table1[[#This Row],[signup_date]],"mmm")</f>
        <v>Oct</v>
      </c>
      <c r="E93" s="3">
        <v>45658</v>
      </c>
      <c r="F93" s="3">
        <v>45731</v>
      </c>
      <c r="G93" s="3" t="str">
        <f>TEXT(Table1[[#This Row],[last_purchase_date]],"yyyy")</f>
        <v>2025</v>
      </c>
      <c r="H93" s="2">
        <f ca="1">IFERROR(TODAY()-Table1[[#This Row],[signup_date]]," - ")</f>
        <v>413</v>
      </c>
      <c r="I93" s="2">
        <f ca="1">IFERROR(TODAY()-Table1[[#This Row],[last_purchase_date]]," - ")</f>
        <v>249</v>
      </c>
      <c r="J93" s="2">
        <f ca="1">IFERROR(1/Table1[[#This Row],[Days_Since_Last_Purchase]],0)</f>
        <v>4.0160642570281121E-3</v>
      </c>
      <c r="K93" s="3" t="str">
        <f t="shared" si="2"/>
        <v>Has Purchased</v>
      </c>
      <c r="L93">
        <v>1</v>
      </c>
      <c r="M93">
        <v>65.72</v>
      </c>
      <c r="N93">
        <v>65.72</v>
      </c>
      <c r="O93">
        <v>127.36</v>
      </c>
      <c r="P93" t="s">
        <v>40</v>
      </c>
      <c r="Q93" t="s">
        <v>104</v>
      </c>
      <c r="R93" t="s">
        <v>48</v>
      </c>
      <c r="S93">
        <v>27</v>
      </c>
      <c r="T93" t="s">
        <v>70</v>
      </c>
      <c r="U93" t="s">
        <v>43</v>
      </c>
      <c r="V93" t="s">
        <v>67</v>
      </c>
      <c r="W93" t="s">
        <v>96</v>
      </c>
      <c r="X93">
        <v>1</v>
      </c>
      <c r="Y93">
        <v>0</v>
      </c>
      <c r="Z93">
        <v>0</v>
      </c>
      <c r="AA93">
        <v>0</v>
      </c>
      <c r="AB93">
        <v>1</v>
      </c>
      <c r="AC93" s="2" t="s">
        <v>2542</v>
      </c>
      <c r="AD93" s="2" t="str">
        <f t="shared" si="3"/>
        <v>Never Contacted</v>
      </c>
      <c r="AE93">
        <v>0</v>
      </c>
      <c r="AF93" t="s">
        <v>38</v>
      </c>
      <c r="AG93" t="b">
        <v>1</v>
      </c>
      <c r="AH93" t="b">
        <v>0</v>
      </c>
      <c r="AI93" t="str">
        <f ca="1">IF(OR(Table1[[#This Row],[is_active]]="FALSE",Table1[[#This Row],[Days_Since_Last_Purchase]]&gt;90),"Churned","Active")</f>
        <v>Churned</v>
      </c>
    </row>
    <row r="94" spans="1:35" x14ac:dyDescent="0.25">
      <c r="A94" t="s">
        <v>169</v>
      </c>
      <c r="B94" s="1">
        <v>44713</v>
      </c>
      <c r="C94" t="str">
        <f>TEXT(Table1[[#This Row],[signup_date]],"yyyy")</f>
        <v>2022</v>
      </c>
      <c r="D94" t="str">
        <f>TEXT(Table1[[#This Row],[signup_date]],"mmm")</f>
        <v>Jun</v>
      </c>
      <c r="E94" s="3">
        <v>44931</v>
      </c>
      <c r="F94" s="3">
        <v>45065</v>
      </c>
      <c r="G94" s="3" t="str">
        <f>TEXT(Table1[[#This Row],[last_purchase_date]],"yyyy")</f>
        <v>2023</v>
      </c>
      <c r="H94" s="2">
        <f ca="1">IFERROR(TODAY()-Table1[[#This Row],[signup_date]]," - ")</f>
        <v>1267</v>
      </c>
      <c r="I94" s="2">
        <f ca="1">IFERROR(TODAY()-Table1[[#This Row],[last_purchase_date]]," - ")</f>
        <v>915</v>
      </c>
      <c r="J94" s="2">
        <f ca="1">IFERROR(1/Table1[[#This Row],[Days_Since_Last_Purchase]],0)</f>
        <v>1.092896174863388E-3</v>
      </c>
      <c r="K94" s="3" t="str">
        <f t="shared" si="2"/>
        <v>Has Purchased</v>
      </c>
      <c r="L94">
        <v>1</v>
      </c>
      <c r="M94">
        <v>36.659999999999997</v>
      </c>
      <c r="N94">
        <v>36.659999999999997</v>
      </c>
      <c r="O94">
        <v>68.290000000000006</v>
      </c>
      <c r="P94" t="s">
        <v>59</v>
      </c>
      <c r="Q94" t="s">
        <v>60</v>
      </c>
      <c r="R94" t="s">
        <v>48</v>
      </c>
      <c r="S94">
        <v>28</v>
      </c>
      <c r="T94" t="s">
        <v>70</v>
      </c>
      <c r="U94" t="s">
        <v>50</v>
      </c>
      <c r="V94" t="s">
        <v>44</v>
      </c>
      <c r="W94" t="s">
        <v>100</v>
      </c>
      <c r="X94">
        <v>1</v>
      </c>
      <c r="Y94">
        <v>0</v>
      </c>
      <c r="Z94">
        <v>0</v>
      </c>
      <c r="AA94">
        <v>0</v>
      </c>
      <c r="AB94">
        <v>1</v>
      </c>
      <c r="AC94" s="2" t="s">
        <v>2542</v>
      </c>
      <c r="AD94" s="2" t="str">
        <f t="shared" si="3"/>
        <v>Never Contacted</v>
      </c>
      <c r="AE94">
        <v>2</v>
      </c>
      <c r="AF94" t="s">
        <v>38</v>
      </c>
      <c r="AG94" t="b">
        <v>1</v>
      </c>
      <c r="AH94" t="b">
        <v>1</v>
      </c>
      <c r="AI94" t="str">
        <f ca="1">IF(OR(Table1[[#This Row],[is_active]]="FALSE",Table1[[#This Row],[Days_Since_Last_Purchase]]&gt;90),"Churned","Active")</f>
        <v>Churned</v>
      </c>
    </row>
    <row r="95" spans="1:35" x14ac:dyDescent="0.25">
      <c r="A95" t="s">
        <v>170</v>
      </c>
      <c r="B95" s="1">
        <v>44643</v>
      </c>
      <c r="C95" t="str">
        <f>TEXT(Table1[[#This Row],[signup_date]],"yyyy")</f>
        <v>2022</v>
      </c>
      <c r="D95" t="str">
        <f>TEXT(Table1[[#This Row],[signup_date]],"mmm")</f>
        <v>Mar</v>
      </c>
      <c r="E95" s="3">
        <v>45877</v>
      </c>
      <c r="F95" s="3">
        <v>45897</v>
      </c>
      <c r="G95" s="3" t="str">
        <f>TEXT(Table1[[#This Row],[last_purchase_date]],"yyyy")</f>
        <v>2025</v>
      </c>
      <c r="H95" s="2">
        <f ca="1">IFERROR(TODAY()-Table1[[#This Row],[signup_date]]," - ")</f>
        <v>1337</v>
      </c>
      <c r="I95" s="2">
        <f ca="1">IFERROR(TODAY()-Table1[[#This Row],[last_purchase_date]]," - ")</f>
        <v>83</v>
      </c>
      <c r="J95" s="2">
        <f ca="1">IFERROR(1/Table1[[#This Row],[Days_Since_Last_Purchase]],0)</f>
        <v>1.2048192771084338E-2</v>
      </c>
      <c r="K95" s="3" t="str">
        <f t="shared" si="2"/>
        <v>Has Purchased</v>
      </c>
      <c r="L95">
        <v>5</v>
      </c>
      <c r="M95">
        <v>177.99</v>
      </c>
      <c r="N95">
        <v>35.6</v>
      </c>
      <c r="O95">
        <v>25.92</v>
      </c>
      <c r="P95" t="s">
        <v>31</v>
      </c>
      <c r="Q95" t="s">
        <v>95</v>
      </c>
      <c r="R95" t="s">
        <v>33</v>
      </c>
      <c r="S95">
        <v>37</v>
      </c>
      <c r="T95" t="s">
        <v>34</v>
      </c>
      <c r="U95" t="s">
        <v>55</v>
      </c>
      <c r="V95" t="s">
        <v>35</v>
      </c>
      <c r="W95" t="s">
        <v>57</v>
      </c>
      <c r="X95">
        <v>0</v>
      </c>
      <c r="Y95">
        <v>0</v>
      </c>
      <c r="Z95">
        <v>0</v>
      </c>
      <c r="AA95">
        <v>0</v>
      </c>
      <c r="AB95">
        <v>1</v>
      </c>
      <c r="AC95" s="3">
        <v>45032</v>
      </c>
      <c r="AD95" s="2" t="str">
        <f t="shared" si="3"/>
        <v>Contacted</v>
      </c>
      <c r="AE95">
        <v>0</v>
      </c>
      <c r="AF95" t="s">
        <v>38</v>
      </c>
      <c r="AG95" t="b">
        <v>1</v>
      </c>
      <c r="AH95" t="b">
        <v>0</v>
      </c>
      <c r="AI95" t="str">
        <f ca="1">IF(OR(Table1[[#This Row],[is_active]]="FALSE",Table1[[#This Row],[Days_Since_Last_Purchase]]&gt;90),"Churned","Active")</f>
        <v>Active</v>
      </c>
    </row>
    <row r="96" spans="1:35" x14ac:dyDescent="0.25">
      <c r="A96" t="s">
        <v>171</v>
      </c>
      <c r="B96" s="1">
        <v>45027</v>
      </c>
      <c r="C96" t="str">
        <f>TEXT(Table1[[#This Row],[signup_date]],"yyyy")</f>
        <v>2023</v>
      </c>
      <c r="D96" t="str">
        <f>TEXT(Table1[[#This Row],[signup_date]],"mmm")</f>
        <v>Apr</v>
      </c>
      <c r="E96" s="3">
        <v>45195</v>
      </c>
      <c r="F96" s="3">
        <v>45238</v>
      </c>
      <c r="G96" s="3" t="str">
        <f>TEXT(Table1[[#This Row],[last_purchase_date]],"yyyy")</f>
        <v>2023</v>
      </c>
      <c r="H96" s="2">
        <f ca="1">IFERROR(TODAY()-Table1[[#This Row],[signup_date]]," - ")</f>
        <v>953</v>
      </c>
      <c r="I96" s="2">
        <f ca="1">IFERROR(TODAY()-Table1[[#This Row],[last_purchase_date]]," - ")</f>
        <v>742</v>
      </c>
      <c r="J96" s="2">
        <f ca="1">IFERROR(1/Table1[[#This Row],[Days_Since_Last_Purchase]],0)</f>
        <v>1.3477088948787063E-3</v>
      </c>
      <c r="K96" s="3" t="str">
        <f t="shared" si="2"/>
        <v>Has Purchased</v>
      </c>
      <c r="L96">
        <v>2</v>
      </c>
      <c r="M96">
        <v>100.29</v>
      </c>
      <c r="N96">
        <v>50.15</v>
      </c>
      <c r="O96">
        <v>57.41</v>
      </c>
      <c r="P96" t="s">
        <v>87</v>
      </c>
      <c r="Q96" t="s">
        <v>32</v>
      </c>
      <c r="R96" t="s">
        <v>48</v>
      </c>
      <c r="S96">
        <v>22</v>
      </c>
      <c r="T96" t="s">
        <v>70</v>
      </c>
      <c r="U96" t="s">
        <v>35</v>
      </c>
      <c r="V96" t="s">
        <v>35</v>
      </c>
      <c r="W96" t="s">
        <v>57</v>
      </c>
      <c r="X96">
        <v>0</v>
      </c>
      <c r="Y96">
        <v>0</v>
      </c>
      <c r="Z96">
        <v>0</v>
      </c>
      <c r="AA96">
        <v>0</v>
      </c>
      <c r="AB96">
        <v>0</v>
      </c>
      <c r="AC96" s="3">
        <v>45838</v>
      </c>
      <c r="AD96" s="2" t="str">
        <f t="shared" si="3"/>
        <v>Contacted</v>
      </c>
      <c r="AE96">
        <v>0</v>
      </c>
      <c r="AF96" t="s">
        <v>38</v>
      </c>
      <c r="AG96" t="b">
        <v>1</v>
      </c>
      <c r="AH96" t="b">
        <v>0</v>
      </c>
      <c r="AI96" t="str">
        <f ca="1">IF(OR(Table1[[#This Row],[is_active]]="FALSE",Table1[[#This Row],[Days_Since_Last_Purchase]]&gt;90),"Churned","Active")</f>
        <v>Churned</v>
      </c>
    </row>
    <row r="97" spans="1:35" x14ac:dyDescent="0.25">
      <c r="A97" t="s">
        <v>172</v>
      </c>
      <c r="B97" s="1">
        <v>44677</v>
      </c>
      <c r="C97" t="str">
        <f>TEXT(Table1[[#This Row],[signup_date]],"yyyy")</f>
        <v>2022</v>
      </c>
      <c r="D97" t="str">
        <f>TEXT(Table1[[#This Row],[signup_date]],"mmm")</f>
        <v>Apr</v>
      </c>
      <c r="E97" s="3">
        <v>45857</v>
      </c>
      <c r="F97" s="3">
        <v>45905</v>
      </c>
      <c r="G97" s="3" t="str">
        <f>TEXT(Table1[[#This Row],[last_purchase_date]],"yyyy")</f>
        <v>2025</v>
      </c>
      <c r="H97" s="2">
        <f ca="1">IFERROR(TODAY()-Table1[[#This Row],[signup_date]]," - ")</f>
        <v>1303</v>
      </c>
      <c r="I97" s="2">
        <f ca="1">IFERROR(TODAY()-Table1[[#This Row],[last_purchase_date]]," - ")</f>
        <v>75</v>
      </c>
      <c r="J97" s="2">
        <f ca="1">IFERROR(1/Table1[[#This Row],[Days_Since_Last_Purchase]],0)</f>
        <v>1.3333333333333334E-2</v>
      </c>
      <c r="K97" s="3" t="str">
        <f t="shared" si="2"/>
        <v>Has Purchased</v>
      </c>
      <c r="L97">
        <v>2</v>
      </c>
      <c r="M97">
        <v>81.66</v>
      </c>
      <c r="N97">
        <v>40.83</v>
      </c>
      <c r="O97">
        <v>68.55</v>
      </c>
      <c r="P97" t="s">
        <v>87</v>
      </c>
      <c r="Q97" t="s">
        <v>32</v>
      </c>
      <c r="R97" t="s">
        <v>33</v>
      </c>
      <c r="S97">
        <v>26</v>
      </c>
      <c r="T97" t="s">
        <v>70</v>
      </c>
      <c r="U97" t="s">
        <v>50</v>
      </c>
      <c r="V97" t="s">
        <v>56</v>
      </c>
      <c r="W97" t="s">
        <v>36</v>
      </c>
      <c r="X97">
        <v>1</v>
      </c>
      <c r="Y97">
        <v>1</v>
      </c>
      <c r="Z97">
        <v>0</v>
      </c>
      <c r="AA97">
        <v>0</v>
      </c>
      <c r="AB97">
        <v>2</v>
      </c>
      <c r="AC97" s="2" t="s">
        <v>2542</v>
      </c>
      <c r="AD97" s="2" t="str">
        <f t="shared" si="3"/>
        <v>Never Contacted</v>
      </c>
      <c r="AE97">
        <v>0</v>
      </c>
      <c r="AF97" t="s">
        <v>38</v>
      </c>
      <c r="AG97" t="b">
        <v>1</v>
      </c>
      <c r="AH97" t="b">
        <v>1</v>
      </c>
      <c r="AI97" t="str">
        <f ca="1">IF(OR(Table1[[#This Row],[is_active]]="FALSE",Table1[[#This Row],[Days_Since_Last_Purchase]]&gt;90),"Churned","Active")</f>
        <v>Active</v>
      </c>
    </row>
    <row r="98" spans="1:35" x14ac:dyDescent="0.25">
      <c r="A98" t="s">
        <v>173</v>
      </c>
      <c r="B98" s="1">
        <v>45609</v>
      </c>
      <c r="C98" t="str">
        <f>TEXT(Table1[[#This Row],[signup_date]],"yyyy")</f>
        <v>2024</v>
      </c>
      <c r="D98" t="str">
        <f>TEXT(Table1[[#This Row],[signup_date]],"mmm")</f>
        <v>Nov</v>
      </c>
      <c r="E98" s="3">
        <v>45875</v>
      </c>
      <c r="F98" s="3">
        <v>45894</v>
      </c>
      <c r="G98" s="3" t="str">
        <f>TEXT(Table1[[#This Row],[last_purchase_date]],"yyyy")</f>
        <v>2025</v>
      </c>
      <c r="H98" s="2">
        <f ca="1">IFERROR(TODAY()-Table1[[#This Row],[signup_date]]," - ")</f>
        <v>371</v>
      </c>
      <c r="I98" s="2">
        <f ca="1">IFERROR(TODAY()-Table1[[#This Row],[last_purchase_date]]," - ")</f>
        <v>86</v>
      </c>
      <c r="J98" s="2">
        <f ca="1">IFERROR(1/Table1[[#This Row],[Days_Since_Last_Purchase]],0)</f>
        <v>1.1627906976744186E-2</v>
      </c>
      <c r="K98" s="3" t="str">
        <f t="shared" si="2"/>
        <v>Has Purchased</v>
      </c>
      <c r="L98">
        <v>4</v>
      </c>
      <c r="M98">
        <v>191.11</v>
      </c>
      <c r="N98">
        <v>47.78</v>
      </c>
      <c r="O98">
        <v>18.73</v>
      </c>
      <c r="P98" t="s">
        <v>87</v>
      </c>
      <c r="Q98" t="s">
        <v>32</v>
      </c>
      <c r="R98" t="s">
        <v>48</v>
      </c>
      <c r="S98">
        <v>16</v>
      </c>
      <c r="T98" t="s">
        <v>49</v>
      </c>
      <c r="U98" t="s">
        <v>43</v>
      </c>
      <c r="V98" t="s">
        <v>35</v>
      </c>
      <c r="W98" t="s">
        <v>72</v>
      </c>
      <c r="X98">
        <v>0</v>
      </c>
      <c r="Y98">
        <v>0</v>
      </c>
      <c r="Z98">
        <v>0</v>
      </c>
      <c r="AA98">
        <v>0</v>
      </c>
      <c r="AB98">
        <v>2</v>
      </c>
      <c r="AC98" s="2" t="s">
        <v>2542</v>
      </c>
      <c r="AD98" s="2" t="str">
        <f t="shared" si="3"/>
        <v>Never Contacted</v>
      </c>
      <c r="AE98">
        <v>0</v>
      </c>
      <c r="AF98" t="s">
        <v>38</v>
      </c>
      <c r="AG98" t="b">
        <v>1</v>
      </c>
      <c r="AH98" t="b">
        <v>1</v>
      </c>
      <c r="AI98" t="str">
        <f ca="1">IF(OR(Table1[[#This Row],[is_active]]="FALSE",Table1[[#This Row],[Days_Since_Last_Purchase]]&gt;90),"Churned","Active")</f>
        <v>Active</v>
      </c>
    </row>
    <row r="99" spans="1:35" x14ac:dyDescent="0.25">
      <c r="A99" t="s">
        <v>174</v>
      </c>
      <c r="B99" s="1">
        <v>44564</v>
      </c>
      <c r="C99" t="str">
        <f>TEXT(Table1[[#This Row],[signup_date]],"yyyy")</f>
        <v>2022</v>
      </c>
      <c r="D99" t="str">
        <f>TEXT(Table1[[#This Row],[signup_date]],"mmm")</f>
        <v>Jan</v>
      </c>
      <c r="E99" s="3">
        <v>44889</v>
      </c>
      <c r="F99" s="3" t="s">
        <v>2542</v>
      </c>
      <c r="G99" s="3" t="str">
        <f>TEXT(Table1[[#This Row],[last_purchase_date]],"yyyy")</f>
        <v>-</v>
      </c>
      <c r="H99" s="2">
        <f ca="1">IFERROR(TODAY()-Table1[[#This Row],[signup_date]]," - ")</f>
        <v>1416</v>
      </c>
      <c r="I99" s="2" t="str">
        <f ca="1">IFERROR(TODAY()-Table1[[#This Row],[last_purchase_date]]," - ")</f>
        <v xml:space="preserve"> - </v>
      </c>
      <c r="J99" s="2">
        <f ca="1">IFERROR(1/Table1[[#This Row],[Days_Since_Last_Purchase]],0)</f>
        <v>0</v>
      </c>
      <c r="K99" s="3" t="str">
        <f t="shared" si="2"/>
        <v>Has Purchased</v>
      </c>
      <c r="L99">
        <v>0</v>
      </c>
      <c r="M99">
        <v>0</v>
      </c>
      <c r="N99">
        <v>0</v>
      </c>
      <c r="O99">
        <v>0</v>
      </c>
      <c r="P99" t="s">
        <v>31</v>
      </c>
      <c r="Q99" t="s">
        <v>76</v>
      </c>
      <c r="R99" t="s">
        <v>42</v>
      </c>
      <c r="S99">
        <v>30</v>
      </c>
      <c r="T99" t="s">
        <v>70</v>
      </c>
      <c r="U99" t="s">
        <v>55</v>
      </c>
      <c r="V99" t="s">
        <v>63</v>
      </c>
      <c r="W99" t="s">
        <v>100</v>
      </c>
      <c r="X99">
        <v>0</v>
      </c>
      <c r="Y99">
        <v>0</v>
      </c>
      <c r="Z99">
        <v>0</v>
      </c>
      <c r="AA99">
        <v>0</v>
      </c>
      <c r="AB99">
        <v>0</v>
      </c>
      <c r="AC99" s="3">
        <v>45627</v>
      </c>
      <c r="AD99" s="2" t="str">
        <f t="shared" si="3"/>
        <v>Contacted</v>
      </c>
      <c r="AE99">
        <v>0</v>
      </c>
      <c r="AF99" t="s">
        <v>38</v>
      </c>
      <c r="AG99" t="b">
        <v>1</v>
      </c>
      <c r="AH99" t="b">
        <v>1</v>
      </c>
      <c r="AI99" t="str">
        <f ca="1">IF(OR(Table1[[#This Row],[is_active]]="FALSE",Table1[[#This Row],[Days_Since_Last_Purchase]]&gt;90),"Churned","Active")</f>
        <v>Churned</v>
      </c>
    </row>
    <row r="100" spans="1:35" x14ac:dyDescent="0.25">
      <c r="A100" t="s">
        <v>175</v>
      </c>
      <c r="B100" s="1">
        <v>44274</v>
      </c>
      <c r="C100" t="str">
        <f>TEXT(Table1[[#This Row],[signup_date]],"yyyy")</f>
        <v>2021</v>
      </c>
      <c r="D100" t="str">
        <f>TEXT(Table1[[#This Row],[signup_date]],"mmm")</f>
        <v>Mar</v>
      </c>
      <c r="E100" s="3">
        <v>44679</v>
      </c>
      <c r="F100" s="3">
        <v>45453</v>
      </c>
      <c r="G100" s="3" t="str">
        <f>TEXT(Table1[[#This Row],[last_purchase_date]],"yyyy")</f>
        <v>2024</v>
      </c>
      <c r="H100" s="2">
        <f ca="1">IFERROR(TODAY()-Table1[[#This Row],[signup_date]]," - ")</f>
        <v>1706</v>
      </c>
      <c r="I100" s="2">
        <f ca="1">IFERROR(TODAY()-Table1[[#This Row],[last_purchase_date]]," - ")</f>
        <v>527</v>
      </c>
      <c r="J100" s="2">
        <f ca="1">IFERROR(1/Table1[[#This Row],[Days_Since_Last_Purchase]],0)</f>
        <v>1.8975332068311196E-3</v>
      </c>
      <c r="K100" s="3" t="str">
        <f t="shared" si="2"/>
        <v>Has Purchased</v>
      </c>
      <c r="L100">
        <v>3</v>
      </c>
      <c r="M100">
        <v>126.42</v>
      </c>
      <c r="N100">
        <v>42.14</v>
      </c>
      <c r="O100">
        <v>48.89</v>
      </c>
      <c r="P100" t="s">
        <v>31</v>
      </c>
      <c r="Q100" t="s">
        <v>41</v>
      </c>
      <c r="R100" t="s">
        <v>48</v>
      </c>
      <c r="S100">
        <v>35</v>
      </c>
      <c r="T100" t="s">
        <v>34</v>
      </c>
      <c r="U100" t="s">
        <v>43</v>
      </c>
      <c r="V100" t="s">
        <v>44</v>
      </c>
      <c r="W100" t="s">
        <v>36</v>
      </c>
      <c r="X100">
        <v>0</v>
      </c>
      <c r="Y100">
        <v>0</v>
      </c>
      <c r="Z100">
        <v>0</v>
      </c>
      <c r="AA100">
        <v>0</v>
      </c>
      <c r="AB100">
        <v>3</v>
      </c>
      <c r="AC100" s="3">
        <v>44978</v>
      </c>
      <c r="AD100" s="2" t="str">
        <f t="shared" si="3"/>
        <v>Contacted</v>
      </c>
      <c r="AE100">
        <v>0</v>
      </c>
      <c r="AF100" t="s">
        <v>52</v>
      </c>
      <c r="AG100" t="b">
        <v>1</v>
      </c>
      <c r="AH100" t="b">
        <v>0</v>
      </c>
      <c r="AI100" t="str">
        <f ca="1">IF(OR(Table1[[#This Row],[is_active]]="FALSE",Table1[[#This Row],[Days_Since_Last_Purchase]]&gt;90),"Churned","Active")</f>
        <v>Churned</v>
      </c>
    </row>
    <row r="101" spans="1:35" x14ac:dyDescent="0.25">
      <c r="A101" t="s">
        <v>176</v>
      </c>
      <c r="B101" s="1">
        <v>44291</v>
      </c>
      <c r="C101" t="str">
        <f>TEXT(Table1[[#This Row],[signup_date]],"yyyy")</f>
        <v>2021</v>
      </c>
      <c r="D101" t="str">
        <f>TEXT(Table1[[#This Row],[signup_date]],"mmm")</f>
        <v>Apr</v>
      </c>
      <c r="E101" s="3">
        <v>44991</v>
      </c>
      <c r="F101" s="3">
        <v>45068</v>
      </c>
      <c r="G101" s="3" t="str">
        <f>TEXT(Table1[[#This Row],[last_purchase_date]],"yyyy")</f>
        <v>2023</v>
      </c>
      <c r="H101" s="2">
        <f ca="1">IFERROR(TODAY()-Table1[[#This Row],[signup_date]]," - ")</f>
        <v>1689</v>
      </c>
      <c r="I101" s="2">
        <f ca="1">IFERROR(TODAY()-Table1[[#This Row],[last_purchase_date]]," - ")</f>
        <v>912</v>
      </c>
      <c r="J101" s="2">
        <f ca="1">IFERROR(1/Table1[[#This Row],[Days_Since_Last_Purchase]],0)</f>
        <v>1.0964912280701754E-3</v>
      </c>
      <c r="K101" s="3" t="str">
        <f t="shared" si="2"/>
        <v>Has Purchased</v>
      </c>
      <c r="L101">
        <v>5</v>
      </c>
      <c r="M101">
        <v>175.61</v>
      </c>
      <c r="N101">
        <v>35.119999999999997</v>
      </c>
      <c r="O101">
        <v>64.53</v>
      </c>
      <c r="P101" t="s">
        <v>40</v>
      </c>
      <c r="Q101" t="s">
        <v>104</v>
      </c>
      <c r="R101" t="s">
        <v>42</v>
      </c>
      <c r="S101">
        <v>20</v>
      </c>
      <c r="T101" t="s">
        <v>70</v>
      </c>
      <c r="U101" t="s">
        <v>66</v>
      </c>
      <c r="V101" t="s">
        <v>56</v>
      </c>
      <c r="W101" t="s">
        <v>96</v>
      </c>
      <c r="X101">
        <v>0</v>
      </c>
      <c r="Y101">
        <v>0</v>
      </c>
      <c r="Z101">
        <v>0</v>
      </c>
      <c r="AA101">
        <v>1</v>
      </c>
      <c r="AB101">
        <v>1</v>
      </c>
      <c r="AC101" s="3">
        <v>44771</v>
      </c>
      <c r="AD101" s="2" t="str">
        <f t="shared" si="3"/>
        <v>Contacted</v>
      </c>
      <c r="AE101">
        <v>4</v>
      </c>
      <c r="AF101" t="s">
        <v>73</v>
      </c>
      <c r="AG101" t="b">
        <v>1</v>
      </c>
      <c r="AH101" t="b">
        <v>1</v>
      </c>
      <c r="AI101" t="str">
        <f ca="1">IF(OR(Table1[[#This Row],[is_active]]="FALSE",Table1[[#This Row],[Days_Since_Last_Purchase]]&gt;90),"Churned","Active")</f>
        <v>Churned</v>
      </c>
    </row>
    <row r="102" spans="1:35" x14ac:dyDescent="0.25">
      <c r="A102" t="s">
        <v>177</v>
      </c>
      <c r="B102" s="1">
        <v>44750</v>
      </c>
      <c r="C102" t="str">
        <f>TEXT(Table1[[#This Row],[signup_date]],"yyyy")</f>
        <v>2022</v>
      </c>
      <c r="D102" t="str">
        <f>TEXT(Table1[[#This Row],[signup_date]],"mmm")</f>
        <v>Jul</v>
      </c>
      <c r="E102" s="3">
        <v>44778</v>
      </c>
      <c r="F102" s="3">
        <v>45477</v>
      </c>
      <c r="G102" s="3" t="str">
        <f>TEXT(Table1[[#This Row],[last_purchase_date]],"yyyy")</f>
        <v>2024</v>
      </c>
      <c r="H102" s="2">
        <f ca="1">IFERROR(TODAY()-Table1[[#This Row],[signup_date]]," - ")</f>
        <v>1230</v>
      </c>
      <c r="I102" s="2">
        <f ca="1">IFERROR(TODAY()-Table1[[#This Row],[last_purchase_date]]," - ")</f>
        <v>503</v>
      </c>
      <c r="J102" s="2">
        <f ca="1">IFERROR(1/Table1[[#This Row],[Days_Since_Last_Purchase]],0)</f>
        <v>1.9880715705765406E-3</v>
      </c>
      <c r="K102" s="3" t="str">
        <f t="shared" si="2"/>
        <v>Has Purchased</v>
      </c>
      <c r="L102">
        <v>3</v>
      </c>
      <c r="M102">
        <v>226.35</v>
      </c>
      <c r="N102">
        <v>75.45</v>
      </c>
      <c r="O102">
        <v>6.15</v>
      </c>
      <c r="P102" t="s">
        <v>31</v>
      </c>
      <c r="Q102" t="s">
        <v>104</v>
      </c>
      <c r="R102" t="s">
        <v>33</v>
      </c>
      <c r="S102">
        <v>34</v>
      </c>
      <c r="T102" t="s">
        <v>34</v>
      </c>
      <c r="U102" t="s">
        <v>55</v>
      </c>
      <c r="V102" t="s">
        <v>63</v>
      </c>
      <c r="W102" t="s">
        <v>100</v>
      </c>
      <c r="X102">
        <v>0</v>
      </c>
      <c r="Y102">
        <v>1</v>
      </c>
      <c r="Z102">
        <v>0</v>
      </c>
      <c r="AA102">
        <v>1</v>
      </c>
      <c r="AB102">
        <v>1</v>
      </c>
      <c r="AC102" s="3">
        <v>45134</v>
      </c>
      <c r="AD102" s="2" t="str">
        <f t="shared" si="3"/>
        <v>Contacted</v>
      </c>
      <c r="AE102">
        <v>0</v>
      </c>
      <c r="AF102" t="s">
        <v>52</v>
      </c>
      <c r="AG102" t="b">
        <v>1</v>
      </c>
      <c r="AH102" t="b">
        <v>1</v>
      </c>
      <c r="AI102" t="str">
        <f ca="1">IF(OR(Table1[[#This Row],[is_active]]="FALSE",Table1[[#This Row],[Days_Since_Last_Purchase]]&gt;90),"Churned","Active")</f>
        <v>Churned</v>
      </c>
    </row>
    <row r="103" spans="1:35" x14ac:dyDescent="0.25">
      <c r="A103" t="s">
        <v>178</v>
      </c>
      <c r="B103" s="1">
        <v>45297</v>
      </c>
      <c r="C103" t="str">
        <f>TEXT(Table1[[#This Row],[signup_date]],"yyyy")</f>
        <v>2024</v>
      </c>
      <c r="D103" t="str">
        <f>TEXT(Table1[[#This Row],[signup_date]],"mmm")</f>
        <v>Jan</v>
      </c>
      <c r="E103" s="3">
        <v>45659</v>
      </c>
      <c r="F103" s="3">
        <v>45881</v>
      </c>
      <c r="G103" s="3" t="str">
        <f>TEXT(Table1[[#This Row],[last_purchase_date]],"yyyy")</f>
        <v>2025</v>
      </c>
      <c r="H103" s="2">
        <f ca="1">IFERROR(TODAY()-Table1[[#This Row],[signup_date]]," - ")</f>
        <v>683</v>
      </c>
      <c r="I103" s="2">
        <f ca="1">IFERROR(TODAY()-Table1[[#This Row],[last_purchase_date]]," - ")</f>
        <v>99</v>
      </c>
      <c r="J103" s="2">
        <f ca="1">IFERROR(1/Table1[[#This Row],[Days_Since_Last_Purchase]],0)</f>
        <v>1.0101010101010102E-2</v>
      </c>
      <c r="K103" s="3" t="str">
        <f t="shared" si="2"/>
        <v>Has Purchased</v>
      </c>
      <c r="L103">
        <v>3</v>
      </c>
      <c r="M103">
        <v>3.19</v>
      </c>
      <c r="N103">
        <v>1.06</v>
      </c>
      <c r="O103">
        <v>1.36</v>
      </c>
      <c r="P103" t="s">
        <v>87</v>
      </c>
      <c r="Q103" t="s">
        <v>62</v>
      </c>
      <c r="R103" t="s">
        <v>48</v>
      </c>
      <c r="S103">
        <v>26</v>
      </c>
      <c r="T103" t="s">
        <v>70</v>
      </c>
      <c r="U103" t="s">
        <v>35</v>
      </c>
      <c r="V103" t="s">
        <v>67</v>
      </c>
      <c r="W103" t="s">
        <v>72</v>
      </c>
      <c r="X103">
        <v>0</v>
      </c>
      <c r="Y103">
        <v>0</v>
      </c>
      <c r="Z103">
        <v>0</v>
      </c>
      <c r="AA103">
        <v>1</v>
      </c>
      <c r="AB103">
        <v>1</v>
      </c>
      <c r="AC103" s="3">
        <v>45771</v>
      </c>
      <c r="AD103" s="2" t="str">
        <f t="shared" si="3"/>
        <v>Contacted</v>
      </c>
      <c r="AE103">
        <v>0</v>
      </c>
      <c r="AF103" t="s">
        <v>52</v>
      </c>
      <c r="AG103" t="b">
        <v>0</v>
      </c>
      <c r="AH103" t="b">
        <v>1</v>
      </c>
      <c r="AI103" t="str">
        <f ca="1">IF(OR(Table1[[#This Row],[is_active]]="FALSE",Table1[[#This Row],[Days_Since_Last_Purchase]]&gt;90),"Churned","Active")</f>
        <v>Churned</v>
      </c>
    </row>
    <row r="104" spans="1:35" x14ac:dyDescent="0.25">
      <c r="A104" t="s">
        <v>179</v>
      </c>
      <c r="B104" s="1">
        <v>44465</v>
      </c>
      <c r="C104" t="str">
        <f>TEXT(Table1[[#This Row],[signup_date]],"yyyy")</f>
        <v>2021</v>
      </c>
      <c r="D104" t="str">
        <f>TEXT(Table1[[#This Row],[signup_date]],"mmm")</f>
        <v>Sep</v>
      </c>
      <c r="E104" s="3">
        <v>44998</v>
      </c>
      <c r="F104" s="3">
        <v>45622</v>
      </c>
      <c r="G104" s="3" t="str">
        <f>TEXT(Table1[[#This Row],[last_purchase_date]],"yyyy")</f>
        <v>2024</v>
      </c>
      <c r="H104" s="2">
        <f ca="1">IFERROR(TODAY()-Table1[[#This Row],[signup_date]]," - ")</f>
        <v>1515</v>
      </c>
      <c r="I104" s="2">
        <f ca="1">IFERROR(TODAY()-Table1[[#This Row],[last_purchase_date]]," - ")</f>
        <v>358</v>
      </c>
      <c r="J104" s="2">
        <f ca="1">IFERROR(1/Table1[[#This Row],[Days_Since_Last_Purchase]],0)</f>
        <v>2.7932960893854749E-3</v>
      </c>
      <c r="K104" s="3" t="str">
        <f t="shared" si="2"/>
        <v>Has Purchased</v>
      </c>
      <c r="L104">
        <v>5</v>
      </c>
      <c r="M104">
        <v>156.29</v>
      </c>
      <c r="N104">
        <v>31.26</v>
      </c>
      <c r="O104">
        <v>32.64</v>
      </c>
      <c r="P104" t="s">
        <v>31</v>
      </c>
      <c r="Q104" t="s">
        <v>62</v>
      </c>
      <c r="R104" t="s">
        <v>48</v>
      </c>
      <c r="S104">
        <v>16</v>
      </c>
      <c r="T104" t="s">
        <v>49</v>
      </c>
      <c r="U104" t="s">
        <v>82</v>
      </c>
      <c r="V104" t="s">
        <v>44</v>
      </c>
      <c r="W104" t="s">
        <v>36</v>
      </c>
      <c r="X104">
        <v>0</v>
      </c>
      <c r="Y104">
        <v>0</v>
      </c>
      <c r="Z104">
        <v>0</v>
      </c>
      <c r="AA104">
        <v>0</v>
      </c>
      <c r="AB104">
        <v>2</v>
      </c>
      <c r="AC104" s="2" t="s">
        <v>2542</v>
      </c>
      <c r="AD104" s="2" t="str">
        <f t="shared" si="3"/>
        <v>Never Contacted</v>
      </c>
      <c r="AE104">
        <v>7</v>
      </c>
      <c r="AF104" t="s">
        <v>52</v>
      </c>
      <c r="AG104" t="b">
        <v>0</v>
      </c>
      <c r="AH104" t="b">
        <v>0</v>
      </c>
      <c r="AI104" t="str">
        <f ca="1">IF(OR(Table1[[#This Row],[is_active]]="FALSE",Table1[[#This Row],[Days_Since_Last_Purchase]]&gt;90),"Churned","Active")</f>
        <v>Churned</v>
      </c>
    </row>
    <row r="105" spans="1:35" x14ac:dyDescent="0.25">
      <c r="A105" t="s">
        <v>180</v>
      </c>
      <c r="B105" s="1">
        <v>44496</v>
      </c>
      <c r="C105" t="str">
        <f>TEXT(Table1[[#This Row],[signup_date]],"yyyy")</f>
        <v>2021</v>
      </c>
      <c r="D105" t="str">
        <f>TEXT(Table1[[#This Row],[signup_date]],"mmm")</f>
        <v>Oct</v>
      </c>
      <c r="E105" s="3">
        <v>44867</v>
      </c>
      <c r="F105" s="3">
        <v>45715</v>
      </c>
      <c r="G105" s="3" t="str">
        <f>TEXT(Table1[[#This Row],[last_purchase_date]],"yyyy")</f>
        <v>2025</v>
      </c>
      <c r="H105" s="2">
        <f ca="1">IFERROR(TODAY()-Table1[[#This Row],[signup_date]]," - ")</f>
        <v>1484</v>
      </c>
      <c r="I105" s="2">
        <f ca="1">IFERROR(TODAY()-Table1[[#This Row],[last_purchase_date]]," - ")</f>
        <v>265</v>
      </c>
      <c r="J105" s="2">
        <f ca="1">IFERROR(1/Table1[[#This Row],[Days_Since_Last_Purchase]],0)</f>
        <v>3.7735849056603774E-3</v>
      </c>
      <c r="K105" s="3" t="str">
        <f t="shared" si="2"/>
        <v>Has Purchased</v>
      </c>
      <c r="L105">
        <v>3</v>
      </c>
      <c r="M105">
        <v>138.63</v>
      </c>
      <c r="N105">
        <v>46.21</v>
      </c>
      <c r="O105">
        <v>108.78</v>
      </c>
      <c r="P105" t="s">
        <v>59</v>
      </c>
      <c r="Q105" t="s">
        <v>80</v>
      </c>
      <c r="R105" t="s">
        <v>33</v>
      </c>
      <c r="S105">
        <v>42</v>
      </c>
      <c r="T105" t="s">
        <v>34</v>
      </c>
      <c r="U105" t="s">
        <v>90</v>
      </c>
      <c r="V105" t="s">
        <v>35</v>
      </c>
      <c r="W105" t="s">
        <v>35</v>
      </c>
      <c r="X105">
        <v>0</v>
      </c>
      <c r="Y105">
        <v>0</v>
      </c>
      <c r="Z105">
        <v>0</v>
      </c>
      <c r="AA105">
        <v>1</v>
      </c>
      <c r="AB105">
        <v>0</v>
      </c>
      <c r="AC105" s="3">
        <v>45375</v>
      </c>
      <c r="AD105" s="2" t="str">
        <f t="shared" si="3"/>
        <v>Contacted</v>
      </c>
      <c r="AE105">
        <v>0</v>
      </c>
      <c r="AF105" t="s">
        <v>38</v>
      </c>
      <c r="AG105" t="b">
        <v>1</v>
      </c>
      <c r="AH105" t="b">
        <v>1</v>
      </c>
      <c r="AI105" t="str">
        <f ca="1">IF(OR(Table1[[#This Row],[is_active]]="FALSE",Table1[[#This Row],[Days_Since_Last_Purchase]]&gt;90),"Churned","Active")</f>
        <v>Churned</v>
      </c>
    </row>
    <row r="106" spans="1:35" x14ac:dyDescent="0.25">
      <c r="A106" t="s">
        <v>181</v>
      </c>
      <c r="B106" s="1">
        <v>45282</v>
      </c>
      <c r="C106" t="str">
        <f>TEXT(Table1[[#This Row],[signup_date]],"yyyy")</f>
        <v>2023</v>
      </c>
      <c r="D106" t="str">
        <f>TEXT(Table1[[#This Row],[signup_date]],"mmm")</f>
        <v>Dec</v>
      </c>
      <c r="E106" s="3">
        <v>45292</v>
      </c>
      <c r="F106" s="3">
        <v>45524</v>
      </c>
      <c r="G106" s="3" t="str">
        <f>TEXT(Table1[[#This Row],[last_purchase_date]],"yyyy")</f>
        <v>2024</v>
      </c>
      <c r="H106" s="2">
        <f ca="1">IFERROR(TODAY()-Table1[[#This Row],[signup_date]]," - ")</f>
        <v>698</v>
      </c>
      <c r="I106" s="2">
        <f ca="1">IFERROR(TODAY()-Table1[[#This Row],[last_purchase_date]]," - ")</f>
        <v>456</v>
      </c>
      <c r="J106" s="2">
        <f ca="1">IFERROR(1/Table1[[#This Row],[Days_Since_Last_Purchase]],0)</f>
        <v>2.1929824561403508E-3</v>
      </c>
      <c r="K106" s="3" t="str">
        <f t="shared" si="2"/>
        <v>Has Purchased</v>
      </c>
      <c r="L106">
        <v>2</v>
      </c>
      <c r="M106">
        <v>43.33</v>
      </c>
      <c r="N106">
        <v>21.67</v>
      </c>
      <c r="O106">
        <v>28.72</v>
      </c>
      <c r="P106" t="s">
        <v>31</v>
      </c>
      <c r="Q106" t="s">
        <v>88</v>
      </c>
      <c r="R106" t="s">
        <v>48</v>
      </c>
      <c r="S106">
        <v>31</v>
      </c>
      <c r="T106" t="s">
        <v>34</v>
      </c>
      <c r="U106" t="s">
        <v>90</v>
      </c>
      <c r="V106" t="s">
        <v>67</v>
      </c>
      <c r="W106" t="s">
        <v>72</v>
      </c>
      <c r="X106">
        <v>1</v>
      </c>
      <c r="Y106">
        <v>0</v>
      </c>
      <c r="Z106">
        <v>0</v>
      </c>
      <c r="AA106">
        <v>0</v>
      </c>
      <c r="AB106">
        <v>1</v>
      </c>
      <c r="AC106" s="2" t="s">
        <v>2542</v>
      </c>
      <c r="AD106" s="2" t="str">
        <f t="shared" si="3"/>
        <v>Never Contacted</v>
      </c>
      <c r="AE106">
        <v>0</v>
      </c>
      <c r="AF106" t="s">
        <v>73</v>
      </c>
      <c r="AG106" t="b">
        <v>1</v>
      </c>
      <c r="AH106" t="b">
        <v>1</v>
      </c>
      <c r="AI106" t="str">
        <f ca="1">IF(OR(Table1[[#This Row],[is_active]]="FALSE",Table1[[#This Row],[Days_Since_Last_Purchase]]&gt;90),"Churned","Active")</f>
        <v>Churned</v>
      </c>
    </row>
    <row r="107" spans="1:35" x14ac:dyDescent="0.25">
      <c r="A107" t="s">
        <v>182</v>
      </c>
      <c r="B107" s="1">
        <v>44045</v>
      </c>
      <c r="C107" t="str">
        <f>TEXT(Table1[[#This Row],[signup_date]],"yyyy")</f>
        <v>2020</v>
      </c>
      <c r="D107" t="str">
        <f>TEXT(Table1[[#This Row],[signup_date]],"mmm")</f>
        <v>Aug</v>
      </c>
      <c r="E107" s="3">
        <v>44352</v>
      </c>
      <c r="F107" s="3">
        <v>45434</v>
      </c>
      <c r="G107" s="3" t="str">
        <f>TEXT(Table1[[#This Row],[last_purchase_date]],"yyyy")</f>
        <v>2024</v>
      </c>
      <c r="H107" s="2">
        <f ca="1">IFERROR(TODAY()-Table1[[#This Row],[signup_date]]," - ")</f>
        <v>1935</v>
      </c>
      <c r="I107" s="2">
        <f ca="1">IFERROR(TODAY()-Table1[[#This Row],[last_purchase_date]]," - ")</f>
        <v>546</v>
      </c>
      <c r="J107" s="2">
        <f ca="1">IFERROR(1/Table1[[#This Row],[Days_Since_Last_Purchase]],0)</f>
        <v>1.8315018315018315E-3</v>
      </c>
      <c r="K107" s="3" t="str">
        <f t="shared" si="2"/>
        <v>Has Purchased</v>
      </c>
      <c r="L107">
        <v>3</v>
      </c>
      <c r="M107">
        <v>112.31</v>
      </c>
      <c r="N107">
        <v>37.44</v>
      </c>
      <c r="O107">
        <v>60.89</v>
      </c>
      <c r="P107" t="s">
        <v>59</v>
      </c>
      <c r="Q107" t="s">
        <v>32</v>
      </c>
      <c r="R107" t="s">
        <v>48</v>
      </c>
      <c r="S107">
        <v>16</v>
      </c>
      <c r="T107" t="s">
        <v>49</v>
      </c>
      <c r="U107" t="s">
        <v>82</v>
      </c>
      <c r="V107" t="s">
        <v>63</v>
      </c>
      <c r="W107" t="s">
        <v>36</v>
      </c>
      <c r="X107">
        <v>0</v>
      </c>
      <c r="Y107">
        <v>0</v>
      </c>
      <c r="Z107">
        <v>0</v>
      </c>
      <c r="AA107">
        <v>0</v>
      </c>
      <c r="AB107">
        <v>1</v>
      </c>
      <c r="AC107" s="3">
        <v>44106</v>
      </c>
      <c r="AD107" s="2" t="str">
        <f t="shared" si="3"/>
        <v>Contacted</v>
      </c>
      <c r="AE107">
        <v>0</v>
      </c>
      <c r="AF107" t="s">
        <v>38</v>
      </c>
      <c r="AG107" t="b">
        <v>1</v>
      </c>
      <c r="AH107" t="b">
        <v>0</v>
      </c>
      <c r="AI107" t="str">
        <f ca="1">IF(OR(Table1[[#This Row],[is_active]]="FALSE",Table1[[#This Row],[Days_Since_Last_Purchase]]&gt;90),"Churned","Active")</f>
        <v>Churned</v>
      </c>
    </row>
    <row r="108" spans="1:35" x14ac:dyDescent="0.25">
      <c r="A108" t="s">
        <v>183</v>
      </c>
      <c r="B108" s="1">
        <v>44163</v>
      </c>
      <c r="C108" t="str">
        <f>TEXT(Table1[[#This Row],[signup_date]],"yyyy")</f>
        <v>2020</v>
      </c>
      <c r="D108" t="str">
        <f>TEXT(Table1[[#This Row],[signup_date]],"mmm")</f>
        <v>Nov</v>
      </c>
      <c r="E108" s="3">
        <v>45726</v>
      </c>
      <c r="F108" s="3">
        <v>45938</v>
      </c>
      <c r="G108" s="3" t="str">
        <f>TEXT(Table1[[#This Row],[last_purchase_date]],"yyyy")</f>
        <v>2025</v>
      </c>
      <c r="H108" s="2">
        <f ca="1">IFERROR(TODAY()-Table1[[#This Row],[signup_date]]," - ")</f>
        <v>1817</v>
      </c>
      <c r="I108" s="2">
        <f ca="1">IFERROR(TODAY()-Table1[[#This Row],[last_purchase_date]]," - ")</f>
        <v>42</v>
      </c>
      <c r="J108" s="2">
        <f ca="1">IFERROR(1/Table1[[#This Row],[Days_Since_Last_Purchase]],0)</f>
        <v>2.3809523809523808E-2</v>
      </c>
      <c r="K108" s="3" t="str">
        <f t="shared" si="2"/>
        <v>Has Purchased</v>
      </c>
      <c r="L108">
        <v>2</v>
      </c>
      <c r="M108">
        <v>111.48</v>
      </c>
      <c r="N108">
        <v>55.74</v>
      </c>
      <c r="O108">
        <v>34.270000000000003</v>
      </c>
      <c r="P108" t="s">
        <v>65</v>
      </c>
      <c r="Q108" t="s">
        <v>54</v>
      </c>
      <c r="R108" t="s">
        <v>48</v>
      </c>
      <c r="S108">
        <v>37</v>
      </c>
      <c r="T108" t="s">
        <v>34</v>
      </c>
      <c r="U108" t="s">
        <v>35</v>
      </c>
      <c r="V108" t="s">
        <v>56</v>
      </c>
      <c r="W108" t="s">
        <v>85</v>
      </c>
      <c r="X108">
        <v>0</v>
      </c>
      <c r="Y108">
        <v>2</v>
      </c>
      <c r="Z108">
        <v>0</v>
      </c>
      <c r="AA108">
        <v>0</v>
      </c>
      <c r="AB108">
        <v>0</v>
      </c>
      <c r="AC108" s="3">
        <v>44182</v>
      </c>
      <c r="AD108" s="2" t="str">
        <f t="shared" si="3"/>
        <v>Contacted</v>
      </c>
      <c r="AE108">
        <v>1</v>
      </c>
      <c r="AF108" t="s">
        <v>52</v>
      </c>
      <c r="AG108" t="b">
        <v>1</v>
      </c>
      <c r="AH108" t="b">
        <v>1</v>
      </c>
      <c r="AI108" t="str">
        <f ca="1">IF(OR(Table1[[#This Row],[is_active]]="FALSE",Table1[[#This Row],[Days_Since_Last_Purchase]]&gt;90),"Churned","Active")</f>
        <v>Active</v>
      </c>
    </row>
    <row r="109" spans="1:35" x14ac:dyDescent="0.25">
      <c r="A109" t="s">
        <v>184</v>
      </c>
      <c r="B109" s="1">
        <v>45190</v>
      </c>
      <c r="C109" t="str">
        <f>TEXT(Table1[[#This Row],[signup_date]],"yyyy")</f>
        <v>2023</v>
      </c>
      <c r="D109" t="str">
        <f>TEXT(Table1[[#This Row],[signup_date]],"mmm")</f>
        <v>Sep</v>
      </c>
      <c r="E109" s="3">
        <v>45776</v>
      </c>
      <c r="F109" s="3">
        <v>45814</v>
      </c>
      <c r="G109" s="3" t="str">
        <f>TEXT(Table1[[#This Row],[last_purchase_date]],"yyyy")</f>
        <v>2025</v>
      </c>
      <c r="H109" s="2">
        <f ca="1">IFERROR(TODAY()-Table1[[#This Row],[signup_date]]," - ")</f>
        <v>790</v>
      </c>
      <c r="I109" s="2">
        <f ca="1">IFERROR(TODAY()-Table1[[#This Row],[last_purchase_date]]," - ")</f>
        <v>166</v>
      </c>
      <c r="J109" s="2">
        <f ca="1">IFERROR(1/Table1[[#This Row],[Days_Since_Last_Purchase]],0)</f>
        <v>6.024096385542169E-3</v>
      </c>
      <c r="K109" s="3" t="str">
        <f t="shared" si="2"/>
        <v>Has Purchased</v>
      </c>
      <c r="L109">
        <v>1</v>
      </c>
      <c r="M109">
        <v>20.420000000000002</v>
      </c>
      <c r="N109">
        <v>20.420000000000002</v>
      </c>
      <c r="O109">
        <v>17.18</v>
      </c>
      <c r="P109" t="s">
        <v>65</v>
      </c>
      <c r="Q109" t="s">
        <v>41</v>
      </c>
      <c r="R109" t="s">
        <v>48</v>
      </c>
      <c r="S109">
        <v>56</v>
      </c>
      <c r="T109" t="s">
        <v>34</v>
      </c>
      <c r="U109" t="s">
        <v>50</v>
      </c>
      <c r="V109" t="s">
        <v>63</v>
      </c>
      <c r="W109" t="s">
        <v>85</v>
      </c>
      <c r="X109">
        <v>0</v>
      </c>
      <c r="Y109">
        <v>0</v>
      </c>
      <c r="Z109">
        <v>0</v>
      </c>
      <c r="AA109">
        <v>0</v>
      </c>
      <c r="AB109">
        <v>0</v>
      </c>
      <c r="AC109" s="3">
        <v>45621</v>
      </c>
      <c r="AD109" s="2" t="str">
        <f t="shared" si="3"/>
        <v>Contacted</v>
      </c>
      <c r="AE109">
        <v>0</v>
      </c>
      <c r="AF109" t="s">
        <v>52</v>
      </c>
      <c r="AG109" t="b">
        <v>1</v>
      </c>
      <c r="AH109" t="b">
        <v>1</v>
      </c>
      <c r="AI109" t="str">
        <f ca="1">IF(OR(Table1[[#This Row],[is_active]]="FALSE",Table1[[#This Row],[Days_Since_Last_Purchase]]&gt;90),"Churned","Active")</f>
        <v>Churned</v>
      </c>
    </row>
    <row r="110" spans="1:35" x14ac:dyDescent="0.25">
      <c r="A110" t="s">
        <v>185</v>
      </c>
      <c r="B110" s="1">
        <v>44680</v>
      </c>
      <c r="C110" t="str">
        <f>TEXT(Table1[[#This Row],[signup_date]],"yyyy")</f>
        <v>2022</v>
      </c>
      <c r="D110" t="str">
        <f>TEXT(Table1[[#This Row],[signup_date]],"mmm")</f>
        <v>Apr</v>
      </c>
      <c r="E110" s="3">
        <v>44735</v>
      </c>
      <c r="F110" s="3">
        <v>45561</v>
      </c>
      <c r="G110" s="3" t="str">
        <f>TEXT(Table1[[#This Row],[last_purchase_date]],"yyyy")</f>
        <v>2024</v>
      </c>
      <c r="H110" s="2">
        <f ca="1">IFERROR(TODAY()-Table1[[#This Row],[signup_date]]," - ")</f>
        <v>1300</v>
      </c>
      <c r="I110" s="2">
        <f ca="1">IFERROR(TODAY()-Table1[[#This Row],[last_purchase_date]]," - ")</f>
        <v>419</v>
      </c>
      <c r="J110" s="2">
        <f ca="1">IFERROR(1/Table1[[#This Row],[Days_Since_Last_Purchase]],0)</f>
        <v>2.3866348448687352E-3</v>
      </c>
      <c r="K110" s="3" t="str">
        <f t="shared" si="2"/>
        <v>Has Purchased</v>
      </c>
      <c r="L110">
        <v>2</v>
      </c>
      <c r="M110">
        <v>140.27000000000001</v>
      </c>
      <c r="N110">
        <v>70.14</v>
      </c>
      <c r="O110">
        <v>21.33</v>
      </c>
      <c r="P110" t="s">
        <v>40</v>
      </c>
      <c r="Q110" t="s">
        <v>88</v>
      </c>
      <c r="R110" t="s">
        <v>48</v>
      </c>
      <c r="S110">
        <v>21</v>
      </c>
      <c r="T110" t="s">
        <v>70</v>
      </c>
      <c r="U110" t="s">
        <v>90</v>
      </c>
      <c r="V110" t="s">
        <v>56</v>
      </c>
      <c r="W110" t="s">
        <v>35</v>
      </c>
      <c r="X110">
        <v>0</v>
      </c>
      <c r="Y110">
        <v>0</v>
      </c>
      <c r="Z110">
        <v>1</v>
      </c>
      <c r="AA110">
        <v>1</v>
      </c>
      <c r="AB110">
        <v>1</v>
      </c>
      <c r="AC110" s="3">
        <v>45191</v>
      </c>
      <c r="AD110" s="2" t="str">
        <f t="shared" si="3"/>
        <v>Contacted</v>
      </c>
      <c r="AE110">
        <v>0</v>
      </c>
      <c r="AF110" t="s">
        <v>73</v>
      </c>
      <c r="AG110" t="b">
        <v>1</v>
      </c>
      <c r="AH110" t="b">
        <v>1</v>
      </c>
      <c r="AI110" t="str">
        <f ca="1">IF(OR(Table1[[#This Row],[is_active]]="FALSE",Table1[[#This Row],[Days_Since_Last_Purchase]]&gt;90),"Churned","Active")</f>
        <v>Churned</v>
      </c>
    </row>
    <row r="111" spans="1:35" x14ac:dyDescent="0.25">
      <c r="A111" t="s">
        <v>186</v>
      </c>
      <c r="B111" s="1">
        <v>44735</v>
      </c>
      <c r="C111" t="str">
        <f>TEXT(Table1[[#This Row],[signup_date]],"yyyy")</f>
        <v>2022</v>
      </c>
      <c r="D111" t="str">
        <f>TEXT(Table1[[#This Row],[signup_date]],"mmm")</f>
        <v>Jun</v>
      </c>
      <c r="E111" s="3">
        <v>45808</v>
      </c>
      <c r="F111" s="3">
        <v>45858</v>
      </c>
      <c r="G111" s="3" t="str">
        <f>TEXT(Table1[[#This Row],[last_purchase_date]],"yyyy")</f>
        <v>2025</v>
      </c>
      <c r="H111" s="2">
        <f ca="1">IFERROR(TODAY()-Table1[[#This Row],[signup_date]]," - ")</f>
        <v>1245</v>
      </c>
      <c r="I111" s="2">
        <f ca="1">IFERROR(TODAY()-Table1[[#This Row],[last_purchase_date]]," - ")</f>
        <v>122</v>
      </c>
      <c r="J111" s="2">
        <f ca="1">IFERROR(1/Table1[[#This Row],[Days_Since_Last_Purchase]],0)</f>
        <v>8.1967213114754103E-3</v>
      </c>
      <c r="K111" s="3" t="str">
        <f t="shared" si="2"/>
        <v>Has Purchased</v>
      </c>
      <c r="L111">
        <v>4</v>
      </c>
      <c r="M111">
        <v>470.63</v>
      </c>
      <c r="N111">
        <v>117.66</v>
      </c>
      <c r="O111">
        <v>27.37</v>
      </c>
      <c r="P111" t="s">
        <v>47</v>
      </c>
      <c r="Q111" t="s">
        <v>95</v>
      </c>
      <c r="R111" t="s">
        <v>48</v>
      </c>
      <c r="S111">
        <v>24</v>
      </c>
      <c r="T111" t="s">
        <v>70</v>
      </c>
      <c r="U111" t="s">
        <v>50</v>
      </c>
      <c r="V111" t="s">
        <v>56</v>
      </c>
      <c r="W111" t="s">
        <v>45</v>
      </c>
      <c r="X111">
        <v>0</v>
      </c>
      <c r="Y111">
        <v>0</v>
      </c>
      <c r="Z111">
        <v>1</v>
      </c>
      <c r="AA111">
        <v>0</v>
      </c>
      <c r="AB111">
        <v>2</v>
      </c>
      <c r="AC111" s="3">
        <v>45674</v>
      </c>
      <c r="AD111" s="2" t="str">
        <f t="shared" si="3"/>
        <v>Contacted</v>
      </c>
      <c r="AE111">
        <v>0</v>
      </c>
      <c r="AF111" t="s">
        <v>38</v>
      </c>
      <c r="AG111" t="b">
        <v>1</v>
      </c>
      <c r="AH111" t="b">
        <v>0</v>
      </c>
      <c r="AI111" t="str">
        <f ca="1">IF(OR(Table1[[#This Row],[is_active]]="FALSE",Table1[[#This Row],[Days_Since_Last_Purchase]]&gt;90),"Churned","Active")</f>
        <v>Churned</v>
      </c>
    </row>
    <row r="112" spans="1:35" x14ac:dyDescent="0.25">
      <c r="A112" t="s">
        <v>187</v>
      </c>
      <c r="B112" s="1">
        <v>45603</v>
      </c>
      <c r="C112" t="str">
        <f>TEXT(Table1[[#This Row],[signup_date]],"yyyy")</f>
        <v>2024</v>
      </c>
      <c r="D112" t="str">
        <f>TEXT(Table1[[#This Row],[signup_date]],"mmm")</f>
        <v>Nov</v>
      </c>
      <c r="E112" s="3">
        <v>45729</v>
      </c>
      <c r="F112" s="3">
        <v>45874</v>
      </c>
      <c r="G112" s="3" t="str">
        <f>TEXT(Table1[[#This Row],[last_purchase_date]],"yyyy")</f>
        <v>2025</v>
      </c>
      <c r="H112" s="2">
        <f ca="1">IFERROR(TODAY()-Table1[[#This Row],[signup_date]]," - ")</f>
        <v>377</v>
      </c>
      <c r="I112" s="2">
        <f ca="1">IFERROR(TODAY()-Table1[[#This Row],[last_purchase_date]]," - ")</f>
        <v>106</v>
      </c>
      <c r="J112" s="2">
        <f ca="1">IFERROR(1/Table1[[#This Row],[Days_Since_Last_Purchase]],0)</f>
        <v>9.433962264150943E-3</v>
      </c>
      <c r="K112" s="3" t="str">
        <f t="shared" si="2"/>
        <v>Has Purchased</v>
      </c>
      <c r="L112">
        <v>3</v>
      </c>
      <c r="M112">
        <v>315.76</v>
      </c>
      <c r="N112">
        <v>105.25</v>
      </c>
      <c r="O112">
        <v>0</v>
      </c>
      <c r="P112" t="s">
        <v>87</v>
      </c>
      <c r="Q112" t="s">
        <v>95</v>
      </c>
      <c r="R112" t="s">
        <v>42</v>
      </c>
      <c r="S112">
        <v>37</v>
      </c>
      <c r="T112" t="s">
        <v>34</v>
      </c>
      <c r="U112" t="s">
        <v>43</v>
      </c>
      <c r="V112" t="s">
        <v>44</v>
      </c>
      <c r="W112" t="s">
        <v>45</v>
      </c>
      <c r="X112">
        <v>0</v>
      </c>
      <c r="Y112">
        <v>0</v>
      </c>
      <c r="Z112">
        <v>0</v>
      </c>
      <c r="AA112">
        <v>1</v>
      </c>
      <c r="AB112">
        <v>2</v>
      </c>
      <c r="AC112" s="2" t="s">
        <v>2542</v>
      </c>
      <c r="AD112" s="2" t="str">
        <f t="shared" si="3"/>
        <v>Never Contacted</v>
      </c>
      <c r="AE112">
        <v>6</v>
      </c>
      <c r="AF112" t="s">
        <v>38</v>
      </c>
      <c r="AG112" t="b">
        <v>1</v>
      </c>
      <c r="AH112" t="b">
        <v>0</v>
      </c>
      <c r="AI112" t="str">
        <f ca="1">IF(OR(Table1[[#This Row],[is_active]]="FALSE",Table1[[#This Row],[Days_Since_Last_Purchase]]&gt;90),"Churned","Active")</f>
        <v>Churned</v>
      </c>
    </row>
    <row r="113" spans="1:35" x14ac:dyDescent="0.25">
      <c r="A113" t="s">
        <v>188</v>
      </c>
      <c r="B113" s="1">
        <v>44389</v>
      </c>
      <c r="C113" t="str">
        <f>TEXT(Table1[[#This Row],[signup_date]],"yyyy")</f>
        <v>2021</v>
      </c>
      <c r="D113" t="str">
        <f>TEXT(Table1[[#This Row],[signup_date]],"mmm")</f>
        <v>Jul</v>
      </c>
      <c r="E113" s="3">
        <v>45186</v>
      </c>
      <c r="F113" s="3">
        <v>45831</v>
      </c>
      <c r="G113" s="3" t="str">
        <f>TEXT(Table1[[#This Row],[last_purchase_date]],"yyyy")</f>
        <v>2025</v>
      </c>
      <c r="H113" s="2">
        <f ca="1">IFERROR(TODAY()-Table1[[#This Row],[signup_date]]," - ")</f>
        <v>1591</v>
      </c>
      <c r="I113" s="2">
        <f ca="1">IFERROR(TODAY()-Table1[[#This Row],[last_purchase_date]]," - ")</f>
        <v>149</v>
      </c>
      <c r="J113" s="2">
        <f ca="1">IFERROR(1/Table1[[#This Row],[Days_Since_Last_Purchase]],0)</f>
        <v>6.7114093959731542E-3</v>
      </c>
      <c r="K113" s="3" t="str">
        <f t="shared" si="2"/>
        <v>Has Purchased</v>
      </c>
      <c r="L113">
        <v>4</v>
      </c>
      <c r="M113">
        <v>540.08000000000004</v>
      </c>
      <c r="N113">
        <v>135.02000000000001</v>
      </c>
      <c r="O113">
        <v>119.77</v>
      </c>
      <c r="P113" t="s">
        <v>65</v>
      </c>
      <c r="Q113" t="s">
        <v>95</v>
      </c>
      <c r="R113" t="s">
        <v>48</v>
      </c>
      <c r="S113">
        <v>25</v>
      </c>
      <c r="T113" t="s">
        <v>70</v>
      </c>
      <c r="U113" t="s">
        <v>43</v>
      </c>
      <c r="V113" t="s">
        <v>35</v>
      </c>
      <c r="W113" t="s">
        <v>100</v>
      </c>
      <c r="X113">
        <v>0</v>
      </c>
      <c r="Y113">
        <v>0</v>
      </c>
      <c r="Z113">
        <v>0</v>
      </c>
      <c r="AA113">
        <v>0</v>
      </c>
      <c r="AB113">
        <v>1</v>
      </c>
      <c r="AC113" s="3">
        <v>45930</v>
      </c>
      <c r="AD113" s="2" t="str">
        <f t="shared" si="3"/>
        <v>Contacted</v>
      </c>
      <c r="AE113">
        <v>3</v>
      </c>
      <c r="AF113" t="s">
        <v>73</v>
      </c>
      <c r="AG113" t="b">
        <v>1</v>
      </c>
      <c r="AH113" t="b">
        <v>0</v>
      </c>
      <c r="AI113" t="str">
        <f ca="1">IF(OR(Table1[[#This Row],[is_active]]="FALSE",Table1[[#This Row],[Days_Since_Last_Purchase]]&gt;90),"Churned","Active")</f>
        <v>Churned</v>
      </c>
    </row>
    <row r="114" spans="1:35" x14ac:dyDescent="0.25">
      <c r="A114" t="s">
        <v>189</v>
      </c>
      <c r="B114" s="1">
        <v>44736</v>
      </c>
      <c r="C114" t="str">
        <f>TEXT(Table1[[#This Row],[signup_date]],"yyyy")</f>
        <v>2022</v>
      </c>
      <c r="D114" t="str">
        <f>TEXT(Table1[[#This Row],[signup_date]],"mmm")</f>
        <v>Jun</v>
      </c>
      <c r="E114" s="3">
        <v>44851</v>
      </c>
      <c r="F114" s="3">
        <v>45619</v>
      </c>
      <c r="G114" s="3" t="str">
        <f>TEXT(Table1[[#This Row],[last_purchase_date]],"yyyy")</f>
        <v>2024</v>
      </c>
      <c r="H114" s="2">
        <f ca="1">IFERROR(TODAY()-Table1[[#This Row],[signup_date]]," - ")</f>
        <v>1244</v>
      </c>
      <c r="I114" s="2">
        <f ca="1">IFERROR(TODAY()-Table1[[#This Row],[last_purchase_date]]," - ")</f>
        <v>361</v>
      </c>
      <c r="J114" s="2">
        <f ca="1">IFERROR(1/Table1[[#This Row],[Days_Since_Last_Purchase]],0)</f>
        <v>2.7700831024930748E-3</v>
      </c>
      <c r="K114" s="3" t="str">
        <f t="shared" si="2"/>
        <v>Has Purchased</v>
      </c>
      <c r="L114">
        <v>2</v>
      </c>
      <c r="M114">
        <v>96.27</v>
      </c>
      <c r="N114">
        <v>48.14</v>
      </c>
      <c r="O114">
        <v>75.09</v>
      </c>
      <c r="P114" t="s">
        <v>65</v>
      </c>
      <c r="Q114" t="s">
        <v>41</v>
      </c>
      <c r="R114" t="s">
        <v>33</v>
      </c>
      <c r="S114">
        <v>47</v>
      </c>
      <c r="T114" t="s">
        <v>34</v>
      </c>
      <c r="U114" t="s">
        <v>66</v>
      </c>
      <c r="V114" t="s">
        <v>67</v>
      </c>
      <c r="W114" t="s">
        <v>96</v>
      </c>
      <c r="X114">
        <v>0</v>
      </c>
      <c r="Y114">
        <v>0</v>
      </c>
      <c r="Z114">
        <v>0</v>
      </c>
      <c r="AA114">
        <v>0</v>
      </c>
      <c r="AB114">
        <v>1</v>
      </c>
      <c r="AC114" s="3">
        <v>44988</v>
      </c>
      <c r="AD114" s="2" t="str">
        <f t="shared" si="3"/>
        <v>Contacted</v>
      </c>
      <c r="AE114">
        <v>0</v>
      </c>
      <c r="AF114" t="s">
        <v>38</v>
      </c>
      <c r="AG114" t="b">
        <v>0</v>
      </c>
      <c r="AH114" t="b">
        <v>0</v>
      </c>
      <c r="AI114" t="str">
        <f ca="1">IF(OR(Table1[[#This Row],[is_active]]="FALSE",Table1[[#This Row],[Days_Since_Last_Purchase]]&gt;90),"Churned","Active")</f>
        <v>Churned</v>
      </c>
    </row>
    <row r="115" spans="1:35" x14ac:dyDescent="0.25">
      <c r="A115" t="s">
        <v>190</v>
      </c>
      <c r="B115" s="1">
        <v>45461</v>
      </c>
      <c r="C115" t="str">
        <f>TEXT(Table1[[#This Row],[signup_date]],"yyyy")</f>
        <v>2024</v>
      </c>
      <c r="D115" t="str">
        <f>TEXT(Table1[[#This Row],[signup_date]],"mmm")</f>
        <v>Jun</v>
      </c>
      <c r="E115" s="3">
        <v>45944</v>
      </c>
      <c r="F115" s="3" t="s">
        <v>2542</v>
      </c>
      <c r="G115" s="3" t="str">
        <f>TEXT(Table1[[#This Row],[last_purchase_date]],"yyyy")</f>
        <v>-</v>
      </c>
      <c r="H115" s="2">
        <f ca="1">IFERROR(TODAY()-Table1[[#This Row],[signup_date]]," - ")</f>
        <v>519</v>
      </c>
      <c r="I115" s="2" t="str">
        <f ca="1">IFERROR(TODAY()-Table1[[#This Row],[last_purchase_date]]," - ")</f>
        <v xml:space="preserve"> - </v>
      </c>
      <c r="J115" s="2">
        <f ca="1">IFERROR(1/Table1[[#This Row],[Days_Since_Last_Purchase]],0)</f>
        <v>0</v>
      </c>
      <c r="K115" s="3" t="str">
        <f t="shared" si="2"/>
        <v>Has Purchased</v>
      </c>
      <c r="L115">
        <v>0</v>
      </c>
      <c r="M115">
        <v>0</v>
      </c>
      <c r="N115">
        <v>0</v>
      </c>
      <c r="O115">
        <v>0</v>
      </c>
      <c r="P115" t="s">
        <v>40</v>
      </c>
      <c r="Q115" t="s">
        <v>62</v>
      </c>
      <c r="R115" t="s">
        <v>48</v>
      </c>
      <c r="S115">
        <v>32</v>
      </c>
      <c r="T115" t="s">
        <v>34</v>
      </c>
      <c r="U115" t="s">
        <v>35</v>
      </c>
      <c r="V115" t="s">
        <v>56</v>
      </c>
      <c r="W115" t="s">
        <v>100</v>
      </c>
      <c r="X115">
        <v>0</v>
      </c>
      <c r="Y115">
        <v>0</v>
      </c>
      <c r="Z115">
        <v>0</v>
      </c>
      <c r="AA115">
        <v>0</v>
      </c>
      <c r="AB115">
        <v>0</v>
      </c>
      <c r="AC115" s="2" t="s">
        <v>2542</v>
      </c>
      <c r="AD115" s="2" t="str">
        <f t="shared" si="3"/>
        <v>Never Contacted</v>
      </c>
      <c r="AE115">
        <v>9</v>
      </c>
      <c r="AF115" t="s">
        <v>38</v>
      </c>
      <c r="AG115" t="b">
        <v>1</v>
      </c>
      <c r="AH115" t="b">
        <v>0</v>
      </c>
      <c r="AI115" t="str">
        <f ca="1">IF(OR(Table1[[#This Row],[is_active]]="FALSE",Table1[[#This Row],[Days_Since_Last_Purchase]]&gt;90),"Churned","Active")</f>
        <v>Churned</v>
      </c>
    </row>
    <row r="116" spans="1:35" x14ac:dyDescent="0.25">
      <c r="A116" t="s">
        <v>191</v>
      </c>
      <c r="B116" s="1">
        <v>45389</v>
      </c>
      <c r="C116" t="str">
        <f>TEXT(Table1[[#This Row],[signup_date]],"yyyy")</f>
        <v>2024</v>
      </c>
      <c r="D116" t="str">
        <f>TEXT(Table1[[#This Row],[signup_date]],"mmm")</f>
        <v>Apr</v>
      </c>
      <c r="E116" s="3">
        <v>45777</v>
      </c>
      <c r="F116" s="3">
        <v>45816</v>
      </c>
      <c r="G116" s="3" t="str">
        <f>TEXT(Table1[[#This Row],[last_purchase_date]],"yyyy")</f>
        <v>2025</v>
      </c>
      <c r="H116" s="2">
        <f ca="1">IFERROR(TODAY()-Table1[[#This Row],[signup_date]]," - ")</f>
        <v>591</v>
      </c>
      <c r="I116" s="2">
        <f ca="1">IFERROR(TODAY()-Table1[[#This Row],[last_purchase_date]]," - ")</f>
        <v>164</v>
      </c>
      <c r="J116" s="2">
        <f ca="1">IFERROR(1/Table1[[#This Row],[Days_Since_Last_Purchase]],0)</f>
        <v>6.0975609756097563E-3</v>
      </c>
      <c r="K116" s="3" t="str">
        <f t="shared" si="2"/>
        <v>Has Purchased</v>
      </c>
      <c r="L116">
        <v>3</v>
      </c>
      <c r="M116">
        <v>35.590000000000003</v>
      </c>
      <c r="N116">
        <v>11.86</v>
      </c>
      <c r="O116">
        <v>3.94</v>
      </c>
      <c r="P116" t="s">
        <v>59</v>
      </c>
      <c r="Q116" t="s">
        <v>54</v>
      </c>
      <c r="R116" t="s">
        <v>33</v>
      </c>
      <c r="S116">
        <v>39</v>
      </c>
      <c r="T116" t="s">
        <v>34</v>
      </c>
      <c r="U116" t="s">
        <v>43</v>
      </c>
      <c r="V116" t="s">
        <v>63</v>
      </c>
      <c r="W116" t="s">
        <v>57</v>
      </c>
      <c r="X116">
        <v>0</v>
      </c>
      <c r="Y116">
        <v>0</v>
      </c>
      <c r="Z116">
        <v>0</v>
      </c>
      <c r="AA116">
        <v>0</v>
      </c>
      <c r="AB116">
        <v>0</v>
      </c>
      <c r="AC116" s="3">
        <v>45415</v>
      </c>
      <c r="AD116" s="2" t="str">
        <f t="shared" si="3"/>
        <v>Contacted</v>
      </c>
      <c r="AE116">
        <v>5</v>
      </c>
      <c r="AF116" t="s">
        <v>73</v>
      </c>
      <c r="AG116" t="b">
        <v>1</v>
      </c>
      <c r="AH116" t="b">
        <v>1</v>
      </c>
      <c r="AI116" t="str">
        <f ca="1">IF(OR(Table1[[#This Row],[is_active]]="FALSE",Table1[[#This Row],[Days_Since_Last_Purchase]]&gt;90),"Churned","Active")</f>
        <v>Churned</v>
      </c>
    </row>
    <row r="117" spans="1:35" x14ac:dyDescent="0.25">
      <c r="A117" t="s">
        <v>192</v>
      </c>
      <c r="B117" s="1">
        <v>45433</v>
      </c>
      <c r="C117" t="str">
        <f>TEXT(Table1[[#This Row],[signup_date]],"yyyy")</f>
        <v>2024</v>
      </c>
      <c r="D117" t="str">
        <f>TEXT(Table1[[#This Row],[signup_date]],"mmm")</f>
        <v>May</v>
      </c>
      <c r="E117" s="3" t="s">
        <v>2542</v>
      </c>
      <c r="F117" s="3" t="s">
        <v>2542</v>
      </c>
      <c r="G117" s="3" t="str">
        <f>TEXT(Table1[[#This Row],[last_purchase_date]],"yyyy")</f>
        <v>-</v>
      </c>
      <c r="H117" s="2">
        <f ca="1">IFERROR(TODAY()-Table1[[#This Row],[signup_date]]," - ")</f>
        <v>547</v>
      </c>
      <c r="I117" s="2" t="str">
        <f ca="1">IFERROR(TODAY()-Table1[[#This Row],[last_purchase_date]]," - ")</f>
        <v xml:space="preserve"> - </v>
      </c>
      <c r="J117" s="2">
        <f ca="1">IFERROR(1/Table1[[#This Row],[Days_Since_Last_Purchase]],0)</f>
        <v>0</v>
      </c>
      <c r="K117" s="3" t="str">
        <f t="shared" si="2"/>
        <v>Never Purchase</v>
      </c>
      <c r="L117">
        <v>0</v>
      </c>
      <c r="M117">
        <v>0</v>
      </c>
      <c r="N117">
        <v>0</v>
      </c>
      <c r="O117">
        <v>0</v>
      </c>
      <c r="P117" t="s">
        <v>65</v>
      </c>
      <c r="Q117" t="s">
        <v>88</v>
      </c>
      <c r="R117" t="s">
        <v>48</v>
      </c>
      <c r="S117">
        <v>51</v>
      </c>
      <c r="T117" t="s">
        <v>34</v>
      </c>
      <c r="U117" t="s">
        <v>90</v>
      </c>
      <c r="V117" t="s">
        <v>63</v>
      </c>
      <c r="W117" t="s">
        <v>85</v>
      </c>
      <c r="X117">
        <v>1</v>
      </c>
      <c r="Y117">
        <v>0</v>
      </c>
      <c r="Z117">
        <v>0</v>
      </c>
      <c r="AA117">
        <v>0</v>
      </c>
      <c r="AB117">
        <v>0</v>
      </c>
      <c r="AC117" s="3">
        <v>45871</v>
      </c>
      <c r="AD117" s="2" t="str">
        <f t="shared" si="3"/>
        <v>Contacted</v>
      </c>
      <c r="AE117">
        <v>0</v>
      </c>
      <c r="AF117" t="s">
        <v>52</v>
      </c>
      <c r="AG117" t="b">
        <v>0</v>
      </c>
      <c r="AH117" t="b">
        <v>0</v>
      </c>
      <c r="AI117" t="str">
        <f ca="1">IF(OR(Table1[[#This Row],[is_active]]="FALSE",Table1[[#This Row],[Days_Since_Last_Purchase]]&gt;90),"Churned","Active")</f>
        <v>Churned</v>
      </c>
    </row>
    <row r="118" spans="1:35" x14ac:dyDescent="0.25">
      <c r="A118" t="s">
        <v>193</v>
      </c>
      <c r="B118" s="1">
        <v>44066</v>
      </c>
      <c r="C118" t="str">
        <f>TEXT(Table1[[#This Row],[signup_date]],"yyyy")</f>
        <v>2020</v>
      </c>
      <c r="D118" t="str">
        <f>TEXT(Table1[[#This Row],[signup_date]],"mmm")</f>
        <v>Aug</v>
      </c>
      <c r="E118" s="3">
        <v>45687</v>
      </c>
      <c r="F118" s="3">
        <v>45845</v>
      </c>
      <c r="G118" s="3" t="str">
        <f>TEXT(Table1[[#This Row],[last_purchase_date]],"yyyy")</f>
        <v>2025</v>
      </c>
      <c r="H118" s="2">
        <f ca="1">IFERROR(TODAY()-Table1[[#This Row],[signup_date]]," - ")</f>
        <v>1914</v>
      </c>
      <c r="I118" s="2">
        <f ca="1">IFERROR(TODAY()-Table1[[#This Row],[last_purchase_date]]," - ")</f>
        <v>135</v>
      </c>
      <c r="J118" s="2">
        <f ca="1">IFERROR(1/Table1[[#This Row],[Days_Since_Last_Purchase]],0)</f>
        <v>7.4074074074074077E-3</v>
      </c>
      <c r="K118" s="3" t="str">
        <f t="shared" si="2"/>
        <v>Has Purchased</v>
      </c>
      <c r="L118">
        <v>3</v>
      </c>
      <c r="M118">
        <v>56.62</v>
      </c>
      <c r="N118">
        <v>18.87</v>
      </c>
      <c r="O118">
        <v>20.84</v>
      </c>
      <c r="P118" t="s">
        <v>31</v>
      </c>
      <c r="Q118" t="s">
        <v>88</v>
      </c>
      <c r="R118" t="s">
        <v>33</v>
      </c>
      <c r="S118">
        <v>21</v>
      </c>
      <c r="T118" t="s">
        <v>70</v>
      </c>
      <c r="U118" t="s">
        <v>50</v>
      </c>
      <c r="V118" t="s">
        <v>56</v>
      </c>
      <c r="W118" t="s">
        <v>100</v>
      </c>
      <c r="X118">
        <v>0</v>
      </c>
      <c r="Y118">
        <v>0</v>
      </c>
      <c r="Z118">
        <v>0</v>
      </c>
      <c r="AA118">
        <v>0</v>
      </c>
      <c r="AB118">
        <v>2</v>
      </c>
      <c r="AC118" s="3">
        <v>45125</v>
      </c>
      <c r="AD118" s="2" t="str">
        <f t="shared" si="3"/>
        <v>Contacted</v>
      </c>
      <c r="AE118">
        <v>3</v>
      </c>
      <c r="AF118" t="s">
        <v>38</v>
      </c>
      <c r="AG118" t="b">
        <v>1</v>
      </c>
      <c r="AH118" t="b">
        <v>0</v>
      </c>
      <c r="AI118" t="str">
        <f ca="1">IF(OR(Table1[[#This Row],[is_active]]="FALSE",Table1[[#This Row],[Days_Since_Last_Purchase]]&gt;90),"Churned","Active")</f>
        <v>Churned</v>
      </c>
    </row>
    <row r="119" spans="1:35" x14ac:dyDescent="0.25">
      <c r="A119" t="s">
        <v>194</v>
      </c>
      <c r="B119" s="1">
        <v>44591</v>
      </c>
      <c r="C119" t="str">
        <f>TEXT(Table1[[#This Row],[signup_date]],"yyyy")</f>
        <v>2022</v>
      </c>
      <c r="D119" t="str">
        <f>TEXT(Table1[[#This Row],[signup_date]],"mmm")</f>
        <v>Jan</v>
      </c>
      <c r="E119" s="3">
        <v>45178</v>
      </c>
      <c r="F119" s="3">
        <v>45217</v>
      </c>
      <c r="G119" s="3" t="str">
        <f>TEXT(Table1[[#This Row],[last_purchase_date]],"yyyy")</f>
        <v>2023</v>
      </c>
      <c r="H119" s="2">
        <f ca="1">IFERROR(TODAY()-Table1[[#This Row],[signup_date]]," - ")</f>
        <v>1389</v>
      </c>
      <c r="I119" s="2">
        <f ca="1">IFERROR(TODAY()-Table1[[#This Row],[last_purchase_date]]," - ")</f>
        <v>763</v>
      </c>
      <c r="J119" s="2">
        <f ca="1">IFERROR(1/Table1[[#This Row],[Days_Since_Last_Purchase]],0)</f>
        <v>1.3106159895150721E-3</v>
      </c>
      <c r="K119" s="3" t="str">
        <f t="shared" si="2"/>
        <v>Has Purchased</v>
      </c>
      <c r="L119">
        <v>5</v>
      </c>
      <c r="M119">
        <v>216.14</v>
      </c>
      <c r="N119">
        <v>43.23</v>
      </c>
      <c r="O119">
        <v>17.89</v>
      </c>
      <c r="P119" t="s">
        <v>59</v>
      </c>
      <c r="Q119" t="s">
        <v>32</v>
      </c>
      <c r="R119" t="s">
        <v>48</v>
      </c>
      <c r="S119">
        <v>43</v>
      </c>
      <c r="T119" t="s">
        <v>34</v>
      </c>
      <c r="U119" t="s">
        <v>66</v>
      </c>
      <c r="V119" t="s">
        <v>63</v>
      </c>
      <c r="W119" t="s">
        <v>57</v>
      </c>
      <c r="X119">
        <v>0</v>
      </c>
      <c r="Y119">
        <v>0</v>
      </c>
      <c r="Z119">
        <v>0</v>
      </c>
      <c r="AA119">
        <v>0</v>
      </c>
      <c r="AB119">
        <v>0</v>
      </c>
      <c r="AC119" s="3">
        <v>44800</v>
      </c>
      <c r="AD119" s="2" t="str">
        <f t="shared" si="3"/>
        <v>Contacted</v>
      </c>
      <c r="AE119">
        <v>10</v>
      </c>
      <c r="AF119" t="s">
        <v>73</v>
      </c>
      <c r="AG119" t="b">
        <v>1</v>
      </c>
      <c r="AH119" t="b">
        <v>0</v>
      </c>
      <c r="AI119" t="str">
        <f ca="1">IF(OR(Table1[[#This Row],[is_active]]="FALSE",Table1[[#This Row],[Days_Since_Last_Purchase]]&gt;90),"Churned","Active")</f>
        <v>Churned</v>
      </c>
    </row>
    <row r="120" spans="1:35" x14ac:dyDescent="0.25">
      <c r="A120" t="s">
        <v>195</v>
      </c>
      <c r="B120" s="1">
        <v>44143</v>
      </c>
      <c r="C120" t="str">
        <f>TEXT(Table1[[#This Row],[signup_date]],"yyyy")</f>
        <v>2020</v>
      </c>
      <c r="D120" t="str">
        <f>TEXT(Table1[[#This Row],[signup_date]],"mmm")</f>
        <v>Nov</v>
      </c>
      <c r="E120" s="3">
        <v>45343</v>
      </c>
      <c r="F120" s="3">
        <v>45777</v>
      </c>
      <c r="G120" s="3" t="str">
        <f>TEXT(Table1[[#This Row],[last_purchase_date]],"yyyy")</f>
        <v>2025</v>
      </c>
      <c r="H120" s="2">
        <f ca="1">IFERROR(TODAY()-Table1[[#This Row],[signup_date]]," - ")</f>
        <v>1837</v>
      </c>
      <c r="I120" s="2">
        <f ca="1">IFERROR(TODAY()-Table1[[#This Row],[last_purchase_date]]," - ")</f>
        <v>203</v>
      </c>
      <c r="J120" s="2">
        <f ca="1">IFERROR(1/Table1[[#This Row],[Days_Since_Last_Purchase]],0)</f>
        <v>4.9261083743842365E-3</v>
      </c>
      <c r="K120" s="3" t="str">
        <f t="shared" si="2"/>
        <v>Has Purchased</v>
      </c>
      <c r="L120">
        <v>3</v>
      </c>
      <c r="M120">
        <v>192.89</v>
      </c>
      <c r="N120">
        <v>64.3</v>
      </c>
      <c r="O120">
        <v>29.74</v>
      </c>
      <c r="P120" t="s">
        <v>31</v>
      </c>
      <c r="Q120" t="s">
        <v>62</v>
      </c>
      <c r="R120" t="s">
        <v>33</v>
      </c>
      <c r="S120">
        <v>30</v>
      </c>
      <c r="T120" t="s">
        <v>70</v>
      </c>
      <c r="U120" t="s">
        <v>82</v>
      </c>
      <c r="V120" t="s">
        <v>44</v>
      </c>
      <c r="W120" t="s">
        <v>96</v>
      </c>
      <c r="X120">
        <v>0</v>
      </c>
      <c r="Y120">
        <v>0</v>
      </c>
      <c r="Z120">
        <v>0</v>
      </c>
      <c r="AA120">
        <v>0</v>
      </c>
      <c r="AB120">
        <v>1</v>
      </c>
      <c r="AC120" s="3">
        <v>45114</v>
      </c>
      <c r="AD120" s="2" t="str">
        <f t="shared" si="3"/>
        <v>Contacted</v>
      </c>
      <c r="AE120">
        <v>0</v>
      </c>
      <c r="AF120" t="s">
        <v>52</v>
      </c>
      <c r="AG120" t="b">
        <v>0</v>
      </c>
      <c r="AH120" t="b">
        <v>0</v>
      </c>
      <c r="AI120" t="str">
        <f ca="1">IF(OR(Table1[[#This Row],[is_active]]="FALSE",Table1[[#This Row],[Days_Since_Last_Purchase]]&gt;90),"Churned","Active")</f>
        <v>Churned</v>
      </c>
    </row>
    <row r="121" spans="1:35" x14ac:dyDescent="0.25">
      <c r="A121" t="s">
        <v>196</v>
      </c>
      <c r="B121" s="1">
        <v>44043</v>
      </c>
      <c r="C121" t="str">
        <f>TEXT(Table1[[#This Row],[signup_date]],"yyyy")</f>
        <v>2020</v>
      </c>
      <c r="D121" t="str">
        <f>TEXT(Table1[[#This Row],[signup_date]],"mmm")</f>
        <v>Jul</v>
      </c>
      <c r="E121" s="3">
        <v>45846</v>
      </c>
      <c r="F121" s="3">
        <v>45863</v>
      </c>
      <c r="G121" s="3" t="str">
        <f>TEXT(Table1[[#This Row],[last_purchase_date]],"yyyy")</f>
        <v>2025</v>
      </c>
      <c r="H121" s="2">
        <f ca="1">IFERROR(TODAY()-Table1[[#This Row],[signup_date]]," - ")</f>
        <v>1937</v>
      </c>
      <c r="I121" s="2">
        <f ca="1">IFERROR(TODAY()-Table1[[#This Row],[last_purchase_date]]," - ")</f>
        <v>117</v>
      </c>
      <c r="J121" s="2">
        <f ca="1">IFERROR(1/Table1[[#This Row],[Days_Since_Last_Purchase]],0)</f>
        <v>8.5470085470085479E-3</v>
      </c>
      <c r="K121" s="3" t="str">
        <f t="shared" si="2"/>
        <v>Has Purchased</v>
      </c>
      <c r="L121">
        <v>3</v>
      </c>
      <c r="M121">
        <v>55.41</v>
      </c>
      <c r="N121">
        <v>18.47</v>
      </c>
      <c r="O121">
        <v>22.87</v>
      </c>
      <c r="P121" t="s">
        <v>65</v>
      </c>
      <c r="Q121" t="s">
        <v>41</v>
      </c>
      <c r="R121" t="s">
        <v>48</v>
      </c>
      <c r="S121">
        <v>26</v>
      </c>
      <c r="T121" t="s">
        <v>70</v>
      </c>
      <c r="U121" t="s">
        <v>50</v>
      </c>
      <c r="V121" t="s">
        <v>67</v>
      </c>
      <c r="W121" t="s">
        <v>45</v>
      </c>
      <c r="X121">
        <v>0</v>
      </c>
      <c r="Y121">
        <v>0</v>
      </c>
      <c r="Z121">
        <v>0</v>
      </c>
      <c r="AA121">
        <v>1</v>
      </c>
      <c r="AB121">
        <v>0</v>
      </c>
      <c r="AC121" s="3">
        <v>45027</v>
      </c>
      <c r="AD121" s="2" t="str">
        <f t="shared" si="3"/>
        <v>Contacted</v>
      </c>
      <c r="AE121">
        <v>0</v>
      </c>
      <c r="AF121" t="s">
        <v>38</v>
      </c>
      <c r="AG121" t="b">
        <v>1</v>
      </c>
      <c r="AH121" t="b">
        <v>0</v>
      </c>
      <c r="AI121" t="str">
        <f ca="1">IF(OR(Table1[[#This Row],[is_active]]="FALSE",Table1[[#This Row],[Days_Since_Last_Purchase]]&gt;90),"Churned","Active")</f>
        <v>Churned</v>
      </c>
    </row>
    <row r="122" spans="1:35" x14ac:dyDescent="0.25">
      <c r="A122" t="s">
        <v>197</v>
      </c>
      <c r="B122" s="1">
        <v>45302</v>
      </c>
      <c r="C122" t="str">
        <f>TEXT(Table1[[#This Row],[signup_date]],"yyyy")</f>
        <v>2024</v>
      </c>
      <c r="D122" t="str">
        <f>TEXT(Table1[[#This Row],[signup_date]],"mmm")</f>
        <v>Jan</v>
      </c>
      <c r="E122" s="3">
        <v>45593</v>
      </c>
      <c r="F122" s="3">
        <v>45769</v>
      </c>
      <c r="G122" s="3" t="str">
        <f>TEXT(Table1[[#This Row],[last_purchase_date]],"yyyy")</f>
        <v>2025</v>
      </c>
      <c r="H122" s="2">
        <f ca="1">IFERROR(TODAY()-Table1[[#This Row],[signup_date]]," - ")</f>
        <v>678</v>
      </c>
      <c r="I122" s="2">
        <f ca="1">IFERROR(TODAY()-Table1[[#This Row],[last_purchase_date]]," - ")</f>
        <v>211</v>
      </c>
      <c r="J122" s="2">
        <f ca="1">IFERROR(1/Table1[[#This Row],[Days_Since_Last_Purchase]],0)</f>
        <v>4.7393364928909956E-3</v>
      </c>
      <c r="K122" s="3" t="str">
        <f t="shared" si="2"/>
        <v>Has Purchased</v>
      </c>
      <c r="L122">
        <v>2</v>
      </c>
      <c r="M122">
        <v>134.91999999999999</v>
      </c>
      <c r="N122">
        <v>67.459999999999994</v>
      </c>
      <c r="O122">
        <v>51.04</v>
      </c>
      <c r="P122" t="s">
        <v>65</v>
      </c>
      <c r="Q122" t="s">
        <v>69</v>
      </c>
      <c r="R122" t="s">
        <v>33</v>
      </c>
      <c r="S122">
        <v>16</v>
      </c>
      <c r="T122" t="s">
        <v>49</v>
      </c>
      <c r="U122" t="s">
        <v>90</v>
      </c>
      <c r="V122" t="s">
        <v>67</v>
      </c>
      <c r="W122" t="s">
        <v>51</v>
      </c>
      <c r="X122">
        <v>1</v>
      </c>
      <c r="Y122">
        <v>0</v>
      </c>
      <c r="Z122">
        <v>0</v>
      </c>
      <c r="AA122">
        <v>0</v>
      </c>
      <c r="AB122">
        <v>1</v>
      </c>
      <c r="AC122" s="3">
        <v>45736</v>
      </c>
      <c r="AD122" s="2" t="str">
        <f t="shared" si="3"/>
        <v>Contacted</v>
      </c>
      <c r="AE122">
        <v>6</v>
      </c>
      <c r="AF122" t="s">
        <v>73</v>
      </c>
      <c r="AG122" t="b">
        <v>1</v>
      </c>
      <c r="AH122" t="b">
        <v>1</v>
      </c>
      <c r="AI122" t="str">
        <f ca="1">IF(OR(Table1[[#This Row],[is_active]]="FALSE",Table1[[#This Row],[Days_Since_Last_Purchase]]&gt;90),"Churned","Active")</f>
        <v>Churned</v>
      </c>
    </row>
    <row r="123" spans="1:35" x14ac:dyDescent="0.25">
      <c r="A123" t="s">
        <v>198</v>
      </c>
      <c r="B123" s="1">
        <v>44029</v>
      </c>
      <c r="C123" t="str">
        <f>TEXT(Table1[[#This Row],[signup_date]],"yyyy")</f>
        <v>2020</v>
      </c>
      <c r="D123" t="str">
        <f>TEXT(Table1[[#This Row],[signup_date]],"mmm")</f>
        <v>Jul</v>
      </c>
      <c r="E123" s="3">
        <v>44902</v>
      </c>
      <c r="F123" s="3">
        <v>45541</v>
      </c>
      <c r="G123" s="3" t="str">
        <f>TEXT(Table1[[#This Row],[last_purchase_date]],"yyyy")</f>
        <v>2024</v>
      </c>
      <c r="H123" s="2">
        <f ca="1">IFERROR(TODAY()-Table1[[#This Row],[signup_date]]," - ")</f>
        <v>1951</v>
      </c>
      <c r="I123" s="2">
        <f ca="1">IFERROR(TODAY()-Table1[[#This Row],[last_purchase_date]]," - ")</f>
        <v>439</v>
      </c>
      <c r="J123" s="2">
        <f ca="1">IFERROR(1/Table1[[#This Row],[Days_Since_Last_Purchase]],0)</f>
        <v>2.2779043280182231E-3</v>
      </c>
      <c r="K123" s="3" t="str">
        <f t="shared" si="2"/>
        <v>Has Purchased</v>
      </c>
      <c r="L123">
        <v>3</v>
      </c>
      <c r="M123">
        <v>151.71</v>
      </c>
      <c r="N123">
        <v>50.57</v>
      </c>
      <c r="O123">
        <v>23.41</v>
      </c>
      <c r="P123" t="s">
        <v>31</v>
      </c>
      <c r="Q123" t="s">
        <v>32</v>
      </c>
      <c r="R123" t="s">
        <v>48</v>
      </c>
      <c r="S123">
        <v>31</v>
      </c>
      <c r="T123" t="s">
        <v>34</v>
      </c>
      <c r="U123" t="s">
        <v>66</v>
      </c>
      <c r="V123" t="s">
        <v>67</v>
      </c>
      <c r="W123" t="s">
        <v>51</v>
      </c>
      <c r="X123">
        <v>0</v>
      </c>
      <c r="Y123">
        <v>1</v>
      </c>
      <c r="Z123">
        <v>0</v>
      </c>
      <c r="AA123">
        <v>1</v>
      </c>
      <c r="AB123">
        <v>1</v>
      </c>
      <c r="AC123" s="3">
        <v>45869</v>
      </c>
      <c r="AD123" s="2" t="str">
        <f t="shared" si="3"/>
        <v>Contacted</v>
      </c>
      <c r="AE123">
        <v>0</v>
      </c>
      <c r="AF123" t="s">
        <v>73</v>
      </c>
      <c r="AG123" t="b">
        <v>0</v>
      </c>
      <c r="AH123" t="b">
        <v>1</v>
      </c>
      <c r="AI123" t="str">
        <f ca="1">IF(OR(Table1[[#This Row],[is_active]]="FALSE",Table1[[#This Row],[Days_Since_Last_Purchase]]&gt;90),"Churned","Active")</f>
        <v>Churned</v>
      </c>
    </row>
    <row r="124" spans="1:35" x14ac:dyDescent="0.25">
      <c r="A124" t="s">
        <v>199</v>
      </c>
      <c r="B124" s="1">
        <v>44596</v>
      </c>
      <c r="C124" t="str">
        <f>TEXT(Table1[[#This Row],[signup_date]],"yyyy")</f>
        <v>2022</v>
      </c>
      <c r="D124" t="str">
        <f>TEXT(Table1[[#This Row],[signup_date]],"mmm")</f>
        <v>Feb</v>
      </c>
      <c r="E124" s="3">
        <v>45536</v>
      </c>
      <c r="F124" s="3" t="s">
        <v>2542</v>
      </c>
      <c r="G124" s="3" t="str">
        <f>TEXT(Table1[[#This Row],[last_purchase_date]],"yyyy")</f>
        <v>-</v>
      </c>
      <c r="H124" s="2">
        <f ca="1">IFERROR(TODAY()-Table1[[#This Row],[signup_date]]," - ")</f>
        <v>1384</v>
      </c>
      <c r="I124" s="2" t="str">
        <f ca="1">IFERROR(TODAY()-Table1[[#This Row],[last_purchase_date]]," - ")</f>
        <v xml:space="preserve"> - </v>
      </c>
      <c r="J124" s="2">
        <f ca="1">IFERROR(1/Table1[[#This Row],[Days_Since_Last_Purchase]],0)</f>
        <v>0</v>
      </c>
      <c r="K124" s="3" t="str">
        <f t="shared" si="2"/>
        <v>Has Purchased</v>
      </c>
      <c r="L124">
        <v>0</v>
      </c>
      <c r="M124">
        <v>0</v>
      </c>
      <c r="N124">
        <v>0</v>
      </c>
      <c r="O124">
        <v>0</v>
      </c>
      <c r="P124" t="s">
        <v>47</v>
      </c>
      <c r="Q124" t="s">
        <v>32</v>
      </c>
      <c r="R124" t="s">
        <v>48</v>
      </c>
      <c r="S124">
        <v>16</v>
      </c>
      <c r="T124" t="s">
        <v>49</v>
      </c>
      <c r="U124" t="s">
        <v>55</v>
      </c>
      <c r="V124" t="s">
        <v>35</v>
      </c>
      <c r="W124" t="s">
        <v>36</v>
      </c>
      <c r="X124">
        <v>0</v>
      </c>
      <c r="Y124">
        <v>0</v>
      </c>
      <c r="Z124">
        <v>0</v>
      </c>
      <c r="AA124">
        <v>0</v>
      </c>
      <c r="AB124">
        <v>0</v>
      </c>
      <c r="AC124" s="3">
        <v>45812</v>
      </c>
      <c r="AD124" s="2" t="str">
        <f t="shared" si="3"/>
        <v>Contacted</v>
      </c>
      <c r="AE124">
        <v>4</v>
      </c>
      <c r="AF124" t="s">
        <v>38</v>
      </c>
      <c r="AG124" t="b">
        <v>0</v>
      </c>
      <c r="AH124" t="b">
        <v>1</v>
      </c>
      <c r="AI124" t="str">
        <f ca="1">IF(OR(Table1[[#This Row],[is_active]]="FALSE",Table1[[#This Row],[Days_Since_Last_Purchase]]&gt;90),"Churned","Active")</f>
        <v>Churned</v>
      </c>
    </row>
    <row r="125" spans="1:35" x14ac:dyDescent="0.25">
      <c r="A125" t="s">
        <v>200</v>
      </c>
      <c r="B125" s="1">
        <v>44124</v>
      </c>
      <c r="C125" t="str">
        <f>TEXT(Table1[[#This Row],[signup_date]],"yyyy")</f>
        <v>2020</v>
      </c>
      <c r="D125" t="str">
        <f>TEXT(Table1[[#This Row],[signup_date]],"mmm")</f>
        <v>Oct</v>
      </c>
      <c r="E125" s="3">
        <v>44397</v>
      </c>
      <c r="F125" s="3">
        <v>44549</v>
      </c>
      <c r="G125" s="3" t="str">
        <f>TEXT(Table1[[#This Row],[last_purchase_date]],"yyyy")</f>
        <v>2021</v>
      </c>
      <c r="H125" s="2">
        <f ca="1">IFERROR(TODAY()-Table1[[#This Row],[signup_date]]," - ")</f>
        <v>1856</v>
      </c>
      <c r="I125" s="2">
        <f ca="1">IFERROR(TODAY()-Table1[[#This Row],[last_purchase_date]]," - ")</f>
        <v>1431</v>
      </c>
      <c r="J125" s="2">
        <f ca="1">IFERROR(1/Table1[[#This Row],[Days_Since_Last_Purchase]],0)</f>
        <v>6.9881201956673651E-4</v>
      </c>
      <c r="K125" s="3" t="str">
        <f t="shared" si="2"/>
        <v>Has Purchased</v>
      </c>
      <c r="L125">
        <v>2</v>
      </c>
      <c r="M125">
        <v>160.80000000000001</v>
      </c>
      <c r="N125">
        <v>80.400000000000006</v>
      </c>
      <c r="O125">
        <v>59.4</v>
      </c>
      <c r="P125" t="s">
        <v>59</v>
      </c>
      <c r="Q125" t="s">
        <v>95</v>
      </c>
      <c r="R125" t="s">
        <v>33</v>
      </c>
      <c r="S125">
        <v>32</v>
      </c>
      <c r="T125" t="s">
        <v>34</v>
      </c>
      <c r="U125" t="s">
        <v>35</v>
      </c>
      <c r="V125" t="s">
        <v>67</v>
      </c>
      <c r="W125" t="s">
        <v>72</v>
      </c>
      <c r="X125">
        <v>0</v>
      </c>
      <c r="Y125">
        <v>0</v>
      </c>
      <c r="Z125">
        <v>0</v>
      </c>
      <c r="AA125">
        <v>0</v>
      </c>
      <c r="AB125">
        <v>0</v>
      </c>
      <c r="AC125" s="3">
        <v>44941</v>
      </c>
      <c r="AD125" s="2" t="str">
        <f t="shared" si="3"/>
        <v>Contacted</v>
      </c>
      <c r="AE125">
        <v>0</v>
      </c>
      <c r="AF125" t="s">
        <v>38</v>
      </c>
      <c r="AG125" t="b">
        <v>1</v>
      </c>
      <c r="AH125" t="b">
        <v>0</v>
      </c>
      <c r="AI125" t="str">
        <f ca="1">IF(OR(Table1[[#This Row],[is_active]]="FALSE",Table1[[#This Row],[Days_Since_Last_Purchase]]&gt;90),"Churned","Active")</f>
        <v>Churned</v>
      </c>
    </row>
    <row r="126" spans="1:35" x14ac:dyDescent="0.25">
      <c r="A126" t="s">
        <v>201</v>
      </c>
      <c r="B126" s="1">
        <v>43911</v>
      </c>
      <c r="C126" t="str">
        <f>TEXT(Table1[[#This Row],[signup_date]],"yyyy")</f>
        <v>2020</v>
      </c>
      <c r="D126" t="str">
        <f>TEXT(Table1[[#This Row],[signup_date]],"mmm")</f>
        <v>Mar</v>
      </c>
      <c r="E126" s="3">
        <v>45614</v>
      </c>
      <c r="F126" s="3">
        <v>45648</v>
      </c>
      <c r="G126" s="3" t="str">
        <f>TEXT(Table1[[#This Row],[last_purchase_date]],"yyyy")</f>
        <v>2024</v>
      </c>
      <c r="H126" s="2">
        <f ca="1">IFERROR(TODAY()-Table1[[#This Row],[signup_date]]," - ")</f>
        <v>2069</v>
      </c>
      <c r="I126" s="2">
        <f ca="1">IFERROR(TODAY()-Table1[[#This Row],[last_purchase_date]]," - ")</f>
        <v>332</v>
      </c>
      <c r="J126" s="2">
        <f ca="1">IFERROR(1/Table1[[#This Row],[Days_Since_Last_Purchase]],0)</f>
        <v>3.0120481927710845E-3</v>
      </c>
      <c r="K126" s="3" t="str">
        <f t="shared" si="2"/>
        <v>Has Purchased</v>
      </c>
      <c r="L126">
        <v>4</v>
      </c>
      <c r="M126">
        <v>45.38</v>
      </c>
      <c r="N126">
        <v>11.35</v>
      </c>
      <c r="O126">
        <v>16.11</v>
      </c>
      <c r="P126" t="s">
        <v>59</v>
      </c>
      <c r="Q126" t="s">
        <v>76</v>
      </c>
      <c r="R126" t="s">
        <v>33</v>
      </c>
      <c r="S126">
        <v>29</v>
      </c>
      <c r="T126" t="s">
        <v>70</v>
      </c>
      <c r="U126" t="s">
        <v>90</v>
      </c>
      <c r="V126" t="s">
        <v>63</v>
      </c>
      <c r="W126" t="s">
        <v>35</v>
      </c>
      <c r="X126">
        <v>0</v>
      </c>
      <c r="Y126">
        <v>0</v>
      </c>
      <c r="Z126">
        <v>0</v>
      </c>
      <c r="AA126">
        <v>0</v>
      </c>
      <c r="AB126">
        <v>2</v>
      </c>
      <c r="AC126" s="3">
        <v>44248</v>
      </c>
      <c r="AD126" s="2" t="str">
        <f t="shared" si="3"/>
        <v>Contacted</v>
      </c>
      <c r="AE126">
        <v>0</v>
      </c>
      <c r="AF126" t="s">
        <v>38</v>
      </c>
      <c r="AG126" t="b">
        <v>0</v>
      </c>
      <c r="AH126" t="b">
        <v>1</v>
      </c>
      <c r="AI126" t="str">
        <f ca="1">IF(OR(Table1[[#This Row],[is_active]]="FALSE",Table1[[#This Row],[Days_Since_Last_Purchase]]&gt;90),"Churned","Active")</f>
        <v>Churned</v>
      </c>
    </row>
    <row r="127" spans="1:35" x14ac:dyDescent="0.25">
      <c r="A127" t="s">
        <v>202</v>
      </c>
      <c r="B127" s="1">
        <v>44663</v>
      </c>
      <c r="C127" t="str">
        <f>TEXT(Table1[[#This Row],[signup_date]],"yyyy")</f>
        <v>2022</v>
      </c>
      <c r="D127" t="str">
        <f>TEXT(Table1[[#This Row],[signup_date]],"mmm")</f>
        <v>Apr</v>
      </c>
      <c r="E127" s="3">
        <v>45039</v>
      </c>
      <c r="F127" s="3">
        <v>45042</v>
      </c>
      <c r="G127" s="3" t="str">
        <f>TEXT(Table1[[#This Row],[last_purchase_date]],"yyyy")</f>
        <v>2023</v>
      </c>
      <c r="H127" s="2">
        <f ca="1">IFERROR(TODAY()-Table1[[#This Row],[signup_date]]," - ")</f>
        <v>1317</v>
      </c>
      <c r="I127" s="2">
        <f ca="1">IFERROR(TODAY()-Table1[[#This Row],[last_purchase_date]]," - ")</f>
        <v>938</v>
      </c>
      <c r="J127" s="2">
        <f ca="1">IFERROR(1/Table1[[#This Row],[Days_Since_Last_Purchase]],0)</f>
        <v>1.0660980810234541E-3</v>
      </c>
      <c r="K127" s="3" t="str">
        <f t="shared" si="2"/>
        <v>Has Purchased</v>
      </c>
      <c r="L127">
        <v>7</v>
      </c>
      <c r="M127">
        <v>337.15</v>
      </c>
      <c r="N127">
        <v>48.16</v>
      </c>
      <c r="O127">
        <v>50.55</v>
      </c>
      <c r="P127" t="s">
        <v>59</v>
      </c>
      <c r="Q127" t="s">
        <v>41</v>
      </c>
      <c r="R127" t="s">
        <v>42</v>
      </c>
      <c r="S127">
        <v>38</v>
      </c>
      <c r="T127" t="s">
        <v>34</v>
      </c>
      <c r="U127" t="s">
        <v>35</v>
      </c>
      <c r="V127" t="s">
        <v>63</v>
      </c>
      <c r="W127" t="s">
        <v>57</v>
      </c>
      <c r="X127">
        <v>0</v>
      </c>
      <c r="Y127">
        <v>1</v>
      </c>
      <c r="Z127">
        <v>0</v>
      </c>
      <c r="AA127">
        <v>1</v>
      </c>
      <c r="AB127">
        <v>2</v>
      </c>
      <c r="AC127" s="3">
        <v>45793</v>
      </c>
      <c r="AD127" s="2" t="str">
        <f t="shared" si="3"/>
        <v>Contacted</v>
      </c>
      <c r="AE127">
        <v>0</v>
      </c>
      <c r="AF127" t="s">
        <v>73</v>
      </c>
      <c r="AG127" t="b">
        <v>1</v>
      </c>
      <c r="AH127" t="b">
        <v>0</v>
      </c>
      <c r="AI127" t="str">
        <f ca="1">IF(OR(Table1[[#This Row],[is_active]]="FALSE",Table1[[#This Row],[Days_Since_Last_Purchase]]&gt;90),"Churned","Active")</f>
        <v>Churned</v>
      </c>
    </row>
    <row r="128" spans="1:35" x14ac:dyDescent="0.25">
      <c r="A128" t="s">
        <v>203</v>
      </c>
      <c r="B128" s="1">
        <v>45365</v>
      </c>
      <c r="C128" t="str">
        <f>TEXT(Table1[[#This Row],[signup_date]],"yyyy")</f>
        <v>2024</v>
      </c>
      <c r="D128" t="str">
        <f>TEXT(Table1[[#This Row],[signup_date]],"mmm")</f>
        <v>Mar</v>
      </c>
      <c r="E128" s="3">
        <v>45934</v>
      </c>
      <c r="F128" s="3">
        <v>45943</v>
      </c>
      <c r="G128" s="3" t="str">
        <f>TEXT(Table1[[#This Row],[last_purchase_date]],"yyyy")</f>
        <v>2025</v>
      </c>
      <c r="H128" s="2">
        <f ca="1">IFERROR(TODAY()-Table1[[#This Row],[signup_date]]," - ")</f>
        <v>615</v>
      </c>
      <c r="I128" s="2">
        <f ca="1">IFERROR(TODAY()-Table1[[#This Row],[last_purchase_date]]," - ")</f>
        <v>37</v>
      </c>
      <c r="J128" s="2">
        <f ca="1">IFERROR(1/Table1[[#This Row],[Days_Since_Last_Purchase]],0)</f>
        <v>2.7027027027027029E-2</v>
      </c>
      <c r="K128" s="3" t="str">
        <f t="shared" si="2"/>
        <v>Has Purchased</v>
      </c>
      <c r="L128">
        <v>5</v>
      </c>
      <c r="M128">
        <v>162.52000000000001</v>
      </c>
      <c r="N128">
        <v>32.5</v>
      </c>
      <c r="O128">
        <v>25.42</v>
      </c>
      <c r="P128" t="s">
        <v>87</v>
      </c>
      <c r="Q128" t="s">
        <v>32</v>
      </c>
      <c r="R128" t="s">
        <v>48</v>
      </c>
      <c r="S128">
        <v>45</v>
      </c>
      <c r="T128" t="s">
        <v>34</v>
      </c>
      <c r="U128" t="s">
        <v>55</v>
      </c>
      <c r="V128" t="s">
        <v>67</v>
      </c>
      <c r="W128" t="s">
        <v>85</v>
      </c>
      <c r="X128">
        <v>0</v>
      </c>
      <c r="Y128">
        <v>0</v>
      </c>
      <c r="Z128">
        <v>0</v>
      </c>
      <c r="AA128">
        <v>0</v>
      </c>
      <c r="AB128">
        <v>2</v>
      </c>
      <c r="AC128" s="3">
        <v>45932</v>
      </c>
      <c r="AD128" s="2" t="str">
        <f t="shared" si="3"/>
        <v>Contacted</v>
      </c>
      <c r="AE128">
        <v>0</v>
      </c>
      <c r="AF128" t="s">
        <v>52</v>
      </c>
      <c r="AG128" t="b">
        <v>1</v>
      </c>
      <c r="AH128" t="b">
        <v>0</v>
      </c>
      <c r="AI128" t="str">
        <f ca="1">IF(OR(Table1[[#This Row],[is_active]]="FALSE",Table1[[#This Row],[Days_Since_Last_Purchase]]&gt;90),"Churned","Active")</f>
        <v>Active</v>
      </c>
    </row>
    <row r="129" spans="1:35" x14ac:dyDescent="0.25">
      <c r="A129" t="s">
        <v>204</v>
      </c>
      <c r="B129" s="1">
        <v>45447</v>
      </c>
      <c r="C129" t="str">
        <f>TEXT(Table1[[#This Row],[signup_date]],"yyyy")</f>
        <v>2024</v>
      </c>
      <c r="D129" t="str">
        <f>TEXT(Table1[[#This Row],[signup_date]],"mmm")</f>
        <v>Jun</v>
      </c>
      <c r="E129" s="3">
        <v>45796</v>
      </c>
      <c r="F129" s="3">
        <v>45892</v>
      </c>
      <c r="G129" s="3" t="str">
        <f>TEXT(Table1[[#This Row],[last_purchase_date]],"yyyy")</f>
        <v>2025</v>
      </c>
      <c r="H129" s="2">
        <f ca="1">IFERROR(TODAY()-Table1[[#This Row],[signup_date]]," - ")</f>
        <v>533</v>
      </c>
      <c r="I129" s="2">
        <f ca="1">IFERROR(TODAY()-Table1[[#This Row],[last_purchase_date]]," - ")</f>
        <v>88</v>
      </c>
      <c r="J129" s="2">
        <f ca="1">IFERROR(1/Table1[[#This Row],[Days_Since_Last_Purchase]],0)</f>
        <v>1.1363636363636364E-2</v>
      </c>
      <c r="K129" s="3" t="str">
        <f t="shared" si="2"/>
        <v>Has Purchased</v>
      </c>
      <c r="L129">
        <v>3</v>
      </c>
      <c r="M129">
        <v>112.88</v>
      </c>
      <c r="N129">
        <v>37.630000000000003</v>
      </c>
      <c r="O129">
        <v>63.48</v>
      </c>
      <c r="P129" t="s">
        <v>87</v>
      </c>
      <c r="Q129" t="s">
        <v>69</v>
      </c>
      <c r="R129" t="s">
        <v>42</v>
      </c>
      <c r="S129">
        <v>29</v>
      </c>
      <c r="T129" t="s">
        <v>70</v>
      </c>
      <c r="U129" t="s">
        <v>35</v>
      </c>
      <c r="V129" t="s">
        <v>63</v>
      </c>
      <c r="W129" t="s">
        <v>51</v>
      </c>
      <c r="X129">
        <v>0</v>
      </c>
      <c r="Y129">
        <v>0</v>
      </c>
      <c r="Z129">
        <v>0</v>
      </c>
      <c r="AA129">
        <v>0</v>
      </c>
      <c r="AB129">
        <v>2</v>
      </c>
      <c r="AC129" s="3">
        <v>45851</v>
      </c>
      <c r="AD129" s="2" t="str">
        <f t="shared" si="3"/>
        <v>Contacted</v>
      </c>
      <c r="AE129">
        <v>0</v>
      </c>
      <c r="AF129" t="s">
        <v>38</v>
      </c>
      <c r="AG129" t="b">
        <v>1</v>
      </c>
      <c r="AH129" t="b">
        <v>0</v>
      </c>
      <c r="AI129" t="str">
        <f ca="1">IF(OR(Table1[[#This Row],[is_active]]="FALSE",Table1[[#This Row],[Days_Since_Last_Purchase]]&gt;90),"Churned","Active")</f>
        <v>Active</v>
      </c>
    </row>
    <row r="130" spans="1:35" x14ac:dyDescent="0.25">
      <c r="A130" t="s">
        <v>205</v>
      </c>
      <c r="B130" s="1">
        <v>45033</v>
      </c>
      <c r="C130" t="str">
        <f>TEXT(Table1[[#This Row],[signup_date]],"yyyy")</f>
        <v>2023</v>
      </c>
      <c r="D130" t="str">
        <f>TEXT(Table1[[#This Row],[signup_date]],"mmm")</f>
        <v>Apr</v>
      </c>
      <c r="E130" s="3">
        <v>45836</v>
      </c>
      <c r="F130" s="3">
        <v>45890</v>
      </c>
      <c r="G130" s="3" t="str">
        <f>TEXT(Table1[[#This Row],[last_purchase_date]],"yyyy")</f>
        <v>2025</v>
      </c>
      <c r="H130" s="2">
        <f ca="1">IFERROR(TODAY()-Table1[[#This Row],[signup_date]]," - ")</f>
        <v>947</v>
      </c>
      <c r="I130" s="2">
        <f ca="1">IFERROR(TODAY()-Table1[[#This Row],[last_purchase_date]]," - ")</f>
        <v>90</v>
      </c>
      <c r="J130" s="2">
        <f ca="1">IFERROR(1/Table1[[#This Row],[Days_Since_Last_Purchase]],0)</f>
        <v>1.1111111111111112E-2</v>
      </c>
      <c r="K130" s="3" t="str">
        <f t="shared" ref="K130:K193" si="4">IF(E130="-","Never Purchase","Has Purchased")</f>
        <v>Has Purchased</v>
      </c>
      <c r="L130">
        <v>2</v>
      </c>
      <c r="M130">
        <v>181.8</v>
      </c>
      <c r="N130">
        <v>90.9</v>
      </c>
      <c r="O130">
        <v>121.56</v>
      </c>
      <c r="P130" t="s">
        <v>87</v>
      </c>
      <c r="Q130" t="s">
        <v>76</v>
      </c>
      <c r="R130" t="s">
        <v>42</v>
      </c>
      <c r="S130">
        <v>31</v>
      </c>
      <c r="T130" t="s">
        <v>34</v>
      </c>
      <c r="U130" t="s">
        <v>50</v>
      </c>
      <c r="V130" t="s">
        <v>63</v>
      </c>
      <c r="W130" t="s">
        <v>45</v>
      </c>
      <c r="X130">
        <v>1</v>
      </c>
      <c r="Y130">
        <v>0</v>
      </c>
      <c r="Z130">
        <v>0</v>
      </c>
      <c r="AA130">
        <v>0</v>
      </c>
      <c r="AB130">
        <v>1</v>
      </c>
      <c r="AC130" s="3">
        <v>45318</v>
      </c>
      <c r="AD130" s="2" t="str">
        <f t="shared" si="3"/>
        <v>Contacted</v>
      </c>
      <c r="AE130">
        <v>1</v>
      </c>
      <c r="AF130" t="s">
        <v>38</v>
      </c>
      <c r="AG130" t="b">
        <v>0</v>
      </c>
      <c r="AH130" t="b">
        <v>1</v>
      </c>
      <c r="AI130" t="str">
        <f ca="1">IF(OR(Table1[[#This Row],[is_active]]="FALSE",Table1[[#This Row],[Days_Since_Last_Purchase]]&gt;90),"Churned","Active")</f>
        <v>Active</v>
      </c>
    </row>
    <row r="131" spans="1:35" x14ac:dyDescent="0.25">
      <c r="A131" t="s">
        <v>206</v>
      </c>
      <c r="B131" s="1">
        <v>44938</v>
      </c>
      <c r="C131" t="str">
        <f>TEXT(Table1[[#This Row],[signup_date]],"yyyy")</f>
        <v>2023</v>
      </c>
      <c r="D131" t="str">
        <f>TEXT(Table1[[#This Row],[signup_date]],"mmm")</f>
        <v>Jan</v>
      </c>
      <c r="E131" s="3">
        <v>45221</v>
      </c>
      <c r="F131" s="3">
        <v>45284</v>
      </c>
      <c r="G131" s="3" t="str">
        <f>TEXT(Table1[[#This Row],[last_purchase_date]],"yyyy")</f>
        <v>2023</v>
      </c>
      <c r="H131" s="2">
        <f ca="1">IFERROR(TODAY()-Table1[[#This Row],[signup_date]]," - ")</f>
        <v>1042</v>
      </c>
      <c r="I131" s="2">
        <f ca="1">IFERROR(TODAY()-Table1[[#This Row],[last_purchase_date]]," - ")</f>
        <v>696</v>
      </c>
      <c r="J131" s="2">
        <f ca="1">IFERROR(1/Table1[[#This Row],[Days_Since_Last_Purchase]],0)</f>
        <v>1.4367816091954023E-3</v>
      </c>
      <c r="K131" s="3" t="str">
        <f t="shared" si="4"/>
        <v>Has Purchased</v>
      </c>
      <c r="L131">
        <v>2</v>
      </c>
      <c r="M131">
        <v>87.11</v>
      </c>
      <c r="N131">
        <v>43.56</v>
      </c>
      <c r="O131">
        <v>50.34</v>
      </c>
      <c r="P131" t="s">
        <v>40</v>
      </c>
      <c r="Q131" t="s">
        <v>69</v>
      </c>
      <c r="R131" t="s">
        <v>48</v>
      </c>
      <c r="S131">
        <v>48</v>
      </c>
      <c r="T131" t="s">
        <v>34</v>
      </c>
      <c r="U131" t="s">
        <v>50</v>
      </c>
      <c r="V131" t="s">
        <v>67</v>
      </c>
      <c r="W131" t="s">
        <v>100</v>
      </c>
      <c r="X131">
        <v>1</v>
      </c>
      <c r="Y131">
        <v>0</v>
      </c>
      <c r="Z131">
        <v>0</v>
      </c>
      <c r="AA131">
        <v>0</v>
      </c>
      <c r="AB131">
        <v>0</v>
      </c>
      <c r="AC131" s="3">
        <v>45120</v>
      </c>
      <c r="AD131" s="2" t="str">
        <f t="shared" ref="AD131:AD194" si="5">IF(AC131="-","Never Contacted","Contacted")</f>
        <v>Contacted</v>
      </c>
      <c r="AE131">
        <v>1</v>
      </c>
      <c r="AF131" t="s">
        <v>73</v>
      </c>
      <c r="AG131" t="b">
        <v>0</v>
      </c>
      <c r="AH131" t="b">
        <v>1</v>
      </c>
      <c r="AI131" t="str">
        <f ca="1">IF(OR(Table1[[#This Row],[is_active]]="FALSE",Table1[[#This Row],[Days_Since_Last_Purchase]]&gt;90),"Churned","Active")</f>
        <v>Churned</v>
      </c>
    </row>
    <row r="132" spans="1:35" x14ac:dyDescent="0.25">
      <c r="A132" t="s">
        <v>207</v>
      </c>
      <c r="B132" s="1">
        <v>45166</v>
      </c>
      <c r="C132" t="str">
        <f>TEXT(Table1[[#This Row],[signup_date]],"yyyy")</f>
        <v>2023</v>
      </c>
      <c r="D132" t="str">
        <f>TEXT(Table1[[#This Row],[signup_date]],"mmm")</f>
        <v>Aug</v>
      </c>
      <c r="E132" s="3">
        <v>45838</v>
      </c>
      <c r="F132" s="3">
        <v>45935</v>
      </c>
      <c r="G132" s="3" t="str">
        <f>TEXT(Table1[[#This Row],[last_purchase_date]],"yyyy")</f>
        <v>2025</v>
      </c>
      <c r="H132" s="2">
        <f ca="1">IFERROR(TODAY()-Table1[[#This Row],[signup_date]]," - ")</f>
        <v>814</v>
      </c>
      <c r="I132" s="2">
        <f ca="1">IFERROR(TODAY()-Table1[[#This Row],[last_purchase_date]]," - ")</f>
        <v>45</v>
      </c>
      <c r="J132" s="2">
        <f ca="1">IFERROR(1/Table1[[#This Row],[Days_Since_Last_Purchase]],0)</f>
        <v>2.2222222222222223E-2</v>
      </c>
      <c r="K132" s="3" t="str">
        <f t="shared" si="4"/>
        <v>Has Purchased</v>
      </c>
      <c r="L132">
        <v>4</v>
      </c>
      <c r="M132">
        <v>124.31</v>
      </c>
      <c r="N132">
        <v>31.08</v>
      </c>
      <c r="O132">
        <v>63.81</v>
      </c>
      <c r="P132" t="s">
        <v>47</v>
      </c>
      <c r="Q132" t="s">
        <v>95</v>
      </c>
      <c r="R132" t="s">
        <v>48</v>
      </c>
      <c r="S132">
        <v>38</v>
      </c>
      <c r="T132" t="s">
        <v>34</v>
      </c>
      <c r="U132" t="s">
        <v>55</v>
      </c>
      <c r="V132" t="s">
        <v>56</v>
      </c>
      <c r="W132" t="s">
        <v>36</v>
      </c>
      <c r="X132">
        <v>0</v>
      </c>
      <c r="Y132">
        <v>0</v>
      </c>
      <c r="Z132">
        <v>1</v>
      </c>
      <c r="AA132">
        <v>0</v>
      </c>
      <c r="AB132">
        <v>2</v>
      </c>
      <c r="AC132" s="3">
        <v>45449</v>
      </c>
      <c r="AD132" s="2" t="str">
        <f t="shared" si="5"/>
        <v>Contacted</v>
      </c>
      <c r="AE132">
        <v>10</v>
      </c>
      <c r="AF132" t="s">
        <v>52</v>
      </c>
      <c r="AG132" t="b">
        <v>1</v>
      </c>
      <c r="AH132" t="b">
        <v>1</v>
      </c>
      <c r="AI132" t="str">
        <f ca="1">IF(OR(Table1[[#This Row],[is_active]]="FALSE",Table1[[#This Row],[Days_Since_Last_Purchase]]&gt;90),"Churned","Active")</f>
        <v>Active</v>
      </c>
    </row>
    <row r="133" spans="1:35" x14ac:dyDescent="0.25">
      <c r="A133" t="s">
        <v>208</v>
      </c>
      <c r="B133" s="1">
        <v>45181</v>
      </c>
      <c r="C133" t="str">
        <f>TEXT(Table1[[#This Row],[signup_date]],"yyyy")</f>
        <v>2023</v>
      </c>
      <c r="D133" t="str">
        <f>TEXT(Table1[[#This Row],[signup_date]],"mmm")</f>
        <v>Sep</v>
      </c>
      <c r="E133" s="3">
        <v>45340</v>
      </c>
      <c r="F133" s="3">
        <v>45452</v>
      </c>
      <c r="G133" s="3" t="str">
        <f>TEXT(Table1[[#This Row],[last_purchase_date]],"yyyy")</f>
        <v>2024</v>
      </c>
      <c r="H133" s="2">
        <f ca="1">IFERROR(TODAY()-Table1[[#This Row],[signup_date]]," - ")</f>
        <v>799</v>
      </c>
      <c r="I133" s="2">
        <f ca="1">IFERROR(TODAY()-Table1[[#This Row],[last_purchase_date]]," - ")</f>
        <v>528</v>
      </c>
      <c r="J133" s="2">
        <f ca="1">IFERROR(1/Table1[[#This Row],[Days_Since_Last_Purchase]],0)</f>
        <v>1.893939393939394E-3</v>
      </c>
      <c r="K133" s="3" t="str">
        <f t="shared" si="4"/>
        <v>Has Purchased</v>
      </c>
      <c r="L133">
        <v>3</v>
      </c>
      <c r="M133">
        <v>80.91</v>
      </c>
      <c r="N133">
        <v>26.97</v>
      </c>
      <c r="O133">
        <v>9.42</v>
      </c>
      <c r="P133" t="s">
        <v>40</v>
      </c>
      <c r="Q133" t="s">
        <v>60</v>
      </c>
      <c r="R133" t="s">
        <v>33</v>
      </c>
      <c r="S133">
        <v>21</v>
      </c>
      <c r="T133" t="s">
        <v>70</v>
      </c>
      <c r="U133" t="s">
        <v>50</v>
      </c>
      <c r="V133" t="s">
        <v>44</v>
      </c>
      <c r="W133" t="s">
        <v>57</v>
      </c>
      <c r="X133">
        <v>0</v>
      </c>
      <c r="Y133">
        <v>0</v>
      </c>
      <c r="Z133">
        <v>0</v>
      </c>
      <c r="AA133">
        <v>0</v>
      </c>
      <c r="AB133">
        <v>2</v>
      </c>
      <c r="AC133" s="3">
        <v>45619</v>
      </c>
      <c r="AD133" s="2" t="str">
        <f t="shared" si="5"/>
        <v>Contacted</v>
      </c>
      <c r="AE133">
        <v>0</v>
      </c>
      <c r="AF133" t="s">
        <v>73</v>
      </c>
      <c r="AG133" t="b">
        <v>1</v>
      </c>
      <c r="AH133" t="b">
        <v>0</v>
      </c>
      <c r="AI133" t="str">
        <f ca="1">IF(OR(Table1[[#This Row],[is_active]]="FALSE",Table1[[#This Row],[Days_Since_Last_Purchase]]&gt;90),"Churned","Active")</f>
        <v>Churned</v>
      </c>
    </row>
    <row r="134" spans="1:35" x14ac:dyDescent="0.25">
      <c r="A134" t="s">
        <v>209</v>
      </c>
      <c r="B134" s="1">
        <v>43988</v>
      </c>
      <c r="C134" t="str">
        <f>TEXT(Table1[[#This Row],[signup_date]],"yyyy")</f>
        <v>2020</v>
      </c>
      <c r="D134" t="str">
        <f>TEXT(Table1[[#This Row],[signup_date]],"mmm")</f>
        <v>Jun</v>
      </c>
      <c r="E134" s="3">
        <v>44874</v>
      </c>
      <c r="F134" s="3">
        <v>45849</v>
      </c>
      <c r="G134" s="3" t="str">
        <f>TEXT(Table1[[#This Row],[last_purchase_date]],"yyyy")</f>
        <v>2025</v>
      </c>
      <c r="H134" s="2">
        <f ca="1">IFERROR(TODAY()-Table1[[#This Row],[signup_date]]," - ")</f>
        <v>1992</v>
      </c>
      <c r="I134" s="2">
        <f ca="1">IFERROR(TODAY()-Table1[[#This Row],[last_purchase_date]]," - ")</f>
        <v>131</v>
      </c>
      <c r="J134" s="2">
        <f ca="1">IFERROR(1/Table1[[#This Row],[Days_Since_Last_Purchase]],0)</f>
        <v>7.6335877862595417E-3</v>
      </c>
      <c r="K134" s="3" t="str">
        <f t="shared" si="4"/>
        <v>Has Purchased</v>
      </c>
      <c r="L134">
        <v>1</v>
      </c>
      <c r="M134">
        <v>52.89</v>
      </c>
      <c r="N134">
        <v>52.89</v>
      </c>
      <c r="O134">
        <v>68.97</v>
      </c>
      <c r="P134" t="s">
        <v>87</v>
      </c>
      <c r="Q134" t="s">
        <v>60</v>
      </c>
      <c r="R134" t="s">
        <v>42</v>
      </c>
      <c r="S134">
        <v>25</v>
      </c>
      <c r="T134" t="s">
        <v>70</v>
      </c>
      <c r="U134" t="s">
        <v>43</v>
      </c>
      <c r="V134" t="s">
        <v>44</v>
      </c>
      <c r="W134" t="s">
        <v>85</v>
      </c>
      <c r="X134">
        <v>0</v>
      </c>
      <c r="Y134">
        <v>0</v>
      </c>
      <c r="Z134">
        <v>0</v>
      </c>
      <c r="AA134">
        <v>0</v>
      </c>
      <c r="AB134">
        <v>1</v>
      </c>
      <c r="AC134" s="3">
        <v>45000</v>
      </c>
      <c r="AD134" s="2" t="str">
        <f t="shared" si="5"/>
        <v>Contacted</v>
      </c>
      <c r="AE134">
        <v>10</v>
      </c>
      <c r="AF134" t="s">
        <v>52</v>
      </c>
      <c r="AG134" t="b">
        <v>1</v>
      </c>
      <c r="AH134" t="b">
        <v>0</v>
      </c>
      <c r="AI134" t="str">
        <f ca="1">IF(OR(Table1[[#This Row],[is_active]]="FALSE",Table1[[#This Row],[Days_Since_Last_Purchase]]&gt;90),"Churned","Active")</f>
        <v>Churned</v>
      </c>
    </row>
    <row r="135" spans="1:35" x14ac:dyDescent="0.25">
      <c r="A135" t="s">
        <v>210</v>
      </c>
      <c r="B135" s="1">
        <v>45348</v>
      </c>
      <c r="C135" t="str">
        <f>TEXT(Table1[[#This Row],[signup_date]],"yyyy")</f>
        <v>2024</v>
      </c>
      <c r="D135" t="str">
        <f>TEXT(Table1[[#This Row],[signup_date]],"mmm")</f>
        <v>Feb</v>
      </c>
      <c r="E135" s="3">
        <v>45682</v>
      </c>
      <c r="F135" s="3">
        <v>45734</v>
      </c>
      <c r="G135" s="3" t="str">
        <f>TEXT(Table1[[#This Row],[last_purchase_date]],"yyyy")</f>
        <v>2025</v>
      </c>
      <c r="H135" s="2">
        <f ca="1">IFERROR(TODAY()-Table1[[#This Row],[signup_date]]," - ")</f>
        <v>632</v>
      </c>
      <c r="I135" s="2">
        <f ca="1">IFERROR(TODAY()-Table1[[#This Row],[last_purchase_date]]," - ")</f>
        <v>246</v>
      </c>
      <c r="J135" s="2">
        <f ca="1">IFERROR(1/Table1[[#This Row],[Days_Since_Last_Purchase]],0)</f>
        <v>4.0650406504065045E-3</v>
      </c>
      <c r="K135" s="3" t="str">
        <f t="shared" si="4"/>
        <v>Has Purchased</v>
      </c>
      <c r="L135">
        <v>3</v>
      </c>
      <c r="M135">
        <v>116.33</v>
      </c>
      <c r="N135">
        <v>38.78</v>
      </c>
      <c r="O135">
        <v>20.8</v>
      </c>
      <c r="P135" t="s">
        <v>59</v>
      </c>
      <c r="Q135" t="s">
        <v>62</v>
      </c>
      <c r="R135" t="s">
        <v>33</v>
      </c>
      <c r="S135">
        <v>39</v>
      </c>
      <c r="T135" t="s">
        <v>34</v>
      </c>
      <c r="U135" t="s">
        <v>43</v>
      </c>
      <c r="V135" t="s">
        <v>63</v>
      </c>
      <c r="W135" t="s">
        <v>45</v>
      </c>
      <c r="X135">
        <v>0</v>
      </c>
      <c r="Y135">
        <v>0</v>
      </c>
      <c r="Z135">
        <v>0</v>
      </c>
      <c r="AA135">
        <v>0</v>
      </c>
      <c r="AB135">
        <v>0</v>
      </c>
      <c r="AC135" s="3">
        <v>45374</v>
      </c>
      <c r="AD135" s="2" t="str">
        <f t="shared" si="5"/>
        <v>Contacted</v>
      </c>
      <c r="AE135">
        <v>1</v>
      </c>
      <c r="AF135" t="s">
        <v>73</v>
      </c>
      <c r="AG135" t="b">
        <v>1</v>
      </c>
      <c r="AH135" t="b">
        <v>0</v>
      </c>
      <c r="AI135" t="str">
        <f ca="1">IF(OR(Table1[[#This Row],[is_active]]="FALSE",Table1[[#This Row],[Days_Since_Last_Purchase]]&gt;90),"Churned","Active")</f>
        <v>Churned</v>
      </c>
    </row>
    <row r="136" spans="1:35" x14ac:dyDescent="0.25">
      <c r="A136" t="s">
        <v>211</v>
      </c>
      <c r="B136" s="1">
        <v>45343</v>
      </c>
      <c r="C136" t="str">
        <f>TEXT(Table1[[#This Row],[signup_date]],"yyyy")</f>
        <v>2024</v>
      </c>
      <c r="D136" t="str">
        <f>TEXT(Table1[[#This Row],[signup_date]],"mmm")</f>
        <v>Feb</v>
      </c>
      <c r="E136" s="3">
        <v>45583</v>
      </c>
      <c r="F136" s="3">
        <v>45658</v>
      </c>
      <c r="G136" s="3" t="str">
        <f>TEXT(Table1[[#This Row],[last_purchase_date]],"yyyy")</f>
        <v>2025</v>
      </c>
      <c r="H136" s="2">
        <f ca="1">IFERROR(TODAY()-Table1[[#This Row],[signup_date]]," - ")</f>
        <v>637</v>
      </c>
      <c r="I136" s="2">
        <f ca="1">IFERROR(TODAY()-Table1[[#This Row],[last_purchase_date]]," - ")</f>
        <v>322</v>
      </c>
      <c r="J136" s="2">
        <f ca="1">IFERROR(1/Table1[[#This Row],[Days_Since_Last_Purchase]],0)</f>
        <v>3.105590062111801E-3</v>
      </c>
      <c r="K136" s="3" t="str">
        <f t="shared" si="4"/>
        <v>Has Purchased</v>
      </c>
      <c r="L136">
        <v>1</v>
      </c>
      <c r="M136">
        <v>54.39</v>
      </c>
      <c r="N136">
        <v>54.39</v>
      </c>
      <c r="O136">
        <v>46.48</v>
      </c>
      <c r="P136" t="s">
        <v>31</v>
      </c>
      <c r="Q136" t="s">
        <v>69</v>
      </c>
      <c r="R136" t="s">
        <v>48</v>
      </c>
      <c r="S136">
        <v>44</v>
      </c>
      <c r="T136" t="s">
        <v>34</v>
      </c>
      <c r="U136" t="s">
        <v>66</v>
      </c>
      <c r="V136" t="s">
        <v>44</v>
      </c>
      <c r="W136" t="s">
        <v>100</v>
      </c>
      <c r="X136">
        <v>1</v>
      </c>
      <c r="Y136">
        <v>1</v>
      </c>
      <c r="Z136">
        <v>0</v>
      </c>
      <c r="AA136">
        <v>0</v>
      </c>
      <c r="AB136">
        <v>1</v>
      </c>
      <c r="AC136" s="2" t="s">
        <v>2542</v>
      </c>
      <c r="AD136" s="2" t="str">
        <f t="shared" si="5"/>
        <v>Never Contacted</v>
      </c>
      <c r="AE136">
        <v>0</v>
      </c>
      <c r="AF136" t="s">
        <v>38</v>
      </c>
      <c r="AG136" t="b">
        <v>1</v>
      </c>
      <c r="AH136" t="b">
        <v>0</v>
      </c>
      <c r="AI136" t="str">
        <f ca="1">IF(OR(Table1[[#This Row],[is_active]]="FALSE",Table1[[#This Row],[Days_Since_Last_Purchase]]&gt;90),"Churned","Active")</f>
        <v>Churned</v>
      </c>
    </row>
    <row r="137" spans="1:35" x14ac:dyDescent="0.25">
      <c r="A137" t="s">
        <v>212</v>
      </c>
      <c r="B137" s="1">
        <v>45276</v>
      </c>
      <c r="C137" t="str">
        <f>TEXT(Table1[[#This Row],[signup_date]],"yyyy")</f>
        <v>2023</v>
      </c>
      <c r="D137" t="str">
        <f>TEXT(Table1[[#This Row],[signup_date]],"mmm")</f>
        <v>Dec</v>
      </c>
      <c r="E137" s="3">
        <v>45402</v>
      </c>
      <c r="F137" s="3">
        <v>45541</v>
      </c>
      <c r="G137" s="3" t="str">
        <f>TEXT(Table1[[#This Row],[last_purchase_date]],"yyyy")</f>
        <v>2024</v>
      </c>
      <c r="H137" s="2">
        <f ca="1">IFERROR(TODAY()-Table1[[#This Row],[signup_date]]," - ")</f>
        <v>704</v>
      </c>
      <c r="I137" s="2">
        <f ca="1">IFERROR(TODAY()-Table1[[#This Row],[last_purchase_date]]," - ")</f>
        <v>439</v>
      </c>
      <c r="J137" s="2">
        <f ca="1">IFERROR(1/Table1[[#This Row],[Days_Since_Last_Purchase]],0)</f>
        <v>2.2779043280182231E-3</v>
      </c>
      <c r="K137" s="3" t="str">
        <f t="shared" si="4"/>
        <v>Has Purchased</v>
      </c>
      <c r="L137">
        <v>3</v>
      </c>
      <c r="M137">
        <v>259.77</v>
      </c>
      <c r="N137">
        <v>86.59</v>
      </c>
      <c r="O137">
        <v>92.04</v>
      </c>
      <c r="P137" t="s">
        <v>40</v>
      </c>
      <c r="Q137" t="s">
        <v>104</v>
      </c>
      <c r="R137" t="s">
        <v>42</v>
      </c>
      <c r="S137">
        <v>48</v>
      </c>
      <c r="T137" t="s">
        <v>34</v>
      </c>
      <c r="U137" t="s">
        <v>35</v>
      </c>
      <c r="V137" t="s">
        <v>44</v>
      </c>
      <c r="W137" t="s">
        <v>36</v>
      </c>
      <c r="X137">
        <v>0</v>
      </c>
      <c r="Y137">
        <v>0</v>
      </c>
      <c r="Z137">
        <v>0</v>
      </c>
      <c r="AA137">
        <v>0</v>
      </c>
      <c r="AB137">
        <v>2</v>
      </c>
      <c r="AC137" s="3">
        <v>45662</v>
      </c>
      <c r="AD137" s="2" t="str">
        <f t="shared" si="5"/>
        <v>Contacted</v>
      </c>
      <c r="AE137">
        <v>6</v>
      </c>
      <c r="AF137" t="s">
        <v>38</v>
      </c>
      <c r="AG137" t="b">
        <v>1</v>
      </c>
      <c r="AH137" t="b">
        <v>1</v>
      </c>
      <c r="AI137" t="str">
        <f ca="1">IF(OR(Table1[[#This Row],[is_active]]="FALSE",Table1[[#This Row],[Days_Since_Last_Purchase]]&gt;90),"Churned","Active")</f>
        <v>Churned</v>
      </c>
    </row>
    <row r="138" spans="1:35" x14ac:dyDescent="0.25">
      <c r="A138" t="s">
        <v>213</v>
      </c>
      <c r="B138" s="1">
        <v>44727</v>
      </c>
      <c r="C138" t="str">
        <f>TEXT(Table1[[#This Row],[signup_date]],"yyyy")</f>
        <v>2022</v>
      </c>
      <c r="D138" t="str">
        <f>TEXT(Table1[[#This Row],[signup_date]],"mmm")</f>
        <v>Jun</v>
      </c>
      <c r="E138" s="3">
        <v>45554</v>
      </c>
      <c r="F138" s="3">
        <v>45849</v>
      </c>
      <c r="G138" s="3" t="str">
        <f>TEXT(Table1[[#This Row],[last_purchase_date]],"yyyy")</f>
        <v>2025</v>
      </c>
      <c r="H138" s="2">
        <f ca="1">IFERROR(TODAY()-Table1[[#This Row],[signup_date]]," - ")</f>
        <v>1253</v>
      </c>
      <c r="I138" s="2">
        <f ca="1">IFERROR(TODAY()-Table1[[#This Row],[last_purchase_date]]," - ")</f>
        <v>131</v>
      </c>
      <c r="J138" s="2">
        <f ca="1">IFERROR(1/Table1[[#This Row],[Days_Since_Last_Purchase]],0)</f>
        <v>7.6335877862595417E-3</v>
      </c>
      <c r="K138" s="3" t="str">
        <f t="shared" si="4"/>
        <v>Has Purchased</v>
      </c>
      <c r="L138">
        <v>1</v>
      </c>
      <c r="M138">
        <v>18.399999999999999</v>
      </c>
      <c r="N138">
        <v>18.399999999999999</v>
      </c>
      <c r="O138">
        <v>25.02</v>
      </c>
      <c r="P138" t="s">
        <v>31</v>
      </c>
      <c r="Q138" t="s">
        <v>95</v>
      </c>
      <c r="R138" t="s">
        <v>48</v>
      </c>
      <c r="S138">
        <v>33</v>
      </c>
      <c r="T138" t="s">
        <v>34</v>
      </c>
      <c r="U138" t="s">
        <v>35</v>
      </c>
      <c r="V138" t="s">
        <v>35</v>
      </c>
      <c r="W138" t="s">
        <v>85</v>
      </c>
      <c r="X138">
        <v>0</v>
      </c>
      <c r="Y138">
        <v>0</v>
      </c>
      <c r="Z138">
        <v>0</v>
      </c>
      <c r="AA138">
        <v>0</v>
      </c>
      <c r="AB138">
        <v>0</v>
      </c>
      <c r="AC138" s="2" t="s">
        <v>2542</v>
      </c>
      <c r="AD138" s="2" t="str">
        <f t="shared" si="5"/>
        <v>Never Contacted</v>
      </c>
      <c r="AE138">
        <v>6</v>
      </c>
      <c r="AF138" t="s">
        <v>38</v>
      </c>
      <c r="AG138" t="b">
        <v>1</v>
      </c>
      <c r="AH138" t="b">
        <v>0</v>
      </c>
      <c r="AI138" t="str">
        <f ca="1">IF(OR(Table1[[#This Row],[is_active]]="FALSE",Table1[[#This Row],[Days_Since_Last_Purchase]]&gt;90),"Churned","Active")</f>
        <v>Churned</v>
      </c>
    </row>
    <row r="139" spans="1:35" x14ac:dyDescent="0.25">
      <c r="A139" t="s">
        <v>214</v>
      </c>
      <c r="B139" s="1">
        <v>44022</v>
      </c>
      <c r="C139" t="str">
        <f>TEXT(Table1[[#This Row],[signup_date]],"yyyy")</f>
        <v>2020</v>
      </c>
      <c r="D139" t="str">
        <f>TEXT(Table1[[#This Row],[signup_date]],"mmm")</f>
        <v>Jul</v>
      </c>
      <c r="E139" s="3">
        <v>45421</v>
      </c>
      <c r="F139" s="3">
        <v>45521</v>
      </c>
      <c r="G139" s="3" t="str">
        <f>TEXT(Table1[[#This Row],[last_purchase_date]],"yyyy")</f>
        <v>2024</v>
      </c>
      <c r="H139" s="2">
        <f ca="1">IFERROR(TODAY()-Table1[[#This Row],[signup_date]]," - ")</f>
        <v>1958</v>
      </c>
      <c r="I139" s="2">
        <f ca="1">IFERROR(TODAY()-Table1[[#This Row],[last_purchase_date]]," - ")</f>
        <v>459</v>
      </c>
      <c r="J139" s="2">
        <f ca="1">IFERROR(1/Table1[[#This Row],[Days_Since_Last_Purchase]],0)</f>
        <v>2.1786492374727671E-3</v>
      </c>
      <c r="K139" s="3" t="str">
        <f t="shared" si="4"/>
        <v>Has Purchased</v>
      </c>
      <c r="L139">
        <v>2</v>
      </c>
      <c r="M139">
        <v>1.91</v>
      </c>
      <c r="N139">
        <v>0.96</v>
      </c>
      <c r="O139">
        <v>1.92</v>
      </c>
      <c r="P139" t="s">
        <v>40</v>
      </c>
      <c r="Q139" t="s">
        <v>62</v>
      </c>
      <c r="R139" t="s">
        <v>42</v>
      </c>
      <c r="S139">
        <v>37</v>
      </c>
      <c r="T139" t="s">
        <v>34</v>
      </c>
      <c r="U139" t="s">
        <v>90</v>
      </c>
      <c r="V139" t="s">
        <v>67</v>
      </c>
      <c r="W139" t="s">
        <v>57</v>
      </c>
      <c r="X139">
        <v>1</v>
      </c>
      <c r="Y139">
        <v>0</v>
      </c>
      <c r="Z139">
        <v>0</v>
      </c>
      <c r="AA139">
        <v>0</v>
      </c>
      <c r="AB139">
        <v>1</v>
      </c>
      <c r="AC139" s="3">
        <v>45052</v>
      </c>
      <c r="AD139" s="2" t="str">
        <f t="shared" si="5"/>
        <v>Contacted</v>
      </c>
      <c r="AE139">
        <v>9</v>
      </c>
      <c r="AF139" t="s">
        <v>38</v>
      </c>
      <c r="AG139" t="b">
        <v>1</v>
      </c>
      <c r="AH139" t="b">
        <v>0</v>
      </c>
      <c r="AI139" t="str">
        <f ca="1">IF(OR(Table1[[#This Row],[is_active]]="FALSE",Table1[[#This Row],[Days_Since_Last_Purchase]]&gt;90),"Churned","Active")</f>
        <v>Churned</v>
      </c>
    </row>
    <row r="140" spans="1:35" x14ac:dyDescent="0.25">
      <c r="A140" t="s">
        <v>215</v>
      </c>
      <c r="B140" s="1">
        <v>43874</v>
      </c>
      <c r="C140" t="str">
        <f>TEXT(Table1[[#This Row],[signup_date]],"yyyy")</f>
        <v>2020</v>
      </c>
      <c r="D140" t="str">
        <f>TEXT(Table1[[#This Row],[signup_date]],"mmm")</f>
        <v>Feb</v>
      </c>
      <c r="E140" s="3">
        <v>43922</v>
      </c>
      <c r="F140" s="3" t="s">
        <v>2542</v>
      </c>
      <c r="G140" s="3" t="str">
        <f>TEXT(Table1[[#This Row],[last_purchase_date]],"yyyy")</f>
        <v>-</v>
      </c>
      <c r="H140" s="2">
        <f ca="1">IFERROR(TODAY()-Table1[[#This Row],[signup_date]]," - ")</f>
        <v>2106</v>
      </c>
      <c r="I140" s="2" t="str">
        <f ca="1">IFERROR(TODAY()-Table1[[#This Row],[last_purchase_date]]," - ")</f>
        <v xml:space="preserve"> - </v>
      </c>
      <c r="J140" s="2">
        <f ca="1">IFERROR(1/Table1[[#This Row],[Days_Since_Last_Purchase]],0)</f>
        <v>0</v>
      </c>
      <c r="K140" s="3" t="str">
        <f t="shared" si="4"/>
        <v>Has Purchased</v>
      </c>
      <c r="L140">
        <v>0</v>
      </c>
      <c r="M140">
        <v>0</v>
      </c>
      <c r="N140">
        <v>0</v>
      </c>
      <c r="O140">
        <v>0</v>
      </c>
      <c r="P140" t="s">
        <v>47</v>
      </c>
      <c r="Q140" t="s">
        <v>62</v>
      </c>
      <c r="R140" t="s">
        <v>48</v>
      </c>
      <c r="S140">
        <v>60</v>
      </c>
      <c r="T140" t="s">
        <v>216</v>
      </c>
      <c r="U140" t="s">
        <v>35</v>
      </c>
      <c r="V140" t="s">
        <v>67</v>
      </c>
      <c r="W140" t="s">
        <v>72</v>
      </c>
      <c r="X140">
        <v>0</v>
      </c>
      <c r="Y140">
        <v>1</v>
      </c>
      <c r="Z140">
        <v>0</v>
      </c>
      <c r="AA140">
        <v>0</v>
      </c>
      <c r="AB140">
        <v>0</v>
      </c>
      <c r="AC140" s="3">
        <v>45279</v>
      </c>
      <c r="AD140" s="2" t="str">
        <f t="shared" si="5"/>
        <v>Contacted</v>
      </c>
      <c r="AE140">
        <v>0</v>
      </c>
      <c r="AF140" t="s">
        <v>38</v>
      </c>
      <c r="AG140" t="b">
        <v>0</v>
      </c>
      <c r="AH140" t="b">
        <v>1</v>
      </c>
      <c r="AI140" t="str">
        <f ca="1">IF(OR(Table1[[#This Row],[is_active]]="FALSE",Table1[[#This Row],[Days_Since_Last_Purchase]]&gt;90),"Churned","Active")</f>
        <v>Churned</v>
      </c>
    </row>
    <row r="141" spans="1:35" x14ac:dyDescent="0.25">
      <c r="A141" t="s">
        <v>217</v>
      </c>
      <c r="B141" s="1">
        <v>44614</v>
      </c>
      <c r="C141" t="str">
        <f>TEXT(Table1[[#This Row],[signup_date]],"yyyy")</f>
        <v>2022</v>
      </c>
      <c r="D141" t="str">
        <f>TEXT(Table1[[#This Row],[signup_date]],"mmm")</f>
        <v>Feb</v>
      </c>
      <c r="E141" s="3">
        <v>45472</v>
      </c>
      <c r="F141" s="3">
        <v>45718</v>
      </c>
      <c r="G141" s="3" t="str">
        <f>TEXT(Table1[[#This Row],[last_purchase_date]],"yyyy")</f>
        <v>2025</v>
      </c>
      <c r="H141" s="2">
        <f ca="1">IFERROR(TODAY()-Table1[[#This Row],[signup_date]]," - ")</f>
        <v>1366</v>
      </c>
      <c r="I141" s="2">
        <f ca="1">IFERROR(TODAY()-Table1[[#This Row],[last_purchase_date]]," - ")</f>
        <v>262</v>
      </c>
      <c r="J141" s="2">
        <f ca="1">IFERROR(1/Table1[[#This Row],[Days_Since_Last_Purchase]],0)</f>
        <v>3.8167938931297708E-3</v>
      </c>
      <c r="K141" s="3" t="str">
        <f t="shared" si="4"/>
        <v>Has Purchased</v>
      </c>
      <c r="L141">
        <v>1</v>
      </c>
      <c r="M141">
        <v>73.099999999999994</v>
      </c>
      <c r="N141">
        <v>73.099999999999994</v>
      </c>
      <c r="O141">
        <v>119.96</v>
      </c>
      <c r="P141" t="s">
        <v>59</v>
      </c>
      <c r="Q141" t="s">
        <v>60</v>
      </c>
      <c r="R141" t="s">
        <v>48</v>
      </c>
      <c r="S141">
        <v>27</v>
      </c>
      <c r="T141" t="s">
        <v>70</v>
      </c>
      <c r="U141" t="s">
        <v>43</v>
      </c>
      <c r="V141" t="s">
        <v>63</v>
      </c>
      <c r="W141" t="s">
        <v>57</v>
      </c>
      <c r="X141">
        <v>0</v>
      </c>
      <c r="Y141">
        <v>0</v>
      </c>
      <c r="Z141">
        <v>0</v>
      </c>
      <c r="AA141">
        <v>0</v>
      </c>
      <c r="AB141">
        <v>1</v>
      </c>
      <c r="AC141" s="3">
        <v>45762</v>
      </c>
      <c r="AD141" s="2" t="str">
        <f t="shared" si="5"/>
        <v>Contacted</v>
      </c>
      <c r="AE141">
        <v>9</v>
      </c>
      <c r="AF141" t="s">
        <v>73</v>
      </c>
      <c r="AG141" t="b">
        <v>1</v>
      </c>
      <c r="AH141" t="b">
        <v>0</v>
      </c>
      <c r="AI141" t="str">
        <f ca="1">IF(OR(Table1[[#This Row],[is_active]]="FALSE",Table1[[#This Row],[Days_Since_Last_Purchase]]&gt;90),"Churned","Active")</f>
        <v>Churned</v>
      </c>
    </row>
    <row r="142" spans="1:35" x14ac:dyDescent="0.25">
      <c r="A142" t="s">
        <v>218</v>
      </c>
      <c r="B142" s="1">
        <v>44249</v>
      </c>
      <c r="C142" t="str">
        <f>TEXT(Table1[[#This Row],[signup_date]],"yyyy")</f>
        <v>2021</v>
      </c>
      <c r="D142" t="str">
        <f>TEXT(Table1[[#This Row],[signup_date]],"mmm")</f>
        <v>Feb</v>
      </c>
      <c r="E142" s="3">
        <v>44854</v>
      </c>
      <c r="F142" s="3">
        <v>45266</v>
      </c>
      <c r="G142" s="3" t="str">
        <f>TEXT(Table1[[#This Row],[last_purchase_date]],"yyyy")</f>
        <v>2023</v>
      </c>
      <c r="H142" s="2">
        <f ca="1">IFERROR(TODAY()-Table1[[#This Row],[signup_date]]," - ")</f>
        <v>1731</v>
      </c>
      <c r="I142" s="2">
        <f ca="1">IFERROR(TODAY()-Table1[[#This Row],[last_purchase_date]]," - ")</f>
        <v>714</v>
      </c>
      <c r="J142" s="2">
        <f ca="1">IFERROR(1/Table1[[#This Row],[Days_Since_Last_Purchase]],0)</f>
        <v>1.4005602240896359E-3</v>
      </c>
      <c r="K142" s="3" t="str">
        <f t="shared" si="4"/>
        <v>Has Purchased</v>
      </c>
      <c r="L142">
        <v>6</v>
      </c>
      <c r="M142">
        <v>323.70999999999998</v>
      </c>
      <c r="N142">
        <v>53.95</v>
      </c>
      <c r="O142">
        <v>113.01</v>
      </c>
      <c r="P142" t="s">
        <v>31</v>
      </c>
      <c r="Q142" t="s">
        <v>88</v>
      </c>
      <c r="R142" t="s">
        <v>48</v>
      </c>
      <c r="S142">
        <v>33</v>
      </c>
      <c r="T142" t="s">
        <v>34</v>
      </c>
      <c r="U142" t="s">
        <v>66</v>
      </c>
      <c r="V142" t="s">
        <v>35</v>
      </c>
      <c r="W142" t="s">
        <v>45</v>
      </c>
      <c r="X142">
        <v>0</v>
      </c>
      <c r="Y142">
        <v>0</v>
      </c>
      <c r="Z142">
        <v>1</v>
      </c>
      <c r="AA142">
        <v>2</v>
      </c>
      <c r="AB142">
        <v>1</v>
      </c>
      <c r="AC142" s="3">
        <v>45639</v>
      </c>
      <c r="AD142" s="2" t="str">
        <f t="shared" si="5"/>
        <v>Contacted</v>
      </c>
      <c r="AE142">
        <v>0</v>
      </c>
      <c r="AF142" t="s">
        <v>38</v>
      </c>
      <c r="AG142" t="b">
        <v>1</v>
      </c>
      <c r="AH142" t="b">
        <v>0</v>
      </c>
      <c r="AI142" t="str">
        <f ca="1">IF(OR(Table1[[#This Row],[is_active]]="FALSE",Table1[[#This Row],[Days_Since_Last_Purchase]]&gt;90),"Churned","Active")</f>
        <v>Churned</v>
      </c>
    </row>
    <row r="143" spans="1:35" x14ac:dyDescent="0.25">
      <c r="A143" t="s">
        <v>219</v>
      </c>
      <c r="B143" s="1">
        <v>44339</v>
      </c>
      <c r="C143" t="str">
        <f>TEXT(Table1[[#This Row],[signup_date]],"yyyy")</f>
        <v>2021</v>
      </c>
      <c r="D143" t="str">
        <f>TEXT(Table1[[#This Row],[signup_date]],"mmm")</f>
        <v>May</v>
      </c>
      <c r="E143" s="3">
        <v>44464</v>
      </c>
      <c r="F143" s="3">
        <v>44501</v>
      </c>
      <c r="G143" s="3" t="str">
        <f>TEXT(Table1[[#This Row],[last_purchase_date]],"yyyy")</f>
        <v>2021</v>
      </c>
      <c r="H143" s="2">
        <f ca="1">IFERROR(TODAY()-Table1[[#This Row],[signup_date]]," - ")</f>
        <v>1641</v>
      </c>
      <c r="I143" s="2">
        <f ca="1">IFERROR(TODAY()-Table1[[#This Row],[last_purchase_date]]," - ")</f>
        <v>1479</v>
      </c>
      <c r="J143" s="2">
        <f ca="1">IFERROR(1/Table1[[#This Row],[Days_Since_Last_Purchase]],0)</f>
        <v>6.7613252197430695E-4</v>
      </c>
      <c r="K143" s="3" t="str">
        <f t="shared" si="4"/>
        <v>Has Purchased</v>
      </c>
      <c r="L143">
        <v>4</v>
      </c>
      <c r="M143">
        <v>249.09</v>
      </c>
      <c r="N143">
        <v>62.27</v>
      </c>
      <c r="O143">
        <v>55.27</v>
      </c>
      <c r="P143" t="s">
        <v>59</v>
      </c>
      <c r="Q143" t="s">
        <v>60</v>
      </c>
      <c r="R143" t="s">
        <v>42</v>
      </c>
      <c r="S143">
        <v>42</v>
      </c>
      <c r="T143" t="s">
        <v>34</v>
      </c>
      <c r="U143" t="s">
        <v>90</v>
      </c>
      <c r="V143" t="s">
        <v>56</v>
      </c>
      <c r="W143" t="s">
        <v>100</v>
      </c>
      <c r="X143">
        <v>0</v>
      </c>
      <c r="Y143">
        <v>0</v>
      </c>
      <c r="Z143">
        <v>0</v>
      </c>
      <c r="AA143">
        <v>0</v>
      </c>
      <c r="AB143">
        <v>0</v>
      </c>
      <c r="AC143" s="3">
        <v>45444</v>
      </c>
      <c r="AD143" s="2" t="str">
        <f t="shared" si="5"/>
        <v>Contacted</v>
      </c>
      <c r="AE143">
        <v>0</v>
      </c>
      <c r="AF143" t="s">
        <v>73</v>
      </c>
      <c r="AG143" t="b">
        <v>1</v>
      </c>
      <c r="AH143" t="b">
        <v>0</v>
      </c>
      <c r="AI143" t="str">
        <f ca="1">IF(OR(Table1[[#This Row],[is_active]]="FALSE",Table1[[#This Row],[Days_Since_Last_Purchase]]&gt;90),"Churned","Active")</f>
        <v>Churned</v>
      </c>
    </row>
    <row r="144" spans="1:35" x14ac:dyDescent="0.25">
      <c r="A144" t="s">
        <v>220</v>
      </c>
      <c r="B144" s="1">
        <v>43984</v>
      </c>
      <c r="C144" t="str">
        <f>TEXT(Table1[[#This Row],[signup_date]],"yyyy")</f>
        <v>2020</v>
      </c>
      <c r="D144" t="str">
        <f>TEXT(Table1[[#This Row],[signup_date]],"mmm")</f>
        <v>Jun</v>
      </c>
      <c r="E144" s="3">
        <v>45426</v>
      </c>
      <c r="F144" s="3" t="s">
        <v>2542</v>
      </c>
      <c r="G144" s="3" t="str">
        <f>TEXT(Table1[[#This Row],[last_purchase_date]],"yyyy")</f>
        <v>-</v>
      </c>
      <c r="H144" s="2">
        <f ca="1">IFERROR(TODAY()-Table1[[#This Row],[signup_date]]," - ")</f>
        <v>1996</v>
      </c>
      <c r="I144" s="2" t="str">
        <f ca="1">IFERROR(TODAY()-Table1[[#This Row],[last_purchase_date]]," - ")</f>
        <v xml:space="preserve"> - </v>
      </c>
      <c r="J144" s="2">
        <f ca="1">IFERROR(1/Table1[[#This Row],[Days_Since_Last_Purchase]],0)</f>
        <v>0</v>
      </c>
      <c r="K144" s="3" t="str">
        <f t="shared" si="4"/>
        <v>Has Purchased</v>
      </c>
      <c r="L144">
        <v>0</v>
      </c>
      <c r="M144">
        <v>0</v>
      </c>
      <c r="N144">
        <v>0</v>
      </c>
      <c r="O144">
        <v>0</v>
      </c>
      <c r="P144" t="s">
        <v>40</v>
      </c>
      <c r="Q144" t="s">
        <v>69</v>
      </c>
      <c r="R144" t="s">
        <v>42</v>
      </c>
      <c r="S144">
        <v>39</v>
      </c>
      <c r="T144" t="s">
        <v>34</v>
      </c>
      <c r="U144" t="s">
        <v>55</v>
      </c>
      <c r="V144" t="s">
        <v>35</v>
      </c>
      <c r="W144" t="s">
        <v>51</v>
      </c>
      <c r="X144">
        <v>1</v>
      </c>
      <c r="Y144">
        <v>0</v>
      </c>
      <c r="Z144">
        <v>0</v>
      </c>
      <c r="AA144">
        <v>0</v>
      </c>
      <c r="AB144">
        <v>0</v>
      </c>
      <c r="AC144" s="3">
        <v>44617</v>
      </c>
      <c r="AD144" s="2" t="str">
        <f t="shared" si="5"/>
        <v>Contacted</v>
      </c>
      <c r="AE144">
        <v>0</v>
      </c>
      <c r="AF144" t="s">
        <v>73</v>
      </c>
      <c r="AG144" t="b">
        <v>1</v>
      </c>
      <c r="AH144" t="b">
        <v>0</v>
      </c>
      <c r="AI144" t="str">
        <f ca="1">IF(OR(Table1[[#This Row],[is_active]]="FALSE",Table1[[#This Row],[Days_Since_Last_Purchase]]&gt;90),"Churned","Active")</f>
        <v>Churned</v>
      </c>
    </row>
    <row r="145" spans="1:35" x14ac:dyDescent="0.25">
      <c r="A145" t="s">
        <v>221</v>
      </c>
      <c r="B145" s="1">
        <v>45419</v>
      </c>
      <c r="C145" t="str">
        <f>TEXT(Table1[[#This Row],[signup_date]],"yyyy")</f>
        <v>2024</v>
      </c>
      <c r="D145" t="str">
        <f>TEXT(Table1[[#This Row],[signup_date]],"mmm")</f>
        <v>May</v>
      </c>
      <c r="E145" s="3">
        <v>45858</v>
      </c>
      <c r="F145" s="3">
        <v>45859</v>
      </c>
      <c r="G145" s="3" t="str">
        <f>TEXT(Table1[[#This Row],[last_purchase_date]],"yyyy")</f>
        <v>2025</v>
      </c>
      <c r="H145" s="2">
        <f ca="1">IFERROR(TODAY()-Table1[[#This Row],[signup_date]]," - ")</f>
        <v>561</v>
      </c>
      <c r="I145" s="2">
        <f ca="1">IFERROR(TODAY()-Table1[[#This Row],[last_purchase_date]]," - ")</f>
        <v>121</v>
      </c>
      <c r="J145" s="2">
        <f ca="1">IFERROR(1/Table1[[#This Row],[Days_Since_Last_Purchase]],0)</f>
        <v>8.2644628099173556E-3</v>
      </c>
      <c r="K145" s="3" t="str">
        <f t="shared" si="4"/>
        <v>Has Purchased</v>
      </c>
      <c r="L145">
        <v>9</v>
      </c>
      <c r="M145">
        <v>632.4</v>
      </c>
      <c r="N145">
        <v>70.27</v>
      </c>
      <c r="O145">
        <v>15.41</v>
      </c>
      <c r="P145" t="s">
        <v>47</v>
      </c>
      <c r="Q145" t="s">
        <v>41</v>
      </c>
      <c r="R145" t="s">
        <v>33</v>
      </c>
      <c r="S145">
        <v>33</v>
      </c>
      <c r="T145" t="s">
        <v>34</v>
      </c>
      <c r="U145" t="s">
        <v>43</v>
      </c>
      <c r="V145" t="s">
        <v>67</v>
      </c>
      <c r="W145" t="s">
        <v>96</v>
      </c>
      <c r="X145">
        <v>0</v>
      </c>
      <c r="Y145">
        <v>0</v>
      </c>
      <c r="Z145">
        <v>0</v>
      </c>
      <c r="AA145">
        <v>3</v>
      </c>
      <c r="AB145">
        <v>3</v>
      </c>
      <c r="AC145" s="3">
        <v>45463</v>
      </c>
      <c r="AD145" s="2" t="str">
        <f t="shared" si="5"/>
        <v>Contacted</v>
      </c>
      <c r="AE145">
        <v>0</v>
      </c>
      <c r="AF145" t="s">
        <v>52</v>
      </c>
      <c r="AG145" t="b">
        <v>1</v>
      </c>
      <c r="AH145" t="b">
        <v>0</v>
      </c>
      <c r="AI145" t="str">
        <f ca="1">IF(OR(Table1[[#This Row],[is_active]]="FALSE",Table1[[#This Row],[Days_Since_Last_Purchase]]&gt;90),"Churned","Active")</f>
        <v>Churned</v>
      </c>
    </row>
    <row r="146" spans="1:35" x14ac:dyDescent="0.25">
      <c r="A146" t="s">
        <v>222</v>
      </c>
      <c r="B146" s="1">
        <v>43942</v>
      </c>
      <c r="C146" t="str">
        <f>TEXT(Table1[[#This Row],[signup_date]],"yyyy")</f>
        <v>2020</v>
      </c>
      <c r="D146" t="str">
        <f>TEXT(Table1[[#This Row],[signup_date]],"mmm")</f>
        <v>Apr</v>
      </c>
      <c r="E146" s="3">
        <v>45102</v>
      </c>
      <c r="F146" s="3">
        <v>45157</v>
      </c>
      <c r="G146" s="3" t="str">
        <f>TEXT(Table1[[#This Row],[last_purchase_date]],"yyyy")</f>
        <v>2023</v>
      </c>
      <c r="H146" s="2">
        <f ca="1">IFERROR(TODAY()-Table1[[#This Row],[signup_date]]," - ")</f>
        <v>2038</v>
      </c>
      <c r="I146" s="2">
        <f ca="1">IFERROR(TODAY()-Table1[[#This Row],[last_purchase_date]]," - ")</f>
        <v>823</v>
      </c>
      <c r="J146" s="2">
        <f ca="1">IFERROR(1/Table1[[#This Row],[Days_Since_Last_Purchase]],0)</f>
        <v>1.215066828675577E-3</v>
      </c>
      <c r="K146" s="3" t="str">
        <f t="shared" si="4"/>
        <v>Has Purchased</v>
      </c>
      <c r="L146">
        <v>3</v>
      </c>
      <c r="M146">
        <v>378.11</v>
      </c>
      <c r="N146">
        <v>126.04</v>
      </c>
      <c r="O146">
        <v>0.5</v>
      </c>
      <c r="P146" t="s">
        <v>59</v>
      </c>
      <c r="Q146" t="s">
        <v>60</v>
      </c>
      <c r="R146" t="s">
        <v>48</v>
      </c>
      <c r="S146">
        <v>33</v>
      </c>
      <c r="T146" t="s">
        <v>34</v>
      </c>
      <c r="U146" t="s">
        <v>55</v>
      </c>
      <c r="V146" t="s">
        <v>63</v>
      </c>
      <c r="W146" t="s">
        <v>85</v>
      </c>
      <c r="X146">
        <v>0</v>
      </c>
      <c r="Y146">
        <v>0</v>
      </c>
      <c r="Z146">
        <v>0</v>
      </c>
      <c r="AA146">
        <v>0</v>
      </c>
      <c r="AB146">
        <v>2</v>
      </c>
      <c r="AC146" s="3">
        <v>44887</v>
      </c>
      <c r="AD146" s="2" t="str">
        <f t="shared" si="5"/>
        <v>Contacted</v>
      </c>
      <c r="AE146">
        <v>0</v>
      </c>
      <c r="AF146" t="s">
        <v>38</v>
      </c>
      <c r="AG146" t="b">
        <v>1</v>
      </c>
      <c r="AH146" t="b">
        <v>0</v>
      </c>
      <c r="AI146" t="str">
        <f ca="1">IF(OR(Table1[[#This Row],[is_active]]="FALSE",Table1[[#This Row],[Days_Since_Last_Purchase]]&gt;90),"Churned","Active")</f>
        <v>Churned</v>
      </c>
    </row>
    <row r="147" spans="1:35" x14ac:dyDescent="0.25">
      <c r="A147" t="s">
        <v>223</v>
      </c>
      <c r="B147" s="1">
        <v>45419</v>
      </c>
      <c r="C147" t="str">
        <f>TEXT(Table1[[#This Row],[signup_date]],"yyyy")</f>
        <v>2024</v>
      </c>
      <c r="D147" t="str">
        <f>TEXT(Table1[[#This Row],[signup_date]],"mmm")</f>
        <v>May</v>
      </c>
      <c r="E147" s="3">
        <v>45562</v>
      </c>
      <c r="F147" s="3" t="s">
        <v>2542</v>
      </c>
      <c r="G147" s="3" t="str">
        <f>TEXT(Table1[[#This Row],[last_purchase_date]],"yyyy")</f>
        <v>-</v>
      </c>
      <c r="H147" s="2">
        <f ca="1">IFERROR(TODAY()-Table1[[#This Row],[signup_date]]," - ")</f>
        <v>561</v>
      </c>
      <c r="I147" s="2" t="str">
        <f ca="1">IFERROR(TODAY()-Table1[[#This Row],[last_purchase_date]]," - ")</f>
        <v xml:space="preserve"> - </v>
      </c>
      <c r="J147" s="2">
        <f ca="1">IFERROR(1/Table1[[#This Row],[Days_Since_Last_Purchase]],0)</f>
        <v>0</v>
      </c>
      <c r="K147" s="3" t="str">
        <f t="shared" si="4"/>
        <v>Has Purchased</v>
      </c>
      <c r="L147">
        <v>0</v>
      </c>
      <c r="M147">
        <v>0</v>
      </c>
      <c r="N147">
        <v>0</v>
      </c>
      <c r="O147">
        <v>0</v>
      </c>
      <c r="P147" t="s">
        <v>47</v>
      </c>
      <c r="Q147" t="s">
        <v>95</v>
      </c>
      <c r="R147" t="s">
        <v>48</v>
      </c>
      <c r="S147">
        <v>17</v>
      </c>
      <c r="T147" t="s">
        <v>49</v>
      </c>
      <c r="U147" t="s">
        <v>35</v>
      </c>
      <c r="V147" t="s">
        <v>63</v>
      </c>
      <c r="W147" t="s">
        <v>96</v>
      </c>
      <c r="X147">
        <v>0</v>
      </c>
      <c r="Y147">
        <v>0</v>
      </c>
      <c r="Z147">
        <v>0</v>
      </c>
      <c r="AA147">
        <v>0</v>
      </c>
      <c r="AB147">
        <v>0</v>
      </c>
      <c r="AC147" s="3">
        <v>45475</v>
      </c>
      <c r="AD147" s="2" t="str">
        <f t="shared" si="5"/>
        <v>Contacted</v>
      </c>
      <c r="AE147">
        <v>0</v>
      </c>
      <c r="AF147" t="s">
        <v>38</v>
      </c>
      <c r="AG147" t="b">
        <v>1</v>
      </c>
      <c r="AH147" t="b">
        <v>0</v>
      </c>
      <c r="AI147" t="str">
        <f ca="1">IF(OR(Table1[[#This Row],[is_active]]="FALSE",Table1[[#This Row],[Days_Since_Last_Purchase]]&gt;90),"Churned","Active")</f>
        <v>Churned</v>
      </c>
    </row>
    <row r="148" spans="1:35" x14ac:dyDescent="0.25">
      <c r="A148" t="s">
        <v>224</v>
      </c>
      <c r="B148" s="1">
        <v>44309</v>
      </c>
      <c r="C148" t="str">
        <f>TEXT(Table1[[#This Row],[signup_date]],"yyyy")</f>
        <v>2021</v>
      </c>
      <c r="D148" t="str">
        <f>TEXT(Table1[[#This Row],[signup_date]],"mmm")</f>
        <v>Apr</v>
      </c>
      <c r="E148" s="3">
        <v>44360</v>
      </c>
      <c r="F148" s="3">
        <v>45739</v>
      </c>
      <c r="G148" s="3" t="str">
        <f>TEXT(Table1[[#This Row],[last_purchase_date]],"yyyy")</f>
        <v>2025</v>
      </c>
      <c r="H148" s="2">
        <f ca="1">IFERROR(TODAY()-Table1[[#This Row],[signup_date]]," - ")</f>
        <v>1671</v>
      </c>
      <c r="I148" s="2">
        <f ca="1">IFERROR(TODAY()-Table1[[#This Row],[last_purchase_date]]," - ")</f>
        <v>241</v>
      </c>
      <c r="J148" s="2">
        <f ca="1">IFERROR(1/Table1[[#This Row],[Days_Since_Last_Purchase]],0)</f>
        <v>4.1493775933609959E-3</v>
      </c>
      <c r="K148" s="3" t="str">
        <f t="shared" si="4"/>
        <v>Has Purchased</v>
      </c>
      <c r="L148">
        <v>1</v>
      </c>
      <c r="M148">
        <v>62.51</v>
      </c>
      <c r="N148">
        <v>62.51</v>
      </c>
      <c r="O148">
        <v>85.82</v>
      </c>
      <c r="P148" t="s">
        <v>65</v>
      </c>
      <c r="Q148" t="s">
        <v>60</v>
      </c>
      <c r="R148" t="s">
        <v>42</v>
      </c>
      <c r="S148">
        <v>32</v>
      </c>
      <c r="T148" t="s">
        <v>34</v>
      </c>
      <c r="U148" t="s">
        <v>50</v>
      </c>
      <c r="V148" t="s">
        <v>56</v>
      </c>
      <c r="W148" t="s">
        <v>45</v>
      </c>
      <c r="X148">
        <v>0</v>
      </c>
      <c r="Y148">
        <v>0</v>
      </c>
      <c r="Z148">
        <v>0</v>
      </c>
      <c r="AA148">
        <v>0</v>
      </c>
      <c r="AB148">
        <v>0</v>
      </c>
      <c r="AC148" s="3">
        <v>44799</v>
      </c>
      <c r="AD148" s="2" t="str">
        <f t="shared" si="5"/>
        <v>Contacted</v>
      </c>
      <c r="AE148">
        <v>6</v>
      </c>
      <c r="AF148" t="s">
        <v>38</v>
      </c>
      <c r="AG148" t="b">
        <v>1</v>
      </c>
      <c r="AH148" t="b">
        <v>0</v>
      </c>
      <c r="AI148" t="str">
        <f ca="1">IF(OR(Table1[[#This Row],[is_active]]="FALSE",Table1[[#This Row],[Days_Since_Last_Purchase]]&gt;90),"Churned","Active")</f>
        <v>Churned</v>
      </c>
    </row>
    <row r="149" spans="1:35" x14ac:dyDescent="0.25">
      <c r="A149" t="s">
        <v>225</v>
      </c>
      <c r="B149" s="1">
        <v>45180</v>
      </c>
      <c r="C149" t="str">
        <f>TEXT(Table1[[#This Row],[signup_date]],"yyyy")</f>
        <v>2023</v>
      </c>
      <c r="D149" t="str">
        <f>TEXT(Table1[[#This Row],[signup_date]],"mmm")</f>
        <v>Sep</v>
      </c>
      <c r="E149" s="3">
        <v>45758</v>
      </c>
      <c r="F149" s="3">
        <v>45798</v>
      </c>
      <c r="G149" s="3" t="str">
        <f>TEXT(Table1[[#This Row],[last_purchase_date]],"yyyy")</f>
        <v>2025</v>
      </c>
      <c r="H149" s="2">
        <f ca="1">IFERROR(TODAY()-Table1[[#This Row],[signup_date]]," - ")</f>
        <v>800</v>
      </c>
      <c r="I149" s="2">
        <f ca="1">IFERROR(TODAY()-Table1[[#This Row],[last_purchase_date]]," - ")</f>
        <v>182</v>
      </c>
      <c r="J149" s="2">
        <f ca="1">IFERROR(1/Table1[[#This Row],[Days_Since_Last_Purchase]],0)</f>
        <v>5.4945054945054949E-3</v>
      </c>
      <c r="K149" s="3" t="str">
        <f t="shared" si="4"/>
        <v>Has Purchased</v>
      </c>
      <c r="L149">
        <v>1</v>
      </c>
      <c r="M149">
        <v>80.14</v>
      </c>
      <c r="N149">
        <v>80.14</v>
      </c>
      <c r="O149">
        <v>62.74</v>
      </c>
      <c r="P149" t="s">
        <v>87</v>
      </c>
      <c r="Q149" t="s">
        <v>54</v>
      </c>
      <c r="R149" t="s">
        <v>33</v>
      </c>
      <c r="S149">
        <v>27</v>
      </c>
      <c r="T149" t="s">
        <v>70</v>
      </c>
      <c r="U149" t="s">
        <v>55</v>
      </c>
      <c r="V149" t="s">
        <v>67</v>
      </c>
      <c r="W149" t="s">
        <v>57</v>
      </c>
      <c r="X149">
        <v>1</v>
      </c>
      <c r="Y149">
        <v>0</v>
      </c>
      <c r="Z149">
        <v>0</v>
      </c>
      <c r="AA149">
        <v>0</v>
      </c>
      <c r="AB149">
        <v>0</v>
      </c>
      <c r="AC149" s="3">
        <v>45603</v>
      </c>
      <c r="AD149" s="2" t="str">
        <f t="shared" si="5"/>
        <v>Contacted</v>
      </c>
      <c r="AE149">
        <v>4</v>
      </c>
      <c r="AF149" t="s">
        <v>38</v>
      </c>
      <c r="AG149" t="b">
        <v>1</v>
      </c>
      <c r="AH149" t="b">
        <v>1</v>
      </c>
      <c r="AI149" t="str">
        <f ca="1">IF(OR(Table1[[#This Row],[is_active]]="FALSE",Table1[[#This Row],[Days_Since_Last_Purchase]]&gt;90),"Churned","Active")</f>
        <v>Churned</v>
      </c>
    </row>
    <row r="150" spans="1:35" x14ac:dyDescent="0.25">
      <c r="A150" t="s">
        <v>226</v>
      </c>
      <c r="B150" s="1">
        <v>44004</v>
      </c>
      <c r="C150" t="str">
        <f>TEXT(Table1[[#This Row],[signup_date]],"yyyy")</f>
        <v>2020</v>
      </c>
      <c r="D150" t="str">
        <f>TEXT(Table1[[#This Row],[signup_date]],"mmm")</f>
        <v>Jun</v>
      </c>
      <c r="E150" s="3">
        <v>45173</v>
      </c>
      <c r="F150" s="3">
        <v>45440</v>
      </c>
      <c r="G150" s="3" t="str">
        <f>TEXT(Table1[[#This Row],[last_purchase_date]],"yyyy")</f>
        <v>2024</v>
      </c>
      <c r="H150" s="2">
        <f ca="1">IFERROR(TODAY()-Table1[[#This Row],[signup_date]]," - ")</f>
        <v>1976</v>
      </c>
      <c r="I150" s="2">
        <f ca="1">IFERROR(TODAY()-Table1[[#This Row],[last_purchase_date]]," - ")</f>
        <v>540</v>
      </c>
      <c r="J150" s="2">
        <f ca="1">IFERROR(1/Table1[[#This Row],[Days_Since_Last_Purchase]],0)</f>
        <v>1.8518518518518519E-3</v>
      </c>
      <c r="K150" s="3" t="str">
        <f t="shared" si="4"/>
        <v>Has Purchased</v>
      </c>
      <c r="L150">
        <v>4</v>
      </c>
      <c r="M150">
        <v>110.69</v>
      </c>
      <c r="N150">
        <v>27.67</v>
      </c>
      <c r="O150">
        <v>10.23</v>
      </c>
      <c r="P150" t="s">
        <v>47</v>
      </c>
      <c r="Q150" t="s">
        <v>60</v>
      </c>
      <c r="R150" t="s">
        <v>48</v>
      </c>
      <c r="S150">
        <v>37</v>
      </c>
      <c r="T150" t="s">
        <v>34</v>
      </c>
      <c r="U150" t="s">
        <v>50</v>
      </c>
      <c r="V150" t="s">
        <v>63</v>
      </c>
      <c r="W150" t="s">
        <v>96</v>
      </c>
      <c r="X150">
        <v>0</v>
      </c>
      <c r="Y150">
        <v>0</v>
      </c>
      <c r="Z150">
        <v>0</v>
      </c>
      <c r="AA150">
        <v>0</v>
      </c>
      <c r="AB150">
        <v>2</v>
      </c>
      <c r="AC150" s="3">
        <v>44898</v>
      </c>
      <c r="AD150" s="2" t="str">
        <f t="shared" si="5"/>
        <v>Contacted</v>
      </c>
      <c r="AE150">
        <v>0</v>
      </c>
      <c r="AF150" t="s">
        <v>73</v>
      </c>
      <c r="AG150" t="b">
        <v>1</v>
      </c>
      <c r="AH150" t="b">
        <v>0</v>
      </c>
      <c r="AI150" t="str">
        <f ca="1">IF(OR(Table1[[#This Row],[is_active]]="FALSE",Table1[[#This Row],[Days_Since_Last_Purchase]]&gt;90),"Churned","Active")</f>
        <v>Churned</v>
      </c>
    </row>
    <row r="151" spans="1:35" x14ac:dyDescent="0.25">
      <c r="A151" t="s">
        <v>227</v>
      </c>
      <c r="B151" s="1">
        <v>44489</v>
      </c>
      <c r="C151" t="str">
        <f>TEXT(Table1[[#This Row],[signup_date]],"yyyy")</f>
        <v>2021</v>
      </c>
      <c r="D151" t="str">
        <f>TEXT(Table1[[#This Row],[signup_date]],"mmm")</f>
        <v>Oct</v>
      </c>
      <c r="E151" s="3">
        <v>45531</v>
      </c>
      <c r="F151" s="3">
        <v>45831</v>
      </c>
      <c r="G151" s="3" t="str">
        <f>TEXT(Table1[[#This Row],[last_purchase_date]],"yyyy")</f>
        <v>2025</v>
      </c>
      <c r="H151" s="2">
        <f ca="1">IFERROR(TODAY()-Table1[[#This Row],[signup_date]]," - ")</f>
        <v>1491</v>
      </c>
      <c r="I151" s="2">
        <f ca="1">IFERROR(TODAY()-Table1[[#This Row],[last_purchase_date]]," - ")</f>
        <v>149</v>
      </c>
      <c r="J151" s="2">
        <f ca="1">IFERROR(1/Table1[[#This Row],[Days_Since_Last_Purchase]],0)</f>
        <v>6.7114093959731542E-3</v>
      </c>
      <c r="K151" s="3" t="str">
        <f t="shared" si="4"/>
        <v>Has Purchased</v>
      </c>
      <c r="L151">
        <v>2</v>
      </c>
      <c r="M151">
        <v>30.9</v>
      </c>
      <c r="N151">
        <v>15.45</v>
      </c>
      <c r="O151">
        <v>28.41</v>
      </c>
      <c r="P151" t="s">
        <v>40</v>
      </c>
      <c r="Q151" t="s">
        <v>80</v>
      </c>
      <c r="R151" t="s">
        <v>42</v>
      </c>
      <c r="S151">
        <v>32</v>
      </c>
      <c r="T151" t="s">
        <v>34</v>
      </c>
      <c r="U151" t="s">
        <v>43</v>
      </c>
      <c r="V151" t="s">
        <v>35</v>
      </c>
      <c r="W151" t="s">
        <v>96</v>
      </c>
      <c r="X151">
        <v>0</v>
      </c>
      <c r="Y151">
        <v>0</v>
      </c>
      <c r="Z151">
        <v>0</v>
      </c>
      <c r="AA151">
        <v>0</v>
      </c>
      <c r="AB151">
        <v>0</v>
      </c>
      <c r="AC151" s="3">
        <v>44829</v>
      </c>
      <c r="AD151" s="2" t="str">
        <f t="shared" si="5"/>
        <v>Contacted</v>
      </c>
      <c r="AE151">
        <v>0</v>
      </c>
      <c r="AF151" t="s">
        <v>38</v>
      </c>
      <c r="AG151" t="b">
        <v>1</v>
      </c>
      <c r="AH151" t="b">
        <v>1</v>
      </c>
      <c r="AI151" t="str">
        <f ca="1">IF(OR(Table1[[#This Row],[is_active]]="FALSE",Table1[[#This Row],[Days_Since_Last_Purchase]]&gt;90),"Churned","Active")</f>
        <v>Churned</v>
      </c>
    </row>
    <row r="152" spans="1:35" x14ac:dyDescent="0.25">
      <c r="A152" t="s">
        <v>228</v>
      </c>
      <c r="B152" s="1">
        <v>45469</v>
      </c>
      <c r="C152" t="str">
        <f>TEXT(Table1[[#This Row],[signup_date]],"yyyy")</f>
        <v>2024</v>
      </c>
      <c r="D152" t="str">
        <f>TEXT(Table1[[#This Row],[signup_date]],"mmm")</f>
        <v>Jun</v>
      </c>
      <c r="E152" s="3">
        <v>45857</v>
      </c>
      <c r="F152" s="3">
        <v>45929</v>
      </c>
      <c r="G152" s="3" t="str">
        <f>TEXT(Table1[[#This Row],[last_purchase_date]],"yyyy")</f>
        <v>2025</v>
      </c>
      <c r="H152" s="2">
        <f ca="1">IFERROR(TODAY()-Table1[[#This Row],[signup_date]]," - ")</f>
        <v>511</v>
      </c>
      <c r="I152" s="2">
        <f ca="1">IFERROR(TODAY()-Table1[[#This Row],[last_purchase_date]]," - ")</f>
        <v>51</v>
      </c>
      <c r="J152" s="2">
        <f ca="1">IFERROR(1/Table1[[#This Row],[Days_Since_Last_Purchase]],0)</f>
        <v>1.9607843137254902E-2</v>
      </c>
      <c r="K152" s="3" t="str">
        <f t="shared" si="4"/>
        <v>Has Purchased</v>
      </c>
      <c r="L152">
        <v>6</v>
      </c>
      <c r="M152">
        <v>165.15</v>
      </c>
      <c r="N152">
        <v>27.53</v>
      </c>
      <c r="O152">
        <v>13.29</v>
      </c>
      <c r="P152" t="s">
        <v>31</v>
      </c>
      <c r="Q152" t="s">
        <v>76</v>
      </c>
      <c r="R152" t="s">
        <v>33</v>
      </c>
      <c r="S152">
        <v>39</v>
      </c>
      <c r="T152" t="s">
        <v>34</v>
      </c>
      <c r="U152" t="s">
        <v>43</v>
      </c>
      <c r="V152" t="s">
        <v>67</v>
      </c>
      <c r="W152" t="s">
        <v>72</v>
      </c>
      <c r="X152">
        <v>0</v>
      </c>
      <c r="Y152">
        <v>0</v>
      </c>
      <c r="Z152">
        <v>1</v>
      </c>
      <c r="AA152">
        <v>1</v>
      </c>
      <c r="AB152">
        <v>3</v>
      </c>
      <c r="AC152" s="3">
        <v>45532</v>
      </c>
      <c r="AD152" s="2" t="str">
        <f t="shared" si="5"/>
        <v>Contacted</v>
      </c>
      <c r="AE152">
        <v>0</v>
      </c>
      <c r="AF152" t="s">
        <v>38</v>
      </c>
      <c r="AG152" t="b">
        <v>1</v>
      </c>
      <c r="AH152" t="b">
        <v>0</v>
      </c>
      <c r="AI152" t="str">
        <f ca="1">IF(OR(Table1[[#This Row],[is_active]]="FALSE",Table1[[#This Row],[Days_Since_Last_Purchase]]&gt;90),"Churned","Active")</f>
        <v>Active</v>
      </c>
    </row>
    <row r="153" spans="1:35" x14ac:dyDescent="0.25">
      <c r="A153" t="s">
        <v>229</v>
      </c>
      <c r="B153" s="1">
        <v>44124</v>
      </c>
      <c r="C153" t="str">
        <f>TEXT(Table1[[#This Row],[signup_date]],"yyyy")</f>
        <v>2020</v>
      </c>
      <c r="D153" t="str">
        <f>TEXT(Table1[[#This Row],[signup_date]],"mmm")</f>
        <v>Oct</v>
      </c>
      <c r="E153" s="3">
        <v>44187</v>
      </c>
      <c r="F153" s="3">
        <v>44509</v>
      </c>
      <c r="G153" s="3" t="str">
        <f>TEXT(Table1[[#This Row],[last_purchase_date]],"yyyy")</f>
        <v>2021</v>
      </c>
      <c r="H153" s="2">
        <f ca="1">IFERROR(TODAY()-Table1[[#This Row],[signup_date]]," - ")</f>
        <v>1856</v>
      </c>
      <c r="I153" s="2">
        <f ca="1">IFERROR(TODAY()-Table1[[#This Row],[last_purchase_date]]," - ")</f>
        <v>1471</v>
      </c>
      <c r="J153" s="2">
        <f ca="1">IFERROR(1/Table1[[#This Row],[Days_Since_Last_Purchase]],0)</f>
        <v>6.7980965329707678E-4</v>
      </c>
      <c r="K153" s="3" t="str">
        <f t="shared" si="4"/>
        <v>Has Purchased</v>
      </c>
      <c r="L153">
        <v>6</v>
      </c>
      <c r="M153">
        <v>145.36000000000001</v>
      </c>
      <c r="N153">
        <v>24.23</v>
      </c>
      <c r="O153">
        <v>18.37</v>
      </c>
      <c r="P153" t="s">
        <v>59</v>
      </c>
      <c r="Q153" t="s">
        <v>60</v>
      </c>
      <c r="R153" t="s">
        <v>42</v>
      </c>
      <c r="S153">
        <v>23</v>
      </c>
      <c r="T153" t="s">
        <v>70</v>
      </c>
      <c r="U153" t="s">
        <v>55</v>
      </c>
      <c r="V153" t="s">
        <v>67</v>
      </c>
      <c r="W153" t="s">
        <v>96</v>
      </c>
      <c r="X153">
        <v>0</v>
      </c>
      <c r="Y153">
        <v>1</v>
      </c>
      <c r="Z153">
        <v>1</v>
      </c>
      <c r="AA153">
        <v>0</v>
      </c>
      <c r="AB153">
        <v>2</v>
      </c>
      <c r="AC153" s="3">
        <v>44310</v>
      </c>
      <c r="AD153" s="2" t="str">
        <f t="shared" si="5"/>
        <v>Contacted</v>
      </c>
      <c r="AE153">
        <v>0</v>
      </c>
      <c r="AF153" t="s">
        <v>38</v>
      </c>
      <c r="AG153" t="b">
        <v>1</v>
      </c>
      <c r="AH153" t="b">
        <v>0</v>
      </c>
      <c r="AI153" t="str">
        <f ca="1">IF(OR(Table1[[#This Row],[is_active]]="FALSE",Table1[[#This Row],[Days_Since_Last_Purchase]]&gt;90),"Churned","Active")</f>
        <v>Churned</v>
      </c>
    </row>
    <row r="154" spans="1:35" x14ac:dyDescent="0.25">
      <c r="A154" t="s">
        <v>230</v>
      </c>
      <c r="B154" s="1">
        <v>45204</v>
      </c>
      <c r="C154" t="str">
        <f>TEXT(Table1[[#This Row],[signup_date]],"yyyy")</f>
        <v>2023</v>
      </c>
      <c r="D154" t="str">
        <f>TEXT(Table1[[#This Row],[signup_date]],"mmm")</f>
        <v>Oct</v>
      </c>
      <c r="E154" s="3">
        <v>45467</v>
      </c>
      <c r="F154" s="3">
        <v>45475</v>
      </c>
      <c r="G154" s="3" t="str">
        <f>TEXT(Table1[[#This Row],[last_purchase_date]],"yyyy")</f>
        <v>2024</v>
      </c>
      <c r="H154" s="2">
        <f ca="1">IFERROR(TODAY()-Table1[[#This Row],[signup_date]]," - ")</f>
        <v>776</v>
      </c>
      <c r="I154" s="2">
        <f ca="1">IFERROR(TODAY()-Table1[[#This Row],[last_purchase_date]]," - ")</f>
        <v>505</v>
      </c>
      <c r="J154" s="2">
        <f ca="1">IFERROR(1/Table1[[#This Row],[Days_Since_Last_Purchase]],0)</f>
        <v>1.9801980198019802E-3</v>
      </c>
      <c r="K154" s="3" t="str">
        <f t="shared" si="4"/>
        <v>Has Purchased</v>
      </c>
      <c r="L154">
        <v>1</v>
      </c>
      <c r="M154">
        <v>44.74</v>
      </c>
      <c r="N154">
        <v>44.74</v>
      </c>
      <c r="O154">
        <v>46.7</v>
      </c>
      <c r="P154" t="s">
        <v>65</v>
      </c>
      <c r="Q154" t="s">
        <v>60</v>
      </c>
      <c r="R154" t="s">
        <v>33</v>
      </c>
      <c r="S154">
        <v>32</v>
      </c>
      <c r="T154" t="s">
        <v>34</v>
      </c>
      <c r="U154" t="s">
        <v>55</v>
      </c>
      <c r="V154" t="s">
        <v>67</v>
      </c>
      <c r="W154" t="s">
        <v>100</v>
      </c>
      <c r="X154">
        <v>0</v>
      </c>
      <c r="Y154">
        <v>1</v>
      </c>
      <c r="Z154">
        <v>0</v>
      </c>
      <c r="AA154">
        <v>0</v>
      </c>
      <c r="AB154">
        <v>0</v>
      </c>
      <c r="AC154" s="3">
        <v>45319</v>
      </c>
      <c r="AD154" s="2" t="str">
        <f t="shared" si="5"/>
        <v>Contacted</v>
      </c>
      <c r="AE154">
        <v>0</v>
      </c>
      <c r="AF154" t="s">
        <v>73</v>
      </c>
      <c r="AG154" t="b">
        <v>1</v>
      </c>
      <c r="AH154" t="b">
        <v>0</v>
      </c>
      <c r="AI154" t="str">
        <f ca="1">IF(OR(Table1[[#This Row],[is_active]]="FALSE",Table1[[#This Row],[Days_Since_Last_Purchase]]&gt;90),"Churned","Active")</f>
        <v>Churned</v>
      </c>
    </row>
    <row r="155" spans="1:35" x14ac:dyDescent="0.25">
      <c r="A155" t="s">
        <v>231</v>
      </c>
      <c r="B155" s="1">
        <v>45528</v>
      </c>
      <c r="C155" t="str">
        <f>TEXT(Table1[[#This Row],[signup_date]],"yyyy")</f>
        <v>2024</v>
      </c>
      <c r="D155" t="str">
        <f>TEXT(Table1[[#This Row],[signup_date]],"mmm")</f>
        <v>Aug</v>
      </c>
      <c r="E155" s="3">
        <v>45830</v>
      </c>
      <c r="F155" s="3">
        <v>45854</v>
      </c>
      <c r="G155" s="3" t="str">
        <f>TEXT(Table1[[#This Row],[last_purchase_date]],"yyyy")</f>
        <v>2025</v>
      </c>
      <c r="H155" s="2">
        <f ca="1">IFERROR(TODAY()-Table1[[#This Row],[signup_date]]," - ")</f>
        <v>452</v>
      </c>
      <c r="I155" s="2">
        <f ca="1">IFERROR(TODAY()-Table1[[#This Row],[last_purchase_date]]," - ")</f>
        <v>126</v>
      </c>
      <c r="J155" s="2">
        <f ca="1">IFERROR(1/Table1[[#This Row],[Days_Since_Last_Purchase]],0)</f>
        <v>7.9365079365079361E-3</v>
      </c>
      <c r="K155" s="3" t="str">
        <f t="shared" si="4"/>
        <v>Has Purchased</v>
      </c>
      <c r="L155">
        <v>1</v>
      </c>
      <c r="M155">
        <v>25.58</v>
      </c>
      <c r="N155">
        <v>25.58</v>
      </c>
      <c r="O155">
        <v>43.77</v>
      </c>
      <c r="P155" t="s">
        <v>47</v>
      </c>
      <c r="Q155" t="s">
        <v>41</v>
      </c>
      <c r="R155" t="s">
        <v>48</v>
      </c>
      <c r="S155">
        <v>25</v>
      </c>
      <c r="T155" t="s">
        <v>70</v>
      </c>
      <c r="U155" t="s">
        <v>90</v>
      </c>
      <c r="V155" t="s">
        <v>56</v>
      </c>
      <c r="W155" t="s">
        <v>57</v>
      </c>
      <c r="X155">
        <v>0</v>
      </c>
      <c r="Y155">
        <v>0</v>
      </c>
      <c r="Z155">
        <v>0</v>
      </c>
      <c r="AA155">
        <v>0</v>
      </c>
      <c r="AB155">
        <v>0</v>
      </c>
      <c r="AC155" s="3">
        <v>45819</v>
      </c>
      <c r="AD155" s="2" t="str">
        <f t="shared" si="5"/>
        <v>Contacted</v>
      </c>
      <c r="AE155">
        <v>0</v>
      </c>
      <c r="AF155" t="s">
        <v>73</v>
      </c>
      <c r="AG155" t="b">
        <v>0</v>
      </c>
      <c r="AH155" t="b">
        <v>1</v>
      </c>
      <c r="AI155" t="str">
        <f ca="1">IF(OR(Table1[[#This Row],[is_active]]="FALSE",Table1[[#This Row],[Days_Since_Last_Purchase]]&gt;90),"Churned","Active")</f>
        <v>Churned</v>
      </c>
    </row>
    <row r="156" spans="1:35" x14ac:dyDescent="0.25">
      <c r="A156" t="s">
        <v>232</v>
      </c>
      <c r="B156" s="1">
        <v>44918</v>
      </c>
      <c r="C156" t="str">
        <f>TEXT(Table1[[#This Row],[signup_date]],"yyyy")</f>
        <v>2022</v>
      </c>
      <c r="D156" t="str">
        <f>TEXT(Table1[[#This Row],[signup_date]],"mmm")</f>
        <v>Dec</v>
      </c>
      <c r="E156" s="3">
        <v>45172</v>
      </c>
      <c r="F156" s="3">
        <v>45706</v>
      </c>
      <c r="G156" s="3" t="str">
        <f>TEXT(Table1[[#This Row],[last_purchase_date]],"yyyy")</f>
        <v>2025</v>
      </c>
      <c r="H156" s="2">
        <f ca="1">IFERROR(TODAY()-Table1[[#This Row],[signup_date]]," - ")</f>
        <v>1062</v>
      </c>
      <c r="I156" s="2">
        <f ca="1">IFERROR(TODAY()-Table1[[#This Row],[last_purchase_date]]," - ")</f>
        <v>274</v>
      </c>
      <c r="J156" s="2">
        <f ca="1">IFERROR(1/Table1[[#This Row],[Days_Since_Last_Purchase]],0)</f>
        <v>3.6496350364963502E-3</v>
      </c>
      <c r="K156" s="3" t="str">
        <f t="shared" si="4"/>
        <v>Has Purchased</v>
      </c>
      <c r="L156">
        <v>5</v>
      </c>
      <c r="M156">
        <v>116.92</v>
      </c>
      <c r="N156">
        <v>23.38</v>
      </c>
      <c r="O156">
        <v>0</v>
      </c>
      <c r="P156" t="s">
        <v>31</v>
      </c>
      <c r="Q156" t="s">
        <v>60</v>
      </c>
      <c r="R156" t="s">
        <v>48</v>
      </c>
      <c r="S156">
        <v>47</v>
      </c>
      <c r="T156" t="s">
        <v>34</v>
      </c>
      <c r="U156" t="s">
        <v>90</v>
      </c>
      <c r="V156" t="s">
        <v>67</v>
      </c>
      <c r="W156" t="s">
        <v>85</v>
      </c>
      <c r="X156">
        <v>1</v>
      </c>
      <c r="Y156">
        <v>1</v>
      </c>
      <c r="Z156">
        <v>0</v>
      </c>
      <c r="AA156">
        <v>0</v>
      </c>
      <c r="AB156">
        <v>1</v>
      </c>
      <c r="AC156" s="2" t="s">
        <v>2542</v>
      </c>
      <c r="AD156" s="2" t="str">
        <f t="shared" si="5"/>
        <v>Never Contacted</v>
      </c>
      <c r="AE156">
        <v>0</v>
      </c>
      <c r="AF156" t="s">
        <v>38</v>
      </c>
      <c r="AG156" t="b">
        <v>1</v>
      </c>
      <c r="AH156" t="b">
        <v>0</v>
      </c>
      <c r="AI156" t="str">
        <f ca="1">IF(OR(Table1[[#This Row],[is_active]]="FALSE",Table1[[#This Row],[Days_Since_Last_Purchase]]&gt;90),"Churned","Active")</f>
        <v>Churned</v>
      </c>
    </row>
    <row r="157" spans="1:35" x14ac:dyDescent="0.25">
      <c r="A157" t="s">
        <v>233</v>
      </c>
      <c r="B157" s="1">
        <v>44537</v>
      </c>
      <c r="C157" t="str">
        <f>TEXT(Table1[[#This Row],[signup_date]],"yyyy")</f>
        <v>2021</v>
      </c>
      <c r="D157" t="str">
        <f>TEXT(Table1[[#This Row],[signup_date]],"mmm")</f>
        <v>Dec</v>
      </c>
      <c r="E157" s="3">
        <v>44785</v>
      </c>
      <c r="F157" s="3">
        <v>44830</v>
      </c>
      <c r="G157" s="3" t="str">
        <f>TEXT(Table1[[#This Row],[last_purchase_date]],"yyyy")</f>
        <v>2022</v>
      </c>
      <c r="H157" s="2">
        <f ca="1">IFERROR(TODAY()-Table1[[#This Row],[signup_date]]," - ")</f>
        <v>1443</v>
      </c>
      <c r="I157" s="2">
        <f ca="1">IFERROR(TODAY()-Table1[[#This Row],[last_purchase_date]]," - ")</f>
        <v>1150</v>
      </c>
      <c r="J157" s="2">
        <f ca="1">IFERROR(1/Table1[[#This Row],[Days_Since_Last_Purchase]],0)</f>
        <v>8.6956521739130438E-4</v>
      </c>
      <c r="K157" s="3" t="str">
        <f t="shared" si="4"/>
        <v>Has Purchased</v>
      </c>
      <c r="L157">
        <v>5</v>
      </c>
      <c r="M157">
        <v>218.01</v>
      </c>
      <c r="N157">
        <v>43.6</v>
      </c>
      <c r="O157">
        <v>7.31</v>
      </c>
      <c r="P157" t="s">
        <v>59</v>
      </c>
      <c r="Q157" t="s">
        <v>60</v>
      </c>
      <c r="R157" t="s">
        <v>48</v>
      </c>
      <c r="S157">
        <v>29</v>
      </c>
      <c r="T157" t="s">
        <v>70</v>
      </c>
      <c r="U157" t="s">
        <v>50</v>
      </c>
      <c r="V157" t="s">
        <v>35</v>
      </c>
      <c r="W157" t="s">
        <v>36</v>
      </c>
      <c r="X157">
        <v>0</v>
      </c>
      <c r="Y157">
        <v>0</v>
      </c>
      <c r="Z157">
        <v>0</v>
      </c>
      <c r="AA157">
        <v>1</v>
      </c>
      <c r="AB157">
        <v>0</v>
      </c>
      <c r="AC157" s="2" t="s">
        <v>2542</v>
      </c>
      <c r="AD157" s="2" t="str">
        <f t="shared" si="5"/>
        <v>Never Contacted</v>
      </c>
      <c r="AE157">
        <v>0</v>
      </c>
      <c r="AF157" t="s">
        <v>73</v>
      </c>
      <c r="AG157" t="b">
        <v>1</v>
      </c>
      <c r="AH157" t="b">
        <v>0</v>
      </c>
      <c r="AI157" t="str">
        <f ca="1">IF(OR(Table1[[#This Row],[is_active]]="FALSE",Table1[[#This Row],[Days_Since_Last_Purchase]]&gt;90),"Churned","Active")</f>
        <v>Churned</v>
      </c>
    </row>
    <row r="158" spans="1:35" x14ac:dyDescent="0.25">
      <c r="A158" t="s">
        <v>234</v>
      </c>
      <c r="B158" s="1">
        <v>44134</v>
      </c>
      <c r="C158" t="str">
        <f>TEXT(Table1[[#This Row],[signup_date]],"yyyy")</f>
        <v>2020</v>
      </c>
      <c r="D158" t="str">
        <f>TEXT(Table1[[#This Row],[signup_date]],"mmm")</f>
        <v>Oct</v>
      </c>
      <c r="E158" s="3">
        <v>45352</v>
      </c>
      <c r="F158" s="3">
        <v>45689</v>
      </c>
      <c r="G158" s="3" t="str">
        <f>TEXT(Table1[[#This Row],[last_purchase_date]],"yyyy")</f>
        <v>2025</v>
      </c>
      <c r="H158" s="2">
        <f ca="1">IFERROR(TODAY()-Table1[[#This Row],[signup_date]]," - ")</f>
        <v>1846</v>
      </c>
      <c r="I158" s="2">
        <f ca="1">IFERROR(TODAY()-Table1[[#This Row],[last_purchase_date]]," - ")</f>
        <v>291</v>
      </c>
      <c r="J158" s="2">
        <f ca="1">IFERROR(1/Table1[[#This Row],[Days_Since_Last_Purchase]],0)</f>
        <v>3.4364261168384879E-3</v>
      </c>
      <c r="K158" s="3" t="str">
        <f t="shared" si="4"/>
        <v>Has Purchased</v>
      </c>
      <c r="L158">
        <v>3</v>
      </c>
      <c r="M158">
        <v>143.41</v>
      </c>
      <c r="N158">
        <v>47.8</v>
      </c>
      <c r="O158">
        <v>35.659999999999997</v>
      </c>
      <c r="P158" t="s">
        <v>87</v>
      </c>
      <c r="Q158" t="s">
        <v>69</v>
      </c>
      <c r="R158" t="s">
        <v>48</v>
      </c>
      <c r="S158">
        <v>41</v>
      </c>
      <c r="T158" t="s">
        <v>34</v>
      </c>
      <c r="U158" t="s">
        <v>55</v>
      </c>
      <c r="V158" t="s">
        <v>63</v>
      </c>
      <c r="W158" t="s">
        <v>45</v>
      </c>
      <c r="X158">
        <v>1</v>
      </c>
      <c r="Y158">
        <v>1</v>
      </c>
      <c r="Z158">
        <v>0</v>
      </c>
      <c r="AA158">
        <v>1</v>
      </c>
      <c r="AB158">
        <v>0</v>
      </c>
      <c r="AC158" s="2" t="s">
        <v>2542</v>
      </c>
      <c r="AD158" s="2" t="str">
        <f t="shared" si="5"/>
        <v>Never Contacted</v>
      </c>
      <c r="AE158">
        <v>0</v>
      </c>
      <c r="AF158" t="s">
        <v>38</v>
      </c>
      <c r="AG158" t="b">
        <v>1</v>
      </c>
      <c r="AH158" t="b">
        <v>0</v>
      </c>
      <c r="AI158" t="str">
        <f ca="1">IF(OR(Table1[[#This Row],[is_active]]="FALSE",Table1[[#This Row],[Days_Since_Last_Purchase]]&gt;90),"Churned","Active")</f>
        <v>Churned</v>
      </c>
    </row>
    <row r="159" spans="1:35" x14ac:dyDescent="0.25">
      <c r="A159" t="s">
        <v>235</v>
      </c>
      <c r="B159" s="1">
        <v>45450</v>
      </c>
      <c r="C159" t="str">
        <f>TEXT(Table1[[#This Row],[signup_date]],"yyyy")</f>
        <v>2024</v>
      </c>
      <c r="D159" t="str">
        <f>TEXT(Table1[[#This Row],[signup_date]],"mmm")</f>
        <v>Jun</v>
      </c>
      <c r="E159" s="3">
        <v>45626</v>
      </c>
      <c r="F159" s="3">
        <v>45636</v>
      </c>
      <c r="G159" s="3" t="str">
        <f>TEXT(Table1[[#This Row],[last_purchase_date]],"yyyy")</f>
        <v>2024</v>
      </c>
      <c r="H159" s="2">
        <f ca="1">IFERROR(TODAY()-Table1[[#This Row],[signup_date]]," - ")</f>
        <v>530</v>
      </c>
      <c r="I159" s="2">
        <f ca="1">IFERROR(TODAY()-Table1[[#This Row],[last_purchase_date]]," - ")</f>
        <v>344</v>
      </c>
      <c r="J159" s="2">
        <f ca="1">IFERROR(1/Table1[[#This Row],[Days_Since_Last_Purchase]],0)</f>
        <v>2.9069767441860465E-3</v>
      </c>
      <c r="K159" s="3" t="str">
        <f t="shared" si="4"/>
        <v>Has Purchased</v>
      </c>
      <c r="L159">
        <v>5</v>
      </c>
      <c r="M159">
        <v>303.89</v>
      </c>
      <c r="N159">
        <v>60.78</v>
      </c>
      <c r="O159">
        <v>28.12</v>
      </c>
      <c r="P159" t="s">
        <v>87</v>
      </c>
      <c r="Q159" t="s">
        <v>104</v>
      </c>
      <c r="R159" t="s">
        <v>42</v>
      </c>
      <c r="S159">
        <v>31</v>
      </c>
      <c r="T159" t="s">
        <v>34</v>
      </c>
      <c r="U159" t="s">
        <v>50</v>
      </c>
      <c r="V159" t="s">
        <v>44</v>
      </c>
      <c r="W159" t="s">
        <v>72</v>
      </c>
      <c r="X159">
        <v>1</v>
      </c>
      <c r="Y159">
        <v>0</v>
      </c>
      <c r="Z159">
        <v>0</v>
      </c>
      <c r="AA159">
        <v>0</v>
      </c>
      <c r="AB159">
        <v>3</v>
      </c>
      <c r="AC159" s="3">
        <v>45704</v>
      </c>
      <c r="AD159" s="2" t="str">
        <f t="shared" si="5"/>
        <v>Contacted</v>
      </c>
      <c r="AE159">
        <v>5</v>
      </c>
      <c r="AF159" t="s">
        <v>52</v>
      </c>
      <c r="AG159" t="b">
        <v>0</v>
      </c>
      <c r="AH159" t="b">
        <v>1</v>
      </c>
      <c r="AI159" t="str">
        <f ca="1">IF(OR(Table1[[#This Row],[is_active]]="FALSE",Table1[[#This Row],[Days_Since_Last_Purchase]]&gt;90),"Churned","Active")</f>
        <v>Churned</v>
      </c>
    </row>
    <row r="160" spans="1:35" x14ac:dyDescent="0.25">
      <c r="A160" t="s">
        <v>236</v>
      </c>
      <c r="B160" s="1">
        <v>44370</v>
      </c>
      <c r="C160" t="str">
        <f>TEXT(Table1[[#This Row],[signup_date]],"yyyy")</f>
        <v>2021</v>
      </c>
      <c r="D160" t="str">
        <f>TEXT(Table1[[#This Row],[signup_date]],"mmm")</f>
        <v>Jun</v>
      </c>
      <c r="E160" s="3" t="s">
        <v>2542</v>
      </c>
      <c r="F160" s="3" t="s">
        <v>2542</v>
      </c>
      <c r="G160" s="3" t="str">
        <f>TEXT(Table1[[#This Row],[last_purchase_date]],"yyyy")</f>
        <v>-</v>
      </c>
      <c r="H160" s="2">
        <f ca="1">IFERROR(TODAY()-Table1[[#This Row],[signup_date]]," - ")</f>
        <v>1610</v>
      </c>
      <c r="I160" s="2" t="str">
        <f ca="1">IFERROR(TODAY()-Table1[[#This Row],[last_purchase_date]]," - ")</f>
        <v xml:space="preserve"> - </v>
      </c>
      <c r="J160" s="2">
        <f ca="1">IFERROR(1/Table1[[#This Row],[Days_Since_Last_Purchase]],0)</f>
        <v>0</v>
      </c>
      <c r="K160" s="3" t="str">
        <f t="shared" si="4"/>
        <v>Never Purchase</v>
      </c>
      <c r="L160">
        <v>0</v>
      </c>
      <c r="M160">
        <v>0</v>
      </c>
      <c r="N160">
        <v>0</v>
      </c>
      <c r="O160">
        <v>0</v>
      </c>
      <c r="P160" t="s">
        <v>65</v>
      </c>
      <c r="Q160" t="s">
        <v>88</v>
      </c>
      <c r="R160" t="s">
        <v>42</v>
      </c>
      <c r="S160">
        <v>19</v>
      </c>
      <c r="T160" t="s">
        <v>49</v>
      </c>
      <c r="U160" t="s">
        <v>50</v>
      </c>
      <c r="V160" t="s">
        <v>35</v>
      </c>
      <c r="W160" t="s">
        <v>45</v>
      </c>
      <c r="X160">
        <v>0</v>
      </c>
      <c r="Y160">
        <v>0</v>
      </c>
      <c r="Z160">
        <v>0</v>
      </c>
      <c r="AA160">
        <v>0</v>
      </c>
      <c r="AB160">
        <v>0</v>
      </c>
      <c r="AC160" s="2" t="s">
        <v>2542</v>
      </c>
      <c r="AD160" s="2" t="str">
        <f t="shared" si="5"/>
        <v>Never Contacted</v>
      </c>
      <c r="AE160">
        <v>0</v>
      </c>
      <c r="AF160" t="s">
        <v>73</v>
      </c>
      <c r="AG160" t="b">
        <v>1</v>
      </c>
      <c r="AH160" t="b">
        <v>0</v>
      </c>
      <c r="AI160" t="str">
        <f ca="1">IF(OR(Table1[[#This Row],[is_active]]="FALSE",Table1[[#This Row],[Days_Since_Last_Purchase]]&gt;90),"Churned","Active")</f>
        <v>Churned</v>
      </c>
    </row>
    <row r="161" spans="1:35" x14ac:dyDescent="0.25">
      <c r="A161" t="s">
        <v>237</v>
      </c>
      <c r="B161" s="1">
        <v>44272</v>
      </c>
      <c r="C161" t="str">
        <f>TEXT(Table1[[#This Row],[signup_date]],"yyyy")</f>
        <v>2021</v>
      </c>
      <c r="D161" t="str">
        <f>TEXT(Table1[[#This Row],[signup_date]],"mmm")</f>
        <v>Mar</v>
      </c>
      <c r="E161" s="3">
        <v>44545</v>
      </c>
      <c r="F161" s="3">
        <v>44944</v>
      </c>
      <c r="G161" s="3" t="str">
        <f>TEXT(Table1[[#This Row],[last_purchase_date]],"yyyy")</f>
        <v>2023</v>
      </c>
      <c r="H161" s="2">
        <f ca="1">IFERROR(TODAY()-Table1[[#This Row],[signup_date]]," - ")</f>
        <v>1708</v>
      </c>
      <c r="I161" s="2">
        <f ca="1">IFERROR(TODAY()-Table1[[#This Row],[last_purchase_date]]," - ")</f>
        <v>1036</v>
      </c>
      <c r="J161" s="2">
        <f ca="1">IFERROR(1/Table1[[#This Row],[Days_Since_Last_Purchase]],0)</f>
        <v>9.6525096525096527E-4</v>
      </c>
      <c r="K161" s="3" t="str">
        <f t="shared" si="4"/>
        <v>Has Purchased</v>
      </c>
      <c r="L161">
        <v>5</v>
      </c>
      <c r="M161">
        <v>262.98</v>
      </c>
      <c r="N161">
        <v>52.6</v>
      </c>
      <c r="O161">
        <v>63.91</v>
      </c>
      <c r="P161" t="s">
        <v>65</v>
      </c>
      <c r="Q161" t="s">
        <v>88</v>
      </c>
      <c r="R161" t="s">
        <v>48</v>
      </c>
      <c r="S161">
        <v>30</v>
      </c>
      <c r="T161" t="s">
        <v>70</v>
      </c>
      <c r="U161" t="s">
        <v>55</v>
      </c>
      <c r="V161" t="s">
        <v>63</v>
      </c>
      <c r="W161" t="s">
        <v>96</v>
      </c>
      <c r="X161">
        <v>0</v>
      </c>
      <c r="Y161">
        <v>0</v>
      </c>
      <c r="Z161">
        <v>0</v>
      </c>
      <c r="AA161">
        <v>0</v>
      </c>
      <c r="AB161">
        <v>2</v>
      </c>
      <c r="AC161" s="3">
        <v>44333</v>
      </c>
      <c r="AD161" s="2" t="str">
        <f t="shared" si="5"/>
        <v>Contacted</v>
      </c>
      <c r="AE161">
        <v>0</v>
      </c>
      <c r="AF161" t="s">
        <v>38</v>
      </c>
      <c r="AG161" t="b">
        <v>1</v>
      </c>
      <c r="AH161" t="b">
        <v>1</v>
      </c>
      <c r="AI161" t="str">
        <f ca="1">IF(OR(Table1[[#This Row],[is_active]]="FALSE",Table1[[#This Row],[Days_Since_Last_Purchase]]&gt;90),"Churned","Active")</f>
        <v>Churned</v>
      </c>
    </row>
    <row r="162" spans="1:35" x14ac:dyDescent="0.25">
      <c r="A162" t="s">
        <v>238</v>
      </c>
      <c r="B162" s="1">
        <v>45492</v>
      </c>
      <c r="C162" t="str">
        <f>TEXT(Table1[[#This Row],[signup_date]],"yyyy")</f>
        <v>2024</v>
      </c>
      <c r="D162" t="str">
        <f>TEXT(Table1[[#This Row],[signup_date]],"mmm")</f>
        <v>Jul</v>
      </c>
      <c r="E162" s="3">
        <v>45911</v>
      </c>
      <c r="F162" s="3">
        <v>45933</v>
      </c>
      <c r="G162" s="3" t="str">
        <f>TEXT(Table1[[#This Row],[last_purchase_date]],"yyyy")</f>
        <v>2025</v>
      </c>
      <c r="H162" s="2">
        <f ca="1">IFERROR(TODAY()-Table1[[#This Row],[signup_date]]," - ")</f>
        <v>488</v>
      </c>
      <c r="I162" s="2">
        <f ca="1">IFERROR(TODAY()-Table1[[#This Row],[last_purchase_date]]," - ")</f>
        <v>47</v>
      </c>
      <c r="J162" s="2">
        <f ca="1">IFERROR(1/Table1[[#This Row],[Days_Since_Last_Purchase]],0)</f>
        <v>2.1276595744680851E-2</v>
      </c>
      <c r="K162" s="3" t="str">
        <f t="shared" si="4"/>
        <v>Has Purchased</v>
      </c>
      <c r="L162">
        <v>4</v>
      </c>
      <c r="M162">
        <v>201.67</v>
      </c>
      <c r="N162">
        <v>50.42</v>
      </c>
      <c r="O162">
        <v>19.11</v>
      </c>
      <c r="P162" t="s">
        <v>65</v>
      </c>
      <c r="Q162" t="s">
        <v>54</v>
      </c>
      <c r="R162" t="s">
        <v>48</v>
      </c>
      <c r="S162">
        <v>39</v>
      </c>
      <c r="T162" t="s">
        <v>34</v>
      </c>
      <c r="U162" t="s">
        <v>50</v>
      </c>
      <c r="V162" t="s">
        <v>67</v>
      </c>
      <c r="W162" t="s">
        <v>72</v>
      </c>
      <c r="X162">
        <v>0</v>
      </c>
      <c r="Y162">
        <v>0</v>
      </c>
      <c r="Z162">
        <v>0</v>
      </c>
      <c r="AA162">
        <v>1</v>
      </c>
      <c r="AB162">
        <v>2</v>
      </c>
      <c r="AC162" s="2" t="s">
        <v>2542</v>
      </c>
      <c r="AD162" s="2" t="str">
        <f t="shared" si="5"/>
        <v>Never Contacted</v>
      </c>
      <c r="AE162">
        <v>0</v>
      </c>
      <c r="AF162" t="s">
        <v>38</v>
      </c>
      <c r="AG162" t="b">
        <v>1</v>
      </c>
      <c r="AH162" t="b">
        <v>0</v>
      </c>
      <c r="AI162" t="str">
        <f ca="1">IF(OR(Table1[[#This Row],[is_active]]="FALSE",Table1[[#This Row],[Days_Since_Last_Purchase]]&gt;90),"Churned","Active")</f>
        <v>Active</v>
      </c>
    </row>
    <row r="163" spans="1:35" x14ac:dyDescent="0.25">
      <c r="A163" t="s">
        <v>239</v>
      </c>
      <c r="B163" s="1">
        <v>43973</v>
      </c>
      <c r="C163" t="str">
        <f>TEXT(Table1[[#This Row],[signup_date]],"yyyy")</f>
        <v>2020</v>
      </c>
      <c r="D163" t="str">
        <f>TEXT(Table1[[#This Row],[signup_date]],"mmm")</f>
        <v>May</v>
      </c>
      <c r="E163" s="3">
        <v>45161</v>
      </c>
      <c r="F163" s="3">
        <v>45284</v>
      </c>
      <c r="G163" s="3" t="str">
        <f>TEXT(Table1[[#This Row],[last_purchase_date]],"yyyy")</f>
        <v>2023</v>
      </c>
      <c r="H163" s="2">
        <f ca="1">IFERROR(TODAY()-Table1[[#This Row],[signup_date]]," - ")</f>
        <v>2007</v>
      </c>
      <c r="I163" s="2">
        <f ca="1">IFERROR(TODAY()-Table1[[#This Row],[last_purchase_date]]," - ")</f>
        <v>696</v>
      </c>
      <c r="J163" s="2">
        <f ca="1">IFERROR(1/Table1[[#This Row],[Days_Since_Last_Purchase]],0)</f>
        <v>1.4367816091954023E-3</v>
      </c>
      <c r="K163" s="3" t="str">
        <f t="shared" si="4"/>
        <v>Has Purchased</v>
      </c>
      <c r="L163">
        <v>6</v>
      </c>
      <c r="M163">
        <v>359.86</v>
      </c>
      <c r="N163">
        <v>59.98</v>
      </c>
      <c r="O163">
        <v>76.819999999999993</v>
      </c>
      <c r="P163" t="s">
        <v>47</v>
      </c>
      <c r="Q163" t="s">
        <v>32</v>
      </c>
      <c r="R163" t="s">
        <v>48</v>
      </c>
      <c r="S163">
        <v>39</v>
      </c>
      <c r="T163" t="s">
        <v>34</v>
      </c>
      <c r="U163" t="s">
        <v>66</v>
      </c>
      <c r="V163" t="s">
        <v>63</v>
      </c>
      <c r="W163" t="s">
        <v>72</v>
      </c>
      <c r="X163">
        <v>0</v>
      </c>
      <c r="Y163">
        <v>0</v>
      </c>
      <c r="Z163">
        <v>0</v>
      </c>
      <c r="AA163">
        <v>0</v>
      </c>
      <c r="AB163">
        <v>2</v>
      </c>
      <c r="AC163" s="3">
        <v>45795</v>
      </c>
      <c r="AD163" s="2" t="str">
        <f t="shared" si="5"/>
        <v>Contacted</v>
      </c>
      <c r="AE163">
        <v>0</v>
      </c>
      <c r="AF163" t="s">
        <v>38</v>
      </c>
      <c r="AG163" t="b">
        <v>1</v>
      </c>
      <c r="AH163" t="b">
        <v>0</v>
      </c>
      <c r="AI163" t="str">
        <f ca="1">IF(OR(Table1[[#This Row],[is_active]]="FALSE",Table1[[#This Row],[Days_Since_Last_Purchase]]&gt;90),"Churned","Active")</f>
        <v>Churned</v>
      </c>
    </row>
    <row r="164" spans="1:35" x14ac:dyDescent="0.25">
      <c r="A164" t="s">
        <v>240</v>
      </c>
      <c r="B164" s="1">
        <v>44178</v>
      </c>
      <c r="C164" t="str">
        <f>TEXT(Table1[[#This Row],[signup_date]],"yyyy")</f>
        <v>2020</v>
      </c>
      <c r="D164" t="str">
        <f>TEXT(Table1[[#This Row],[signup_date]],"mmm")</f>
        <v>Dec</v>
      </c>
      <c r="E164" s="3">
        <v>45266</v>
      </c>
      <c r="F164" s="3">
        <v>45671</v>
      </c>
      <c r="G164" s="3" t="str">
        <f>TEXT(Table1[[#This Row],[last_purchase_date]],"yyyy")</f>
        <v>2025</v>
      </c>
      <c r="H164" s="2">
        <f ca="1">IFERROR(TODAY()-Table1[[#This Row],[signup_date]]," - ")</f>
        <v>1802</v>
      </c>
      <c r="I164" s="2">
        <f ca="1">IFERROR(TODAY()-Table1[[#This Row],[last_purchase_date]]," - ")</f>
        <v>309</v>
      </c>
      <c r="J164" s="2">
        <f ca="1">IFERROR(1/Table1[[#This Row],[Days_Since_Last_Purchase]],0)</f>
        <v>3.2362459546925568E-3</v>
      </c>
      <c r="K164" s="3" t="str">
        <f t="shared" si="4"/>
        <v>Has Purchased</v>
      </c>
      <c r="L164">
        <v>2</v>
      </c>
      <c r="M164">
        <v>103.55</v>
      </c>
      <c r="N164">
        <v>51.78</v>
      </c>
      <c r="O164">
        <v>46.86</v>
      </c>
      <c r="P164" t="s">
        <v>31</v>
      </c>
      <c r="Q164" t="s">
        <v>104</v>
      </c>
      <c r="R164" t="s">
        <v>48</v>
      </c>
      <c r="S164">
        <v>25</v>
      </c>
      <c r="T164" t="s">
        <v>70</v>
      </c>
      <c r="U164" t="s">
        <v>50</v>
      </c>
      <c r="V164" t="s">
        <v>67</v>
      </c>
      <c r="W164" t="s">
        <v>85</v>
      </c>
      <c r="X164">
        <v>1</v>
      </c>
      <c r="Y164">
        <v>0</v>
      </c>
      <c r="Z164">
        <v>1</v>
      </c>
      <c r="AA164">
        <v>0</v>
      </c>
      <c r="AB164">
        <v>0</v>
      </c>
      <c r="AC164" s="3">
        <v>45589</v>
      </c>
      <c r="AD164" s="2" t="str">
        <f t="shared" si="5"/>
        <v>Contacted</v>
      </c>
      <c r="AE164">
        <v>8</v>
      </c>
      <c r="AF164" t="s">
        <v>38</v>
      </c>
      <c r="AG164" t="b">
        <v>1</v>
      </c>
      <c r="AH164" t="b">
        <v>1</v>
      </c>
      <c r="AI164" t="str">
        <f ca="1">IF(OR(Table1[[#This Row],[is_active]]="FALSE",Table1[[#This Row],[Days_Since_Last_Purchase]]&gt;90),"Churned","Active")</f>
        <v>Churned</v>
      </c>
    </row>
    <row r="165" spans="1:35" x14ac:dyDescent="0.25">
      <c r="A165" t="s">
        <v>241</v>
      </c>
      <c r="B165" s="1">
        <v>43912</v>
      </c>
      <c r="C165" t="str">
        <f>TEXT(Table1[[#This Row],[signup_date]],"yyyy")</f>
        <v>2020</v>
      </c>
      <c r="D165" t="str">
        <f>TEXT(Table1[[#This Row],[signup_date]],"mmm")</f>
        <v>Mar</v>
      </c>
      <c r="E165" s="3">
        <v>43922</v>
      </c>
      <c r="F165" s="3">
        <v>44638</v>
      </c>
      <c r="G165" s="3" t="str">
        <f>TEXT(Table1[[#This Row],[last_purchase_date]],"yyyy")</f>
        <v>2022</v>
      </c>
      <c r="H165" s="2">
        <f ca="1">IFERROR(TODAY()-Table1[[#This Row],[signup_date]]," - ")</f>
        <v>2068</v>
      </c>
      <c r="I165" s="2">
        <f ca="1">IFERROR(TODAY()-Table1[[#This Row],[last_purchase_date]]," - ")</f>
        <v>1342</v>
      </c>
      <c r="J165" s="2">
        <f ca="1">IFERROR(1/Table1[[#This Row],[Days_Since_Last_Purchase]],0)</f>
        <v>7.4515648286140089E-4</v>
      </c>
      <c r="K165" s="3" t="str">
        <f t="shared" si="4"/>
        <v>Has Purchased</v>
      </c>
      <c r="L165">
        <v>3</v>
      </c>
      <c r="M165">
        <v>301</v>
      </c>
      <c r="N165">
        <v>100.33</v>
      </c>
      <c r="O165">
        <v>40.29</v>
      </c>
      <c r="P165" t="s">
        <v>47</v>
      </c>
      <c r="Q165" t="s">
        <v>95</v>
      </c>
      <c r="R165" t="s">
        <v>48</v>
      </c>
      <c r="S165">
        <v>25</v>
      </c>
      <c r="T165" t="s">
        <v>70</v>
      </c>
      <c r="U165" t="s">
        <v>55</v>
      </c>
      <c r="V165" t="s">
        <v>56</v>
      </c>
      <c r="W165" t="s">
        <v>36</v>
      </c>
      <c r="X165">
        <v>0</v>
      </c>
      <c r="Y165">
        <v>0</v>
      </c>
      <c r="Z165">
        <v>0</v>
      </c>
      <c r="AA165">
        <v>0</v>
      </c>
      <c r="AB165">
        <v>2</v>
      </c>
      <c r="AC165" s="3">
        <v>45782</v>
      </c>
      <c r="AD165" s="2" t="str">
        <f t="shared" si="5"/>
        <v>Contacted</v>
      </c>
      <c r="AE165">
        <v>0</v>
      </c>
      <c r="AF165" t="s">
        <v>73</v>
      </c>
      <c r="AG165" t="b">
        <v>1</v>
      </c>
      <c r="AH165" t="b">
        <v>1</v>
      </c>
      <c r="AI165" t="str">
        <f ca="1">IF(OR(Table1[[#This Row],[is_active]]="FALSE",Table1[[#This Row],[Days_Since_Last_Purchase]]&gt;90),"Churned","Active")</f>
        <v>Churned</v>
      </c>
    </row>
    <row r="166" spans="1:35" x14ac:dyDescent="0.25">
      <c r="A166" t="s">
        <v>242</v>
      </c>
      <c r="B166" s="1">
        <v>44695</v>
      </c>
      <c r="C166" t="str">
        <f>TEXT(Table1[[#This Row],[signup_date]],"yyyy")</f>
        <v>2022</v>
      </c>
      <c r="D166" t="str">
        <f>TEXT(Table1[[#This Row],[signup_date]],"mmm")</f>
        <v>May</v>
      </c>
      <c r="E166" s="3">
        <v>45361</v>
      </c>
      <c r="F166" s="3">
        <v>45929</v>
      </c>
      <c r="G166" s="3" t="str">
        <f>TEXT(Table1[[#This Row],[last_purchase_date]],"yyyy")</f>
        <v>2025</v>
      </c>
      <c r="H166" s="2">
        <f ca="1">IFERROR(TODAY()-Table1[[#This Row],[signup_date]]," - ")</f>
        <v>1285</v>
      </c>
      <c r="I166" s="2">
        <f ca="1">IFERROR(TODAY()-Table1[[#This Row],[last_purchase_date]]," - ")</f>
        <v>51</v>
      </c>
      <c r="J166" s="2">
        <f ca="1">IFERROR(1/Table1[[#This Row],[Days_Since_Last_Purchase]],0)</f>
        <v>1.9607843137254902E-2</v>
      </c>
      <c r="K166" s="3" t="str">
        <f t="shared" si="4"/>
        <v>Has Purchased</v>
      </c>
      <c r="L166">
        <v>4</v>
      </c>
      <c r="M166">
        <v>263.81</v>
      </c>
      <c r="N166">
        <v>65.95</v>
      </c>
      <c r="O166">
        <v>116.71</v>
      </c>
      <c r="P166" t="s">
        <v>47</v>
      </c>
      <c r="Q166" t="s">
        <v>41</v>
      </c>
      <c r="R166" t="s">
        <v>42</v>
      </c>
      <c r="S166">
        <v>22</v>
      </c>
      <c r="T166" t="s">
        <v>70</v>
      </c>
      <c r="U166" t="s">
        <v>35</v>
      </c>
      <c r="V166" t="s">
        <v>35</v>
      </c>
      <c r="W166" t="s">
        <v>57</v>
      </c>
      <c r="X166">
        <v>1</v>
      </c>
      <c r="Y166">
        <v>0</v>
      </c>
      <c r="Z166">
        <v>0</v>
      </c>
      <c r="AA166">
        <v>0</v>
      </c>
      <c r="AB166">
        <v>0</v>
      </c>
      <c r="AC166" s="3">
        <v>44820</v>
      </c>
      <c r="AD166" s="2" t="str">
        <f t="shared" si="5"/>
        <v>Contacted</v>
      </c>
      <c r="AE166">
        <v>0</v>
      </c>
      <c r="AF166" t="s">
        <v>73</v>
      </c>
      <c r="AG166" t="b">
        <v>1</v>
      </c>
      <c r="AH166" t="b">
        <v>1</v>
      </c>
      <c r="AI166" t="str">
        <f ca="1">IF(OR(Table1[[#This Row],[is_active]]="FALSE",Table1[[#This Row],[Days_Since_Last_Purchase]]&gt;90),"Churned","Active")</f>
        <v>Active</v>
      </c>
    </row>
    <row r="167" spans="1:35" x14ac:dyDescent="0.25">
      <c r="A167" t="s">
        <v>243</v>
      </c>
      <c r="B167" s="1">
        <v>45424</v>
      </c>
      <c r="C167" t="str">
        <f>TEXT(Table1[[#This Row],[signup_date]],"yyyy")</f>
        <v>2024</v>
      </c>
      <c r="D167" t="str">
        <f>TEXT(Table1[[#This Row],[signup_date]],"mmm")</f>
        <v>May</v>
      </c>
      <c r="E167" s="3" t="s">
        <v>2542</v>
      </c>
      <c r="F167" s="3" t="s">
        <v>2542</v>
      </c>
      <c r="G167" s="3" t="str">
        <f>TEXT(Table1[[#This Row],[last_purchase_date]],"yyyy")</f>
        <v>-</v>
      </c>
      <c r="H167" s="2">
        <f ca="1">IFERROR(TODAY()-Table1[[#This Row],[signup_date]]," - ")</f>
        <v>556</v>
      </c>
      <c r="I167" s="2" t="str">
        <f ca="1">IFERROR(TODAY()-Table1[[#This Row],[last_purchase_date]]," - ")</f>
        <v xml:space="preserve"> - </v>
      </c>
      <c r="J167" s="2">
        <f ca="1">IFERROR(1/Table1[[#This Row],[Days_Since_Last_Purchase]],0)</f>
        <v>0</v>
      </c>
      <c r="K167" s="3" t="str">
        <f t="shared" si="4"/>
        <v>Never Purchase</v>
      </c>
      <c r="L167">
        <v>0</v>
      </c>
      <c r="M167">
        <v>0</v>
      </c>
      <c r="N167">
        <v>0</v>
      </c>
      <c r="O167">
        <v>0</v>
      </c>
      <c r="P167" t="s">
        <v>65</v>
      </c>
      <c r="Q167" t="s">
        <v>69</v>
      </c>
      <c r="R167" t="s">
        <v>48</v>
      </c>
      <c r="S167">
        <v>35</v>
      </c>
      <c r="T167" t="s">
        <v>34</v>
      </c>
      <c r="U167" t="s">
        <v>82</v>
      </c>
      <c r="V167" t="s">
        <v>56</v>
      </c>
      <c r="W167" t="s">
        <v>72</v>
      </c>
      <c r="X167">
        <v>0</v>
      </c>
      <c r="Y167">
        <v>0</v>
      </c>
      <c r="Z167">
        <v>0</v>
      </c>
      <c r="AA167">
        <v>0</v>
      </c>
      <c r="AB167">
        <v>0</v>
      </c>
      <c r="AC167" s="3">
        <v>45553</v>
      </c>
      <c r="AD167" s="2" t="str">
        <f t="shared" si="5"/>
        <v>Contacted</v>
      </c>
      <c r="AE167">
        <v>0</v>
      </c>
      <c r="AF167" t="s">
        <v>73</v>
      </c>
      <c r="AG167" t="b">
        <v>1</v>
      </c>
      <c r="AH167" t="b">
        <v>0</v>
      </c>
      <c r="AI167" t="str">
        <f ca="1">IF(OR(Table1[[#This Row],[is_active]]="FALSE",Table1[[#This Row],[Days_Since_Last_Purchase]]&gt;90),"Churned","Active")</f>
        <v>Churned</v>
      </c>
    </row>
    <row r="168" spans="1:35" x14ac:dyDescent="0.25">
      <c r="A168" t="s">
        <v>244</v>
      </c>
      <c r="B168" s="1">
        <v>45115</v>
      </c>
      <c r="C168" t="str">
        <f>TEXT(Table1[[#This Row],[signup_date]],"yyyy")</f>
        <v>2023</v>
      </c>
      <c r="D168" t="str">
        <f>TEXT(Table1[[#This Row],[signup_date]],"mmm")</f>
        <v>Jul</v>
      </c>
      <c r="E168" s="3">
        <v>45696</v>
      </c>
      <c r="F168" s="3">
        <v>45797</v>
      </c>
      <c r="G168" s="3" t="str">
        <f>TEXT(Table1[[#This Row],[last_purchase_date]],"yyyy")</f>
        <v>2025</v>
      </c>
      <c r="H168" s="2">
        <f ca="1">IFERROR(TODAY()-Table1[[#This Row],[signup_date]]," - ")</f>
        <v>865</v>
      </c>
      <c r="I168" s="2">
        <f ca="1">IFERROR(TODAY()-Table1[[#This Row],[last_purchase_date]]," - ")</f>
        <v>183</v>
      </c>
      <c r="J168" s="2">
        <f ca="1">IFERROR(1/Table1[[#This Row],[Days_Since_Last_Purchase]],0)</f>
        <v>5.4644808743169399E-3</v>
      </c>
      <c r="K168" s="3" t="str">
        <f t="shared" si="4"/>
        <v>Has Purchased</v>
      </c>
      <c r="L168">
        <v>4</v>
      </c>
      <c r="M168">
        <v>105.96</v>
      </c>
      <c r="N168">
        <v>26.49</v>
      </c>
      <c r="O168">
        <v>25.86</v>
      </c>
      <c r="P168" t="s">
        <v>40</v>
      </c>
      <c r="Q168" t="s">
        <v>69</v>
      </c>
      <c r="R168" t="s">
        <v>48</v>
      </c>
      <c r="S168">
        <v>21</v>
      </c>
      <c r="T168" t="s">
        <v>70</v>
      </c>
      <c r="U168" t="s">
        <v>35</v>
      </c>
      <c r="V168" t="s">
        <v>35</v>
      </c>
      <c r="W168" t="s">
        <v>96</v>
      </c>
      <c r="X168">
        <v>0</v>
      </c>
      <c r="Y168">
        <v>0</v>
      </c>
      <c r="Z168">
        <v>0</v>
      </c>
      <c r="AA168">
        <v>0</v>
      </c>
      <c r="AB168">
        <v>2</v>
      </c>
      <c r="AC168" s="3">
        <v>45131</v>
      </c>
      <c r="AD168" s="2" t="str">
        <f t="shared" si="5"/>
        <v>Contacted</v>
      </c>
      <c r="AE168">
        <v>2</v>
      </c>
      <c r="AF168" t="s">
        <v>38</v>
      </c>
      <c r="AG168" t="b">
        <v>1</v>
      </c>
      <c r="AH168" t="b">
        <v>1</v>
      </c>
      <c r="AI168" t="str">
        <f ca="1">IF(OR(Table1[[#This Row],[is_active]]="FALSE",Table1[[#This Row],[Days_Since_Last_Purchase]]&gt;90),"Churned","Active")</f>
        <v>Churned</v>
      </c>
    </row>
    <row r="169" spans="1:35" x14ac:dyDescent="0.25">
      <c r="A169" t="s">
        <v>245</v>
      </c>
      <c r="B169" s="1">
        <v>43916</v>
      </c>
      <c r="C169" t="str">
        <f>TEXT(Table1[[#This Row],[signup_date]],"yyyy")</f>
        <v>2020</v>
      </c>
      <c r="D169" t="str">
        <f>TEXT(Table1[[#This Row],[signup_date]],"mmm")</f>
        <v>Mar</v>
      </c>
      <c r="E169" s="3">
        <v>44408</v>
      </c>
      <c r="F169" s="3">
        <v>45312</v>
      </c>
      <c r="G169" s="3" t="str">
        <f>TEXT(Table1[[#This Row],[last_purchase_date]],"yyyy")</f>
        <v>2024</v>
      </c>
      <c r="H169" s="2">
        <f ca="1">IFERROR(TODAY()-Table1[[#This Row],[signup_date]]," - ")</f>
        <v>2064</v>
      </c>
      <c r="I169" s="2">
        <f ca="1">IFERROR(TODAY()-Table1[[#This Row],[last_purchase_date]]," - ")</f>
        <v>668</v>
      </c>
      <c r="J169" s="2">
        <f ca="1">IFERROR(1/Table1[[#This Row],[Days_Since_Last_Purchase]],0)</f>
        <v>1.4970059880239522E-3</v>
      </c>
      <c r="K169" s="3" t="str">
        <f t="shared" si="4"/>
        <v>Has Purchased</v>
      </c>
      <c r="L169">
        <v>4</v>
      </c>
      <c r="M169">
        <v>69.27</v>
      </c>
      <c r="N169">
        <v>17.32</v>
      </c>
      <c r="O169">
        <v>14.17</v>
      </c>
      <c r="P169" t="s">
        <v>40</v>
      </c>
      <c r="Q169" t="s">
        <v>54</v>
      </c>
      <c r="R169" t="s">
        <v>48</v>
      </c>
      <c r="S169">
        <v>24</v>
      </c>
      <c r="T169" t="s">
        <v>70</v>
      </c>
      <c r="U169" t="s">
        <v>90</v>
      </c>
      <c r="V169" t="s">
        <v>63</v>
      </c>
      <c r="W169" t="s">
        <v>100</v>
      </c>
      <c r="X169">
        <v>0</v>
      </c>
      <c r="Y169">
        <v>0</v>
      </c>
      <c r="Z169">
        <v>0</v>
      </c>
      <c r="AA169">
        <v>0</v>
      </c>
      <c r="AB169">
        <v>1</v>
      </c>
      <c r="AC169" s="2" t="s">
        <v>2542</v>
      </c>
      <c r="AD169" s="2" t="str">
        <f t="shared" si="5"/>
        <v>Never Contacted</v>
      </c>
      <c r="AE169">
        <v>0</v>
      </c>
      <c r="AF169" t="s">
        <v>52</v>
      </c>
      <c r="AG169" t="b">
        <v>0</v>
      </c>
      <c r="AH169" t="b">
        <v>0</v>
      </c>
      <c r="AI169" t="str">
        <f ca="1">IF(OR(Table1[[#This Row],[is_active]]="FALSE",Table1[[#This Row],[Days_Since_Last_Purchase]]&gt;90),"Churned","Active")</f>
        <v>Churned</v>
      </c>
    </row>
    <row r="170" spans="1:35" x14ac:dyDescent="0.25">
      <c r="A170" t="s">
        <v>246</v>
      </c>
      <c r="B170" s="1">
        <v>45358</v>
      </c>
      <c r="C170" t="str">
        <f>TEXT(Table1[[#This Row],[signup_date]],"yyyy")</f>
        <v>2024</v>
      </c>
      <c r="D170" t="str">
        <f>TEXT(Table1[[#This Row],[signup_date]],"mmm")</f>
        <v>Mar</v>
      </c>
      <c r="E170" s="3">
        <v>45716</v>
      </c>
      <c r="F170" s="3">
        <v>45774</v>
      </c>
      <c r="G170" s="3" t="str">
        <f>TEXT(Table1[[#This Row],[last_purchase_date]],"yyyy")</f>
        <v>2025</v>
      </c>
      <c r="H170" s="2">
        <f ca="1">IFERROR(TODAY()-Table1[[#This Row],[signup_date]]," - ")</f>
        <v>622</v>
      </c>
      <c r="I170" s="2">
        <f ca="1">IFERROR(TODAY()-Table1[[#This Row],[last_purchase_date]]," - ")</f>
        <v>206</v>
      </c>
      <c r="J170" s="2">
        <f ca="1">IFERROR(1/Table1[[#This Row],[Days_Since_Last_Purchase]],0)</f>
        <v>4.8543689320388345E-3</v>
      </c>
      <c r="K170" s="3" t="str">
        <f t="shared" si="4"/>
        <v>Has Purchased</v>
      </c>
      <c r="L170">
        <v>7</v>
      </c>
      <c r="M170">
        <v>7.62</v>
      </c>
      <c r="N170">
        <v>1.0900000000000001</v>
      </c>
      <c r="O170">
        <v>0.97</v>
      </c>
      <c r="P170" t="s">
        <v>65</v>
      </c>
      <c r="Q170" t="s">
        <v>60</v>
      </c>
      <c r="R170" t="s">
        <v>48</v>
      </c>
      <c r="S170">
        <v>23</v>
      </c>
      <c r="T170" t="s">
        <v>70</v>
      </c>
      <c r="U170" t="s">
        <v>55</v>
      </c>
      <c r="V170" t="s">
        <v>35</v>
      </c>
      <c r="W170" t="s">
        <v>72</v>
      </c>
      <c r="X170">
        <v>0</v>
      </c>
      <c r="Y170">
        <v>0</v>
      </c>
      <c r="Z170">
        <v>0</v>
      </c>
      <c r="AA170">
        <v>1</v>
      </c>
      <c r="AB170">
        <v>4</v>
      </c>
      <c r="AC170" s="2" t="s">
        <v>2542</v>
      </c>
      <c r="AD170" s="2" t="str">
        <f t="shared" si="5"/>
        <v>Never Contacted</v>
      </c>
      <c r="AE170">
        <v>10</v>
      </c>
      <c r="AF170" t="s">
        <v>73</v>
      </c>
      <c r="AG170" t="b">
        <v>1</v>
      </c>
      <c r="AH170" t="b">
        <v>0</v>
      </c>
      <c r="AI170" t="str">
        <f ca="1">IF(OR(Table1[[#This Row],[is_active]]="FALSE",Table1[[#This Row],[Days_Since_Last_Purchase]]&gt;90),"Churned","Active")</f>
        <v>Churned</v>
      </c>
    </row>
    <row r="171" spans="1:35" x14ac:dyDescent="0.25">
      <c r="A171" t="s">
        <v>247</v>
      </c>
      <c r="B171" s="1">
        <v>44741</v>
      </c>
      <c r="C171" t="str">
        <f>TEXT(Table1[[#This Row],[signup_date]],"yyyy")</f>
        <v>2022</v>
      </c>
      <c r="D171" t="str">
        <f>TEXT(Table1[[#This Row],[signup_date]],"mmm")</f>
        <v>Jun</v>
      </c>
      <c r="E171" s="3">
        <v>45128</v>
      </c>
      <c r="F171" s="3">
        <v>45546</v>
      </c>
      <c r="G171" s="3" t="str">
        <f>TEXT(Table1[[#This Row],[last_purchase_date]],"yyyy")</f>
        <v>2024</v>
      </c>
      <c r="H171" s="2">
        <f ca="1">IFERROR(TODAY()-Table1[[#This Row],[signup_date]]," - ")</f>
        <v>1239</v>
      </c>
      <c r="I171" s="2">
        <f ca="1">IFERROR(TODAY()-Table1[[#This Row],[last_purchase_date]]," - ")</f>
        <v>434</v>
      </c>
      <c r="J171" s="2">
        <f ca="1">IFERROR(1/Table1[[#This Row],[Days_Since_Last_Purchase]],0)</f>
        <v>2.304147465437788E-3</v>
      </c>
      <c r="K171" s="3" t="str">
        <f t="shared" si="4"/>
        <v>Has Purchased</v>
      </c>
      <c r="L171">
        <v>1</v>
      </c>
      <c r="M171">
        <v>42.86</v>
      </c>
      <c r="N171">
        <v>42.86</v>
      </c>
      <c r="O171">
        <v>50.43</v>
      </c>
      <c r="P171" t="s">
        <v>31</v>
      </c>
      <c r="Q171" t="s">
        <v>76</v>
      </c>
      <c r="R171" t="s">
        <v>48</v>
      </c>
      <c r="S171">
        <v>26</v>
      </c>
      <c r="T171" t="s">
        <v>70</v>
      </c>
      <c r="U171" t="s">
        <v>82</v>
      </c>
      <c r="V171" t="s">
        <v>56</v>
      </c>
      <c r="W171" t="s">
        <v>36</v>
      </c>
      <c r="X171">
        <v>0</v>
      </c>
      <c r="Y171">
        <v>0</v>
      </c>
      <c r="Z171">
        <v>0</v>
      </c>
      <c r="AA171">
        <v>0</v>
      </c>
      <c r="AB171">
        <v>1</v>
      </c>
      <c r="AC171" s="2" t="s">
        <v>2542</v>
      </c>
      <c r="AD171" s="2" t="str">
        <f t="shared" si="5"/>
        <v>Never Contacted</v>
      </c>
      <c r="AE171">
        <v>2</v>
      </c>
      <c r="AF171" t="s">
        <v>38</v>
      </c>
      <c r="AG171" t="b">
        <v>1</v>
      </c>
      <c r="AH171" t="b">
        <v>1</v>
      </c>
      <c r="AI171" t="str">
        <f ca="1">IF(OR(Table1[[#This Row],[is_active]]="FALSE",Table1[[#This Row],[Days_Since_Last_Purchase]]&gt;90),"Churned","Active")</f>
        <v>Churned</v>
      </c>
    </row>
    <row r="172" spans="1:35" x14ac:dyDescent="0.25">
      <c r="A172" t="s">
        <v>248</v>
      </c>
      <c r="B172" s="1">
        <v>44776</v>
      </c>
      <c r="C172" t="str">
        <f>TEXT(Table1[[#This Row],[signup_date]],"yyyy")</f>
        <v>2022</v>
      </c>
      <c r="D172" t="str">
        <f>TEXT(Table1[[#This Row],[signup_date]],"mmm")</f>
        <v>Aug</v>
      </c>
      <c r="E172" s="3">
        <v>45734</v>
      </c>
      <c r="F172" s="3" t="s">
        <v>2542</v>
      </c>
      <c r="G172" s="3" t="str">
        <f>TEXT(Table1[[#This Row],[last_purchase_date]],"yyyy")</f>
        <v>-</v>
      </c>
      <c r="H172" s="2">
        <f ca="1">IFERROR(TODAY()-Table1[[#This Row],[signup_date]]," - ")</f>
        <v>1204</v>
      </c>
      <c r="I172" s="2" t="str">
        <f ca="1">IFERROR(TODAY()-Table1[[#This Row],[last_purchase_date]]," - ")</f>
        <v xml:space="preserve"> - </v>
      </c>
      <c r="J172" s="2">
        <f ca="1">IFERROR(1/Table1[[#This Row],[Days_Since_Last_Purchase]],0)</f>
        <v>0</v>
      </c>
      <c r="K172" s="3" t="str">
        <f t="shared" si="4"/>
        <v>Has Purchased</v>
      </c>
      <c r="L172">
        <v>0</v>
      </c>
      <c r="M172">
        <v>0</v>
      </c>
      <c r="N172">
        <v>0</v>
      </c>
      <c r="O172">
        <v>0</v>
      </c>
      <c r="P172" t="s">
        <v>47</v>
      </c>
      <c r="Q172" t="s">
        <v>80</v>
      </c>
      <c r="R172" t="s">
        <v>48</v>
      </c>
      <c r="S172">
        <v>28</v>
      </c>
      <c r="T172" t="s">
        <v>70</v>
      </c>
      <c r="U172" t="s">
        <v>50</v>
      </c>
      <c r="V172" t="s">
        <v>44</v>
      </c>
      <c r="W172" t="s">
        <v>72</v>
      </c>
      <c r="X172">
        <v>0</v>
      </c>
      <c r="Y172">
        <v>0</v>
      </c>
      <c r="Z172">
        <v>0</v>
      </c>
      <c r="AA172">
        <v>0</v>
      </c>
      <c r="AB172">
        <v>0</v>
      </c>
      <c r="AC172" s="3">
        <v>45410</v>
      </c>
      <c r="AD172" s="2" t="str">
        <f t="shared" si="5"/>
        <v>Contacted</v>
      </c>
      <c r="AE172">
        <v>0</v>
      </c>
      <c r="AF172" t="s">
        <v>73</v>
      </c>
      <c r="AG172" t="b">
        <v>0</v>
      </c>
      <c r="AH172" t="b">
        <v>0</v>
      </c>
      <c r="AI172" t="str">
        <f ca="1">IF(OR(Table1[[#This Row],[is_active]]="FALSE",Table1[[#This Row],[Days_Since_Last_Purchase]]&gt;90),"Churned","Active")</f>
        <v>Churned</v>
      </c>
    </row>
    <row r="173" spans="1:35" x14ac:dyDescent="0.25">
      <c r="A173" t="s">
        <v>249</v>
      </c>
      <c r="B173" s="1">
        <v>44800</v>
      </c>
      <c r="C173" t="str">
        <f>TEXT(Table1[[#This Row],[signup_date]],"yyyy")</f>
        <v>2022</v>
      </c>
      <c r="D173" t="str">
        <f>TEXT(Table1[[#This Row],[signup_date]],"mmm")</f>
        <v>Aug</v>
      </c>
      <c r="E173" s="3">
        <v>45882</v>
      </c>
      <c r="F173" s="3">
        <v>45937</v>
      </c>
      <c r="G173" s="3" t="str">
        <f>TEXT(Table1[[#This Row],[last_purchase_date]],"yyyy")</f>
        <v>2025</v>
      </c>
      <c r="H173" s="2">
        <f ca="1">IFERROR(TODAY()-Table1[[#This Row],[signup_date]]," - ")</f>
        <v>1180</v>
      </c>
      <c r="I173" s="2">
        <f ca="1">IFERROR(TODAY()-Table1[[#This Row],[last_purchase_date]]," - ")</f>
        <v>43</v>
      </c>
      <c r="J173" s="2">
        <f ca="1">IFERROR(1/Table1[[#This Row],[Days_Since_Last_Purchase]],0)</f>
        <v>2.3255813953488372E-2</v>
      </c>
      <c r="K173" s="3" t="str">
        <f t="shared" si="4"/>
        <v>Has Purchased</v>
      </c>
      <c r="L173">
        <v>1</v>
      </c>
      <c r="M173">
        <v>74.930000000000007</v>
      </c>
      <c r="N173">
        <v>74.930000000000007</v>
      </c>
      <c r="O173">
        <v>14.34</v>
      </c>
      <c r="P173" t="s">
        <v>65</v>
      </c>
      <c r="Q173" t="s">
        <v>60</v>
      </c>
      <c r="R173" t="s">
        <v>48</v>
      </c>
      <c r="S173">
        <v>33</v>
      </c>
      <c r="T173" t="s">
        <v>34</v>
      </c>
      <c r="U173" t="s">
        <v>50</v>
      </c>
      <c r="V173" t="s">
        <v>56</v>
      </c>
      <c r="W173" t="s">
        <v>85</v>
      </c>
      <c r="X173">
        <v>0</v>
      </c>
      <c r="Y173">
        <v>1</v>
      </c>
      <c r="Z173">
        <v>0</v>
      </c>
      <c r="AA173">
        <v>0</v>
      </c>
      <c r="AB173">
        <v>0</v>
      </c>
      <c r="AC173" s="3">
        <v>45598</v>
      </c>
      <c r="AD173" s="2" t="str">
        <f t="shared" si="5"/>
        <v>Contacted</v>
      </c>
      <c r="AE173">
        <v>0</v>
      </c>
      <c r="AF173" t="s">
        <v>52</v>
      </c>
      <c r="AG173" t="b">
        <v>1</v>
      </c>
      <c r="AH173" t="b">
        <v>1</v>
      </c>
      <c r="AI173" t="str">
        <f ca="1">IF(OR(Table1[[#This Row],[is_active]]="FALSE",Table1[[#This Row],[Days_Since_Last_Purchase]]&gt;90),"Churned","Active")</f>
        <v>Active</v>
      </c>
    </row>
    <row r="174" spans="1:35" x14ac:dyDescent="0.25">
      <c r="A174" t="s">
        <v>250</v>
      </c>
      <c r="B174" s="1">
        <v>44607</v>
      </c>
      <c r="C174" t="str">
        <f>TEXT(Table1[[#This Row],[signup_date]],"yyyy")</f>
        <v>2022</v>
      </c>
      <c r="D174" t="str">
        <f>TEXT(Table1[[#This Row],[signup_date]],"mmm")</f>
        <v>Feb</v>
      </c>
      <c r="E174" s="3">
        <v>45758</v>
      </c>
      <c r="F174" s="3">
        <v>45883</v>
      </c>
      <c r="G174" s="3" t="str">
        <f>TEXT(Table1[[#This Row],[last_purchase_date]],"yyyy")</f>
        <v>2025</v>
      </c>
      <c r="H174" s="2">
        <f ca="1">IFERROR(TODAY()-Table1[[#This Row],[signup_date]]," - ")</f>
        <v>1373</v>
      </c>
      <c r="I174" s="2">
        <f ca="1">IFERROR(TODAY()-Table1[[#This Row],[last_purchase_date]]," - ")</f>
        <v>97</v>
      </c>
      <c r="J174" s="2">
        <f ca="1">IFERROR(1/Table1[[#This Row],[Days_Since_Last_Purchase]],0)</f>
        <v>1.0309278350515464E-2</v>
      </c>
      <c r="K174" s="3" t="str">
        <f t="shared" si="4"/>
        <v>Has Purchased</v>
      </c>
      <c r="L174">
        <v>4</v>
      </c>
      <c r="M174">
        <v>233.45</v>
      </c>
      <c r="N174">
        <v>58.36</v>
      </c>
      <c r="O174">
        <v>64.08</v>
      </c>
      <c r="P174" t="s">
        <v>65</v>
      </c>
      <c r="Q174" t="s">
        <v>104</v>
      </c>
      <c r="R174" t="s">
        <v>48</v>
      </c>
      <c r="S174">
        <v>37</v>
      </c>
      <c r="T174" t="s">
        <v>34</v>
      </c>
      <c r="U174" t="s">
        <v>82</v>
      </c>
      <c r="V174" t="s">
        <v>67</v>
      </c>
      <c r="W174" t="s">
        <v>45</v>
      </c>
      <c r="X174">
        <v>0</v>
      </c>
      <c r="Y174">
        <v>0</v>
      </c>
      <c r="Z174">
        <v>0</v>
      </c>
      <c r="AA174">
        <v>0</v>
      </c>
      <c r="AB174">
        <v>1</v>
      </c>
      <c r="AC174" s="3">
        <v>45478</v>
      </c>
      <c r="AD174" s="2" t="str">
        <f t="shared" si="5"/>
        <v>Contacted</v>
      </c>
      <c r="AE174">
        <v>6</v>
      </c>
      <c r="AF174" t="s">
        <v>73</v>
      </c>
      <c r="AG174" t="b">
        <v>1</v>
      </c>
      <c r="AH174" t="b">
        <v>1</v>
      </c>
      <c r="AI174" t="str">
        <f ca="1">IF(OR(Table1[[#This Row],[is_active]]="FALSE",Table1[[#This Row],[Days_Since_Last_Purchase]]&gt;90),"Churned","Active")</f>
        <v>Churned</v>
      </c>
    </row>
    <row r="175" spans="1:35" x14ac:dyDescent="0.25">
      <c r="A175" t="s">
        <v>251</v>
      </c>
      <c r="B175" s="1">
        <v>44959</v>
      </c>
      <c r="C175" t="str">
        <f>TEXT(Table1[[#This Row],[signup_date]],"yyyy")</f>
        <v>2023</v>
      </c>
      <c r="D175" t="str">
        <f>TEXT(Table1[[#This Row],[signup_date]],"mmm")</f>
        <v>Feb</v>
      </c>
      <c r="E175" s="3">
        <v>45872</v>
      </c>
      <c r="F175" s="3">
        <v>45904</v>
      </c>
      <c r="G175" s="3" t="str">
        <f>TEXT(Table1[[#This Row],[last_purchase_date]],"yyyy")</f>
        <v>2025</v>
      </c>
      <c r="H175" s="2">
        <f ca="1">IFERROR(TODAY()-Table1[[#This Row],[signup_date]]," - ")</f>
        <v>1021</v>
      </c>
      <c r="I175" s="2">
        <f ca="1">IFERROR(TODAY()-Table1[[#This Row],[last_purchase_date]]," - ")</f>
        <v>76</v>
      </c>
      <c r="J175" s="2">
        <f ca="1">IFERROR(1/Table1[[#This Row],[Days_Since_Last_Purchase]],0)</f>
        <v>1.3157894736842105E-2</v>
      </c>
      <c r="K175" s="3" t="str">
        <f t="shared" si="4"/>
        <v>Has Purchased</v>
      </c>
      <c r="L175">
        <v>3</v>
      </c>
      <c r="M175">
        <v>215.35</v>
      </c>
      <c r="N175">
        <v>71.78</v>
      </c>
      <c r="O175">
        <v>82.65</v>
      </c>
      <c r="P175" t="s">
        <v>40</v>
      </c>
      <c r="Q175" t="s">
        <v>88</v>
      </c>
      <c r="R175" t="s">
        <v>42</v>
      </c>
      <c r="S175">
        <v>16</v>
      </c>
      <c r="T175" t="s">
        <v>49</v>
      </c>
      <c r="U175" t="s">
        <v>50</v>
      </c>
      <c r="V175" t="s">
        <v>56</v>
      </c>
      <c r="W175" t="s">
        <v>57</v>
      </c>
      <c r="X175">
        <v>0</v>
      </c>
      <c r="Y175">
        <v>0</v>
      </c>
      <c r="Z175">
        <v>1</v>
      </c>
      <c r="AA175">
        <v>0</v>
      </c>
      <c r="AB175">
        <v>1</v>
      </c>
      <c r="AC175" s="2" t="s">
        <v>2542</v>
      </c>
      <c r="AD175" s="2" t="str">
        <f t="shared" si="5"/>
        <v>Never Contacted</v>
      </c>
      <c r="AE175">
        <v>0</v>
      </c>
      <c r="AF175" t="s">
        <v>38</v>
      </c>
      <c r="AG175" t="b">
        <v>1</v>
      </c>
      <c r="AH175" t="b">
        <v>0</v>
      </c>
      <c r="AI175" t="str">
        <f ca="1">IF(OR(Table1[[#This Row],[is_active]]="FALSE",Table1[[#This Row],[Days_Since_Last_Purchase]]&gt;90),"Churned","Active")</f>
        <v>Active</v>
      </c>
    </row>
    <row r="176" spans="1:35" x14ac:dyDescent="0.25">
      <c r="A176" t="s">
        <v>252</v>
      </c>
      <c r="B176" s="1">
        <v>45454</v>
      </c>
      <c r="C176" t="str">
        <f>TEXT(Table1[[#This Row],[signup_date]],"yyyy")</f>
        <v>2024</v>
      </c>
      <c r="D176" t="str">
        <f>TEXT(Table1[[#This Row],[signup_date]],"mmm")</f>
        <v>Jun</v>
      </c>
      <c r="E176" s="3">
        <v>45681</v>
      </c>
      <c r="F176" s="3">
        <v>45880</v>
      </c>
      <c r="G176" s="3" t="str">
        <f>TEXT(Table1[[#This Row],[last_purchase_date]],"yyyy")</f>
        <v>2025</v>
      </c>
      <c r="H176" s="2">
        <f ca="1">IFERROR(TODAY()-Table1[[#This Row],[signup_date]]," - ")</f>
        <v>526</v>
      </c>
      <c r="I176" s="2">
        <f ca="1">IFERROR(TODAY()-Table1[[#This Row],[last_purchase_date]]," - ")</f>
        <v>100</v>
      </c>
      <c r="J176" s="2">
        <f ca="1">IFERROR(1/Table1[[#This Row],[Days_Since_Last_Purchase]],0)</f>
        <v>0.01</v>
      </c>
      <c r="K176" s="3" t="str">
        <f t="shared" si="4"/>
        <v>Has Purchased</v>
      </c>
      <c r="L176">
        <v>2</v>
      </c>
      <c r="M176">
        <v>139.81</v>
      </c>
      <c r="N176">
        <v>69.91</v>
      </c>
      <c r="O176">
        <v>79.599999999999994</v>
      </c>
      <c r="P176" t="s">
        <v>31</v>
      </c>
      <c r="Q176" t="s">
        <v>88</v>
      </c>
      <c r="R176" t="s">
        <v>48</v>
      </c>
      <c r="S176">
        <v>36</v>
      </c>
      <c r="T176" t="s">
        <v>34</v>
      </c>
      <c r="U176" t="s">
        <v>90</v>
      </c>
      <c r="V176" t="s">
        <v>56</v>
      </c>
      <c r="W176" t="s">
        <v>45</v>
      </c>
      <c r="X176">
        <v>0</v>
      </c>
      <c r="Y176">
        <v>0</v>
      </c>
      <c r="Z176">
        <v>0</v>
      </c>
      <c r="AA176">
        <v>0</v>
      </c>
      <c r="AB176">
        <v>2</v>
      </c>
      <c r="AC176" s="3">
        <v>45496</v>
      </c>
      <c r="AD176" s="2" t="str">
        <f t="shared" si="5"/>
        <v>Contacted</v>
      </c>
      <c r="AE176">
        <v>0</v>
      </c>
      <c r="AF176" t="s">
        <v>38</v>
      </c>
      <c r="AG176" t="b">
        <v>1</v>
      </c>
      <c r="AH176" t="b">
        <v>1</v>
      </c>
      <c r="AI176" t="str">
        <f ca="1">IF(OR(Table1[[#This Row],[is_active]]="FALSE",Table1[[#This Row],[Days_Since_Last_Purchase]]&gt;90),"Churned","Active")</f>
        <v>Churned</v>
      </c>
    </row>
    <row r="177" spans="1:35" x14ac:dyDescent="0.25">
      <c r="A177" t="s">
        <v>253</v>
      </c>
      <c r="B177" s="1">
        <v>45188</v>
      </c>
      <c r="C177" t="str">
        <f>TEXT(Table1[[#This Row],[signup_date]],"yyyy")</f>
        <v>2023</v>
      </c>
      <c r="D177" t="str">
        <f>TEXT(Table1[[#This Row],[signup_date]],"mmm")</f>
        <v>Sep</v>
      </c>
      <c r="E177" s="3">
        <v>45588</v>
      </c>
      <c r="F177" s="3">
        <v>45839</v>
      </c>
      <c r="G177" s="3" t="str">
        <f>TEXT(Table1[[#This Row],[last_purchase_date]],"yyyy")</f>
        <v>2025</v>
      </c>
      <c r="H177" s="2">
        <f ca="1">IFERROR(TODAY()-Table1[[#This Row],[signup_date]]," - ")</f>
        <v>792</v>
      </c>
      <c r="I177" s="2">
        <f ca="1">IFERROR(TODAY()-Table1[[#This Row],[last_purchase_date]]," - ")</f>
        <v>141</v>
      </c>
      <c r="J177" s="2">
        <f ca="1">IFERROR(1/Table1[[#This Row],[Days_Since_Last_Purchase]],0)</f>
        <v>7.0921985815602835E-3</v>
      </c>
      <c r="K177" s="3" t="str">
        <f t="shared" si="4"/>
        <v>Has Purchased</v>
      </c>
      <c r="L177">
        <v>2</v>
      </c>
      <c r="M177">
        <v>136.86000000000001</v>
      </c>
      <c r="N177">
        <v>68.430000000000007</v>
      </c>
      <c r="O177">
        <v>11.98</v>
      </c>
      <c r="P177" t="s">
        <v>87</v>
      </c>
      <c r="Q177" t="s">
        <v>62</v>
      </c>
      <c r="R177" t="s">
        <v>42</v>
      </c>
      <c r="S177">
        <v>45</v>
      </c>
      <c r="T177" t="s">
        <v>34</v>
      </c>
      <c r="U177" t="s">
        <v>35</v>
      </c>
      <c r="V177" t="s">
        <v>63</v>
      </c>
      <c r="W177" t="s">
        <v>45</v>
      </c>
      <c r="X177">
        <v>1</v>
      </c>
      <c r="Y177">
        <v>0</v>
      </c>
      <c r="Z177">
        <v>0</v>
      </c>
      <c r="AA177">
        <v>0</v>
      </c>
      <c r="AB177">
        <v>0</v>
      </c>
      <c r="AC177" s="3">
        <v>45454</v>
      </c>
      <c r="AD177" s="2" t="str">
        <f t="shared" si="5"/>
        <v>Contacted</v>
      </c>
      <c r="AE177">
        <v>0</v>
      </c>
      <c r="AF177" t="s">
        <v>38</v>
      </c>
      <c r="AG177" t="b">
        <v>0</v>
      </c>
      <c r="AH177" t="b">
        <v>0</v>
      </c>
      <c r="AI177" t="str">
        <f ca="1">IF(OR(Table1[[#This Row],[is_active]]="FALSE",Table1[[#This Row],[Days_Since_Last_Purchase]]&gt;90),"Churned","Active")</f>
        <v>Churned</v>
      </c>
    </row>
    <row r="178" spans="1:35" x14ac:dyDescent="0.25">
      <c r="A178" t="s">
        <v>254</v>
      </c>
      <c r="B178" s="1">
        <v>44065</v>
      </c>
      <c r="C178" t="str">
        <f>TEXT(Table1[[#This Row],[signup_date]],"yyyy")</f>
        <v>2020</v>
      </c>
      <c r="D178" t="str">
        <f>TEXT(Table1[[#This Row],[signup_date]],"mmm")</f>
        <v>Aug</v>
      </c>
      <c r="E178" s="3">
        <v>44559</v>
      </c>
      <c r="F178" s="3">
        <v>45697</v>
      </c>
      <c r="G178" s="3" t="str">
        <f>TEXT(Table1[[#This Row],[last_purchase_date]],"yyyy")</f>
        <v>2025</v>
      </c>
      <c r="H178" s="2">
        <f ca="1">IFERROR(TODAY()-Table1[[#This Row],[signup_date]]," - ")</f>
        <v>1915</v>
      </c>
      <c r="I178" s="2">
        <f ca="1">IFERROR(TODAY()-Table1[[#This Row],[last_purchase_date]]," - ")</f>
        <v>283</v>
      </c>
      <c r="J178" s="2">
        <f ca="1">IFERROR(1/Table1[[#This Row],[Days_Since_Last_Purchase]],0)</f>
        <v>3.5335689045936395E-3</v>
      </c>
      <c r="K178" s="3" t="str">
        <f t="shared" si="4"/>
        <v>Has Purchased</v>
      </c>
      <c r="L178">
        <v>6</v>
      </c>
      <c r="M178">
        <v>909.04</v>
      </c>
      <c r="N178">
        <v>151.51</v>
      </c>
      <c r="O178">
        <v>65.22</v>
      </c>
      <c r="P178" t="s">
        <v>87</v>
      </c>
      <c r="Q178" t="s">
        <v>95</v>
      </c>
      <c r="R178" t="s">
        <v>42</v>
      </c>
      <c r="S178">
        <v>24</v>
      </c>
      <c r="T178" t="s">
        <v>70</v>
      </c>
      <c r="U178" t="s">
        <v>66</v>
      </c>
      <c r="V178" t="s">
        <v>56</v>
      </c>
      <c r="W178" t="s">
        <v>100</v>
      </c>
      <c r="X178">
        <v>0</v>
      </c>
      <c r="Y178">
        <v>0</v>
      </c>
      <c r="Z178">
        <v>1</v>
      </c>
      <c r="AA178">
        <v>0</v>
      </c>
      <c r="AB178">
        <v>3</v>
      </c>
      <c r="AC178" s="3">
        <v>44761</v>
      </c>
      <c r="AD178" s="2" t="str">
        <f t="shared" si="5"/>
        <v>Contacted</v>
      </c>
      <c r="AE178">
        <v>0</v>
      </c>
      <c r="AF178" t="s">
        <v>38</v>
      </c>
      <c r="AG178" t="b">
        <v>1</v>
      </c>
      <c r="AH178" t="b">
        <v>1</v>
      </c>
      <c r="AI178" t="str">
        <f ca="1">IF(OR(Table1[[#This Row],[is_active]]="FALSE",Table1[[#This Row],[Days_Since_Last_Purchase]]&gt;90),"Churned","Active")</f>
        <v>Churned</v>
      </c>
    </row>
    <row r="179" spans="1:35" x14ac:dyDescent="0.25">
      <c r="A179" t="s">
        <v>255</v>
      </c>
      <c r="B179" s="1">
        <v>44157</v>
      </c>
      <c r="C179" t="str">
        <f>TEXT(Table1[[#This Row],[signup_date]],"yyyy")</f>
        <v>2020</v>
      </c>
      <c r="D179" t="str">
        <f>TEXT(Table1[[#This Row],[signup_date]],"mmm")</f>
        <v>Nov</v>
      </c>
      <c r="E179" s="3">
        <v>44173</v>
      </c>
      <c r="F179" s="3">
        <v>44489</v>
      </c>
      <c r="G179" s="3" t="str">
        <f>TEXT(Table1[[#This Row],[last_purchase_date]],"yyyy")</f>
        <v>2021</v>
      </c>
      <c r="H179" s="2">
        <f ca="1">IFERROR(TODAY()-Table1[[#This Row],[signup_date]]," - ")</f>
        <v>1823</v>
      </c>
      <c r="I179" s="2">
        <f ca="1">IFERROR(TODAY()-Table1[[#This Row],[last_purchase_date]]," - ")</f>
        <v>1491</v>
      </c>
      <c r="J179" s="2">
        <f ca="1">IFERROR(1/Table1[[#This Row],[Days_Since_Last_Purchase]],0)</f>
        <v>6.7069081153588194E-4</v>
      </c>
      <c r="K179" s="3" t="str">
        <f t="shared" si="4"/>
        <v>Has Purchased</v>
      </c>
      <c r="L179">
        <v>4</v>
      </c>
      <c r="M179">
        <v>93.75</v>
      </c>
      <c r="N179">
        <v>23.44</v>
      </c>
      <c r="O179">
        <v>47.16</v>
      </c>
      <c r="P179" t="s">
        <v>31</v>
      </c>
      <c r="Q179" t="s">
        <v>80</v>
      </c>
      <c r="R179" t="s">
        <v>48</v>
      </c>
      <c r="S179">
        <v>27</v>
      </c>
      <c r="T179" t="s">
        <v>70</v>
      </c>
      <c r="U179" t="s">
        <v>50</v>
      </c>
      <c r="V179" t="s">
        <v>67</v>
      </c>
      <c r="W179" t="s">
        <v>72</v>
      </c>
      <c r="X179">
        <v>0</v>
      </c>
      <c r="Y179">
        <v>0</v>
      </c>
      <c r="Z179">
        <v>0</v>
      </c>
      <c r="AA179">
        <v>0</v>
      </c>
      <c r="AB179">
        <v>2</v>
      </c>
      <c r="AC179" s="3">
        <v>45116</v>
      </c>
      <c r="AD179" s="2" t="str">
        <f t="shared" si="5"/>
        <v>Contacted</v>
      </c>
      <c r="AE179">
        <v>7</v>
      </c>
      <c r="AF179" t="s">
        <v>38</v>
      </c>
      <c r="AG179" t="b">
        <v>1</v>
      </c>
      <c r="AH179" t="b">
        <v>1</v>
      </c>
      <c r="AI179" t="str">
        <f ca="1">IF(OR(Table1[[#This Row],[is_active]]="FALSE",Table1[[#This Row],[Days_Since_Last_Purchase]]&gt;90),"Churned","Active")</f>
        <v>Churned</v>
      </c>
    </row>
    <row r="180" spans="1:35" x14ac:dyDescent="0.25">
      <c r="A180" t="s">
        <v>256</v>
      </c>
      <c r="B180" s="1">
        <v>44200</v>
      </c>
      <c r="C180" t="str">
        <f>TEXT(Table1[[#This Row],[signup_date]],"yyyy")</f>
        <v>2021</v>
      </c>
      <c r="D180" t="str">
        <f>TEXT(Table1[[#This Row],[signup_date]],"mmm")</f>
        <v>Jan</v>
      </c>
      <c r="E180" s="3">
        <v>44450</v>
      </c>
      <c r="F180" s="3">
        <v>45375</v>
      </c>
      <c r="G180" s="3" t="str">
        <f>TEXT(Table1[[#This Row],[last_purchase_date]],"yyyy")</f>
        <v>2024</v>
      </c>
      <c r="H180" s="2">
        <f ca="1">IFERROR(TODAY()-Table1[[#This Row],[signup_date]]," - ")</f>
        <v>1780</v>
      </c>
      <c r="I180" s="2">
        <f ca="1">IFERROR(TODAY()-Table1[[#This Row],[last_purchase_date]]," - ")</f>
        <v>605</v>
      </c>
      <c r="J180" s="2">
        <f ca="1">IFERROR(1/Table1[[#This Row],[Days_Since_Last_Purchase]],0)</f>
        <v>1.652892561983471E-3</v>
      </c>
      <c r="K180" s="3" t="str">
        <f t="shared" si="4"/>
        <v>Has Purchased</v>
      </c>
      <c r="L180">
        <v>2</v>
      </c>
      <c r="M180">
        <v>109.79</v>
      </c>
      <c r="N180">
        <v>54.9</v>
      </c>
      <c r="O180">
        <v>131.6</v>
      </c>
      <c r="P180" t="s">
        <v>65</v>
      </c>
      <c r="Q180" t="s">
        <v>104</v>
      </c>
      <c r="R180" t="s">
        <v>42</v>
      </c>
      <c r="S180">
        <v>39</v>
      </c>
      <c r="T180" t="s">
        <v>34</v>
      </c>
      <c r="U180" t="s">
        <v>35</v>
      </c>
      <c r="V180" t="s">
        <v>35</v>
      </c>
      <c r="W180" t="s">
        <v>85</v>
      </c>
      <c r="X180">
        <v>0</v>
      </c>
      <c r="Y180">
        <v>0</v>
      </c>
      <c r="Z180">
        <v>0</v>
      </c>
      <c r="AA180">
        <v>1</v>
      </c>
      <c r="AB180">
        <v>0</v>
      </c>
      <c r="AC180" s="3">
        <v>44216</v>
      </c>
      <c r="AD180" s="2" t="str">
        <f t="shared" si="5"/>
        <v>Contacted</v>
      </c>
      <c r="AE180">
        <v>9</v>
      </c>
      <c r="AF180" t="s">
        <v>52</v>
      </c>
      <c r="AG180" t="b">
        <v>0</v>
      </c>
      <c r="AH180" t="b">
        <v>0</v>
      </c>
      <c r="AI180" t="str">
        <f ca="1">IF(OR(Table1[[#This Row],[is_active]]="FALSE",Table1[[#This Row],[Days_Since_Last_Purchase]]&gt;90),"Churned","Active")</f>
        <v>Churned</v>
      </c>
    </row>
    <row r="181" spans="1:35" x14ac:dyDescent="0.25">
      <c r="A181" t="s">
        <v>257</v>
      </c>
      <c r="B181" s="1">
        <v>45507</v>
      </c>
      <c r="C181" t="str">
        <f>TEXT(Table1[[#This Row],[signup_date]],"yyyy")</f>
        <v>2024</v>
      </c>
      <c r="D181" t="str">
        <f>TEXT(Table1[[#This Row],[signup_date]],"mmm")</f>
        <v>Aug</v>
      </c>
      <c r="E181" s="3">
        <v>45592</v>
      </c>
      <c r="F181" s="3">
        <v>45883</v>
      </c>
      <c r="G181" s="3" t="str">
        <f>TEXT(Table1[[#This Row],[last_purchase_date]],"yyyy")</f>
        <v>2025</v>
      </c>
      <c r="H181" s="2">
        <f ca="1">IFERROR(TODAY()-Table1[[#This Row],[signup_date]]," - ")</f>
        <v>473</v>
      </c>
      <c r="I181" s="2">
        <f ca="1">IFERROR(TODAY()-Table1[[#This Row],[last_purchase_date]]," - ")</f>
        <v>97</v>
      </c>
      <c r="J181" s="2">
        <f ca="1">IFERROR(1/Table1[[#This Row],[Days_Since_Last_Purchase]],0)</f>
        <v>1.0309278350515464E-2</v>
      </c>
      <c r="K181" s="3" t="str">
        <f t="shared" si="4"/>
        <v>Has Purchased</v>
      </c>
      <c r="L181">
        <v>3</v>
      </c>
      <c r="M181">
        <v>266.19</v>
      </c>
      <c r="N181">
        <v>88.73</v>
      </c>
      <c r="O181">
        <v>77.52</v>
      </c>
      <c r="P181" t="s">
        <v>40</v>
      </c>
      <c r="Q181" t="s">
        <v>88</v>
      </c>
      <c r="R181" t="s">
        <v>48</v>
      </c>
      <c r="S181">
        <v>32</v>
      </c>
      <c r="T181" t="s">
        <v>34</v>
      </c>
      <c r="U181" t="s">
        <v>82</v>
      </c>
      <c r="V181" t="s">
        <v>35</v>
      </c>
      <c r="W181" t="s">
        <v>100</v>
      </c>
      <c r="X181">
        <v>0</v>
      </c>
      <c r="Y181">
        <v>0</v>
      </c>
      <c r="Z181">
        <v>0</v>
      </c>
      <c r="AA181">
        <v>0</v>
      </c>
      <c r="AB181">
        <v>0</v>
      </c>
      <c r="AC181" s="3">
        <v>45629</v>
      </c>
      <c r="AD181" s="2" t="str">
        <f t="shared" si="5"/>
        <v>Contacted</v>
      </c>
      <c r="AE181">
        <v>0</v>
      </c>
      <c r="AF181" t="s">
        <v>73</v>
      </c>
      <c r="AG181" t="b">
        <v>1</v>
      </c>
      <c r="AH181" t="b">
        <v>1</v>
      </c>
      <c r="AI181" t="str">
        <f ca="1">IF(OR(Table1[[#This Row],[is_active]]="FALSE",Table1[[#This Row],[Days_Since_Last_Purchase]]&gt;90),"Churned","Active")</f>
        <v>Churned</v>
      </c>
    </row>
    <row r="182" spans="1:35" x14ac:dyDescent="0.25">
      <c r="A182" t="s">
        <v>258</v>
      </c>
      <c r="B182" s="1">
        <v>44566</v>
      </c>
      <c r="C182" t="str">
        <f>TEXT(Table1[[#This Row],[signup_date]],"yyyy")</f>
        <v>2022</v>
      </c>
      <c r="D182" t="str">
        <f>TEXT(Table1[[#This Row],[signup_date]],"mmm")</f>
        <v>Jan</v>
      </c>
      <c r="E182" s="3">
        <v>44746</v>
      </c>
      <c r="F182" s="3">
        <v>45148</v>
      </c>
      <c r="G182" s="3" t="str">
        <f>TEXT(Table1[[#This Row],[last_purchase_date]],"yyyy")</f>
        <v>2023</v>
      </c>
      <c r="H182" s="2">
        <f ca="1">IFERROR(TODAY()-Table1[[#This Row],[signup_date]]," - ")</f>
        <v>1414</v>
      </c>
      <c r="I182" s="2">
        <f ca="1">IFERROR(TODAY()-Table1[[#This Row],[last_purchase_date]]," - ")</f>
        <v>832</v>
      </c>
      <c r="J182" s="2">
        <f ca="1">IFERROR(1/Table1[[#This Row],[Days_Since_Last_Purchase]],0)</f>
        <v>1.201923076923077E-3</v>
      </c>
      <c r="K182" s="3" t="str">
        <f t="shared" si="4"/>
        <v>Has Purchased</v>
      </c>
      <c r="L182">
        <v>2</v>
      </c>
      <c r="M182">
        <v>84.76</v>
      </c>
      <c r="N182">
        <v>42.38</v>
      </c>
      <c r="O182">
        <v>38.520000000000003</v>
      </c>
      <c r="P182" t="s">
        <v>65</v>
      </c>
      <c r="Q182" t="s">
        <v>95</v>
      </c>
      <c r="R182" t="s">
        <v>42</v>
      </c>
      <c r="S182">
        <v>38</v>
      </c>
      <c r="T182" t="s">
        <v>34</v>
      </c>
      <c r="U182" t="s">
        <v>35</v>
      </c>
      <c r="V182" t="s">
        <v>63</v>
      </c>
      <c r="W182" t="s">
        <v>85</v>
      </c>
      <c r="X182">
        <v>0</v>
      </c>
      <c r="Y182">
        <v>0</v>
      </c>
      <c r="Z182">
        <v>0</v>
      </c>
      <c r="AA182">
        <v>0</v>
      </c>
      <c r="AB182">
        <v>0</v>
      </c>
      <c r="AC182" s="2" t="s">
        <v>2542</v>
      </c>
      <c r="AD182" s="2" t="str">
        <f t="shared" si="5"/>
        <v>Never Contacted</v>
      </c>
      <c r="AE182">
        <v>0</v>
      </c>
      <c r="AF182" t="s">
        <v>52</v>
      </c>
      <c r="AG182" t="b">
        <v>1</v>
      </c>
      <c r="AH182" t="b">
        <v>1</v>
      </c>
      <c r="AI182" t="str">
        <f ca="1">IF(OR(Table1[[#This Row],[is_active]]="FALSE",Table1[[#This Row],[Days_Since_Last_Purchase]]&gt;90),"Churned","Active")</f>
        <v>Churned</v>
      </c>
    </row>
    <row r="183" spans="1:35" x14ac:dyDescent="0.25">
      <c r="A183" t="s">
        <v>259</v>
      </c>
      <c r="B183" s="1">
        <v>45202</v>
      </c>
      <c r="C183" t="str">
        <f>TEXT(Table1[[#This Row],[signup_date]],"yyyy")</f>
        <v>2023</v>
      </c>
      <c r="D183" t="str">
        <f>TEXT(Table1[[#This Row],[signup_date]],"mmm")</f>
        <v>Oct</v>
      </c>
      <c r="E183" s="3">
        <v>45504</v>
      </c>
      <c r="F183" s="3" t="s">
        <v>2542</v>
      </c>
      <c r="G183" s="3" t="str">
        <f>TEXT(Table1[[#This Row],[last_purchase_date]],"yyyy")</f>
        <v>-</v>
      </c>
      <c r="H183" s="2">
        <f ca="1">IFERROR(TODAY()-Table1[[#This Row],[signup_date]]," - ")</f>
        <v>778</v>
      </c>
      <c r="I183" s="2" t="str">
        <f ca="1">IFERROR(TODAY()-Table1[[#This Row],[last_purchase_date]]," - ")</f>
        <v xml:space="preserve"> - </v>
      </c>
      <c r="J183" s="2">
        <f ca="1">IFERROR(1/Table1[[#This Row],[Days_Since_Last_Purchase]],0)</f>
        <v>0</v>
      </c>
      <c r="K183" s="3" t="str">
        <f t="shared" si="4"/>
        <v>Has Purchased</v>
      </c>
      <c r="L183">
        <v>0</v>
      </c>
      <c r="M183">
        <v>0</v>
      </c>
      <c r="N183">
        <v>0</v>
      </c>
      <c r="O183">
        <v>0</v>
      </c>
      <c r="P183" t="s">
        <v>59</v>
      </c>
      <c r="Q183" t="s">
        <v>95</v>
      </c>
      <c r="R183" t="s">
        <v>42</v>
      </c>
      <c r="S183">
        <v>16</v>
      </c>
      <c r="T183" t="s">
        <v>49</v>
      </c>
      <c r="U183" t="s">
        <v>90</v>
      </c>
      <c r="V183" t="s">
        <v>44</v>
      </c>
      <c r="W183" t="s">
        <v>36</v>
      </c>
      <c r="X183">
        <v>0</v>
      </c>
      <c r="Y183">
        <v>0</v>
      </c>
      <c r="Z183">
        <v>0</v>
      </c>
      <c r="AA183">
        <v>0</v>
      </c>
      <c r="AB183">
        <v>0</v>
      </c>
      <c r="AC183" s="3">
        <v>45784</v>
      </c>
      <c r="AD183" s="2" t="str">
        <f t="shared" si="5"/>
        <v>Contacted</v>
      </c>
      <c r="AE183">
        <v>5</v>
      </c>
      <c r="AF183" t="s">
        <v>52</v>
      </c>
      <c r="AG183" t="b">
        <v>1</v>
      </c>
      <c r="AH183" t="b">
        <v>0</v>
      </c>
      <c r="AI183" t="str">
        <f ca="1">IF(OR(Table1[[#This Row],[is_active]]="FALSE",Table1[[#This Row],[Days_Since_Last_Purchase]]&gt;90),"Churned","Active")</f>
        <v>Churned</v>
      </c>
    </row>
    <row r="184" spans="1:35" x14ac:dyDescent="0.25">
      <c r="A184" t="s">
        <v>260</v>
      </c>
      <c r="B184" s="1">
        <v>45336</v>
      </c>
      <c r="C184" t="str">
        <f>TEXT(Table1[[#This Row],[signup_date]],"yyyy")</f>
        <v>2024</v>
      </c>
      <c r="D184" t="str">
        <f>TEXT(Table1[[#This Row],[signup_date]],"mmm")</f>
        <v>Feb</v>
      </c>
      <c r="E184" s="3">
        <v>45431</v>
      </c>
      <c r="F184" s="3">
        <v>45668</v>
      </c>
      <c r="G184" s="3" t="str">
        <f>TEXT(Table1[[#This Row],[last_purchase_date]],"yyyy")</f>
        <v>2025</v>
      </c>
      <c r="H184" s="2">
        <f ca="1">IFERROR(TODAY()-Table1[[#This Row],[signup_date]]," - ")</f>
        <v>644</v>
      </c>
      <c r="I184" s="2">
        <f ca="1">IFERROR(TODAY()-Table1[[#This Row],[last_purchase_date]]," - ")</f>
        <v>312</v>
      </c>
      <c r="J184" s="2">
        <f ca="1">IFERROR(1/Table1[[#This Row],[Days_Since_Last_Purchase]],0)</f>
        <v>3.205128205128205E-3</v>
      </c>
      <c r="K184" s="3" t="str">
        <f t="shared" si="4"/>
        <v>Has Purchased</v>
      </c>
      <c r="L184">
        <v>1</v>
      </c>
      <c r="M184">
        <v>36.659999999999997</v>
      </c>
      <c r="N184">
        <v>36.659999999999997</v>
      </c>
      <c r="O184">
        <v>3.45</v>
      </c>
      <c r="P184" t="s">
        <v>40</v>
      </c>
      <c r="Q184" t="s">
        <v>41</v>
      </c>
      <c r="R184" t="s">
        <v>48</v>
      </c>
      <c r="S184">
        <v>32</v>
      </c>
      <c r="T184" t="s">
        <v>34</v>
      </c>
      <c r="U184" t="s">
        <v>50</v>
      </c>
      <c r="V184" t="s">
        <v>63</v>
      </c>
      <c r="W184" t="s">
        <v>57</v>
      </c>
      <c r="X184">
        <v>0</v>
      </c>
      <c r="Y184">
        <v>0</v>
      </c>
      <c r="Z184">
        <v>0</v>
      </c>
      <c r="AA184">
        <v>0</v>
      </c>
      <c r="AB184">
        <v>1</v>
      </c>
      <c r="AC184" s="3">
        <v>45777</v>
      </c>
      <c r="AD184" s="2" t="str">
        <f t="shared" si="5"/>
        <v>Contacted</v>
      </c>
      <c r="AE184">
        <v>0</v>
      </c>
      <c r="AF184" t="s">
        <v>38</v>
      </c>
      <c r="AG184" t="b">
        <v>1</v>
      </c>
      <c r="AH184" t="b">
        <v>1</v>
      </c>
      <c r="AI184" t="str">
        <f ca="1">IF(OR(Table1[[#This Row],[is_active]]="FALSE",Table1[[#This Row],[Days_Since_Last_Purchase]]&gt;90),"Churned","Active")</f>
        <v>Churned</v>
      </c>
    </row>
    <row r="185" spans="1:35" x14ac:dyDescent="0.25">
      <c r="A185" t="s">
        <v>261</v>
      </c>
      <c r="B185" s="1">
        <v>44238</v>
      </c>
      <c r="C185" t="str">
        <f>TEXT(Table1[[#This Row],[signup_date]],"yyyy")</f>
        <v>2021</v>
      </c>
      <c r="D185" t="str">
        <f>TEXT(Table1[[#This Row],[signup_date]],"mmm")</f>
        <v>Feb</v>
      </c>
      <c r="E185" s="3">
        <v>44712</v>
      </c>
      <c r="F185" s="3">
        <v>44719</v>
      </c>
      <c r="G185" s="3" t="str">
        <f>TEXT(Table1[[#This Row],[last_purchase_date]],"yyyy")</f>
        <v>2022</v>
      </c>
      <c r="H185" s="2">
        <f ca="1">IFERROR(TODAY()-Table1[[#This Row],[signup_date]]," - ")</f>
        <v>1742</v>
      </c>
      <c r="I185" s="2">
        <f ca="1">IFERROR(TODAY()-Table1[[#This Row],[last_purchase_date]]," - ")</f>
        <v>1261</v>
      </c>
      <c r="J185" s="2">
        <f ca="1">IFERROR(1/Table1[[#This Row],[Days_Since_Last_Purchase]],0)</f>
        <v>7.9302141157811261E-4</v>
      </c>
      <c r="K185" s="3" t="str">
        <f t="shared" si="4"/>
        <v>Has Purchased</v>
      </c>
      <c r="L185">
        <v>4</v>
      </c>
      <c r="M185">
        <v>291.13</v>
      </c>
      <c r="N185">
        <v>72.78</v>
      </c>
      <c r="O185">
        <v>52.7</v>
      </c>
      <c r="P185" t="s">
        <v>65</v>
      </c>
      <c r="Q185" t="s">
        <v>54</v>
      </c>
      <c r="R185" t="s">
        <v>33</v>
      </c>
      <c r="S185">
        <v>36</v>
      </c>
      <c r="T185" t="s">
        <v>34</v>
      </c>
      <c r="U185" t="s">
        <v>50</v>
      </c>
      <c r="V185" t="s">
        <v>44</v>
      </c>
      <c r="W185" t="s">
        <v>100</v>
      </c>
      <c r="X185">
        <v>0</v>
      </c>
      <c r="Y185">
        <v>0</v>
      </c>
      <c r="Z185">
        <v>0</v>
      </c>
      <c r="AA185">
        <v>0</v>
      </c>
      <c r="AB185">
        <v>1</v>
      </c>
      <c r="AC185" s="3">
        <v>45514</v>
      </c>
      <c r="AD185" s="2" t="str">
        <f t="shared" si="5"/>
        <v>Contacted</v>
      </c>
      <c r="AE185">
        <v>0</v>
      </c>
      <c r="AF185" t="s">
        <v>73</v>
      </c>
      <c r="AG185" t="b">
        <v>1</v>
      </c>
      <c r="AH185" t="b">
        <v>1</v>
      </c>
      <c r="AI185" t="str">
        <f ca="1">IF(OR(Table1[[#This Row],[is_active]]="FALSE",Table1[[#This Row],[Days_Since_Last_Purchase]]&gt;90),"Churned","Active")</f>
        <v>Churned</v>
      </c>
    </row>
    <row r="186" spans="1:35" x14ac:dyDescent="0.25">
      <c r="A186" t="s">
        <v>262</v>
      </c>
      <c r="B186" s="1">
        <v>44401</v>
      </c>
      <c r="C186" t="str">
        <f>TEXT(Table1[[#This Row],[signup_date]],"yyyy")</f>
        <v>2021</v>
      </c>
      <c r="D186" t="str">
        <f>TEXT(Table1[[#This Row],[signup_date]],"mmm")</f>
        <v>Jul</v>
      </c>
      <c r="E186" s="3">
        <v>45331</v>
      </c>
      <c r="F186" s="3">
        <v>45836</v>
      </c>
      <c r="G186" s="3" t="str">
        <f>TEXT(Table1[[#This Row],[last_purchase_date]],"yyyy")</f>
        <v>2025</v>
      </c>
      <c r="H186" s="2">
        <f ca="1">IFERROR(TODAY()-Table1[[#This Row],[signup_date]]," - ")</f>
        <v>1579</v>
      </c>
      <c r="I186" s="2">
        <f ca="1">IFERROR(TODAY()-Table1[[#This Row],[last_purchase_date]]," - ")</f>
        <v>144</v>
      </c>
      <c r="J186" s="2">
        <f ca="1">IFERROR(1/Table1[[#This Row],[Days_Since_Last_Purchase]],0)</f>
        <v>6.9444444444444441E-3</v>
      </c>
      <c r="K186" s="3" t="str">
        <f t="shared" si="4"/>
        <v>Has Purchased</v>
      </c>
      <c r="L186">
        <v>4</v>
      </c>
      <c r="M186">
        <v>380.18</v>
      </c>
      <c r="N186">
        <v>95.05</v>
      </c>
      <c r="O186">
        <v>94.4</v>
      </c>
      <c r="P186" t="s">
        <v>40</v>
      </c>
      <c r="Q186" t="s">
        <v>62</v>
      </c>
      <c r="R186" t="s">
        <v>33</v>
      </c>
      <c r="S186">
        <v>22</v>
      </c>
      <c r="T186" t="s">
        <v>70</v>
      </c>
      <c r="U186" t="s">
        <v>35</v>
      </c>
      <c r="V186" t="s">
        <v>56</v>
      </c>
      <c r="W186" t="s">
        <v>100</v>
      </c>
      <c r="X186">
        <v>0</v>
      </c>
      <c r="Y186">
        <v>0</v>
      </c>
      <c r="Z186">
        <v>1</v>
      </c>
      <c r="AA186">
        <v>0</v>
      </c>
      <c r="AB186">
        <v>2</v>
      </c>
      <c r="AC186" s="2" t="s">
        <v>2542</v>
      </c>
      <c r="AD186" s="2" t="str">
        <f t="shared" si="5"/>
        <v>Never Contacted</v>
      </c>
      <c r="AE186">
        <v>6</v>
      </c>
      <c r="AF186" t="s">
        <v>73</v>
      </c>
      <c r="AG186" t="b">
        <v>1</v>
      </c>
      <c r="AH186" t="b">
        <v>1</v>
      </c>
      <c r="AI186" t="str">
        <f ca="1">IF(OR(Table1[[#This Row],[is_active]]="FALSE",Table1[[#This Row],[Days_Since_Last_Purchase]]&gt;90),"Churned","Active")</f>
        <v>Churned</v>
      </c>
    </row>
    <row r="187" spans="1:35" x14ac:dyDescent="0.25">
      <c r="A187" t="s">
        <v>263</v>
      </c>
      <c r="B187" s="1">
        <v>44918</v>
      </c>
      <c r="C187" t="str">
        <f>TEXT(Table1[[#This Row],[signup_date]],"yyyy")</f>
        <v>2022</v>
      </c>
      <c r="D187" t="str">
        <f>TEXT(Table1[[#This Row],[signup_date]],"mmm")</f>
        <v>Dec</v>
      </c>
      <c r="E187" s="3">
        <v>45144</v>
      </c>
      <c r="F187" s="3">
        <v>45217</v>
      </c>
      <c r="G187" s="3" t="str">
        <f>TEXT(Table1[[#This Row],[last_purchase_date]],"yyyy")</f>
        <v>2023</v>
      </c>
      <c r="H187" s="2">
        <f ca="1">IFERROR(TODAY()-Table1[[#This Row],[signup_date]]," - ")</f>
        <v>1062</v>
      </c>
      <c r="I187" s="2">
        <f ca="1">IFERROR(TODAY()-Table1[[#This Row],[last_purchase_date]]," - ")</f>
        <v>763</v>
      </c>
      <c r="J187" s="2">
        <f ca="1">IFERROR(1/Table1[[#This Row],[Days_Since_Last_Purchase]],0)</f>
        <v>1.3106159895150721E-3</v>
      </c>
      <c r="K187" s="3" t="str">
        <f t="shared" si="4"/>
        <v>Has Purchased</v>
      </c>
      <c r="L187">
        <v>3</v>
      </c>
      <c r="M187">
        <v>96.69</v>
      </c>
      <c r="N187">
        <v>32.229999999999997</v>
      </c>
      <c r="O187">
        <v>81.37</v>
      </c>
      <c r="P187" t="s">
        <v>87</v>
      </c>
      <c r="Q187" t="s">
        <v>69</v>
      </c>
      <c r="R187" t="s">
        <v>48</v>
      </c>
      <c r="S187">
        <v>25</v>
      </c>
      <c r="T187" t="s">
        <v>70</v>
      </c>
      <c r="U187" t="s">
        <v>35</v>
      </c>
      <c r="V187" t="s">
        <v>67</v>
      </c>
      <c r="W187" t="s">
        <v>100</v>
      </c>
      <c r="X187">
        <v>0</v>
      </c>
      <c r="Y187">
        <v>0</v>
      </c>
      <c r="Z187">
        <v>0</v>
      </c>
      <c r="AA187">
        <v>0</v>
      </c>
      <c r="AB187">
        <v>2</v>
      </c>
      <c r="AC187" s="3">
        <v>45148</v>
      </c>
      <c r="AD187" s="2" t="str">
        <f t="shared" si="5"/>
        <v>Contacted</v>
      </c>
      <c r="AE187">
        <v>8</v>
      </c>
      <c r="AF187" t="s">
        <v>38</v>
      </c>
      <c r="AG187" t="b">
        <v>1</v>
      </c>
      <c r="AH187" t="b">
        <v>0</v>
      </c>
      <c r="AI187" t="str">
        <f ca="1">IF(OR(Table1[[#This Row],[is_active]]="FALSE",Table1[[#This Row],[Days_Since_Last_Purchase]]&gt;90),"Churned","Active")</f>
        <v>Churned</v>
      </c>
    </row>
    <row r="188" spans="1:35" x14ac:dyDescent="0.25">
      <c r="A188" t="s">
        <v>264</v>
      </c>
      <c r="B188" s="1">
        <v>44710</v>
      </c>
      <c r="C188" t="str">
        <f>TEXT(Table1[[#This Row],[signup_date]],"yyyy")</f>
        <v>2022</v>
      </c>
      <c r="D188" t="str">
        <f>TEXT(Table1[[#This Row],[signup_date]],"mmm")</f>
        <v>May</v>
      </c>
      <c r="E188" s="3">
        <v>45430</v>
      </c>
      <c r="F188" s="3">
        <v>45537</v>
      </c>
      <c r="G188" s="3" t="str">
        <f>TEXT(Table1[[#This Row],[last_purchase_date]],"yyyy")</f>
        <v>2024</v>
      </c>
      <c r="H188" s="2">
        <f ca="1">IFERROR(TODAY()-Table1[[#This Row],[signup_date]]," - ")</f>
        <v>1270</v>
      </c>
      <c r="I188" s="2">
        <f ca="1">IFERROR(TODAY()-Table1[[#This Row],[last_purchase_date]]," - ")</f>
        <v>443</v>
      </c>
      <c r="J188" s="2">
        <f ca="1">IFERROR(1/Table1[[#This Row],[Days_Since_Last_Purchase]],0)</f>
        <v>2.257336343115124E-3</v>
      </c>
      <c r="K188" s="3" t="str">
        <f t="shared" si="4"/>
        <v>Has Purchased</v>
      </c>
      <c r="L188">
        <v>4</v>
      </c>
      <c r="M188">
        <v>285.66000000000003</v>
      </c>
      <c r="N188">
        <v>71.42</v>
      </c>
      <c r="O188">
        <v>44.04</v>
      </c>
      <c r="P188" t="s">
        <v>87</v>
      </c>
      <c r="Q188" t="s">
        <v>62</v>
      </c>
      <c r="R188" t="s">
        <v>48</v>
      </c>
      <c r="S188">
        <v>17</v>
      </c>
      <c r="T188" t="s">
        <v>49</v>
      </c>
      <c r="U188" t="s">
        <v>50</v>
      </c>
      <c r="V188" t="s">
        <v>44</v>
      </c>
      <c r="W188" t="s">
        <v>45</v>
      </c>
      <c r="X188">
        <v>1</v>
      </c>
      <c r="Y188">
        <v>0</v>
      </c>
      <c r="Z188">
        <v>0</v>
      </c>
      <c r="AA188">
        <v>2</v>
      </c>
      <c r="AB188">
        <v>3</v>
      </c>
      <c r="AC188" s="3">
        <v>45449</v>
      </c>
      <c r="AD188" s="2" t="str">
        <f t="shared" si="5"/>
        <v>Contacted</v>
      </c>
      <c r="AE188">
        <v>3</v>
      </c>
      <c r="AF188" t="s">
        <v>73</v>
      </c>
      <c r="AG188" t="b">
        <v>1</v>
      </c>
      <c r="AH188" t="b">
        <v>1</v>
      </c>
      <c r="AI188" t="str">
        <f ca="1">IF(OR(Table1[[#This Row],[is_active]]="FALSE",Table1[[#This Row],[Days_Since_Last_Purchase]]&gt;90),"Churned","Active")</f>
        <v>Churned</v>
      </c>
    </row>
    <row r="189" spans="1:35" x14ac:dyDescent="0.25">
      <c r="A189" t="s">
        <v>265</v>
      </c>
      <c r="B189" s="1">
        <v>44229</v>
      </c>
      <c r="C189" t="str">
        <f>TEXT(Table1[[#This Row],[signup_date]],"yyyy")</f>
        <v>2021</v>
      </c>
      <c r="D189" t="str">
        <f>TEXT(Table1[[#This Row],[signup_date]],"mmm")</f>
        <v>Feb</v>
      </c>
      <c r="E189" s="3">
        <v>44294</v>
      </c>
      <c r="F189" s="3">
        <v>45326</v>
      </c>
      <c r="G189" s="3" t="str">
        <f>TEXT(Table1[[#This Row],[last_purchase_date]],"yyyy")</f>
        <v>2024</v>
      </c>
      <c r="H189" s="2">
        <f ca="1">IFERROR(TODAY()-Table1[[#This Row],[signup_date]]," - ")</f>
        <v>1751</v>
      </c>
      <c r="I189" s="2">
        <f ca="1">IFERROR(TODAY()-Table1[[#This Row],[last_purchase_date]]," - ")</f>
        <v>654</v>
      </c>
      <c r="J189" s="2">
        <f ca="1">IFERROR(1/Table1[[#This Row],[Days_Since_Last_Purchase]],0)</f>
        <v>1.5290519877675841E-3</v>
      </c>
      <c r="K189" s="3" t="str">
        <f t="shared" si="4"/>
        <v>Has Purchased</v>
      </c>
      <c r="L189">
        <v>3</v>
      </c>
      <c r="M189">
        <v>197.15</v>
      </c>
      <c r="N189">
        <v>65.72</v>
      </c>
      <c r="O189">
        <v>0.5</v>
      </c>
      <c r="P189" t="s">
        <v>47</v>
      </c>
      <c r="Q189" t="s">
        <v>54</v>
      </c>
      <c r="R189" t="s">
        <v>48</v>
      </c>
      <c r="S189">
        <v>24</v>
      </c>
      <c r="T189" t="s">
        <v>70</v>
      </c>
      <c r="U189" t="s">
        <v>90</v>
      </c>
      <c r="V189" t="s">
        <v>44</v>
      </c>
      <c r="W189" t="s">
        <v>100</v>
      </c>
      <c r="X189">
        <v>0</v>
      </c>
      <c r="Y189">
        <v>0</v>
      </c>
      <c r="Z189">
        <v>0</v>
      </c>
      <c r="AA189">
        <v>0</v>
      </c>
      <c r="AB189">
        <v>2</v>
      </c>
      <c r="AC189" s="3">
        <v>45827</v>
      </c>
      <c r="AD189" s="2" t="str">
        <f t="shared" si="5"/>
        <v>Contacted</v>
      </c>
      <c r="AE189">
        <v>0</v>
      </c>
      <c r="AF189" t="s">
        <v>73</v>
      </c>
      <c r="AG189" t="b">
        <v>1</v>
      </c>
      <c r="AH189" t="b">
        <v>0</v>
      </c>
      <c r="AI189" t="str">
        <f ca="1">IF(OR(Table1[[#This Row],[is_active]]="FALSE",Table1[[#This Row],[Days_Since_Last_Purchase]]&gt;90),"Churned","Active")</f>
        <v>Churned</v>
      </c>
    </row>
    <row r="190" spans="1:35" x14ac:dyDescent="0.25">
      <c r="A190" t="s">
        <v>266</v>
      </c>
      <c r="B190" s="1">
        <v>44339</v>
      </c>
      <c r="C190" t="str">
        <f>TEXT(Table1[[#This Row],[signup_date]],"yyyy")</f>
        <v>2021</v>
      </c>
      <c r="D190" t="str">
        <f>TEXT(Table1[[#This Row],[signup_date]],"mmm")</f>
        <v>May</v>
      </c>
      <c r="E190" s="3">
        <v>45083</v>
      </c>
      <c r="F190" s="3">
        <v>45444</v>
      </c>
      <c r="G190" s="3" t="str">
        <f>TEXT(Table1[[#This Row],[last_purchase_date]],"yyyy")</f>
        <v>2024</v>
      </c>
      <c r="H190" s="2">
        <f ca="1">IFERROR(TODAY()-Table1[[#This Row],[signup_date]]," - ")</f>
        <v>1641</v>
      </c>
      <c r="I190" s="2">
        <f ca="1">IFERROR(TODAY()-Table1[[#This Row],[last_purchase_date]]," - ")</f>
        <v>536</v>
      </c>
      <c r="J190" s="2">
        <f ca="1">IFERROR(1/Table1[[#This Row],[Days_Since_Last_Purchase]],0)</f>
        <v>1.8656716417910447E-3</v>
      </c>
      <c r="K190" s="3" t="str">
        <f t="shared" si="4"/>
        <v>Has Purchased</v>
      </c>
      <c r="L190">
        <v>6</v>
      </c>
      <c r="M190">
        <v>75.31</v>
      </c>
      <c r="N190">
        <v>12.55</v>
      </c>
      <c r="O190">
        <v>20.010000000000002</v>
      </c>
      <c r="P190" t="s">
        <v>59</v>
      </c>
      <c r="Q190" t="s">
        <v>54</v>
      </c>
      <c r="R190" t="s">
        <v>48</v>
      </c>
      <c r="S190">
        <v>25</v>
      </c>
      <c r="T190" t="s">
        <v>70</v>
      </c>
      <c r="U190" t="s">
        <v>66</v>
      </c>
      <c r="V190" t="s">
        <v>67</v>
      </c>
      <c r="W190" t="s">
        <v>57</v>
      </c>
      <c r="X190">
        <v>0</v>
      </c>
      <c r="Y190">
        <v>0</v>
      </c>
      <c r="Z190">
        <v>0</v>
      </c>
      <c r="AA190">
        <v>0</v>
      </c>
      <c r="AB190">
        <v>1</v>
      </c>
      <c r="AC190" s="3">
        <v>45503</v>
      </c>
      <c r="AD190" s="2" t="str">
        <f t="shared" si="5"/>
        <v>Contacted</v>
      </c>
      <c r="AE190">
        <v>0</v>
      </c>
      <c r="AF190" t="s">
        <v>52</v>
      </c>
      <c r="AG190" t="b">
        <v>1</v>
      </c>
      <c r="AH190" t="b">
        <v>0</v>
      </c>
      <c r="AI190" t="str">
        <f ca="1">IF(OR(Table1[[#This Row],[is_active]]="FALSE",Table1[[#This Row],[Days_Since_Last_Purchase]]&gt;90),"Churned","Active")</f>
        <v>Churned</v>
      </c>
    </row>
    <row r="191" spans="1:35" x14ac:dyDescent="0.25">
      <c r="A191" t="s">
        <v>267</v>
      </c>
      <c r="B191" s="1">
        <v>44199</v>
      </c>
      <c r="C191" t="str">
        <f>TEXT(Table1[[#This Row],[signup_date]],"yyyy")</f>
        <v>2021</v>
      </c>
      <c r="D191" t="str">
        <f>TEXT(Table1[[#This Row],[signup_date]],"mmm")</f>
        <v>Jan</v>
      </c>
      <c r="E191" s="3">
        <v>44475</v>
      </c>
      <c r="F191" s="3" t="s">
        <v>2542</v>
      </c>
      <c r="G191" s="3" t="str">
        <f>TEXT(Table1[[#This Row],[last_purchase_date]],"yyyy")</f>
        <v>-</v>
      </c>
      <c r="H191" s="2">
        <f ca="1">IFERROR(TODAY()-Table1[[#This Row],[signup_date]]," - ")</f>
        <v>1781</v>
      </c>
      <c r="I191" s="2" t="str">
        <f ca="1">IFERROR(TODAY()-Table1[[#This Row],[last_purchase_date]]," - ")</f>
        <v xml:space="preserve"> - </v>
      </c>
      <c r="J191" s="2">
        <f ca="1">IFERROR(1/Table1[[#This Row],[Days_Since_Last_Purchase]],0)</f>
        <v>0</v>
      </c>
      <c r="K191" s="3" t="str">
        <f t="shared" si="4"/>
        <v>Has Purchased</v>
      </c>
      <c r="L191">
        <v>0</v>
      </c>
      <c r="M191">
        <v>0</v>
      </c>
      <c r="N191">
        <v>0</v>
      </c>
      <c r="O191">
        <v>0</v>
      </c>
      <c r="P191" t="s">
        <v>59</v>
      </c>
      <c r="Q191" t="s">
        <v>95</v>
      </c>
      <c r="R191" t="s">
        <v>48</v>
      </c>
      <c r="S191">
        <v>22</v>
      </c>
      <c r="T191" t="s">
        <v>70</v>
      </c>
      <c r="U191" t="s">
        <v>50</v>
      </c>
      <c r="V191" t="s">
        <v>67</v>
      </c>
      <c r="W191" t="s">
        <v>85</v>
      </c>
      <c r="X191">
        <v>1</v>
      </c>
      <c r="Y191">
        <v>0</v>
      </c>
      <c r="Z191">
        <v>0</v>
      </c>
      <c r="AA191">
        <v>0</v>
      </c>
      <c r="AB191">
        <v>0</v>
      </c>
      <c r="AC191" s="3">
        <v>45293</v>
      </c>
      <c r="AD191" s="2" t="str">
        <f t="shared" si="5"/>
        <v>Contacted</v>
      </c>
      <c r="AE191">
        <v>0</v>
      </c>
      <c r="AF191" t="s">
        <v>38</v>
      </c>
      <c r="AG191" t="b">
        <v>1</v>
      </c>
      <c r="AH191" t="b">
        <v>0</v>
      </c>
      <c r="AI191" t="str">
        <f ca="1">IF(OR(Table1[[#This Row],[is_active]]="FALSE",Table1[[#This Row],[Days_Since_Last_Purchase]]&gt;90),"Churned","Active")</f>
        <v>Churned</v>
      </c>
    </row>
    <row r="192" spans="1:35" x14ac:dyDescent="0.25">
      <c r="A192" t="s">
        <v>268</v>
      </c>
      <c r="B192" s="1">
        <v>44911</v>
      </c>
      <c r="C192" t="str">
        <f>TEXT(Table1[[#This Row],[signup_date]],"yyyy")</f>
        <v>2022</v>
      </c>
      <c r="D192" t="str">
        <f>TEXT(Table1[[#This Row],[signup_date]],"mmm")</f>
        <v>Dec</v>
      </c>
      <c r="E192" s="3">
        <v>45345</v>
      </c>
      <c r="F192" s="3">
        <v>45615</v>
      </c>
      <c r="G192" s="3" t="str">
        <f>TEXT(Table1[[#This Row],[last_purchase_date]],"yyyy")</f>
        <v>2024</v>
      </c>
      <c r="H192" s="2">
        <f ca="1">IFERROR(TODAY()-Table1[[#This Row],[signup_date]]," - ")</f>
        <v>1069</v>
      </c>
      <c r="I192" s="2">
        <f ca="1">IFERROR(TODAY()-Table1[[#This Row],[last_purchase_date]]," - ")</f>
        <v>365</v>
      </c>
      <c r="J192" s="2">
        <f ca="1">IFERROR(1/Table1[[#This Row],[Days_Since_Last_Purchase]],0)</f>
        <v>2.7397260273972603E-3</v>
      </c>
      <c r="K192" s="3" t="str">
        <f t="shared" si="4"/>
        <v>Has Purchased</v>
      </c>
      <c r="L192">
        <v>3</v>
      </c>
      <c r="M192">
        <v>441.41</v>
      </c>
      <c r="N192">
        <v>147.13999999999999</v>
      </c>
      <c r="O192">
        <v>0.5</v>
      </c>
      <c r="P192" t="s">
        <v>31</v>
      </c>
      <c r="Q192" t="s">
        <v>88</v>
      </c>
      <c r="R192" t="s">
        <v>33</v>
      </c>
      <c r="S192">
        <v>33</v>
      </c>
      <c r="T192" t="s">
        <v>34</v>
      </c>
      <c r="U192" t="s">
        <v>55</v>
      </c>
      <c r="V192" t="s">
        <v>44</v>
      </c>
      <c r="W192" t="s">
        <v>57</v>
      </c>
      <c r="X192">
        <v>0</v>
      </c>
      <c r="Y192">
        <v>0</v>
      </c>
      <c r="Z192">
        <v>1</v>
      </c>
      <c r="AA192">
        <v>0</v>
      </c>
      <c r="AB192">
        <v>2</v>
      </c>
      <c r="AC192" s="3">
        <v>45467</v>
      </c>
      <c r="AD192" s="2" t="str">
        <f t="shared" si="5"/>
        <v>Contacted</v>
      </c>
      <c r="AE192">
        <v>8</v>
      </c>
      <c r="AF192" t="s">
        <v>73</v>
      </c>
      <c r="AG192" t="b">
        <v>1</v>
      </c>
      <c r="AH192" t="b">
        <v>0</v>
      </c>
      <c r="AI192" t="str">
        <f ca="1">IF(OR(Table1[[#This Row],[is_active]]="FALSE",Table1[[#This Row],[Days_Since_Last_Purchase]]&gt;90),"Churned","Active")</f>
        <v>Churned</v>
      </c>
    </row>
    <row r="193" spans="1:35" x14ac:dyDescent="0.25">
      <c r="A193" t="s">
        <v>269</v>
      </c>
      <c r="B193" s="1">
        <v>45352</v>
      </c>
      <c r="C193" t="str">
        <f>TEXT(Table1[[#This Row],[signup_date]],"yyyy")</f>
        <v>2024</v>
      </c>
      <c r="D193" t="str">
        <f>TEXT(Table1[[#This Row],[signup_date]],"mmm")</f>
        <v>Mar</v>
      </c>
      <c r="E193" s="3">
        <v>45909</v>
      </c>
      <c r="F193" s="3">
        <v>45921</v>
      </c>
      <c r="G193" s="3" t="str">
        <f>TEXT(Table1[[#This Row],[last_purchase_date]],"yyyy")</f>
        <v>2025</v>
      </c>
      <c r="H193" s="2">
        <f ca="1">IFERROR(TODAY()-Table1[[#This Row],[signup_date]]," - ")</f>
        <v>628</v>
      </c>
      <c r="I193" s="2">
        <f ca="1">IFERROR(TODAY()-Table1[[#This Row],[last_purchase_date]]," - ")</f>
        <v>59</v>
      </c>
      <c r="J193" s="2">
        <f ca="1">IFERROR(1/Table1[[#This Row],[Days_Since_Last_Purchase]],0)</f>
        <v>1.6949152542372881E-2</v>
      </c>
      <c r="K193" s="3" t="str">
        <f t="shared" si="4"/>
        <v>Has Purchased</v>
      </c>
      <c r="L193">
        <v>3</v>
      </c>
      <c r="M193">
        <v>3.37</v>
      </c>
      <c r="N193">
        <v>1.1200000000000001</v>
      </c>
      <c r="O193">
        <v>1.07</v>
      </c>
      <c r="P193" t="s">
        <v>31</v>
      </c>
      <c r="Q193" t="s">
        <v>62</v>
      </c>
      <c r="R193" t="s">
        <v>33</v>
      </c>
      <c r="S193">
        <v>34</v>
      </c>
      <c r="T193" t="s">
        <v>34</v>
      </c>
      <c r="U193" t="s">
        <v>90</v>
      </c>
      <c r="V193" t="s">
        <v>67</v>
      </c>
      <c r="W193" t="s">
        <v>57</v>
      </c>
      <c r="X193">
        <v>1</v>
      </c>
      <c r="Y193">
        <v>0</v>
      </c>
      <c r="Z193">
        <v>0</v>
      </c>
      <c r="AA193">
        <v>0</v>
      </c>
      <c r="AB193">
        <v>0</v>
      </c>
      <c r="AC193" s="3">
        <v>45774</v>
      </c>
      <c r="AD193" s="2" t="str">
        <f t="shared" si="5"/>
        <v>Contacted</v>
      </c>
      <c r="AE193">
        <v>0</v>
      </c>
      <c r="AF193" t="s">
        <v>38</v>
      </c>
      <c r="AG193" t="b">
        <v>1</v>
      </c>
      <c r="AH193" t="b">
        <v>1</v>
      </c>
      <c r="AI193" t="str">
        <f ca="1">IF(OR(Table1[[#This Row],[is_active]]="FALSE",Table1[[#This Row],[Days_Since_Last_Purchase]]&gt;90),"Churned","Active")</f>
        <v>Active</v>
      </c>
    </row>
    <row r="194" spans="1:35" x14ac:dyDescent="0.25">
      <c r="A194" t="s">
        <v>270</v>
      </c>
      <c r="B194" s="1">
        <v>45469</v>
      </c>
      <c r="C194" t="str">
        <f>TEXT(Table1[[#This Row],[signup_date]],"yyyy")</f>
        <v>2024</v>
      </c>
      <c r="D194" t="str">
        <f>TEXT(Table1[[#This Row],[signup_date]],"mmm")</f>
        <v>Jun</v>
      </c>
      <c r="E194" s="3">
        <v>45942</v>
      </c>
      <c r="F194" s="3">
        <v>45945</v>
      </c>
      <c r="G194" s="3" t="str">
        <f>TEXT(Table1[[#This Row],[last_purchase_date]],"yyyy")</f>
        <v>2025</v>
      </c>
      <c r="H194" s="2">
        <f ca="1">IFERROR(TODAY()-Table1[[#This Row],[signup_date]]," - ")</f>
        <v>511</v>
      </c>
      <c r="I194" s="2">
        <f ca="1">IFERROR(TODAY()-Table1[[#This Row],[last_purchase_date]]," - ")</f>
        <v>35</v>
      </c>
      <c r="J194" s="2">
        <f ca="1">IFERROR(1/Table1[[#This Row],[Days_Since_Last_Purchase]],0)</f>
        <v>2.8571428571428571E-2</v>
      </c>
      <c r="K194" s="3" t="str">
        <f t="shared" ref="K194:K257" si="6">IF(E194="-","Never Purchase","Has Purchased")</f>
        <v>Has Purchased</v>
      </c>
      <c r="L194">
        <v>1</v>
      </c>
      <c r="M194">
        <v>61.04</v>
      </c>
      <c r="N194">
        <v>61.04</v>
      </c>
      <c r="O194">
        <v>25.74</v>
      </c>
      <c r="P194" t="s">
        <v>87</v>
      </c>
      <c r="Q194" t="s">
        <v>60</v>
      </c>
      <c r="R194" t="s">
        <v>48</v>
      </c>
      <c r="S194">
        <v>45</v>
      </c>
      <c r="T194" t="s">
        <v>34</v>
      </c>
      <c r="U194" t="s">
        <v>90</v>
      </c>
      <c r="V194" t="s">
        <v>35</v>
      </c>
      <c r="W194" t="s">
        <v>100</v>
      </c>
      <c r="X194">
        <v>0</v>
      </c>
      <c r="Y194">
        <v>0</v>
      </c>
      <c r="Z194">
        <v>0</v>
      </c>
      <c r="AA194">
        <v>0</v>
      </c>
      <c r="AB194">
        <v>0</v>
      </c>
      <c r="AC194" s="3">
        <v>45587</v>
      </c>
      <c r="AD194" s="2" t="str">
        <f t="shared" si="5"/>
        <v>Contacted</v>
      </c>
      <c r="AE194">
        <v>0</v>
      </c>
      <c r="AF194" t="s">
        <v>52</v>
      </c>
      <c r="AG194" t="b">
        <v>1</v>
      </c>
      <c r="AH194" t="b">
        <v>1</v>
      </c>
      <c r="AI194" t="str">
        <f ca="1">IF(OR(Table1[[#This Row],[is_active]]="FALSE",Table1[[#This Row],[Days_Since_Last_Purchase]]&gt;90),"Churned","Active")</f>
        <v>Active</v>
      </c>
    </row>
    <row r="195" spans="1:35" x14ac:dyDescent="0.25">
      <c r="A195" t="s">
        <v>271</v>
      </c>
      <c r="B195" s="1">
        <v>44776</v>
      </c>
      <c r="C195" t="str">
        <f>TEXT(Table1[[#This Row],[signup_date]],"yyyy")</f>
        <v>2022</v>
      </c>
      <c r="D195" t="str">
        <f>TEXT(Table1[[#This Row],[signup_date]],"mmm")</f>
        <v>Aug</v>
      </c>
      <c r="E195" s="3">
        <v>45655</v>
      </c>
      <c r="F195" s="3">
        <v>45670</v>
      </c>
      <c r="G195" s="3" t="str">
        <f>TEXT(Table1[[#This Row],[last_purchase_date]],"yyyy")</f>
        <v>2025</v>
      </c>
      <c r="H195" s="2">
        <f ca="1">IFERROR(TODAY()-Table1[[#This Row],[signup_date]]," - ")</f>
        <v>1204</v>
      </c>
      <c r="I195" s="2">
        <f ca="1">IFERROR(TODAY()-Table1[[#This Row],[last_purchase_date]]," - ")</f>
        <v>310</v>
      </c>
      <c r="J195" s="2">
        <f ca="1">IFERROR(1/Table1[[#This Row],[Days_Since_Last_Purchase]],0)</f>
        <v>3.2258064516129032E-3</v>
      </c>
      <c r="K195" s="3" t="str">
        <f t="shared" si="6"/>
        <v>Has Purchased</v>
      </c>
      <c r="L195">
        <v>1</v>
      </c>
      <c r="M195">
        <v>96.75</v>
      </c>
      <c r="N195">
        <v>96.75</v>
      </c>
      <c r="O195">
        <v>0.5</v>
      </c>
      <c r="P195" t="s">
        <v>59</v>
      </c>
      <c r="Q195" t="s">
        <v>69</v>
      </c>
      <c r="R195" t="s">
        <v>48</v>
      </c>
      <c r="S195">
        <v>24</v>
      </c>
      <c r="T195" t="s">
        <v>70</v>
      </c>
      <c r="U195" t="s">
        <v>50</v>
      </c>
      <c r="V195" t="s">
        <v>44</v>
      </c>
      <c r="W195" t="s">
        <v>45</v>
      </c>
      <c r="X195">
        <v>0</v>
      </c>
      <c r="Y195">
        <v>1</v>
      </c>
      <c r="Z195">
        <v>0</v>
      </c>
      <c r="AA195">
        <v>0</v>
      </c>
      <c r="AB195">
        <v>0</v>
      </c>
      <c r="AC195" s="3">
        <v>45833</v>
      </c>
      <c r="AD195" s="2" t="str">
        <f t="shared" ref="AD195:AD258" si="7">IF(AC195="-","Never Contacted","Contacted")</f>
        <v>Contacted</v>
      </c>
      <c r="AE195">
        <v>0</v>
      </c>
      <c r="AF195" t="s">
        <v>38</v>
      </c>
      <c r="AG195" t="b">
        <v>1</v>
      </c>
      <c r="AH195" t="b">
        <v>0</v>
      </c>
      <c r="AI195" t="str">
        <f ca="1">IF(OR(Table1[[#This Row],[is_active]]="FALSE",Table1[[#This Row],[Days_Since_Last_Purchase]]&gt;90),"Churned","Active")</f>
        <v>Churned</v>
      </c>
    </row>
    <row r="196" spans="1:35" x14ac:dyDescent="0.25">
      <c r="A196" t="s">
        <v>272</v>
      </c>
      <c r="B196" s="1">
        <v>44160</v>
      </c>
      <c r="C196" t="str">
        <f>TEXT(Table1[[#This Row],[signup_date]],"yyyy")</f>
        <v>2020</v>
      </c>
      <c r="D196" t="str">
        <f>TEXT(Table1[[#This Row],[signup_date]],"mmm")</f>
        <v>Nov</v>
      </c>
      <c r="E196" s="3">
        <v>44991</v>
      </c>
      <c r="F196" s="3">
        <v>45392</v>
      </c>
      <c r="G196" s="3" t="str">
        <f>TEXT(Table1[[#This Row],[last_purchase_date]],"yyyy")</f>
        <v>2024</v>
      </c>
      <c r="H196" s="2">
        <f ca="1">IFERROR(TODAY()-Table1[[#This Row],[signup_date]]," - ")</f>
        <v>1820</v>
      </c>
      <c r="I196" s="2">
        <f ca="1">IFERROR(TODAY()-Table1[[#This Row],[last_purchase_date]]," - ")</f>
        <v>588</v>
      </c>
      <c r="J196" s="2">
        <f ca="1">IFERROR(1/Table1[[#This Row],[Days_Since_Last_Purchase]],0)</f>
        <v>1.7006802721088435E-3</v>
      </c>
      <c r="K196" s="3" t="str">
        <f t="shared" si="6"/>
        <v>Has Purchased</v>
      </c>
      <c r="L196">
        <v>4</v>
      </c>
      <c r="M196">
        <v>256.36</v>
      </c>
      <c r="N196">
        <v>64.09</v>
      </c>
      <c r="O196">
        <v>125.32</v>
      </c>
      <c r="P196" t="s">
        <v>87</v>
      </c>
      <c r="Q196" t="s">
        <v>32</v>
      </c>
      <c r="R196" t="s">
        <v>33</v>
      </c>
      <c r="S196">
        <v>32</v>
      </c>
      <c r="T196" t="s">
        <v>34</v>
      </c>
      <c r="U196" t="s">
        <v>90</v>
      </c>
      <c r="V196" t="s">
        <v>63</v>
      </c>
      <c r="W196" t="s">
        <v>100</v>
      </c>
      <c r="X196">
        <v>1</v>
      </c>
      <c r="Y196">
        <v>0</v>
      </c>
      <c r="Z196">
        <v>0</v>
      </c>
      <c r="AA196">
        <v>0</v>
      </c>
      <c r="AB196">
        <v>1</v>
      </c>
      <c r="AC196" s="3">
        <v>45022</v>
      </c>
      <c r="AD196" s="2" t="str">
        <f t="shared" si="7"/>
        <v>Contacted</v>
      </c>
      <c r="AE196">
        <v>0</v>
      </c>
      <c r="AF196" t="s">
        <v>52</v>
      </c>
      <c r="AG196" t="b">
        <v>1</v>
      </c>
      <c r="AH196" t="b">
        <v>0</v>
      </c>
      <c r="AI196" t="str">
        <f ca="1">IF(OR(Table1[[#This Row],[is_active]]="FALSE",Table1[[#This Row],[Days_Since_Last_Purchase]]&gt;90),"Churned","Active")</f>
        <v>Churned</v>
      </c>
    </row>
    <row r="197" spans="1:35" x14ac:dyDescent="0.25">
      <c r="A197" t="s">
        <v>273</v>
      </c>
      <c r="B197" s="1">
        <v>45018</v>
      </c>
      <c r="C197" t="str">
        <f>TEXT(Table1[[#This Row],[signup_date]],"yyyy")</f>
        <v>2023</v>
      </c>
      <c r="D197" t="str">
        <f>TEXT(Table1[[#This Row],[signup_date]],"mmm")</f>
        <v>Apr</v>
      </c>
      <c r="E197" s="3">
        <v>45819</v>
      </c>
      <c r="F197" s="3">
        <v>45917</v>
      </c>
      <c r="G197" s="3" t="str">
        <f>TEXT(Table1[[#This Row],[last_purchase_date]],"yyyy")</f>
        <v>2025</v>
      </c>
      <c r="H197" s="2">
        <f ca="1">IFERROR(TODAY()-Table1[[#This Row],[signup_date]]," - ")</f>
        <v>962</v>
      </c>
      <c r="I197" s="2">
        <f ca="1">IFERROR(TODAY()-Table1[[#This Row],[last_purchase_date]]," - ")</f>
        <v>63</v>
      </c>
      <c r="J197" s="2">
        <f ca="1">IFERROR(1/Table1[[#This Row],[Days_Since_Last_Purchase]],0)</f>
        <v>1.5873015873015872E-2</v>
      </c>
      <c r="K197" s="3" t="str">
        <f t="shared" si="6"/>
        <v>Has Purchased</v>
      </c>
      <c r="L197">
        <v>3</v>
      </c>
      <c r="M197">
        <v>173.46</v>
      </c>
      <c r="N197">
        <v>57.82</v>
      </c>
      <c r="O197">
        <v>36.86</v>
      </c>
      <c r="P197" t="s">
        <v>87</v>
      </c>
      <c r="Q197" t="s">
        <v>62</v>
      </c>
      <c r="R197" t="s">
        <v>48</v>
      </c>
      <c r="S197">
        <v>37</v>
      </c>
      <c r="T197" t="s">
        <v>34</v>
      </c>
      <c r="U197" t="s">
        <v>55</v>
      </c>
      <c r="V197" t="s">
        <v>44</v>
      </c>
      <c r="W197" t="s">
        <v>45</v>
      </c>
      <c r="X197">
        <v>0</v>
      </c>
      <c r="Y197">
        <v>0</v>
      </c>
      <c r="Z197">
        <v>0</v>
      </c>
      <c r="AA197">
        <v>0</v>
      </c>
      <c r="AB197">
        <v>1</v>
      </c>
      <c r="AC197" s="3">
        <v>45228</v>
      </c>
      <c r="AD197" s="2" t="str">
        <f t="shared" si="7"/>
        <v>Contacted</v>
      </c>
      <c r="AE197">
        <v>3</v>
      </c>
      <c r="AF197" t="s">
        <v>38</v>
      </c>
      <c r="AG197" t="b">
        <v>0</v>
      </c>
      <c r="AH197" t="b">
        <v>1</v>
      </c>
      <c r="AI197" t="str">
        <f ca="1">IF(OR(Table1[[#This Row],[is_active]]="FALSE",Table1[[#This Row],[Days_Since_Last_Purchase]]&gt;90),"Churned","Active")</f>
        <v>Active</v>
      </c>
    </row>
    <row r="198" spans="1:35" x14ac:dyDescent="0.25">
      <c r="A198" t="s">
        <v>274</v>
      </c>
      <c r="B198" s="1">
        <v>45127</v>
      </c>
      <c r="C198" t="str">
        <f>TEXT(Table1[[#This Row],[signup_date]],"yyyy")</f>
        <v>2023</v>
      </c>
      <c r="D198" t="str">
        <f>TEXT(Table1[[#This Row],[signup_date]],"mmm")</f>
        <v>Jul</v>
      </c>
      <c r="E198" s="3">
        <v>45589</v>
      </c>
      <c r="F198" s="3">
        <v>45934</v>
      </c>
      <c r="G198" s="3" t="str">
        <f>TEXT(Table1[[#This Row],[last_purchase_date]],"yyyy")</f>
        <v>2025</v>
      </c>
      <c r="H198" s="2">
        <f ca="1">IFERROR(TODAY()-Table1[[#This Row],[signup_date]]," - ")</f>
        <v>853</v>
      </c>
      <c r="I198" s="2">
        <f ca="1">IFERROR(TODAY()-Table1[[#This Row],[last_purchase_date]]," - ")</f>
        <v>46</v>
      </c>
      <c r="J198" s="2">
        <f ca="1">IFERROR(1/Table1[[#This Row],[Days_Since_Last_Purchase]],0)</f>
        <v>2.1739130434782608E-2</v>
      </c>
      <c r="K198" s="3" t="str">
        <f t="shared" si="6"/>
        <v>Has Purchased</v>
      </c>
      <c r="L198">
        <v>3</v>
      </c>
      <c r="M198">
        <v>104.76</v>
      </c>
      <c r="N198">
        <v>34.92</v>
      </c>
      <c r="O198">
        <v>20.12</v>
      </c>
      <c r="P198" t="s">
        <v>87</v>
      </c>
      <c r="Q198" t="s">
        <v>80</v>
      </c>
      <c r="R198" t="s">
        <v>48</v>
      </c>
      <c r="S198">
        <v>23</v>
      </c>
      <c r="T198" t="s">
        <v>70</v>
      </c>
      <c r="U198" t="s">
        <v>50</v>
      </c>
      <c r="V198" t="s">
        <v>67</v>
      </c>
      <c r="W198" t="s">
        <v>72</v>
      </c>
      <c r="X198">
        <v>0</v>
      </c>
      <c r="Y198">
        <v>0</v>
      </c>
      <c r="Z198">
        <v>0</v>
      </c>
      <c r="AA198">
        <v>0</v>
      </c>
      <c r="AB198">
        <v>0</v>
      </c>
      <c r="AC198" s="3">
        <v>45629</v>
      </c>
      <c r="AD198" s="2" t="str">
        <f t="shared" si="7"/>
        <v>Contacted</v>
      </c>
      <c r="AE198">
        <v>6</v>
      </c>
      <c r="AF198" t="s">
        <v>73</v>
      </c>
      <c r="AG198" t="b">
        <v>0</v>
      </c>
      <c r="AH198" t="b">
        <v>0</v>
      </c>
      <c r="AI198" t="str">
        <f ca="1">IF(OR(Table1[[#This Row],[is_active]]="FALSE",Table1[[#This Row],[Days_Since_Last_Purchase]]&gt;90),"Churned","Active")</f>
        <v>Active</v>
      </c>
    </row>
    <row r="199" spans="1:35" x14ac:dyDescent="0.25">
      <c r="A199" t="s">
        <v>275</v>
      </c>
      <c r="B199" s="1">
        <v>44067</v>
      </c>
      <c r="C199" t="str">
        <f>TEXT(Table1[[#This Row],[signup_date]],"yyyy")</f>
        <v>2020</v>
      </c>
      <c r="D199" t="str">
        <f>TEXT(Table1[[#This Row],[signup_date]],"mmm")</f>
        <v>Aug</v>
      </c>
      <c r="E199" s="3">
        <v>44632</v>
      </c>
      <c r="F199" s="3">
        <v>45265</v>
      </c>
      <c r="G199" s="3" t="str">
        <f>TEXT(Table1[[#This Row],[last_purchase_date]],"yyyy")</f>
        <v>2023</v>
      </c>
      <c r="H199" s="2">
        <f ca="1">IFERROR(TODAY()-Table1[[#This Row],[signup_date]]," - ")</f>
        <v>1913</v>
      </c>
      <c r="I199" s="2">
        <f ca="1">IFERROR(TODAY()-Table1[[#This Row],[last_purchase_date]]," - ")</f>
        <v>715</v>
      </c>
      <c r="J199" s="2">
        <f ca="1">IFERROR(1/Table1[[#This Row],[Days_Since_Last_Purchase]],0)</f>
        <v>1.3986013986013986E-3</v>
      </c>
      <c r="K199" s="3" t="str">
        <f t="shared" si="6"/>
        <v>Has Purchased</v>
      </c>
      <c r="L199">
        <v>4</v>
      </c>
      <c r="M199">
        <v>227.45</v>
      </c>
      <c r="N199">
        <v>56.86</v>
      </c>
      <c r="O199">
        <v>49.75</v>
      </c>
      <c r="P199" t="s">
        <v>40</v>
      </c>
      <c r="Q199" t="s">
        <v>54</v>
      </c>
      <c r="R199" t="s">
        <v>48</v>
      </c>
      <c r="S199">
        <v>41</v>
      </c>
      <c r="T199" t="s">
        <v>34</v>
      </c>
      <c r="U199" t="s">
        <v>43</v>
      </c>
      <c r="V199" t="s">
        <v>67</v>
      </c>
      <c r="W199" t="s">
        <v>85</v>
      </c>
      <c r="X199">
        <v>0</v>
      </c>
      <c r="Y199">
        <v>0</v>
      </c>
      <c r="Z199">
        <v>1</v>
      </c>
      <c r="AA199">
        <v>1</v>
      </c>
      <c r="AB199">
        <v>2</v>
      </c>
      <c r="AC199" s="3">
        <v>44084</v>
      </c>
      <c r="AD199" s="2" t="str">
        <f t="shared" si="7"/>
        <v>Contacted</v>
      </c>
      <c r="AE199">
        <v>0</v>
      </c>
      <c r="AF199" t="s">
        <v>73</v>
      </c>
      <c r="AG199" t="b">
        <v>0</v>
      </c>
      <c r="AH199" t="b">
        <v>0</v>
      </c>
      <c r="AI199" t="str">
        <f ca="1">IF(OR(Table1[[#This Row],[is_active]]="FALSE",Table1[[#This Row],[Days_Since_Last_Purchase]]&gt;90),"Churned","Active")</f>
        <v>Churned</v>
      </c>
    </row>
    <row r="200" spans="1:35" x14ac:dyDescent="0.25">
      <c r="A200" t="s">
        <v>276</v>
      </c>
      <c r="B200" s="1">
        <v>45218</v>
      </c>
      <c r="C200" t="str">
        <f>TEXT(Table1[[#This Row],[signup_date]],"yyyy")</f>
        <v>2023</v>
      </c>
      <c r="D200" t="str">
        <f>TEXT(Table1[[#This Row],[signup_date]],"mmm")</f>
        <v>Oct</v>
      </c>
      <c r="E200" s="3">
        <v>45342</v>
      </c>
      <c r="F200" s="3">
        <v>45512</v>
      </c>
      <c r="G200" s="3" t="str">
        <f>TEXT(Table1[[#This Row],[last_purchase_date]],"yyyy")</f>
        <v>2024</v>
      </c>
      <c r="H200" s="2">
        <f ca="1">IFERROR(TODAY()-Table1[[#This Row],[signup_date]]," - ")</f>
        <v>762</v>
      </c>
      <c r="I200" s="2">
        <f ca="1">IFERROR(TODAY()-Table1[[#This Row],[last_purchase_date]]," - ")</f>
        <v>468</v>
      </c>
      <c r="J200" s="2">
        <f ca="1">IFERROR(1/Table1[[#This Row],[Days_Since_Last_Purchase]],0)</f>
        <v>2.136752136752137E-3</v>
      </c>
      <c r="K200" s="3" t="str">
        <f t="shared" si="6"/>
        <v>Has Purchased</v>
      </c>
      <c r="L200">
        <v>4</v>
      </c>
      <c r="M200">
        <v>278.5</v>
      </c>
      <c r="N200">
        <v>69.63</v>
      </c>
      <c r="O200">
        <v>106.2</v>
      </c>
      <c r="P200" t="s">
        <v>59</v>
      </c>
      <c r="Q200" t="s">
        <v>88</v>
      </c>
      <c r="R200" t="s">
        <v>42</v>
      </c>
      <c r="S200">
        <v>50</v>
      </c>
      <c r="T200" t="s">
        <v>34</v>
      </c>
      <c r="U200" t="s">
        <v>50</v>
      </c>
      <c r="V200" t="s">
        <v>56</v>
      </c>
      <c r="W200" t="s">
        <v>72</v>
      </c>
      <c r="X200">
        <v>0</v>
      </c>
      <c r="Y200">
        <v>0</v>
      </c>
      <c r="Z200">
        <v>0</v>
      </c>
      <c r="AA200">
        <v>0</v>
      </c>
      <c r="AB200">
        <v>1</v>
      </c>
      <c r="AC200" s="2" t="s">
        <v>2542</v>
      </c>
      <c r="AD200" s="2" t="str">
        <f t="shared" si="7"/>
        <v>Never Contacted</v>
      </c>
      <c r="AE200">
        <v>6</v>
      </c>
      <c r="AF200" t="s">
        <v>38</v>
      </c>
      <c r="AG200" t="b">
        <v>1</v>
      </c>
      <c r="AH200" t="b">
        <v>0</v>
      </c>
      <c r="AI200" t="str">
        <f ca="1">IF(OR(Table1[[#This Row],[is_active]]="FALSE",Table1[[#This Row],[Days_Since_Last_Purchase]]&gt;90),"Churned","Active")</f>
        <v>Churned</v>
      </c>
    </row>
    <row r="201" spans="1:35" x14ac:dyDescent="0.25">
      <c r="A201" t="s">
        <v>277</v>
      </c>
      <c r="B201" s="1">
        <v>44528</v>
      </c>
      <c r="C201" t="str">
        <f>TEXT(Table1[[#This Row],[signup_date]],"yyyy")</f>
        <v>2021</v>
      </c>
      <c r="D201" t="str">
        <f>TEXT(Table1[[#This Row],[signup_date]],"mmm")</f>
        <v>Nov</v>
      </c>
      <c r="E201" s="3">
        <v>45301</v>
      </c>
      <c r="F201" s="3">
        <v>45820</v>
      </c>
      <c r="G201" s="3" t="str">
        <f>TEXT(Table1[[#This Row],[last_purchase_date]],"yyyy")</f>
        <v>2025</v>
      </c>
      <c r="H201" s="2">
        <f ca="1">IFERROR(TODAY()-Table1[[#This Row],[signup_date]]," - ")</f>
        <v>1452</v>
      </c>
      <c r="I201" s="2">
        <f ca="1">IFERROR(TODAY()-Table1[[#This Row],[last_purchase_date]]," - ")</f>
        <v>160</v>
      </c>
      <c r="J201" s="2">
        <f ca="1">IFERROR(1/Table1[[#This Row],[Days_Since_Last_Purchase]],0)</f>
        <v>6.2500000000000003E-3</v>
      </c>
      <c r="K201" s="3" t="str">
        <f t="shared" si="6"/>
        <v>Has Purchased</v>
      </c>
      <c r="L201">
        <v>2</v>
      </c>
      <c r="M201">
        <v>2.08</v>
      </c>
      <c r="N201">
        <v>1.04</v>
      </c>
      <c r="O201">
        <v>1.5</v>
      </c>
      <c r="P201" t="s">
        <v>31</v>
      </c>
      <c r="Q201" t="s">
        <v>104</v>
      </c>
      <c r="R201" t="s">
        <v>42</v>
      </c>
      <c r="S201">
        <v>18</v>
      </c>
      <c r="T201" t="s">
        <v>49</v>
      </c>
      <c r="U201" t="s">
        <v>35</v>
      </c>
      <c r="V201" t="s">
        <v>67</v>
      </c>
      <c r="W201" t="s">
        <v>96</v>
      </c>
      <c r="X201">
        <v>0</v>
      </c>
      <c r="Y201">
        <v>1</v>
      </c>
      <c r="Z201">
        <v>0</v>
      </c>
      <c r="AA201">
        <v>0</v>
      </c>
      <c r="AB201">
        <v>2</v>
      </c>
      <c r="AC201" s="3">
        <v>45827</v>
      </c>
      <c r="AD201" s="2" t="str">
        <f t="shared" si="7"/>
        <v>Contacted</v>
      </c>
      <c r="AE201">
        <v>2</v>
      </c>
      <c r="AF201" t="s">
        <v>52</v>
      </c>
      <c r="AG201" t="b">
        <v>0</v>
      </c>
      <c r="AH201" t="b">
        <v>1</v>
      </c>
      <c r="AI201" t="str">
        <f ca="1">IF(OR(Table1[[#This Row],[is_active]]="FALSE",Table1[[#This Row],[Days_Since_Last_Purchase]]&gt;90),"Churned","Active")</f>
        <v>Churned</v>
      </c>
    </row>
    <row r="202" spans="1:35" x14ac:dyDescent="0.25">
      <c r="A202" t="s">
        <v>278</v>
      </c>
      <c r="B202" s="1">
        <v>45212</v>
      </c>
      <c r="C202" t="str">
        <f>TEXT(Table1[[#This Row],[signup_date]],"yyyy")</f>
        <v>2023</v>
      </c>
      <c r="D202" t="str">
        <f>TEXT(Table1[[#This Row],[signup_date]],"mmm")</f>
        <v>Oct</v>
      </c>
      <c r="E202" s="3" t="s">
        <v>2542</v>
      </c>
      <c r="F202" s="3" t="s">
        <v>2542</v>
      </c>
      <c r="G202" s="3" t="str">
        <f>TEXT(Table1[[#This Row],[last_purchase_date]],"yyyy")</f>
        <v>-</v>
      </c>
      <c r="H202" s="2">
        <f ca="1">IFERROR(TODAY()-Table1[[#This Row],[signup_date]]," - ")</f>
        <v>768</v>
      </c>
      <c r="I202" s="2" t="str">
        <f ca="1">IFERROR(TODAY()-Table1[[#This Row],[last_purchase_date]]," - ")</f>
        <v xml:space="preserve"> - </v>
      </c>
      <c r="J202" s="2">
        <f ca="1">IFERROR(1/Table1[[#This Row],[Days_Since_Last_Purchase]],0)</f>
        <v>0</v>
      </c>
      <c r="K202" s="3" t="str">
        <f t="shared" si="6"/>
        <v>Never Purchase</v>
      </c>
      <c r="L202">
        <v>0</v>
      </c>
      <c r="M202">
        <v>0</v>
      </c>
      <c r="N202">
        <v>0</v>
      </c>
      <c r="O202">
        <v>0</v>
      </c>
      <c r="P202" t="s">
        <v>40</v>
      </c>
      <c r="Q202" t="s">
        <v>62</v>
      </c>
      <c r="R202" t="s">
        <v>48</v>
      </c>
      <c r="S202">
        <v>38</v>
      </c>
      <c r="T202" t="s">
        <v>34</v>
      </c>
      <c r="U202" t="s">
        <v>82</v>
      </c>
      <c r="V202" t="s">
        <v>44</v>
      </c>
      <c r="W202" t="s">
        <v>36</v>
      </c>
      <c r="X202">
        <v>0</v>
      </c>
      <c r="Y202">
        <v>0</v>
      </c>
      <c r="Z202">
        <v>0</v>
      </c>
      <c r="AA202">
        <v>0</v>
      </c>
      <c r="AB202">
        <v>0</v>
      </c>
      <c r="AC202" s="3">
        <v>45756</v>
      </c>
      <c r="AD202" s="2" t="str">
        <f t="shared" si="7"/>
        <v>Contacted</v>
      </c>
      <c r="AE202">
        <v>2</v>
      </c>
      <c r="AF202" t="s">
        <v>73</v>
      </c>
      <c r="AG202" t="b">
        <v>1</v>
      </c>
      <c r="AH202" t="b">
        <v>0</v>
      </c>
      <c r="AI202" t="str">
        <f ca="1">IF(OR(Table1[[#This Row],[is_active]]="FALSE",Table1[[#This Row],[Days_Since_Last_Purchase]]&gt;90),"Churned","Active")</f>
        <v>Churned</v>
      </c>
    </row>
    <row r="203" spans="1:35" x14ac:dyDescent="0.25">
      <c r="A203" t="s">
        <v>279</v>
      </c>
      <c r="B203" s="1">
        <v>43933</v>
      </c>
      <c r="C203" t="str">
        <f>TEXT(Table1[[#This Row],[signup_date]],"yyyy")</f>
        <v>2020</v>
      </c>
      <c r="D203" t="str">
        <f>TEXT(Table1[[#This Row],[signup_date]],"mmm")</f>
        <v>Apr</v>
      </c>
      <c r="E203" s="3">
        <v>43959</v>
      </c>
      <c r="F203" s="3">
        <v>45339</v>
      </c>
      <c r="G203" s="3" t="str">
        <f>TEXT(Table1[[#This Row],[last_purchase_date]],"yyyy")</f>
        <v>2024</v>
      </c>
      <c r="H203" s="2">
        <f ca="1">IFERROR(TODAY()-Table1[[#This Row],[signup_date]]," - ")</f>
        <v>2047</v>
      </c>
      <c r="I203" s="2">
        <f ca="1">IFERROR(TODAY()-Table1[[#This Row],[last_purchase_date]]," - ")</f>
        <v>641</v>
      </c>
      <c r="J203" s="2">
        <f ca="1">IFERROR(1/Table1[[#This Row],[Days_Since_Last_Purchase]],0)</f>
        <v>1.5600624024960999E-3</v>
      </c>
      <c r="K203" s="3" t="str">
        <f t="shared" si="6"/>
        <v>Has Purchased</v>
      </c>
      <c r="L203">
        <v>4</v>
      </c>
      <c r="M203">
        <v>256.83</v>
      </c>
      <c r="N203">
        <v>64.209999999999994</v>
      </c>
      <c r="O203">
        <v>106.31</v>
      </c>
      <c r="P203" t="s">
        <v>47</v>
      </c>
      <c r="Q203" t="s">
        <v>54</v>
      </c>
      <c r="R203" t="s">
        <v>42</v>
      </c>
      <c r="S203">
        <v>35</v>
      </c>
      <c r="T203" t="s">
        <v>34</v>
      </c>
      <c r="U203" t="s">
        <v>50</v>
      </c>
      <c r="V203" t="s">
        <v>67</v>
      </c>
      <c r="W203" t="s">
        <v>36</v>
      </c>
      <c r="X203">
        <v>1</v>
      </c>
      <c r="Y203">
        <v>0</v>
      </c>
      <c r="Z203">
        <v>0</v>
      </c>
      <c r="AA203">
        <v>0</v>
      </c>
      <c r="AB203">
        <v>1</v>
      </c>
      <c r="AC203" s="3">
        <v>45935</v>
      </c>
      <c r="AD203" s="2" t="str">
        <f t="shared" si="7"/>
        <v>Contacted</v>
      </c>
      <c r="AE203">
        <v>0</v>
      </c>
      <c r="AF203" t="s">
        <v>73</v>
      </c>
      <c r="AG203" t="b">
        <v>1</v>
      </c>
      <c r="AH203" t="b">
        <v>0</v>
      </c>
      <c r="AI203" t="str">
        <f ca="1">IF(OR(Table1[[#This Row],[is_active]]="FALSE",Table1[[#This Row],[Days_Since_Last_Purchase]]&gt;90),"Churned","Active")</f>
        <v>Churned</v>
      </c>
    </row>
    <row r="204" spans="1:35" x14ac:dyDescent="0.25">
      <c r="A204" t="s">
        <v>280</v>
      </c>
      <c r="B204" s="1">
        <v>44965</v>
      </c>
      <c r="C204" t="str">
        <f>TEXT(Table1[[#This Row],[signup_date]],"yyyy")</f>
        <v>2023</v>
      </c>
      <c r="D204" t="str">
        <f>TEXT(Table1[[#This Row],[signup_date]],"mmm")</f>
        <v>Feb</v>
      </c>
      <c r="E204" s="3">
        <v>45186</v>
      </c>
      <c r="F204" s="3">
        <v>45862</v>
      </c>
      <c r="G204" s="3" t="str">
        <f>TEXT(Table1[[#This Row],[last_purchase_date]],"yyyy")</f>
        <v>2025</v>
      </c>
      <c r="H204" s="2">
        <f ca="1">IFERROR(TODAY()-Table1[[#This Row],[signup_date]]," - ")</f>
        <v>1015</v>
      </c>
      <c r="I204" s="2">
        <f ca="1">IFERROR(TODAY()-Table1[[#This Row],[last_purchase_date]]," - ")</f>
        <v>118</v>
      </c>
      <c r="J204" s="2">
        <f ca="1">IFERROR(1/Table1[[#This Row],[Days_Since_Last_Purchase]],0)</f>
        <v>8.4745762711864406E-3</v>
      </c>
      <c r="K204" s="3" t="str">
        <f t="shared" si="6"/>
        <v>Has Purchased</v>
      </c>
      <c r="L204">
        <v>2</v>
      </c>
      <c r="M204">
        <v>81.17</v>
      </c>
      <c r="N204">
        <v>40.590000000000003</v>
      </c>
      <c r="O204">
        <v>0.5</v>
      </c>
      <c r="P204" t="s">
        <v>40</v>
      </c>
      <c r="Q204" t="s">
        <v>95</v>
      </c>
      <c r="R204" t="s">
        <v>48</v>
      </c>
      <c r="S204">
        <v>37</v>
      </c>
      <c r="T204" t="s">
        <v>34</v>
      </c>
      <c r="U204" t="s">
        <v>43</v>
      </c>
      <c r="V204" t="s">
        <v>56</v>
      </c>
      <c r="W204" t="s">
        <v>57</v>
      </c>
      <c r="X204">
        <v>0</v>
      </c>
      <c r="Y204">
        <v>1</v>
      </c>
      <c r="Z204">
        <v>0</v>
      </c>
      <c r="AA204">
        <v>0</v>
      </c>
      <c r="AB204">
        <v>1</v>
      </c>
      <c r="AC204" s="3">
        <v>45814</v>
      </c>
      <c r="AD204" s="2" t="str">
        <f t="shared" si="7"/>
        <v>Contacted</v>
      </c>
      <c r="AE204">
        <v>5</v>
      </c>
      <c r="AF204" t="s">
        <v>38</v>
      </c>
      <c r="AG204" t="b">
        <v>1</v>
      </c>
      <c r="AH204" t="b">
        <v>0</v>
      </c>
      <c r="AI204" t="str">
        <f ca="1">IF(OR(Table1[[#This Row],[is_active]]="FALSE",Table1[[#This Row],[Days_Since_Last_Purchase]]&gt;90),"Churned","Active")</f>
        <v>Churned</v>
      </c>
    </row>
    <row r="205" spans="1:35" x14ac:dyDescent="0.25">
      <c r="A205" t="s">
        <v>281</v>
      </c>
      <c r="B205" s="1">
        <v>44348</v>
      </c>
      <c r="C205" t="str">
        <f>TEXT(Table1[[#This Row],[signup_date]],"yyyy")</f>
        <v>2021</v>
      </c>
      <c r="D205" t="str">
        <f>TEXT(Table1[[#This Row],[signup_date]],"mmm")</f>
        <v>Jun</v>
      </c>
      <c r="E205" s="3">
        <v>45822</v>
      </c>
      <c r="F205" s="3">
        <v>45925</v>
      </c>
      <c r="G205" s="3" t="str">
        <f>TEXT(Table1[[#This Row],[last_purchase_date]],"yyyy")</f>
        <v>2025</v>
      </c>
      <c r="H205" s="2">
        <f ca="1">IFERROR(TODAY()-Table1[[#This Row],[signup_date]]," - ")</f>
        <v>1632</v>
      </c>
      <c r="I205" s="2">
        <f ca="1">IFERROR(TODAY()-Table1[[#This Row],[last_purchase_date]]," - ")</f>
        <v>55</v>
      </c>
      <c r="J205" s="2">
        <f ca="1">IFERROR(1/Table1[[#This Row],[Days_Since_Last_Purchase]],0)</f>
        <v>1.8181818181818181E-2</v>
      </c>
      <c r="K205" s="3" t="str">
        <f t="shared" si="6"/>
        <v>Has Purchased</v>
      </c>
      <c r="L205">
        <v>4</v>
      </c>
      <c r="M205">
        <v>133.12</v>
      </c>
      <c r="N205">
        <v>33.28</v>
      </c>
      <c r="O205">
        <v>51.63</v>
      </c>
      <c r="P205" t="s">
        <v>59</v>
      </c>
      <c r="Q205" t="s">
        <v>60</v>
      </c>
      <c r="R205" t="s">
        <v>48</v>
      </c>
      <c r="S205">
        <v>18</v>
      </c>
      <c r="T205" t="s">
        <v>49</v>
      </c>
      <c r="U205" t="s">
        <v>66</v>
      </c>
      <c r="V205" t="s">
        <v>67</v>
      </c>
      <c r="W205" t="s">
        <v>57</v>
      </c>
      <c r="X205">
        <v>0</v>
      </c>
      <c r="Y205">
        <v>0</v>
      </c>
      <c r="Z205">
        <v>1</v>
      </c>
      <c r="AA205">
        <v>0</v>
      </c>
      <c r="AB205">
        <v>1</v>
      </c>
      <c r="AC205" s="2" t="s">
        <v>2542</v>
      </c>
      <c r="AD205" s="2" t="str">
        <f t="shared" si="7"/>
        <v>Never Contacted</v>
      </c>
      <c r="AE205">
        <v>9</v>
      </c>
      <c r="AF205" t="s">
        <v>38</v>
      </c>
      <c r="AG205" t="b">
        <v>1</v>
      </c>
      <c r="AH205" t="b">
        <v>1</v>
      </c>
      <c r="AI205" t="str">
        <f ca="1">IF(OR(Table1[[#This Row],[is_active]]="FALSE",Table1[[#This Row],[Days_Since_Last_Purchase]]&gt;90),"Churned","Active")</f>
        <v>Active</v>
      </c>
    </row>
    <row r="206" spans="1:35" x14ac:dyDescent="0.25">
      <c r="A206" t="s">
        <v>282</v>
      </c>
      <c r="B206" s="1">
        <v>44166</v>
      </c>
      <c r="C206" t="str">
        <f>TEXT(Table1[[#This Row],[signup_date]],"yyyy")</f>
        <v>2020</v>
      </c>
      <c r="D206" t="str">
        <f>TEXT(Table1[[#This Row],[signup_date]],"mmm")</f>
        <v>Dec</v>
      </c>
      <c r="E206" s="3">
        <v>45649</v>
      </c>
      <c r="F206" s="3">
        <v>45765</v>
      </c>
      <c r="G206" s="3" t="str">
        <f>TEXT(Table1[[#This Row],[last_purchase_date]],"yyyy")</f>
        <v>2025</v>
      </c>
      <c r="H206" s="2">
        <f ca="1">IFERROR(TODAY()-Table1[[#This Row],[signup_date]]," - ")</f>
        <v>1814</v>
      </c>
      <c r="I206" s="2">
        <f ca="1">IFERROR(TODAY()-Table1[[#This Row],[last_purchase_date]]," - ")</f>
        <v>215</v>
      </c>
      <c r="J206" s="2">
        <f ca="1">IFERROR(1/Table1[[#This Row],[Days_Since_Last_Purchase]],0)</f>
        <v>4.6511627906976744E-3</v>
      </c>
      <c r="K206" s="3" t="str">
        <f t="shared" si="6"/>
        <v>Has Purchased</v>
      </c>
      <c r="L206">
        <v>5</v>
      </c>
      <c r="M206">
        <v>442.58</v>
      </c>
      <c r="N206">
        <v>88.52</v>
      </c>
      <c r="O206">
        <v>140.80000000000001</v>
      </c>
      <c r="P206" t="s">
        <v>31</v>
      </c>
      <c r="Q206" t="s">
        <v>80</v>
      </c>
      <c r="R206" t="s">
        <v>42</v>
      </c>
      <c r="S206">
        <v>42</v>
      </c>
      <c r="T206" t="s">
        <v>34</v>
      </c>
      <c r="U206" t="s">
        <v>43</v>
      </c>
      <c r="V206" t="s">
        <v>44</v>
      </c>
      <c r="W206" t="s">
        <v>45</v>
      </c>
      <c r="X206">
        <v>0</v>
      </c>
      <c r="Y206">
        <v>0</v>
      </c>
      <c r="Z206">
        <v>1</v>
      </c>
      <c r="AA206">
        <v>0</v>
      </c>
      <c r="AB206">
        <v>3</v>
      </c>
      <c r="AC206" s="3">
        <v>44749</v>
      </c>
      <c r="AD206" s="2" t="str">
        <f t="shared" si="7"/>
        <v>Contacted</v>
      </c>
      <c r="AE206">
        <v>5</v>
      </c>
      <c r="AF206" t="s">
        <v>38</v>
      </c>
      <c r="AG206" t="b">
        <v>1</v>
      </c>
      <c r="AH206" t="b">
        <v>1</v>
      </c>
      <c r="AI206" t="str">
        <f ca="1">IF(OR(Table1[[#This Row],[is_active]]="FALSE",Table1[[#This Row],[Days_Since_Last_Purchase]]&gt;90),"Churned","Active")</f>
        <v>Churned</v>
      </c>
    </row>
    <row r="207" spans="1:35" x14ac:dyDescent="0.25">
      <c r="A207" t="s">
        <v>283</v>
      </c>
      <c r="B207" s="1">
        <v>45188</v>
      </c>
      <c r="C207" t="str">
        <f>TEXT(Table1[[#This Row],[signup_date]],"yyyy")</f>
        <v>2023</v>
      </c>
      <c r="D207" t="str">
        <f>TEXT(Table1[[#This Row],[signup_date]],"mmm")</f>
        <v>Sep</v>
      </c>
      <c r="E207" s="3">
        <v>45228</v>
      </c>
      <c r="F207" s="3">
        <v>45719</v>
      </c>
      <c r="G207" s="3" t="str">
        <f>TEXT(Table1[[#This Row],[last_purchase_date]],"yyyy")</f>
        <v>2025</v>
      </c>
      <c r="H207" s="2">
        <f ca="1">IFERROR(TODAY()-Table1[[#This Row],[signup_date]]," - ")</f>
        <v>792</v>
      </c>
      <c r="I207" s="2">
        <f ca="1">IFERROR(TODAY()-Table1[[#This Row],[last_purchase_date]]," - ")</f>
        <v>261</v>
      </c>
      <c r="J207" s="2">
        <f ca="1">IFERROR(1/Table1[[#This Row],[Days_Since_Last_Purchase]],0)</f>
        <v>3.8314176245210726E-3</v>
      </c>
      <c r="K207" s="3" t="str">
        <f t="shared" si="6"/>
        <v>Has Purchased</v>
      </c>
      <c r="L207">
        <v>2</v>
      </c>
      <c r="M207">
        <v>2.37</v>
      </c>
      <c r="N207">
        <v>1.19</v>
      </c>
      <c r="O207">
        <v>0.5</v>
      </c>
      <c r="P207" t="s">
        <v>31</v>
      </c>
      <c r="Q207" t="s">
        <v>32</v>
      </c>
      <c r="R207" t="s">
        <v>48</v>
      </c>
      <c r="S207">
        <v>20</v>
      </c>
      <c r="T207" t="s">
        <v>70</v>
      </c>
      <c r="U207" t="s">
        <v>55</v>
      </c>
      <c r="V207" t="s">
        <v>35</v>
      </c>
      <c r="W207" t="s">
        <v>51</v>
      </c>
      <c r="X207">
        <v>0</v>
      </c>
      <c r="Y207">
        <v>0</v>
      </c>
      <c r="Z207">
        <v>0</v>
      </c>
      <c r="AA207">
        <v>0</v>
      </c>
      <c r="AB207">
        <v>0</v>
      </c>
      <c r="AC207" s="3">
        <v>45749</v>
      </c>
      <c r="AD207" s="2" t="str">
        <f t="shared" si="7"/>
        <v>Contacted</v>
      </c>
      <c r="AE207">
        <v>0</v>
      </c>
      <c r="AF207" t="s">
        <v>38</v>
      </c>
      <c r="AG207" t="b">
        <v>0</v>
      </c>
      <c r="AH207" t="b">
        <v>0</v>
      </c>
      <c r="AI207" t="str">
        <f ca="1">IF(OR(Table1[[#This Row],[is_active]]="FALSE",Table1[[#This Row],[Days_Since_Last_Purchase]]&gt;90),"Churned","Active")</f>
        <v>Churned</v>
      </c>
    </row>
    <row r="208" spans="1:35" x14ac:dyDescent="0.25">
      <c r="A208" t="s">
        <v>284</v>
      </c>
      <c r="B208" s="1">
        <v>45130</v>
      </c>
      <c r="C208" t="str">
        <f>TEXT(Table1[[#This Row],[signup_date]],"yyyy")</f>
        <v>2023</v>
      </c>
      <c r="D208" t="str">
        <f>TEXT(Table1[[#This Row],[signup_date]],"mmm")</f>
        <v>Jul</v>
      </c>
      <c r="E208" s="3">
        <v>45872</v>
      </c>
      <c r="F208" s="3">
        <v>45931</v>
      </c>
      <c r="G208" s="3" t="str">
        <f>TEXT(Table1[[#This Row],[last_purchase_date]],"yyyy")</f>
        <v>2025</v>
      </c>
      <c r="H208" s="2">
        <f ca="1">IFERROR(TODAY()-Table1[[#This Row],[signup_date]]," - ")</f>
        <v>850</v>
      </c>
      <c r="I208" s="2">
        <f ca="1">IFERROR(TODAY()-Table1[[#This Row],[last_purchase_date]]," - ")</f>
        <v>49</v>
      </c>
      <c r="J208" s="2">
        <f ca="1">IFERROR(1/Table1[[#This Row],[Days_Since_Last_Purchase]],0)</f>
        <v>2.0408163265306121E-2</v>
      </c>
      <c r="K208" s="3" t="str">
        <f t="shared" si="6"/>
        <v>Has Purchased</v>
      </c>
      <c r="L208">
        <v>1</v>
      </c>
      <c r="M208">
        <v>87.78</v>
      </c>
      <c r="N208">
        <v>87.78</v>
      </c>
      <c r="O208">
        <v>58.66</v>
      </c>
      <c r="P208" t="s">
        <v>65</v>
      </c>
      <c r="Q208" t="s">
        <v>62</v>
      </c>
      <c r="R208" t="s">
        <v>42</v>
      </c>
      <c r="S208">
        <v>40</v>
      </c>
      <c r="T208" t="s">
        <v>34</v>
      </c>
      <c r="U208" t="s">
        <v>35</v>
      </c>
      <c r="V208" t="s">
        <v>44</v>
      </c>
      <c r="W208" t="s">
        <v>100</v>
      </c>
      <c r="X208">
        <v>0</v>
      </c>
      <c r="Y208">
        <v>0</v>
      </c>
      <c r="Z208">
        <v>0</v>
      </c>
      <c r="AA208">
        <v>0</v>
      </c>
      <c r="AB208">
        <v>0</v>
      </c>
      <c r="AC208" s="3">
        <v>45336</v>
      </c>
      <c r="AD208" s="2" t="str">
        <f t="shared" si="7"/>
        <v>Contacted</v>
      </c>
      <c r="AE208">
        <v>0</v>
      </c>
      <c r="AF208" t="s">
        <v>38</v>
      </c>
      <c r="AG208" t="b">
        <v>1</v>
      </c>
      <c r="AH208" t="b">
        <v>0</v>
      </c>
      <c r="AI208" t="str">
        <f ca="1">IF(OR(Table1[[#This Row],[is_active]]="FALSE",Table1[[#This Row],[Days_Since_Last_Purchase]]&gt;90),"Churned","Active")</f>
        <v>Active</v>
      </c>
    </row>
    <row r="209" spans="1:35" x14ac:dyDescent="0.25">
      <c r="A209" t="s">
        <v>285</v>
      </c>
      <c r="B209" s="1">
        <v>44453</v>
      </c>
      <c r="C209" t="str">
        <f>TEXT(Table1[[#This Row],[signup_date]],"yyyy")</f>
        <v>2021</v>
      </c>
      <c r="D209" t="str">
        <f>TEXT(Table1[[#This Row],[signup_date]],"mmm")</f>
        <v>Sep</v>
      </c>
      <c r="E209" s="3">
        <v>44849</v>
      </c>
      <c r="F209" s="3">
        <v>45881</v>
      </c>
      <c r="G209" s="3" t="str">
        <f>TEXT(Table1[[#This Row],[last_purchase_date]],"yyyy")</f>
        <v>2025</v>
      </c>
      <c r="H209" s="2">
        <f ca="1">IFERROR(TODAY()-Table1[[#This Row],[signup_date]]," - ")</f>
        <v>1527</v>
      </c>
      <c r="I209" s="2">
        <f ca="1">IFERROR(TODAY()-Table1[[#This Row],[last_purchase_date]]," - ")</f>
        <v>99</v>
      </c>
      <c r="J209" s="2">
        <f ca="1">IFERROR(1/Table1[[#This Row],[Days_Since_Last_Purchase]],0)</f>
        <v>1.0101010101010102E-2</v>
      </c>
      <c r="K209" s="3" t="str">
        <f t="shared" si="6"/>
        <v>Has Purchased</v>
      </c>
      <c r="L209">
        <v>5</v>
      </c>
      <c r="M209">
        <v>309.45999999999998</v>
      </c>
      <c r="N209">
        <v>61.89</v>
      </c>
      <c r="O209">
        <v>91.47</v>
      </c>
      <c r="P209" t="s">
        <v>31</v>
      </c>
      <c r="Q209" t="s">
        <v>76</v>
      </c>
      <c r="R209" t="s">
        <v>48</v>
      </c>
      <c r="S209">
        <v>34</v>
      </c>
      <c r="T209" t="s">
        <v>34</v>
      </c>
      <c r="U209" t="s">
        <v>50</v>
      </c>
      <c r="V209" t="s">
        <v>35</v>
      </c>
      <c r="W209" t="s">
        <v>36</v>
      </c>
      <c r="X209">
        <v>0</v>
      </c>
      <c r="Y209">
        <v>0</v>
      </c>
      <c r="Z209">
        <v>0</v>
      </c>
      <c r="AA209">
        <v>0</v>
      </c>
      <c r="AB209">
        <v>2</v>
      </c>
      <c r="AC209" s="3">
        <v>45052</v>
      </c>
      <c r="AD209" s="2" t="str">
        <f t="shared" si="7"/>
        <v>Contacted</v>
      </c>
      <c r="AE209">
        <v>8</v>
      </c>
      <c r="AF209" t="s">
        <v>38</v>
      </c>
      <c r="AG209" t="b">
        <v>1</v>
      </c>
      <c r="AH209" t="b">
        <v>0</v>
      </c>
      <c r="AI209" t="str">
        <f ca="1">IF(OR(Table1[[#This Row],[is_active]]="FALSE",Table1[[#This Row],[Days_Since_Last_Purchase]]&gt;90),"Churned","Active")</f>
        <v>Churned</v>
      </c>
    </row>
    <row r="210" spans="1:35" x14ac:dyDescent="0.25">
      <c r="A210" t="s">
        <v>286</v>
      </c>
      <c r="B210" s="1">
        <v>45396</v>
      </c>
      <c r="C210" t="str">
        <f>TEXT(Table1[[#This Row],[signup_date]],"yyyy")</f>
        <v>2024</v>
      </c>
      <c r="D210" t="str">
        <f>TEXT(Table1[[#This Row],[signup_date]],"mmm")</f>
        <v>Apr</v>
      </c>
      <c r="E210" s="3">
        <v>45592</v>
      </c>
      <c r="F210" s="3">
        <v>45816</v>
      </c>
      <c r="G210" s="3" t="str">
        <f>TEXT(Table1[[#This Row],[last_purchase_date]],"yyyy")</f>
        <v>2025</v>
      </c>
      <c r="H210" s="2">
        <f ca="1">IFERROR(TODAY()-Table1[[#This Row],[signup_date]]," - ")</f>
        <v>584</v>
      </c>
      <c r="I210" s="2">
        <f ca="1">IFERROR(TODAY()-Table1[[#This Row],[last_purchase_date]]," - ")</f>
        <v>164</v>
      </c>
      <c r="J210" s="2">
        <f ca="1">IFERROR(1/Table1[[#This Row],[Days_Since_Last_Purchase]],0)</f>
        <v>6.0975609756097563E-3</v>
      </c>
      <c r="K210" s="3" t="str">
        <f t="shared" si="6"/>
        <v>Has Purchased</v>
      </c>
      <c r="L210">
        <v>2</v>
      </c>
      <c r="M210">
        <v>53.88</v>
      </c>
      <c r="N210">
        <v>26.94</v>
      </c>
      <c r="O210">
        <v>21.11</v>
      </c>
      <c r="P210" t="s">
        <v>59</v>
      </c>
      <c r="Q210" t="s">
        <v>62</v>
      </c>
      <c r="R210" t="s">
        <v>42</v>
      </c>
      <c r="S210">
        <v>31</v>
      </c>
      <c r="T210" t="s">
        <v>34</v>
      </c>
      <c r="U210" t="s">
        <v>82</v>
      </c>
      <c r="V210" t="s">
        <v>35</v>
      </c>
      <c r="W210" t="s">
        <v>96</v>
      </c>
      <c r="X210">
        <v>0</v>
      </c>
      <c r="Y210">
        <v>0</v>
      </c>
      <c r="Z210">
        <v>0</v>
      </c>
      <c r="AA210">
        <v>0</v>
      </c>
      <c r="AB210">
        <v>0</v>
      </c>
      <c r="AC210" s="3">
        <v>45415</v>
      </c>
      <c r="AD210" s="2" t="str">
        <f t="shared" si="7"/>
        <v>Contacted</v>
      </c>
      <c r="AE210">
        <v>8</v>
      </c>
      <c r="AF210" t="s">
        <v>38</v>
      </c>
      <c r="AG210" t="b">
        <v>1</v>
      </c>
      <c r="AH210" t="b">
        <v>0</v>
      </c>
      <c r="AI210" t="str">
        <f ca="1">IF(OR(Table1[[#This Row],[is_active]]="FALSE",Table1[[#This Row],[Days_Since_Last_Purchase]]&gt;90),"Churned","Active")</f>
        <v>Churned</v>
      </c>
    </row>
    <row r="211" spans="1:35" x14ac:dyDescent="0.25">
      <c r="A211" t="s">
        <v>287</v>
      </c>
      <c r="B211" s="1">
        <v>44078</v>
      </c>
      <c r="C211" t="str">
        <f>TEXT(Table1[[#This Row],[signup_date]],"yyyy")</f>
        <v>2020</v>
      </c>
      <c r="D211" t="str">
        <f>TEXT(Table1[[#This Row],[signup_date]],"mmm")</f>
        <v>Sep</v>
      </c>
      <c r="E211" s="3">
        <v>45722</v>
      </c>
      <c r="F211" s="3">
        <v>45853</v>
      </c>
      <c r="G211" s="3" t="str">
        <f>TEXT(Table1[[#This Row],[last_purchase_date]],"yyyy")</f>
        <v>2025</v>
      </c>
      <c r="H211" s="2">
        <f ca="1">IFERROR(TODAY()-Table1[[#This Row],[signup_date]]," - ")</f>
        <v>1902</v>
      </c>
      <c r="I211" s="2">
        <f ca="1">IFERROR(TODAY()-Table1[[#This Row],[last_purchase_date]]," - ")</f>
        <v>127</v>
      </c>
      <c r="J211" s="2">
        <f ca="1">IFERROR(1/Table1[[#This Row],[Days_Since_Last_Purchase]],0)</f>
        <v>7.874015748031496E-3</v>
      </c>
      <c r="K211" s="3" t="str">
        <f t="shared" si="6"/>
        <v>Has Purchased</v>
      </c>
      <c r="L211">
        <v>3</v>
      </c>
      <c r="M211">
        <v>204.36</v>
      </c>
      <c r="N211">
        <v>68.12</v>
      </c>
      <c r="O211">
        <v>51.71</v>
      </c>
      <c r="P211" t="s">
        <v>87</v>
      </c>
      <c r="Q211" t="s">
        <v>88</v>
      </c>
      <c r="R211" t="s">
        <v>42</v>
      </c>
      <c r="S211">
        <v>30</v>
      </c>
      <c r="T211" t="s">
        <v>70</v>
      </c>
      <c r="U211" t="s">
        <v>43</v>
      </c>
      <c r="V211" t="s">
        <v>44</v>
      </c>
      <c r="W211" t="s">
        <v>57</v>
      </c>
      <c r="X211">
        <v>1</v>
      </c>
      <c r="Y211">
        <v>0</v>
      </c>
      <c r="Z211">
        <v>0</v>
      </c>
      <c r="AA211">
        <v>0</v>
      </c>
      <c r="AB211">
        <v>2</v>
      </c>
      <c r="AC211" s="3">
        <v>45629</v>
      </c>
      <c r="AD211" s="2" t="str">
        <f t="shared" si="7"/>
        <v>Contacted</v>
      </c>
      <c r="AE211">
        <v>0</v>
      </c>
      <c r="AF211" t="s">
        <v>38</v>
      </c>
      <c r="AG211" t="b">
        <v>0</v>
      </c>
      <c r="AH211" t="b">
        <v>0</v>
      </c>
      <c r="AI211" t="str">
        <f ca="1">IF(OR(Table1[[#This Row],[is_active]]="FALSE",Table1[[#This Row],[Days_Since_Last_Purchase]]&gt;90),"Churned","Active")</f>
        <v>Churned</v>
      </c>
    </row>
    <row r="212" spans="1:35" x14ac:dyDescent="0.25">
      <c r="A212" t="s">
        <v>288</v>
      </c>
      <c r="B212" s="1">
        <v>44523</v>
      </c>
      <c r="C212" t="str">
        <f>TEXT(Table1[[#This Row],[signup_date]],"yyyy")</f>
        <v>2021</v>
      </c>
      <c r="D212" t="str">
        <f>TEXT(Table1[[#This Row],[signup_date]],"mmm")</f>
        <v>Nov</v>
      </c>
      <c r="E212" s="3">
        <v>45285</v>
      </c>
      <c r="F212" s="3">
        <v>45421</v>
      </c>
      <c r="G212" s="3" t="str">
        <f>TEXT(Table1[[#This Row],[last_purchase_date]],"yyyy")</f>
        <v>2024</v>
      </c>
      <c r="H212" s="2">
        <f ca="1">IFERROR(TODAY()-Table1[[#This Row],[signup_date]]," - ")</f>
        <v>1457</v>
      </c>
      <c r="I212" s="2">
        <f ca="1">IFERROR(TODAY()-Table1[[#This Row],[last_purchase_date]]," - ")</f>
        <v>559</v>
      </c>
      <c r="J212" s="2">
        <f ca="1">IFERROR(1/Table1[[#This Row],[Days_Since_Last_Purchase]],0)</f>
        <v>1.7889087656529517E-3</v>
      </c>
      <c r="K212" s="3" t="str">
        <f t="shared" si="6"/>
        <v>Has Purchased</v>
      </c>
      <c r="L212">
        <v>1</v>
      </c>
      <c r="M212">
        <v>1.1100000000000001</v>
      </c>
      <c r="N212">
        <v>1.1100000000000001</v>
      </c>
      <c r="O212">
        <v>0</v>
      </c>
      <c r="P212" t="s">
        <v>87</v>
      </c>
      <c r="Q212" t="s">
        <v>76</v>
      </c>
      <c r="R212" t="s">
        <v>33</v>
      </c>
      <c r="S212">
        <v>22</v>
      </c>
      <c r="T212" t="s">
        <v>70</v>
      </c>
      <c r="U212" t="s">
        <v>35</v>
      </c>
      <c r="V212" t="s">
        <v>35</v>
      </c>
      <c r="W212" t="s">
        <v>57</v>
      </c>
      <c r="X212">
        <v>0</v>
      </c>
      <c r="Y212">
        <v>0</v>
      </c>
      <c r="Z212">
        <v>0</v>
      </c>
      <c r="AA212">
        <v>0</v>
      </c>
      <c r="AB212">
        <v>0</v>
      </c>
      <c r="AC212" s="3">
        <v>44843</v>
      </c>
      <c r="AD212" s="2" t="str">
        <f t="shared" si="7"/>
        <v>Contacted</v>
      </c>
      <c r="AE212">
        <v>5</v>
      </c>
      <c r="AF212" t="s">
        <v>38</v>
      </c>
      <c r="AG212" t="b">
        <v>0</v>
      </c>
      <c r="AH212" t="b">
        <v>0</v>
      </c>
      <c r="AI212" t="str">
        <f ca="1">IF(OR(Table1[[#This Row],[is_active]]="FALSE",Table1[[#This Row],[Days_Since_Last_Purchase]]&gt;90),"Churned","Active")</f>
        <v>Churned</v>
      </c>
    </row>
    <row r="213" spans="1:35" x14ac:dyDescent="0.25">
      <c r="A213" t="s">
        <v>289</v>
      </c>
      <c r="B213" s="1">
        <v>44401</v>
      </c>
      <c r="C213" t="str">
        <f>TEXT(Table1[[#This Row],[signup_date]],"yyyy")</f>
        <v>2021</v>
      </c>
      <c r="D213" t="str">
        <f>TEXT(Table1[[#This Row],[signup_date]],"mmm")</f>
        <v>Jul</v>
      </c>
      <c r="E213" s="3">
        <v>44528</v>
      </c>
      <c r="F213" s="3">
        <v>45284</v>
      </c>
      <c r="G213" s="3" t="str">
        <f>TEXT(Table1[[#This Row],[last_purchase_date]],"yyyy")</f>
        <v>2023</v>
      </c>
      <c r="H213" s="2">
        <f ca="1">IFERROR(TODAY()-Table1[[#This Row],[signup_date]]," - ")</f>
        <v>1579</v>
      </c>
      <c r="I213" s="2">
        <f ca="1">IFERROR(TODAY()-Table1[[#This Row],[last_purchase_date]]," - ")</f>
        <v>696</v>
      </c>
      <c r="J213" s="2">
        <f ca="1">IFERROR(1/Table1[[#This Row],[Days_Since_Last_Purchase]],0)</f>
        <v>1.4367816091954023E-3</v>
      </c>
      <c r="K213" s="3" t="str">
        <f t="shared" si="6"/>
        <v>Has Purchased</v>
      </c>
      <c r="L213">
        <v>2</v>
      </c>
      <c r="M213">
        <v>82.85</v>
      </c>
      <c r="N213">
        <v>41.43</v>
      </c>
      <c r="O213">
        <v>0</v>
      </c>
      <c r="P213" t="s">
        <v>65</v>
      </c>
      <c r="Q213" t="s">
        <v>104</v>
      </c>
      <c r="R213" t="s">
        <v>42</v>
      </c>
      <c r="S213">
        <v>16</v>
      </c>
      <c r="T213" t="s">
        <v>49</v>
      </c>
      <c r="U213" t="s">
        <v>66</v>
      </c>
      <c r="V213" t="s">
        <v>63</v>
      </c>
      <c r="W213" t="s">
        <v>100</v>
      </c>
      <c r="X213">
        <v>0</v>
      </c>
      <c r="Y213">
        <v>0</v>
      </c>
      <c r="Z213">
        <v>0</v>
      </c>
      <c r="AA213">
        <v>0</v>
      </c>
      <c r="AB213">
        <v>1</v>
      </c>
      <c r="AC213" s="2" t="s">
        <v>2542</v>
      </c>
      <c r="AD213" s="2" t="str">
        <f t="shared" si="7"/>
        <v>Never Contacted</v>
      </c>
      <c r="AE213">
        <v>6</v>
      </c>
      <c r="AF213" t="s">
        <v>52</v>
      </c>
      <c r="AG213" t="b">
        <v>0</v>
      </c>
      <c r="AH213" t="b">
        <v>0</v>
      </c>
      <c r="AI213" t="str">
        <f ca="1">IF(OR(Table1[[#This Row],[is_active]]="FALSE",Table1[[#This Row],[Days_Since_Last_Purchase]]&gt;90),"Churned","Active")</f>
        <v>Churned</v>
      </c>
    </row>
    <row r="214" spans="1:35" x14ac:dyDescent="0.25">
      <c r="A214" t="s">
        <v>290</v>
      </c>
      <c r="B214" s="1">
        <v>44999</v>
      </c>
      <c r="C214" t="str">
        <f>TEXT(Table1[[#This Row],[signup_date]],"yyyy")</f>
        <v>2023</v>
      </c>
      <c r="D214" t="str">
        <f>TEXT(Table1[[#This Row],[signup_date]],"mmm")</f>
        <v>Mar</v>
      </c>
      <c r="E214" s="3">
        <v>45353</v>
      </c>
      <c r="F214" s="3">
        <v>45355</v>
      </c>
      <c r="G214" s="3" t="str">
        <f>TEXT(Table1[[#This Row],[last_purchase_date]],"yyyy")</f>
        <v>2024</v>
      </c>
      <c r="H214" s="2">
        <f ca="1">IFERROR(TODAY()-Table1[[#This Row],[signup_date]]," - ")</f>
        <v>981</v>
      </c>
      <c r="I214" s="2">
        <f ca="1">IFERROR(TODAY()-Table1[[#This Row],[last_purchase_date]]," - ")</f>
        <v>625</v>
      </c>
      <c r="J214" s="2">
        <f ca="1">IFERROR(1/Table1[[#This Row],[Days_Since_Last_Purchase]],0)</f>
        <v>1.6000000000000001E-3</v>
      </c>
      <c r="K214" s="3" t="str">
        <f t="shared" si="6"/>
        <v>Has Purchased</v>
      </c>
      <c r="L214">
        <v>1</v>
      </c>
      <c r="M214">
        <v>6.41</v>
      </c>
      <c r="N214">
        <v>6.41</v>
      </c>
      <c r="O214">
        <v>5.52</v>
      </c>
      <c r="P214" t="s">
        <v>59</v>
      </c>
      <c r="Q214" t="s">
        <v>60</v>
      </c>
      <c r="R214" t="s">
        <v>48</v>
      </c>
      <c r="S214">
        <v>27</v>
      </c>
      <c r="T214" t="s">
        <v>70</v>
      </c>
      <c r="U214" t="s">
        <v>50</v>
      </c>
      <c r="V214" t="s">
        <v>56</v>
      </c>
      <c r="W214" t="s">
        <v>72</v>
      </c>
      <c r="X214">
        <v>0</v>
      </c>
      <c r="Y214">
        <v>0</v>
      </c>
      <c r="Z214">
        <v>0</v>
      </c>
      <c r="AA214">
        <v>0</v>
      </c>
      <c r="AB214">
        <v>1</v>
      </c>
      <c r="AC214" s="3">
        <v>45266</v>
      </c>
      <c r="AD214" s="2" t="str">
        <f t="shared" si="7"/>
        <v>Contacted</v>
      </c>
      <c r="AE214">
        <v>0</v>
      </c>
      <c r="AF214" t="s">
        <v>52</v>
      </c>
      <c r="AG214" t="b">
        <v>1</v>
      </c>
      <c r="AH214" t="b">
        <v>0</v>
      </c>
      <c r="AI214" t="str">
        <f ca="1">IF(OR(Table1[[#This Row],[is_active]]="FALSE",Table1[[#This Row],[Days_Since_Last_Purchase]]&gt;90),"Churned","Active")</f>
        <v>Churned</v>
      </c>
    </row>
    <row r="215" spans="1:35" x14ac:dyDescent="0.25">
      <c r="A215" t="s">
        <v>291</v>
      </c>
      <c r="B215" s="1">
        <v>45360</v>
      </c>
      <c r="C215" t="str">
        <f>TEXT(Table1[[#This Row],[signup_date]],"yyyy")</f>
        <v>2024</v>
      </c>
      <c r="D215" t="str">
        <f>TEXT(Table1[[#This Row],[signup_date]],"mmm")</f>
        <v>Mar</v>
      </c>
      <c r="E215" s="3">
        <v>45656</v>
      </c>
      <c r="F215" s="3">
        <v>45795</v>
      </c>
      <c r="G215" s="3" t="str">
        <f>TEXT(Table1[[#This Row],[last_purchase_date]],"yyyy")</f>
        <v>2025</v>
      </c>
      <c r="H215" s="2">
        <f ca="1">IFERROR(TODAY()-Table1[[#This Row],[signup_date]]," - ")</f>
        <v>620</v>
      </c>
      <c r="I215" s="2">
        <f ca="1">IFERROR(TODAY()-Table1[[#This Row],[last_purchase_date]]," - ")</f>
        <v>185</v>
      </c>
      <c r="J215" s="2">
        <f ca="1">IFERROR(1/Table1[[#This Row],[Days_Since_Last_Purchase]],0)</f>
        <v>5.4054054054054057E-3</v>
      </c>
      <c r="K215" s="3" t="str">
        <f t="shared" si="6"/>
        <v>Has Purchased</v>
      </c>
      <c r="L215">
        <v>1</v>
      </c>
      <c r="M215">
        <v>35.340000000000003</v>
      </c>
      <c r="N215">
        <v>35.340000000000003</v>
      </c>
      <c r="O215">
        <v>17.28</v>
      </c>
      <c r="P215" t="s">
        <v>59</v>
      </c>
      <c r="Q215" t="s">
        <v>104</v>
      </c>
      <c r="R215" t="s">
        <v>33</v>
      </c>
      <c r="S215">
        <v>30</v>
      </c>
      <c r="T215" t="s">
        <v>70</v>
      </c>
      <c r="U215" t="s">
        <v>82</v>
      </c>
      <c r="V215" t="s">
        <v>44</v>
      </c>
      <c r="W215" t="s">
        <v>100</v>
      </c>
      <c r="X215">
        <v>1</v>
      </c>
      <c r="Y215">
        <v>0</v>
      </c>
      <c r="Z215">
        <v>0</v>
      </c>
      <c r="AA215">
        <v>0</v>
      </c>
      <c r="AB215">
        <v>0</v>
      </c>
      <c r="AC215" s="2" t="s">
        <v>2542</v>
      </c>
      <c r="AD215" s="2" t="str">
        <f t="shared" si="7"/>
        <v>Never Contacted</v>
      </c>
      <c r="AE215">
        <v>10</v>
      </c>
      <c r="AF215" t="s">
        <v>38</v>
      </c>
      <c r="AG215" t="b">
        <v>0</v>
      </c>
      <c r="AH215" t="b">
        <v>1</v>
      </c>
      <c r="AI215" t="str">
        <f ca="1">IF(OR(Table1[[#This Row],[is_active]]="FALSE",Table1[[#This Row],[Days_Since_Last_Purchase]]&gt;90),"Churned","Active")</f>
        <v>Churned</v>
      </c>
    </row>
    <row r="216" spans="1:35" x14ac:dyDescent="0.25">
      <c r="A216" t="s">
        <v>292</v>
      </c>
      <c r="B216" s="1">
        <v>45147</v>
      </c>
      <c r="C216" t="str">
        <f>TEXT(Table1[[#This Row],[signup_date]],"yyyy")</f>
        <v>2023</v>
      </c>
      <c r="D216" t="str">
        <f>TEXT(Table1[[#This Row],[signup_date]],"mmm")</f>
        <v>Aug</v>
      </c>
      <c r="E216" s="3">
        <v>45372</v>
      </c>
      <c r="F216" s="3">
        <v>45818</v>
      </c>
      <c r="G216" s="3" t="str">
        <f>TEXT(Table1[[#This Row],[last_purchase_date]],"yyyy")</f>
        <v>2025</v>
      </c>
      <c r="H216" s="2">
        <f ca="1">IFERROR(TODAY()-Table1[[#This Row],[signup_date]]," - ")</f>
        <v>833</v>
      </c>
      <c r="I216" s="2">
        <f ca="1">IFERROR(TODAY()-Table1[[#This Row],[last_purchase_date]]," - ")</f>
        <v>162</v>
      </c>
      <c r="J216" s="2">
        <f ca="1">IFERROR(1/Table1[[#This Row],[Days_Since_Last_Purchase]],0)</f>
        <v>6.1728395061728392E-3</v>
      </c>
      <c r="K216" s="3" t="str">
        <f t="shared" si="6"/>
        <v>Has Purchased</v>
      </c>
      <c r="L216">
        <v>4</v>
      </c>
      <c r="M216">
        <v>228.95</v>
      </c>
      <c r="N216">
        <v>57.24</v>
      </c>
      <c r="O216">
        <v>56.17</v>
      </c>
      <c r="P216" t="s">
        <v>31</v>
      </c>
      <c r="Q216" t="s">
        <v>60</v>
      </c>
      <c r="R216" t="s">
        <v>33</v>
      </c>
      <c r="S216">
        <v>35</v>
      </c>
      <c r="T216" t="s">
        <v>34</v>
      </c>
      <c r="U216" t="s">
        <v>55</v>
      </c>
      <c r="V216" t="s">
        <v>35</v>
      </c>
      <c r="W216" t="s">
        <v>100</v>
      </c>
      <c r="X216">
        <v>0</v>
      </c>
      <c r="Y216">
        <v>0</v>
      </c>
      <c r="Z216">
        <v>0</v>
      </c>
      <c r="AA216">
        <v>0</v>
      </c>
      <c r="AB216">
        <v>2</v>
      </c>
      <c r="AC216" s="2" t="s">
        <v>2542</v>
      </c>
      <c r="AD216" s="2" t="str">
        <f t="shared" si="7"/>
        <v>Never Contacted</v>
      </c>
      <c r="AE216">
        <v>0</v>
      </c>
      <c r="AF216" t="s">
        <v>73</v>
      </c>
      <c r="AG216" t="b">
        <v>0</v>
      </c>
      <c r="AH216" t="b">
        <v>0</v>
      </c>
      <c r="AI216" t="str">
        <f ca="1">IF(OR(Table1[[#This Row],[is_active]]="FALSE",Table1[[#This Row],[Days_Since_Last_Purchase]]&gt;90),"Churned","Active")</f>
        <v>Churned</v>
      </c>
    </row>
    <row r="217" spans="1:35" x14ac:dyDescent="0.25">
      <c r="A217" t="s">
        <v>293</v>
      </c>
      <c r="B217" s="1">
        <v>44041</v>
      </c>
      <c r="C217" t="str">
        <f>TEXT(Table1[[#This Row],[signup_date]],"yyyy")</f>
        <v>2020</v>
      </c>
      <c r="D217" t="str">
        <f>TEXT(Table1[[#This Row],[signup_date]],"mmm")</f>
        <v>Jul</v>
      </c>
      <c r="E217" s="3">
        <v>44979</v>
      </c>
      <c r="F217" s="3">
        <v>45048</v>
      </c>
      <c r="G217" s="3" t="str">
        <f>TEXT(Table1[[#This Row],[last_purchase_date]],"yyyy")</f>
        <v>2023</v>
      </c>
      <c r="H217" s="2">
        <f ca="1">IFERROR(TODAY()-Table1[[#This Row],[signup_date]]," - ")</f>
        <v>1939</v>
      </c>
      <c r="I217" s="2">
        <f ca="1">IFERROR(TODAY()-Table1[[#This Row],[last_purchase_date]]," - ")</f>
        <v>932</v>
      </c>
      <c r="J217" s="2">
        <f ca="1">IFERROR(1/Table1[[#This Row],[Days_Since_Last_Purchase]],0)</f>
        <v>1.0729613733905579E-3</v>
      </c>
      <c r="K217" s="3" t="str">
        <f t="shared" si="6"/>
        <v>Has Purchased</v>
      </c>
      <c r="L217">
        <v>5</v>
      </c>
      <c r="M217">
        <v>193.11</v>
      </c>
      <c r="N217">
        <v>38.619999999999997</v>
      </c>
      <c r="O217">
        <v>37.799999999999997</v>
      </c>
      <c r="P217" t="s">
        <v>47</v>
      </c>
      <c r="Q217" t="s">
        <v>88</v>
      </c>
      <c r="R217" t="s">
        <v>33</v>
      </c>
      <c r="S217">
        <v>16</v>
      </c>
      <c r="T217" t="s">
        <v>49</v>
      </c>
      <c r="U217" t="s">
        <v>35</v>
      </c>
      <c r="V217" t="s">
        <v>44</v>
      </c>
      <c r="W217" t="s">
        <v>57</v>
      </c>
      <c r="X217">
        <v>0</v>
      </c>
      <c r="Y217">
        <v>0</v>
      </c>
      <c r="Z217">
        <v>0</v>
      </c>
      <c r="AA217">
        <v>0</v>
      </c>
      <c r="AB217">
        <v>1</v>
      </c>
      <c r="AC217" s="3">
        <v>44312</v>
      </c>
      <c r="AD217" s="2" t="str">
        <f t="shared" si="7"/>
        <v>Contacted</v>
      </c>
      <c r="AE217">
        <v>0</v>
      </c>
      <c r="AF217" t="s">
        <v>52</v>
      </c>
      <c r="AG217" t="b">
        <v>1</v>
      </c>
      <c r="AH217" t="b">
        <v>0</v>
      </c>
      <c r="AI217" t="str">
        <f ca="1">IF(OR(Table1[[#This Row],[is_active]]="FALSE",Table1[[#This Row],[Days_Since_Last_Purchase]]&gt;90),"Churned","Active")</f>
        <v>Churned</v>
      </c>
    </row>
    <row r="218" spans="1:35" x14ac:dyDescent="0.25">
      <c r="A218" t="s">
        <v>294</v>
      </c>
      <c r="B218" s="1">
        <v>45270</v>
      </c>
      <c r="C218" t="str">
        <f>TEXT(Table1[[#This Row],[signup_date]],"yyyy")</f>
        <v>2023</v>
      </c>
      <c r="D218" t="str">
        <f>TEXT(Table1[[#This Row],[signup_date]],"mmm")</f>
        <v>Dec</v>
      </c>
      <c r="E218" s="3">
        <v>45596</v>
      </c>
      <c r="F218" s="3">
        <v>45701</v>
      </c>
      <c r="G218" s="3" t="str">
        <f>TEXT(Table1[[#This Row],[last_purchase_date]],"yyyy")</f>
        <v>2025</v>
      </c>
      <c r="H218" s="2">
        <f ca="1">IFERROR(TODAY()-Table1[[#This Row],[signup_date]]," - ")</f>
        <v>710</v>
      </c>
      <c r="I218" s="2">
        <f ca="1">IFERROR(TODAY()-Table1[[#This Row],[last_purchase_date]]," - ")</f>
        <v>279</v>
      </c>
      <c r="J218" s="2">
        <f ca="1">IFERROR(1/Table1[[#This Row],[Days_Since_Last_Purchase]],0)</f>
        <v>3.5842293906810036E-3</v>
      </c>
      <c r="K218" s="3" t="str">
        <f t="shared" si="6"/>
        <v>Has Purchased</v>
      </c>
      <c r="L218">
        <v>2</v>
      </c>
      <c r="M218">
        <v>99.94</v>
      </c>
      <c r="N218">
        <v>49.97</v>
      </c>
      <c r="O218">
        <v>13.8</v>
      </c>
      <c r="P218" t="s">
        <v>31</v>
      </c>
      <c r="Q218" t="s">
        <v>69</v>
      </c>
      <c r="R218" t="s">
        <v>48</v>
      </c>
      <c r="S218">
        <v>31</v>
      </c>
      <c r="T218" t="s">
        <v>34</v>
      </c>
      <c r="U218" t="s">
        <v>43</v>
      </c>
      <c r="V218" t="s">
        <v>35</v>
      </c>
      <c r="W218" t="s">
        <v>57</v>
      </c>
      <c r="X218">
        <v>0</v>
      </c>
      <c r="Y218">
        <v>0</v>
      </c>
      <c r="Z218">
        <v>0</v>
      </c>
      <c r="AA218">
        <v>0</v>
      </c>
      <c r="AB218">
        <v>0</v>
      </c>
      <c r="AC218" s="3">
        <v>45740</v>
      </c>
      <c r="AD218" s="2" t="str">
        <f t="shared" si="7"/>
        <v>Contacted</v>
      </c>
      <c r="AE218">
        <v>0</v>
      </c>
      <c r="AF218" t="s">
        <v>52</v>
      </c>
      <c r="AG218" t="b">
        <v>1</v>
      </c>
      <c r="AH218" t="b">
        <v>0</v>
      </c>
      <c r="AI218" t="str">
        <f ca="1">IF(OR(Table1[[#This Row],[is_active]]="FALSE",Table1[[#This Row],[Days_Since_Last_Purchase]]&gt;90),"Churned","Active")</f>
        <v>Churned</v>
      </c>
    </row>
    <row r="219" spans="1:35" x14ac:dyDescent="0.25">
      <c r="A219" t="s">
        <v>295</v>
      </c>
      <c r="B219" s="1">
        <v>45307</v>
      </c>
      <c r="C219" t="str">
        <f>TEXT(Table1[[#This Row],[signup_date]],"yyyy")</f>
        <v>2024</v>
      </c>
      <c r="D219" t="str">
        <f>TEXT(Table1[[#This Row],[signup_date]],"mmm")</f>
        <v>Jan</v>
      </c>
      <c r="E219" s="3">
        <v>45603</v>
      </c>
      <c r="F219" s="3">
        <v>45783</v>
      </c>
      <c r="G219" s="3" t="str">
        <f>TEXT(Table1[[#This Row],[last_purchase_date]],"yyyy")</f>
        <v>2025</v>
      </c>
      <c r="H219" s="2">
        <f ca="1">IFERROR(TODAY()-Table1[[#This Row],[signup_date]]," - ")</f>
        <v>673</v>
      </c>
      <c r="I219" s="2">
        <f ca="1">IFERROR(TODAY()-Table1[[#This Row],[last_purchase_date]]," - ")</f>
        <v>197</v>
      </c>
      <c r="J219" s="2">
        <f ca="1">IFERROR(1/Table1[[#This Row],[Days_Since_Last_Purchase]],0)</f>
        <v>5.076142131979695E-3</v>
      </c>
      <c r="K219" s="3" t="str">
        <f t="shared" si="6"/>
        <v>Has Purchased</v>
      </c>
      <c r="L219">
        <v>1</v>
      </c>
      <c r="M219">
        <v>78.88</v>
      </c>
      <c r="N219">
        <v>78.88</v>
      </c>
      <c r="O219">
        <v>28.5</v>
      </c>
      <c r="P219" t="s">
        <v>59</v>
      </c>
      <c r="Q219" t="s">
        <v>69</v>
      </c>
      <c r="R219" t="s">
        <v>48</v>
      </c>
      <c r="S219">
        <v>40</v>
      </c>
      <c r="T219" t="s">
        <v>34</v>
      </c>
      <c r="U219" t="s">
        <v>66</v>
      </c>
      <c r="V219" t="s">
        <v>67</v>
      </c>
      <c r="W219" t="s">
        <v>51</v>
      </c>
      <c r="X219">
        <v>0</v>
      </c>
      <c r="Y219">
        <v>0</v>
      </c>
      <c r="Z219">
        <v>0</v>
      </c>
      <c r="AA219">
        <v>1</v>
      </c>
      <c r="AB219">
        <v>1</v>
      </c>
      <c r="AC219" s="2" t="s">
        <v>2542</v>
      </c>
      <c r="AD219" s="2" t="str">
        <f t="shared" si="7"/>
        <v>Never Contacted</v>
      </c>
      <c r="AE219">
        <v>10</v>
      </c>
      <c r="AF219" t="s">
        <v>38</v>
      </c>
      <c r="AG219" t="b">
        <v>0</v>
      </c>
      <c r="AH219" t="b">
        <v>0</v>
      </c>
      <c r="AI219" t="str">
        <f ca="1">IF(OR(Table1[[#This Row],[is_active]]="FALSE",Table1[[#This Row],[Days_Since_Last_Purchase]]&gt;90),"Churned","Active")</f>
        <v>Churned</v>
      </c>
    </row>
    <row r="220" spans="1:35" x14ac:dyDescent="0.25">
      <c r="A220" t="s">
        <v>296</v>
      </c>
      <c r="B220" s="1">
        <v>45017</v>
      </c>
      <c r="C220" t="str">
        <f>TEXT(Table1[[#This Row],[signup_date]],"yyyy")</f>
        <v>2023</v>
      </c>
      <c r="D220" t="str">
        <f>TEXT(Table1[[#This Row],[signup_date]],"mmm")</f>
        <v>Apr</v>
      </c>
      <c r="E220" s="3">
        <v>45129</v>
      </c>
      <c r="F220" s="3">
        <v>45838</v>
      </c>
      <c r="G220" s="3" t="str">
        <f>TEXT(Table1[[#This Row],[last_purchase_date]],"yyyy")</f>
        <v>2025</v>
      </c>
      <c r="H220" s="2">
        <f ca="1">IFERROR(TODAY()-Table1[[#This Row],[signup_date]]," - ")</f>
        <v>963</v>
      </c>
      <c r="I220" s="2">
        <f ca="1">IFERROR(TODAY()-Table1[[#This Row],[last_purchase_date]]," - ")</f>
        <v>142</v>
      </c>
      <c r="J220" s="2">
        <f ca="1">IFERROR(1/Table1[[#This Row],[Days_Since_Last_Purchase]],0)</f>
        <v>7.0422535211267607E-3</v>
      </c>
      <c r="K220" s="3" t="str">
        <f t="shared" si="6"/>
        <v>Has Purchased</v>
      </c>
      <c r="L220">
        <v>3</v>
      </c>
      <c r="M220">
        <v>108.34</v>
      </c>
      <c r="N220">
        <v>36.11</v>
      </c>
      <c r="O220">
        <v>26.6</v>
      </c>
      <c r="P220" t="s">
        <v>65</v>
      </c>
      <c r="Q220" t="s">
        <v>69</v>
      </c>
      <c r="R220" t="s">
        <v>33</v>
      </c>
      <c r="S220">
        <v>43</v>
      </c>
      <c r="T220" t="s">
        <v>34</v>
      </c>
      <c r="U220" t="s">
        <v>43</v>
      </c>
      <c r="V220" t="s">
        <v>56</v>
      </c>
      <c r="W220" t="s">
        <v>100</v>
      </c>
      <c r="X220">
        <v>0</v>
      </c>
      <c r="Y220">
        <v>0</v>
      </c>
      <c r="Z220">
        <v>1</v>
      </c>
      <c r="AA220">
        <v>0</v>
      </c>
      <c r="AB220">
        <v>2</v>
      </c>
      <c r="AC220" s="3">
        <v>45596</v>
      </c>
      <c r="AD220" s="2" t="str">
        <f t="shared" si="7"/>
        <v>Contacted</v>
      </c>
      <c r="AE220">
        <v>0</v>
      </c>
      <c r="AF220" t="s">
        <v>73</v>
      </c>
      <c r="AG220" t="b">
        <v>0</v>
      </c>
      <c r="AH220" t="b">
        <v>0</v>
      </c>
      <c r="AI220" t="str">
        <f ca="1">IF(OR(Table1[[#This Row],[is_active]]="FALSE",Table1[[#This Row],[Days_Since_Last_Purchase]]&gt;90),"Churned","Active")</f>
        <v>Churned</v>
      </c>
    </row>
    <row r="221" spans="1:35" x14ac:dyDescent="0.25">
      <c r="A221" t="s">
        <v>297</v>
      </c>
      <c r="B221" s="1">
        <v>45627</v>
      </c>
      <c r="C221" t="str">
        <f>TEXT(Table1[[#This Row],[signup_date]],"yyyy")</f>
        <v>2024</v>
      </c>
      <c r="D221" t="str">
        <f>TEXT(Table1[[#This Row],[signup_date]],"mmm")</f>
        <v>Dec</v>
      </c>
      <c r="E221" s="3">
        <v>45775</v>
      </c>
      <c r="F221" s="3">
        <v>45934</v>
      </c>
      <c r="G221" s="3" t="str">
        <f>TEXT(Table1[[#This Row],[last_purchase_date]],"yyyy")</f>
        <v>2025</v>
      </c>
      <c r="H221" s="2">
        <f ca="1">IFERROR(TODAY()-Table1[[#This Row],[signup_date]]," - ")</f>
        <v>353</v>
      </c>
      <c r="I221" s="2">
        <f ca="1">IFERROR(TODAY()-Table1[[#This Row],[last_purchase_date]]," - ")</f>
        <v>46</v>
      </c>
      <c r="J221" s="2">
        <f ca="1">IFERROR(1/Table1[[#This Row],[Days_Since_Last_Purchase]],0)</f>
        <v>2.1739130434782608E-2</v>
      </c>
      <c r="K221" s="3" t="str">
        <f t="shared" si="6"/>
        <v>Has Purchased</v>
      </c>
      <c r="L221">
        <v>2</v>
      </c>
      <c r="M221">
        <v>120.41</v>
      </c>
      <c r="N221">
        <v>60.21</v>
      </c>
      <c r="O221">
        <v>59.52</v>
      </c>
      <c r="P221" t="s">
        <v>59</v>
      </c>
      <c r="Q221" t="s">
        <v>88</v>
      </c>
      <c r="R221" t="s">
        <v>42</v>
      </c>
      <c r="S221">
        <v>34</v>
      </c>
      <c r="T221" t="s">
        <v>34</v>
      </c>
      <c r="U221" t="s">
        <v>82</v>
      </c>
      <c r="V221" t="s">
        <v>56</v>
      </c>
      <c r="W221" t="s">
        <v>85</v>
      </c>
      <c r="X221">
        <v>0</v>
      </c>
      <c r="Y221">
        <v>0</v>
      </c>
      <c r="Z221">
        <v>0</v>
      </c>
      <c r="AA221">
        <v>0</v>
      </c>
      <c r="AB221">
        <v>0</v>
      </c>
      <c r="AC221" s="3">
        <v>45930</v>
      </c>
      <c r="AD221" s="2" t="str">
        <f t="shared" si="7"/>
        <v>Contacted</v>
      </c>
      <c r="AE221">
        <v>0</v>
      </c>
      <c r="AF221" t="s">
        <v>38</v>
      </c>
      <c r="AG221" t="b">
        <v>1</v>
      </c>
      <c r="AH221" t="b">
        <v>1</v>
      </c>
      <c r="AI221" t="str">
        <f ca="1">IF(OR(Table1[[#This Row],[is_active]]="FALSE",Table1[[#This Row],[Days_Since_Last_Purchase]]&gt;90),"Churned","Active")</f>
        <v>Active</v>
      </c>
    </row>
    <row r="222" spans="1:35" x14ac:dyDescent="0.25">
      <c r="A222" t="s">
        <v>298</v>
      </c>
      <c r="B222" s="1">
        <v>45448</v>
      </c>
      <c r="C222" t="str">
        <f>TEXT(Table1[[#This Row],[signup_date]],"yyyy")</f>
        <v>2024</v>
      </c>
      <c r="D222" t="str">
        <f>TEXT(Table1[[#This Row],[signup_date]],"mmm")</f>
        <v>Jun</v>
      </c>
      <c r="E222" s="3">
        <v>45701</v>
      </c>
      <c r="F222" s="3">
        <v>45817</v>
      </c>
      <c r="G222" s="3" t="str">
        <f>TEXT(Table1[[#This Row],[last_purchase_date]],"yyyy")</f>
        <v>2025</v>
      </c>
      <c r="H222" s="2">
        <f ca="1">IFERROR(TODAY()-Table1[[#This Row],[signup_date]]," - ")</f>
        <v>532</v>
      </c>
      <c r="I222" s="2">
        <f ca="1">IFERROR(TODAY()-Table1[[#This Row],[last_purchase_date]]," - ")</f>
        <v>163</v>
      </c>
      <c r="J222" s="2">
        <f ca="1">IFERROR(1/Table1[[#This Row],[Days_Since_Last_Purchase]],0)</f>
        <v>6.1349693251533744E-3</v>
      </c>
      <c r="K222" s="3" t="str">
        <f t="shared" si="6"/>
        <v>Has Purchased</v>
      </c>
      <c r="L222">
        <v>7</v>
      </c>
      <c r="M222">
        <v>376.39</v>
      </c>
      <c r="N222">
        <v>53.77</v>
      </c>
      <c r="O222">
        <v>0.5</v>
      </c>
      <c r="P222" t="s">
        <v>31</v>
      </c>
      <c r="Q222" t="s">
        <v>62</v>
      </c>
      <c r="R222" t="s">
        <v>33</v>
      </c>
      <c r="S222">
        <v>33</v>
      </c>
      <c r="T222" t="s">
        <v>34</v>
      </c>
      <c r="U222" t="s">
        <v>43</v>
      </c>
      <c r="V222" t="s">
        <v>67</v>
      </c>
      <c r="W222" t="s">
        <v>100</v>
      </c>
      <c r="X222">
        <v>0</v>
      </c>
      <c r="Y222">
        <v>0</v>
      </c>
      <c r="Z222">
        <v>2</v>
      </c>
      <c r="AA222">
        <v>0</v>
      </c>
      <c r="AB222">
        <v>3</v>
      </c>
      <c r="AC222" s="3">
        <v>45554</v>
      </c>
      <c r="AD222" s="2" t="str">
        <f t="shared" si="7"/>
        <v>Contacted</v>
      </c>
      <c r="AE222">
        <v>0</v>
      </c>
      <c r="AF222" t="s">
        <v>38</v>
      </c>
      <c r="AG222" t="b">
        <v>1</v>
      </c>
      <c r="AH222" t="b">
        <v>0</v>
      </c>
      <c r="AI222" t="str">
        <f ca="1">IF(OR(Table1[[#This Row],[is_active]]="FALSE",Table1[[#This Row],[Days_Since_Last_Purchase]]&gt;90),"Churned","Active")</f>
        <v>Churned</v>
      </c>
    </row>
    <row r="223" spans="1:35" x14ac:dyDescent="0.25">
      <c r="A223" t="s">
        <v>299</v>
      </c>
      <c r="B223" s="1">
        <v>44524</v>
      </c>
      <c r="C223" t="str">
        <f>TEXT(Table1[[#This Row],[signup_date]],"yyyy")</f>
        <v>2021</v>
      </c>
      <c r="D223" t="str">
        <f>TEXT(Table1[[#This Row],[signup_date]],"mmm")</f>
        <v>Nov</v>
      </c>
      <c r="E223" s="3">
        <v>45538</v>
      </c>
      <c r="F223" s="3">
        <v>45611</v>
      </c>
      <c r="G223" s="3" t="str">
        <f>TEXT(Table1[[#This Row],[last_purchase_date]],"yyyy")</f>
        <v>2024</v>
      </c>
      <c r="H223" s="2">
        <f ca="1">IFERROR(TODAY()-Table1[[#This Row],[signup_date]]," - ")</f>
        <v>1456</v>
      </c>
      <c r="I223" s="2">
        <f ca="1">IFERROR(TODAY()-Table1[[#This Row],[last_purchase_date]]," - ")</f>
        <v>369</v>
      </c>
      <c r="J223" s="2">
        <f ca="1">IFERROR(1/Table1[[#This Row],[Days_Since_Last_Purchase]],0)</f>
        <v>2.7100271002710027E-3</v>
      </c>
      <c r="K223" s="3" t="str">
        <f t="shared" si="6"/>
        <v>Has Purchased</v>
      </c>
      <c r="L223">
        <v>5</v>
      </c>
      <c r="M223">
        <v>521.44000000000005</v>
      </c>
      <c r="N223">
        <v>104.29</v>
      </c>
      <c r="O223">
        <v>195.12</v>
      </c>
      <c r="P223" t="s">
        <v>59</v>
      </c>
      <c r="Q223" t="s">
        <v>104</v>
      </c>
      <c r="R223" t="s">
        <v>48</v>
      </c>
      <c r="S223">
        <v>31</v>
      </c>
      <c r="T223" t="s">
        <v>34</v>
      </c>
      <c r="U223" t="s">
        <v>90</v>
      </c>
      <c r="V223" t="s">
        <v>56</v>
      </c>
      <c r="W223" t="s">
        <v>36</v>
      </c>
      <c r="X223">
        <v>1</v>
      </c>
      <c r="Y223">
        <v>0</v>
      </c>
      <c r="Z223">
        <v>1</v>
      </c>
      <c r="AA223">
        <v>1</v>
      </c>
      <c r="AB223">
        <v>2</v>
      </c>
      <c r="AC223" s="3">
        <v>44943</v>
      </c>
      <c r="AD223" s="2" t="str">
        <f t="shared" si="7"/>
        <v>Contacted</v>
      </c>
      <c r="AE223">
        <v>5</v>
      </c>
      <c r="AF223" t="s">
        <v>73</v>
      </c>
      <c r="AG223" t="b">
        <v>1</v>
      </c>
      <c r="AH223" t="b">
        <v>1</v>
      </c>
      <c r="AI223" t="str">
        <f ca="1">IF(OR(Table1[[#This Row],[is_active]]="FALSE",Table1[[#This Row],[Days_Since_Last_Purchase]]&gt;90),"Churned","Active")</f>
        <v>Churned</v>
      </c>
    </row>
    <row r="224" spans="1:35" x14ac:dyDescent="0.25">
      <c r="A224" t="s">
        <v>300</v>
      </c>
      <c r="B224" s="1">
        <v>45355</v>
      </c>
      <c r="C224" t="str">
        <f>TEXT(Table1[[#This Row],[signup_date]],"yyyy")</f>
        <v>2024</v>
      </c>
      <c r="D224" t="str">
        <f>TEXT(Table1[[#This Row],[signup_date]],"mmm")</f>
        <v>Mar</v>
      </c>
      <c r="E224" s="3">
        <v>45684</v>
      </c>
      <c r="F224" s="3">
        <v>45912</v>
      </c>
      <c r="G224" s="3" t="str">
        <f>TEXT(Table1[[#This Row],[last_purchase_date]],"yyyy")</f>
        <v>2025</v>
      </c>
      <c r="H224" s="2">
        <f ca="1">IFERROR(TODAY()-Table1[[#This Row],[signup_date]]," - ")</f>
        <v>625</v>
      </c>
      <c r="I224" s="2">
        <f ca="1">IFERROR(TODAY()-Table1[[#This Row],[last_purchase_date]]," - ")</f>
        <v>68</v>
      </c>
      <c r="J224" s="2">
        <f ca="1">IFERROR(1/Table1[[#This Row],[Days_Since_Last_Purchase]],0)</f>
        <v>1.4705882352941176E-2</v>
      </c>
      <c r="K224" s="3" t="str">
        <f t="shared" si="6"/>
        <v>Has Purchased</v>
      </c>
      <c r="L224">
        <v>8</v>
      </c>
      <c r="M224">
        <v>216.24</v>
      </c>
      <c r="N224">
        <v>27.03</v>
      </c>
      <c r="O224">
        <v>35.770000000000003</v>
      </c>
      <c r="P224" t="s">
        <v>87</v>
      </c>
      <c r="Q224" t="s">
        <v>104</v>
      </c>
      <c r="R224" t="s">
        <v>33</v>
      </c>
      <c r="S224">
        <v>26</v>
      </c>
      <c r="T224" t="s">
        <v>70</v>
      </c>
      <c r="U224" t="s">
        <v>35</v>
      </c>
      <c r="V224" t="s">
        <v>63</v>
      </c>
      <c r="W224" t="s">
        <v>100</v>
      </c>
      <c r="X224">
        <v>0</v>
      </c>
      <c r="Y224">
        <v>0</v>
      </c>
      <c r="Z224">
        <v>1</v>
      </c>
      <c r="AA224">
        <v>0</v>
      </c>
      <c r="AB224">
        <v>0</v>
      </c>
      <c r="AC224" s="3">
        <v>45545</v>
      </c>
      <c r="AD224" s="2" t="str">
        <f t="shared" si="7"/>
        <v>Contacted</v>
      </c>
      <c r="AE224">
        <v>0</v>
      </c>
      <c r="AF224" t="s">
        <v>38</v>
      </c>
      <c r="AG224" t="b">
        <v>0</v>
      </c>
      <c r="AH224" t="b">
        <v>0</v>
      </c>
      <c r="AI224" t="str">
        <f ca="1">IF(OR(Table1[[#This Row],[is_active]]="FALSE",Table1[[#This Row],[Days_Since_Last_Purchase]]&gt;90),"Churned","Active")</f>
        <v>Active</v>
      </c>
    </row>
    <row r="225" spans="1:35" x14ac:dyDescent="0.25">
      <c r="A225" t="s">
        <v>301</v>
      </c>
      <c r="B225" s="1">
        <v>44517</v>
      </c>
      <c r="C225" t="str">
        <f>TEXT(Table1[[#This Row],[signup_date]],"yyyy")</f>
        <v>2021</v>
      </c>
      <c r="D225" t="str">
        <f>TEXT(Table1[[#This Row],[signup_date]],"mmm")</f>
        <v>Nov</v>
      </c>
      <c r="E225" s="3">
        <v>45453</v>
      </c>
      <c r="F225" s="3" t="s">
        <v>2542</v>
      </c>
      <c r="G225" s="3" t="str">
        <f>TEXT(Table1[[#This Row],[last_purchase_date]],"yyyy")</f>
        <v>-</v>
      </c>
      <c r="H225" s="2">
        <f ca="1">IFERROR(TODAY()-Table1[[#This Row],[signup_date]]," - ")</f>
        <v>1463</v>
      </c>
      <c r="I225" s="2" t="str">
        <f ca="1">IFERROR(TODAY()-Table1[[#This Row],[last_purchase_date]]," - ")</f>
        <v xml:space="preserve"> - </v>
      </c>
      <c r="J225" s="2">
        <f ca="1">IFERROR(1/Table1[[#This Row],[Days_Since_Last_Purchase]],0)</f>
        <v>0</v>
      </c>
      <c r="K225" s="3" t="str">
        <f t="shared" si="6"/>
        <v>Has Purchased</v>
      </c>
      <c r="L225">
        <v>0</v>
      </c>
      <c r="M225">
        <v>0</v>
      </c>
      <c r="N225">
        <v>0</v>
      </c>
      <c r="O225">
        <v>0</v>
      </c>
      <c r="P225" t="s">
        <v>40</v>
      </c>
      <c r="Q225" t="s">
        <v>62</v>
      </c>
      <c r="R225" t="s">
        <v>48</v>
      </c>
      <c r="S225">
        <v>49</v>
      </c>
      <c r="T225" t="s">
        <v>34</v>
      </c>
      <c r="U225" t="s">
        <v>35</v>
      </c>
      <c r="V225" t="s">
        <v>67</v>
      </c>
      <c r="W225" t="s">
        <v>36</v>
      </c>
      <c r="X225">
        <v>0</v>
      </c>
      <c r="Y225">
        <v>0</v>
      </c>
      <c r="Z225">
        <v>0</v>
      </c>
      <c r="AA225">
        <v>0</v>
      </c>
      <c r="AB225">
        <v>0</v>
      </c>
      <c r="AC225" s="2" t="s">
        <v>2542</v>
      </c>
      <c r="AD225" s="2" t="str">
        <f t="shared" si="7"/>
        <v>Never Contacted</v>
      </c>
      <c r="AE225">
        <v>0</v>
      </c>
      <c r="AF225" t="s">
        <v>52</v>
      </c>
      <c r="AG225" t="b">
        <v>1</v>
      </c>
      <c r="AH225" t="b">
        <v>0</v>
      </c>
      <c r="AI225" t="str">
        <f ca="1">IF(OR(Table1[[#This Row],[is_active]]="FALSE",Table1[[#This Row],[Days_Since_Last_Purchase]]&gt;90),"Churned","Active")</f>
        <v>Churned</v>
      </c>
    </row>
    <row r="226" spans="1:35" x14ac:dyDescent="0.25">
      <c r="A226" t="s">
        <v>302</v>
      </c>
      <c r="B226" s="1">
        <v>43989</v>
      </c>
      <c r="C226" t="str">
        <f>TEXT(Table1[[#This Row],[signup_date]],"yyyy")</f>
        <v>2020</v>
      </c>
      <c r="D226" t="str">
        <f>TEXT(Table1[[#This Row],[signup_date]],"mmm")</f>
        <v>Jun</v>
      </c>
      <c r="E226" s="3">
        <v>45537</v>
      </c>
      <c r="F226" s="3">
        <v>45721</v>
      </c>
      <c r="G226" s="3" t="str">
        <f>TEXT(Table1[[#This Row],[last_purchase_date]],"yyyy")</f>
        <v>2025</v>
      </c>
      <c r="H226" s="2">
        <f ca="1">IFERROR(TODAY()-Table1[[#This Row],[signup_date]]," - ")</f>
        <v>1991</v>
      </c>
      <c r="I226" s="2">
        <f ca="1">IFERROR(TODAY()-Table1[[#This Row],[last_purchase_date]]," - ")</f>
        <v>259</v>
      </c>
      <c r="J226" s="2">
        <f ca="1">IFERROR(1/Table1[[#This Row],[Days_Since_Last_Purchase]],0)</f>
        <v>3.8610038610038611E-3</v>
      </c>
      <c r="K226" s="3" t="str">
        <f t="shared" si="6"/>
        <v>Has Purchased</v>
      </c>
      <c r="L226">
        <v>2</v>
      </c>
      <c r="M226">
        <v>87.78</v>
      </c>
      <c r="N226">
        <v>43.89</v>
      </c>
      <c r="O226">
        <v>42.46</v>
      </c>
      <c r="P226" t="s">
        <v>47</v>
      </c>
      <c r="Q226" t="s">
        <v>69</v>
      </c>
      <c r="R226" t="s">
        <v>42</v>
      </c>
      <c r="S226">
        <v>37</v>
      </c>
      <c r="T226" t="s">
        <v>34</v>
      </c>
      <c r="U226" t="s">
        <v>82</v>
      </c>
      <c r="V226" t="s">
        <v>44</v>
      </c>
      <c r="W226" t="s">
        <v>36</v>
      </c>
      <c r="X226">
        <v>0</v>
      </c>
      <c r="Y226">
        <v>1</v>
      </c>
      <c r="Z226">
        <v>0</v>
      </c>
      <c r="AA226">
        <v>0</v>
      </c>
      <c r="AB226">
        <v>0</v>
      </c>
      <c r="AC226" s="2" t="s">
        <v>2542</v>
      </c>
      <c r="AD226" s="2" t="str">
        <f t="shared" si="7"/>
        <v>Never Contacted</v>
      </c>
      <c r="AE226">
        <v>0</v>
      </c>
      <c r="AF226" t="s">
        <v>38</v>
      </c>
      <c r="AG226" t="b">
        <v>1</v>
      </c>
      <c r="AH226" t="b">
        <v>0</v>
      </c>
      <c r="AI226" t="str">
        <f ca="1">IF(OR(Table1[[#This Row],[is_active]]="FALSE",Table1[[#This Row],[Days_Since_Last_Purchase]]&gt;90),"Churned","Active")</f>
        <v>Churned</v>
      </c>
    </row>
    <row r="227" spans="1:35" x14ac:dyDescent="0.25">
      <c r="A227" t="s">
        <v>303</v>
      </c>
      <c r="B227" s="1">
        <v>44548</v>
      </c>
      <c r="C227" t="str">
        <f>TEXT(Table1[[#This Row],[signup_date]],"yyyy")</f>
        <v>2021</v>
      </c>
      <c r="D227" t="str">
        <f>TEXT(Table1[[#This Row],[signup_date]],"mmm")</f>
        <v>Dec</v>
      </c>
      <c r="E227" s="3">
        <v>45086</v>
      </c>
      <c r="F227" s="3" t="s">
        <v>2542</v>
      </c>
      <c r="G227" s="3" t="str">
        <f>TEXT(Table1[[#This Row],[last_purchase_date]],"yyyy")</f>
        <v>-</v>
      </c>
      <c r="H227" s="2">
        <f ca="1">IFERROR(TODAY()-Table1[[#This Row],[signup_date]]," - ")</f>
        <v>1432</v>
      </c>
      <c r="I227" s="2" t="str">
        <f ca="1">IFERROR(TODAY()-Table1[[#This Row],[last_purchase_date]]," - ")</f>
        <v xml:space="preserve"> - </v>
      </c>
      <c r="J227" s="2">
        <f ca="1">IFERROR(1/Table1[[#This Row],[Days_Since_Last_Purchase]],0)</f>
        <v>0</v>
      </c>
      <c r="K227" s="3" t="str">
        <f t="shared" si="6"/>
        <v>Has Purchased</v>
      </c>
      <c r="L227">
        <v>0</v>
      </c>
      <c r="M227">
        <v>0</v>
      </c>
      <c r="N227">
        <v>0</v>
      </c>
      <c r="O227">
        <v>0</v>
      </c>
      <c r="P227" t="s">
        <v>87</v>
      </c>
      <c r="Q227" t="s">
        <v>41</v>
      </c>
      <c r="R227" t="s">
        <v>42</v>
      </c>
      <c r="S227">
        <v>24</v>
      </c>
      <c r="T227" t="s">
        <v>70</v>
      </c>
      <c r="U227" t="s">
        <v>66</v>
      </c>
      <c r="V227" t="s">
        <v>35</v>
      </c>
      <c r="W227" t="s">
        <v>51</v>
      </c>
      <c r="X227">
        <v>0</v>
      </c>
      <c r="Y227">
        <v>0</v>
      </c>
      <c r="Z227">
        <v>0</v>
      </c>
      <c r="AA227">
        <v>0</v>
      </c>
      <c r="AB227">
        <v>0</v>
      </c>
      <c r="AC227" s="3">
        <v>45923</v>
      </c>
      <c r="AD227" s="2" t="str">
        <f t="shared" si="7"/>
        <v>Contacted</v>
      </c>
      <c r="AE227">
        <v>0</v>
      </c>
      <c r="AF227" t="s">
        <v>38</v>
      </c>
      <c r="AG227" t="b">
        <v>1</v>
      </c>
      <c r="AH227" t="b">
        <v>1</v>
      </c>
      <c r="AI227" t="str">
        <f ca="1">IF(OR(Table1[[#This Row],[is_active]]="FALSE",Table1[[#This Row],[Days_Since_Last_Purchase]]&gt;90),"Churned","Active")</f>
        <v>Churned</v>
      </c>
    </row>
    <row r="228" spans="1:35" x14ac:dyDescent="0.25">
      <c r="A228" t="s">
        <v>304</v>
      </c>
      <c r="B228" s="1">
        <v>44393</v>
      </c>
      <c r="C228" t="str">
        <f>TEXT(Table1[[#This Row],[signup_date]],"yyyy")</f>
        <v>2021</v>
      </c>
      <c r="D228" t="str">
        <f>TEXT(Table1[[#This Row],[signup_date]],"mmm")</f>
        <v>Jul</v>
      </c>
      <c r="E228" s="3">
        <v>45885</v>
      </c>
      <c r="F228" s="3">
        <v>45922</v>
      </c>
      <c r="G228" s="3" t="str">
        <f>TEXT(Table1[[#This Row],[last_purchase_date]],"yyyy")</f>
        <v>2025</v>
      </c>
      <c r="H228" s="2">
        <f ca="1">IFERROR(TODAY()-Table1[[#This Row],[signup_date]]," - ")</f>
        <v>1587</v>
      </c>
      <c r="I228" s="2">
        <f ca="1">IFERROR(TODAY()-Table1[[#This Row],[last_purchase_date]]," - ")</f>
        <v>58</v>
      </c>
      <c r="J228" s="2">
        <f ca="1">IFERROR(1/Table1[[#This Row],[Days_Since_Last_Purchase]],0)</f>
        <v>1.7241379310344827E-2</v>
      </c>
      <c r="K228" s="3" t="str">
        <f t="shared" si="6"/>
        <v>Has Purchased</v>
      </c>
      <c r="L228">
        <v>1</v>
      </c>
      <c r="M228">
        <v>54.33</v>
      </c>
      <c r="N228">
        <v>54.33</v>
      </c>
      <c r="O228">
        <v>0.5</v>
      </c>
      <c r="P228" t="s">
        <v>40</v>
      </c>
      <c r="Q228" t="s">
        <v>41</v>
      </c>
      <c r="R228" t="s">
        <v>42</v>
      </c>
      <c r="S228">
        <v>40</v>
      </c>
      <c r="T228" t="s">
        <v>34</v>
      </c>
      <c r="U228" t="s">
        <v>55</v>
      </c>
      <c r="V228" t="s">
        <v>67</v>
      </c>
      <c r="W228" t="s">
        <v>51</v>
      </c>
      <c r="X228">
        <v>0</v>
      </c>
      <c r="Y228">
        <v>0</v>
      </c>
      <c r="Z228">
        <v>0</v>
      </c>
      <c r="AA228">
        <v>0</v>
      </c>
      <c r="AB228">
        <v>0</v>
      </c>
      <c r="AC228" s="3">
        <v>45118</v>
      </c>
      <c r="AD228" s="2" t="str">
        <f t="shared" si="7"/>
        <v>Contacted</v>
      </c>
      <c r="AE228">
        <v>0</v>
      </c>
      <c r="AF228" t="s">
        <v>73</v>
      </c>
      <c r="AG228" t="b">
        <v>1</v>
      </c>
      <c r="AH228" t="b">
        <v>0</v>
      </c>
      <c r="AI228" t="str">
        <f ca="1">IF(OR(Table1[[#This Row],[is_active]]="FALSE",Table1[[#This Row],[Days_Since_Last_Purchase]]&gt;90),"Churned","Active")</f>
        <v>Active</v>
      </c>
    </row>
    <row r="229" spans="1:35" x14ac:dyDescent="0.25">
      <c r="A229" t="s">
        <v>305</v>
      </c>
      <c r="B229" s="1">
        <v>45079</v>
      </c>
      <c r="C229" t="str">
        <f>TEXT(Table1[[#This Row],[signup_date]],"yyyy")</f>
        <v>2023</v>
      </c>
      <c r="D229" t="str">
        <f>TEXT(Table1[[#This Row],[signup_date]],"mmm")</f>
        <v>Jun</v>
      </c>
      <c r="E229" s="3" t="s">
        <v>2542</v>
      </c>
      <c r="F229" s="3" t="s">
        <v>2542</v>
      </c>
      <c r="G229" s="3" t="str">
        <f>TEXT(Table1[[#This Row],[last_purchase_date]],"yyyy")</f>
        <v>-</v>
      </c>
      <c r="H229" s="2">
        <f ca="1">IFERROR(TODAY()-Table1[[#This Row],[signup_date]]," - ")</f>
        <v>901</v>
      </c>
      <c r="I229" s="2" t="str">
        <f ca="1">IFERROR(TODAY()-Table1[[#This Row],[last_purchase_date]]," - ")</f>
        <v xml:space="preserve"> - </v>
      </c>
      <c r="J229" s="2">
        <f ca="1">IFERROR(1/Table1[[#This Row],[Days_Since_Last_Purchase]],0)</f>
        <v>0</v>
      </c>
      <c r="K229" s="3" t="str">
        <f t="shared" si="6"/>
        <v>Never Purchase</v>
      </c>
      <c r="L229">
        <v>0</v>
      </c>
      <c r="M229">
        <v>0</v>
      </c>
      <c r="N229">
        <v>0</v>
      </c>
      <c r="O229">
        <v>0</v>
      </c>
      <c r="P229" t="s">
        <v>40</v>
      </c>
      <c r="Q229" t="s">
        <v>88</v>
      </c>
      <c r="R229" t="s">
        <v>48</v>
      </c>
      <c r="S229">
        <v>31</v>
      </c>
      <c r="T229" t="s">
        <v>34</v>
      </c>
      <c r="U229" t="s">
        <v>50</v>
      </c>
      <c r="V229" t="s">
        <v>67</v>
      </c>
      <c r="W229" t="s">
        <v>72</v>
      </c>
      <c r="X229">
        <v>0</v>
      </c>
      <c r="Y229">
        <v>0</v>
      </c>
      <c r="Z229">
        <v>0</v>
      </c>
      <c r="AA229">
        <v>0</v>
      </c>
      <c r="AB229">
        <v>0</v>
      </c>
      <c r="AC229" s="3">
        <v>45459</v>
      </c>
      <c r="AD229" s="2" t="str">
        <f t="shared" si="7"/>
        <v>Contacted</v>
      </c>
      <c r="AE229">
        <v>0</v>
      </c>
      <c r="AF229" t="s">
        <v>52</v>
      </c>
      <c r="AG229" t="b">
        <v>1</v>
      </c>
      <c r="AH229" t="b">
        <v>0</v>
      </c>
      <c r="AI229" t="str">
        <f ca="1">IF(OR(Table1[[#This Row],[is_active]]="FALSE",Table1[[#This Row],[Days_Since_Last_Purchase]]&gt;90),"Churned","Active")</f>
        <v>Churned</v>
      </c>
    </row>
    <row r="230" spans="1:35" x14ac:dyDescent="0.25">
      <c r="A230" t="s">
        <v>306</v>
      </c>
      <c r="B230" s="1">
        <v>44588</v>
      </c>
      <c r="C230" t="str">
        <f>TEXT(Table1[[#This Row],[signup_date]],"yyyy")</f>
        <v>2022</v>
      </c>
      <c r="D230" t="str">
        <f>TEXT(Table1[[#This Row],[signup_date]],"mmm")</f>
        <v>Jan</v>
      </c>
      <c r="E230" s="3" t="s">
        <v>2542</v>
      </c>
      <c r="F230" s="3" t="s">
        <v>2542</v>
      </c>
      <c r="G230" s="3" t="str">
        <f>TEXT(Table1[[#This Row],[last_purchase_date]],"yyyy")</f>
        <v>-</v>
      </c>
      <c r="H230" s="2">
        <f ca="1">IFERROR(TODAY()-Table1[[#This Row],[signup_date]]," - ")</f>
        <v>1392</v>
      </c>
      <c r="I230" s="2" t="str">
        <f ca="1">IFERROR(TODAY()-Table1[[#This Row],[last_purchase_date]]," - ")</f>
        <v xml:space="preserve"> - </v>
      </c>
      <c r="J230" s="2">
        <f ca="1">IFERROR(1/Table1[[#This Row],[Days_Since_Last_Purchase]],0)</f>
        <v>0</v>
      </c>
      <c r="K230" s="3" t="str">
        <f t="shared" si="6"/>
        <v>Never Purchase</v>
      </c>
      <c r="L230">
        <v>0</v>
      </c>
      <c r="M230">
        <v>0</v>
      </c>
      <c r="N230">
        <v>0</v>
      </c>
      <c r="O230">
        <v>0</v>
      </c>
      <c r="P230" t="s">
        <v>59</v>
      </c>
      <c r="Q230" t="s">
        <v>88</v>
      </c>
      <c r="R230" t="s">
        <v>48</v>
      </c>
      <c r="S230">
        <v>36</v>
      </c>
      <c r="T230" t="s">
        <v>34</v>
      </c>
      <c r="U230" t="s">
        <v>66</v>
      </c>
      <c r="V230" t="s">
        <v>44</v>
      </c>
      <c r="W230" t="s">
        <v>72</v>
      </c>
      <c r="X230">
        <v>0</v>
      </c>
      <c r="Y230">
        <v>0</v>
      </c>
      <c r="Z230">
        <v>0</v>
      </c>
      <c r="AA230">
        <v>0</v>
      </c>
      <c r="AB230">
        <v>0</v>
      </c>
      <c r="AC230" s="3">
        <v>45585</v>
      </c>
      <c r="AD230" s="2" t="str">
        <f t="shared" si="7"/>
        <v>Contacted</v>
      </c>
      <c r="AE230">
        <v>7</v>
      </c>
      <c r="AF230" t="s">
        <v>38</v>
      </c>
      <c r="AG230" t="b">
        <v>1</v>
      </c>
      <c r="AH230" t="b">
        <v>0</v>
      </c>
      <c r="AI230" t="str">
        <f ca="1">IF(OR(Table1[[#This Row],[is_active]]="FALSE",Table1[[#This Row],[Days_Since_Last_Purchase]]&gt;90),"Churned","Active")</f>
        <v>Churned</v>
      </c>
    </row>
    <row r="231" spans="1:35" x14ac:dyDescent="0.25">
      <c r="A231" t="s">
        <v>307</v>
      </c>
      <c r="B231" s="1">
        <v>45589</v>
      </c>
      <c r="C231" t="str">
        <f>TEXT(Table1[[#This Row],[signup_date]],"yyyy")</f>
        <v>2024</v>
      </c>
      <c r="D231" t="str">
        <f>TEXT(Table1[[#This Row],[signup_date]],"mmm")</f>
        <v>Oct</v>
      </c>
      <c r="E231" s="3">
        <v>45703</v>
      </c>
      <c r="F231" s="3">
        <v>45766</v>
      </c>
      <c r="G231" s="3" t="str">
        <f>TEXT(Table1[[#This Row],[last_purchase_date]],"yyyy")</f>
        <v>2025</v>
      </c>
      <c r="H231" s="2">
        <f ca="1">IFERROR(TODAY()-Table1[[#This Row],[signup_date]]," - ")</f>
        <v>391</v>
      </c>
      <c r="I231" s="2">
        <f ca="1">IFERROR(TODAY()-Table1[[#This Row],[last_purchase_date]]," - ")</f>
        <v>214</v>
      </c>
      <c r="J231" s="2">
        <f ca="1">IFERROR(1/Table1[[#This Row],[Days_Since_Last_Purchase]],0)</f>
        <v>4.6728971962616819E-3</v>
      </c>
      <c r="K231" s="3" t="str">
        <f t="shared" si="6"/>
        <v>Has Purchased</v>
      </c>
      <c r="L231">
        <v>3</v>
      </c>
      <c r="M231">
        <v>94.48</v>
      </c>
      <c r="N231">
        <v>31.49</v>
      </c>
      <c r="O231">
        <v>21.98</v>
      </c>
      <c r="P231" t="s">
        <v>47</v>
      </c>
      <c r="Q231" t="s">
        <v>41</v>
      </c>
      <c r="R231" t="s">
        <v>42</v>
      </c>
      <c r="S231">
        <v>61</v>
      </c>
      <c r="T231" t="s">
        <v>216</v>
      </c>
      <c r="U231" t="s">
        <v>35</v>
      </c>
      <c r="V231" t="s">
        <v>35</v>
      </c>
      <c r="W231" t="s">
        <v>85</v>
      </c>
      <c r="X231">
        <v>0</v>
      </c>
      <c r="Y231">
        <v>0</v>
      </c>
      <c r="Z231">
        <v>0</v>
      </c>
      <c r="AA231">
        <v>0</v>
      </c>
      <c r="AB231">
        <v>1</v>
      </c>
      <c r="AC231" s="3">
        <v>45700</v>
      </c>
      <c r="AD231" s="2" t="str">
        <f t="shared" si="7"/>
        <v>Contacted</v>
      </c>
      <c r="AE231">
        <v>0</v>
      </c>
      <c r="AF231" t="s">
        <v>52</v>
      </c>
      <c r="AG231" t="b">
        <v>1</v>
      </c>
      <c r="AH231" t="b">
        <v>0</v>
      </c>
      <c r="AI231" t="str">
        <f ca="1">IF(OR(Table1[[#This Row],[is_active]]="FALSE",Table1[[#This Row],[Days_Since_Last_Purchase]]&gt;90),"Churned","Active")</f>
        <v>Churned</v>
      </c>
    </row>
    <row r="232" spans="1:35" x14ac:dyDescent="0.25">
      <c r="A232" t="s">
        <v>308</v>
      </c>
      <c r="B232" s="1">
        <v>44659</v>
      </c>
      <c r="C232" t="str">
        <f>TEXT(Table1[[#This Row],[signup_date]],"yyyy")</f>
        <v>2022</v>
      </c>
      <c r="D232" t="str">
        <f>TEXT(Table1[[#This Row],[signup_date]],"mmm")</f>
        <v>Apr</v>
      </c>
      <c r="E232" s="3">
        <v>44945</v>
      </c>
      <c r="F232" s="3">
        <v>45035</v>
      </c>
      <c r="G232" s="3" t="str">
        <f>TEXT(Table1[[#This Row],[last_purchase_date]],"yyyy")</f>
        <v>2023</v>
      </c>
      <c r="H232" s="2">
        <f ca="1">IFERROR(TODAY()-Table1[[#This Row],[signup_date]]," - ")</f>
        <v>1321</v>
      </c>
      <c r="I232" s="2">
        <f ca="1">IFERROR(TODAY()-Table1[[#This Row],[last_purchase_date]]," - ")</f>
        <v>945</v>
      </c>
      <c r="J232" s="2">
        <f ca="1">IFERROR(1/Table1[[#This Row],[Days_Since_Last_Purchase]],0)</f>
        <v>1.0582010582010583E-3</v>
      </c>
      <c r="K232" s="3" t="str">
        <f t="shared" si="6"/>
        <v>Has Purchased</v>
      </c>
      <c r="L232">
        <v>5</v>
      </c>
      <c r="M232">
        <v>4.8</v>
      </c>
      <c r="N232">
        <v>0.96</v>
      </c>
      <c r="O232">
        <v>0.57999999999999996</v>
      </c>
      <c r="P232" t="s">
        <v>59</v>
      </c>
      <c r="Q232" t="s">
        <v>104</v>
      </c>
      <c r="R232" t="s">
        <v>48</v>
      </c>
      <c r="S232">
        <v>29</v>
      </c>
      <c r="T232" t="s">
        <v>70</v>
      </c>
      <c r="U232" t="s">
        <v>90</v>
      </c>
      <c r="V232" t="s">
        <v>35</v>
      </c>
      <c r="W232" t="s">
        <v>100</v>
      </c>
      <c r="X232">
        <v>0</v>
      </c>
      <c r="Y232">
        <v>0</v>
      </c>
      <c r="Z232">
        <v>0</v>
      </c>
      <c r="AA232">
        <v>1</v>
      </c>
      <c r="AB232">
        <v>1</v>
      </c>
      <c r="AC232" s="3">
        <v>45862</v>
      </c>
      <c r="AD232" s="2" t="str">
        <f t="shared" si="7"/>
        <v>Contacted</v>
      </c>
      <c r="AE232">
        <v>3</v>
      </c>
      <c r="AF232" t="s">
        <v>38</v>
      </c>
      <c r="AG232" t="b">
        <v>1</v>
      </c>
      <c r="AH232" t="b">
        <v>1</v>
      </c>
      <c r="AI232" t="str">
        <f ca="1">IF(OR(Table1[[#This Row],[is_active]]="FALSE",Table1[[#This Row],[Days_Since_Last_Purchase]]&gt;90),"Churned","Active")</f>
        <v>Churned</v>
      </c>
    </row>
    <row r="233" spans="1:35" x14ac:dyDescent="0.25">
      <c r="A233" t="s">
        <v>309</v>
      </c>
      <c r="B233" s="1">
        <v>45364</v>
      </c>
      <c r="C233" t="str">
        <f>TEXT(Table1[[#This Row],[signup_date]],"yyyy")</f>
        <v>2024</v>
      </c>
      <c r="D233" t="str">
        <f>TEXT(Table1[[#This Row],[signup_date]],"mmm")</f>
        <v>Mar</v>
      </c>
      <c r="E233" s="3" t="s">
        <v>2542</v>
      </c>
      <c r="F233" s="3" t="s">
        <v>2542</v>
      </c>
      <c r="G233" s="3" t="str">
        <f>TEXT(Table1[[#This Row],[last_purchase_date]],"yyyy")</f>
        <v>-</v>
      </c>
      <c r="H233" s="2">
        <f ca="1">IFERROR(TODAY()-Table1[[#This Row],[signup_date]]," - ")</f>
        <v>616</v>
      </c>
      <c r="I233" s="2" t="str">
        <f ca="1">IFERROR(TODAY()-Table1[[#This Row],[last_purchase_date]]," - ")</f>
        <v xml:space="preserve"> - </v>
      </c>
      <c r="J233" s="2">
        <f ca="1">IFERROR(1/Table1[[#This Row],[Days_Since_Last_Purchase]],0)</f>
        <v>0</v>
      </c>
      <c r="K233" s="3" t="str">
        <f t="shared" si="6"/>
        <v>Never Purchase</v>
      </c>
      <c r="L233">
        <v>0</v>
      </c>
      <c r="M233">
        <v>0</v>
      </c>
      <c r="N233">
        <v>0</v>
      </c>
      <c r="O233">
        <v>0</v>
      </c>
      <c r="P233" t="s">
        <v>40</v>
      </c>
      <c r="Q233" t="s">
        <v>41</v>
      </c>
      <c r="R233" t="s">
        <v>48</v>
      </c>
      <c r="S233">
        <v>27</v>
      </c>
      <c r="T233" t="s">
        <v>70</v>
      </c>
      <c r="U233" t="s">
        <v>90</v>
      </c>
      <c r="V233" t="s">
        <v>56</v>
      </c>
      <c r="W233" t="s">
        <v>72</v>
      </c>
      <c r="X233">
        <v>0</v>
      </c>
      <c r="Y233">
        <v>0</v>
      </c>
      <c r="Z233">
        <v>0</v>
      </c>
      <c r="AA233">
        <v>0</v>
      </c>
      <c r="AB233">
        <v>0</v>
      </c>
      <c r="AC233" s="3">
        <v>45813</v>
      </c>
      <c r="AD233" s="2" t="str">
        <f t="shared" si="7"/>
        <v>Contacted</v>
      </c>
      <c r="AE233">
        <v>0</v>
      </c>
      <c r="AF233" t="s">
        <v>73</v>
      </c>
      <c r="AG233" t="b">
        <v>1</v>
      </c>
      <c r="AH233" t="b">
        <v>0</v>
      </c>
      <c r="AI233" t="str">
        <f ca="1">IF(OR(Table1[[#This Row],[is_active]]="FALSE",Table1[[#This Row],[Days_Since_Last_Purchase]]&gt;90),"Churned","Active")</f>
        <v>Churned</v>
      </c>
    </row>
    <row r="234" spans="1:35" x14ac:dyDescent="0.25">
      <c r="A234" t="s">
        <v>310</v>
      </c>
      <c r="B234" s="1">
        <v>45197</v>
      </c>
      <c r="C234" t="str">
        <f>TEXT(Table1[[#This Row],[signup_date]],"yyyy")</f>
        <v>2023</v>
      </c>
      <c r="D234" t="str">
        <f>TEXT(Table1[[#This Row],[signup_date]],"mmm")</f>
        <v>Sep</v>
      </c>
      <c r="E234" s="3">
        <v>45562</v>
      </c>
      <c r="F234" s="3">
        <v>45805</v>
      </c>
      <c r="G234" s="3" t="str">
        <f>TEXT(Table1[[#This Row],[last_purchase_date]],"yyyy")</f>
        <v>2025</v>
      </c>
      <c r="H234" s="2">
        <f ca="1">IFERROR(TODAY()-Table1[[#This Row],[signup_date]]," - ")</f>
        <v>783</v>
      </c>
      <c r="I234" s="2">
        <f ca="1">IFERROR(TODAY()-Table1[[#This Row],[last_purchase_date]]," - ")</f>
        <v>175</v>
      </c>
      <c r="J234" s="2">
        <f ca="1">IFERROR(1/Table1[[#This Row],[Days_Since_Last_Purchase]],0)</f>
        <v>5.7142857142857143E-3</v>
      </c>
      <c r="K234" s="3" t="str">
        <f t="shared" si="6"/>
        <v>Has Purchased</v>
      </c>
      <c r="L234">
        <v>7</v>
      </c>
      <c r="M234">
        <v>396.74</v>
      </c>
      <c r="N234">
        <v>56.68</v>
      </c>
      <c r="O234">
        <v>69.08</v>
      </c>
      <c r="P234" t="s">
        <v>31</v>
      </c>
      <c r="Q234" t="s">
        <v>54</v>
      </c>
      <c r="R234" t="s">
        <v>48</v>
      </c>
      <c r="S234">
        <v>20</v>
      </c>
      <c r="T234" t="s">
        <v>70</v>
      </c>
      <c r="U234" t="s">
        <v>43</v>
      </c>
      <c r="V234" t="s">
        <v>56</v>
      </c>
      <c r="W234" t="s">
        <v>100</v>
      </c>
      <c r="X234">
        <v>0</v>
      </c>
      <c r="Y234">
        <v>1</v>
      </c>
      <c r="Z234">
        <v>0</v>
      </c>
      <c r="AA234">
        <v>0</v>
      </c>
      <c r="AB234">
        <v>2</v>
      </c>
      <c r="AC234" s="2" t="s">
        <v>2542</v>
      </c>
      <c r="AD234" s="2" t="str">
        <f t="shared" si="7"/>
        <v>Never Contacted</v>
      </c>
      <c r="AE234">
        <v>5</v>
      </c>
      <c r="AF234" t="s">
        <v>38</v>
      </c>
      <c r="AG234" t="b">
        <v>0</v>
      </c>
      <c r="AH234" t="b">
        <v>0</v>
      </c>
      <c r="AI234" t="str">
        <f ca="1">IF(OR(Table1[[#This Row],[is_active]]="FALSE",Table1[[#This Row],[Days_Since_Last_Purchase]]&gt;90),"Churned","Active")</f>
        <v>Churned</v>
      </c>
    </row>
    <row r="235" spans="1:35" x14ac:dyDescent="0.25">
      <c r="A235" t="s">
        <v>311</v>
      </c>
      <c r="B235" s="1">
        <v>45601</v>
      </c>
      <c r="C235" t="str">
        <f>TEXT(Table1[[#This Row],[signup_date]],"yyyy")</f>
        <v>2024</v>
      </c>
      <c r="D235" t="str">
        <f>TEXT(Table1[[#This Row],[signup_date]],"mmm")</f>
        <v>Nov</v>
      </c>
      <c r="E235" s="3">
        <v>45789</v>
      </c>
      <c r="F235" s="3">
        <v>45926</v>
      </c>
      <c r="G235" s="3" t="str">
        <f>TEXT(Table1[[#This Row],[last_purchase_date]],"yyyy")</f>
        <v>2025</v>
      </c>
      <c r="H235" s="2">
        <f ca="1">IFERROR(TODAY()-Table1[[#This Row],[signup_date]]," - ")</f>
        <v>379</v>
      </c>
      <c r="I235" s="2">
        <f ca="1">IFERROR(TODAY()-Table1[[#This Row],[last_purchase_date]]," - ")</f>
        <v>54</v>
      </c>
      <c r="J235" s="2">
        <f ca="1">IFERROR(1/Table1[[#This Row],[Days_Since_Last_Purchase]],0)</f>
        <v>1.8518518518518517E-2</v>
      </c>
      <c r="K235" s="3" t="str">
        <f t="shared" si="6"/>
        <v>Has Purchased</v>
      </c>
      <c r="L235">
        <v>2</v>
      </c>
      <c r="M235">
        <v>2.0299999999999998</v>
      </c>
      <c r="N235">
        <v>1.02</v>
      </c>
      <c r="O235">
        <v>1.44</v>
      </c>
      <c r="P235" t="s">
        <v>47</v>
      </c>
      <c r="Q235" t="s">
        <v>104</v>
      </c>
      <c r="R235" t="s">
        <v>33</v>
      </c>
      <c r="S235">
        <v>45</v>
      </c>
      <c r="T235" t="s">
        <v>34</v>
      </c>
      <c r="U235" t="s">
        <v>82</v>
      </c>
      <c r="V235" t="s">
        <v>44</v>
      </c>
      <c r="W235" t="s">
        <v>45</v>
      </c>
      <c r="X235">
        <v>0</v>
      </c>
      <c r="Y235">
        <v>0</v>
      </c>
      <c r="Z235">
        <v>1</v>
      </c>
      <c r="AA235">
        <v>0</v>
      </c>
      <c r="AB235">
        <v>0</v>
      </c>
      <c r="AC235" s="3">
        <v>45914</v>
      </c>
      <c r="AD235" s="2" t="str">
        <f t="shared" si="7"/>
        <v>Contacted</v>
      </c>
      <c r="AE235">
        <v>6</v>
      </c>
      <c r="AF235" t="s">
        <v>52</v>
      </c>
      <c r="AG235" t="b">
        <v>1</v>
      </c>
      <c r="AH235" t="b">
        <v>1</v>
      </c>
      <c r="AI235" t="str">
        <f ca="1">IF(OR(Table1[[#This Row],[is_active]]="FALSE",Table1[[#This Row],[Days_Since_Last_Purchase]]&gt;90),"Churned","Active")</f>
        <v>Active</v>
      </c>
    </row>
    <row r="236" spans="1:35" x14ac:dyDescent="0.25">
      <c r="A236" t="s">
        <v>312</v>
      </c>
      <c r="B236" s="1">
        <v>44332</v>
      </c>
      <c r="C236" t="str">
        <f>TEXT(Table1[[#This Row],[signup_date]],"yyyy")</f>
        <v>2021</v>
      </c>
      <c r="D236" t="str">
        <f>TEXT(Table1[[#This Row],[signup_date]],"mmm")</f>
        <v>May</v>
      </c>
      <c r="E236" s="3">
        <v>45932</v>
      </c>
      <c r="F236" s="3">
        <v>45932</v>
      </c>
      <c r="G236" s="3" t="str">
        <f>TEXT(Table1[[#This Row],[last_purchase_date]],"yyyy")</f>
        <v>2025</v>
      </c>
      <c r="H236" s="2">
        <f ca="1">IFERROR(TODAY()-Table1[[#This Row],[signup_date]]," - ")</f>
        <v>1648</v>
      </c>
      <c r="I236" s="2">
        <f ca="1">IFERROR(TODAY()-Table1[[#This Row],[last_purchase_date]]," - ")</f>
        <v>48</v>
      </c>
      <c r="J236" s="2">
        <f ca="1">IFERROR(1/Table1[[#This Row],[Days_Since_Last_Purchase]],0)</f>
        <v>2.0833333333333332E-2</v>
      </c>
      <c r="K236" s="3" t="str">
        <f t="shared" si="6"/>
        <v>Has Purchased</v>
      </c>
      <c r="L236">
        <v>3</v>
      </c>
      <c r="M236">
        <v>114.82</v>
      </c>
      <c r="N236">
        <v>38.270000000000003</v>
      </c>
      <c r="O236">
        <v>18.98</v>
      </c>
      <c r="P236" t="s">
        <v>65</v>
      </c>
      <c r="Q236" t="s">
        <v>54</v>
      </c>
      <c r="R236" t="s">
        <v>48</v>
      </c>
      <c r="S236">
        <v>22</v>
      </c>
      <c r="T236" t="s">
        <v>70</v>
      </c>
      <c r="U236" t="s">
        <v>35</v>
      </c>
      <c r="V236" t="s">
        <v>44</v>
      </c>
      <c r="W236" t="s">
        <v>57</v>
      </c>
      <c r="X236">
        <v>0</v>
      </c>
      <c r="Y236">
        <v>0</v>
      </c>
      <c r="Z236">
        <v>0</v>
      </c>
      <c r="AA236">
        <v>1</v>
      </c>
      <c r="AB236">
        <v>1</v>
      </c>
      <c r="AC236" s="3">
        <v>44772</v>
      </c>
      <c r="AD236" s="2" t="str">
        <f t="shared" si="7"/>
        <v>Contacted</v>
      </c>
      <c r="AE236">
        <v>0</v>
      </c>
      <c r="AF236" t="s">
        <v>52</v>
      </c>
      <c r="AG236" t="b">
        <v>1</v>
      </c>
      <c r="AH236" t="b">
        <v>0</v>
      </c>
      <c r="AI236" t="str">
        <f ca="1">IF(OR(Table1[[#This Row],[is_active]]="FALSE",Table1[[#This Row],[Days_Since_Last_Purchase]]&gt;90),"Churned","Active")</f>
        <v>Active</v>
      </c>
    </row>
    <row r="237" spans="1:35" x14ac:dyDescent="0.25">
      <c r="A237" t="s">
        <v>313</v>
      </c>
      <c r="B237" s="1">
        <v>45163</v>
      </c>
      <c r="C237" t="str">
        <f>TEXT(Table1[[#This Row],[signup_date]],"yyyy")</f>
        <v>2023</v>
      </c>
      <c r="D237" t="str">
        <f>TEXT(Table1[[#This Row],[signup_date]],"mmm")</f>
        <v>Aug</v>
      </c>
      <c r="E237" s="3">
        <v>45211</v>
      </c>
      <c r="F237" s="3" t="s">
        <v>2542</v>
      </c>
      <c r="G237" s="3" t="str">
        <f>TEXT(Table1[[#This Row],[last_purchase_date]],"yyyy")</f>
        <v>-</v>
      </c>
      <c r="H237" s="2">
        <f ca="1">IFERROR(TODAY()-Table1[[#This Row],[signup_date]]," - ")</f>
        <v>817</v>
      </c>
      <c r="I237" s="2" t="str">
        <f ca="1">IFERROR(TODAY()-Table1[[#This Row],[last_purchase_date]]," - ")</f>
        <v xml:space="preserve"> - </v>
      </c>
      <c r="J237" s="2">
        <f ca="1">IFERROR(1/Table1[[#This Row],[Days_Since_Last_Purchase]],0)</f>
        <v>0</v>
      </c>
      <c r="K237" s="3" t="str">
        <f t="shared" si="6"/>
        <v>Has Purchased</v>
      </c>
      <c r="L237">
        <v>0</v>
      </c>
      <c r="M237">
        <v>0</v>
      </c>
      <c r="N237">
        <v>0</v>
      </c>
      <c r="O237">
        <v>0</v>
      </c>
      <c r="P237" t="s">
        <v>87</v>
      </c>
      <c r="Q237" t="s">
        <v>69</v>
      </c>
      <c r="R237" t="s">
        <v>33</v>
      </c>
      <c r="S237">
        <v>52</v>
      </c>
      <c r="T237" t="s">
        <v>34</v>
      </c>
      <c r="U237" t="s">
        <v>90</v>
      </c>
      <c r="V237" t="s">
        <v>56</v>
      </c>
      <c r="W237" t="s">
        <v>85</v>
      </c>
      <c r="X237">
        <v>0</v>
      </c>
      <c r="Y237">
        <v>0</v>
      </c>
      <c r="Z237">
        <v>0</v>
      </c>
      <c r="AA237">
        <v>0</v>
      </c>
      <c r="AB237">
        <v>0</v>
      </c>
      <c r="AC237" s="2" t="s">
        <v>2542</v>
      </c>
      <c r="AD237" s="2" t="str">
        <f t="shared" si="7"/>
        <v>Never Contacted</v>
      </c>
      <c r="AE237">
        <v>0</v>
      </c>
      <c r="AF237" t="s">
        <v>38</v>
      </c>
      <c r="AG237" t="b">
        <v>0</v>
      </c>
      <c r="AH237" t="b">
        <v>1</v>
      </c>
      <c r="AI237" t="str">
        <f ca="1">IF(OR(Table1[[#This Row],[is_active]]="FALSE",Table1[[#This Row],[Days_Since_Last_Purchase]]&gt;90),"Churned","Active")</f>
        <v>Churned</v>
      </c>
    </row>
    <row r="238" spans="1:35" x14ac:dyDescent="0.25">
      <c r="A238" t="s">
        <v>314</v>
      </c>
      <c r="B238" s="1">
        <v>44171</v>
      </c>
      <c r="C238" t="str">
        <f>TEXT(Table1[[#This Row],[signup_date]],"yyyy")</f>
        <v>2020</v>
      </c>
      <c r="D238" t="str">
        <f>TEXT(Table1[[#This Row],[signup_date]],"mmm")</f>
        <v>Dec</v>
      </c>
      <c r="E238" s="3">
        <v>45389</v>
      </c>
      <c r="F238" s="3">
        <v>45614</v>
      </c>
      <c r="G238" s="3" t="str">
        <f>TEXT(Table1[[#This Row],[last_purchase_date]],"yyyy")</f>
        <v>2024</v>
      </c>
      <c r="H238" s="2">
        <f ca="1">IFERROR(TODAY()-Table1[[#This Row],[signup_date]]," - ")</f>
        <v>1809</v>
      </c>
      <c r="I238" s="2">
        <f ca="1">IFERROR(TODAY()-Table1[[#This Row],[last_purchase_date]]," - ")</f>
        <v>366</v>
      </c>
      <c r="J238" s="2">
        <f ca="1">IFERROR(1/Table1[[#This Row],[Days_Since_Last_Purchase]],0)</f>
        <v>2.7322404371584699E-3</v>
      </c>
      <c r="K238" s="3" t="str">
        <f t="shared" si="6"/>
        <v>Has Purchased</v>
      </c>
      <c r="L238">
        <v>2</v>
      </c>
      <c r="M238">
        <v>243.95</v>
      </c>
      <c r="N238">
        <v>121.98</v>
      </c>
      <c r="O238">
        <v>175.12</v>
      </c>
      <c r="P238" t="s">
        <v>40</v>
      </c>
      <c r="Q238" t="s">
        <v>60</v>
      </c>
      <c r="R238" t="s">
        <v>42</v>
      </c>
      <c r="S238">
        <v>38</v>
      </c>
      <c r="T238" t="s">
        <v>34</v>
      </c>
      <c r="U238" t="s">
        <v>90</v>
      </c>
      <c r="V238" t="s">
        <v>35</v>
      </c>
      <c r="W238" t="s">
        <v>51</v>
      </c>
      <c r="X238">
        <v>0</v>
      </c>
      <c r="Y238">
        <v>0</v>
      </c>
      <c r="Z238">
        <v>0</v>
      </c>
      <c r="AA238">
        <v>0</v>
      </c>
      <c r="AB238">
        <v>0</v>
      </c>
      <c r="AC238" s="3">
        <v>45795</v>
      </c>
      <c r="AD238" s="2" t="str">
        <f t="shared" si="7"/>
        <v>Contacted</v>
      </c>
      <c r="AE238">
        <v>0</v>
      </c>
      <c r="AF238" t="s">
        <v>38</v>
      </c>
      <c r="AG238" t="b">
        <v>1</v>
      </c>
      <c r="AH238" t="b">
        <v>0</v>
      </c>
      <c r="AI238" t="str">
        <f ca="1">IF(OR(Table1[[#This Row],[is_active]]="FALSE",Table1[[#This Row],[Days_Since_Last_Purchase]]&gt;90),"Churned","Active")</f>
        <v>Churned</v>
      </c>
    </row>
    <row r="239" spans="1:35" x14ac:dyDescent="0.25">
      <c r="A239" t="s">
        <v>315</v>
      </c>
      <c r="B239" s="1">
        <v>45431</v>
      </c>
      <c r="C239" t="str">
        <f>TEXT(Table1[[#This Row],[signup_date]],"yyyy")</f>
        <v>2024</v>
      </c>
      <c r="D239" t="str">
        <f>TEXT(Table1[[#This Row],[signup_date]],"mmm")</f>
        <v>May</v>
      </c>
      <c r="E239" s="3">
        <v>45923</v>
      </c>
      <c r="F239" s="3">
        <v>45943</v>
      </c>
      <c r="G239" s="3" t="str">
        <f>TEXT(Table1[[#This Row],[last_purchase_date]],"yyyy")</f>
        <v>2025</v>
      </c>
      <c r="H239" s="2">
        <f ca="1">IFERROR(TODAY()-Table1[[#This Row],[signup_date]]," - ")</f>
        <v>549</v>
      </c>
      <c r="I239" s="2">
        <f ca="1">IFERROR(TODAY()-Table1[[#This Row],[last_purchase_date]]," - ")</f>
        <v>37</v>
      </c>
      <c r="J239" s="2">
        <f ca="1">IFERROR(1/Table1[[#This Row],[Days_Since_Last_Purchase]],0)</f>
        <v>2.7027027027027029E-2</v>
      </c>
      <c r="K239" s="3" t="str">
        <f t="shared" si="6"/>
        <v>Has Purchased</v>
      </c>
      <c r="L239">
        <v>2</v>
      </c>
      <c r="M239">
        <v>162.36000000000001</v>
      </c>
      <c r="N239">
        <v>81.180000000000007</v>
      </c>
      <c r="O239">
        <v>0</v>
      </c>
      <c r="P239" t="s">
        <v>65</v>
      </c>
      <c r="Q239" t="s">
        <v>54</v>
      </c>
      <c r="R239" t="s">
        <v>48</v>
      </c>
      <c r="S239">
        <v>51</v>
      </c>
      <c r="T239" t="s">
        <v>34</v>
      </c>
      <c r="U239" t="s">
        <v>50</v>
      </c>
      <c r="V239" t="s">
        <v>63</v>
      </c>
      <c r="W239" t="s">
        <v>72</v>
      </c>
      <c r="X239">
        <v>1</v>
      </c>
      <c r="Y239">
        <v>0</v>
      </c>
      <c r="Z239">
        <v>0</v>
      </c>
      <c r="AA239">
        <v>1</v>
      </c>
      <c r="AB239">
        <v>0</v>
      </c>
      <c r="AC239" s="2" t="s">
        <v>2542</v>
      </c>
      <c r="AD239" s="2" t="str">
        <f t="shared" si="7"/>
        <v>Never Contacted</v>
      </c>
      <c r="AE239">
        <v>4</v>
      </c>
      <c r="AF239" t="s">
        <v>73</v>
      </c>
      <c r="AG239" t="b">
        <v>1</v>
      </c>
      <c r="AH239" t="b">
        <v>0</v>
      </c>
      <c r="AI239" t="str">
        <f ca="1">IF(OR(Table1[[#This Row],[is_active]]="FALSE",Table1[[#This Row],[Days_Since_Last_Purchase]]&gt;90),"Churned","Active")</f>
        <v>Active</v>
      </c>
    </row>
    <row r="240" spans="1:35" x14ac:dyDescent="0.25">
      <c r="A240" t="s">
        <v>316</v>
      </c>
      <c r="B240" s="1">
        <v>44924</v>
      </c>
      <c r="C240" t="str">
        <f>TEXT(Table1[[#This Row],[signup_date]],"yyyy")</f>
        <v>2022</v>
      </c>
      <c r="D240" t="str">
        <f>TEXT(Table1[[#This Row],[signup_date]],"mmm")</f>
        <v>Dec</v>
      </c>
      <c r="E240" s="3">
        <v>45940</v>
      </c>
      <c r="F240" s="3">
        <v>45942</v>
      </c>
      <c r="G240" s="3" t="str">
        <f>TEXT(Table1[[#This Row],[last_purchase_date]],"yyyy")</f>
        <v>2025</v>
      </c>
      <c r="H240" s="2">
        <f ca="1">IFERROR(TODAY()-Table1[[#This Row],[signup_date]]," - ")</f>
        <v>1056</v>
      </c>
      <c r="I240" s="2">
        <f ca="1">IFERROR(TODAY()-Table1[[#This Row],[last_purchase_date]]," - ")</f>
        <v>38</v>
      </c>
      <c r="J240" s="2">
        <f ca="1">IFERROR(1/Table1[[#This Row],[Days_Since_Last_Purchase]],0)</f>
        <v>2.6315789473684209E-2</v>
      </c>
      <c r="K240" s="3" t="str">
        <f t="shared" si="6"/>
        <v>Has Purchased</v>
      </c>
      <c r="L240">
        <v>2</v>
      </c>
      <c r="M240">
        <v>63.71</v>
      </c>
      <c r="N240">
        <v>31.86</v>
      </c>
      <c r="O240">
        <v>53.63</v>
      </c>
      <c r="P240" t="s">
        <v>87</v>
      </c>
      <c r="Q240" t="s">
        <v>104</v>
      </c>
      <c r="R240" t="s">
        <v>33</v>
      </c>
      <c r="S240">
        <v>39</v>
      </c>
      <c r="T240" t="s">
        <v>34</v>
      </c>
      <c r="U240" t="s">
        <v>50</v>
      </c>
      <c r="V240" t="s">
        <v>67</v>
      </c>
      <c r="W240" t="s">
        <v>100</v>
      </c>
      <c r="X240">
        <v>0</v>
      </c>
      <c r="Y240">
        <v>0</v>
      </c>
      <c r="Z240">
        <v>1</v>
      </c>
      <c r="AA240">
        <v>0</v>
      </c>
      <c r="AB240">
        <v>0</v>
      </c>
      <c r="AC240" s="2" t="s">
        <v>2542</v>
      </c>
      <c r="AD240" s="2" t="str">
        <f t="shared" si="7"/>
        <v>Never Contacted</v>
      </c>
      <c r="AE240">
        <v>9</v>
      </c>
      <c r="AF240" t="s">
        <v>73</v>
      </c>
      <c r="AG240" t="b">
        <v>1</v>
      </c>
      <c r="AH240" t="b">
        <v>0</v>
      </c>
      <c r="AI240" t="str">
        <f ca="1">IF(OR(Table1[[#This Row],[is_active]]="FALSE",Table1[[#This Row],[Days_Since_Last_Purchase]]&gt;90),"Churned","Active")</f>
        <v>Active</v>
      </c>
    </row>
    <row r="241" spans="1:35" x14ac:dyDescent="0.25">
      <c r="A241" t="s">
        <v>317</v>
      </c>
      <c r="B241" s="1">
        <v>45618</v>
      </c>
      <c r="C241" t="str">
        <f>TEXT(Table1[[#This Row],[signup_date]],"yyyy")</f>
        <v>2024</v>
      </c>
      <c r="D241" t="str">
        <f>TEXT(Table1[[#This Row],[signup_date]],"mmm")</f>
        <v>Nov</v>
      </c>
      <c r="E241" s="3">
        <v>45782</v>
      </c>
      <c r="F241" s="3">
        <v>45797</v>
      </c>
      <c r="G241" s="3" t="str">
        <f>TEXT(Table1[[#This Row],[last_purchase_date]],"yyyy")</f>
        <v>2025</v>
      </c>
      <c r="H241" s="2">
        <f ca="1">IFERROR(TODAY()-Table1[[#This Row],[signup_date]]," - ")</f>
        <v>362</v>
      </c>
      <c r="I241" s="2">
        <f ca="1">IFERROR(TODAY()-Table1[[#This Row],[last_purchase_date]]," - ")</f>
        <v>183</v>
      </c>
      <c r="J241" s="2">
        <f ca="1">IFERROR(1/Table1[[#This Row],[Days_Since_Last_Purchase]],0)</f>
        <v>5.4644808743169399E-3</v>
      </c>
      <c r="K241" s="3" t="str">
        <f t="shared" si="6"/>
        <v>Has Purchased</v>
      </c>
      <c r="L241">
        <v>6</v>
      </c>
      <c r="M241">
        <v>51.79</v>
      </c>
      <c r="N241">
        <v>8.6300000000000008</v>
      </c>
      <c r="O241">
        <v>8.24</v>
      </c>
      <c r="P241" t="s">
        <v>31</v>
      </c>
      <c r="Q241" t="s">
        <v>60</v>
      </c>
      <c r="R241" t="s">
        <v>48</v>
      </c>
      <c r="S241">
        <v>24</v>
      </c>
      <c r="T241" t="s">
        <v>70</v>
      </c>
      <c r="U241" t="s">
        <v>50</v>
      </c>
      <c r="V241" t="s">
        <v>63</v>
      </c>
      <c r="W241" t="s">
        <v>100</v>
      </c>
      <c r="X241">
        <v>0</v>
      </c>
      <c r="Y241">
        <v>0</v>
      </c>
      <c r="Z241">
        <v>1</v>
      </c>
      <c r="AA241">
        <v>0</v>
      </c>
      <c r="AB241">
        <v>2</v>
      </c>
      <c r="AC241" s="3">
        <v>45843</v>
      </c>
      <c r="AD241" s="2" t="str">
        <f t="shared" si="7"/>
        <v>Contacted</v>
      </c>
      <c r="AE241">
        <v>1</v>
      </c>
      <c r="AF241" t="s">
        <v>73</v>
      </c>
      <c r="AG241" t="b">
        <v>1</v>
      </c>
      <c r="AH241" t="b">
        <v>0</v>
      </c>
      <c r="AI241" t="str">
        <f ca="1">IF(OR(Table1[[#This Row],[is_active]]="FALSE",Table1[[#This Row],[Days_Since_Last_Purchase]]&gt;90),"Churned","Active")</f>
        <v>Churned</v>
      </c>
    </row>
    <row r="242" spans="1:35" x14ac:dyDescent="0.25">
      <c r="A242" t="s">
        <v>318</v>
      </c>
      <c r="B242" s="1">
        <v>44501</v>
      </c>
      <c r="C242" t="str">
        <f>TEXT(Table1[[#This Row],[signup_date]],"yyyy")</f>
        <v>2021</v>
      </c>
      <c r="D242" t="str">
        <f>TEXT(Table1[[#This Row],[signup_date]],"mmm")</f>
        <v>Nov</v>
      </c>
      <c r="E242" s="3">
        <v>45054</v>
      </c>
      <c r="F242" s="3" t="s">
        <v>2542</v>
      </c>
      <c r="G242" s="3" t="str">
        <f>TEXT(Table1[[#This Row],[last_purchase_date]],"yyyy")</f>
        <v>-</v>
      </c>
      <c r="H242" s="2">
        <f ca="1">IFERROR(TODAY()-Table1[[#This Row],[signup_date]]," - ")</f>
        <v>1479</v>
      </c>
      <c r="I242" s="2" t="str">
        <f ca="1">IFERROR(TODAY()-Table1[[#This Row],[last_purchase_date]]," - ")</f>
        <v xml:space="preserve"> - </v>
      </c>
      <c r="J242" s="2">
        <f ca="1">IFERROR(1/Table1[[#This Row],[Days_Since_Last_Purchase]],0)</f>
        <v>0</v>
      </c>
      <c r="K242" s="3" t="str">
        <f t="shared" si="6"/>
        <v>Has Purchased</v>
      </c>
      <c r="L242">
        <v>0</v>
      </c>
      <c r="M242">
        <v>0</v>
      </c>
      <c r="N242">
        <v>0</v>
      </c>
      <c r="O242">
        <v>0</v>
      </c>
      <c r="P242" t="s">
        <v>47</v>
      </c>
      <c r="Q242" t="s">
        <v>62</v>
      </c>
      <c r="R242" t="s">
        <v>48</v>
      </c>
      <c r="S242">
        <v>30</v>
      </c>
      <c r="T242" t="s">
        <v>70</v>
      </c>
      <c r="U242" t="s">
        <v>66</v>
      </c>
      <c r="V242" t="s">
        <v>44</v>
      </c>
      <c r="W242" t="s">
        <v>57</v>
      </c>
      <c r="X242">
        <v>0</v>
      </c>
      <c r="Y242">
        <v>0</v>
      </c>
      <c r="Z242">
        <v>0</v>
      </c>
      <c r="AA242">
        <v>0</v>
      </c>
      <c r="AB242">
        <v>0</v>
      </c>
      <c r="AC242" s="3">
        <v>45230</v>
      </c>
      <c r="AD242" s="2" t="str">
        <f t="shared" si="7"/>
        <v>Contacted</v>
      </c>
      <c r="AE242">
        <v>5</v>
      </c>
      <c r="AF242" t="s">
        <v>73</v>
      </c>
      <c r="AG242" t="b">
        <v>0</v>
      </c>
      <c r="AH242" t="b">
        <v>1</v>
      </c>
      <c r="AI242" t="str">
        <f ca="1">IF(OR(Table1[[#This Row],[is_active]]="FALSE",Table1[[#This Row],[Days_Since_Last_Purchase]]&gt;90),"Churned","Active")</f>
        <v>Churned</v>
      </c>
    </row>
    <row r="243" spans="1:35" x14ac:dyDescent="0.25">
      <c r="A243" t="s">
        <v>319</v>
      </c>
      <c r="B243" s="1">
        <v>44760</v>
      </c>
      <c r="C243" t="str">
        <f>TEXT(Table1[[#This Row],[signup_date]],"yyyy")</f>
        <v>2022</v>
      </c>
      <c r="D243" t="str">
        <f>TEXT(Table1[[#This Row],[signup_date]],"mmm")</f>
        <v>Jul</v>
      </c>
      <c r="E243" s="3">
        <v>45694</v>
      </c>
      <c r="F243" s="3" t="s">
        <v>2542</v>
      </c>
      <c r="G243" s="3" t="str">
        <f>TEXT(Table1[[#This Row],[last_purchase_date]],"yyyy")</f>
        <v>-</v>
      </c>
      <c r="H243" s="2">
        <f ca="1">IFERROR(TODAY()-Table1[[#This Row],[signup_date]]," - ")</f>
        <v>1220</v>
      </c>
      <c r="I243" s="2" t="str">
        <f ca="1">IFERROR(TODAY()-Table1[[#This Row],[last_purchase_date]]," - ")</f>
        <v xml:space="preserve"> - </v>
      </c>
      <c r="J243" s="2">
        <f ca="1">IFERROR(1/Table1[[#This Row],[Days_Since_Last_Purchase]],0)</f>
        <v>0</v>
      </c>
      <c r="K243" s="3" t="str">
        <f t="shared" si="6"/>
        <v>Has Purchased</v>
      </c>
      <c r="L243">
        <v>0</v>
      </c>
      <c r="M243">
        <v>0</v>
      </c>
      <c r="N243">
        <v>0</v>
      </c>
      <c r="O243">
        <v>0</v>
      </c>
      <c r="P243" t="s">
        <v>40</v>
      </c>
      <c r="Q243" t="s">
        <v>69</v>
      </c>
      <c r="R243" t="s">
        <v>48</v>
      </c>
      <c r="S243">
        <v>28</v>
      </c>
      <c r="T243" t="s">
        <v>70</v>
      </c>
      <c r="U243" t="s">
        <v>43</v>
      </c>
      <c r="V243" t="s">
        <v>67</v>
      </c>
      <c r="W243" t="s">
        <v>57</v>
      </c>
      <c r="X243">
        <v>1</v>
      </c>
      <c r="Y243">
        <v>0</v>
      </c>
      <c r="Z243">
        <v>0</v>
      </c>
      <c r="AA243">
        <v>0</v>
      </c>
      <c r="AB243">
        <v>0</v>
      </c>
      <c r="AC243" s="3">
        <v>45494</v>
      </c>
      <c r="AD243" s="2" t="str">
        <f t="shared" si="7"/>
        <v>Contacted</v>
      </c>
      <c r="AE243">
        <v>0</v>
      </c>
      <c r="AF243" t="s">
        <v>52</v>
      </c>
      <c r="AG243" t="b">
        <v>1</v>
      </c>
      <c r="AH243" t="b">
        <v>0</v>
      </c>
      <c r="AI243" t="str">
        <f ca="1">IF(OR(Table1[[#This Row],[is_active]]="FALSE",Table1[[#This Row],[Days_Since_Last_Purchase]]&gt;90),"Churned","Active")</f>
        <v>Churned</v>
      </c>
    </row>
    <row r="244" spans="1:35" x14ac:dyDescent="0.25">
      <c r="A244" t="s">
        <v>320</v>
      </c>
      <c r="B244" s="1">
        <v>45513</v>
      </c>
      <c r="C244" t="str">
        <f>TEXT(Table1[[#This Row],[signup_date]],"yyyy")</f>
        <v>2024</v>
      </c>
      <c r="D244" t="str">
        <f>TEXT(Table1[[#This Row],[signup_date]],"mmm")</f>
        <v>Aug</v>
      </c>
      <c r="E244" s="3" t="s">
        <v>2542</v>
      </c>
      <c r="F244" s="3" t="s">
        <v>2542</v>
      </c>
      <c r="G244" s="3" t="str">
        <f>TEXT(Table1[[#This Row],[last_purchase_date]],"yyyy")</f>
        <v>-</v>
      </c>
      <c r="H244" s="2">
        <f ca="1">IFERROR(TODAY()-Table1[[#This Row],[signup_date]]," - ")</f>
        <v>467</v>
      </c>
      <c r="I244" s="2" t="str">
        <f ca="1">IFERROR(TODAY()-Table1[[#This Row],[last_purchase_date]]," - ")</f>
        <v xml:space="preserve"> - </v>
      </c>
      <c r="J244" s="2">
        <f ca="1">IFERROR(1/Table1[[#This Row],[Days_Since_Last_Purchase]],0)</f>
        <v>0</v>
      </c>
      <c r="K244" s="3" t="str">
        <f t="shared" si="6"/>
        <v>Never Purchase</v>
      </c>
      <c r="L244">
        <v>0</v>
      </c>
      <c r="M244">
        <v>0</v>
      </c>
      <c r="N244">
        <v>0</v>
      </c>
      <c r="O244">
        <v>0</v>
      </c>
      <c r="P244" t="s">
        <v>65</v>
      </c>
      <c r="Q244" t="s">
        <v>32</v>
      </c>
      <c r="R244" t="s">
        <v>48</v>
      </c>
      <c r="S244">
        <v>18</v>
      </c>
      <c r="T244" t="s">
        <v>49</v>
      </c>
      <c r="U244" t="s">
        <v>35</v>
      </c>
      <c r="V244" t="s">
        <v>67</v>
      </c>
      <c r="W244" t="s">
        <v>100</v>
      </c>
      <c r="X244">
        <v>1</v>
      </c>
      <c r="Y244">
        <v>1</v>
      </c>
      <c r="Z244">
        <v>0</v>
      </c>
      <c r="AA244">
        <v>0</v>
      </c>
      <c r="AB244">
        <v>0</v>
      </c>
      <c r="AC244" s="3">
        <v>45916</v>
      </c>
      <c r="AD244" s="2" t="str">
        <f t="shared" si="7"/>
        <v>Contacted</v>
      </c>
      <c r="AE244">
        <v>0</v>
      </c>
      <c r="AF244" t="s">
        <v>38</v>
      </c>
      <c r="AG244" t="b">
        <v>0</v>
      </c>
      <c r="AH244" t="b">
        <v>1</v>
      </c>
      <c r="AI244" t="str">
        <f ca="1">IF(OR(Table1[[#This Row],[is_active]]="FALSE",Table1[[#This Row],[Days_Since_Last_Purchase]]&gt;90),"Churned","Active")</f>
        <v>Churned</v>
      </c>
    </row>
    <row r="245" spans="1:35" x14ac:dyDescent="0.25">
      <c r="A245" t="s">
        <v>321</v>
      </c>
      <c r="B245" s="1">
        <v>45052</v>
      </c>
      <c r="C245" t="str">
        <f>TEXT(Table1[[#This Row],[signup_date]],"yyyy")</f>
        <v>2023</v>
      </c>
      <c r="D245" t="str">
        <f>TEXT(Table1[[#This Row],[signup_date]],"mmm")</f>
        <v>May</v>
      </c>
      <c r="E245" s="3">
        <v>45370</v>
      </c>
      <c r="F245" s="3">
        <v>45877</v>
      </c>
      <c r="G245" s="3" t="str">
        <f>TEXT(Table1[[#This Row],[last_purchase_date]],"yyyy")</f>
        <v>2025</v>
      </c>
      <c r="H245" s="2">
        <f ca="1">IFERROR(TODAY()-Table1[[#This Row],[signup_date]]," - ")</f>
        <v>928</v>
      </c>
      <c r="I245" s="2">
        <f ca="1">IFERROR(TODAY()-Table1[[#This Row],[last_purchase_date]]," - ")</f>
        <v>103</v>
      </c>
      <c r="J245" s="2">
        <f ca="1">IFERROR(1/Table1[[#This Row],[Days_Since_Last_Purchase]],0)</f>
        <v>9.7087378640776691E-3</v>
      </c>
      <c r="K245" s="3" t="str">
        <f t="shared" si="6"/>
        <v>Has Purchased</v>
      </c>
      <c r="L245">
        <v>3</v>
      </c>
      <c r="M245">
        <v>161.36000000000001</v>
      </c>
      <c r="N245">
        <v>53.79</v>
      </c>
      <c r="O245">
        <v>58.29</v>
      </c>
      <c r="P245" t="s">
        <v>87</v>
      </c>
      <c r="Q245" t="s">
        <v>88</v>
      </c>
      <c r="R245" t="s">
        <v>48</v>
      </c>
      <c r="S245">
        <v>36</v>
      </c>
      <c r="T245" t="s">
        <v>34</v>
      </c>
      <c r="U245" t="s">
        <v>66</v>
      </c>
      <c r="V245" t="s">
        <v>56</v>
      </c>
      <c r="W245" t="s">
        <v>51</v>
      </c>
      <c r="X245">
        <v>1</v>
      </c>
      <c r="Y245">
        <v>0</v>
      </c>
      <c r="Z245">
        <v>0</v>
      </c>
      <c r="AA245">
        <v>0</v>
      </c>
      <c r="AB245">
        <v>1</v>
      </c>
      <c r="AC245" s="3">
        <v>45876</v>
      </c>
      <c r="AD245" s="2" t="str">
        <f t="shared" si="7"/>
        <v>Contacted</v>
      </c>
      <c r="AE245">
        <v>0</v>
      </c>
      <c r="AF245" t="s">
        <v>38</v>
      </c>
      <c r="AG245" t="b">
        <v>1</v>
      </c>
      <c r="AH245" t="b">
        <v>1</v>
      </c>
      <c r="AI245" t="str">
        <f ca="1">IF(OR(Table1[[#This Row],[is_active]]="FALSE",Table1[[#This Row],[Days_Since_Last_Purchase]]&gt;90),"Churned","Active")</f>
        <v>Churned</v>
      </c>
    </row>
    <row r="246" spans="1:35" x14ac:dyDescent="0.25">
      <c r="A246" t="s">
        <v>322</v>
      </c>
      <c r="B246" s="1">
        <v>45578</v>
      </c>
      <c r="C246" t="str">
        <f>TEXT(Table1[[#This Row],[signup_date]],"yyyy")</f>
        <v>2024</v>
      </c>
      <c r="D246" t="str">
        <f>TEXT(Table1[[#This Row],[signup_date]],"mmm")</f>
        <v>Oct</v>
      </c>
      <c r="E246" s="3">
        <v>45789</v>
      </c>
      <c r="F246" s="3">
        <v>45881</v>
      </c>
      <c r="G246" s="3" t="str">
        <f>TEXT(Table1[[#This Row],[last_purchase_date]],"yyyy")</f>
        <v>2025</v>
      </c>
      <c r="H246" s="2">
        <f ca="1">IFERROR(TODAY()-Table1[[#This Row],[signup_date]]," - ")</f>
        <v>402</v>
      </c>
      <c r="I246" s="2">
        <f ca="1">IFERROR(TODAY()-Table1[[#This Row],[last_purchase_date]]," - ")</f>
        <v>99</v>
      </c>
      <c r="J246" s="2">
        <f ca="1">IFERROR(1/Table1[[#This Row],[Days_Since_Last_Purchase]],0)</f>
        <v>1.0101010101010102E-2</v>
      </c>
      <c r="K246" s="3" t="str">
        <f t="shared" si="6"/>
        <v>Has Purchased</v>
      </c>
      <c r="L246">
        <v>1</v>
      </c>
      <c r="M246">
        <v>15.93</v>
      </c>
      <c r="N246">
        <v>15.93</v>
      </c>
      <c r="O246">
        <v>10.53</v>
      </c>
      <c r="P246" t="s">
        <v>31</v>
      </c>
      <c r="Q246" t="s">
        <v>60</v>
      </c>
      <c r="R246" t="s">
        <v>33</v>
      </c>
      <c r="S246">
        <v>26</v>
      </c>
      <c r="T246" t="s">
        <v>70</v>
      </c>
      <c r="U246" t="s">
        <v>66</v>
      </c>
      <c r="V246" t="s">
        <v>67</v>
      </c>
      <c r="W246" t="s">
        <v>57</v>
      </c>
      <c r="X246">
        <v>0</v>
      </c>
      <c r="Y246">
        <v>0</v>
      </c>
      <c r="Z246">
        <v>0</v>
      </c>
      <c r="AA246">
        <v>0</v>
      </c>
      <c r="AB246">
        <v>0</v>
      </c>
      <c r="AC246" s="2" t="s">
        <v>2542</v>
      </c>
      <c r="AD246" s="2" t="str">
        <f t="shared" si="7"/>
        <v>Never Contacted</v>
      </c>
      <c r="AE246">
        <v>5</v>
      </c>
      <c r="AF246" t="s">
        <v>38</v>
      </c>
      <c r="AG246" t="b">
        <v>0</v>
      </c>
      <c r="AH246" t="b">
        <v>0</v>
      </c>
      <c r="AI246" t="str">
        <f ca="1">IF(OR(Table1[[#This Row],[is_active]]="FALSE",Table1[[#This Row],[Days_Since_Last_Purchase]]&gt;90),"Churned","Active")</f>
        <v>Churned</v>
      </c>
    </row>
    <row r="247" spans="1:35" x14ac:dyDescent="0.25">
      <c r="A247" t="s">
        <v>323</v>
      </c>
      <c r="B247" s="1">
        <v>44607</v>
      </c>
      <c r="C247" t="str">
        <f>TEXT(Table1[[#This Row],[signup_date]],"yyyy")</f>
        <v>2022</v>
      </c>
      <c r="D247" t="str">
        <f>TEXT(Table1[[#This Row],[signup_date]],"mmm")</f>
        <v>Feb</v>
      </c>
      <c r="E247" s="3">
        <v>45133</v>
      </c>
      <c r="F247" s="3">
        <v>45558</v>
      </c>
      <c r="G247" s="3" t="str">
        <f>TEXT(Table1[[#This Row],[last_purchase_date]],"yyyy")</f>
        <v>2024</v>
      </c>
      <c r="H247" s="2">
        <f ca="1">IFERROR(TODAY()-Table1[[#This Row],[signup_date]]," - ")</f>
        <v>1373</v>
      </c>
      <c r="I247" s="2">
        <f ca="1">IFERROR(TODAY()-Table1[[#This Row],[last_purchase_date]]," - ")</f>
        <v>422</v>
      </c>
      <c r="J247" s="2">
        <f ca="1">IFERROR(1/Table1[[#This Row],[Days_Since_Last_Purchase]],0)</f>
        <v>2.3696682464454978E-3</v>
      </c>
      <c r="K247" s="3" t="str">
        <f t="shared" si="6"/>
        <v>Has Purchased</v>
      </c>
      <c r="L247">
        <v>2</v>
      </c>
      <c r="M247">
        <v>122.57</v>
      </c>
      <c r="N247">
        <v>61.29</v>
      </c>
      <c r="O247">
        <v>93.89</v>
      </c>
      <c r="P247" t="s">
        <v>40</v>
      </c>
      <c r="Q247" t="s">
        <v>69</v>
      </c>
      <c r="R247" t="s">
        <v>33</v>
      </c>
      <c r="S247">
        <v>39</v>
      </c>
      <c r="T247" t="s">
        <v>34</v>
      </c>
      <c r="U247" t="s">
        <v>90</v>
      </c>
      <c r="V247" t="s">
        <v>63</v>
      </c>
      <c r="W247" t="s">
        <v>45</v>
      </c>
      <c r="X247">
        <v>0</v>
      </c>
      <c r="Y247">
        <v>2</v>
      </c>
      <c r="Z247">
        <v>0</v>
      </c>
      <c r="AA247">
        <v>0</v>
      </c>
      <c r="AB247">
        <v>0</v>
      </c>
      <c r="AC247" s="2" t="s">
        <v>2542</v>
      </c>
      <c r="AD247" s="2" t="str">
        <f t="shared" si="7"/>
        <v>Never Contacted</v>
      </c>
      <c r="AE247">
        <v>0</v>
      </c>
      <c r="AF247" t="s">
        <v>38</v>
      </c>
      <c r="AG247" t="b">
        <v>1</v>
      </c>
      <c r="AH247" t="b">
        <v>1</v>
      </c>
      <c r="AI247" t="str">
        <f ca="1">IF(OR(Table1[[#This Row],[is_active]]="FALSE",Table1[[#This Row],[Days_Since_Last_Purchase]]&gt;90),"Churned","Active")</f>
        <v>Churned</v>
      </c>
    </row>
    <row r="248" spans="1:35" x14ac:dyDescent="0.25">
      <c r="A248" t="s">
        <v>324</v>
      </c>
      <c r="B248" s="1">
        <v>44220</v>
      </c>
      <c r="C248" t="str">
        <f>TEXT(Table1[[#This Row],[signup_date]],"yyyy")</f>
        <v>2021</v>
      </c>
      <c r="D248" t="str">
        <f>TEXT(Table1[[#This Row],[signup_date]],"mmm")</f>
        <v>Jan</v>
      </c>
      <c r="E248" s="3">
        <v>44625</v>
      </c>
      <c r="F248" s="3">
        <v>45717</v>
      </c>
      <c r="G248" s="3" t="str">
        <f>TEXT(Table1[[#This Row],[last_purchase_date]],"yyyy")</f>
        <v>2025</v>
      </c>
      <c r="H248" s="2">
        <f ca="1">IFERROR(TODAY()-Table1[[#This Row],[signup_date]]," - ")</f>
        <v>1760</v>
      </c>
      <c r="I248" s="2">
        <f ca="1">IFERROR(TODAY()-Table1[[#This Row],[last_purchase_date]]," - ")</f>
        <v>263</v>
      </c>
      <c r="J248" s="2">
        <f ca="1">IFERROR(1/Table1[[#This Row],[Days_Since_Last_Purchase]],0)</f>
        <v>3.8022813688212928E-3</v>
      </c>
      <c r="K248" s="3" t="str">
        <f t="shared" si="6"/>
        <v>Has Purchased</v>
      </c>
      <c r="L248">
        <v>3</v>
      </c>
      <c r="M248">
        <v>247.04</v>
      </c>
      <c r="N248">
        <v>82.35</v>
      </c>
      <c r="O248">
        <v>60.11</v>
      </c>
      <c r="P248" t="s">
        <v>47</v>
      </c>
      <c r="Q248" t="s">
        <v>95</v>
      </c>
      <c r="R248" t="s">
        <v>33</v>
      </c>
      <c r="S248">
        <v>45</v>
      </c>
      <c r="T248" t="s">
        <v>34</v>
      </c>
      <c r="U248" t="s">
        <v>90</v>
      </c>
      <c r="V248" t="s">
        <v>56</v>
      </c>
      <c r="W248" t="s">
        <v>36</v>
      </c>
      <c r="X248">
        <v>0</v>
      </c>
      <c r="Y248">
        <v>0</v>
      </c>
      <c r="Z248">
        <v>0</v>
      </c>
      <c r="AA248">
        <v>0</v>
      </c>
      <c r="AB248">
        <v>1</v>
      </c>
      <c r="AC248" s="3">
        <v>45621</v>
      </c>
      <c r="AD248" s="2" t="str">
        <f t="shared" si="7"/>
        <v>Contacted</v>
      </c>
      <c r="AE248">
        <v>7</v>
      </c>
      <c r="AF248" t="s">
        <v>38</v>
      </c>
      <c r="AG248" t="b">
        <v>1</v>
      </c>
      <c r="AH248" t="b">
        <v>1</v>
      </c>
      <c r="AI248" t="str">
        <f ca="1">IF(OR(Table1[[#This Row],[is_active]]="FALSE",Table1[[#This Row],[Days_Since_Last_Purchase]]&gt;90),"Churned","Active")</f>
        <v>Churned</v>
      </c>
    </row>
    <row r="249" spans="1:35" x14ac:dyDescent="0.25">
      <c r="A249" t="s">
        <v>325</v>
      </c>
      <c r="B249" s="1">
        <v>45602</v>
      </c>
      <c r="C249" t="str">
        <f>TEXT(Table1[[#This Row],[signup_date]],"yyyy")</f>
        <v>2024</v>
      </c>
      <c r="D249" t="str">
        <f>TEXT(Table1[[#This Row],[signup_date]],"mmm")</f>
        <v>Nov</v>
      </c>
      <c r="E249" s="3">
        <v>45868</v>
      </c>
      <c r="F249" s="3">
        <v>45943</v>
      </c>
      <c r="G249" s="3" t="str">
        <f>TEXT(Table1[[#This Row],[last_purchase_date]],"yyyy")</f>
        <v>2025</v>
      </c>
      <c r="H249" s="2">
        <f ca="1">IFERROR(TODAY()-Table1[[#This Row],[signup_date]]," - ")</f>
        <v>378</v>
      </c>
      <c r="I249" s="2">
        <f ca="1">IFERROR(TODAY()-Table1[[#This Row],[last_purchase_date]]," - ")</f>
        <v>37</v>
      </c>
      <c r="J249" s="2">
        <f ca="1">IFERROR(1/Table1[[#This Row],[Days_Since_Last_Purchase]],0)</f>
        <v>2.7027027027027029E-2</v>
      </c>
      <c r="K249" s="3" t="str">
        <f t="shared" si="6"/>
        <v>Has Purchased</v>
      </c>
      <c r="L249">
        <v>2</v>
      </c>
      <c r="M249">
        <v>80.959999999999994</v>
      </c>
      <c r="N249">
        <v>40.479999999999997</v>
      </c>
      <c r="O249">
        <v>26.37</v>
      </c>
      <c r="P249" t="s">
        <v>87</v>
      </c>
      <c r="Q249" t="s">
        <v>95</v>
      </c>
      <c r="R249" t="s">
        <v>48</v>
      </c>
      <c r="S249">
        <v>45</v>
      </c>
      <c r="T249" t="s">
        <v>34</v>
      </c>
      <c r="U249" t="s">
        <v>66</v>
      </c>
      <c r="V249" t="s">
        <v>35</v>
      </c>
      <c r="W249" t="s">
        <v>100</v>
      </c>
      <c r="X249">
        <v>0</v>
      </c>
      <c r="Y249">
        <v>0</v>
      </c>
      <c r="Z249">
        <v>0</v>
      </c>
      <c r="AA249">
        <v>0</v>
      </c>
      <c r="AB249">
        <v>1</v>
      </c>
      <c r="AC249" s="3">
        <v>45890</v>
      </c>
      <c r="AD249" s="2" t="str">
        <f t="shared" si="7"/>
        <v>Contacted</v>
      </c>
      <c r="AE249">
        <v>5</v>
      </c>
      <c r="AF249" t="s">
        <v>73</v>
      </c>
      <c r="AG249" t="b">
        <v>1</v>
      </c>
      <c r="AH249" t="b">
        <v>0</v>
      </c>
      <c r="AI249" t="str">
        <f ca="1">IF(OR(Table1[[#This Row],[is_active]]="FALSE",Table1[[#This Row],[Days_Since_Last_Purchase]]&gt;90),"Churned","Active")</f>
        <v>Active</v>
      </c>
    </row>
    <row r="250" spans="1:35" x14ac:dyDescent="0.25">
      <c r="A250" t="s">
        <v>326</v>
      </c>
      <c r="B250" s="1">
        <v>45080</v>
      </c>
      <c r="C250" t="str">
        <f>TEXT(Table1[[#This Row],[signup_date]],"yyyy")</f>
        <v>2023</v>
      </c>
      <c r="D250" t="str">
        <f>TEXT(Table1[[#This Row],[signup_date]],"mmm")</f>
        <v>Jun</v>
      </c>
      <c r="E250" s="3">
        <v>45452</v>
      </c>
      <c r="F250" s="3">
        <v>45702</v>
      </c>
      <c r="G250" s="3" t="str">
        <f>TEXT(Table1[[#This Row],[last_purchase_date]],"yyyy")</f>
        <v>2025</v>
      </c>
      <c r="H250" s="2">
        <f ca="1">IFERROR(TODAY()-Table1[[#This Row],[signup_date]]," - ")</f>
        <v>900</v>
      </c>
      <c r="I250" s="2">
        <f ca="1">IFERROR(TODAY()-Table1[[#This Row],[last_purchase_date]]," - ")</f>
        <v>278</v>
      </c>
      <c r="J250" s="2">
        <f ca="1">IFERROR(1/Table1[[#This Row],[Days_Since_Last_Purchase]],0)</f>
        <v>3.5971223021582736E-3</v>
      </c>
      <c r="K250" s="3" t="str">
        <f t="shared" si="6"/>
        <v>Has Purchased</v>
      </c>
      <c r="L250">
        <v>1</v>
      </c>
      <c r="M250">
        <v>49.63</v>
      </c>
      <c r="N250">
        <v>49.63</v>
      </c>
      <c r="O250">
        <v>72.05</v>
      </c>
      <c r="P250" t="s">
        <v>31</v>
      </c>
      <c r="Q250" t="s">
        <v>32</v>
      </c>
      <c r="R250" t="s">
        <v>33</v>
      </c>
      <c r="S250">
        <v>35</v>
      </c>
      <c r="T250" t="s">
        <v>34</v>
      </c>
      <c r="U250" t="s">
        <v>43</v>
      </c>
      <c r="V250" t="s">
        <v>56</v>
      </c>
      <c r="W250" t="s">
        <v>72</v>
      </c>
      <c r="X250">
        <v>0</v>
      </c>
      <c r="Y250">
        <v>0</v>
      </c>
      <c r="Z250">
        <v>0</v>
      </c>
      <c r="AA250">
        <v>0</v>
      </c>
      <c r="AB250">
        <v>0</v>
      </c>
      <c r="AC250" s="2" t="s">
        <v>2542</v>
      </c>
      <c r="AD250" s="2" t="str">
        <f t="shared" si="7"/>
        <v>Never Contacted</v>
      </c>
      <c r="AE250">
        <v>0</v>
      </c>
      <c r="AF250" t="s">
        <v>38</v>
      </c>
      <c r="AG250" t="b">
        <v>0</v>
      </c>
      <c r="AH250" t="b">
        <v>1</v>
      </c>
      <c r="AI250" t="str">
        <f ca="1">IF(OR(Table1[[#This Row],[is_active]]="FALSE",Table1[[#This Row],[Days_Since_Last_Purchase]]&gt;90),"Churned","Active")</f>
        <v>Churned</v>
      </c>
    </row>
    <row r="251" spans="1:35" x14ac:dyDescent="0.25">
      <c r="A251" t="s">
        <v>327</v>
      </c>
      <c r="B251" s="1">
        <v>44508</v>
      </c>
      <c r="C251" t="str">
        <f>TEXT(Table1[[#This Row],[signup_date]],"yyyy")</f>
        <v>2021</v>
      </c>
      <c r="D251" t="str">
        <f>TEXT(Table1[[#This Row],[signup_date]],"mmm")</f>
        <v>Nov</v>
      </c>
      <c r="E251" s="3">
        <v>45243</v>
      </c>
      <c r="F251" s="3">
        <v>45373</v>
      </c>
      <c r="G251" s="3" t="str">
        <f>TEXT(Table1[[#This Row],[last_purchase_date]],"yyyy")</f>
        <v>2024</v>
      </c>
      <c r="H251" s="2">
        <f ca="1">IFERROR(TODAY()-Table1[[#This Row],[signup_date]]," - ")</f>
        <v>1472</v>
      </c>
      <c r="I251" s="2">
        <f ca="1">IFERROR(TODAY()-Table1[[#This Row],[last_purchase_date]]," - ")</f>
        <v>607</v>
      </c>
      <c r="J251" s="2">
        <f ca="1">IFERROR(1/Table1[[#This Row],[Days_Since_Last_Purchase]],0)</f>
        <v>1.6474464579901153E-3</v>
      </c>
      <c r="K251" s="3" t="str">
        <f t="shared" si="6"/>
        <v>Has Purchased</v>
      </c>
      <c r="L251">
        <v>1</v>
      </c>
      <c r="M251">
        <v>70.67</v>
      </c>
      <c r="N251">
        <v>70.67</v>
      </c>
      <c r="O251">
        <v>18.7</v>
      </c>
      <c r="P251" t="s">
        <v>47</v>
      </c>
      <c r="Q251" t="s">
        <v>54</v>
      </c>
      <c r="R251" t="s">
        <v>42</v>
      </c>
      <c r="S251">
        <v>0</v>
      </c>
      <c r="T251" t="s">
        <v>80</v>
      </c>
      <c r="U251" t="s">
        <v>55</v>
      </c>
      <c r="V251" t="s">
        <v>44</v>
      </c>
      <c r="W251" t="s">
        <v>57</v>
      </c>
      <c r="X251">
        <v>0</v>
      </c>
      <c r="Y251">
        <v>0</v>
      </c>
      <c r="Z251">
        <v>0</v>
      </c>
      <c r="AA251">
        <v>0</v>
      </c>
      <c r="AB251">
        <v>1</v>
      </c>
      <c r="AC251" s="3">
        <v>44604</v>
      </c>
      <c r="AD251" s="2" t="str">
        <f t="shared" si="7"/>
        <v>Contacted</v>
      </c>
      <c r="AE251">
        <v>0</v>
      </c>
      <c r="AF251" t="s">
        <v>38</v>
      </c>
      <c r="AG251" t="b">
        <v>1</v>
      </c>
      <c r="AH251" t="b">
        <v>1</v>
      </c>
      <c r="AI251" t="str">
        <f ca="1">IF(OR(Table1[[#This Row],[is_active]]="FALSE",Table1[[#This Row],[Days_Since_Last_Purchase]]&gt;90),"Churned","Active")</f>
        <v>Churned</v>
      </c>
    </row>
    <row r="252" spans="1:35" x14ac:dyDescent="0.25">
      <c r="A252" t="s">
        <v>328</v>
      </c>
      <c r="B252" s="1">
        <v>43954</v>
      </c>
      <c r="C252" t="str">
        <f>TEXT(Table1[[#This Row],[signup_date]],"yyyy")</f>
        <v>2020</v>
      </c>
      <c r="D252" t="str">
        <f>TEXT(Table1[[#This Row],[signup_date]],"mmm")</f>
        <v>May</v>
      </c>
      <c r="E252" s="3">
        <v>45135</v>
      </c>
      <c r="F252" s="3">
        <v>45183</v>
      </c>
      <c r="G252" s="3" t="str">
        <f>TEXT(Table1[[#This Row],[last_purchase_date]],"yyyy")</f>
        <v>2023</v>
      </c>
      <c r="H252" s="2">
        <f ca="1">IFERROR(TODAY()-Table1[[#This Row],[signup_date]]," - ")</f>
        <v>2026</v>
      </c>
      <c r="I252" s="2">
        <f ca="1">IFERROR(TODAY()-Table1[[#This Row],[last_purchase_date]]," - ")</f>
        <v>797</v>
      </c>
      <c r="J252" s="2">
        <f ca="1">IFERROR(1/Table1[[#This Row],[Days_Since_Last_Purchase]],0)</f>
        <v>1.2547051442910915E-3</v>
      </c>
      <c r="K252" s="3" t="str">
        <f t="shared" si="6"/>
        <v>Has Purchased</v>
      </c>
      <c r="L252">
        <v>1</v>
      </c>
      <c r="M252">
        <v>39.71</v>
      </c>
      <c r="N252">
        <v>39.71</v>
      </c>
      <c r="O252">
        <v>22</v>
      </c>
      <c r="P252" t="s">
        <v>47</v>
      </c>
      <c r="Q252" t="s">
        <v>41</v>
      </c>
      <c r="R252" t="s">
        <v>42</v>
      </c>
      <c r="S252">
        <v>43</v>
      </c>
      <c r="T252" t="s">
        <v>34</v>
      </c>
      <c r="U252" t="s">
        <v>50</v>
      </c>
      <c r="V252" t="s">
        <v>35</v>
      </c>
      <c r="W252" t="s">
        <v>96</v>
      </c>
      <c r="X252">
        <v>0</v>
      </c>
      <c r="Y252">
        <v>0</v>
      </c>
      <c r="Z252">
        <v>0</v>
      </c>
      <c r="AA252">
        <v>0</v>
      </c>
      <c r="AB252">
        <v>0</v>
      </c>
      <c r="AC252" s="3">
        <v>45299</v>
      </c>
      <c r="AD252" s="2" t="str">
        <f t="shared" si="7"/>
        <v>Contacted</v>
      </c>
      <c r="AE252">
        <v>0</v>
      </c>
      <c r="AF252" t="s">
        <v>38</v>
      </c>
      <c r="AG252" t="b">
        <v>0</v>
      </c>
      <c r="AH252" t="b">
        <v>0</v>
      </c>
      <c r="AI252" t="str">
        <f ca="1">IF(OR(Table1[[#This Row],[is_active]]="FALSE",Table1[[#This Row],[Days_Since_Last_Purchase]]&gt;90),"Churned","Active")</f>
        <v>Churned</v>
      </c>
    </row>
    <row r="253" spans="1:35" x14ac:dyDescent="0.25">
      <c r="A253" t="s">
        <v>329</v>
      </c>
      <c r="B253" s="1">
        <v>45230</v>
      </c>
      <c r="C253" t="str">
        <f>TEXT(Table1[[#This Row],[signup_date]],"yyyy")</f>
        <v>2023</v>
      </c>
      <c r="D253" t="str">
        <f>TEXT(Table1[[#This Row],[signup_date]],"mmm")</f>
        <v>Oct</v>
      </c>
      <c r="E253" s="3">
        <v>45763</v>
      </c>
      <c r="F253" s="3">
        <v>45932</v>
      </c>
      <c r="G253" s="3" t="str">
        <f>TEXT(Table1[[#This Row],[last_purchase_date]],"yyyy")</f>
        <v>2025</v>
      </c>
      <c r="H253" s="2">
        <f ca="1">IFERROR(TODAY()-Table1[[#This Row],[signup_date]]," - ")</f>
        <v>750</v>
      </c>
      <c r="I253" s="2">
        <f ca="1">IFERROR(TODAY()-Table1[[#This Row],[last_purchase_date]]," - ")</f>
        <v>48</v>
      </c>
      <c r="J253" s="2">
        <f ca="1">IFERROR(1/Table1[[#This Row],[Days_Since_Last_Purchase]],0)</f>
        <v>2.0833333333333332E-2</v>
      </c>
      <c r="K253" s="3" t="str">
        <f t="shared" si="6"/>
        <v>Has Purchased</v>
      </c>
      <c r="L253">
        <v>3</v>
      </c>
      <c r="M253">
        <v>210.3</v>
      </c>
      <c r="N253">
        <v>70.099999999999994</v>
      </c>
      <c r="O253">
        <v>150.97999999999999</v>
      </c>
      <c r="P253" t="s">
        <v>87</v>
      </c>
      <c r="Q253" t="s">
        <v>88</v>
      </c>
      <c r="R253" t="s">
        <v>42</v>
      </c>
      <c r="S253">
        <v>51</v>
      </c>
      <c r="T253" t="s">
        <v>34</v>
      </c>
      <c r="U253" t="s">
        <v>35</v>
      </c>
      <c r="V253" t="s">
        <v>44</v>
      </c>
      <c r="W253" t="s">
        <v>72</v>
      </c>
      <c r="X253">
        <v>2</v>
      </c>
      <c r="Y253">
        <v>0</v>
      </c>
      <c r="Z253">
        <v>0</v>
      </c>
      <c r="AA253">
        <v>0</v>
      </c>
      <c r="AB253">
        <v>1</v>
      </c>
      <c r="AC253" s="2" t="s">
        <v>2542</v>
      </c>
      <c r="AD253" s="2" t="str">
        <f t="shared" si="7"/>
        <v>Never Contacted</v>
      </c>
      <c r="AE253">
        <v>0</v>
      </c>
      <c r="AF253" t="s">
        <v>38</v>
      </c>
      <c r="AG253" t="b">
        <v>1</v>
      </c>
      <c r="AH253" t="b">
        <v>0</v>
      </c>
      <c r="AI253" t="str">
        <f ca="1">IF(OR(Table1[[#This Row],[is_active]]="FALSE",Table1[[#This Row],[Days_Since_Last_Purchase]]&gt;90),"Churned","Active")</f>
        <v>Active</v>
      </c>
    </row>
    <row r="254" spans="1:35" x14ac:dyDescent="0.25">
      <c r="A254" t="s">
        <v>330</v>
      </c>
      <c r="B254" s="1">
        <v>44266</v>
      </c>
      <c r="C254" t="str">
        <f>TEXT(Table1[[#This Row],[signup_date]],"yyyy")</f>
        <v>2021</v>
      </c>
      <c r="D254" t="str">
        <f>TEXT(Table1[[#This Row],[signup_date]],"mmm")</f>
        <v>Mar</v>
      </c>
      <c r="E254" s="3">
        <v>45604</v>
      </c>
      <c r="F254" s="3">
        <v>45677</v>
      </c>
      <c r="G254" s="3" t="str">
        <f>TEXT(Table1[[#This Row],[last_purchase_date]],"yyyy")</f>
        <v>2025</v>
      </c>
      <c r="H254" s="2">
        <f ca="1">IFERROR(TODAY()-Table1[[#This Row],[signup_date]]," - ")</f>
        <v>1714</v>
      </c>
      <c r="I254" s="2">
        <f ca="1">IFERROR(TODAY()-Table1[[#This Row],[last_purchase_date]]," - ")</f>
        <v>303</v>
      </c>
      <c r="J254" s="2">
        <f ca="1">IFERROR(1/Table1[[#This Row],[Days_Since_Last_Purchase]],0)</f>
        <v>3.3003300330033004E-3</v>
      </c>
      <c r="K254" s="3" t="str">
        <f t="shared" si="6"/>
        <v>Has Purchased</v>
      </c>
      <c r="L254">
        <v>3</v>
      </c>
      <c r="M254">
        <v>2.83</v>
      </c>
      <c r="N254">
        <v>0.94</v>
      </c>
      <c r="O254">
        <v>0.5</v>
      </c>
      <c r="P254" t="s">
        <v>40</v>
      </c>
      <c r="Q254" t="s">
        <v>32</v>
      </c>
      <c r="R254" t="s">
        <v>42</v>
      </c>
      <c r="S254">
        <v>23</v>
      </c>
      <c r="T254" t="s">
        <v>70</v>
      </c>
      <c r="U254" t="s">
        <v>43</v>
      </c>
      <c r="V254" t="s">
        <v>63</v>
      </c>
      <c r="W254" t="s">
        <v>96</v>
      </c>
      <c r="X254">
        <v>0</v>
      </c>
      <c r="Y254">
        <v>0</v>
      </c>
      <c r="Z254">
        <v>0</v>
      </c>
      <c r="AA254">
        <v>0</v>
      </c>
      <c r="AB254">
        <v>0</v>
      </c>
      <c r="AC254" s="3">
        <v>45472</v>
      </c>
      <c r="AD254" s="2" t="str">
        <f t="shared" si="7"/>
        <v>Contacted</v>
      </c>
      <c r="AE254">
        <v>0</v>
      </c>
      <c r="AF254" t="s">
        <v>38</v>
      </c>
      <c r="AG254" t="b">
        <v>1</v>
      </c>
      <c r="AH254" t="b">
        <v>1</v>
      </c>
      <c r="AI254" t="str">
        <f ca="1">IF(OR(Table1[[#This Row],[is_active]]="FALSE",Table1[[#This Row],[Days_Since_Last_Purchase]]&gt;90),"Churned","Active")</f>
        <v>Churned</v>
      </c>
    </row>
    <row r="255" spans="1:35" x14ac:dyDescent="0.25">
      <c r="A255" t="s">
        <v>331</v>
      </c>
      <c r="B255" s="1">
        <v>44674</v>
      </c>
      <c r="C255" t="str">
        <f>TEXT(Table1[[#This Row],[signup_date]],"yyyy")</f>
        <v>2022</v>
      </c>
      <c r="D255" t="str">
        <f>TEXT(Table1[[#This Row],[signup_date]],"mmm")</f>
        <v>Apr</v>
      </c>
      <c r="E255" s="3">
        <v>45439</v>
      </c>
      <c r="F255" s="3">
        <v>45549</v>
      </c>
      <c r="G255" s="3" t="str">
        <f>TEXT(Table1[[#This Row],[last_purchase_date]],"yyyy")</f>
        <v>2024</v>
      </c>
      <c r="H255" s="2">
        <f ca="1">IFERROR(TODAY()-Table1[[#This Row],[signup_date]]," - ")</f>
        <v>1306</v>
      </c>
      <c r="I255" s="2">
        <f ca="1">IFERROR(TODAY()-Table1[[#This Row],[last_purchase_date]]," - ")</f>
        <v>431</v>
      </c>
      <c r="J255" s="2">
        <f ca="1">IFERROR(1/Table1[[#This Row],[Days_Since_Last_Purchase]],0)</f>
        <v>2.3201856148491878E-3</v>
      </c>
      <c r="K255" s="3" t="str">
        <f t="shared" si="6"/>
        <v>Has Purchased</v>
      </c>
      <c r="L255">
        <v>4</v>
      </c>
      <c r="M255">
        <v>588.54</v>
      </c>
      <c r="N255">
        <v>147.13999999999999</v>
      </c>
      <c r="O255">
        <v>74.25</v>
      </c>
      <c r="P255" t="s">
        <v>87</v>
      </c>
      <c r="Q255" t="s">
        <v>76</v>
      </c>
      <c r="R255" t="s">
        <v>48</v>
      </c>
      <c r="S255">
        <v>17</v>
      </c>
      <c r="T255" t="s">
        <v>49</v>
      </c>
      <c r="U255" t="s">
        <v>82</v>
      </c>
      <c r="V255" t="s">
        <v>56</v>
      </c>
      <c r="W255" t="s">
        <v>72</v>
      </c>
      <c r="X255">
        <v>0</v>
      </c>
      <c r="Y255">
        <v>0</v>
      </c>
      <c r="Z255">
        <v>0</v>
      </c>
      <c r="AA255">
        <v>0</v>
      </c>
      <c r="AB255">
        <v>2</v>
      </c>
      <c r="AC255" s="2" t="s">
        <v>2542</v>
      </c>
      <c r="AD255" s="2" t="str">
        <f t="shared" si="7"/>
        <v>Never Contacted</v>
      </c>
      <c r="AE255">
        <v>9</v>
      </c>
      <c r="AF255" t="s">
        <v>38</v>
      </c>
      <c r="AG255" t="b">
        <v>0</v>
      </c>
      <c r="AH255" t="b">
        <v>0</v>
      </c>
      <c r="AI255" t="str">
        <f ca="1">IF(OR(Table1[[#This Row],[is_active]]="FALSE",Table1[[#This Row],[Days_Since_Last_Purchase]]&gt;90),"Churned","Active")</f>
        <v>Churned</v>
      </c>
    </row>
    <row r="256" spans="1:35" x14ac:dyDescent="0.25">
      <c r="A256" t="s">
        <v>332</v>
      </c>
      <c r="B256" s="1">
        <v>44689</v>
      </c>
      <c r="C256" t="str">
        <f>TEXT(Table1[[#This Row],[signup_date]],"yyyy")</f>
        <v>2022</v>
      </c>
      <c r="D256" t="str">
        <f>TEXT(Table1[[#This Row],[signup_date]],"mmm")</f>
        <v>May</v>
      </c>
      <c r="E256" s="3">
        <v>45228</v>
      </c>
      <c r="F256" s="3">
        <v>45855</v>
      </c>
      <c r="G256" s="3" t="str">
        <f>TEXT(Table1[[#This Row],[last_purchase_date]],"yyyy")</f>
        <v>2025</v>
      </c>
      <c r="H256" s="2">
        <f ca="1">IFERROR(TODAY()-Table1[[#This Row],[signup_date]]," - ")</f>
        <v>1291</v>
      </c>
      <c r="I256" s="2">
        <f ca="1">IFERROR(TODAY()-Table1[[#This Row],[last_purchase_date]]," - ")</f>
        <v>125</v>
      </c>
      <c r="J256" s="2">
        <f ca="1">IFERROR(1/Table1[[#This Row],[Days_Since_Last_Purchase]],0)</f>
        <v>8.0000000000000002E-3</v>
      </c>
      <c r="K256" s="3" t="str">
        <f t="shared" si="6"/>
        <v>Has Purchased</v>
      </c>
      <c r="L256">
        <v>2</v>
      </c>
      <c r="M256">
        <v>32.130000000000003</v>
      </c>
      <c r="N256">
        <v>16.07</v>
      </c>
      <c r="O256">
        <v>21.65</v>
      </c>
      <c r="P256" t="s">
        <v>47</v>
      </c>
      <c r="Q256" t="s">
        <v>54</v>
      </c>
      <c r="R256" t="s">
        <v>33</v>
      </c>
      <c r="S256">
        <v>35</v>
      </c>
      <c r="T256" t="s">
        <v>34</v>
      </c>
      <c r="U256" t="s">
        <v>35</v>
      </c>
      <c r="V256" t="s">
        <v>56</v>
      </c>
      <c r="W256" t="s">
        <v>51</v>
      </c>
      <c r="X256">
        <v>1</v>
      </c>
      <c r="Y256">
        <v>0</v>
      </c>
      <c r="Z256">
        <v>0</v>
      </c>
      <c r="AA256">
        <v>0</v>
      </c>
      <c r="AB256">
        <v>0</v>
      </c>
      <c r="AC256" s="3">
        <v>45590</v>
      </c>
      <c r="AD256" s="2" t="str">
        <f t="shared" si="7"/>
        <v>Contacted</v>
      </c>
      <c r="AE256">
        <v>0</v>
      </c>
      <c r="AF256" t="s">
        <v>73</v>
      </c>
      <c r="AG256" t="b">
        <v>1</v>
      </c>
      <c r="AH256" t="b">
        <v>1</v>
      </c>
      <c r="AI256" t="str">
        <f ca="1">IF(OR(Table1[[#This Row],[is_active]]="FALSE",Table1[[#This Row],[Days_Since_Last_Purchase]]&gt;90),"Churned","Active")</f>
        <v>Churned</v>
      </c>
    </row>
    <row r="257" spans="1:35" x14ac:dyDescent="0.25">
      <c r="A257" t="s">
        <v>333</v>
      </c>
      <c r="B257" s="1">
        <v>45090</v>
      </c>
      <c r="C257" t="str">
        <f>TEXT(Table1[[#This Row],[signup_date]],"yyyy")</f>
        <v>2023</v>
      </c>
      <c r="D257" t="str">
        <f>TEXT(Table1[[#This Row],[signup_date]],"mmm")</f>
        <v>Jun</v>
      </c>
      <c r="E257" s="3" t="s">
        <v>2542</v>
      </c>
      <c r="F257" s="3" t="s">
        <v>2542</v>
      </c>
      <c r="G257" s="3" t="str">
        <f>TEXT(Table1[[#This Row],[last_purchase_date]],"yyyy")</f>
        <v>-</v>
      </c>
      <c r="H257" s="2">
        <f ca="1">IFERROR(TODAY()-Table1[[#This Row],[signup_date]]," - ")</f>
        <v>890</v>
      </c>
      <c r="I257" s="2" t="str">
        <f ca="1">IFERROR(TODAY()-Table1[[#This Row],[last_purchase_date]]," - ")</f>
        <v xml:space="preserve"> - </v>
      </c>
      <c r="J257" s="2">
        <f ca="1">IFERROR(1/Table1[[#This Row],[Days_Since_Last_Purchase]],0)</f>
        <v>0</v>
      </c>
      <c r="K257" s="3" t="str">
        <f t="shared" si="6"/>
        <v>Never Purchase</v>
      </c>
      <c r="L257">
        <v>0</v>
      </c>
      <c r="M257">
        <v>0</v>
      </c>
      <c r="N257">
        <v>0</v>
      </c>
      <c r="O257">
        <v>0</v>
      </c>
      <c r="P257" t="s">
        <v>59</v>
      </c>
      <c r="Q257" t="s">
        <v>95</v>
      </c>
      <c r="R257" t="s">
        <v>42</v>
      </c>
      <c r="S257">
        <v>49</v>
      </c>
      <c r="T257" t="s">
        <v>34</v>
      </c>
      <c r="U257" t="s">
        <v>55</v>
      </c>
      <c r="V257" t="s">
        <v>63</v>
      </c>
      <c r="W257" t="s">
        <v>45</v>
      </c>
      <c r="X257">
        <v>0</v>
      </c>
      <c r="Y257">
        <v>1</v>
      </c>
      <c r="Z257">
        <v>0</v>
      </c>
      <c r="AA257">
        <v>0</v>
      </c>
      <c r="AB257">
        <v>0</v>
      </c>
      <c r="AC257" s="3">
        <v>45152</v>
      </c>
      <c r="AD257" s="2" t="str">
        <f t="shared" si="7"/>
        <v>Contacted</v>
      </c>
      <c r="AE257">
        <v>0</v>
      </c>
      <c r="AF257" t="s">
        <v>38</v>
      </c>
      <c r="AG257" t="b">
        <v>0</v>
      </c>
      <c r="AH257" t="b">
        <v>0</v>
      </c>
      <c r="AI257" t="str">
        <f ca="1">IF(OR(Table1[[#This Row],[is_active]]="FALSE",Table1[[#This Row],[Days_Since_Last_Purchase]]&gt;90),"Churned","Active")</f>
        <v>Churned</v>
      </c>
    </row>
    <row r="258" spans="1:35" x14ac:dyDescent="0.25">
      <c r="A258" t="s">
        <v>334</v>
      </c>
      <c r="B258" s="1">
        <v>45211</v>
      </c>
      <c r="C258" t="str">
        <f>TEXT(Table1[[#This Row],[signup_date]],"yyyy")</f>
        <v>2023</v>
      </c>
      <c r="D258" t="str">
        <f>TEXT(Table1[[#This Row],[signup_date]],"mmm")</f>
        <v>Oct</v>
      </c>
      <c r="E258" s="3">
        <v>45906</v>
      </c>
      <c r="F258" s="3">
        <v>45906</v>
      </c>
      <c r="G258" s="3" t="str">
        <f>TEXT(Table1[[#This Row],[last_purchase_date]],"yyyy")</f>
        <v>2025</v>
      </c>
      <c r="H258" s="2">
        <f ca="1">IFERROR(TODAY()-Table1[[#This Row],[signup_date]]," - ")</f>
        <v>769</v>
      </c>
      <c r="I258" s="2">
        <f ca="1">IFERROR(TODAY()-Table1[[#This Row],[last_purchase_date]]," - ")</f>
        <v>74</v>
      </c>
      <c r="J258" s="2">
        <f ca="1">IFERROR(1/Table1[[#This Row],[Days_Since_Last_Purchase]],0)</f>
        <v>1.3513513513513514E-2</v>
      </c>
      <c r="K258" s="3" t="str">
        <f t="shared" ref="K258:K321" si="8">IF(E258="-","Never Purchase","Has Purchased")</f>
        <v>Has Purchased</v>
      </c>
      <c r="L258">
        <v>4</v>
      </c>
      <c r="M258">
        <v>588.54</v>
      </c>
      <c r="N258">
        <v>147.13999999999999</v>
      </c>
      <c r="O258">
        <v>125.44</v>
      </c>
      <c r="P258" t="s">
        <v>59</v>
      </c>
      <c r="Q258" t="s">
        <v>95</v>
      </c>
      <c r="R258" t="s">
        <v>48</v>
      </c>
      <c r="S258">
        <v>42</v>
      </c>
      <c r="T258" t="s">
        <v>34</v>
      </c>
      <c r="U258" t="s">
        <v>90</v>
      </c>
      <c r="V258" t="s">
        <v>35</v>
      </c>
      <c r="W258" t="s">
        <v>72</v>
      </c>
      <c r="X258">
        <v>1</v>
      </c>
      <c r="Y258">
        <v>0</v>
      </c>
      <c r="Z258">
        <v>0</v>
      </c>
      <c r="AA258">
        <v>0</v>
      </c>
      <c r="AB258">
        <v>0</v>
      </c>
      <c r="AC258" s="3">
        <v>45915</v>
      </c>
      <c r="AD258" s="2" t="str">
        <f t="shared" si="7"/>
        <v>Contacted</v>
      </c>
      <c r="AE258">
        <v>0</v>
      </c>
      <c r="AF258" t="s">
        <v>38</v>
      </c>
      <c r="AG258" t="b">
        <v>1</v>
      </c>
      <c r="AH258" t="b">
        <v>0</v>
      </c>
      <c r="AI258" t="str">
        <f ca="1">IF(OR(Table1[[#This Row],[is_active]]="FALSE",Table1[[#This Row],[Days_Since_Last_Purchase]]&gt;90),"Churned","Active")</f>
        <v>Active</v>
      </c>
    </row>
    <row r="259" spans="1:35" x14ac:dyDescent="0.25">
      <c r="A259" t="s">
        <v>335</v>
      </c>
      <c r="B259" s="1">
        <v>44510</v>
      </c>
      <c r="C259" t="str">
        <f>TEXT(Table1[[#This Row],[signup_date]],"yyyy")</f>
        <v>2021</v>
      </c>
      <c r="D259" t="str">
        <f>TEXT(Table1[[#This Row],[signup_date]],"mmm")</f>
        <v>Nov</v>
      </c>
      <c r="E259" s="3">
        <v>45672</v>
      </c>
      <c r="F259" s="3">
        <v>45886</v>
      </c>
      <c r="G259" s="3" t="str">
        <f>TEXT(Table1[[#This Row],[last_purchase_date]],"yyyy")</f>
        <v>2025</v>
      </c>
      <c r="H259" s="2">
        <f ca="1">IFERROR(TODAY()-Table1[[#This Row],[signup_date]]," - ")</f>
        <v>1470</v>
      </c>
      <c r="I259" s="2">
        <f ca="1">IFERROR(TODAY()-Table1[[#This Row],[last_purchase_date]]," - ")</f>
        <v>94</v>
      </c>
      <c r="J259" s="2">
        <f ca="1">IFERROR(1/Table1[[#This Row],[Days_Since_Last_Purchase]],0)</f>
        <v>1.0638297872340425E-2</v>
      </c>
      <c r="K259" s="3" t="str">
        <f t="shared" si="8"/>
        <v>Has Purchased</v>
      </c>
      <c r="L259">
        <v>2</v>
      </c>
      <c r="M259">
        <v>79.150000000000006</v>
      </c>
      <c r="N259">
        <v>39.58</v>
      </c>
      <c r="O259">
        <v>36.54</v>
      </c>
      <c r="P259" t="s">
        <v>65</v>
      </c>
      <c r="Q259" t="s">
        <v>54</v>
      </c>
      <c r="R259" t="s">
        <v>48</v>
      </c>
      <c r="S259">
        <v>41</v>
      </c>
      <c r="T259" t="s">
        <v>34</v>
      </c>
      <c r="U259" t="s">
        <v>90</v>
      </c>
      <c r="V259" t="s">
        <v>67</v>
      </c>
      <c r="W259" t="s">
        <v>72</v>
      </c>
      <c r="X259">
        <v>0</v>
      </c>
      <c r="Y259">
        <v>0</v>
      </c>
      <c r="Z259">
        <v>0</v>
      </c>
      <c r="AA259">
        <v>1</v>
      </c>
      <c r="AB259">
        <v>1</v>
      </c>
      <c r="AC259" s="3">
        <v>45365</v>
      </c>
      <c r="AD259" s="2" t="str">
        <f t="shared" ref="AD259:AD322" si="9">IF(AC259="-","Never Contacted","Contacted")</f>
        <v>Contacted</v>
      </c>
      <c r="AE259">
        <v>2</v>
      </c>
      <c r="AF259" t="s">
        <v>73</v>
      </c>
      <c r="AG259" t="b">
        <v>1</v>
      </c>
      <c r="AH259" t="b">
        <v>0</v>
      </c>
      <c r="AI259" t="str">
        <f ca="1">IF(OR(Table1[[#This Row],[is_active]]="FALSE",Table1[[#This Row],[Days_Since_Last_Purchase]]&gt;90),"Churned","Active")</f>
        <v>Churned</v>
      </c>
    </row>
    <row r="260" spans="1:35" x14ac:dyDescent="0.25">
      <c r="A260" t="s">
        <v>336</v>
      </c>
      <c r="B260" s="1">
        <v>44870</v>
      </c>
      <c r="C260" t="str">
        <f>TEXT(Table1[[#This Row],[signup_date]],"yyyy")</f>
        <v>2022</v>
      </c>
      <c r="D260" t="str">
        <f>TEXT(Table1[[#This Row],[signup_date]],"mmm")</f>
        <v>Nov</v>
      </c>
      <c r="E260" s="3">
        <v>45412</v>
      </c>
      <c r="F260" s="3">
        <v>45505</v>
      </c>
      <c r="G260" s="3" t="str">
        <f>TEXT(Table1[[#This Row],[last_purchase_date]],"yyyy")</f>
        <v>2024</v>
      </c>
      <c r="H260" s="2">
        <f ca="1">IFERROR(TODAY()-Table1[[#This Row],[signup_date]]," - ")</f>
        <v>1110</v>
      </c>
      <c r="I260" s="2">
        <f ca="1">IFERROR(TODAY()-Table1[[#This Row],[last_purchase_date]]," - ")</f>
        <v>475</v>
      </c>
      <c r="J260" s="2">
        <f ca="1">IFERROR(1/Table1[[#This Row],[Days_Since_Last_Purchase]],0)</f>
        <v>2.1052631578947368E-3</v>
      </c>
      <c r="K260" s="3" t="str">
        <f t="shared" si="8"/>
        <v>Has Purchased</v>
      </c>
      <c r="L260">
        <v>3</v>
      </c>
      <c r="M260">
        <v>95.49</v>
      </c>
      <c r="N260">
        <v>31.83</v>
      </c>
      <c r="O260">
        <v>15.39</v>
      </c>
      <c r="P260" t="s">
        <v>31</v>
      </c>
      <c r="Q260" t="s">
        <v>76</v>
      </c>
      <c r="R260" t="s">
        <v>33</v>
      </c>
      <c r="S260">
        <v>36</v>
      </c>
      <c r="T260" t="s">
        <v>34</v>
      </c>
      <c r="U260" t="s">
        <v>43</v>
      </c>
      <c r="V260" t="s">
        <v>35</v>
      </c>
      <c r="W260" t="s">
        <v>57</v>
      </c>
      <c r="X260">
        <v>0</v>
      </c>
      <c r="Y260">
        <v>0</v>
      </c>
      <c r="Z260">
        <v>1</v>
      </c>
      <c r="AA260">
        <v>0</v>
      </c>
      <c r="AB260">
        <v>1</v>
      </c>
      <c r="AC260" s="3">
        <v>45409</v>
      </c>
      <c r="AD260" s="2" t="str">
        <f t="shared" si="9"/>
        <v>Contacted</v>
      </c>
      <c r="AE260">
        <v>0</v>
      </c>
      <c r="AF260" t="s">
        <v>52</v>
      </c>
      <c r="AG260" t="b">
        <v>1</v>
      </c>
      <c r="AH260" t="b">
        <v>1</v>
      </c>
      <c r="AI260" t="str">
        <f ca="1">IF(OR(Table1[[#This Row],[is_active]]="FALSE",Table1[[#This Row],[Days_Since_Last_Purchase]]&gt;90),"Churned","Active")</f>
        <v>Churned</v>
      </c>
    </row>
    <row r="261" spans="1:35" x14ac:dyDescent="0.25">
      <c r="A261" t="s">
        <v>337</v>
      </c>
      <c r="B261" s="1">
        <v>44811</v>
      </c>
      <c r="C261" t="str">
        <f>TEXT(Table1[[#This Row],[signup_date]],"yyyy")</f>
        <v>2022</v>
      </c>
      <c r="D261" t="str">
        <f>TEXT(Table1[[#This Row],[signup_date]],"mmm")</f>
        <v>Sep</v>
      </c>
      <c r="E261" s="3">
        <v>45393</v>
      </c>
      <c r="F261" s="3">
        <v>45892</v>
      </c>
      <c r="G261" s="3" t="str">
        <f>TEXT(Table1[[#This Row],[last_purchase_date]],"yyyy")</f>
        <v>2025</v>
      </c>
      <c r="H261" s="2">
        <f ca="1">IFERROR(TODAY()-Table1[[#This Row],[signup_date]]," - ")</f>
        <v>1169</v>
      </c>
      <c r="I261" s="2">
        <f ca="1">IFERROR(TODAY()-Table1[[#This Row],[last_purchase_date]]," - ")</f>
        <v>88</v>
      </c>
      <c r="J261" s="2">
        <f ca="1">IFERROR(1/Table1[[#This Row],[Days_Since_Last_Purchase]],0)</f>
        <v>1.1363636363636364E-2</v>
      </c>
      <c r="K261" s="3" t="str">
        <f t="shared" si="8"/>
        <v>Has Purchased</v>
      </c>
      <c r="L261">
        <v>3</v>
      </c>
      <c r="M261">
        <v>215.52</v>
      </c>
      <c r="N261">
        <v>71.84</v>
      </c>
      <c r="O261">
        <v>107.35</v>
      </c>
      <c r="P261" t="s">
        <v>47</v>
      </c>
      <c r="Q261" t="s">
        <v>69</v>
      </c>
      <c r="R261" t="s">
        <v>48</v>
      </c>
      <c r="S261">
        <v>16</v>
      </c>
      <c r="T261" t="s">
        <v>49</v>
      </c>
      <c r="U261" t="s">
        <v>82</v>
      </c>
      <c r="V261" t="s">
        <v>63</v>
      </c>
      <c r="W261" t="s">
        <v>85</v>
      </c>
      <c r="X261">
        <v>0</v>
      </c>
      <c r="Y261">
        <v>0</v>
      </c>
      <c r="Z261">
        <v>0</v>
      </c>
      <c r="AA261">
        <v>0</v>
      </c>
      <c r="AB261">
        <v>0</v>
      </c>
      <c r="AC261" s="3">
        <v>45501</v>
      </c>
      <c r="AD261" s="2" t="str">
        <f t="shared" si="9"/>
        <v>Contacted</v>
      </c>
      <c r="AE261">
        <v>0</v>
      </c>
      <c r="AF261" t="s">
        <v>52</v>
      </c>
      <c r="AG261" t="b">
        <v>1</v>
      </c>
      <c r="AH261" t="b">
        <v>0</v>
      </c>
      <c r="AI261" t="str">
        <f ca="1">IF(OR(Table1[[#This Row],[is_active]]="FALSE",Table1[[#This Row],[Days_Since_Last_Purchase]]&gt;90),"Churned","Active")</f>
        <v>Active</v>
      </c>
    </row>
    <row r="262" spans="1:35" x14ac:dyDescent="0.25">
      <c r="A262" t="s">
        <v>338</v>
      </c>
      <c r="B262" s="1">
        <v>44822</v>
      </c>
      <c r="C262" t="str">
        <f>TEXT(Table1[[#This Row],[signup_date]],"yyyy")</f>
        <v>2022</v>
      </c>
      <c r="D262" t="str">
        <f>TEXT(Table1[[#This Row],[signup_date]],"mmm")</f>
        <v>Sep</v>
      </c>
      <c r="E262" s="3">
        <v>45251</v>
      </c>
      <c r="F262" s="3">
        <v>45577</v>
      </c>
      <c r="G262" s="3" t="str">
        <f>TEXT(Table1[[#This Row],[last_purchase_date]],"yyyy")</f>
        <v>2024</v>
      </c>
      <c r="H262" s="2">
        <f ca="1">IFERROR(TODAY()-Table1[[#This Row],[signup_date]]," - ")</f>
        <v>1158</v>
      </c>
      <c r="I262" s="2">
        <f ca="1">IFERROR(TODAY()-Table1[[#This Row],[last_purchase_date]]," - ")</f>
        <v>403</v>
      </c>
      <c r="J262" s="2">
        <f ca="1">IFERROR(1/Table1[[#This Row],[Days_Since_Last_Purchase]],0)</f>
        <v>2.4813895781637717E-3</v>
      </c>
      <c r="K262" s="3" t="str">
        <f t="shared" si="8"/>
        <v>Has Purchased</v>
      </c>
      <c r="L262">
        <v>2</v>
      </c>
      <c r="M262">
        <v>82.84</v>
      </c>
      <c r="N262">
        <v>41.42</v>
      </c>
      <c r="O262">
        <v>22.56</v>
      </c>
      <c r="P262" t="s">
        <v>47</v>
      </c>
      <c r="Q262" t="s">
        <v>41</v>
      </c>
      <c r="R262" t="s">
        <v>42</v>
      </c>
      <c r="S262">
        <v>24</v>
      </c>
      <c r="T262" t="s">
        <v>70</v>
      </c>
      <c r="U262" t="s">
        <v>66</v>
      </c>
      <c r="V262" t="s">
        <v>56</v>
      </c>
      <c r="W262" t="s">
        <v>100</v>
      </c>
      <c r="X262">
        <v>1</v>
      </c>
      <c r="Y262">
        <v>0</v>
      </c>
      <c r="Z262">
        <v>0</v>
      </c>
      <c r="AA262">
        <v>0</v>
      </c>
      <c r="AB262">
        <v>0</v>
      </c>
      <c r="AC262" s="2" t="s">
        <v>2542</v>
      </c>
      <c r="AD262" s="2" t="str">
        <f t="shared" si="9"/>
        <v>Never Contacted</v>
      </c>
      <c r="AE262">
        <v>0</v>
      </c>
      <c r="AF262" t="s">
        <v>38</v>
      </c>
      <c r="AG262" t="b">
        <v>1</v>
      </c>
      <c r="AH262" t="b">
        <v>0</v>
      </c>
      <c r="AI262" t="str">
        <f ca="1">IF(OR(Table1[[#This Row],[is_active]]="FALSE",Table1[[#This Row],[Days_Since_Last_Purchase]]&gt;90),"Churned","Active")</f>
        <v>Churned</v>
      </c>
    </row>
    <row r="263" spans="1:35" x14ac:dyDescent="0.25">
      <c r="A263" t="s">
        <v>339</v>
      </c>
      <c r="B263" s="1">
        <v>45351</v>
      </c>
      <c r="C263" t="str">
        <f>TEXT(Table1[[#This Row],[signup_date]],"yyyy")</f>
        <v>2024</v>
      </c>
      <c r="D263" t="str">
        <f>TEXT(Table1[[#This Row],[signup_date]],"mmm")</f>
        <v>Feb</v>
      </c>
      <c r="E263" s="3">
        <v>45363</v>
      </c>
      <c r="F263" s="3">
        <v>45846</v>
      </c>
      <c r="G263" s="3" t="str">
        <f>TEXT(Table1[[#This Row],[last_purchase_date]],"yyyy")</f>
        <v>2025</v>
      </c>
      <c r="H263" s="2">
        <f ca="1">IFERROR(TODAY()-Table1[[#This Row],[signup_date]]," - ")</f>
        <v>629</v>
      </c>
      <c r="I263" s="2">
        <f ca="1">IFERROR(TODAY()-Table1[[#This Row],[last_purchase_date]]," - ")</f>
        <v>134</v>
      </c>
      <c r="J263" s="2">
        <f ca="1">IFERROR(1/Table1[[#This Row],[Days_Since_Last_Purchase]],0)</f>
        <v>7.462686567164179E-3</v>
      </c>
      <c r="K263" s="3" t="str">
        <f t="shared" si="8"/>
        <v>Has Purchased</v>
      </c>
      <c r="L263">
        <v>5</v>
      </c>
      <c r="M263">
        <v>128.81</v>
      </c>
      <c r="N263">
        <v>25.76</v>
      </c>
      <c r="O263">
        <v>5.87</v>
      </c>
      <c r="P263" t="s">
        <v>40</v>
      </c>
      <c r="Q263" t="s">
        <v>60</v>
      </c>
      <c r="R263" t="s">
        <v>42</v>
      </c>
      <c r="S263">
        <v>32</v>
      </c>
      <c r="T263" t="s">
        <v>34</v>
      </c>
      <c r="U263" t="s">
        <v>82</v>
      </c>
      <c r="V263" t="s">
        <v>63</v>
      </c>
      <c r="W263" t="s">
        <v>72</v>
      </c>
      <c r="X263">
        <v>0</v>
      </c>
      <c r="Y263">
        <v>0</v>
      </c>
      <c r="Z263">
        <v>1</v>
      </c>
      <c r="AA263">
        <v>1</v>
      </c>
      <c r="AB263">
        <v>1</v>
      </c>
      <c r="AC263" s="2" t="s">
        <v>2542</v>
      </c>
      <c r="AD263" s="2" t="str">
        <f t="shared" si="9"/>
        <v>Never Contacted</v>
      </c>
      <c r="AE263">
        <v>0</v>
      </c>
      <c r="AF263" t="s">
        <v>38</v>
      </c>
      <c r="AG263" t="b">
        <v>0</v>
      </c>
      <c r="AH263" t="b">
        <v>0</v>
      </c>
      <c r="AI263" t="str">
        <f ca="1">IF(OR(Table1[[#This Row],[is_active]]="FALSE",Table1[[#This Row],[Days_Since_Last_Purchase]]&gt;90),"Churned","Active")</f>
        <v>Churned</v>
      </c>
    </row>
    <row r="264" spans="1:35" x14ac:dyDescent="0.25">
      <c r="A264" t="s">
        <v>340</v>
      </c>
      <c r="B264" s="1">
        <v>43998</v>
      </c>
      <c r="C264" t="str">
        <f>TEXT(Table1[[#This Row],[signup_date]],"yyyy")</f>
        <v>2020</v>
      </c>
      <c r="D264" t="str">
        <f>TEXT(Table1[[#This Row],[signup_date]],"mmm")</f>
        <v>Jun</v>
      </c>
      <c r="E264" s="3">
        <v>45816</v>
      </c>
      <c r="F264" s="3">
        <v>45821</v>
      </c>
      <c r="G264" s="3" t="str">
        <f>TEXT(Table1[[#This Row],[last_purchase_date]],"yyyy")</f>
        <v>2025</v>
      </c>
      <c r="H264" s="2">
        <f ca="1">IFERROR(TODAY()-Table1[[#This Row],[signup_date]]," - ")</f>
        <v>1982</v>
      </c>
      <c r="I264" s="2">
        <f ca="1">IFERROR(TODAY()-Table1[[#This Row],[last_purchase_date]]," - ")</f>
        <v>159</v>
      </c>
      <c r="J264" s="2">
        <f ca="1">IFERROR(1/Table1[[#This Row],[Days_Since_Last_Purchase]],0)</f>
        <v>6.2893081761006293E-3</v>
      </c>
      <c r="K264" s="3" t="str">
        <f t="shared" si="8"/>
        <v>Has Purchased</v>
      </c>
      <c r="L264">
        <v>6</v>
      </c>
      <c r="M264">
        <v>118.28</v>
      </c>
      <c r="N264">
        <v>19.71</v>
      </c>
      <c r="O264">
        <v>13.17</v>
      </c>
      <c r="P264" t="s">
        <v>40</v>
      </c>
      <c r="Q264" t="s">
        <v>54</v>
      </c>
      <c r="R264" t="s">
        <v>48</v>
      </c>
      <c r="S264">
        <v>51</v>
      </c>
      <c r="T264" t="s">
        <v>34</v>
      </c>
      <c r="U264" t="s">
        <v>66</v>
      </c>
      <c r="V264" t="s">
        <v>35</v>
      </c>
      <c r="W264" t="s">
        <v>96</v>
      </c>
      <c r="X264">
        <v>0</v>
      </c>
      <c r="Y264">
        <v>0</v>
      </c>
      <c r="Z264">
        <v>0</v>
      </c>
      <c r="AA264">
        <v>0</v>
      </c>
      <c r="AB264">
        <v>1</v>
      </c>
      <c r="AC264" s="3">
        <v>44303</v>
      </c>
      <c r="AD264" s="2" t="str">
        <f t="shared" si="9"/>
        <v>Contacted</v>
      </c>
      <c r="AE264">
        <v>2</v>
      </c>
      <c r="AF264" t="s">
        <v>52</v>
      </c>
      <c r="AG264" t="b">
        <v>1</v>
      </c>
      <c r="AH264" t="b">
        <v>0</v>
      </c>
      <c r="AI264" t="str">
        <f ca="1">IF(OR(Table1[[#This Row],[is_active]]="FALSE",Table1[[#This Row],[Days_Since_Last_Purchase]]&gt;90),"Churned","Active")</f>
        <v>Churned</v>
      </c>
    </row>
    <row r="265" spans="1:35" x14ac:dyDescent="0.25">
      <c r="A265" t="s">
        <v>341</v>
      </c>
      <c r="B265" s="1">
        <v>43845</v>
      </c>
      <c r="C265" t="str">
        <f>TEXT(Table1[[#This Row],[signup_date]],"yyyy")</f>
        <v>2020</v>
      </c>
      <c r="D265" t="str">
        <f>TEXT(Table1[[#This Row],[signup_date]],"mmm")</f>
        <v>Jan</v>
      </c>
      <c r="E265" s="3">
        <v>44172</v>
      </c>
      <c r="F265" s="3">
        <v>44603</v>
      </c>
      <c r="G265" s="3" t="str">
        <f>TEXT(Table1[[#This Row],[last_purchase_date]],"yyyy")</f>
        <v>2022</v>
      </c>
      <c r="H265" s="2">
        <f ca="1">IFERROR(TODAY()-Table1[[#This Row],[signup_date]]," - ")</f>
        <v>2135</v>
      </c>
      <c r="I265" s="2">
        <f ca="1">IFERROR(TODAY()-Table1[[#This Row],[last_purchase_date]]," - ")</f>
        <v>1377</v>
      </c>
      <c r="J265" s="2">
        <f ca="1">IFERROR(1/Table1[[#This Row],[Days_Since_Last_Purchase]],0)</f>
        <v>7.2621641249092229E-4</v>
      </c>
      <c r="K265" s="3" t="str">
        <f t="shared" si="8"/>
        <v>Has Purchased</v>
      </c>
      <c r="L265">
        <v>6</v>
      </c>
      <c r="M265">
        <v>289.85000000000002</v>
      </c>
      <c r="N265">
        <v>48.31</v>
      </c>
      <c r="O265">
        <v>34.479999999999997</v>
      </c>
      <c r="P265" t="s">
        <v>65</v>
      </c>
      <c r="Q265" t="s">
        <v>88</v>
      </c>
      <c r="R265" t="s">
        <v>33</v>
      </c>
      <c r="S265">
        <v>36</v>
      </c>
      <c r="T265" t="s">
        <v>34</v>
      </c>
      <c r="U265" t="s">
        <v>55</v>
      </c>
      <c r="V265" t="s">
        <v>67</v>
      </c>
      <c r="W265" t="s">
        <v>96</v>
      </c>
      <c r="X265">
        <v>0</v>
      </c>
      <c r="Y265">
        <v>0</v>
      </c>
      <c r="Z265">
        <v>0</v>
      </c>
      <c r="AA265">
        <v>2</v>
      </c>
      <c r="AB265">
        <v>1</v>
      </c>
      <c r="AC265" s="2" t="s">
        <v>2542</v>
      </c>
      <c r="AD265" s="2" t="str">
        <f t="shared" si="9"/>
        <v>Never Contacted</v>
      </c>
      <c r="AE265">
        <v>1</v>
      </c>
      <c r="AF265" t="s">
        <v>38</v>
      </c>
      <c r="AG265" t="b">
        <v>1</v>
      </c>
      <c r="AH265" t="b">
        <v>1</v>
      </c>
      <c r="AI265" t="str">
        <f ca="1">IF(OR(Table1[[#This Row],[is_active]]="FALSE",Table1[[#This Row],[Days_Since_Last_Purchase]]&gt;90),"Churned","Active")</f>
        <v>Churned</v>
      </c>
    </row>
    <row r="266" spans="1:35" x14ac:dyDescent="0.25">
      <c r="A266" t="s">
        <v>342</v>
      </c>
      <c r="B266" s="1">
        <v>45145</v>
      </c>
      <c r="C266" t="str">
        <f>TEXT(Table1[[#This Row],[signup_date]],"yyyy")</f>
        <v>2023</v>
      </c>
      <c r="D266" t="str">
        <f>TEXT(Table1[[#This Row],[signup_date]],"mmm")</f>
        <v>Aug</v>
      </c>
      <c r="E266" s="3">
        <v>45173</v>
      </c>
      <c r="F266" s="3">
        <v>45916</v>
      </c>
      <c r="G266" s="3" t="str">
        <f>TEXT(Table1[[#This Row],[last_purchase_date]],"yyyy")</f>
        <v>2025</v>
      </c>
      <c r="H266" s="2">
        <f ca="1">IFERROR(TODAY()-Table1[[#This Row],[signup_date]]," - ")</f>
        <v>835</v>
      </c>
      <c r="I266" s="2">
        <f ca="1">IFERROR(TODAY()-Table1[[#This Row],[last_purchase_date]]," - ")</f>
        <v>64</v>
      </c>
      <c r="J266" s="2">
        <f ca="1">IFERROR(1/Table1[[#This Row],[Days_Since_Last_Purchase]],0)</f>
        <v>1.5625E-2</v>
      </c>
      <c r="K266" s="3" t="str">
        <f t="shared" si="8"/>
        <v>Has Purchased</v>
      </c>
      <c r="L266">
        <v>3</v>
      </c>
      <c r="M266">
        <v>223.69</v>
      </c>
      <c r="N266">
        <v>74.56</v>
      </c>
      <c r="O266">
        <v>121.01</v>
      </c>
      <c r="P266" t="s">
        <v>87</v>
      </c>
      <c r="Q266" t="s">
        <v>32</v>
      </c>
      <c r="R266" t="s">
        <v>42</v>
      </c>
      <c r="S266">
        <v>23</v>
      </c>
      <c r="T266" t="s">
        <v>70</v>
      </c>
      <c r="U266" t="s">
        <v>50</v>
      </c>
      <c r="V266" t="s">
        <v>44</v>
      </c>
      <c r="W266" t="s">
        <v>100</v>
      </c>
      <c r="X266">
        <v>0</v>
      </c>
      <c r="Y266">
        <v>0</v>
      </c>
      <c r="Z266">
        <v>0</v>
      </c>
      <c r="AA266">
        <v>0</v>
      </c>
      <c r="AB266">
        <v>1</v>
      </c>
      <c r="AC266" s="2" t="s">
        <v>2542</v>
      </c>
      <c r="AD266" s="2" t="str">
        <f t="shared" si="9"/>
        <v>Never Contacted</v>
      </c>
      <c r="AE266">
        <v>0</v>
      </c>
      <c r="AF266" t="s">
        <v>73</v>
      </c>
      <c r="AG266" t="b">
        <v>0</v>
      </c>
      <c r="AH266" t="b">
        <v>0</v>
      </c>
      <c r="AI266" t="str">
        <f ca="1">IF(OR(Table1[[#This Row],[is_active]]="FALSE",Table1[[#This Row],[Days_Since_Last_Purchase]]&gt;90),"Churned","Active")</f>
        <v>Active</v>
      </c>
    </row>
    <row r="267" spans="1:35" x14ac:dyDescent="0.25">
      <c r="A267" t="s">
        <v>343</v>
      </c>
      <c r="B267" s="1">
        <v>44033</v>
      </c>
      <c r="C267" t="str">
        <f>TEXT(Table1[[#This Row],[signup_date]],"yyyy")</f>
        <v>2020</v>
      </c>
      <c r="D267" t="str">
        <f>TEXT(Table1[[#This Row],[signup_date]],"mmm")</f>
        <v>Jul</v>
      </c>
      <c r="E267" s="3">
        <v>44483</v>
      </c>
      <c r="F267" s="3">
        <v>45236</v>
      </c>
      <c r="G267" s="3" t="str">
        <f>TEXT(Table1[[#This Row],[last_purchase_date]],"yyyy")</f>
        <v>2023</v>
      </c>
      <c r="H267" s="2">
        <f ca="1">IFERROR(TODAY()-Table1[[#This Row],[signup_date]]," - ")</f>
        <v>1947</v>
      </c>
      <c r="I267" s="2">
        <f ca="1">IFERROR(TODAY()-Table1[[#This Row],[last_purchase_date]]," - ")</f>
        <v>744</v>
      </c>
      <c r="J267" s="2">
        <f ca="1">IFERROR(1/Table1[[#This Row],[Days_Since_Last_Purchase]],0)</f>
        <v>1.3440860215053765E-3</v>
      </c>
      <c r="K267" s="3" t="str">
        <f t="shared" si="8"/>
        <v>Has Purchased</v>
      </c>
      <c r="L267">
        <v>6</v>
      </c>
      <c r="M267">
        <v>276.89</v>
      </c>
      <c r="N267">
        <v>46.15</v>
      </c>
      <c r="O267">
        <v>57.36</v>
      </c>
      <c r="P267" t="s">
        <v>40</v>
      </c>
      <c r="Q267" t="s">
        <v>62</v>
      </c>
      <c r="R267" t="s">
        <v>33</v>
      </c>
      <c r="S267">
        <v>31</v>
      </c>
      <c r="T267" t="s">
        <v>34</v>
      </c>
      <c r="U267" t="s">
        <v>35</v>
      </c>
      <c r="V267" t="s">
        <v>35</v>
      </c>
      <c r="W267" t="s">
        <v>100</v>
      </c>
      <c r="X267">
        <v>0</v>
      </c>
      <c r="Y267">
        <v>0</v>
      </c>
      <c r="Z267">
        <v>0</v>
      </c>
      <c r="AA267">
        <v>0</v>
      </c>
      <c r="AB267">
        <v>4</v>
      </c>
      <c r="AC267" s="3">
        <v>44940</v>
      </c>
      <c r="AD267" s="2" t="str">
        <f t="shared" si="9"/>
        <v>Contacted</v>
      </c>
      <c r="AE267">
        <v>0</v>
      </c>
      <c r="AF267" t="s">
        <v>38</v>
      </c>
      <c r="AG267" t="b">
        <v>1</v>
      </c>
      <c r="AH267" t="b">
        <v>1</v>
      </c>
      <c r="AI267" t="str">
        <f ca="1">IF(OR(Table1[[#This Row],[is_active]]="FALSE",Table1[[#This Row],[Days_Since_Last_Purchase]]&gt;90),"Churned","Active")</f>
        <v>Churned</v>
      </c>
    </row>
    <row r="268" spans="1:35" x14ac:dyDescent="0.25">
      <c r="A268" t="s">
        <v>344</v>
      </c>
      <c r="B268" s="1">
        <v>44330</v>
      </c>
      <c r="C268" t="str">
        <f>TEXT(Table1[[#This Row],[signup_date]],"yyyy")</f>
        <v>2021</v>
      </c>
      <c r="D268" t="str">
        <f>TEXT(Table1[[#This Row],[signup_date]],"mmm")</f>
        <v>May</v>
      </c>
      <c r="E268" s="3">
        <v>44756</v>
      </c>
      <c r="F268" s="3">
        <v>44833</v>
      </c>
      <c r="G268" s="3" t="str">
        <f>TEXT(Table1[[#This Row],[last_purchase_date]],"yyyy")</f>
        <v>2022</v>
      </c>
      <c r="H268" s="2">
        <f ca="1">IFERROR(TODAY()-Table1[[#This Row],[signup_date]]," - ")</f>
        <v>1650</v>
      </c>
      <c r="I268" s="2">
        <f ca="1">IFERROR(TODAY()-Table1[[#This Row],[last_purchase_date]]," - ")</f>
        <v>1147</v>
      </c>
      <c r="J268" s="2">
        <f ca="1">IFERROR(1/Table1[[#This Row],[Days_Since_Last_Purchase]],0)</f>
        <v>8.7183958151700091E-4</v>
      </c>
      <c r="K268" s="3" t="str">
        <f t="shared" si="8"/>
        <v>Has Purchased</v>
      </c>
      <c r="L268">
        <v>5</v>
      </c>
      <c r="M268">
        <v>8</v>
      </c>
      <c r="N268">
        <v>1.6</v>
      </c>
      <c r="O268">
        <v>1.52</v>
      </c>
      <c r="P268" t="s">
        <v>87</v>
      </c>
      <c r="Q268" t="s">
        <v>88</v>
      </c>
      <c r="R268" t="s">
        <v>48</v>
      </c>
      <c r="S268">
        <v>29</v>
      </c>
      <c r="T268" t="s">
        <v>70</v>
      </c>
      <c r="U268" t="s">
        <v>43</v>
      </c>
      <c r="V268" t="s">
        <v>56</v>
      </c>
      <c r="W268" t="s">
        <v>51</v>
      </c>
      <c r="X268">
        <v>0</v>
      </c>
      <c r="Y268">
        <v>0</v>
      </c>
      <c r="Z268">
        <v>0</v>
      </c>
      <c r="AA268">
        <v>1</v>
      </c>
      <c r="AB268">
        <v>1</v>
      </c>
      <c r="AC268" s="2" t="s">
        <v>2542</v>
      </c>
      <c r="AD268" s="2" t="str">
        <f t="shared" si="9"/>
        <v>Never Contacted</v>
      </c>
      <c r="AE268">
        <v>0</v>
      </c>
      <c r="AF268" t="s">
        <v>52</v>
      </c>
      <c r="AG268" t="b">
        <v>1</v>
      </c>
      <c r="AH268" t="b">
        <v>0</v>
      </c>
      <c r="AI268" t="str">
        <f ca="1">IF(OR(Table1[[#This Row],[is_active]]="FALSE",Table1[[#This Row],[Days_Since_Last_Purchase]]&gt;90),"Churned","Active")</f>
        <v>Churned</v>
      </c>
    </row>
    <row r="269" spans="1:35" x14ac:dyDescent="0.25">
      <c r="A269" t="s">
        <v>345</v>
      </c>
      <c r="B269" s="1">
        <v>44380</v>
      </c>
      <c r="C269" t="str">
        <f>TEXT(Table1[[#This Row],[signup_date]],"yyyy")</f>
        <v>2021</v>
      </c>
      <c r="D269" t="str">
        <f>TEXT(Table1[[#This Row],[signup_date]],"mmm")</f>
        <v>Jul</v>
      </c>
      <c r="E269" s="3">
        <v>44927</v>
      </c>
      <c r="F269" s="3">
        <v>44971</v>
      </c>
      <c r="G269" s="3" t="str">
        <f>TEXT(Table1[[#This Row],[last_purchase_date]],"yyyy")</f>
        <v>2023</v>
      </c>
      <c r="H269" s="2">
        <f ca="1">IFERROR(TODAY()-Table1[[#This Row],[signup_date]]," - ")</f>
        <v>1600</v>
      </c>
      <c r="I269" s="2">
        <f ca="1">IFERROR(TODAY()-Table1[[#This Row],[last_purchase_date]]," - ")</f>
        <v>1009</v>
      </c>
      <c r="J269" s="2">
        <f ca="1">IFERROR(1/Table1[[#This Row],[Days_Since_Last_Purchase]],0)</f>
        <v>9.9108027750247768E-4</v>
      </c>
      <c r="K269" s="3" t="str">
        <f t="shared" si="8"/>
        <v>Has Purchased</v>
      </c>
      <c r="L269">
        <v>5</v>
      </c>
      <c r="M269">
        <v>52.42</v>
      </c>
      <c r="N269">
        <v>10.48</v>
      </c>
      <c r="O269">
        <v>12.89</v>
      </c>
      <c r="P269" t="s">
        <v>59</v>
      </c>
      <c r="Q269" t="s">
        <v>104</v>
      </c>
      <c r="R269" t="s">
        <v>48</v>
      </c>
      <c r="S269">
        <v>51</v>
      </c>
      <c r="T269" t="s">
        <v>34</v>
      </c>
      <c r="U269" t="s">
        <v>50</v>
      </c>
      <c r="V269" t="s">
        <v>44</v>
      </c>
      <c r="W269" t="s">
        <v>96</v>
      </c>
      <c r="X269">
        <v>0</v>
      </c>
      <c r="Y269">
        <v>0</v>
      </c>
      <c r="Z269">
        <v>0</v>
      </c>
      <c r="AA269">
        <v>0</v>
      </c>
      <c r="AB269">
        <v>1</v>
      </c>
      <c r="AC269" s="3">
        <v>45510</v>
      </c>
      <c r="AD269" s="2" t="str">
        <f t="shared" si="9"/>
        <v>Contacted</v>
      </c>
      <c r="AE269">
        <v>2</v>
      </c>
      <c r="AF269" t="s">
        <v>38</v>
      </c>
      <c r="AG269" t="b">
        <v>1</v>
      </c>
      <c r="AH269" t="b">
        <v>0</v>
      </c>
      <c r="AI269" t="str">
        <f ca="1">IF(OR(Table1[[#This Row],[is_active]]="FALSE",Table1[[#This Row],[Days_Since_Last_Purchase]]&gt;90),"Churned","Active")</f>
        <v>Churned</v>
      </c>
    </row>
    <row r="270" spans="1:35" x14ac:dyDescent="0.25">
      <c r="A270" t="s">
        <v>346</v>
      </c>
      <c r="B270" s="1">
        <v>45388</v>
      </c>
      <c r="C270" t="str">
        <f>TEXT(Table1[[#This Row],[signup_date]],"yyyy")</f>
        <v>2024</v>
      </c>
      <c r="D270" t="str">
        <f>TEXT(Table1[[#This Row],[signup_date]],"mmm")</f>
        <v>Apr</v>
      </c>
      <c r="E270" s="3">
        <v>45876</v>
      </c>
      <c r="F270" s="3">
        <v>45914</v>
      </c>
      <c r="G270" s="3" t="str">
        <f>TEXT(Table1[[#This Row],[last_purchase_date]],"yyyy")</f>
        <v>2025</v>
      </c>
      <c r="H270" s="2">
        <f ca="1">IFERROR(TODAY()-Table1[[#This Row],[signup_date]]," - ")</f>
        <v>592</v>
      </c>
      <c r="I270" s="2">
        <f ca="1">IFERROR(TODAY()-Table1[[#This Row],[last_purchase_date]]," - ")</f>
        <v>66</v>
      </c>
      <c r="J270" s="2">
        <f ca="1">IFERROR(1/Table1[[#This Row],[Days_Since_Last_Purchase]],0)</f>
        <v>1.5151515151515152E-2</v>
      </c>
      <c r="K270" s="3" t="str">
        <f t="shared" si="8"/>
        <v>Has Purchased</v>
      </c>
      <c r="L270">
        <v>7</v>
      </c>
      <c r="M270">
        <v>353.8</v>
      </c>
      <c r="N270">
        <v>50.54</v>
      </c>
      <c r="O270">
        <v>76.98</v>
      </c>
      <c r="P270" t="s">
        <v>31</v>
      </c>
      <c r="Q270" t="s">
        <v>88</v>
      </c>
      <c r="R270" t="s">
        <v>33</v>
      </c>
      <c r="S270">
        <v>16</v>
      </c>
      <c r="T270" t="s">
        <v>49</v>
      </c>
      <c r="U270" t="s">
        <v>66</v>
      </c>
      <c r="V270" t="s">
        <v>63</v>
      </c>
      <c r="W270" t="s">
        <v>100</v>
      </c>
      <c r="X270">
        <v>0</v>
      </c>
      <c r="Y270">
        <v>0</v>
      </c>
      <c r="Z270">
        <v>0</v>
      </c>
      <c r="AA270">
        <v>0</v>
      </c>
      <c r="AB270">
        <v>2</v>
      </c>
      <c r="AC270" s="3">
        <v>45944</v>
      </c>
      <c r="AD270" s="2" t="str">
        <f t="shared" si="9"/>
        <v>Contacted</v>
      </c>
      <c r="AE270">
        <v>6</v>
      </c>
      <c r="AF270" t="s">
        <v>38</v>
      </c>
      <c r="AG270" t="b">
        <v>1</v>
      </c>
      <c r="AH270" t="b">
        <v>1</v>
      </c>
      <c r="AI270" t="str">
        <f ca="1">IF(OR(Table1[[#This Row],[is_active]]="FALSE",Table1[[#This Row],[Days_Since_Last_Purchase]]&gt;90),"Churned","Active")</f>
        <v>Active</v>
      </c>
    </row>
    <row r="271" spans="1:35" x14ac:dyDescent="0.25">
      <c r="A271" t="s">
        <v>347</v>
      </c>
      <c r="B271" s="1">
        <v>45054</v>
      </c>
      <c r="C271" t="str">
        <f>TEXT(Table1[[#This Row],[signup_date]],"yyyy")</f>
        <v>2023</v>
      </c>
      <c r="D271" t="str">
        <f>TEXT(Table1[[#This Row],[signup_date]],"mmm")</f>
        <v>May</v>
      </c>
      <c r="E271" s="3">
        <v>45503</v>
      </c>
      <c r="F271" s="3">
        <v>45833</v>
      </c>
      <c r="G271" s="3" t="str">
        <f>TEXT(Table1[[#This Row],[last_purchase_date]],"yyyy")</f>
        <v>2025</v>
      </c>
      <c r="H271" s="2">
        <f ca="1">IFERROR(TODAY()-Table1[[#This Row],[signup_date]]," - ")</f>
        <v>926</v>
      </c>
      <c r="I271" s="2">
        <f ca="1">IFERROR(TODAY()-Table1[[#This Row],[last_purchase_date]]," - ")</f>
        <v>147</v>
      </c>
      <c r="J271" s="2">
        <f ca="1">IFERROR(1/Table1[[#This Row],[Days_Since_Last_Purchase]],0)</f>
        <v>6.8027210884353739E-3</v>
      </c>
      <c r="K271" s="3" t="str">
        <f t="shared" si="8"/>
        <v>Has Purchased</v>
      </c>
      <c r="L271">
        <v>3</v>
      </c>
      <c r="M271">
        <v>2.8</v>
      </c>
      <c r="N271">
        <v>0.93</v>
      </c>
      <c r="O271">
        <v>0</v>
      </c>
      <c r="P271" t="s">
        <v>59</v>
      </c>
      <c r="Q271" t="s">
        <v>32</v>
      </c>
      <c r="R271" t="s">
        <v>42</v>
      </c>
      <c r="S271">
        <v>22</v>
      </c>
      <c r="T271" t="s">
        <v>70</v>
      </c>
      <c r="U271" t="s">
        <v>35</v>
      </c>
      <c r="V271" t="s">
        <v>56</v>
      </c>
      <c r="W271" t="s">
        <v>72</v>
      </c>
      <c r="X271">
        <v>0</v>
      </c>
      <c r="Y271">
        <v>1</v>
      </c>
      <c r="Z271">
        <v>0</v>
      </c>
      <c r="AA271">
        <v>0</v>
      </c>
      <c r="AB271">
        <v>0</v>
      </c>
      <c r="AC271" s="3">
        <v>45665</v>
      </c>
      <c r="AD271" s="2" t="str">
        <f t="shared" si="9"/>
        <v>Contacted</v>
      </c>
      <c r="AE271">
        <v>0</v>
      </c>
      <c r="AF271" t="s">
        <v>73</v>
      </c>
      <c r="AG271" t="b">
        <v>1</v>
      </c>
      <c r="AH271" t="b">
        <v>1</v>
      </c>
      <c r="AI271" t="str">
        <f ca="1">IF(OR(Table1[[#This Row],[is_active]]="FALSE",Table1[[#This Row],[Days_Since_Last_Purchase]]&gt;90),"Churned","Active")</f>
        <v>Churned</v>
      </c>
    </row>
    <row r="272" spans="1:35" x14ac:dyDescent="0.25">
      <c r="A272" t="s">
        <v>348</v>
      </c>
      <c r="B272" s="1">
        <v>45399</v>
      </c>
      <c r="C272" t="str">
        <f>TEXT(Table1[[#This Row],[signup_date]],"yyyy")</f>
        <v>2024</v>
      </c>
      <c r="D272" t="str">
        <f>TEXT(Table1[[#This Row],[signup_date]],"mmm")</f>
        <v>Apr</v>
      </c>
      <c r="E272" s="3">
        <v>45622</v>
      </c>
      <c r="F272" s="3">
        <v>45938</v>
      </c>
      <c r="G272" s="3" t="str">
        <f>TEXT(Table1[[#This Row],[last_purchase_date]],"yyyy")</f>
        <v>2025</v>
      </c>
      <c r="H272" s="2">
        <f ca="1">IFERROR(TODAY()-Table1[[#This Row],[signup_date]]," - ")</f>
        <v>581</v>
      </c>
      <c r="I272" s="2">
        <f ca="1">IFERROR(TODAY()-Table1[[#This Row],[last_purchase_date]]," - ")</f>
        <v>42</v>
      </c>
      <c r="J272" s="2">
        <f ca="1">IFERROR(1/Table1[[#This Row],[Days_Since_Last_Purchase]],0)</f>
        <v>2.3809523809523808E-2</v>
      </c>
      <c r="K272" s="3" t="str">
        <f t="shared" si="8"/>
        <v>Has Purchased</v>
      </c>
      <c r="L272">
        <v>2</v>
      </c>
      <c r="M272">
        <v>61.19</v>
      </c>
      <c r="N272">
        <v>30.6</v>
      </c>
      <c r="O272">
        <v>10.67</v>
      </c>
      <c r="P272" t="s">
        <v>40</v>
      </c>
      <c r="Q272" t="s">
        <v>62</v>
      </c>
      <c r="R272" t="s">
        <v>48</v>
      </c>
      <c r="S272">
        <v>40</v>
      </c>
      <c r="T272" t="s">
        <v>34</v>
      </c>
      <c r="U272" t="s">
        <v>35</v>
      </c>
      <c r="V272" t="s">
        <v>67</v>
      </c>
      <c r="W272" t="s">
        <v>51</v>
      </c>
      <c r="X272">
        <v>0</v>
      </c>
      <c r="Y272">
        <v>0</v>
      </c>
      <c r="Z272">
        <v>0</v>
      </c>
      <c r="AA272">
        <v>0</v>
      </c>
      <c r="AB272">
        <v>0</v>
      </c>
      <c r="AC272" s="2" t="s">
        <v>2542</v>
      </c>
      <c r="AD272" s="2" t="str">
        <f t="shared" si="9"/>
        <v>Never Contacted</v>
      </c>
      <c r="AE272">
        <v>9</v>
      </c>
      <c r="AF272" t="s">
        <v>73</v>
      </c>
      <c r="AG272" t="b">
        <v>1</v>
      </c>
      <c r="AH272" t="b">
        <v>0</v>
      </c>
      <c r="AI272" t="str">
        <f ca="1">IF(OR(Table1[[#This Row],[is_active]]="FALSE",Table1[[#This Row],[Days_Since_Last_Purchase]]&gt;90),"Churned","Active")</f>
        <v>Active</v>
      </c>
    </row>
    <row r="273" spans="1:35" x14ac:dyDescent="0.25">
      <c r="A273" t="s">
        <v>349</v>
      </c>
      <c r="B273" s="1">
        <v>45271</v>
      </c>
      <c r="C273" t="str">
        <f>TEXT(Table1[[#This Row],[signup_date]],"yyyy")</f>
        <v>2023</v>
      </c>
      <c r="D273" t="str">
        <f>TEXT(Table1[[#This Row],[signup_date]],"mmm")</f>
        <v>Dec</v>
      </c>
      <c r="E273" s="3">
        <v>45888</v>
      </c>
      <c r="F273" s="3">
        <v>45924</v>
      </c>
      <c r="G273" s="3" t="str">
        <f>TEXT(Table1[[#This Row],[last_purchase_date]],"yyyy")</f>
        <v>2025</v>
      </c>
      <c r="H273" s="2">
        <f ca="1">IFERROR(TODAY()-Table1[[#This Row],[signup_date]]," - ")</f>
        <v>709</v>
      </c>
      <c r="I273" s="2">
        <f ca="1">IFERROR(TODAY()-Table1[[#This Row],[last_purchase_date]]," - ")</f>
        <v>56</v>
      </c>
      <c r="J273" s="2">
        <f ca="1">IFERROR(1/Table1[[#This Row],[Days_Since_Last_Purchase]],0)</f>
        <v>1.7857142857142856E-2</v>
      </c>
      <c r="K273" s="3" t="str">
        <f t="shared" si="8"/>
        <v>Has Purchased</v>
      </c>
      <c r="L273">
        <v>3</v>
      </c>
      <c r="M273">
        <v>265.83</v>
      </c>
      <c r="N273">
        <v>88.61</v>
      </c>
      <c r="O273">
        <v>142.65</v>
      </c>
      <c r="P273" t="s">
        <v>59</v>
      </c>
      <c r="Q273" t="s">
        <v>41</v>
      </c>
      <c r="R273" t="s">
        <v>42</v>
      </c>
      <c r="S273">
        <v>28</v>
      </c>
      <c r="T273" t="s">
        <v>70</v>
      </c>
      <c r="U273" t="s">
        <v>55</v>
      </c>
      <c r="V273" t="s">
        <v>35</v>
      </c>
      <c r="W273" t="s">
        <v>85</v>
      </c>
      <c r="X273">
        <v>0</v>
      </c>
      <c r="Y273">
        <v>0</v>
      </c>
      <c r="Z273">
        <v>0</v>
      </c>
      <c r="AA273">
        <v>0</v>
      </c>
      <c r="AB273">
        <v>0</v>
      </c>
      <c r="AC273" s="3">
        <v>45294</v>
      </c>
      <c r="AD273" s="2" t="str">
        <f t="shared" si="9"/>
        <v>Contacted</v>
      </c>
      <c r="AE273">
        <v>10</v>
      </c>
      <c r="AF273" t="s">
        <v>52</v>
      </c>
      <c r="AG273" t="b">
        <v>0</v>
      </c>
      <c r="AH273" t="b">
        <v>1</v>
      </c>
      <c r="AI273" t="str">
        <f ca="1">IF(OR(Table1[[#This Row],[is_active]]="FALSE",Table1[[#This Row],[Days_Since_Last_Purchase]]&gt;90),"Churned","Active")</f>
        <v>Active</v>
      </c>
    </row>
    <row r="274" spans="1:35" x14ac:dyDescent="0.25">
      <c r="A274" t="s">
        <v>350</v>
      </c>
      <c r="B274" s="1">
        <v>45619</v>
      </c>
      <c r="C274" t="str">
        <f>TEXT(Table1[[#This Row],[signup_date]],"yyyy")</f>
        <v>2024</v>
      </c>
      <c r="D274" t="str">
        <f>TEXT(Table1[[#This Row],[signup_date]],"mmm")</f>
        <v>Nov</v>
      </c>
      <c r="E274" s="3">
        <v>45886</v>
      </c>
      <c r="F274" s="3">
        <v>45890</v>
      </c>
      <c r="G274" s="3" t="str">
        <f>TEXT(Table1[[#This Row],[last_purchase_date]],"yyyy")</f>
        <v>2025</v>
      </c>
      <c r="H274" s="2">
        <f ca="1">IFERROR(TODAY()-Table1[[#This Row],[signup_date]]," - ")</f>
        <v>361</v>
      </c>
      <c r="I274" s="2">
        <f ca="1">IFERROR(TODAY()-Table1[[#This Row],[last_purchase_date]]," - ")</f>
        <v>90</v>
      </c>
      <c r="J274" s="2">
        <f ca="1">IFERROR(1/Table1[[#This Row],[Days_Since_Last_Purchase]],0)</f>
        <v>1.1111111111111112E-2</v>
      </c>
      <c r="K274" s="3" t="str">
        <f t="shared" si="8"/>
        <v>Has Purchased</v>
      </c>
      <c r="L274">
        <v>2</v>
      </c>
      <c r="M274">
        <v>30.63</v>
      </c>
      <c r="N274">
        <v>15.32</v>
      </c>
      <c r="O274">
        <v>25.21</v>
      </c>
      <c r="P274" t="s">
        <v>40</v>
      </c>
      <c r="Q274" t="s">
        <v>41</v>
      </c>
      <c r="R274" t="s">
        <v>48</v>
      </c>
      <c r="S274">
        <v>20</v>
      </c>
      <c r="T274" t="s">
        <v>70</v>
      </c>
      <c r="U274" t="s">
        <v>82</v>
      </c>
      <c r="V274" t="s">
        <v>56</v>
      </c>
      <c r="W274" t="s">
        <v>36</v>
      </c>
      <c r="X274">
        <v>0</v>
      </c>
      <c r="Y274">
        <v>0</v>
      </c>
      <c r="Z274">
        <v>0</v>
      </c>
      <c r="AA274">
        <v>0</v>
      </c>
      <c r="AB274">
        <v>1</v>
      </c>
      <c r="AC274" s="2" t="s">
        <v>2542</v>
      </c>
      <c r="AD274" s="2" t="str">
        <f t="shared" si="9"/>
        <v>Never Contacted</v>
      </c>
      <c r="AE274">
        <v>10</v>
      </c>
      <c r="AF274" t="s">
        <v>73</v>
      </c>
      <c r="AG274" t="b">
        <v>1</v>
      </c>
      <c r="AH274" t="b">
        <v>1</v>
      </c>
      <c r="AI274" t="str">
        <f ca="1">IF(OR(Table1[[#This Row],[is_active]]="FALSE",Table1[[#This Row],[Days_Since_Last_Purchase]]&gt;90),"Churned","Active")</f>
        <v>Active</v>
      </c>
    </row>
    <row r="275" spans="1:35" x14ac:dyDescent="0.25">
      <c r="A275" t="s">
        <v>351</v>
      </c>
      <c r="B275" s="1">
        <v>45072</v>
      </c>
      <c r="C275" t="str">
        <f>TEXT(Table1[[#This Row],[signup_date]],"yyyy")</f>
        <v>2023</v>
      </c>
      <c r="D275" t="str">
        <f>TEXT(Table1[[#This Row],[signup_date]],"mmm")</f>
        <v>May</v>
      </c>
      <c r="E275" s="3">
        <v>45423</v>
      </c>
      <c r="F275" s="3">
        <v>45855</v>
      </c>
      <c r="G275" s="3" t="str">
        <f>TEXT(Table1[[#This Row],[last_purchase_date]],"yyyy")</f>
        <v>2025</v>
      </c>
      <c r="H275" s="2">
        <f ca="1">IFERROR(TODAY()-Table1[[#This Row],[signup_date]]," - ")</f>
        <v>908</v>
      </c>
      <c r="I275" s="2">
        <f ca="1">IFERROR(TODAY()-Table1[[#This Row],[last_purchase_date]]," - ")</f>
        <v>125</v>
      </c>
      <c r="J275" s="2">
        <f ca="1">IFERROR(1/Table1[[#This Row],[Days_Since_Last_Purchase]],0)</f>
        <v>8.0000000000000002E-3</v>
      </c>
      <c r="K275" s="3" t="str">
        <f t="shared" si="8"/>
        <v>Has Purchased</v>
      </c>
      <c r="L275">
        <v>5</v>
      </c>
      <c r="M275">
        <v>255.27</v>
      </c>
      <c r="N275">
        <v>51.05</v>
      </c>
      <c r="O275">
        <v>84.17</v>
      </c>
      <c r="P275" t="s">
        <v>31</v>
      </c>
      <c r="Q275" t="s">
        <v>60</v>
      </c>
      <c r="R275" t="s">
        <v>42</v>
      </c>
      <c r="S275">
        <v>45</v>
      </c>
      <c r="T275" t="s">
        <v>34</v>
      </c>
      <c r="U275" t="s">
        <v>66</v>
      </c>
      <c r="V275" t="s">
        <v>44</v>
      </c>
      <c r="W275" t="s">
        <v>72</v>
      </c>
      <c r="X275">
        <v>0</v>
      </c>
      <c r="Y275">
        <v>2</v>
      </c>
      <c r="Z275">
        <v>0</v>
      </c>
      <c r="AA275">
        <v>0</v>
      </c>
      <c r="AB275">
        <v>1</v>
      </c>
      <c r="AC275" s="3">
        <v>45201</v>
      </c>
      <c r="AD275" s="2" t="str">
        <f t="shared" si="9"/>
        <v>Contacted</v>
      </c>
      <c r="AE275">
        <v>0</v>
      </c>
      <c r="AF275" t="s">
        <v>52</v>
      </c>
      <c r="AG275" t="b">
        <v>0</v>
      </c>
      <c r="AH275" t="b">
        <v>0</v>
      </c>
      <c r="AI275" t="str">
        <f ca="1">IF(OR(Table1[[#This Row],[is_active]]="FALSE",Table1[[#This Row],[Days_Since_Last_Purchase]]&gt;90),"Churned","Active")</f>
        <v>Churned</v>
      </c>
    </row>
    <row r="276" spans="1:35" x14ac:dyDescent="0.25">
      <c r="A276" t="s">
        <v>352</v>
      </c>
      <c r="B276" s="1">
        <v>44943</v>
      </c>
      <c r="C276" t="str">
        <f>TEXT(Table1[[#This Row],[signup_date]],"yyyy")</f>
        <v>2023</v>
      </c>
      <c r="D276" t="str">
        <f>TEXT(Table1[[#This Row],[signup_date]],"mmm")</f>
        <v>Jan</v>
      </c>
      <c r="E276" s="3">
        <v>45448</v>
      </c>
      <c r="F276" s="3">
        <v>45943</v>
      </c>
      <c r="G276" s="3" t="str">
        <f>TEXT(Table1[[#This Row],[last_purchase_date]],"yyyy")</f>
        <v>2025</v>
      </c>
      <c r="H276" s="2">
        <f ca="1">IFERROR(TODAY()-Table1[[#This Row],[signup_date]]," - ")</f>
        <v>1037</v>
      </c>
      <c r="I276" s="2">
        <f ca="1">IFERROR(TODAY()-Table1[[#This Row],[last_purchase_date]]," - ")</f>
        <v>37</v>
      </c>
      <c r="J276" s="2">
        <f ca="1">IFERROR(1/Table1[[#This Row],[Days_Since_Last_Purchase]],0)</f>
        <v>2.7027027027027029E-2</v>
      </c>
      <c r="K276" s="3" t="str">
        <f t="shared" si="8"/>
        <v>Has Purchased</v>
      </c>
      <c r="L276">
        <v>3</v>
      </c>
      <c r="M276">
        <v>322.33</v>
      </c>
      <c r="N276">
        <v>107.44</v>
      </c>
      <c r="O276">
        <v>209.1</v>
      </c>
      <c r="P276" t="s">
        <v>59</v>
      </c>
      <c r="Q276" t="s">
        <v>76</v>
      </c>
      <c r="R276" t="s">
        <v>48</v>
      </c>
      <c r="S276">
        <v>17</v>
      </c>
      <c r="T276" t="s">
        <v>49</v>
      </c>
      <c r="U276" t="s">
        <v>90</v>
      </c>
      <c r="V276" t="s">
        <v>35</v>
      </c>
      <c r="W276" t="s">
        <v>100</v>
      </c>
      <c r="X276">
        <v>2</v>
      </c>
      <c r="Y276">
        <v>0</v>
      </c>
      <c r="Z276">
        <v>1</v>
      </c>
      <c r="AA276">
        <v>0</v>
      </c>
      <c r="AB276">
        <v>0</v>
      </c>
      <c r="AC276" s="3">
        <v>45525</v>
      </c>
      <c r="AD276" s="2" t="str">
        <f t="shared" si="9"/>
        <v>Contacted</v>
      </c>
      <c r="AE276">
        <v>0</v>
      </c>
      <c r="AF276" t="s">
        <v>73</v>
      </c>
      <c r="AG276" t="b">
        <v>1</v>
      </c>
      <c r="AH276" t="b">
        <v>0</v>
      </c>
      <c r="AI276" t="str">
        <f ca="1">IF(OR(Table1[[#This Row],[is_active]]="FALSE",Table1[[#This Row],[Days_Since_Last_Purchase]]&gt;90),"Churned","Active")</f>
        <v>Active</v>
      </c>
    </row>
    <row r="277" spans="1:35" x14ac:dyDescent="0.25">
      <c r="A277" t="s">
        <v>353</v>
      </c>
      <c r="B277" s="1">
        <v>44314</v>
      </c>
      <c r="C277" t="str">
        <f>TEXT(Table1[[#This Row],[signup_date]],"yyyy")</f>
        <v>2021</v>
      </c>
      <c r="D277" t="str">
        <f>TEXT(Table1[[#This Row],[signup_date]],"mmm")</f>
        <v>Apr</v>
      </c>
      <c r="E277" s="3">
        <v>44801</v>
      </c>
      <c r="F277" s="3">
        <v>45443</v>
      </c>
      <c r="G277" s="3" t="str">
        <f>TEXT(Table1[[#This Row],[last_purchase_date]],"yyyy")</f>
        <v>2024</v>
      </c>
      <c r="H277" s="2">
        <f ca="1">IFERROR(TODAY()-Table1[[#This Row],[signup_date]]," - ")</f>
        <v>1666</v>
      </c>
      <c r="I277" s="2">
        <f ca="1">IFERROR(TODAY()-Table1[[#This Row],[last_purchase_date]]," - ")</f>
        <v>537</v>
      </c>
      <c r="J277" s="2">
        <f ca="1">IFERROR(1/Table1[[#This Row],[Days_Since_Last_Purchase]],0)</f>
        <v>1.8621973929236499E-3</v>
      </c>
      <c r="K277" s="3" t="str">
        <f t="shared" si="8"/>
        <v>Has Purchased</v>
      </c>
      <c r="L277">
        <v>4</v>
      </c>
      <c r="M277">
        <v>188.33</v>
      </c>
      <c r="N277">
        <v>47.08</v>
      </c>
      <c r="O277">
        <v>36.229999999999997</v>
      </c>
      <c r="P277" t="s">
        <v>47</v>
      </c>
      <c r="Q277" t="s">
        <v>104</v>
      </c>
      <c r="R277" t="s">
        <v>48</v>
      </c>
      <c r="S277">
        <v>33</v>
      </c>
      <c r="T277" t="s">
        <v>34</v>
      </c>
      <c r="U277" t="s">
        <v>82</v>
      </c>
      <c r="V277" t="s">
        <v>35</v>
      </c>
      <c r="W277" t="s">
        <v>45</v>
      </c>
      <c r="X277">
        <v>1</v>
      </c>
      <c r="Y277">
        <v>0</v>
      </c>
      <c r="Z277">
        <v>0</v>
      </c>
      <c r="AA277">
        <v>0</v>
      </c>
      <c r="AB277">
        <v>2</v>
      </c>
      <c r="AC277" s="2" t="s">
        <v>2542</v>
      </c>
      <c r="AD277" s="2" t="str">
        <f t="shared" si="9"/>
        <v>Never Contacted</v>
      </c>
      <c r="AE277">
        <v>3</v>
      </c>
      <c r="AF277" t="s">
        <v>52</v>
      </c>
      <c r="AG277" t="b">
        <v>0</v>
      </c>
      <c r="AH277" t="b">
        <v>0</v>
      </c>
      <c r="AI277" t="str">
        <f ca="1">IF(OR(Table1[[#This Row],[is_active]]="FALSE",Table1[[#This Row],[Days_Since_Last_Purchase]]&gt;90),"Churned","Active")</f>
        <v>Churned</v>
      </c>
    </row>
    <row r="278" spans="1:35" x14ac:dyDescent="0.25">
      <c r="A278" t="s">
        <v>354</v>
      </c>
      <c r="B278" s="1">
        <v>45259</v>
      </c>
      <c r="C278" t="str">
        <f>TEXT(Table1[[#This Row],[signup_date]],"yyyy")</f>
        <v>2023</v>
      </c>
      <c r="D278" t="str">
        <f>TEXT(Table1[[#This Row],[signup_date]],"mmm")</f>
        <v>Nov</v>
      </c>
      <c r="E278" s="3">
        <v>45727</v>
      </c>
      <c r="F278" s="3">
        <v>45801</v>
      </c>
      <c r="G278" s="3" t="str">
        <f>TEXT(Table1[[#This Row],[last_purchase_date]],"yyyy")</f>
        <v>2025</v>
      </c>
      <c r="H278" s="2">
        <f ca="1">IFERROR(TODAY()-Table1[[#This Row],[signup_date]]," - ")</f>
        <v>721</v>
      </c>
      <c r="I278" s="2">
        <f ca="1">IFERROR(TODAY()-Table1[[#This Row],[last_purchase_date]]," - ")</f>
        <v>179</v>
      </c>
      <c r="J278" s="2">
        <f ca="1">IFERROR(1/Table1[[#This Row],[Days_Since_Last_Purchase]],0)</f>
        <v>5.5865921787709499E-3</v>
      </c>
      <c r="K278" s="3" t="str">
        <f t="shared" si="8"/>
        <v>Has Purchased</v>
      </c>
      <c r="L278">
        <v>1</v>
      </c>
      <c r="M278">
        <v>7.31</v>
      </c>
      <c r="N278">
        <v>7.31</v>
      </c>
      <c r="O278">
        <v>7.44</v>
      </c>
      <c r="P278" t="s">
        <v>40</v>
      </c>
      <c r="Q278" t="s">
        <v>60</v>
      </c>
      <c r="R278" t="s">
        <v>42</v>
      </c>
      <c r="S278">
        <v>46</v>
      </c>
      <c r="T278" t="s">
        <v>34</v>
      </c>
      <c r="U278" t="s">
        <v>66</v>
      </c>
      <c r="V278" t="s">
        <v>67</v>
      </c>
      <c r="W278" t="s">
        <v>36</v>
      </c>
      <c r="X278">
        <v>0</v>
      </c>
      <c r="Y278">
        <v>0</v>
      </c>
      <c r="Z278">
        <v>1</v>
      </c>
      <c r="AA278">
        <v>1</v>
      </c>
      <c r="AB278">
        <v>0</v>
      </c>
      <c r="AC278" s="3">
        <v>45932</v>
      </c>
      <c r="AD278" s="2" t="str">
        <f t="shared" si="9"/>
        <v>Contacted</v>
      </c>
      <c r="AE278">
        <v>0</v>
      </c>
      <c r="AF278" t="s">
        <v>38</v>
      </c>
      <c r="AG278" t="b">
        <v>1</v>
      </c>
      <c r="AH278" t="b">
        <v>0</v>
      </c>
      <c r="AI278" t="str">
        <f ca="1">IF(OR(Table1[[#This Row],[is_active]]="FALSE",Table1[[#This Row],[Days_Since_Last_Purchase]]&gt;90),"Churned","Active")</f>
        <v>Churned</v>
      </c>
    </row>
    <row r="279" spans="1:35" x14ac:dyDescent="0.25">
      <c r="A279" t="s">
        <v>355</v>
      </c>
      <c r="B279" s="1">
        <v>44335</v>
      </c>
      <c r="C279" t="str">
        <f>TEXT(Table1[[#This Row],[signup_date]],"yyyy")</f>
        <v>2021</v>
      </c>
      <c r="D279" t="str">
        <f>TEXT(Table1[[#This Row],[signup_date]],"mmm")</f>
        <v>May</v>
      </c>
      <c r="E279" s="3">
        <v>45660</v>
      </c>
      <c r="F279" s="3" t="s">
        <v>2542</v>
      </c>
      <c r="G279" s="3" t="str">
        <f>TEXT(Table1[[#This Row],[last_purchase_date]],"yyyy")</f>
        <v>-</v>
      </c>
      <c r="H279" s="2">
        <f ca="1">IFERROR(TODAY()-Table1[[#This Row],[signup_date]]," - ")</f>
        <v>1645</v>
      </c>
      <c r="I279" s="2" t="str">
        <f ca="1">IFERROR(TODAY()-Table1[[#This Row],[last_purchase_date]]," - ")</f>
        <v xml:space="preserve"> - </v>
      </c>
      <c r="J279" s="2">
        <f ca="1">IFERROR(1/Table1[[#This Row],[Days_Since_Last_Purchase]],0)</f>
        <v>0</v>
      </c>
      <c r="K279" s="3" t="str">
        <f t="shared" si="8"/>
        <v>Has Purchased</v>
      </c>
      <c r="L279">
        <v>0</v>
      </c>
      <c r="M279">
        <v>0</v>
      </c>
      <c r="N279">
        <v>0</v>
      </c>
      <c r="O279">
        <v>0</v>
      </c>
      <c r="P279" t="s">
        <v>65</v>
      </c>
      <c r="Q279" t="s">
        <v>76</v>
      </c>
      <c r="R279" t="s">
        <v>48</v>
      </c>
      <c r="S279">
        <v>27</v>
      </c>
      <c r="T279" t="s">
        <v>70</v>
      </c>
      <c r="U279" t="s">
        <v>43</v>
      </c>
      <c r="V279" t="s">
        <v>44</v>
      </c>
      <c r="W279" t="s">
        <v>57</v>
      </c>
      <c r="X279">
        <v>1</v>
      </c>
      <c r="Y279">
        <v>0</v>
      </c>
      <c r="Z279">
        <v>0</v>
      </c>
      <c r="AA279">
        <v>0</v>
      </c>
      <c r="AB279">
        <v>0</v>
      </c>
      <c r="AC279" s="3">
        <v>45213</v>
      </c>
      <c r="AD279" s="2" t="str">
        <f t="shared" si="9"/>
        <v>Contacted</v>
      </c>
      <c r="AE279">
        <v>2</v>
      </c>
      <c r="AF279" t="s">
        <v>38</v>
      </c>
      <c r="AG279" t="b">
        <v>1</v>
      </c>
      <c r="AH279" t="b">
        <v>1</v>
      </c>
      <c r="AI279" t="str">
        <f ca="1">IF(OR(Table1[[#This Row],[is_active]]="FALSE",Table1[[#This Row],[Days_Since_Last_Purchase]]&gt;90),"Churned","Active")</f>
        <v>Churned</v>
      </c>
    </row>
    <row r="280" spans="1:35" x14ac:dyDescent="0.25">
      <c r="A280" t="s">
        <v>356</v>
      </c>
      <c r="B280" s="1">
        <v>45402</v>
      </c>
      <c r="C280" t="str">
        <f>TEXT(Table1[[#This Row],[signup_date]],"yyyy")</f>
        <v>2024</v>
      </c>
      <c r="D280" t="str">
        <f>TEXT(Table1[[#This Row],[signup_date]],"mmm")</f>
        <v>Apr</v>
      </c>
      <c r="E280" s="3">
        <v>45433</v>
      </c>
      <c r="F280" s="3">
        <v>45473</v>
      </c>
      <c r="G280" s="3" t="str">
        <f>TEXT(Table1[[#This Row],[last_purchase_date]],"yyyy")</f>
        <v>2024</v>
      </c>
      <c r="H280" s="2">
        <f ca="1">IFERROR(TODAY()-Table1[[#This Row],[signup_date]]," - ")</f>
        <v>578</v>
      </c>
      <c r="I280" s="2">
        <f ca="1">IFERROR(TODAY()-Table1[[#This Row],[last_purchase_date]]," - ")</f>
        <v>507</v>
      </c>
      <c r="J280" s="2">
        <f ca="1">IFERROR(1/Table1[[#This Row],[Days_Since_Last_Purchase]],0)</f>
        <v>1.9723865877712033E-3</v>
      </c>
      <c r="K280" s="3" t="str">
        <f t="shared" si="8"/>
        <v>Has Purchased</v>
      </c>
      <c r="L280">
        <v>3</v>
      </c>
      <c r="M280">
        <v>120.83</v>
      </c>
      <c r="N280">
        <v>40.28</v>
      </c>
      <c r="O280">
        <v>0</v>
      </c>
      <c r="P280" t="s">
        <v>31</v>
      </c>
      <c r="Q280" t="s">
        <v>60</v>
      </c>
      <c r="R280" t="s">
        <v>48</v>
      </c>
      <c r="S280">
        <v>34</v>
      </c>
      <c r="T280" t="s">
        <v>34</v>
      </c>
      <c r="U280" t="s">
        <v>82</v>
      </c>
      <c r="V280" t="s">
        <v>56</v>
      </c>
      <c r="W280" t="s">
        <v>100</v>
      </c>
      <c r="X280">
        <v>0</v>
      </c>
      <c r="Y280">
        <v>0</v>
      </c>
      <c r="Z280">
        <v>0</v>
      </c>
      <c r="AA280">
        <v>0</v>
      </c>
      <c r="AB280">
        <v>2</v>
      </c>
      <c r="AC280" s="3">
        <v>45584</v>
      </c>
      <c r="AD280" s="2" t="str">
        <f t="shared" si="9"/>
        <v>Contacted</v>
      </c>
      <c r="AE280">
        <v>5</v>
      </c>
      <c r="AF280" t="s">
        <v>52</v>
      </c>
      <c r="AG280" t="b">
        <v>1</v>
      </c>
      <c r="AH280" t="b">
        <v>0</v>
      </c>
      <c r="AI280" t="str">
        <f ca="1">IF(OR(Table1[[#This Row],[is_active]]="FALSE",Table1[[#This Row],[Days_Since_Last_Purchase]]&gt;90),"Churned","Active")</f>
        <v>Churned</v>
      </c>
    </row>
    <row r="281" spans="1:35" x14ac:dyDescent="0.25">
      <c r="A281" t="s">
        <v>357</v>
      </c>
      <c r="B281" s="1">
        <v>45584</v>
      </c>
      <c r="C281" t="str">
        <f>TEXT(Table1[[#This Row],[signup_date]],"yyyy")</f>
        <v>2024</v>
      </c>
      <c r="D281" t="str">
        <f>TEXT(Table1[[#This Row],[signup_date]],"mmm")</f>
        <v>Oct</v>
      </c>
      <c r="E281" s="3">
        <v>45760</v>
      </c>
      <c r="F281" s="3">
        <v>45773</v>
      </c>
      <c r="G281" s="3" t="str">
        <f>TEXT(Table1[[#This Row],[last_purchase_date]],"yyyy")</f>
        <v>2025</v>
      </c>
      <c r="H281" s="2">
        <f ca="1">IFERROR(TODAY()-Table1[[#This Row],[signup_date]]," - ")</f>
        <v>396</v>
      </c>
      <c r="I281" s="2">
        <f ca="1">IFERROR(TODAY()-Table1[[#This Row],[last_purchase_date]]," - ")</f>
        <v>207</v>
      </c>
      <c r="J281" s="2">
        <f ca="1">IFERROR(1/Table1[[#This Row],[Days_Since_Last_Purchase]],0)</f>
        <v>4.830917874396135E-3</v>
      </c>
      <c r="K281" s="3" t="str">
        <f t="shared" si="8"/>
        <v>Has Purchased</v>
      </c>
      <c r="L281">
        <v>1</v>
      </c>
      <c r="M281">
        <v>121.77</v>
      </c>
      <c r="N281">
        <v>121.77</v>
      </c>
      <c r="O281">
        <v>23.02</v>
      </c>
      <c r="P281" t="s">
        <v>65</v>
      </c>
      <c r="Q281" t="s">
        <v>95</v>
      </c>
      <c r="R281" t="s">
        <v>48</v>
      </c>
      <c r="S281">
        <v>16</v>
      </c>
      <c r="T281" t="s">
        <v>49</v>
      </c>
      <c r="U281" t="s">
        <v>55</v>
      </c>
      <c r="V281" t="s">
        <v>67</v>
      </c>
      <c r="W281" t="s">
        <v>45</v>
      </c>
      <c r="X281">
        <v>0</v>
      </c>
      <c r="Y281">
        <v>0</v>
      </c>
      <c r="Z281">
        <v>0</v>
      </c>
      <c r="AA281">
        <v>0</v>
      </c>
      <c r="AB281">
        <v>1</v>
      </c>
      <c r="AC281" s="3">
        <v>45856</v>
      </c>
      <c r="AD281" s="2" t="str">
        <f t="shared" si="9"/>
        <v>Contacted</v>
      </c>
      <c r="AE281">
        <v>0</v>
      </c>
      <c r="AF281" t="s">
        <v>38</v>
      </c>
      <c r="AG281" t="b">
        <v>0</v>
      </c>
      <c r="AH281" t="b">
        <v>0</v>
      </c>
      <c r="AI281" t="str">
        <f ca="1">IF(OR(Table1[[#This Row],[is_active]]="FALSE",Table1[[#This Row],[Days_Since_Last_Purchase]]&gt;90),"Churned","Active")</f>
        <v>Churned</v>
      </c>
    </row>
    <row r="282" spans="1:35" x14ac:dyDescent="0.25">
      <c r="A282" t="s">
        <v>358</v>
      </c>
      <c r="B282" s="1">
        <v>43912</v>
      </c>
      <c r="C282" t="str">
        <f>TEXT(Table1[[#This Row],[signup_date]],"yyyy")</f>
        <v>2020</v>
      </c>
      <c r="D282" t="str">
        <f>TEXT(Table1[[#This Row],[signup_date]],"mmm")</f>
        <v>Mar</v>
      </c>
      <c r="E282" s="3">
        <v>45237</v>
      </c>
      <c r="F282" s="3">
        <v>45706</v>
      </c>
      <c r="G282" s="3" t="str">
        <f>TEXT(Table1[[#This Row],[last_purchase_date]],"yyyy")</f>
        <v>2025</v>
      </c>
      <c r="H282" s="2">
        <f ca="1">IFERROR(TODAY()-Table1[[#This Row],[signup_date]]," - ")</f>
        <v>2068</v>
      </c>
      <c r="I282" s="2">
        <f ca="1">IFERROR(TODAY()-Table1[[#This Row],[last_purchase_date]]," - ")</f>
        <v>274</v>
      </c>
      <c r="J282" s="2">
        <f ca="1">IFERROR(1/Table1[[#This Row],[Days_Since_Last_Purchase]],0)</f>
        <v>3.6496350364963502E-3</v>
      </c>
      <c r="K282" s="3" t="str">
        <f t="shared" si="8"/>
        <v>Has Purchased</v>
      </c>
      <c r="L282">
        <v>2</v>
      </c>
      <c r="M282">
        <v>153.08000000000001</v>
      </c>
      <c r="N282">
        <v>76.540000000000006</v>
      </c>
      <c r="O282">
        <v>61.21</v>
      </c>
      <c r="P282" t="s">
        <v>47</v>
      </c>
      <c r="Q282" t="s">
        <v>104</v>
      </c>
      <c r="R282" t="s">
        <v>33</v>
      </c>
      <c r="S282">
        <v>31</v>
      </c>
      <c r="T282" t="s">
        <v>34</v>
      </c>
      <c r="U282" t="s">
        <v>35</v>
      </c>
      <c r="V282" t="s">
        <v>63</v>
      </c>
      <c r="W282" t="s">
        <v>45</v>
      </c>
      <c r="X282">
        <v>0</v>
      </c>
      <c r="Y282">
        <v>0</v>
      </c>
      <c r="Z282">
        <v>0</v>
      </c>
      <c r="AA282">
        <v>0</v>
      </c>
      <c r="AB282">
        <v>0</v>
      </c>
      <c r="AC282" s="3">
        <v>44436</v>
      </c>
      <c r="AD282" s="2" t="str">
        <f t="shared" si="9"/>
        <v>Contacted</v>
      </c>
      <c r="AE282">
        <v>0</v>
      </c>
      <c r="AF282" t="s">
        <v>38</v>
      </c>
      <c r="AG282" t="b">
        <v>1</v>
      </c>
      <c r="AH282" t="b">
        <v>0</v>
      </c>
      <c r="AI282" t="str">
        <f ca="1">IF(OR(Table1[[#This Row],[is_active]]="FALSE",Table1[[#This Row],[Days_Since_Last_Purchase]]&gt;90),"Churned","Active")</f>
        <v>Churned</v>
      </c>
    </row>
    <row r="283" spans="1:35" x14ac:dyDescent="0.25">
      <c r="A283" t="s">
        <v>359</v>
      </c>
      <c r="B283" s="1">
        <v>44471</v>
      </c>
      <c r="C283" t="str">
        <f>TEXT(Table1[[#This Row],[signup_date]],"yyyy")</f>
        <v>2021</v>
      </c>
      <c r="D283" t="str">
        <f>TEXT(Table1[[#This Row],[signup_date]],"mmm")</f>
        <v>Oct</v>
      </c>
      <c r="E283" s="3">
        <v>45707</v>
      </c>
      <c r="F283" s="3">
        <v>45710</v>
      </c>
      <c r="G283" s="3" t="str">
        <f>TEXT(Table1[[#This Row],[last_purchase_date]],"yyyy")</f>
        <v>2025</v>
      </c>
      <c r="H283" s="2">
        <f ca="1">IFERROR(TODAY()-Table1[[#This Row],[signup_date]]," - ")</f>
        <v>1509</v>
      </c>
      <c r="I283" s="2">
        <f ca="1">IFERROR(TODAY()-Table1[[#This Row],[last_purchase_date]]," - ")</f>
        <v>270</v>
      </c>
      <c r="J283" s="2">
        <f ca="1">IFERROR(1/Table1[[#This Row],[Days_Since_Last_Purchase]],0)</f>
        <v>3.7037037037037038E-3</v>
      </c>
      <c r="K283" s="3" t="str">
        <f t="shared" si="8"/>
        <v>Has Purchased</v>
      </c>
      <c r="L283">
        <v>1</v>
      </c>
      <c r="M283">
        <v>33.06</v>
      </c>
      <c r="N283">
        <v>33.06</v>
      </c>
      <c r="O283">
        <v>32.74</v>
      </c>
      <c r="P283" t="s">
        <v>65</v>
      </c>
      <c r="Q283" t="s">
        <v>62</v>
      </c>
      <c r="R283" t="s">
        <v>48</v>
      </c>
      <c r="S283">
        <v>43</v>
      </c>
      <c r="T283" t="s">
        <v>34</v>
      </c>
      <c r="U283" t="s">
        <v>35</v>
      </c>
      <c r="V283" t="s">
        <v>63</v>
      </c>
      <c r="W283" t="s">
        <v>85</v>
      </c>
      <c r="X283">
        <v>0</v>
      </c>
      <c r="Y283">
        <v>0</v>
      </c>
      <c r="Z283">
        <v>0</v>
      </c>
      <c r="AA283">
        <v>0</v>
      </c>
      <c r="AB283">
        <v>0</v>
      </c>
      <c r="AC283" s="3">
        <v>44508</v>
      </c>
      <c r="AD283" s="2" t="str">
        <f t="shared" si="9"/>
        <v>Contacted</v>
      </c>
      <c r="AE283">
        <v>0</v>
      </c>
      <c r="AF283" t="s">
        <v>38</v>
      </c>
      <c r="AG283" t="b">
        <v>1</v>
      </c>
      <c r="AH283" t="b">
        <v>0</v>
      </c>
      <c r="AI283" t="str">
        <f ca="1">IF(OR(Table1[[#This Row],[is_active]]="FALSE",Table1[[#This Row],[Days_Since_Last_Purchase]]&gt;90),"Churned","Active")</f>
        <v>Churned</v>
      </c>
    </row>
    <row r="284" spans="1:35" x14ac:dyDescent="0.25">
      <c r="A284" t="s">
        <v>360</v>
      </c>
      <c r="B284" s="1">
        <v>44802</v>
      </c>
      <c r="C284" t="str">
        <f>TEXT(Table1[[#This Row],[signup_date]],"yyyy")</f>
        <v>2022</v>
      </c>
      <c r="D284" t="str">
        <f>TEXT(Table1[[#This Row],[signup_date]],"mmm")</f>
        <v>Aug</v>
      </c>
      <c r="E284" s="3">
        <v>45342</v>
      </c>
      <c r="F284" s="3">
        <v>45684</v>
      </c>
      <c r="G284" s="3" t="str">
        <f>TEXT(Table1[[#This Row],[last_purchase_date]],"yyyy")</f>
        <v>2025</v>
      </c>
      <c r="H284" s="2">
        <f ca="1">IFERROR(TODAY()-Table1[[#This Row],[signup_date]]," - ")</f>
        <v>1178</v>
      </c>
      <c r="I284" s="2">
        <f ca="1">IFERROR(TODAY()-Table1[[#This Row],[last_purchase_date]]," - ")</f>
        <v>296</v>
      </c>
      <c r="J284" s="2">
        <f ca="1">IFERROR(1/Table1[[#This Row],[Days_Since_Last_Purchase]],0)</f>
        <v>3.3783783783783786E-3</v>
      </c>
      <c r="K284" s="3" t="str">
        <f t="shared" si="8"/>
        <v>Has Purchased</v>
      </c>
      <c r="L284">
        <v>2</v>
      </c>
      <c r="M284">
        <v>315.05</v>
      </c>
      <c r="N284">
        <v>157.53</v>
      </c>
      <c r="O284">
        <v>0.5</v>
      </c>
      <c r="P284" t="s">
        <v>47</v>
      </c>
      <c r="Q284" t="s">
        <v>54</v>
      </c>
      <c r="R284" t="s">
        <v>48</v>
      </c>
      <c r="S284">
        <v>51</v>
      </c>
      <c r="T284" t="s">
        <v>34</v>
      </c>
      <c r="U284" t="s">
        <v>66</v>
      </c>
      <c r="V284" t="s">
        <v>56</v>
      </c>
      <c r="W284" t="s">
        <v>57</v>
      </c>
      <c r="X284">
        <v>0</v>
      </c>
      <c r="Y284">
        <v>0</v>
      </c>
      <c r="Z284">
        <v>0</v>
      </c>
      <c r="AA284">
        <v>0</v>
      </c>
      <c r="AB284">
        <v>0</v>
      </c>
      <c r="AC284" s="3">
        <v>45290</v>
      </c>
      <c r="AD284" s="2" t="str">
        <f t="shared" si="9"/>
        <v>Contacted</v>
      </c>
      <c r="AE284">
        <v>0</v>
      </c>
      <c r="AF284" t="s">
        <v>38</v>
      </c>
      <c r="AG284" t="b">
        <v>1</v>
      </c>
      <c r="AH284" t="b">
        <v>0</v>
      </c>
      <c r="AI284" t="str">
        <f ca="1">IF(OR(Table1[[#This Row],[is_active]]="FALSE",Table1[[#This Row],[Days_Since_Last_Purchase]]&gt;90),"Churned","Active")</f>
        <v>Churned</v>
      </c>
    </row>
    <row r="285" spans="1:35" x14ac:dyDescent="0.25">
      <c r="A285" t="s">
        <v>361</v>
      </c>
      <c r="B285" s="1">
        <v>44551</v>
      </c>
      <c r="C285" t="str">
        <f>TEXT(Table1[[#This Row],[signup_date]],"yyyy")</f>
        <v>2021</v>
      </c>
      <c r="D285" t="str">
        <f>TEXT(Table1[[#This Row],[signup_date]],"mmm")</f>
        <v>Dec</v>
      </c>
      <c r="E285" s="3">
        <v>44668</v>
      </c>
      <c r="F285" s="3" t="s">
        <v>2542</v>
      </c>
      <c r="G285" s="3" t="str">
        <f>TEXT(Table1[[#This Row],[last_purchase_date]],"yyyy")</f>
        <v>-</v>
      </c>
      <c r="H285" s="2">
        <f ca="1">IFERROR(TODAY()-Table1[[#This Row],[signup_date]]," - ")</f>
        <v>1429</v>
      </c>
      <c r="I285" s="2" t="str">
        <f ca="1">IFERROR(TODAY()-Table1[[#This Row],[last_purchase_date]]," - ")</f>
        <v xml:space="preserve"> - </v>
      </c>
      <c r="J285" s="2">
        <f ca="1">IFERROR(1/Table1[[#This Row],[Days_Since_Last_Purchase]],0)</f>
        <v>0</v>
      </c>
      <c r="K285" s="3" t="str">
        <f t="shared" si="8"/>
        <v>Has Purchased</v>
      </c>
      <c r="L285">
        <v>0</v>
      </c>
      <c r="M285">
        <v>0</v>
      </c>
      <c r="N285">
        <v>0</v>
      </c>
      <c r="O285">
        <v>0</v>
      </c>
      <c r="P285" t="s">
        <v>65</v>
      </c>
      <c r="Q285" t="s">
        <v>60</v>
      </c>
      <c r="R285" t="s">
        <v>42</v>
      </c>
      <c r="S285">
        <v>50</v>
      </c>
      <c r="T285" t="s">
        <v>34</v>
      </c>
      <c r="U285" t="s">
        <v>43</v>
      </c>
      <c r="V285" t="s">
        <v>63</v>
      </c>
      <c r="W285" t="s">
        <v>96</v>
      </c>
      <c r="X285">
        <v>0</v>
      </c>
      <c r="Y285">
        <v>0</v>
      </c>
      <c r="Z285">
        <v>0</v>
      </c>
      <c r="AA285">
        <v>0</v>
      </c>
      <c r="AB285">
        <v>0</v>
      </c>
      <c r="AC285" s="3">
        <v>45010</v>
      </c>
      <c r="AD285" s="2" t="str">
        <f t="shared" si="9"/>
        <v>Contacted</v>
      </c>
      <c r="AE285">
        <v>0</v>
      </c>
      <c r="AF285" t="s">
        <v>38</v>
      </c>
      <c r="AG285" t="b">
        <v>1</v>
      </c>
      <c r="AH285" t="b">
        <v>0</v>
      </c>
      <c r="AI285" t="str">
        <f ca="1">IF(OR(Table1[[#This Row],[is_active]]="FALSE",Table1[[#This Row],[Days_Since_Last_Purchase]]&gt;90),"Churned","Active")</f>
        <v>Churned</v>
      </c>
    </row>
    <row r="286" spans="1:35" x14ac:dyDescent="0.25">
      <c r="A286" t="s">
        <v>362</v>
      </c>
      <c r="B286" s="1">
        <v>44607</v>
      </c>
      <c r="C286" t="str">
        <f>TEXT(Table1[[#This Row],[signup_date]],"yyyy")</f>
        <v>2022</v>
      </c>
      <c r="D286" t="str">
        <f>TEXT(Table1[[#This Row],[signup_date]],"mmm")</f>
        <v>Feb</v>
      </c>
      <c r="E286" s="3" t="s">
        <v>2542</v>
      </c>
      <c r="F286" s="3" t="s">
        <v>2542</v>
      </c>
      <c r="G286" s="3" t="str">
        <f>TEXT(Table1[[#This Row],[last_purchase_date]],"yyyy")</f>
        <v>-</v>
      </c>
      <c r="H286" s="2">
        <f ca="1">IFERROR(TODAY()-Table1[[#This Row],[signup_date]]," - ")</f>
        <v>1373</v>
      </c>
      <c r="I286" s="2" t="str">
        <f ca="1">IFERROR(TODAY()-Table1[[#This Row],[last_purchase_date]]," - ")</f>
        <v xml:space="preserve"> - </v>
      </c>
      <c r="J286" s="2">
        <f ca="1">IFERROR(1/Table1[[#This Row],[Days_Since_Last_Purchase]],0)</f>
        <v>0</v>
      </c>
      <c r="K286" s="3" t="str">
        <f t="shared" si="8"/>
        <v>Never Purchase</v>
      </c>
      <c r="L286">
        <v>0</v>
      </c>
      <c r="M286">
        <v>0</v>
      </c>
      <c r="N286">
        <v>0</v>
      </c>
      <c r="O286">
        <v>0</v>
      </c>
      <c r="P286" t="s">
        <v>31</v>
      </c>
      <c r="Q286" t="s">
        <v>69</v>
      </c>
      <c r="R286" t="s">
        <v>33</v>
      </c>
      <c r="S286">
        <v>29</v>
      </c>
      <c r="T286" t="s">
        <v>70</v>
      </c>
      <c r="U286" t="s">
        <v>66</v>
      </c>
      <c r="V286" t="s">
        <v>67</v>
      </c>
      <c r="W286" t="s">
        <v>100</v>
      </c>
      <c r="X286">
        <v>1</v>
      </c>
      <c r="Y286">
        <v>0</v>
      </c>
      <c r="Z286">
        <v>0</v>
      </c>
      <c r="AA286">
        <v>0</v>
      </c>
      <c r="AB286">
        <v>0</v>
      </c>
      <c r="AC286" s="3">
        <v>45586</v>
      </c>
      <c r="AD286" s="2" t="str">
        <f t="shared" si="9"/>
        <v>Contacted</v>
      </c>
      <c r="AE286">
        <v>7</v>
      </c>
      <c r="AF286" t="s">
        <v>52</v>
      </c>
      <c r="AG286" t="b">
        <v>0</v>
      </c>
      <c r="AH286" t="b">
        <v>1</v>
      </c>
      <c r="AI286" t="str">
        <f ca="1">IF(OR(Table1[[#This Row],[is_active]]="FALSE",Table1[[#This Row],[Days_Since_Last_Purchase]]&gt;90),"Churned","Active")</f>
        <v>Churned</v>
      </c>
    </row>
    <row r="287" spans="1:35" x14ac:dyDescent="0.25">
      <c r="A287" t="s">
        <v>363</v>
      </c>
      <c r="B287" s="1">
        <v>45148</v>
      </c>
      <c r="C287" t="str">
        <f>TEXT(Table1[[#This Row],[signup_date]],"yyyy")</f>
        <v>2023</v>
      </c>
      <c r="D287" t="str">
        <f>TEXT(Table1[[#This Row],[signup_date]],"mmm")</f>
        <v>Aug</v>
      </c>
      <c r="E287" s="3">
        <v>45386</v>
      </c>
      <c r="F287" s="3">
        <v>45587</v>
      </c>
      <c r="G287" s="3" t="str">
        <f>TEXT(Table1[[#This Row],[last_purchase_date]],"yyyy")</f>
        <v>2024</v>
      </c>
      <c r="H287" s="2">
        <f ca="1">IFERROR(TODAY()-Table1[[#This Row],[signup_date]]," - ")</f>
        <v>832</v>
      </c>
      <c r="I287" s="2">
        <f ca="1">IFERROR(TODAY()-Table1[[#This Row],[last_purchase_date]]," - ")</f>
        <v>393</v>
      </c>
      <c r="J287" s="2">
        <f ca="1">IFERROR(1/Table1[[#This Row],[Days_Since_Last_Purchase]],0)</f>
        <v>2.5445292620865142E-3</v>
      </c>
      <c r="K287" s="3" t="str">
        <f t="shared" si="8"/>
        <v>Has Purchased</v>
      </c>
      <c r="L287">
        <v>7</v>
      </c>
      <c r="M287">
        <v>557.37</v>
      </c>
      <c r="N287">
        <v>79.62</v>
      </c>
      <c r="O287">
        <v>166.84</v>
      </c>
      <c r="P287" t="s">
        <v>31</v>
      </c>
      <c r="Q287" t="s">
        <v>76</v>
      </c>
      <c r="R287" t="s">
        <v>42</v>
      </c>
      <c r="S287">
        <v>46</v>
      </c>
      <c r="T287" t="s">
        <v>34</v>
      </c>
      <c r="U287" t="s">
        <v>55</v>
      </c>
      <c r="V287" t="s">
        <v>44</v>
      </c>
      <c r="W287" t="s">
        <v>72</v>
      </c>
      <c r="X287">
        <v>1</v>
      </c>
      <c r="Y287">
        <v>0</v>
      </c>
      <c r="Z287">
        <v>0</v>
      </c>
      <c r="AA287">
        <v>0</v>
      </c>
      <c r="AB287">
        <v>2</v>
      </c>
      <c r="AC287" s="2" t="s">
        <v>2542</v>
      </c>
      <c r="AD287" s="2" t="str">
        <f t="shared" si="9"/>
        <v>Never Contacted</v>
      </c>
      <c r="AE287">
        <v>8</v>
      </c>
      <c r="AF287" t="s">
        <v>38</v>
      </c>
      <c r="AG287" t="b">
        <v>1</v>
      </c>
      <c r="AH287" t="b">
        <v>0</v>
      </c>
      <c r="AI287" t="str">
        <f ca="1">IF(OR(Table1[[#This Row],[is_active]]="FALSE",Table1[[#This Row],[Days_Since_Last_Purchase]]&gt;90),"Churned","Active")</f>
        <v>Churned</v>
      </c>
    </row>
    <row r="288" spans="1:35" x14ac:dyDescent="0.25">
      <c r="A288" t="s">
        <v>364</v>
      </c>
      <c r="B288" s="1">
        <v>44266</v>
      </c>
      <c r="C288" t="str">
        <f>TEXT(Table1[[#This Row],[signup_date]],"yyyy")</f>
        <v>2021</v>
      </c>
      <c r="D288" t="str">
        <f>TEXT(Table1[[#This Row],[signup_date]],"mmm")</f>
        <v>Mar</v>
      </c>
      <c r="E288" s="3">
        <v>45460</v>
      </c>
      <c r="F288" s="3">
        <v>45710</v>
      </c>
      <c r="G288" s="3" t="str">
        <f>TEXT(Table1[[#This Row],[last_purchase_date]],"yyyy")</f>
        <v>2025</v>
      </c>
      <c r="H288" s="2">
        <f ca="1">IFERROR(TODAY()-Table1[[#This Row],[signup_date]]," - ")</f>
        <v>1714</v>
      </c>
      <c r="I288" s="2">
        <f ca="1">IFERROR(TODAY()-Table1[[#This Row],[last_purchase_date]]," - ")</f>
        <v>270</v>
      </c>
      <c r="J288" s="2">
        <f ca="1">IFERROR(1/Table1[[#This Row],[Days_Since_Last_Purchase]],0)</f>
        <v>3.7037037037037038E-3</v>
      </c>
      <c r="K288" s="3" t="str">
        <f t="shared" si="8"/>
        <v>Has Purchased</v>
      </c>
      <c r="L288">
        <v>1</v>
      </c>
      <c r="M288">
        <v>57.71</v>
      </c>
      <c r="N288">
        <v>57.71</v>
      </c>
      <c r="O288">
        <v>51.13</v>
      </c>
      <c r="P288" t="s">
        <v>87</v>
      </c>
      <c r="Q288" t="s">
        <v>88</v>
      </c>
      <c r="R288" t="s">
        <v>48</v>
      </c>
      <c r="S288">
        <v>27</v>
      </c>
      <c r="T288" t="s">
        <v>70</v>
      </c>
      <c r="U288" t="s">
        <v>82</v>
      </c>
      <c r="V288" t="s">
        <v>63</v>
      </c>
      <c r="W288" t="s">
        <v>100</v>
      </c>
      <c r="X288">
        <v>1</v>
      </c>
      <c r="Y288">
        <v>0</v>
      </c>
      <c r="Z288">
        <v>0</v>
      </c>
      <c r="AA288">
        <v>0</v>
      </c>
      <c r="AB288">
        <v>0</v>
      </c>
      <c r="AC288" s="3">
        <v>45643</v>
      </c>
      <c r="AD288" s="2" t="str">
        <f t="shared" si="9"/>
        <v>Contacted</v>
      </c>
      <c r="AE288">
        <v>0</v>
      </c>
      <c r="AF288" t="s">
        <v>38</v>
      </c>
      <c r="AG288" t="b">
        <v>1</v>
      </c>
      <c r="AH288" t="b">
        <v>1</v>
      </c>
      <c r="AI288" t="str">
        <f ca="1">IF(OR(Table1[[#This Row],[is_active]]="FALSE",Table1[[#This Row],[Days_Since_Last_Purchase]]&gt;90),"Churned","Active")</f>
        <v>Churned</v>
      </c>
    </row>
    <row r="289" spans="1:35" x14ac:dyDescent="0.25">
      <c r="A289" t="s">
        <v>365</v>
      </c>
      <c r="B289" s="1">
        <v>44390</v>
      </c>
      <c r="C289" t="str">
        <f>TEXT(Table1[[#This Row],[signup_date]],"yyyy")</f>
        <v>2021</v>
      </c>
      <c r="D289" t="str">
        <f>TEXT(Table1[[#This Row],[signup_date]],"mmm")</f>
        <v>Jul</v>
      </c>
      <c r="E289" s="3">
        <v>44836</v>
      </c>
      <c r="F289" s="3">
        <v>45041</v>
      </c>
      <c r="G289" s="3" t="str">
        <f>TEXT(Table1[[#This Row],[last_purchase_date]],"yyyy")</f>
        <v>2023</v>
      </c>
      <c r="H289" s="2">
        <f ca="1">IFERROR(TODAY()-Table1[[#This Row],[signup_date]]," - ")</f>
        <v>1590</v>
      </c>
      <c r="I289" s="2">
        <f ca="1">IFERROR(TODAY()-Table1[[#This Row],[last_purchase_date]]," - ")</f>
        <v>939</v>
      </c>
      <c r="J289" s="2">
        <f ca="1">IFERROR(1/Table1[[#This Row],[Days_Since_Last_Purchase]],0)</f>
        <v>1.0649627263045794E-3</v>
      </c>
      <c r="K289" s="3" t="str">
        <f t="shared" si="8"/>
        <v>Has Purchased</v>
      </c>
      <c r="L289">
        <v>4</v>
      </c>
      <c r="M289">
        <v>298.38</v>
      </c>
      <c r="N289">
        <v>74.599999999999994</v>
      </c>
      <c r="O289">
        <v>133.72</v>
      </c>
      <c r="P289" t="s">
        <v>47</v>
      </c>
      <c r="Q289" t="s">
        <v>69</v>
      </c>
      <c r="R289" t="s">
        <v>42</v>
      </c>
      <c r="S289">
        <v>31</v>
      </c>
      <c r="T289" t="s">
        <v>34</v>
      </c>
      <c r="U289" t="s">
        <v>43</v>
      </c>
      <c r="V289" t="s">
        <v>44</v>
      </c>
      <c r="W289" t="s">
        <v>51</v>
      </c>
      <c r="X289">
        <v>0</v>
      </c>
      <c r="Y289">
        <v>0</v>
      </c>
      <c r="Z289">
        <v>0</v>
      </c>
      <c r="AA289">
        <v>0</v>
      </c>
      <c r="AB289">
        <v>0</v>
      </c>
      <c r="AC289" s="3">
        <v>45655</v>
      </c>
      <c r="AD289" s="2" t="str">
        <f t="shared" si="9"/>
        <v>Contacted</v>
      </c>
      <c r="AE289">
        <v>3</v>
      </c>
      <c r="AF289" t="s">
        <v>52</v>
      </c>
      <c r="AG289" t="b">
        <v>1</v>
      </c>
      <c r="AH289" t="b">
        <v>0</v>
      </c>
      <c r="AI289" t="str">
        <f ca="1">IF(OR(Table1[[#This Row],[is_active]]="FALSE",Table1[[#This Row],[Days_Since_Last_Purchase]]&gt;90),"Churned","Active")</f>
        <v>Churned</v>
      </c>
    </row>
    <row r="290" spans="1:35" x14ac:dyDescent="0.25">
      <c r="A290" t="s">
        <v>366</v>
      </c>
      <c r="B290" s="1">
        <v>44502</v>
      </c>
      <c r="C290" t="str">
        <f>TEXT(Table1[[#This Row],[signup_date]],"yyyy")</f>
        <v>2021</v>
      </c>
      <c r="D290" t="str">
        <f>TEXT(Table1[[#This Row],[signup_date]],"mmm")</f>
        <v>Nov</v>
      </c>
      <c r="E290" s="3">
        <v>44705</v>
      </c>
      <c r="F290" s="3">
        <v>45274</v>
      </c>
      <c r="G290" s="3" t="str">
        <f>TEXT(Table1[[#This Row],[last_purchase_date]],"yyyy")</f>
        <v>2023</v>
      </c>
      <c r="H290" s="2">
        <f ca="1">IFERROR(TODAY()-Table1[[#This Row],[signup_date]]," - ")</f>
        <v>1478</v>
      </c>
      <c r="I290" s="2">
        <f ca="1">IFERROR(TODAY()-Table1[[#This Row],[last_purchase_date]]," - ")</f>
        <v>706</v>
      </c>
      <c r="J290" s="2">
        <f ca="1">IFERROR(1/Table1[[#This Row],[Days_Since_Last_Purchase]],0)</f>
        <v>1.4164305949008499E-3</v>
      </c>
      <c r="K290" s="3" t="str">
        <f t="shared" si="8"/>
        <v>Has Purchased</v>
      </c>
      <c r="L290">
        <v>3</v>
      </c>
      <c r="M290">
        <v>3.08</v>
      </c>
      <c r="N290">
        <v>1.03</v>
      </c>
      <c r="O290">
        <v>1.61</v>
      </c>
      <c r="P290" t="s">
        <v>59</v>
      </c>
      <c r="Q290" t="s">
        <v>95</v>
      </c>
      <c r="R290" t="s">
        <v>48</v>
      </c>
      <c r="S290">
        <v>24</v>
      </c>
      <c r="T290" t="s">
        <v>70</v>
      </c>
      <c r="U290" t="s">
        <v>43</v>
      </c>
      <c r="V290" t="s">
        <v>67</v>
      </c>
      <c r="W290" t="s">
        <v>45</v>
      </c>
      <c r="X290">
        <v>0</v>
      </c>
      <c r="Y290">
        <v>0</v>
      </c>
      <c r="Z290">
        <v>0</v>
      </c>
      <c r="AA290">
        <v>0</v>
      </c>
      <c r="AB290">
        <v>1</v>
      </c>
      <c r="AC290" s="3">
        <v>45083</v>
      </c>
      <c r="AD290" s="2" t="str">
        <f t="shared" si="9"/>
        <v>Contacted</v>
      </c>
      <c r="AE290">
        <v>0</v>
      </c>
      <c r="AF290" t="s">
        <v>38</v>
      </c>
      <c r="AG290" t="b">
        <v>1</v>
      </c>
      <c r="AH290" t="b">
        <v>0</v>
      </c>
      <c r="AI290" t="str">
        <f ca="1">IF(OR(Table1[[#This Row],[is_active]]="FALSE",Table1[[#This Row],[Days_Since_Last_Purchase]]&gt;90),"Churned","Active")</f>
        <v>Churned</v>
      </c>
    </row>
    <row r="291" spans="1:35" x14ac:dyDescent="0.25">
      <c r="A291" t="s">
        <v>367</v>
      </c>
      <c r="B291" s="1">
        <v>44463</v>
      </c>
      <c r="C291" t="str">
        <f>TEXT(Table1[[#This Row],[signup_date]],"yyyy")</f>
        <v>2021</v>
      </c>
      <c r="D291" t="str">
        <f>TEXT(Table1[[#This Row],[signup_date]],"mmm")</f>
        <v>Sep</v>
      </c>
      <c r="E291" s="3" t="s">
        <v>2542</v>
      </c>
      <c r="F291" s="3" t="s">
        <v>2542</v>
      </c>
      <c r="G291" s="3" t="str">
        <f>TEXT(Table1[[#This Row],[last_purchase_date]],"yyyy")</f>
        <v>-</v>
      </c>
      <c r="H291" s="2">
        <f ca="1">IFERROR(TODAY()-Table1[[#This Row],[signup_date]]," - ")</f>
        <v>1517</v>
      </c>
      <c r="I291" s="2" t="str">
        <f ca="1">IFERROR(TODAY()-Table1[[#This Row],[last_purchase_date]]," - ")</f>
        <v xml:space="preserve"> - </v>
      </c>
      <c r="J291" s="2">
        <f ca="1">IFERROR(1/Table1[[#This Row],[Days_Since_Last_Purchase]],0)</f>
        <v>0</v>
      </c>
      <c r="K291" s="3" t="str">
        <f t="shared" si="8"/>
        <v>Never Purchase</v>
      </c>
      <c r="L291">
        <v>0</v>
      </c>
      <c r="M291">
        <v>0</v>
      </c>
      <c r="N291">
        <v>0</v>
      </c>
      <c r="O291">
        <v>0</v>
      </c>
      <c r="P291" t="s">
        <v>65</v>
      </c>
      <c r="Q291" t="s">
        <v>104</v>
      </c>
      <c r="R291" t="s">
        <v>48</v>
      </c>
      <c r="S291">
        <v>34</v>
      </c>
      <c r="T291" t="s">
        <v>34</v>
      </c>
      <c r="U291" t="s">
        <v>43</v>
      </c>
      <c r="V291" t="s">
        <v>67</v>
      </c>
      <c r="W291" t="s">
        <v>85</v>
      </c>
      <c r="X291">
        <v>0</v>
      </c>
      <c r="Y291">
        <v>0</v>
      </c>
      <c r="Z291">
        <v>0</v>
      </c>
      <c r="AA291">
        <v>0</v>
      </c>
      <c r="AB291">
        <v>0</v>
      </c>
      <c r="AC291" s="3">
        <v>44601</v>
      </c>
      <c r="AD291" s="2" t="str">
        <f t="shared" si="9"/>
        <v>Contacted</v>
      </c>
      <c r="AE291">
        <v>0</v>
      </c>
      <c r="AF291" t="s">
        <v>73</v>
      </c>
      <c r="AG291" t="b">
        <v>0</v>
      </c>
      <c r="AH291" t="b">
        <v>0</v>
      </c>
      <c r="AI291" t="str">
        <f ca="1">IF(OR(Table1[[#This Row],[is_active]]="FALSE",Table1[[#This Row],[Days_Since_Last_Purchase]]&gt;90),"Churned","Active")</f>
        <v>Churned</v>
      </c>
    </row>
    <row r="292" spans="1:35" x14ac:dyDescent="0.25">
      <c r="A292" t="s">
        <v>368</v>
      </c>
      <c r="B292" s="1">
        <v>45595</v>
      </c>
      <c r="C292" t="str">
        <f>TEXT(Table1[[#This Row],[signup_date]],"yyyy")</f>
        <v>2024</v>
      </c>
      <c r="D292" t="str">
        <f>TEXT(Table1[[#This Row],[signup_date]],"mmm")</f>
        <v>Oct</v>
      </c>
      <c r="E292" s="3">
        <v>45924</v>
      </c>
      <c r="F292" s="3">
        <v>45925</v>
      </c>
      <c r="G292" s="3" t="str">
        <f>TEXT(Table1[[#This Row],[last_purchase_date]],"yyyy")</f>
        <v>2025</v>
      </c>
      <c r="H292" s="2">
        <f ca="1">IFERROR(TODAY()-Table1[[#This Row],[signup_date]]," - ")</f>
        <v>385</v>
      </c>
      <c r="I292" s="2">
        <f ca="1">IFERROR(TODAY()-Table1[[#This Row],[last_purchase_date]]," - ")</f>
        <v>55</v>
      </c>
      <c r="J292" s="2">
        <f ca="1">IFERROR(1/Table1[[#This Row],[Days_Since_Last_Purchase]],0)</f>
        <v>1.8181818181818181E-2</v>
      </c>
      <c r="K292" s="3" t="str">
        <f t="shared" si="8"/>
        <v>Has Purchased</v>
      </c>
      <c r="L292">
        <v>2</v>
      </c>
      <c r="M292">
        <v>24.97</v>
      </c>
      <c r="N292">
        <v>12.49</v>
      </c>
      <c r="O292">
        <v>6.51</v>
      </c>
      <c r="P292" t="s">
        <v>47</v>
      </c>
      <c r="Q292" t="s">
        <v>62</v>
      </c>
      <c r="R292" t="s">
        <v>48</v>
      </c>
      <c r="S292">
        <v>38</v>
      </c>
      <c r="T292" t="s">
        <v>34</v>
      </c>
      <c r="U292" t="s">
        <v>50</v>
      </c>
      <c r="V292" t="s">
        <v>56</v>
      </c>
      <c r="W292" t="s">
        <v>96</v>
      </c>
      <c r="X292">
        <v>0</v>
      </c>
      <c r="Y292">
        <v>0</v>
      </c>
      <c r="Z292">
        <v>0</v>
      </c>
      <c r="AA292">
        <v>0</v>
      </c>
      <c r="AB292">
        <v>0</v>
      </c>
      <c r="AC292" s="3">
        <v>45819</v>
      </c>
      <c r="AD292" s="2" t="str">
        <f t="shared" si="9"/>
        <v>Contacted</v>
      </c>
      <c r="AE292">
        <v>0</v>
      </c>
      <c r="AF292" t="s">
        <v>38</v>
      </c>
      <c r="AG292" t="b">
        <v>1</v>
      </c>
      <c r="AH292" t="b">
        <v>1</v>
      </c>
      <c r="AI292" t="str">
        <f ca="1">IF(OR(Table1[[#This Row],[is_active]]="FALSE",Table1[[#This Row],[Days_Since_Last_Purchase]]&gt;90),"Churned","Active")</f>
        <v>Active</v>
      </c>
    </row>
    <row r="293" spans="1:35" x14ac:dyDescent="0.25">
      <c r="A293" t="s">
        <v>369</v>
      </c>
      <c r="B293" s="1">
        <v>44552</v>
      </c>
      <c r="C293" t="str">
        <f>TEXT(Table1[[#This Row],[signup_date]],"yyyy")</f>
        <v>2021</v>
      </c>
      <c r="D293" t="str">
        <f>TEXT(Table1[[#This Row],[signup_date]],"mmm")</f>
        <v>Dec</v>
      </c>
      <c r="E293" s="3">
        <v>44750</v>
      </c>
      <c r="F293" s="3">
        <v>44837</v>
      </c>
      <c r="G293" s="3" t="str">
        <f>TEXT(Table1[[#This Row],[last_purchase_date]],"yyyy")</f>
        <v>2022</v>
      </c>
      <c r="H293" s="2">
        <f ca="1">IFERROR(TODAY()-Table1[[#This Row],[signup_date]]," - ")</f>
        <v>1428</v>
      </c>
      <c r="I293" s="2">
        <f ca="1">IFERROR(TODAY()-Table1[[#This Row],[last_purchase_date]]," - ")</f>
        <v>1143</v>
      </c>
      <c r="J293" s="2">
        <f ca="1">IFERROR(1/Table1[[#This Row],[Days_Since_Last_Purchase]],0)</f>
        <v>8.7489063867016625E-4</v>
      </c>
      <c r="K293" s="3" t="str">
        <f t="shared" si="8"/>
        <v>Has Purchased</v>
      </c>
      <c r="L293">
        <v>5</v>
      </c>
      <c r="M293">
        <v>274.27999999999997</v>
      </c>
      <c r="N293">
        <v>54.86</v>
      </c>
      <c r="O293">
        <v>89.84</v>
      </c>
      <c r="P293" t="s">
        <v>59</v>
      </c>
      <c r="Q293" t="s">
        <v>69</v>
      </c>
      <c r="R293" t="s">
        <v>48</v>
      </c>
      <c r="S293">
        <v>38</v>
      </c>
      <c r="T293" t="s">
        <v>34</v>
      </c>
      <c r="U293" t="s">
        <v>43</v>
      </c>
      <c r="V293" t="s">
        <v>67</v>
      </c>
      <c r="W293" t="s">
        <v>51</v>
      </c>
      <c r="X293">
        <v>0</v>
      </c>
      <c r="Y293">
        <v>0</v>
      </c>
      <c r="Z293">
        <v>1</v>
      </c>
      <c r="AA293">
        <v>2</v>
      </c>
      <c r="AB293">
        <v>2</v>
      </c>
      <c r="AC293" s="3">
        <v>44899</v>
      </c>
      <c r="AD293" s="2" t="str">
        <f t="shared" si="9"/>
        <v>Contacted</v>
      </c>
      <c r="AE293">
        <v>0</v>
      </c>
      <c r="AF293" t="s">
        <v>38</v>
      </c>
      <c r="AG293" t="b">
        <v>1</v>
      </c>
      <c r="AH293" t="b">
        <v>1</v>
      </c>
      <c r="AI293" t="str">
        <f ca="1">IF(OR(Table1[[#This Row],[is_active]]="FALSE",Table1[[#This Row],[Days_Since_Last_Purchase]]&gt;90),"Churned","Active")</f>
        <v>Churned</v>
      </c>
    </row>
    <row r="294" spans="1:35" x14ac:dyDescent="0.25">
      <c r="A294" t="s">
        <v>370</v>
      </c>
      <c r="B294" s="1">
        <v>44686</v>
      </c>
      <c r="C294" t="str">
        <f>TEXT(Table1[[#This Row],[signup_date]],"yyyy")</f>
        <v>2022</v>
      </c>
      <c r="D294" t="str">
        <f>TEXT(Table1[[#This Row],[signup_date]],"mmm")</f>
        <v>May</v>
      </c>
      <c r="E294" s="3">
        <v>44738</v>
      </c>
      <c r="F294" s="3">
        <v>45681</v>
      </c>
      <c r="G294" s="3" t="str">
        <f>TEXT(Table1[[#This Row],[last_purchase_date]],"yyyy")</f>
        <v>2025</v>
      </c>
      <c r="H294" s="2">
        <f ca="1">IFERROR(TODAY()-Table1[[#This Row],[signup_date]]," - ")</f>
        <v>1294</v>
      </c>
      <c r="I294" s="2">
        <f ca="1">IFERROR(TODAY()-Table1[[#This Row],[last_purchase_date]]," - ")</f>
        <v>299</v>
      </c>
      <c r="J294" s="2">
        <f ca="1">IFERROR(1/Table1[[#This Row],[Days_Since_Last_Purchase]],0)</f>
        <v>3.3444816053511705E-3</v>
      </c>
      <c r="K294" s="3" t="str">
        <f t="shared" si="8"/>
        <v>Has Purchased</v>
      </c>
      <c r="L294">
        <v>3</v>
      </c>
      <c r="M294">
        <v>210.11</v>
      </c>
      <c r="N294">
        <v>70.040000000000006</v>
      </c>
      <c r="O294">
        <v>65.95</v>
      </c>
      <c r="P294" t="s">
        <v>40</v>
      </c>
      <c r="Q294" t="s">
        <v>41</v>
      </c>
      <c r="R294" t="s">
        <v>42</v>
      </c>
      <c r="S294">
        <v>22</v>
      </c>
      <c r="T294" t="s">
        <v>70</v>
      </c>
      <c r="U294" t="s">
        <v>35</v>
      </c>
      <c r="V294" t="s">
        <v>63</v>
      </c>
      <c r="W294" t="s">
        <v>100</v>
      </c>
      <c r="X294">
        <v>0</v>
      </c>
      <c r="Y294">
        <v>0</v>
      </c>
      <c r="Z294">
        <v>0</v>
      </c>
      <c r="AA294">
        <v>1</v>
      </c>
      <c r="AB294">
        <v>1</v>
      </c>
      <c r="AC294" s="3">
        <v>45288</v>
      </c>
      <c r="AD294" s="2" t="str">
        <f t="shared" si="9"/>
        <v>Contacted</v>
      </c>
      <c r="AE294">
        <v>6</v>
      </c>
      <c r="AF294" t="s">
        <v>38</v>
      </c>
      <c r="AG294" t="b">
        <v>1</v>
      </c>
      <c r="AH294" t="b">
        <v>1</v>
      </c>
      <c r="AI294" t="str">
        <f ca="1">IF(OR(Table1[[#This Row],[is_active]]="FALSE",Table1[[#This Row],[Days_Since_Last_Purchase]]&gt;90),"Churned","Active")</f>
        <v>Churned</v>
      </c>
    </row>
    <row r="295" spans="1:35" x14ac:dyDescent="0.25">
      <c r="A295" t="s">
        <v>371</v>
      </c>
      <c r="B295" s="1">
        <v>43859</v>
      </c>
      <c r="C295" t="str">
        <f>TEXT(Table1[[#This Row],[signup_date]],"yyyy")</f>
        <v>2020</v>
      </c>
      <c r="D295" t="str">
        <f>TEXT(Table1[[#This Row],[signup_date]],"mmm")</f>
        <v>Jan</v>
      </c>
      <c r="E295" s="3">
        <v>45352</v>
      </c>
      <c r="F295" s="3">
        <v>45794</v>
      </c>
      <c r="G295" s="3" t="str">
        <f>TEXT(Table1[[#This Row],[last_purchase_date]],"yyyy")</f>
        <v>2025</v>
      </c>
      <c r="H295" s="2">
        <f ca="1">IFERROR(TODAY()-Table1[[#This Row],[signup_date]]," - ")</f>
        <v>2121</v>
      </c>
      <c r="I295" s="2">
        <f ca="1">IFERROR(TODAY()-Table1[[#This Row],[last_purchase_date]]," - ")</f>
        <v>186</v>
      </c>
      <c r="J295" s="2">
        <f ca="1">IFERROR(1/Table1[[#This Row],[Days_Since_Last_Purchase]],0)</f>
        <v>5.3763440860215058E-3</v>
      </c>
      <c r="K295" s="3" t="str">
        <f t="shared" si="8"/>
        <v>Has Purchased</v>
      </c>
      <c r="L295">
        <v>3</v>
      </c>
      <c r="M295">
        <v>96.77</v>
      </c>
      <c r="N295">
        <v>32.26</v>
      </c>
      <c r="O295">
        <v>32.03</v>
      </c>
      <c r="P295" t="s">
        <v>65</v>
      </c>
      <c r="Q295" t="s">
        <v>104</v>
      </c>
      <c r="R295" t="s">
        <v>33</v>
      </c>
      <c r="S295">
        <v>27</v>
      </c>
      <c r="T295" t="s">
        <v>70</v>
      </c>
      <c r="U295" t="s">
        <v>82</v>
      </c>
      <c r="V295" t="s">
        <v>44</v>
      </c>
      <c r="W295" t="s">
        <v>45</v>
      </c>
      <c r="X295">
        <v>0</v>
      </c>
      <c r="Y295">
        <v>0</v>
      </c>
      <c r="Z295">
        <v>1</v>
      </c>
      <c r="AA295">
        <v>0</v>
      </c>
      <c r="AB295">
        <v>2</v>
      </c>
      <c r="AC295" s="3">
        <v>44083</v>
      </c>
      <c r="AD295" s="2" t="str">
        <f t="shared" si="9"/>
        <v>Contacted</v>
      </c>
      <c r="AE295">
        <v>0</v>
      </c>
      <c r="AF295" t="s">
        <v>38</v>
      </c>
      <c r="AG295" t="b">
        <v>1</v>
      </c>
      <c r="AH295" t="b">
        <v>0</v>
      </c>
      <c r="AI295" t="str">
        <f ca="1">IF(OR(Table1[[#This Row],[is_active]]="FALSE",Table1[[#This Row],[Days_Since_Last_Purchase]]&gt;90),"Churned","Active")</f>
        <v>Churned</v>
      </c>
    </row>
    <row r="296" spans="1:35" x14ac:dyDescent="0.25">
      <c r="A296" t="s">
        <v>372</v>
      </c>
      <c r="B296" s="1">
        <v>44041</v>
      </c>
      <c r="C296" t="str">
        <f>TEXT(Table1[[#This Row],[signup_date]],"yyyy")</f>
        <v>2020</v>
      </c>
      <c r="D296" t="str">
        <f>TEXT(Table1[[#This Row],[signup_date]],"mmm")</f>
        <v>Jul</v>
      </c>
      <c r="E296" s="3">
        <v>44733</v>
      </c>
      <c r="F296" s="3">
        <v>44777</v>
      </c>
      <c r="G296" s="3" t="str">
        <f>TEXT(Table1[[#This Row],[last_purchase_date]],"yyyy")</f>
        <v>2022</v>
      </c>
      <c r="H296" s="2">
        <f ca="1">IFERROR(TODAY()-Table1[[#This Row],[signup_date]]," - ")</f>
        <v>1939</v>
      </c>
      <c r="I296" s="2">
        <f ca="1">IFERROR(TODAY()-Table1[[#This Row],[last_purchase_date]]," - ")</f>
        <v>1203</v>
      </c>
      <c r="J296" s="2">
        <f ca="1">IFERROR(1/Table1[[#This Row],[Days_Since_Last_Purchase]],0)</f>
        <v>8.3125519534497092E-4</v>
      </c>
      <c r="K296" s="3" t="str">
        <f t="shared" si="8"/>
        <v>Has Purchased</v>
      </c>
      <c r="L296">
        <v>5</v>
      </c>
      <c r="M296">
        <v>215.51</v>
      </c>
      <c r="N296">
        <v>43.1</v>
      </c>
      <c r="O296">
        <v>45.57</v>
      </c>
      <c r="P296" t="s">
        <v>65</v>
      </c>
      <c r="Q296" t="s">
        <v>95</v>
      </c>
      <c r="R296" t="s">
        <v>42</v>
      </c>
      <c r="S296">
        <v>22</v>
      </c>
      <c r="T296" t="s">
        <v>70</v>
      </c>
      <c r="U296" t="s">
        <v>43</v>
      </c>
      <c r="V296" t="s">
        <v>35</v>
      </c>
      <c r="W296" t="s">
        <v>57</v>
      </c>
      <c r="X296">
        <v>0</v>
      </c>
      <c r="Y296">
        <v>0</v>
      </c>
      <c r="Z296">
        <v>1</v>
      </c>
      <c r="AA296">
        <v>0</v>
      </c>
      <c r="AB296">
        <v>2</v>
      </c>
      <c r="AC296" s="3">
        <v>45687</v>
      </c>
      <c r="AD296" s="2" t="str">
        <f t="shared" si="9"/>
        <v>Contacted</v>
      </c>
      <c r="AE296">
        <v>0</v>
      </c>
      <c r="AF296" t="s">
        <v>38</v>
      </c>
      <c r="AG296" t="b">
        <v>1</v>
      </c>
      <c r="AH296" t="b">
        <v>1</v>
      </c>
      <c r="AI296" t="str">
        <f ca="1">IF(OR(Table1[[#This Row],[is_active]]="FALSE",Table1[[#This Row],[Days_Since_Last_Purchase]]&gt;90),"Churned","Active")</f>
        <v>Churned</v>
      </c>
    </row>
    <row r="297" spans="1:35" x14ac:dyDescent="0.25">
      <c r="A297" t="s">
        <v>373</v>
      </c>
      <c r="B297" s="1">
        <v>45497</v>
      </c>
      <c r="C297" t="str">
        <f>TEXT(Table1[[#This Row],[signup_date]],"yyyy")</f>
        <v>2024</v>
      </c>
      <c r="D297" t="str">
        <f>TEXT(Table1[[#This Row],[signup_date]],"mmm")</f>
        <v>Jul</v>
      </c>
      <c r="E297" s="3">
        <v>45780</v>
      </c>
      <c r="F297" s="3">
        <v>45902</v>
      </c>
      <c r="G297" s="3" t="str">
        <f>TEXT(Table1[[#This Row],[last_purchase_date]],"yyyy")</f>
        <v>2025</v>
      </c>
      <c r="H297" s="2">
        <f ca="1">IFERROR(TODAY()-Table1[[#This Row],[signup_date]]," - ")</f>
        <v>483</v>
      </c>
      <c r="I297" s="2">
        <f ca="1">IFERROR(TODAY()-Table1[[#This Row],[last_purchase_date]]," - ")</f>
        <v>78</v>
      </c>
      <c r="J297" s="2">
        <f ca="1">IFERROR(1/Table1[[#This Row],[Days_Since_Last_Purchase]],0)</f>
        <v>1.282051282051282E-2</v>
      </c>
      <c r="K297" s="3" t="str">
        <f t="shared" si="8"/>
        <v>Has Purchased</v>
      </c>
      <c r="L297">
        <v>1</v>
      </c>
      <c r="M297">
        <v>41.62</v>
      </c>
      <c r="N297">
        <v>41.62</v>
      </c>
      <c r="O297">
        <v>59.35</v>
      </c>
      <c r="P297" t="s">
        <v>31</v>
      </c>
      <c r="Q297" t="s">
        <v>104</v>
      </c>
      <c r="R297" t="s">
        <v>48</v>
      </c>
      <c r="S297">
        <v>25</v>
      </c>
      <c r="T297" t="s">
        <v>70</v>
      </c>
      <c r="U297" t="s">
        <v>43</v>
      </c>
      <c r="V297" t="s">
        <v>56</v>
      </c>
      <c r="W297" t="s">
        <v>36</v>
      </c>
      <c r="X297">
        <v>0</v>
      </c>
      <c r="Y297">
        <v>1</v>
      </c>
      <c r="Z297">
        <v>0</v>
      </c>
      <c r="AA297">
        <v>0</v>
      </c>
      <c r="AB297">
        <v>0</v>
      </c>
      <c r="AC297" s="3">
        <v>45719</v>
      </c>
      <c r="AD297" s="2" t="str">
        <f t="shared" si="9"/>
        <v>Contacted</v>
      </c>
      <c r="AE297">
        <v>0</v>
      </c>
      <c r="AF297" t="s">
        <v>38</v>
      </c>
      <c r="AG297" t="b">
        <v>1</v>
      </c>
      <c r="AH297" t="b">
        <v>0</v>
      </c>
      <c r="AI297" t="str">
        <f ca="1">IF(OR(Table1[[#This Row],[is_active]]="FALSE",Table1[[#This Row],[Days_Since_Last_Purchase]]&gt;90),"Churned","Active")</f>
        <v>Active</v>
      </c>
    </row>
    <row r="298" spans="1:35" x14ac:dyDescent="0.25">
      <c r="A298" t="s">
        <v>374</v>
      </c>
      <c r="B298" s="1">
        <v>44156</v>
      </c>
      <c r="C298" t="str">
        <f>TEXT(Table1[[#This Row],[signup_date]],"yyyy")</f>
        <v>2020</v>
      </c>
      <c r="D298" t="str">
        <f>TEXT(Table1[[#This Row],[signup_date]],"mmm")</f>
        <v>Nov</v>
      </c>
      <c r="E298" s="3">
        <v>44157</v>
      </c>
      <c r="F298" s="3">
        <v>45053</v>
      </c>
      <c r="G298" s="3" t="str">
        <f>TEXT(Table1[[#This Row],[last_purchase_date]],"yyyy")</f>
        <v>2023</v>
      </c>
      <c r="H298" s="2">
        <f ca="1">IFERROR(TODAY()-Table1[[#This Row],[signup_date]]," - ")</f>
        <v>1824</v>
      </c>
      <c r="I298" s="2">
        <f ca="1">IFERROR(TODAY()-Table1[[#This Row],[last_purchase_date]]," - ")</f>
        <v>927</v>
      </c>
      <c r="J298" s="2">
        <f ca="1">IFERROR(1/Table1[[#This Row],[Days_Since_Last_Purchase]],0)</f>
        <v>1.0787486515641855E-3</v>
      </c>
      <c r="K298" s="3" t="str">
        <f t="shared" si="8"/>
        <v>Has Purchased</v>
      </c>
      <c r="L298">
        <v>3</v>
      </c>
      <c r="M298">
        <v>105.63</v>
      </c>
      <c r="N298">
        <v>35.21</v>
      </c>
      <c r="O298">
        <v>28.13</v>
      </c>
      <c r="P298" t="s">
        <v>65</v>
      </c>
      <c r="Q298" t="s">
        <v>95</v>
      </c>
      <c r="R298" t="s">
        <v>42</v>
      </c>
      <c r="S298">
        <v>39</v>
      </c>
      <c r="T298" t="s">
        <v>34</v>
      </c>
      <c r="U298" t="s">
        <v>55</v>
      </c>
      <c r="V298" t="s">
        <v>56</v>
      </c>
      <c r="W298" t="s">
        <v>51</v>
      </c>
      <c r="X298">
        <v>0</v>
      </c>
      <c r="Y298">
        <v>0</v>
      </c>
      <c r="Z298">
        <v>0</v>
      </c>
      <c r="AA298">
        <v>1</v>
      </c>
      <c r="AB298">
        <v>2</v>
      </c>
      <c r="AC298" s="3">
        <v>44823</v>
      </c>
      <c r="AD298" s="2" t="str">
        <f t="shared" si="9"/>
        <v>Contacted</v>
      </c>
      <c r="AE298">
        <v>0</v>
      </c>
      <c r="AF298" t="s">
        <v>52</v>
      </c>
      <c r="AG298" t="b">
        <v>1</v>
      </c>
      <c r="AH298" t="b">
        <v>0</v>
      </c>
      <c r="AI298" t="str">
        <f ca="1">IF(OR(Table1[[#This Row],[is_active]]="FALSE",Table1[[#This Row],[Days_Since_Last_Purchase]]&gt;90),"Churned","Active")</f>
        <v>Churned</v>
      </c>
    </row>
    <row r="299" spans="1:35" x14ac:dyDescent="0.25">
      <c r="A299" t="s">
        <v>375</v>
      </c>
      <c r="B299" s="1">
        <v>44526</v>
      </c>
      <c r="C299" t="str">
        <f>TEXT(Table1[[#This Row],[signup_date]],"yyyy")</f>
        <v>2021</v>
      </c>
      <c r="D299" t="str">
        <f>TEXT(Table1[[#This Row],[signup_date]],"mmm")</f>
        <v>Nov</v>
      </c>
      <c r="E299" s="3">
        <v>45059</v>
      </c>
      <c r="F299" s="3">
        <v>45696</v>
      </c>
      <c r="G299" s="3" t="str">
        <f>TEXT(Table1[[#This Row],[last_purchase_date]],"yyyy")</f>
        <v>2025</v>
      </c>
      <c r="H299" s="2">
        <f ca="1">IFERROR(TODAY()-Table1[[#This Row],[signup_date]]," - ")</f>
        <v>1454</v>
      </c>
      <c r="I299" s="2">
        <f ca="1">IFERROR(TODAY()-Table1[[#This Row],[last_purchase_date]]," - ")</f>
        <v>284</v>
      </c>
      <c r="J299" s="2">
        <f ca="1">IFERROR(1/Table1[[#This Row],[Days_Since_Last_Purchase]],0)</f>
        <v>3.5211267605633804E-3</v>
      </c>
      <c r="K299" s="3" t="str">
        <f t="shared" si="8"/>
        <v>Has Purchased</v>
      </c>
      <c r="L299">
        <v>7</v>
      </c>
      <c r="M299">
        <v>41.33</v>
      </c>
      <c r="N299">
        <v>5.9</v>
      </c>
      <c r="O299">
        <v>5.78</v>
      </c>
      <c r="P299" t="s">
        <v>59</v>
      </c>
      <c r="Q299" t="s">
        <v>62</v>
      </c>
      <c r="R299" t="s">
        <v>48</v>
      </c>
      <c r="S299">
        <v>28</v>
      </c>
      <c r="T299" t="s">
        <v>70</v>
      </c>
      <c r="U299" t="s">
        <v>35</v>
      </c>
      <c r="V299" t="s">
        <v>63</v>
      </c>
      <c r="W299" t="s">
        <v>51</v>
      </c>
      <c r="X299">
        <v>0</v>
      </c>
      <c r="Y299">
        <v>0</v>
      </c>
      <c r="Z299">
        <v>0</v>
      </c>
      <c r="AA299">
        <v>0</v>
      </c>
      <c r="AB299">
        <v>2</v>
      </c>
      <c r="AC299" s="3">
        <v>45837</v>
      </c>
      <c r="AD299" s="2" t="str">
        <f t="shared" si="9"/>
        <v>Contacted</v>
      </c>
      <c r="AE299">
        <v>9</v>
      </c>
      <c r="AF299" t="s">
        <v>38</v>
      </c>
      <c r="AG299" t="b">
        <v>1</v>
      </c>
      <c r="AH299" t="b">
        <v>1</v>
      </c>
      <c r="AI299" t="str">
        <f ca="1">IF(OR(Table1[[#This Row],[is_active]]="FALSE",Table1[[#This Row],[Days_Since_Last_Purchase]]&gt;90),"Churned","Active")</f>
        <v>Churned</v>
      </c>
    </row>
    <row r="300" spans="1:35" x14ac:dyDescent="0.25">
      <c r="A300" t="s">
        <v>376</v>
      </c>
      <c r="B300" s="1">
        <v>44188</v>
      </c>
      <c r="C300" t="str">
        <f>TEXT(Table1[[#This Row],[signup_date]],"yyyy")</f>
        <v>2020</v>
      </c>
      <c r="D300" t="str">
        <f>TEXT(Table1[[#This Row],[signup_date]],"mmm")</f>
        <v>Dec</v>
      </c>
      <c r="E300" s="3">
        <v>44542</v>
      </c>
      <c r="F300" s="3">
        <v>45735</v>
      </c>
      <c r="G300" s="3" t="str">
        <f>TEXT(Table1[[#This Row],[last_purchase_date]],"yyyy")</f>
        <v>2025</v>
      </c>
      <c r="H300" s="2">
        <f ca="1">IFERROR(TODAY()-Table1[[#This Row],[signup_date]]," - ")</f>
        <v>1792</v>
      </c>
      <c r="I300" s="2">
        <f ca="1">IFERROR(TODAY()-Table1[[#This Row],[last_purchase_date]]," - ")</f>
        <v>245</v>
      </c>
      <c r="J300" s="2">
        <f ca="1">IFERROR(1/Table1[[#This Row],[Days_Since_Last_Purchase]],0)</f>
        <v>4.0816326530612249E-3</v>
      </c>
      <c r="K300" s="3" t="str">
        <f t="shared" si="8"/>
        <v>Has Purchased</v>
      </c>
      <c r="L300">
        <v>2</v>
      </c>
      <c r="M300">
        <v>145.85</v>
      </c>
      <c r="N300">
        <v>72.930000000000007</v>
      </c>
      <c r="O300">
        <v>88.9</v>
      </c>
      <c r="P300" t="s">
        <v>87</v>
      </c>
      <c r="Q300" t="s">
        <v>76</v>
      </c>
      <c r="R300" t="s">
        <v>42</v>
      </c>
      <c r="S300">
        <v>38</v>
      </c>
      <c r="T300" t="s">
        <v>34</v>
      </c>
      <c r="U300" t="s">
        <v>90</v>
      </c>
      <c r="V300" t="s">
        <v>35</v>
      </c>
      <c r="W300" t="s">
        <v>96</v>
      </c>
      <c r="X300">
        <v>0</v>
      </c>
      <c r="Y300">
        <v>0</v>
      </c>
      <c r="Z300">
        <v>0</v>
      </c>
      <c r="AA300">
        <v>0</v>
      </c>
      <c r="AB300">
        <v>2</v>
      </c>
      <c r="AC300" s="3">
        <v>44267</v>
      </c>
      <c r="AD300" s="2" t="str">
        <f t="shared" si="9"/>
        <v>Contacted</v>
      </c>
      <c r="AE300">
        <v>0</v>
      </c>
      <c r="AF300" t="s">
        <v>73</v>
      </c>
      <c r="AG300" t="b">
        <v>1</v>
      </c>
      <c r="AH300" t="b">
        <v>0</v>
      </c>
      <c r="AI300" t="str">
        <f ca="1">IF(OR(Table1[[#This Row],[is_active]]="FALSE",Table1[[#This Row],[Days_Since_Last_Purchase]]&gt;90),"Churned","Active")</f>
        <v>Churned</v>
      </c>
    </row>
    <row r="301" spans="1:35" x14ac:dyDescent="0.25">
      <c r="A301" t="s">
        <v>377</v>
      </c>
      <c r="B301" s="1">
        <v>43971</v>
      </c>
      <c r="C301" t="str">
        <f>TEXT(Table1[[#This Row],[signup_date]],"yyyy")</f>
        <v>2020</v>
      </c>
      <c r="D301" t="str">
        <f>TEXT(Table1[[#This Row],[signup_date]],"mmm")</f>
        <v>May</v>
      </c>
      <c r="E301" s="3">
        <v>43979</v>
      </c>
      <c r="F301" s="3">
        <v>44215</v>
      </c>
      <c r="G301" s="3" t="str">
        <f>TEXT(Table1[[#This Row],[last_purchase_date]],"yyyy")</f>
        <v>2021</v>
      </c>
      <c r="H301" s="2">
        <f ca="1">IFERROR(TODAY()-Table1[[#This Row],[signup_date]]," - ")</f>
        <v>2009</v>
      </c>
      <c r="I301" s="2">
        <f ca="1">IFERROR(TODAY()-Table1[[#This Row],[last_purchase_date]]," - ")</f>
        <v>1765</v>
      </c>
      <c r="J301" s="2">
        <f ca="1">IFERROR(1/Table1[[#This Row],[Days_Since_Last_Purchase]],0)</f>
        <v>5.6657223796033991E-4</v>
      </c>
      <c r="K301" s="3" t="str">
        <f t="shared" si="8"/>
        <v>Has Purchased</v>
      </c>
      <c r="L301">
        <v>8</v>
      </c>
      <c r="M301">
        <v>569.08000000000004</v>
      </c>
      <c r="N301">
        <v>71.14</v>
      </c>
      <c r="O301">
        <v>58.37</v>
      </c>
      <c r="P301" t="s">
        <v>31</v>
      </c>
      <c r="Q301" t="s">
        <v>32</v>
      </c>
      <c r="R301" t="s">
        <v>33</v>
      </c>
      <c r="S301">
        <v>24</v>
      </c>
      <c r="T301" t="s">
        <v>70</v>
      </c>
      <c r="U301" t="s">
        <v>43</v>
      </c>
      <c r="V301" t="s">
        <v>67</v>
      </c>
      <c r="W301" t="s">
        <v>57</v>
      </c>
      <c r="X301">
        <v>0</v>
      </c>
      <c r="Y301">
        <v>0</v>
      </c>
      <c r="Z301">
        <v>1</v>
      </c>
      <c r="AA301">
        <v>2</v>
      </c>
      <c r="AB301">
        <v>1</v>
      </c>
      <c r="AC301" s="2" t="s">
        <v>2542</v>
      </c>
      <c r="AD301" s="2" t="str">
        <f t="shared" si="9"/>
        <v>Never Contacted</v>
      </c>
      <c r="AE301">
        <v>0</v>
      </c>
      <c r="AF301" t="s">
        <v>38</v>
      </c>
      <c r="AG301" t="b">
        <v>1</v>
      </c>
      <c r="AH301" t="b">
        <v>0</v>
      </c>
      <c r="AI301" t="str">
        <f ca="1">IF(OR(Table1[[#This Row],[is_active]]="FALSE",Table1[[#This Row],[Days_Since_Last_Purchase]]&gt;90),"Churned","Active")</f>
        <v>Churned</v>
      </c>
    </row>
    <row r="302" spans="1:35" x14ac:dyDescent="0.25">
      <c r="A302" t="s">
        <v>378</v>
      </c>
      <c r="B302" s="1">
        <v>45442</v>
      </c>
      <c r="C302" t="str">
        <f>TEXT(Table1[[#This Row],[signup_date]],"yyyy")</f>
        <v>2024</v>
      </c>
      <c r="D302" t="str">
        <f>TEXT(Table1[[#This Row],[signup_date]],"mmm")</f>
        <v>May</v>
      </c>
      <c r="E302" s="3">
        <v>45937</v>
      </c>
      <c r="F302" s="3">
        <v>45938</v>
      </c>
      <c r="G302" s="3" t="str">
        <f>TEXT(Table1[[#This Row],[last_purchase_date]],"yyyy")</f>
        <v>2025</v>
      </c>
      <c r="H302" s="2">
        <f ca="1">IFERROR(TODAY()-Table1[[#This Row],[signup_date]]," - ")</f>
        <v>538</v>
      </c>
      <c r="I302" s="2">
        <f ca="1">IFERROR(TODAY()-Table1[[#This Row],[last_purchase_date]]," - ")</f>
        <v>42</v>
      </c>
      <c r="J302" s="2">
        <f ca="1">IFERROR(1/Table1[[#This Row],[Days_Since_Last_Purchase]],0)</f>
        <v>2.3809523809523808E-2</v>
      </c>
      <c r="K302" s="3" t="str">
        <f t="shared" si="8"/>
        <v>Has Purchased</v>
      </c>
      <c r="L302">
        <v>3</v>
      </c>
      <c r="M302">
        <v>170.26</v>
      </c>
      <c r="N302">
        <v>56.75</v>
      </c>
      <c r="O302">
        <v>12.72</v>
      </c>
      <c r="P302" t="s">
        <v>31</v>
      </c>
      <c r="Q302" t="s">
        <v>32</v>
      </c>
      <c r="R302" t="s">
        <v>42</v>
      </c>
      <c r="S302">
        <v>28</v>
      </c>
      <c r="T302" t="s">
        <v>70</v>
      </c>
      <c r="U302" t="s">
        <v>55</v>
      </c>
      <c r="V302" t="s">
        <v>44</v>
      </c>
      <c r="W302" t="s">
        <v>36</v>
      </c>
      <c r="X302">
        <v>0</v>
      </c>
      <c r="Y302">
        <v>1</v>
      </c>
      <c r="Z302">
        <v>0</v>
      </c>
      <c r="AA302">
        <v>0</v>
      </c>
      <c r="AB302">
        <v>1</v>
      </c>
      <c r="AC302" s="2" t="s">
        <v>2542</v>
      </c>
      <c r="AD302" s="2" t="str">
        <f t="shared" si="9"/>
        <v>Never Contacted</v>
      </c>
      <c r="AE302">
        <v>0</v>
      </c>
      <c r="AF302" t="s">
        <v>73</v>
      </c>
      <c r="AG302" t="b">
        <v>0</v>
      </c>
      <c r="AH302" t="b">
        <v>1</v>
      </c>
      <c r="AI302" t="str">
        <f ca="1">IF(OR(Table1[[#This Row],[is_active]]="FALSE",Table1[[#This Row],[Days_Since_Last_Purchase]]&gt;90),"Churned","Active")</f>
        <v>Active</v>
      </c>
    </row>
    <row r="303" spans="1:35" x14ac:dyDescent="0.25">
      <c r="A303" t="s">
        <v>379</v>
      </c>
      <c r="B303" s="1">
        <v>44629</v>
      </c>
      <c r="C303" t="str">
        <f>TEXT(Table1[[#This Row],[signup_date]],"yyyy")</f>
        <v>2022</v>
      </c>
      <c r="D303" t="str">
        <f>TEXT(Table1[[#This Row],[signup_date]],"mmm")</f>
        <v>Mar</v>
      </c>
      <c r="E303" s="3">
        <v>44982</v>
      </c>
      <c r="F303" s="3">
        <v>45379</v>
      </c>
      <c r="G303" s="3" t="str">
        <f>TEXT(Table1[[#This Row],[last_purchase_date]],"yyyy")</f>
        <v>2024</v>
      </c>
      <c r="H303" s="2">
        <f ca="1">IFERROR(TODAY()-Table1[[#This Row],[signup_date]]," - ")</f>
        <v>1351</v>
      </c>
      <c r="I303" s="2">
        <f ca="1">IFERROR(TODAY()-Table1[[#This Row],[last_purchase_date]]," - ")</f>
        <v>601</v>
      </c>
      <c r="J303" s="2">
        <f ca="1">IFERROR(1/Table1[[#This Row],[Days_Since_Last_Purchase]],0)</f>
        <v>1.6638935108153079E-3</v>
      </c>
      <c r="K303" s="3" t="str">
        <f t="shared" si="8"/>
        <v>Has Purchased</v>
      </c>
      <c r="L303">
        <v>2</v>
      </c>
      <c r="M303">
        <v>149.65</v>
      </c>
      <c r="N303">
        <v>74.83</v>
      </c>
      <c r="O303">
        <v>5.0999999999999996</v>
      </c>
      <c r="P303" t="s">
        <v>65</v>
      </c>
      <c r="Q303" t="s">
        <v>69</v>
      </c>
      <c r="R303" t="s">
        <v>48</v>
      </c>
      <c r="S303">
        <v>27</v>
      </c>
      <c r="T303" t="s">
        <v>70</v>
      </c>
      <c r="U303" t="s">
        <v>43</v>
      </c>
      <c r="V303" t="s">
        <v>67</v>
      </c>
      <c r="W303" t="s">
        <v>51</v>
      </c>
      <c r="X303">
        <v>0</v>
      </c>
      <c r="Y303">
        <v>1</v>
      </c>
      <c r="Z303">
        <v>0</v>
      </c>
      <c r="AA303">
        <v>0</v>
      </c>
      <c r="AB303">
        <v>0</v>
      </c>
      <c r="AC303" s="3">
        <v>44768</v>
      </c>
      <c r="AD303" s="2" t="str">
        <f t="shared" si="9"/>
        <v>Contacted</v>
      </c>
      <c r="AE303">
        <v>0</v>
      </c>
      <c r="AF303" t="s">
        <v>38</v>
      </c>
      <c r="AG303" t="b">
        <v>1</v>
      </c>
      <c r="AH303" t="b">
        <v>1</v>
      </c>
      <c r="AI303" t="str">
        <f ca="1">IF(OR(Table1[[#This Row],[is_active]]="FALSE",Table1[[#This Row],[Days_Since_Last_Purchase]]&gt;90),"Churned","Active")</f>
        <v>Churned</v>
      </c>
    </row>
    <row r="304" spans="1:35" x14ac:dyDescent="0.25">
      <c r="A304" t="s">
        <v>380</v>
      </c>
      <c r="B304" s="1">
        <v>44442</v>
      </c>
      <c r="C304" t="str">
        <f>TEXT(Table1[[#This Row],[signup_date]],"yyyy")</f>
        <v>2021</v>
      </c>
      <c r="D304" t="str">
        <f>TEXT(Table1[[#This Row],[signup_date]],"mmm")</f>
        <v>Sep</v>
      </c>
      <c r="E304" s="3">
        <v>44495</v>
      </c>
      <c r="F304" s="3">
        <v>45340</v>
      </c>
      <c r="G304" s="3" t="str">
        <f>TEXT(Table1[[#This Row],[last_purchase_date]],"yyyy")</f>
        <v>2024</v>
      </c>
      <c r="H304" s="2">
        <f ca="1">IFERROR(TODAY()-Table1[[#This Row],[signup_date]]," - ")</f>
        <v>1538</v>
      </c>
      <c r="I304" s="2">
        <f ca="1">IFERROR(TODAY()-Table1[[#This Row],[last_purchase_date]]," - ")</f>
        <v>640</v>
      </c>
      <c r="J304" s="2">
        <f ca="1">IFERROR(1/Table1[[#This Row],[Days_Since_Last_Purchase]],0)</f>
        <v>1.5625000000000001E-3</v>
      </c>
      <c r="K304" s="3" t="str">
        <f t="shared" si="8"/>
        <v>Has Purchased</v>
      </c>
      <c r="L304">
        <v>3</v>
      </c>
      <c r="M304">
        <v>125.32</v>
      </c>
      <c r="N304">
        <v>41.77</v>
      </c>
      <c r="O304">
        <v>20.46</v>
      </c>
      <c r="P304" t="s">
        <v>31</v>
      </c>
      <c r="Q304" t="s">
        <v>62</v>
      </c>
      <c r="R304" t="s">
        <v>48</v>
      </c>
      <c r="S304">
        <v>32</v>
      </c>
      <c r="T304" t="s">
        <v>34</v>
      </c>
      <c r="U304" t="s">
        <v>90</v>
      </c>
      <c r="V304" t="s">
        <v>63</v>
      </c>
      <c r="W304" t="s">
        <v>100</v>
      </c>
      <c r="X304">
        <v>0</v>
      </c>
      <c r="Y304">
        <v>0</v>
      </c>
      <c r="Z304">
        <v>0</v>
      </c>
      <c r="AA304">
        <v>0</v>
      </c>
      <c r="AB304">
        <v>1</v>
      </c>
      <c r="AC304" s="3">
        <v>45167</v>
      </c>
      <c r="AD304" s="2" t="str">
        <f t="shared" si="9"/>
        <v>Contacted</v>
      </c>
      <c r="AE304">
        <v>10</v>
      </c>
      <c r="AF304" t="s">
        <v>38</v>
      </c>
      <c r="AG304" t="b">
        <v>1</v>
      </c>
      <c r="AH304" t="b">
        <v>0</v>
      </c>
      <c r="AI304" t="str">
        <f ca="1">IF(OR(Table1[[#This Row],[is_active]]="FALSE",Table1[[#This Row],[Days_Since_Last_Purchase]]&gt;90),"Churned","Active")</f>
        <v>Churned</v>
      </c>
    </row>
    <row r="305" spans="1:35" x14ac:dyDescent="0.25">
      <c r="A305" t="s">
        <v>381</v>
      </c>
      <c r="B305" s="1">
        <v>44267</v>
      </c>
      <c r="C305" t="str">
        <f>TEXT(Table1[[#This Row],[signup_date]],"yyyy")</f>
        <v>2021</v>
      </c>
      <c r="D305" t="str">
        <f>TEXT(Table1[[#This Row],[signup_date]],"mmm")</f>
        <v>Mar</v>
      </c>
      <c r="E305" s="3">
        <v>45795</v>
      </c>
      <c r="F305" s="3">
        <v>45835</v>
      </c>
      <c r="G305" s="3" t="str">
        <f>TEXT(Table1[[#This Row],[last_purchase_date]],"yyyy")</f>
        <v>2025</v>
      </c>
      <c r="H305" s="2">
        <f ca="1">IFERROR(TODAY()-Table1[[#This Row],[signup_date]]," - ")</f>
        <v>1713</v>
      </c>
      <c r="I305" s="2">
        <f ca="1">IFERROR(TODAY()-Table1[[#This Row],[last_purchase_date]]," - ")</f>
        <v>145</v>
      </c>
      <c r="J305" s="2">
        <f ca="1">IFERROR(1/Table1[[#This Row],[Days_Since_Last_Purchase]],0)</f>
        <v>6.8965517241379309E-3</v>
      </c>
      <c r="K305" s="3" t="str">
        <f t="shared" si="8"/>
        <v>Has Purchased</v>
      </c>
      <c r="L305">
        <v>3</v>
      </c>
      <c r="M305">
        <v>157.61000000000001</v>
      </c>
      <c r="N305">
        <v>52.54</v>
      </c>
      <c r="O305">
        <v>86.51</v>
      </c>
      <c r="P305" t="s">
        <v>47</v>
      </c>
      <c r="Q305" t="s">
        <v>32</v>
      </c>
      <c r="R305" t="s">
        <v>33</v>
      </c>
      <c r="S305">
        <v>25</v>
      </c>
      <c r="T305" t="s">
        <v>70</v>
      </c>
      <c r="U305" t="s">
        <v>66</v>
      </c>
      <c r="V305" t="s">
        <v>56</v>
      </c>
      <c r="W305" t="s">
        <v>85</v>
      </c>
      <c r="X305">
        <v>0</v>
      </c>
      <c r="Y305">
        <v>1</v>
      </c>
      <c r="Z305">
        <v>0</v>
      </c>
      <c r="AA305">
        <v>0</v>
      </c>
      <c r="AB305">
        <v>0</v>
      </c>
      <c r="AC305" s="2" t="s">
        <v>2542</v>
      </c>
      <c r="AD305" s="2" t="str">
        <f t="shared" si="9"/>
        <v>Never Contacted</v>
      </c>
      <c r="AE305">
        <v>0</v>
      </c>
      <c r="AF305" t="s">
        <v>52</v>
      </c>
      <c r="AG305" t="b">
        <v>1</v>
      </c>
      <c r="AH305" t="b">
        <v>0</v>
      </c>
      <c r="AI305" t="str">
        <f ca="1">IF(OR(Table1[[#This Row],[is_active]]="FALSE",Table1[[#This Row],[Days_Since_Last_Purchase]]&gt;90),"Churned","Active")</f>
        <v>Churned</v>
      </c>
    </row>
    <row r="306" spans="1:35" x14ac:dyDescent="0.25">
      <c r="A306" t="s">
        <v>382</v>
      </c>
      <c r="B306" s="1">
        <v>44220</v>
      </c>
      <c r="C306" t="str">
        <f>TEXT(Table1[[#This Row],[signup_date]],"yyyy")</f>
        <v>2021</v>
      </c>
      <c r="D306" t="str">
        <f>TEXT(Table1[[#This Row],[signup_date]],"mmm")</f>
        <v>Jan</v>
      </c>
      <c r="E306" s="3">
        <v>45304</v>
      </c>
      <c r="F306" s="3" t="s">
        <v>2542</v>
      </c>
      <c r="G306" s="3" t="str">
        <f>TEXT(Table1[[#This Row],[last_purchase_date]],"yyyy")</f>
        <v>-</v>
      </c>
      <c r="H306" s="2">
        <f ca="1">IFERROR(TODAY()-Table1[[#This Row],[signup_date]]," - ")</f>
        <v>1760</v>
      </c>
      <c r="I306" s="2" t="str">
        <f ca="1">IFERROR(TODAY()-Table1[[#This Row],[last_purchase_date]]," - ")</f>
        <v xml:space="preserve"> - </v>
      </c>
      <c r="J306" s="2">
        <f ca="1">IFERROR(1/Table1[[#This Row],[Days_Since_Last_Purchase]],0)</f>
        <v>0</v>
      </c>
      <c r="K306" s="3" t="str">
        <f t="shared" si="8"/>
        <v>Has Purchased</v>
      </c>
      <c r="L306">
        <v>0</v>
      </c>
      <c r="M306">
        <v>0</v>
      </c>
      <c r="N306">
        <v>0</v>
      </c>
      <c r="O306">
        <v>0</v>
      </c>
      <c r="P306" t="s">
        <v>87</v>
      </c>
      <c r="Q306" t="s">
        <v>88</v>
      </c>
      <c r="R306" t="s">
        <v>33</v>
      </c>
      <c r="S306">
        <v>28</v>
      </c>
      <c r="T306" t="s">
        <v>70</v>
      </c>
      <c r="U306" t="s">
        <v>90</v>
      </c>
      <c r="V306" t="s">
        <v>44</v>
      </c>
      <c r="W306" t="s">
        <v>96</v>
      </c>
      <c r="X306">
        <v>0</v>
      </c>
      <c r="Y306">
        <v>0</v>
      </c>
      <c r="Z306">
        <v>0</v>
      </c>
      <c r="AA306">
        <v>0</v>
      </c>
      <c r="AB306">
        <v>0</v>
      </c>
      <c r="AC306" s="3">
        <v>45246</v>
      </c>
      <c r="AD306" s="2" t="str">
        <f t="shared" si="9"/>
        <v>Contacted</v>
      </c>
      <c r="AE306">
        <v>0</v>
      </c>
      <c r="AF306" t="s">
        <v>38</v>
      </c>
      <c r="AG306" t="b">
        <v>1</v>
      </c>
      <c r="AH306" t="b">
        <v>0</v>
      </c>
      <c r="AI306" t="str">
        <f ca="1">IF(OR(Table1[[#This Row],[is_active]]="FALSE",Table1[[#This Row],[Days_Since_Last_Purchase]]&gt;90),"Churned","Active")</f>
        <v>Churned</v>
      </c>
    </row>
    <row r="307" spans="1:35" x14ac:dyDescent="0.25">
      <c r="A307" t="s">
        <v>383</v>
      </c>
      <c r="B307" s="1">
        <v>44752</v>
      </c>
      <c r="C307" t="str">
        <f>TEXT(Table1[[#This Row],[signup_date]],"yyyy")</f>
        <v>2022</v>
      </c>
      <c r="D307" t="str">
        <f>TEXT(Table1[[#This Row],[signup_date]],"mmm")</f>
        <v>Jul</v>
      </c>
      <c r="E307" s="3">
        <v>45288</v>
      </c>
      <c r="F307" s="3">
        <v>45915</v>
      </c>
      <c r="G307" s="3" t="str">
        <f>TEXT(Table1[[#This Row],[last_purchase_date]],"yyyy")</f>
        <v>2025</v>
      </c>
      <c r="H307" s="2">
        <f ca="1">IFERROR(TODAY()-Table1[[#This Row],[signup_date]]," - ")</f>
        <v>1228</v>
      </c>
      <c r="I307" s="2">
        <f ca="1">IFERROR(TODAY()-Table1[[#This Row],[last_purchase_date]]," - ")</f>
        <v>65</v>
      </c>
      <c r="J307" s="2">
        <f ca="1">IFERROR(1/Table1[[#This Row],[Days_Since_Last_Purchase]],0)</f>
        <v>1.5384615384615385E-2</v>
      </c>
      <c r="K307" s="3" t="str">
        <f t="shared" si="8"/>
        <v>Has Purchased</v>
      </c>
      <c r="L307">
        <v>3</v>
      </c>
      <c r="M307">
        <v>68.58</v>
      </c>
      <c r="N307">
        <v>22.86</v>
      </c>
      <c r="O307">
        <v>47.32</v>
      </c>
      <c r="P307" t="s">
        <v>40</v>
      </c>
      <c r="Q307" t="s">
        <v>32</v>
      </c>
      <c r="R307" t="s">
        <v>33</v>
      </c>
      <c r="S307">
        <v>33</v>
      </c>
      <c r="T307" t="s">
        <v>34</v>
      </c>
      <c r="U307" t="s">
        <v>66</v>
      </c>
      <c r="V307" t="s">
        <v>35</v>
      </c>
      <c r="W307" t="s">
        <v>36</v>
      </c>
      <c r="X307">
        <v>0</v>
      </c>
      <c r="Y307">
        <v>0</v>
      </c>
      <c r="Z307">
        <v>0</v>
      </c>
      <c r="AA307">
        <v>0</v>
      </c>
      <c r="AB307">
        <v>1</v>
      </c>
      <c r="AC307" s="3">
        <v>44800</v>
      </c>
      <c r="AD307" s="2" t="str">
        <f t="shared" si="9"/>
        <v>Contacted</v>
      </c>
      <c r="AE307">
        <v>0</v>
      </c>
      <c r="AF307" t="s">
        <v>38</v>
      </c>
      <c r="AG307" t="b">
        <v>1</v>
      </c>
      <c r="AH307" t="b">
        <v>0</v>
      </c>
      <c r="AI307" t="str">
        <f ca="1">IF(OR(Table1[[#This Row],[is_active]]="FALSE",Table1[[#This Row],[Days_Since_Last_Purchase]]&gt;90),"Churned","Active")</f>
        <v>Active</v>
      </c>
    </row>
    <row r="308" spans="1:35" x14ac:dyDescent="0.25">
      <c r="A308" t="s">
        <v>384</v>
      </c>
      <c r="B308" s="1">
        <v>44718</v>
      </c>
      <c r="C308" t="str">
        <f>TEXT(Table1[[#This Row],[signup_date]],"yyyy")</f>
        <v>2022</v>
      </c>
      <c r="D308" t="str">
        <f>TEXT(Table1[[#This Row],[signup_date]],"mmm")</f>
        <v>Jun</v>
      </c>
      <c r="E308" s="3">
        <v>45933</v>
      </c>
      <c r="F308" s="3">
        <v>45940</v>
      </c>
      <c r="G308" s="3" t="str">
        <f>TEXT(Table1[[#This Row],[last_purchase_date]],"yyyy")</f>
        <v>2025</v>
      </c>
      <c r="H308" s="2">
        <f ca="1">IFERROR(TODAY()-Table1[[#This Row],[signup_date]]," - ")</f>
        <v>1262</v>
      </c>
      <c r="I308" s="2">
        <f ca="1">IFERROR(TODAY()-Table1[[#This Row],[last_purchase_date]]," - ")</f>
        <v>40</v>
      </c>
      <c r="J308" s="2">
        <f ca="1">IFERROR(1/Table1[[#This Row],[Days_Since_Last_Purchase]],0)</f>
        <v>2.5000000000000001E-2</v>
      </c>
      <c r="K308" s="3" t="str">
        <f t="shared" si="8"/>
        <v>Has Purchased</v>
      </c>
      <c r="L308">
        <v>4</v>
      </c>
      <c r="M308">
        <v>101.92</v>
      </c>
      <c r="N308">
        <v>25.48</v>
      </c>
      <c r="O308">
        <v>26.09</v>
      </c>
      <c r="P308" t="s">
        <v>87</v>
      </c>
      <c r="Q308" t="s">
        <v>76</v>
      </c>
      <c r="R308" t="s">
        <v>48</v>
      </c>
      <c r="S308">
        <v>28</v>
      </c>
      <c r="T308" t="s">
        <v>70</v>
      </c>
      <c r="U308" t="s">
        <v>90</v>
      </c>
      <c r="V308" t="s">
        <v>67</v>
      </c>
      <c r="W308" t="s">
        <v>100</v>
      </c>
      <c r="X308">
        <v>0</v>
      </c>
      <c r="Y308">
        <v>1</v>
      </c>
      <c r="Z308">
        <v>0</v>
      </c>
      <c r="AA308">
        <v>1</v>
      </c>
      <c r="AB308">
        <v>1</v>
      </c>
      <c r="AC308" s="2" t="s">
        <v>2542</v>
      </c>
      <c r="AD308" s="2" t="str">
        <f t="shared" si="9"/>
        <v>Never Contacted</v>
      </c>
      <c r="AE308">
        <v>7</v>
      </c>
      <c r="AF308" t="s">
        <v>38</v>
      </c>
      <c r="AG308" t="b">
        <v>0</v>
      </c>
      <c r="AH308" t="b">
        <v>0</v>
      </c>
      <c r="AI308" t="str">
        <f ca="1">IF(OR(Table1[[#This Row],[is_active]]="FALSE",Table1[[#This Row],[Days_Since_Last_Purchase]]&gt;90),"Churned","Active")</f>
        <v>Active</v>
      </c>
    </row>
    <row r="309" spans="1:35" x14ac:dyDescent="0.25">
      <c r="A309" t="s">
        <v>385</v>
      </c>
      <c r="B309" s="1">
        <v>45464</v>
      </c>
      <c r="C309" t="str">
        <f>TEXT(Table1[[#This Row],[signup_date]],"yyyy")</f>
        <v>2024</v>
      </c>
      <c r="D309" t="str">
        <f>TEXT(Table1[[#This Row],[signup_date]],"mmm")</f>
        <v>Jun</v>
      </c>
      <c r="E309" s="3">
        <v>45518</v>
      </c>
      <c r="F309" s="3">
        <v>45525</v>
      </c>
      <c r="G309" s="3" t="str">
        <f>TEXT(Table1[[#This Row],[last_purchase_date]],"yyyy")</f>
        <v>2024</v>
      </c>
      <c r="H309" s="2">
        <f ca="1">IFERROR(TODAY()-Table1[[#This Row],[signup_date]]," - ")</f>
        <v>516</v>
      </c>
      <c r="I309" s="2">
        <f ca="1">IFERROR(TODAY()-Table1[[#This Row],[last_purchase_date]]," - ")</f>
        <v>455</v>
      </c>
      <c r="J309" s="2">
        <f ca="1">IFERROR(1/Table1[[#This Row],[Days_Since_Last_Purchase]],0)</f>
        <v>2.1978021978021978E-3</v>
      </c>
      <c r="K309" s="3" t="str">
        <f t="shared" si="8"/>
        <v>Has Purchased</v>
      </c>
      <c r="L309">
        <v>3</v>
      </c>
      <c r="M309">
        <v>151.76</v>
      </c>
      <c r="N309">
        <v>50.59</v>
      </c>
      <c r="O309">
        <v>68.73</v>
      </c>
      <c r="P309" t="s">
        <v>65</v>
      </c>
      <c r="Q309" t="s">
        <v>95</v>
      </c>
      <c r="R309" t="s">
        <v>33</v>
      </c>
      <c r="S309">
        <v>28</v>
      </c>
      <c r="T309" t="s">
        <v>70</v>
      </c>
      <c r="U309" t="s">
        <v>90</v>
      </c>
      <c r="V309" t="s">
        <v>63</v>
      </c>
      <c r="W309" t="s">
        <v>57</v>
      </c>
      <c r="X309">
        <v>0</v>
      </c>
      <c r="Y309">
        <v>1</v>
      </c>
      <c r="Z309">
        <v>0</v>
      </c>
      <c r="AA309">
        <v>0</v>
      </c>
      <c r="AB309">
        <v>1</v>
      </c>
      <c r="AC309" s="2" t="s">
        <v>2542</v>
      </c>
      <c r="AD309" s="2" t="str">
        <f t="shared" si="9"/>
        <v>Never Contacted</v>
      </c>
      <c r="AE309">
        <v>0</v>
      </c>
      <c r="AF309" t="s">
        <v>52</v>
      </c>
      <c r="AG309" t="b">
        <v>0</v>
      </c>
      <c r="AH309" t="b">
        <v>0</v>
      </c>
      <c r="AI309" t="str">
        <f ca="1">IF(OR(Table1[[#This Row],[is_active]]="FALSE",Table1[[#This Row],[Days_Since_Last_Purchase]]&gt;90),"Churned","Active")</f>
        <v>Churned</v>
      </c>
    </row>
    <row r="310" spans="1:35" x14ac:dyDescent="0.25">
      <c r="A310" t="s">
        <v>386</v>
      </c>
      <c r="B310" s="1">
        <v>44135</v>
      </c>
      <c r="C310" t="str">
        <f>TEXT(Table1[[#This Row],[signup_date]],"yyyy")</f>
        <v>2020</v>
      </c>
      <c r="D310" t="str">
        <f>TEXT(Table1[[#This Row],[signup_date]],"mmm")</f>
        <v>Oct</v>
      </c>
      <c r="E310" s="3">
        <v>45762</v>
      </c>
      <c r="F310" s="3">
        <v>45787</v>
      </c>
      <c r="G310" s="3" t="str">
        <f>TEXT(Table1[[#This Row],[last_purchase_date]],"yyyy")</f>
        <v>2025</v>
      </c>
      <c r="H310" s="2">
        <f ca="1">IFERROR(TODAY()-Table1[[#This Row],[signup_date]]," - ")</f>
        <v>1845</v>
      </c>
      <c r="I310" s="2">
        <f ca="1">IFERROR(TODAY()-Table1[[#This Row],[last_purchase_date]]," - ")</f>
        <v>193</v>
      </c>
      <c r="J310" s="2">
        <f ca="1">IFERROR(1/Table1[[#This Row],[Days_Since_Last_Purchase]],0)</f>
        <v>5.1813471502590676E-3</v>
      </c>
      <c r="K310" s="3" t="str">
        <f t="shared" si="8"/>
        <v>Has Purchased</v>
      </c>
      <c r="L310">
        <v>1</v>
      </c>
      <c r="M310">
        <v>0.98</v>
      </c>
      <c r="N310">
        <v>0.98</v>
      </c>
      <c r="O310">
        <v>0.66</v>
      </c>
      <c r="P310" t="s">
        <v>47</v>
      </c>
      <c r="Q310" t="s">
        <v>62</v>
      </c>
      <c r="R310" t="s">
        <v>48</v>
      </c>
      <c r="S310">
        <v>42</v>
      </c>
      <c r="T310" t="s">
        <v>34</v>
      </c>
      <c r="U310" t="s">
        <v>90</v>
      </c>
      <c r="V310" t="s">
        <v>35</v>
      </c>
      <c r="W310" t="s">
        <v>45</v>
      </c>
      <c r="X310">
        <v>1</v>
      </c>
      <c r="Y310">
        <v>1</v>
      </c>
      <c r="Z310">
        <v>0</v>
      </c>
      <c r="AA310">
        <v>1</v>
      </c>
      <c r="AB310">
        <v>0</v>
      </c>
      <c r="AC310" s="3">
        <v>45145</v>
      </c>
      <c r="AD310" s="2" t="str">
        <f t="shared" si="9"/>
        <v>Contacted</v>
      </c>
      <c r="AE310">
        <v>0</v>
      </c>
      <c r="AF310" t="s">
        <v>38</v>
      </c>
      <c r="AG310" t="b">
        <v>1</v>
      </c>
      <c r="AH310" t="b">
        <v>0</v>
      </c>
      <c r="AI310" t="str">
        <f ca="1">IF(OR(Table1[[#This Row],[is_active]]="FALSE",Table1[[#This Row],[Days_Since_Last_Purchase]]&gt;90),"Churned","Active")</f>
        <v>Churned</v>
      </c>
    </row>
    <row r="311" spans="1:35" x14ac:dyDescent="0.25">
      <c r="A311" t="s">
        <v>387</v>
      </c>
      <c r="B311" s="1">
        <v>43899</v>
      </c>
      <c r="C311" t="str">
        <f>TEXT(Table1[[#This Row],[signup_date]],"yyyy")</f>
        <v>2020</v>
      </c>
      <c r="D311" t="str">
        <f>TEXT(Table1[[#This Row],[signup_date]],"mmm")</f>
        <v>Mar</v>
      </c>
      <c r="E311" s="3">
        <v>44925</v>
      </c>
      <c r="F311" s="3">
        <v>45324</v>
      </c>
      <c r="G311" s="3" t="str">
        <f>TEXT(Table1[[#This Row],[last_purchase_date]],"yyyy")</f>
        <v>2024</v>
      </c>
      <c r="H311" s="2">
        <f ca="1">IFERROR(TODAY()-Table1[[#This Row],[signup_date]]," - ")</f>
        <v>2081</v>
      </c>
      <c r="I311" s="2">
        <f ca="1">IFERROR(TODAY()-Table1[[#This Row],[last_purchase_date]]," - ")</f>
        <v>656</v>
      </c>
      <c r="J311" s="2">
        <f ca="1">IFERROR(1/Table1[[#This Row],[Days_Since_Last_Purchase]],0)</f>
        <v>1.5243902439024391E-3</v>
      </c>
      <c r="K311" s="3" t="str">
        <f t="shared" si="8"/>
        <v>Has Purchased</v>
      </c>
      <c r="L311">
        <v>4</v>
      </c>
      <c r="M311">
        <v>94.35</v>
      </c>
      <c r="N311">
        <v>23.59</v>
      </c>
      <c r="O311">
        <v>40.880000000000003</v>
      </c>
      <c r="P311" t="s">
        <v>65</v>
      </c>
      <c r="Q311" t="s">
        <v>76</v>
      </c>
      <c r="R311" t="s">
        <v>33</v>
      </c>
      <c r="S311">
        <v>16</v>
      </c>
      <c r="T311" t="s">
        <v>49</v>
      </c>
      <c r="U311" t="s">
        <v>82</v>
      </c>
      <c r="V311" t="s">
        <v>63</v>
      </c>
      <c r="W311" t="s">
        <v>36</v>
      </c>
      <c r="X311">
        <v>0</v>
      </c>
      <c r="Y311">
        <v>0</v>
      </c>
      <c r="Z311">
        <v>0</v>
      </c>
      <c r="AA311">
        <v>1</v>
      </c>
      <c r="AB311">
        <v>1</v>
      </c>
      <c r="AC311" s="3">
        <v>44424</v>
      </c>
      <c r="AD311" s="2" t="str">
        <f t="shared" si="9"/>
        <v>Contacted</v>
      </c>
      <c r="AE311">
        <v>7</v>
      </c>
      <c r="AF311" t="s">
        <v>52</v>
      </c>
      <c r="AG311" t="b">
        <v>1</v>
      </c>
      <c r="AH311" t="b">
        <v>0</v>
      </c>
      <c r="AI311" t="str">
        <f ca="1">IF(OR(Table1[[#This Row],[is_active]]="FALSE",Table1[[#This Row],[Days_Since_Last_Purchase]]&gt;90),"Churned","Active")</f>
        <v>Churned</v>
      </c>
    </row>
    <row r="312" spans="1:35" x14ac:dyDescent="0.25">
      <c r="A312" t="s">
        <v>388</v>
      </c>
      <c r="B312" s="1">
        <v>44580</v>
      </c>
      <c r="C312" t="str">
        <f>TEXT(Table1[[#This Row],[signup_date]],"yyyy")</f>
        <v>2022</v>
      </c>
      <c r="D312" t="str">
        <f>TEXT(Table1[[#This Row],[signup_date]],"mmm")</f>
        <v>Jan</v>
      </c>
      <c r="E312" s="3">
        <v>45068</v>
      </c>
      <c r="F312" s="3">
        <v>45434</v>
      </c>
      <c r="G312" s="3" t="str">
        <f>TEXT(Table1[[#This Row],[last_purchase_date]],"yyyy")</f>
        <v>2024</v>
      </c>
      <c r="H312" s="2">
        <f ca="1">IFERROR(TODAY()-Table1[[#This Row],[signup_date]]," - ")</f>
        <v>1400</v>
      </c>
      <c r="I312" s="2">
        <f ca="1">IFERROR(TODAY()-Table1[[#This Row],[last_purchase_date]]," - ")</f>
        <v>546</v>
      </c>
      <c r="J312" s="2">
        <f ca="1">IFERROR(1/Table1[[#This Row],[Days_Since_Last_Purchase]],0)</f>
        <v>1.8315018315018315E-3</v>
      </c>
      <c r="K312" s="3" t="str">
        <f t="shared" si="8"/>
        <v>Has Purchased</v>
      </c>
      <c r="L312">
        <v>4</v>
      </c>
      <c r="M312">
        <v>151.72</v>
      </c>
      <c r="N312">
        <v>37.93</v>
      </c>
      <c r="O312">
        <v>43.02</v>
      </c>
      <c r="P312" t="s">
        <v>31</v>
      </c>
      <c r="Q312" t="s">
        <v>95</v>
      </c>
      <c r="R312" t="s">
        <v>33</v>
      </c>
      <c r="S312">
        <v>36</v>
      </c>
      <c r="T312" t="s">
        <v>34</v>
      </c>
      <c r="U312" t="s">
        <v>66</v>
      </c>
      <c r="V312" t="s">
        <v>63</v>
      </c>
      <c r="W312" t="s">
        <v>100</v>
      </c>
      <c r="X312">
        <v>0</v>
      </c>
      <c r="Y312">
        <v>0</v>
      </c>
      <c r="Z312">
        <v>0</v>
      </c>
      <c r="AA312">
        <v>0</v>
      </c>
      <c r="AB312">
        <v>0</v>
      </c>
      <c r="AC312" s="2" t="s">
        <v>2542</v>
      </c>
      <c r="AD312" s="2" t="str">
        <f t="shared" si="9"/>
        <v>Never Contacted</v>
      </c>
      <c r="AE312">
        <v>0</v>
      </c>
      <c r="AF312" t="s">
        <v>73</v>
      </c>
      <c r="AG312" t="b">
        <v>1</v>
      </c>
      <c r="AH312" t="b">
        <v>1</v>
      </c>
      <c r="AI312" t="str">
        <f ca="1">IF(OR(Table1[[#This Row],[is_active]]="FALSE",Table1[[#This Row],[Days_Since_Last_Purchase]]&gt;90),"Churned","Active")</f>
        <v>Churned</v>
      </c>
    </row>
    <row r="313" spans="1:35" x14ac:dyDescent="0.25">
      <c r="A313" t="s">
        <v>389</v>
      </c>
      <c r="B313" s="1">
        <v>44993</v>
      </c>
      <c r="C313" t="str">
        <f>TEXT(Table1[[#This Row],[signup_date]],"yyyy")</f>
        <v>2023</v>
      </c>
      <c r="D313" t="str">
        <f>TEXT(Table1[[#This Row],[signup_date]],"mmm")</f>
        <v>Mar</v>
      </c>
      <c r="E313" s="3">
        <v>45556</v>
      </c>
      <c r="F313" s="3">
        <v>45796</v>
      </c>
      <c r="G313" s="3" t="str">
        <f>TEXT(Table1[[#This Row],[last_purchase_date]],"yyyy")</f>
        <v>2025</v>
      </c>
      <c r="H313" s="2">
        <f ca="1">IFERROR(TODAY()-Table1[[#This Row],[signup_date]]," - ")</f>
        <v>987</v>
      </c>
      <c r="I313" s="2">
        <f ca="1">IFERROR(TODAY()-Table1[[#This Row],[last_purchase_date]]," - ")</f>
        <v>184</v>
      </c>
      <c r="J313" s="2">
        <f ca="1">IFERROR(1/Table1[[#This Row],[Days_Since_Last_Purchase]],0)</f>
        <v>5.434782608695652E-3</v>
      </c>
      <c r="K313" s="3" t="str">
        <f t="shared" si="8"/>
        <v>Has Purchased</v>
      </c>
      <c r="L313">
        <v>3</v>
      </c>
      <c r="M313">
        <v>27.95</v>
      </c>
      <c r="N313">
        <v>9.32</v>
      </c>
      <c r="O313">
        <v>11.29</v>
      </c>
      <c r="P313" t="s">
        <v>47</v>
      </c>
      <c r="Q313" t="s">
        <v>76</v>
      </c>
      <c r="R313" t="s">
        <v>42</v>
      </c>
      <c r="S313">
        <v>36</v>
      </c>
      <c r="T313" t="s">
        <v>34</v>
      </c>
      <c r="U313" t="s">
        <v>90</v>
      </c>
      <c r="V313" t="s">
        <v>67</v>
      </c>
      <c r="W313" t="s">
        <v>51</v>
      </c>
      <c r="X313">
        <v>0</v>
      </c>
      <c r="Y313">
        <v>0</v>
      </c>
      <c r="Z313">
        <v>0</v>
      </c>
      <c r="AA313">
        <v>0</v>
      </c>
      <c r="AB313">
        <v>1</v>
      </c>
      <c r="AC313" s="3">
        <v>45867</v>
      </c>
      <c r="AD313" s="2" t="str">
        <f t="shared" si="9"/>
        <v>Contacted</v>
      </c>
      <c r="AE313">
        <v>0</v>
      </c>
      <c r="AF313" t="s">
        <v>73</v>
      </c>
      <c r="AG313" t="b">
        <v>1</v>
      </c>
      <c r="AH313" t="b">
        <v>0</v>
      </c>
      <c r="AI313" t="str">
        <f ca="1">IF(OR(Table1[[#This Row],[is_active]]="FALSE",Table1[[#This Row],[Days_Since_Last_Purchase]]&gt;90),"Churned","Active")</f>
        <v>Churned</v>
      </c>
    </row>
    <row r="314" spans="1:35" x14ac:dyDescent="0.25">
      <c r="A314" t="s">
        <v>390</v>
      </c>
      <c r="B314" s="1">
        <v>44052</v>
      </c>
      <c r="C314" t="str">
        <f>TEXT(Table1[[#This Row],[signup_date]],"yyyy")</f>
        <v>2020</v>
      </c>
      <c r="D314" t="str">
        <f>TEXT(Table1[[#This Row],[signup_date]],"mmm")</f>
        <v>Aug</v>
      </c>
      <c r="E314" s="3">
        <v>44881</v>
      </c>
      <c r="F314" s="3">
        <v>45048</v>
      </c>
      <c r="G314" s="3" t="str">
        <f>TEXT(Table1[[#This Row],[last_purchase_date]],"yyyy")</f>
        <v>2023</v>
      </c>
      <c r="H314" s="2">
        <f ca="1">IFERROR(TODAY()-Table1[[#This Row],[signup_date]]," - ")</f>
        <v>1928</v>
      </c>
      <c r="I314" s="2">
        <f ca="1">IFERROR(TODAY()-Table1[[#This Row],[last_purchase_date]]," - ")</f>
        <v>932</v>
      </c>
      <c r="J314" s="2">
        <f ca="1">IFERROR(1/Table1[[#This Row],[Days_Since_Last_Purchase]],0)</f>
        <v>1.0729613733905579E-3</v>
      </c>
      <c r="K314" s="3" t="str">
        <f t="shared" si="8"/>
        <v>Has Purchased</v>
      </c>
      <c r="L314">
        <v>1</v>
      </c>
      <c r="M314">
        <v>78.010000000000005</v>
      </c>
      <c r="N314">
        <v>78.010000000000005</v>
      </c>
      <c r="O314">
        <v>140.03</v>
      </c>
      <c r="P314" t="s">
        <v>47</v>
      </c>
      <c r="Q314" t="s">
        <v>32</v>
      </c>
      <c r="R314" t="s">
        <v>42</v>
      </c>
      <c r="S314">
        <v>20</v>
      </c>
      <c r="T314" t="s">
        <v>70</v>
      </c>
      <c r="U314" t="s">
        <v>66</v>
      </c>
      <c r="V314" t="s">
        <v>63</v>
      </c>
      <c r="W314" t="s">
        <v>57</v>
      </c>
      <c r="X314">
        <v>0</v>
      </c>
      <c r="Y314">
        <v>0</v>
      </c>
      <c r="Z314">
        <v>0</v>
      </c>
      <c r="AA314">
        <v>0</v>
      </c>
      <c r="AB314">
        <v>1</v>
      </c>
      <c r="AC314" s="3">
        <v>44929</v>
      </c>
      <c r="AD314" s="2" t="str">
        <f t="shared" si="9"/>
        <v>Contacted</v>
      </c>
      <c r="AE314">
        <v>0</v>
      </c>
      <c r="AF314" t="s">
        <v>52</v>
      </c>
      <c r="AG314" t="b">
        <v>1</v>
      </c>
      <c r="AH314" t="b">
        <v>1</v>
      </c>
      <c r="AI314" t="str">
        <f ca="1">IF(OR(Table1[[#This Row],[is_active]]="FALSE",Table1[[#This Row],[Days_Since_Last_Purchase]]&gt;90),"Churned","Active")</f>
        <v>Churned</v>
      </c>
    </row>
    <row r="315" spans="1:35" x14ac:dyDescent="0.25">
      <c r="A315" t="s">
        <v>391</v>
      </c>
      <c r="B315" s="1">
        <v>45518</v>
      </c>
      <c r="C315" t="str">
        <f>TEXT(Table1[[#This Row],[signup_date]],"yyyy")</f>
        <v>2024</v>
      </c>
      <c r="D315" t="str">
        <f>TEXT(Table1[[#This Row],[signup_date]],"mmm")</f>
        <v>Aug</v>
      </c>
      <c r="E315" s="3">
        <v>45734</v>
      </c>
      <c r="F315" s="3">
        <v>45848</v>
      </c>
      <c r="G315" s="3" t="str">
        <f>TEXT(Table1[[#This Row],[last_purchase_date]],"yyyy")</f>
        <v>2025</v>
      </c>
      <c r="H315" s="2">
        <f ca="1">IFERROR(TODAY()-Table1[[#This Row],[signup_date]]," - ")</f>
        <v>462</v>
      </c>
      <c r="I315" s="2">
        <f ca="1">IFERROR(TODAY()-Table1[[#This Row],[last_purchase_date]]," - ")</f>
        <v>132</v>
      </c>
      <c r="J315" s="2">
        <f ca="1">IFERROR(1/Table1[[#This Row],[Days_Since_Last_Purchase]],0)</f>
        <v>7.575757575757576E-3</v>
      </c>
      <c r="K315" s="3" t="str">
        <f t="shared" si="8"/>
        <v>Has Purchased</v>
      </c>
      <c r="L315">
        <v>6</v>
      </c>
      <c r="M315">
        <v>379.11</v>
      </c>
      <c r="N315">
        <v>63.19</v>
      </c>
      <c r="O315">
        <v>93.09</v>
      </c>
      <c r="P315" t="s">
        <v>87</v>
      </c>
      <c r="Q315" t="s">
        <v>41</v>
      </c>
      <c r="R315" t="s">
        <v>48</v>
      </c>
      <c r="S315">
        <v>28</v>
      </c>
      <c r="T315" t="s">
        <v>70</v>
      </c>
      <c r="U315" t="s">
        <v>55</v>
      </c>
      <c r="V315" t="s">
        <v>63</v>
      </c>
      <c r="W315" t="s">
        <v>100</v>
      </c>
      <c r="X315">
        <v>0</v>
      </c>
      <c r="Y315">
        <v>0</v>
      </c>
      <c r="Z315">
        <v>0</v>
      </c>
      <c r="AA315">
        <v>0</v>
      </c>
      <c r="AB315">
        <v>1</v>
      </c>
      <c r="AC315" s="3">
        <v>45635</v>
      </c>
      <c r="AD315" s="2" t="str">
        <f t="shared" si="9"/>
        <v>Contacted</v>
      </c>
      <c r="AE315">
        <v>0</v>
      </c>
      <c r="AF315" t="s">
        <v>38</v>
      </c>
      <c r="AG315" t="b">
        <v>0</v>
      </c>
      <c r="AH315" t="b">
        <v>0</v>
      </c>
      <c r="AI315" t="str">
        <f ca="1">IF(OR(Table1[[#This Row],[is_active]]="FALSE",Table1[[#This Row],[Days_Since_Last_Purchase]]&gt;90),"Churned","Active")</f>
        <v>Churned</v>
      </c>
    </row>
    <row r="316" spans="1:35" x14ac:dyDescent="0.25">
      <c r="A316" t="s">
        <v>392</v>
      </c>
      <c r="B316" s="1">
        <v>45243</v>
      </c>
      <c r="C316" t="str">
        <f>TEXT(Table1[[#This Row],[signup_date]],"yyyy")</f>
        <v>2023</v>
      </c>
      <c r="D316" t="str">
        <f>TEXT(Table1[[#This Row],[signup_date]],"mmm")</f>
        <v>Nov</v>
      </c>
      <c r="E316" s="3">
        <v>45324</v>
      </c>
      <c r="F316" s="3">
        <v>45798</v>
      </c>
      <c r="G316" s="3" t="str">
        <f>TEXT(Table1[[#This Row],[last_purchase_date]],"yyyy")</f>
        <v>2025</v>
      </c>
      <c r="H316" s="2">
        <f ca="1">IFERROR(TODAY()-Table1[[#This Row],[signup_date]]," - ")</f>
        <v>737</v>
      </c>
      <c r="I316" s="2">
        <f ca="1">IFERROR(TODAY()-Table1[[#This Row],[last_purchase_date]]," - ")</f>
        <v>182</v>
      </c>
      <c r="J316" s="2">
        <f ca="1">IFERROR(1/Table1[[#This Row],[Days_Since_Last_Purchase]],0)</f>
        <v>5.4945054945054949E-3</v>
      </c>
      <c r="K316" s="3" t="str">
        <f t="shared" si="8"/>
        <v>Has Purchased</v>
      </c>
      <c r="L316">
        <v>2</v>
      </c>
      <c r="M316">
        <v>220.28</v>
      </c>
      <c r="N316">
        <v>110.14</v>
      </c>
      <c r="O316">
        <v>41.55</v>
      </c>
      <c r="P316" t="s">
        <v>40</v>
      </c>
      <c r="Q316" t="s">
        <v>54</v>
      </c>
      <c r="R316" t="s">
        <v>42</v>
      </c>
      <c r="S316">
        <v>27</v>
      </c>
      <c r="T316" t="s">
        <v>70</v>
      </c>
      <c r="U316" t="s">
        <v>90</v>
      </c>
      <c r="V316" t="s">
        <v>67</v>
      </c>
      <c r="W316" t="s">
        <v>36</v>
      </c>
      <c r="X316">
        <v>0</v>
      </c>
      <c r="Y316">
        <v>0</v>
      </c>
      <c r="Z316">
        <v>1</v>
      </c>
      <c r="AA316">
        <v>0</v>
      </c>
      <c r="AB316">
        <v>1</v>
      </c>
      <c r="AC316" s="3">
        <v>45466</v>
      </c>
      <c r="AD316" s="2" t="str">
        <f t="shared" si="9"/>
        <v>Contacted</v>
      </c>
      <c r="AE316">
        <v>8</v>
      </c>
      <c r="AF316" t="s">
        <v>38</v>
      </c>
      <c r="AG316" t="b">
        <v>1</v>
      </c>
      <c r="AH316" t="b">
        <v>0</v>
      </c>
      <c r="AI316" t="str">
        <f ca="1">IF(OR(Table1[[#This Row],[is_active]]="FALSE",Table1[[#This Row],[Days_Since_Last_Purchase]]&gt;90),"Churned","Active")</f>
        <v>Churned</v>
      </c>
    </row>
    <row r="317" spans="1:35" x14ac:dyDescent="0.25">
      <c r="A317" t="s">
        <v>393</v>
      </c>
      <c r="B317" s="1">
        <v>45638</v>
      </c>
      <c r="C317" t="str">
        <f>TEXT(Table1[[#This Row],[signup_date]],"yyyy")</f>
        <v>2024</v>
      </c>
      <c r="D317" t="str">
        <f>TEXT(Table1[[#This Row],[signup_date]],"mmm")</f>
        <v>Dec</v>
      </c>
      <c r="E317" s="3">
        <v>45685</v>
      </c>
      <c r="F317" s="3">
        <v>45889</v>
      </c>
      <c r="G317" s="3" t="str">
        <f>TEXT(Table1[[#This Row],[last_purchase_date]],"yyyy")</f>
        <v>2025</v>
      </c>
      <c r="H317" s="2">
        <f ca="1">IFERROR(TODAY()-Table1[[#This Row],[signup_date]]," - ")</f>
        <v>342</v>
      </c>
      <c r="I317" s="2">
        <f ca="1">IFERROR(TODAY()-Table1[[#This Row],[last_purchase_date]]," - ")</f>
        <v>91</v>
      </c>
      <c r="J317" s="2">
        <f ca="1">IFERROR(1/Table1[[#This Row],[Days_Since_Last_Purchase]],0)</f>
        <v>1.098901098901099E-2</v>
      </c>
      <c r="K317" s="3" t="str">
        <f t="shared" si="8"/>
        <v>Has Purchased</v>
      </c>
      <c r="L317">
        <v>1</v>
      </c>
      <c r="M317">
        <v>84.09</v>
      </c>
      <c r="N317">
        <v>84.09</v>
      </c>
      <c r="O317">
        <v>39.090000000000003</v>
      </c>
      <c r="P317" t="s">
        <v>87</v>
      </c>
      <c r="Q317" t="s">
        <v>104</v>
      </c>
      <c r="R317" t="s">
        <v>42</v>
      </c>
      <c r="S317">
        <v>37</v>
      </c>
      <c r="T317" t="s">
        <v>34</v>
      </c>
      <c r="U317" t="s">
        <v>43</v>
      </c>
      <c r="V317" t="s">
        <v>67</v>
      </c>
      <c r="W317" t="s">
        <v>72</v>
      </c>
      <c r="X317">
        <v>1</v>
      </c>
      <c r="Y317">
        <v>2</v>
      </c>
      <c r="Z317">
        <v>0</v>
      </c>
      <c r="AA317">
        <v>0</v>
      </c>
      <c r="AB317">
        <v>0</v>
      </c>
      <c r="AC317" s="3">
        <v>45791</v>
      </c>
      <c r="AD317" s="2" t="str">
        <f t="shared" si="9"/>
        <v>Contacted</v>
      </c>
      <c r="AE317">
        <v>0</v>
      </c>
      <c r="AF317" t="s">
        <v>38</v>
      </c>
      <c r="AG317" t="b">
        <v>1</v>
      </c>
      <c r="AH317" t="b">
        <v>1</v>
      </c>
      <c r="AI317" t="str">
        <f ca="1">IF(OR(Table1[[#This Row],[is_active]]="FALSE",Table1[[#This Row],[Days_Since_Last_Purchase]]&gt;90),"Churned","Active")</f>
        <v>Churned</v>
      </c>
    </row>
    <row r="318" spans="1:35" x14ac:dyDescent="0.25">
      <c r="A318" t="s">
        <v>394</v>
      </c>
      <c r="B318" s="1">
        <v>45595</v>
      </c>
      <c r="C318" t="str">
        <f>TEXT(Table1[[#This Row],[signup_date]],"yyyy")</f>
        <v>2024</v>
      </c>
      <c r="D318" t="str">
        <f>TEXT(Table1[[#This Row],[signup_date]],"mmm")</f>
        <v>Oct</v>
      </c>
      <c r="E318" s="3">
        <v>45863</v>
      </c>
      <c r="F318" s="3">
        <v>45902</v>
      </c>
      <c r="G318" s="3" t="str">
        <f>TEXT(Table1[[#This Row],[last_purchase_date]],"yyyy")</f>
        <v>2025</v>
      </c>
      <c r="H318" s="2">
        <f ca="1">IFERROR(TODAY()-Table1[[#This Row],[signup_date]]," - ")</f>
        <v>385</v>
      </c>
      <c r="I318" s="2">
        <f ca="1">IFERROR(TODAY()-Table1[[#This Row],[last_purchase_date]]," - ")</f>
        <v>78</v>
      </c>
      <c r="J318" s="2">
        <f ca="1">IFERROR(1/Table1[[#This Row],[Days_Since_Last_Purchase]],0)</f>
        <v>1.282051282051282E-2</v>
      </c>
      <c r="K318" s="3" t="str">
        <f t="shared" si="8"/>
        <v>Has Purchased</v>
      </c>
      <c r="L318">
        <v>6</v>
      </c>
      <c r="M318">
        <v>449.5</v>
      </c>
      <c r="N318">
        <v>74.92</v>
      </c>
      <c r="O318">
        <v>135.51</v>
      </c>
      <c r="P318" t="s">
        <v>47</v>
      </c>
      <c r="Q318" t="s">
        <v>62</v>
      </c>
      <c r="R318" t="s">
        <v>33</v>
      </c>
      <c r="S318">
        <v>35</v>
      </c>
      <c r="T318" t="s">
        <v>34</v>
      </c>
      <c r="U318" t="s">
        <v>90</v>
      </c>
      <c r="V318" t="s">
        <v>67</v>
      </c>
      <c r="W318" t="s">
        <v>51</v>
      </c>
      <c r="X318">
        <v>0</v>
      </c>
      <c r="Y318">
        <v>0</v>
      </c>
      <c r="Z318">
        <v>0</v>
      </c>
      <c r="AA318">
        <v>0</v>
      </c>
      <c r="AB318">
        <v>1</v>
      </c>
      <c r="AC318" s="3">
        <v>45862</v>
      </c>
      <c r="AD318" s="2" t="str">
        <f t="shared" si="9"/>
        <v>Contacted</v>
      </c>
      <c r="AE318">
        <v>0</v>
      </c>
      <c r="AF318" t="s">
        <v>52</v>
      </c>
      <c r="AG318" t="b">
        <v>1</v>
      </c>
      <c r="AH318" t="b">
        <v>0</v>
      </c>
      <c r="AI318" t="str">
        <f ca="1">IF(OR(Table1[[#This Row],[is_active]]="FALSE",Table1[[#This Row],[Days_Since_Last_Purchase]]&gt;90),"Churned","Active")</f>
        <v>Active</v>
      </c>
    </row>
    <row r="319" spans="1:35" x14ac:dyDescent="0.25">
      <c r="A319" t="s">
        <v>395</v>
      </c>
      <c r="B319" s="1">
        <v>44400</v>
      </c>
      <c r="C319" t="str">
        <f>TEXT(Table1[[#This Row],[signup_date]],"yyyy")</f>
        <v>2021</v>
      </c>
      <c r="D319" t="str">
        <f>TEXT(Table1[[#This Row],[signup_date]],"mmm")</f>
        <v>Jul</v>
      </c>
      <c r="E319" s="3">
        <v>44540</v>
      </c>
      <c r="F319" s="3">
        <v>44733</v>
      </c>
      <c r="G319" s="3" t="str">
        <f>TEXT(Table1[[#This Row],[last_purchase_date]],"yyyy")</f>
        <v>2022</v>
      </c>
      <c r="H319" s="2">
        <f ca="1">IFERROR(TODAY()-Table1[[#This Row],[signup_date]]," - ")</f>
        <v>1580</v>
      </c>
      <c r="I319" s="2">
        <f ca="1">IFERROR(TODAY()-Table1[[#This Row],[last_purchase_date]]," - ")</f>
        <v>1247</v>
      </c>
      <c r="J319" s="2">
        <f ca="1">IFERROR(1/Table1[[#This Row],[Days_Since_Last_Purchase]],0)</f>
        <v>8.0192461908580592E-4</v>
      </c>
      <c r="K319" s="3" t="str">
        <f t="shared" si="8"/>
        <v>Has Purchased</v>
      </c>
      <c r="L319">
        <v>5</v>
      </c>
      <c r="M319">
        <v>302.88</v>
      </c>
      <c r="N319">
        <v>60.58</v>
      </c>
      <c r="O319">
        <v>76.45</v>
      </c>
      <c r="P319" t="s">
        <v>65</v>
      </c>
      <c r="Q319" t="s">
        <v>60</v>
      </c>
      <c r="R319" t="s">
        <v>42</v>
      </c>
      <c r="S319">
        <v>16</v>
      </c>
      <c r="T319" t="s">
        <v>49</v>
      </c>
      <c r="U319" t="s">
        <v>82</v>
      </c>
      <c r="V319" t="s">
        <v>67</v>
      </c>
      <c r="W319" t="s">
        <v>57</v>
      </c>
      <c r="X319">
        <v>0</v>
      </c>
      <c r="Y319">
        <v>0</v>
      </c>
      <c r="Z319">
        <v>0</v>
      </c>
      <c r="AA319">
        <v>2</v>
      </c>
      <c r="AB319">
        <v>0</v>
      </c>
      <c r="AC319" s="3">
        <v>44941</v>
      </c>
      <c r="AD319" s="2" t="str">
        <f t="shared" si="9"/>
        <v>Contacted</v>
      </c>
      <c r="AE319">
        <v>0</v>
      </c>
      <c r="AF319" t="s">
        <v>73</v>
      </c>
      <c r="AG319" t="b">
        <v>1</v>
      </c>
      <c r="AH319" t="b">
        <v>0</v>
      </c>
      <c r="AI319" t="str">
        <f ca="1">IF(OR(Table1[[#This Row],[is_active]]="FALSE",Table1[[#This Row],[Days_Since_Last_Purchase]]&gt;90),"Churned","Active")</f>
        <v>Churned</v>
      </c>
    </row>
    <row r="320" spans="1:35" x14ac:dyDescent="0.25">
      <c r="A320" t="s">
        <v>396</v>
      </c>
      <c r="B320" s="1">
        <v>44637</v>
      </c>
      <c r="C320" t="str">
        <f>TEXT(Table1[[#This Row],[signup_date]],"yyyy")</f>
        <v>2022</v>
      </c>
      <c r="D320" t="str">
        <f>TEXT(Table1[[#This Row],[signup_date]],"mmm")</f>
        <v>Mar</v>
      </c>
      <c r="E320" s="3">
        <v>44699</v>
      </c>
      <c r="F320" s="3" t="s">
        <v>2542</v>
      </c>
      <c r="G320" s="3" t="str">
        <f>TEXT(Table1[[#This Row],[last_purchase_date]],"yyyy")</f>
        <v>-</v>
      </c>
      <c r="H320" s="2">
        <f ca="1">IFERROR(TODAY()-Table1[[#This Row],[signup_date]]," - ")</f>
        <v>1343</v>
      </c>
      <c r="I320" s="2" t="str">
        <f ca="1">IFERROR(TODAY()-Table1[[#This Row],[last_purchase_date]]," - ")</f>
        <v xml:space="preserve"> - </v>
      </c>
      <c r="J320" s="2">
        <f ca="1">IFERROR(1/Table1[[#This Row],[Days_Since_Last_Purchase]],0)</f>
        <v>0</v>
      </c>
      <c r="K320" s="3" t="str">
        <f t="shared" si="8"/>
        <v>Has Purchased</v>
      </c>
      <c r="L320">
        <v>0</v>
      </c>
      <c r="M320">
        <v>0</v>
      </c>
      <c r="N320">
        <v>0</v>
      </c>
      <c r="O320">
        <v>0</v>
      </c>
      <c r="P320" t="s">
        <v>40</v>
      </c>
      <c r="Q320" t="s">
        <v>69</v>
      </c>
      <c r="R320" t="s">
        <v>48</v>
      </c>
      <c r="S320">
        <v>45</v>
      </c>
      <c r="T320" t="s">
        <v>34</v>
      </c>
      <c r="U320" t="s">
        <v>50</v>
      </c>
      <c r="V320" t="s">
        <v>56</v>
      </c>
      <c r="W320" t="s">
        <v>100</v>
      </c>
      <c r="X320">
        <v>0</v>
      </c>
      <c r="Y320">
        <v>0</v>
      </c>
      <c r="Z320">
        <v>0</v>
      </c>
      <c r="AA320">
        <v>0</v>
      </c>
      <c r="AB320">
        <v>0</v>
      </c>
      <c r="AC320" s="3">
        <v>45118</v>
      </c>
      <c r="AD320" s="2" t="str">
        <f t="shared" si="9"/>
        <v>Contacted</v>
      </c>
      <c r="AE320">
        <v>0</v>
      </c>
      <c r="AF320" t="s">
        <v>73</v>
      </c>
      <c r="AG320" t="b">
        <v>1</v>
      </c>
      <c r="AH320" t="b">
        <v>1</v>
      </c>
      <c r="AI320" t="str">
        <f ca="1">IF(OR(Table1[[#This Row],[is_active]]="FALSE",Table1[[#This Row],[Days_Since_Last_Purchase]]&gt;90),"Churned","Active")</f>
        <v>Churned</v>
      </c>
    </row>
    <row r="321" spans="1:35" x14ac:dyDescent="0.25">
      <c r="A321" t="s">
        <v>397</v>
      </c>
      <c r="B321" s="1">
        <v>44397</v>
      </c>
      <c r="C321" t="str">
        <f>TEXT(Table1[[#This Row],[signup_date]],"yyyy")</f>
        <v>2021</v>
      </c>
      <c r="D321" t="str">
        <f>TEXT(Table1[[#This Row],[signup_date]],"mmm")</f>
        <v>Jul</v>
      </c>
      <c r="E321" s="3">
        <v>45917</v>
      </c>
      <c r="F321" s="3">
        <v>45928</v>
      </c>
      <c r="G321" s="3" t="str">
        <f>TEXT(Table1[[#This Row],[last_purchase_date]],"yyyy")</f>
        <v>2025</v>
      </c>
      <c r="H321" s="2">
        <f ca="1">IFERROR(TODAY()-Table1[[#This Row],[signup_date]]," - ")</f>
        <v>1583</v>
      </c>
      <c r="I321" s="2">
        <f ca="1">IFERROR(TODAY()-Table1[[#This Row],[last_purchase_date]]," - ")</f>
        <v>52</v>
      </c>
      <c r="J321" s="2">
        <f ca="1">IFERROR(1/Table1[[#This Row],[Days_Since_Last_Purchase]],0)</f>
        <v>1.9230769230769232E-2</v>
      </c>
      <c r="K321" s="3" t="str">
        <f t="shared" si="8"/>
        <v>Has Purchased</v>
      </c>
      <c r="L321">
        <v>3</v>
      </c>
      <c r="M321">
        <v>124.32</v>
      </c>
      <c r="N321">
        <v>41.44</v>
      </c>
      <c r="O321">
        <v>44.25</v>
      </c>
      <c r="P321" t="s">
        <v>47</v>
      </c>
      <c r="Q321" t="s">
        <v>76</v>
      </c>
      <c r="R321" t="s">
        <v>42</v>
      </c>
      <c r="S321">
        <v>43</v>
      </c>
      <c r="T321" t="s">
        <v>34</v>
      </c>
      <c r="U321" t="s">
        <v>50</v>
      </c>
      <c r="V321" t="s">
        <v>67</v>
      </c>
      <c r="W321" t="s">
        <v>57</v>
      </c>
      <c r="X321">
        <v>0</v>
      </c>
      <c r="Y321">
        <v>1</v>
      </c>
      <c r="Z321">
        <v>0</v>
      </c>
      <c r="AA321">
        <v>0</v>
      </c>
      <c r="AB321">
        <v>0</v>
      </c>
      <c r="AC321" s="2" t="s">
        <v>2542</v>
      </c>
      <c r="AD321" s="2" t="str">
        <f t="shared" si="9"/>
        <v>Never Contacted</v>
      </c>
      <c r="AE321">
        <v>0</v>
      </c>
      <c r="AF321" t="s">
        <v>52</v>
      </c>
      <c r="AG321" t="b">
        <v>1</v>
      </c>
      <c r="AH321" t="b">
        <v>0</v>
      </c>
      <c r="AI321" t="str">
        <f ca="1">IF(OR(Table1[[#This Row],[is_active]]="FALSE",Table1[[#This Row],[Days_Since_Last_Purchase]]&gt;90),"Churned","Active")</f>
        <v>Active</v>
      </c>
    </row>
    <row r="322" spans="1:35" x14ac:dyDescent="0.25">
      <c r="A322" t="s">
        <v>398</v>
      </c>
      <c r="B322" s="1">
        <v>44132</v>
      </c>
      <c r="C322" t="str">
        <f>TEXT(Table1[[#This Row],[signup_date]],"yyyy")</f>
        <v>2020</v>
      </c>
      <c r="D322" t="str">
        <f>TEXT(Table1[[#This Row],[signup_date]],"mmm")</f>
        <v>Oct</v>
      </c>
      <c r="E322" s="3">
        <v>44161</v>
      </c>
      <c r="F322" s="3">
        <v>45530</v>
      </c>
      <c r="G322" s="3" t="str">
        <f>TEXT(Table1[[#This Row],[last_purchase_date]],"yyyy")</f>
        <v>2024</v>
      </c>
      <c r="H322" s="2">
        <f ca="1">IFERROR(TODAY()-Table1[[#This Row],[signup_date]]," - ")</f>
        <v>1848</v>
      </c>
      <c r="I322" s="2">
        <f ca="1">IFERROR(TODAY()-Table1[[#This Row],[last_purchase_date]]," - ")</f>
        <v>450</v>
      </c>
      <c r="J322" s="2">
        <f ca="1">IFERROR(1/Table1[[#This Row],[Days_Since_Last_Purchase]],0)</f>
        <v>2.2222222222222222E-3</v>
      </c>
      <c r="K322" s="3" t="str">
        <f t="shared" ref="K322:K385" si="10">IF(E322="-","Never Purchase","Has Purchased")</f>
        <v>Has Purchased</v>
      </c>
      <c r="L322">
        <v>4</v>
      </c>
      <c r="M322">
        <v>108.3</v>
      </c>
      <c r="N322">
        <v>27.08</v>
      </c>
      <c r="O322">
        <v>65.19</v>
      </c>
      <c r="P322" t="s">
        <v>31</v>
      </c>
      <c r="Q322" t="s">
        <v>76</v>
      </c>
      <c r="R322" t="s">
        <v>33</v>
      </c>
      <c r="S322">
        <v>25</v>
      </c>
      <c r="T322" t="s">
        <v>70</v>
      </c>
      <c r="U322" t="s">
        <v>82</v>
      </c>
      <c r="V322" t="s">
        <v>56</v>
      </c>
      <c r="W322" t="s">
        <v>85</v>
      </c>
      <c r="X322">
        <v>0</v>
      </c>
      <c r="Y322">
        <v>0</v>
      </c>
      <c r="Z322">
        <v>0</v>
      </c>
      <c r="AA322">
        <v>0</v>
      </c>
      <c r="AB322">
        <v>2</v>
      </c>
      <c r="AC322" s="3">
        <v>45072</v>
      </c>
      <c r="AD322" s="2" t="str">
        <f t="shared" si="9"/>
        <v>Contacted</v>
      </c>
      <c r="AE322">
        <v>0</v>
      </c>
      <c r="AF322" t="s">
        <v>38</v>
      </c>
      <c r="AG322" t="b">
        <v>1</v>
      </c>
      <c r="AH322" t="b">
        <v>0</v>
      </c>
      <c r="AI322" t="str">
        <f ca="1">IF(OR(Table1[[#This Row],[is_active]]="FALSE",Table1[[#This Row],[Days_Since_Last_Purchase]]&gt;90),"Churned","Active")</f>
        <v>Churned</v>
      </c>
    </row>
    <row r="323" spans="1:35" x14ac:dyDescent="0.25">
      <c r="A323" t="s">
        <v>399</v>
      </c>
      <c r="B323" s="1">
        <v>44641</v>
      </c>
      <c r="C323" t="str">
        <f>TEXT(Table1[[#This Row],[signup_date]],"yyyy")</f>
        <v>2022</v>
      </c>
      <c r="D323" t="str">
        <f>TEXT(Table1[[#This Row],[signup_date]],"mmm")</f>
        <v>Mar</v>
      </c>
      <c r="E323" s="3">
        <v>45013</v>
      </c>
      <c r="F323" s="3">
        <v>45281</v>
      </c>
      <c r="G323" s="3" t="str">
        <f>TEXT(Table1[[#This Row],[last_purchase_date]],"yyyy")</f>
        <v>2023</v>
      </c>
      <c r="H323" s="2">
        <f ca="1">IFERROR(TODAY()-Table1[[#This Row],[signup_date]]," - ")</f>
        <v>1339</v>
      </c>
      <c r="I323" s="2">
        <f ca="1">IFERROR(TODAY()-Table1[[#This Row],[last_purchase_date]]," - ")</f>
        <v>699</v>
      </c>
      <c r="J323" s="2">
        <f ca="1">IFERROR(1/Table1[[#This Row],[Days_Since_Last_Purchase]],0)</f>
        <v>1.4306151645207439E-3</v>
      </c>
      <c r="K323" s="3" t="str">
        <f t="shared" si="10"/>
        <v>Has Purchased</v>
      </c>
      <c r="L323">
        <v>3</v>
      </c>
      <c r="M323">
        <v>198.36</v>
      </c>
      <c r="N323">
        <v>66.12</v>
      </c>
      <c r="O323">
        <v>67.45</v>
      </c>
      <c r="P323" t="s">
        <v>87</v>
      </c>
      <c r="Q323" t="s">
        <v>88</v>
      </c>
      <c r="R323" t="s">
        <v>42</v>
      </c>
      <c r="S323">
        <v>34</v>
      </c>
      <c r="T323" t="s">
        <v>34</v>
      </c>
      <c r="U323" t="s">
        <v>55</v>
      </c>
      <c r="V323" t="s">
        <v>56</v>
      </c>
      <c r="W323" t="s">
        <v>45</v>
      </c>
      <c r="X323">
        <v>0</v>
      </c>
      <c r="Y323">
        <v>0</v>
      </c>
      <c r="Z323">
        <v>0</v>
      </c>
      <c r="AA323">
        <v>0</v>
      </c>
      <c r="AB323">
        <v>0</v>
      </c>
      <c r="AC323" s="2" t="s">
        <v>2542</v>
      </c>
      <c r="AD323" s="2" t="str">
        <f t="shared" ref="AD323:AD386" si="11">IF(AC323="-","Never Contacted","Contacted")</f>
        <v>Never Contacted</v>
      </c>
      <c r="AE323">
        <v>0</v>
      </c>
      <c r="AF323" t="s">
        <v>52</v>
      </c>
      <c r="AG323" t="b">
        <v>1</v>
      </c>
      <c r="AH323" t="b">
        <v>0</v>
      </c>
      <c r="AI323" t="str">
        <f ca="1">IF(OR(Table1[[#This Row],[is_active]]="FALSE",Table1[[#This Row],[Days_Since_Last_Purchase]]&gt;90),"Churned","Active")</f>
        <v>Churned</v>
      </c>
    </row>
    <row r="324" spans="1:35" x14ac:dyDescent="0.25">
      <c r="A324" t="s">
        <v>400</v>
      </c>
      <c r="B324" s="1">
        <v>44191</v>
      </c>
      <c r="C324" t="str">
        <f>TEXT(Table1[[#This Row],[signup_date]],"yyyy")</f>
        <v>2020</v>
      </c>
      <c r="D324" t="str">
        <f>TEXT(Table1[[#This Row],[signup_date]],"mmm")</f>
        <v>Dec</v>
      </c>
      <c r="E324" s="3">
        <v>45053</v>
      </c>
      <c r="F324" s="3">
        <v>45540</v>
      </c>
      <c r="G324" s="3" t="str">
        <f>TEXT(Table1[[#This Row],[last_purchase_date]],"yyyy")</f>
        <v>2024</v>
      </c>
      <c r="H324" s="2">
        <f ca="1">IFERROR(TODAY()-Table1[[#This Row],[signup_date]]," - ")</f>
        <v>1789</v>
      </c>
      <c r="I324" s="2">
        <f ca="1">IFERROR(TODAY()-Table1[[#This Row],[last_purchase_date]]," - ")</f>
        <v>440</v>
      </c>
      <c r="J324" s="2">
        <f ca="1">IFERROR(1/Table1[[#This Row],[Days_Since_Last_Purchase]],0)</f>
        <v>2.2727272727272726E-3</v>
      </c>
      <c r="K324" s="3" t="str">
        <f t="shared" si="10"/>
        <v>Has Purchased</v>
      </c>
      <c r="L324">
        <v>2</v>
      </c>
      <c r="M324">
        <v>75.06</v>
      </c>
      <c r="N324">
        <v>37.53</v>
      </c>
      <c r="O324">
        <v>81.98</v>
      </c>
      <c r="P324" t="s">
        <v>47</v>
      </c>
      <c r="Q324" t="s">
        <v>69</v>
      </c>
      <c r="R324" t="s">
        <v>42</v>
      </c>
      <c r="S324">
        <v>48</v>
      </c>
      <c r="T324" t="s">
        <v>34</v>
      </c>
      <c r="U324" t="s">
        <v>43</v>
      </c>
      <c r="V324" t="s">
        <v>35</v>
      </c>
      <c r="W324" t="s">
        <v>85</v>
      </c>
      <c r="X324">
        <v>0</v>
      </c>
      <c r="Y324">
        <v>0</v>
      </c>
      <c r="Z324">
        <v>0</v>
      </c>
      <c r="AA324">
        <v>0</v>
      </c>
      <c r="AB324">
        <v>0</v>
      </c>
      <c r="AC324" s="2" t="s">
        <v>2542</v>
      </c>
      <c r="AD324" s="2" t="str">
        <f t="shared" si="11"/>
        <v>Never Contacted</v>
      </c>
      <c r="AE324">
        <v>9</v>
      </c>
      <c r="AF324" t="s">
        <v>38</v>
      </c>
      <c r="AG324" t="b">
        <v>1</v>
      </c>
      <c r="AH324" t="b">
        <v>0</v>
      </c>
      <c r="AI324" t="str">
        <f ca="1">IF(OR(Table1[[#This Row],[is_active]]="FALSE",Table1[[#This Row],[Days_Since_Last_Purchase]]&gt;90),"Churned","Active")</f>
        <v>Churned</v>
      </c>
    </row>
    <row r="325" spans="1:35" x14ac:dyDescent="0.25">
      <c r="A325" t="s">
        <v>401</v>
      </c>
      <c r="B325" s="1">
        <v>45344</v>
      </c>
      <c r="C325" t="str">
        <f>TEXT(Table1[[#This Row],[signup_date]],"yyyy")</f>
        <v>2024</v>
      </c>
      <c r="D325" t="str">
        <f>TEXT(Table1[[#This Row],[signup_date]],"mmm")</f>
        <v>Feb</v>
      </c>
      <c r="E325" s="3">
        <v>45491</v>
      </c>
      <c r="F325" s="3">
        <v>45759</v>
      </c>
      <c r="G325" s="3" t="str">
        <f>TEXT(Table1[[#This Row],[last_purchase_date]],"yyyy")</f>
        <v>2025</v>
      </c>
      <c r="H325" s="2">
        <f ca="1">IFERROR(TODAY()-Table1[[#This Row],[signup_date]]," - ")</f>
        <v>636</v>
      </c>
      <c r="I325" s="2">
        <f ca="1">IFERROR(TODAY()-Table1[[#This Row],[last_purchase_date]]," - ")</f>
        <v>221</v>
      </c>
      <c r="J325" s="2">
        <f ca="1">IFERROR(1/Table1[[#This Row],[Days_Since_Last_Purchase]],0)</f>
        <v>4.5248868778280547E-3</v>
      </c>
      <c r="K325" s="3" t="str">
        <f t="shared" si="10"/>
        <v>Has Purchased</v>
      </c>
      <c r="L325">
        <v>3</v>
      </c>
      <c r="M325">
        <v>185.46</v>
      </c>
      <c r="N325">
        <v>61.82</v>
      </c>
      <c r="O325">
        <v>67.97</v>
      </c>
      <c r="P325" t="s">
        <v>40</v>
      </c>
      <c r="Q325" t="s">
        <v>60</v>
      </c>
      <c r="R325" t="s">
        <v>48</v>
      </c>
      <c r="S325">
        <v>20</v>
      </c>
      <c r="T325" t="s">
        <v>70</v>
      </c>
      <c r="U325" t="s">
        <v>35</v>
      </c>
      <c r="V325" t="s">
        <v>67</v>
      </c>
      <c r="W325" t="s">
        <v>45</v>
      </c>
      <c r="X325">
        <v>0</v>
      </c>
      <c r="Y325">
        <v>0</v>
      </c>
      <c r="Z325">
        <v>0</v>
      </c>
      <c r="AA325">
        <v>2</v>
      </c>
      <c r="AB325">
        <v>1</v>
      </c>
      <c r="AC325" s="2" t="s">
        <v>2542</v>
      </c>
      <c r="AD325" s="2" t="str">
        <f t="shared" si="11"/>
        <v>Never Contacted</v>
      </c>
      <c r="AE325">
        <v>5</v>
      </c>
      <c r="AF325" t="s">
        <v>38</v>
      </c>
      <c r="AG325" t="b">
        <v>1</v>
      </c>
      <c r="AH325" t="b">
        <v>0</v>
      </c>
      <c r="AI325" t="str">
        <f ca="1">IF(OR(Table1[[#This Row],[is_active]]="FALSE",Table1[[#This Row],[Days_Since_Last_Purchase]]&gt;90),"Churned","Active")</f>
        <v>Churned</v>
      </c>
    </row>
    <row r="326" spans="1:35" x14ac:dyDescent="0.25">
      <c r="A326" t="s">
        <v>402</v>
      </c>
      <c r="B326" s="1">
        <v>44202</v>
      </c>
      <c r="C326" t="str">
        <f>TEXT(Table1[[#This Row],[signup_date]],"yyyy")</f>
        <v>2021</v>
      </c>
      <c r="D326" t="str">
        <f>TEXT(Table1[[#This Row],[signup_date]],"mmm")</f>
        <v>Jan</v>
      </c>
      <c r="E326" s="3">
        <v>44715</v>
      </c>
      <c r="F326" s="3">
        <v>45512</v>
      </c>
      <c r="G326" s="3" t="str">
        <f>TEXT(Table1[[#This Row],[last_purchase_date]],"yyyy")</f>
        <v>2024</v>
      </c>
      <c r="H326" s="2">
        <f ca="1">IFERROR(TODAY()-Table1[[#This Row],[signup_date]]," - ")</f>
        <v>1778</v>
      </c>
      <c r="I326" s="2">
        <f ca="1">IFERROR(TODAY()-Table1[[#This Row],[last_purchase_date]]," - ")</f>
        <v>468</v>
      </c>
      <c r="J326" s="2">
        <f ca="1">IFERROR(1/Table1[[#This Row],[Days_Since_Last_Purchase]],0)</f>
        <v>2.136752136752137E-3</v>
      </c>
      <c r="K326" s="3" t="str">
        <f t="shared" si="10"/>
        <v>Has Purchased</v>
      </c>
      <c r="L326">
        <v>4</v>
      </c>
      <c r="M326">
        <v>129.46</v>
      </c>
      <c r="N326">
        <v>32.369999999999997</v>
      </c>
      <c r="O326">
        <v>60.5</v>
      </c>
      <c r="P326" t="s">
        <v>40</v>
      </c>
      <c r="Q326" t="s">
        <v>54</v>
      </c>
      <c r="R326" t="s">
        <v>48</v>
      </c>
      <c r="S326">
        <v>19</v>
      </c>
      <c r="T326" t="s">
        <v>49</v>
      </c>
      <c r="U326" t="s">
        <v>66</v>
      </c>
      <c r="V326" t="s">
        <v>63</v>
      </c>
      <c r="W326" t="s">
        <v>57</v>
      </c>
      <c r="X326">
        <v>0</v>
      </c>
      <c r="Y326">
        <v>0</v>
      </c>
      <c r="Z326">
        <v>1</v>
      </c>
      <c r="AA326">
        <v>0</v>
      </c>
      <c r="AB326">
        <v>2</v>
      </c>
      <c r="AC326" s="2" t="s">
        <v>2542</v>
      </c>
      <c r="AD326" s="2" t="str">
        <f t="shared" si="11"/>
        <v>Never Contacted</v>
      </c>
      <c r="AE326">
        <v>0</v>
      </c>
      <c r="AF326" t="s">
        <v>52</v>
      </c>
      <c r="AG326" t="b">
        <v>0</v>
      </c>
      <c r="AH326" t="b">
        <v>0</v>
      </c>
      <c r="AI326" t="str">
        <f ca="1">IF(OR(Table1[[#This Row],[is_active]]="FALSE",Table1[[#This Row],[Days_Since_Last_Purchase]]&gt;90),"Churned","Active")</f>
        <v>Churned</v>
      </c>
    </row>
    <row r="327" spans="1:35" x14ac:dyDescent="0.25">
      <c r="A327" t="s">
        <v>403</v>
      </c>
      <c r="B327" s="1">
        <v>44086</v>
      </c>
      <c r="C327" t="str">
        <f>TEXT(Table1[[#This Row],[signup_date]],"yyyy")</f>
        <v>2020</v>
      </c>
      <c r="D327" t="str">
        <f>TEXT(Table1[[#This Row],[signup_date]],"mmm")</f>
        <v>Sep</v>
      </c>
      <c r="E327" s="3">
        <v>45735</v>
      </c>
      <c r="F327" s="3">
        <v>45857</v>
      </c>
      <c r="G327" s="3" t="str">
        <f>TEXT(Table1[[#This Row],[last_purchase_date]],"yyyy")</f>
        <v>2025</v>
      </c>
      <c r="H327" s="2">
        <f ca="1">IFERROR(TODAY()-Table1[[#This Row],[signup_date]]," - ")</f>
        <v>1894</v>
      </c>
      <c r="I327" s="2">
        <f ca="1">IFERROR(TODAY()-Table1[[#This Row],[last_purchase_date]]," - ")</f>
        <v>123</v>
      </c>
      <c r="J327" s="2">
        <f ca="1">IFERROR(1/Table1[[#This Row],[Days_Since_Last_Purchase]],0)</f>
        <v>8.130081300813009E-3</v>
      </c>
      <c r="K327" s="3" t="str">
        <f t="shared" si="10"/>
        <v>Has Purchased</v>
      </c>
      <c r="L327">
        <v>5</v>
      </c>
      <c r="M327">
        <v>300.31</v>
      </c>
      <c r="N327">
        <v>60.06</v>
      </c>
      <c r="O327">
        <v>105.93</v>
      </c>
      <c r="P327" t="s">
        <v>59</v>
      </c>
      <c r="Q327" t="s">
        <v>104</v>
      </c>
      <c r="R327" t="s">
        <v>48</v>
      </c>
      <c r="S327">
        <v>35</v>
      </c>
      <c r="T327" t="s">
        <v>34</v>
      </c>
      <c r="U327" t="s">
        <v>43</v>
      </c>
      <c r="V327" t="s">
        <v>44</v>
      </c>
      <c r="W327" t="s">
        <v>72</v>
      </c>
      <c r="X327">
        <v>0</v>
      </c>
      <c r="Y327">
        <v>0</v>
      </c>
      <c r="Z327">
        <v>1</v>
      </c>
      <c r="AA327">
        <v>0</v>
      </c>
      <c r="AB327">
        <v>1</v>
      </c>
      <c r="AC327" s="3">
        <v>44804</v>
      </c>
      <c r="AD327" s="2" t="str">
        <f t="shared" si="11"/>
        <v>Contacted</v>
      </c>
      <c r="AE327">
        <v>0</v>
      </c>
      <c r="AF327" t="s">
        <v>38</v>
      </c>
      <c r="AG327" t="b">
        <v>0</v>
      </c>
      <c r="AH327" t="b">
        <v>1</v>
      </c>
      <c r="AI327" t="str">
        <f ca="1">IF(OR(Table1[[#This Row],[is_active]]="FALSE",Table1[[#This Row],[Days_Since_Last_Purchase]]&gt;90),"Churned","Active")</f>
        <v>Churned</v>
      </c>
    </row>
    <row r="328" spans="1:35" x14ac:dyDescent="0.25">
      <c r="A328" t="s">
        <v>404</v>
      </c>
      <c r="B328" s="1">
        <v>45634</v>
      </c>
      <c r="C328" t="str">
        <f>TEXT(Table1[[#This Row],[signup_date]],"yyyy")</f>
        <v>2024</v>
      </c>
      <c r="D328" t="str">
        <f>TEXT(Table1[[#This Row],[signup_date]],"mmm")</f>
        <v>Dec</v>
      </c>
      <c r="E328" s="3">
        <v>45651</v>
      </c>
      <c r="F328" s="3">
        <v>45822</v>
      </c>
      <c r="G328" s="3" t="str">
        <f>TEXT(Table1[[#This Row],[last_purchase_date]],"yyyy")</f>
        <v>2025</v>
      </c>
      <c r="H328" s="2">
        <f ca="1">IFERROR(TODAY()-Table1[[#This Row],[signup_date]]," - ")</f>
        <v>346</v>
      </c>
      <c r="I328" s="2">
        <f ca="1">IFERROR(TODAY()-Table1[[#This Row],[last_purchase_date]]," - ")</f>
        <v>158</v>
      </c>
      <c r="J328" s="2">
        <f ca="1">IFERROR(1/Table1[[#This Row],[Days_Since_Last_Purchase]],0)</f>
        <v>6.3291139240506328E-3</v>
      </c>
      <c r="K328" s="3" t="str">
        <f t="shared" si="10"/>
        <v>Has Purchased</v>
      </c>
      <c r="L328">
        <v>4</v>
      </c>
      <c r="M328">
        <v>265.64999999999998</v>
      </c>
      <c r="N328">
        <v>66.41</v>
      </c>
      <c r="O328">
        <v>99.05</v>
      </c>
      <c r="P328" t="s">
        <v>31</v>
      </c>
      <c r="Q328" t="s">
        <v>62</v>
      </c>
      <c r="R328" t="s">
        <v>48</v>
      </c>
      <c r="S328">
        <v>25</v>
      </c>
      <c r="T328" t="s">
        <v>70</v>
      </c>
      <c r="U328" t="s">
        <v>90</v>
      </c>
      <c r="V328" t="s">
        <v>63</v>
      </c>
      <c r="W328" t="s">
        <v>85</v>
      </c>
      <c r="X328">
        <v>1</v>
      </c>
      <c r="Y328">
        <v>0</v>
      </c>
      <c r="Z328">
        <v>2</v>
      </c>
      <c r="AA328">
        <v>0</v>
      </c>
      <c r="AB328">
        <v>0</v>
      </c>
      <c r="AC328" s="3">
        <v>45786</v>
      </c>
      <c r="AD328" s="2" t="str">
        <f t="shared" si="11"/>
        <v>Contacted</v>
      </c>
      <c r="AE328">
        <v>2</v>
      </c>
      <c r="AF328" t="s">
        <v>38</v>
      </c>
      <c r="AG328" t="b">
        <v>1</v>
      </c>
      <c r="AH328" t="b">
        <v>1</v>
      </c>
      <c r="AI328" t="str">
        <f ca="1">IF(OR(Table1[[#This Row],[is_active]]="FALSE",Table1[[#This Row],[Days_Since_Last_Purchase]]&gt;90),"Churned","Active")</f>
        <v>Churned</v>
      </c>
    </row>
    <row r="329" spans="1:35" x14ac:dyDescent="0.25">
      <c r="A329" t="s">
        <v>405</v>
      </c>
      <c r="B329" s="1">
        <v>45051</v>
      </c>
      <c r="C329" t="str">
        <f>TEXT(Table1[[#This Row],[signup_date]],"yyyy")</f>
        <v>2023</v>
      </c>
      <c r="D329" t="str">
        <f>TEXT(Table1[[#This Row],[signup_date]],"mmm")</f>
        <v>May</v>
      </c>
      <c r="E329" s="3">
        <v>45269</v>
      </c>
      <c r="F329" s="3">
        <v>45757</v>
      </c>
      <c r="G329" s="3" t="str">
        <f>TEXT(Table1[[#This Row],[last_purchase_date]],"yyyy")</f>
        <v>2025</v>
      </c>
      <c r="H329" s="2">
        <f ca="1">IFERROR(TODAY()-Table1[[#This Row],[signup_date]]," - ")</f>
        <v>929</v>
      </c>
      <c r="I329" s="2">
        <f ca="1">IFERROR(TODAY()-Table1[[#This Row],[last_purchase_date]]," - ")</f>
        <v>223</v>
      </c>
      <c r="J329" s="2">
        <f ca="1">IFERROR(1/Table1[[#This Row],[Days_Since_Last_Purchase]],0)</f>
        <v>4.4843049327354259E-3</v>
      </c>
      <c r="K329" s="3" t="str">
        <f t="shared" si="10"/>
        <v>Has Purchased</v>
      </c>
      <c r="L329">
        <v>3</v>
      </c>
      <c r="M329">
        <v>156.66999999999999</v>
      </c>
      <c r="N329">
        <v>52.22</v>
      </c>
      <c r="O329">
        <v>39.450000000000003</v>
      </c>
      <c r="P329" t="s">
        <v>31</v>
      </c>
      <c r="Q329" t="s">
        <v>69</v>
      </c>
      <c r="R329" t="s">
        <v>48</v>
      </c>
      <c r="S329">
        <v>25</v>
      </c>
      <c r="T329" t="s">
        <v>70</v>
      </c>
      <c r="U329" t="s">
        <v>55</v>
      </c>
      <c r="V329" t="s">
        <v>44</v>
      </c>
      <c r="W329" t="s">
        <v>57</v>
      </c>
      <c r="X329">
        <v>0</v>
      </c>
      <c r="Y329">
        <v>0</v>
      </c>
      <c r="Z329">
        <v>0</v>
      </c>
      <c r="AA329">
        <v>0</v>
      </c>
      <c r="AB329">
        <v>1</v>
      </c>
      <c r="AC329" s="3">
        <v>45483</v>
      </c>
      <c r="AD329" s="2" t="str">
        <f t="shared" si="11"/>
        <v>Contacted</v>
      </c>
      <c r="AE329">
        <v>7</v>
      </c>
      <c r="AF329" t="s">
        <v>38</v>
      </c>
      <c r="AG329" t="b">
        <v>1</v>
      </c>
      <c r="AH329" t="b">
        <v>0</v>
      </c>
      <c r="AI329" t="str">
        <f ca="1">IF(OR(Table1[[#This Row],[is_active]]="FALSE",Table1[[#This Row],[Days_Since_Last_Purchase]]&gt;90),"Churned","Active")</f>
        <v>Churned</v>
      </c>
    </row>
    <row r="330" spans="1:35" x14ac:dyDescent="0.25">
      <c r="A330" t="s">
        <v>406</v>
      </c>
      <c r="B330" s="1">
        <v>45461</v>
      </c>
      <c r="C330" t="str">
        <f>TEXT(Table1[[#This Row],[signup_date]],"yyyy")</f>
        <v>2024</v>
      </c>
      <c r="D330" t="str">
        <f>TEXT(Table1[[#This Row],[signup_date]],"mmm")</f>
        <v>Jun</v>
      </c>
      <c r="E330" s="3">
        <v>45912</v>
      </c>
      <c r="F330" s="3">
        <v>45945</v>
      </c>
      <c r="G330" s="3" t="str">
        <f>TEXT(Table1[[#This Row],[last_purchase_date]],"yyyy")</f>
        <v>2025</v>
      </c>
      <c r="H330" s="2">
        <f ca="1">IFERROR(TODAY()-Table1[[#This Row],[signup_date]]," - ")</f>
        <v>519</v>
      </c>
      <c r="I330" s="2">
        <f ca="1">IFERROR(TODAY()-Table1[[#This Row],[last_purchase_date]]," - ")</f>
        <v>35</v>
      </c>
      <c r="J330" s="2">
        <f ca="1">IFERROR(1/Table1[[#This Row],[Days_Since_Last_Purchase]],0)</f>
        <v>2.8571428571428571E-2</v>
      </c>
      <c r="K330" s="3" t="str">
        <f t="shared" si="10"/>
        <v>Has Purchased</v>
      </c>
      <c r="L330">
        <v>3</v>
      </c>
      <c r="M330">
        <v>76.87</v>
      </c>
      <c r="N330">
        <v>25.62</v>
      </c>
      <c r="O330">
        <v>21.85</v>
      </c>
      <c r="P330" t="s">
        <v>40</v>
      </c>
      <c r="Q330" t="s">
        <v>54</v>
      </c>
      <c r="R330" t="s">
        <v>48</v>
      </c>
      <c r="S330">
        <v>39</v>
      </c>
      <c r="T330" t="s">
        <v>34</v>
      </c>
      <c r="U330" t="s">
        <v>90</v>
      </c>
      <c r="V330" t="s">
        <v>63</v>
      </c>
      <c r="W330" t="s">
        <v>100</v>
      </c>
      <c r="X330">
        <v>0</v>
      </c>
      <c r="Y330">
        <v>0</v>
      </c>
      <c r="Z330">
        <v>0</v>
      </c>
      <c r="AA330">
        <v>0</v>
      </c>
      <c r="AB330">
        <v>1</v>
      </c>
      <c r="AC330" s="2" t="s">
        <v>2542</v>
      </c>
      <c r="AD330" s="2" t="str">
        <f t="shared" si="11"/>
        <v>Never Contacted</v>
      </c>
      <c r="AE330">
        <v>5</v>
      </c>
      <c r="AF330" t="s">
        <v>73</v>
      </c>
      <c r="AG330" t="b">
        <v>1</v>
      </c>
      <c r="AH330" t="b">
        <v>0</v>
      </c>
      <c r="AI330" t="str">
        <f ca="1">IF(OR(Table1[[#This Row],[is_active]]="FALSE",Table1[[#This Row],[Days_Since_Last_Purchase]]&gt;90),"Churned","Active")</f>
        <v>Active</v>
      </c>
    </row>
    <row r="331" spans="1:35" x14ac:dyDescent="0.25">
      <c r="A331" t="s">
        <v>407</v>
      </c>
      <c r="B331" s="1">
        <v>45165</v>
      </c>
      <c r="C331" t="str">
        <f>TEXT(Table1[[#This Row],[signup_date]],"yyyy")</f>
        <v>2023</v>
      </c>
      <c r="D331" t="str">
        <f>TEXT(Table1[[#This Row],[signup_date]],"mmm")</f>
        <v>Aug</v>
      </c>
      <c r="E331" s="3">
        <v>45196</v>
      </c>
      <c r="F331" s="3">
        <v>45631</v>
      </c>
      <c r="G331" s="3" t="str">
        <f>TEXT(Table1[[#This Row],[last_purchase_date]],"yyyy")</f>
        <v>2024</v>
      </c>
      <c r="H331" s="2">
        <f ca="1">IFERROR(TODAY()-Table1[[#This Row],[signup_date]]," - ")</f>
        <v>815</v>
      </c>
      <c r="I331" s="2">
        <f ca="1">IFERROR(TODAY()-Table1[[#This Row],[last_purchase_date]]," - ")</f>
        <v>349</v>
      </c>
      <c r="J331" s="2">
        <f ca="1">IFERROR(1/Table1[[#This Row],[Days_Since_Last_Purchase]],0)</f>
        <v>2.8653295128939827E-3</v>
      </c>
      <c r="K331" s="3" t="str">
        <f t="shared" si="10"/>
        <v>Has Purchased</v>
      </c>
      <c r="L331">
        <v>1</v>
      </c>
      <c r="M331">
        <v>39.369999999999997</v>
      </c>
      <c r="N331">
        <v>39.369999999999997</v>
      </c>
      <c r="O331">
        <v>28.74</v>
      </c>
      <c r="P331" t="s">
        <v>40</v>
      </c>
      <c r="Q331" t="s">
        <v>32</v>
      </c>
      <c r="R331" t="s">
        <v>33</v>
      </c>
      <c r="S331">
        <v>49</v>
      </c>
      <c r="T331" t="s">
        <v>34</v>
      </c>
      <c r="U331" t="s">
        <v>66</v>
      </c>
      <c r="V331" t="s">
        <v>63</v>
      </c>
      <c r="W331" t="s">
        <v>72</v>
      </c>
      <c r="X331">
        <v>0</v>
      </c>
      <c r="Y331">
        <v>1</v>
      </c>
      <c r="Z331">
        <v>0</v>
      </c>
      <c r="AA331">
        <v>0</v>
      </c>
      <c r="AB331">
        <v>0</v>
      </c>
      <c r="AC331" s="3">
        <v>45425</v>
      </c>
      <c r="AD331" s="2" t="str">
        <f t="shared" si="11"/>
        <v>Contacted</v>
      </c>
      <c r="AE331">
        <v>0</v>
      </c>
      <c r="AF331" t="s">
        <v>52</v>
      </c>
      <c r="AG331" t="b">
        <v>1</v>
      </c>
      <c r="AH331" t="b">
        <v>0</v>
      </c>
      <c r="AI331" t="str">
        <f ca="1">IF(OR(Table1[[#This Row],[is_active]]="FALSE",Table1[[#This Row],[Days_Since_Last_Purchase]]&gt;90),"Churned","Active")</f>
        <v>Churned</v>
      </c>
    </row>
    <row r="332" spans="1:35" x14ac:dyDescent="0.25">
      <c r="A332" t="s">
        <v>408</v>
      </c>
      <c r="B332" s="1">
        <v>44269</v>
      </c>
      <c r="C332" t="str">
        <f>TEXT(Table1[[#This Row],[signup_date]],"yyyy")</f>
        <v>2021</v>
      </c>
      <c r="D332" t="str">
        <f>TEXT(Table1[[#This Row],[signup_date]],"mmm")</f>
        <v>Mar</v>
      </c>
      <c r="E332" s="3">
        <v>44976</v>
      </c>
      <c r="F332" s="3">
        <v>45272</v>
      </c>
      <c r="G332" s="3" t="str">
        <f>TEXT(Table1[[#This Row],[last_purchase_date]],"yyyy")</f>
        <v>2023</v>
      </c>
      <c r="H332" s="2">
        <f ca="1">IFERROR(TODAY()-Table1[[#This Row],[signup_date]]," - ")</f>
        <v>1711</v>
      </c>
      <c r="I332" s="2">
        <f ca="1">IFERROR(TODAY()-Table1[[#This Row],[last_purchase_date]]," - ")</f>
        <v>708</v>
      </c>
      <c r="J332" s="2">
        <f ca="1">IFERROR(1/Table1[[#This Row],[Days_Since_Last_Purchase]],0)</f>
        <v>1.4124293785310734E-3</v>
      </c>
      <c r="K332" s="3" t="str">
        <f t="shared" si="10"/>
        <v>Has Purchased</v>
      </c>
      <c r="L332">
        <v>5</v>
      </c>
      <c r="M332">
        <v>735.68</v>
      </c>
      <c r="N332">
        <v>147.13999999999999</v>
      </c>
      <c r="O332">
        <v>21.64</v>
      </c>
      <c r="P332" t="s">
        <v>40</v>
      </c>
      <c r="Q332" t="s">
        <v>62</v>
      </c>
      <c r="R332" t="s">
        <v>48</v>
      </c>
      <c r="S332">
        <v>35</v>
      </c>
      <c r="T332" t="s">
        <v>34</v>
      </c>
      <c r="U332" t="s">
        <v>50</v>
      </c>
      <c r="V332" t="s">
        <v>56</v>
      </c>
      <c r="W332" t="s">
        <v>100</v>
      </c>
      <c r="X332">
        <v>0</v>
      </c>
      <c r="Y332">
        <v>0</v>
      </c>
      <c r="Z332">
        <v>0</v>
      </c>
      <c r="AA332">
        <v>1</v>
      </c>
      <c r="AB332">
        <v>1</v>
      </c>
      <c r="AC332" s="2" t="s">
        <v>2542</v>
      </c>
      <c r="AD332" s="2" t="str">
        <f t="shared" si="11"/>
        <v>Never Contacted</v>
      </c>
      <c r="AE332">
        <v>0</v>
      </c>
      <c r="AF332" t="s">
        <v>73</v>
      </c>
      <c r="AG332" t="b">
        <v>0</v>
      </c>
      <c r="AH332" t="b">
        <v>1</v>
      </c>
      <c r="AI332" t="str">
        <f ca="1">IF(OR(Table1[[#This Row],[is_active]]="FALSE",Table1[[#This Row],[Days_Since_Last_Purchase]]&gt;90),"Churned","Active")</f>
        <v>Churned</v>
      </c>
    </row>
    <row r="333" spans="1:35" x14ac:dyDescent="0.25">
      <c r="A333" t="s">
        <v>409</v>
      </c>
      <c r="B333" s="1">
        <v>43985</v>
      </c>
      <c r="C333" t="str">
        <f>TEXT(Table1[[#This Row],[signup_date]],"yyyy")</f>
        <v>2020</v>
      </c>
      <c r="D333" t="str">
        <f>TEXT(Table1[[#This Row],[signup_date]],"mmm")</f>
        <v>Jun</v>
      </c>
      <c r="E333" s="3">
        <v>45047</v>
      </c>
      <c r="F333" s="3">
        <v>45554</v>
      </c>
      <c r="G333" s="3" t="str">
        <f>TEXT(Table1[[#This Row],[last_purchase_date]],"yyyy")</f>
        <v>2024</v>
      </c>
      <c r="H333" s="2">
        <f ca="1">IFERROR(TODAY()-Table1[[#This Row],[signup_date]]," - ")</f>
        <v>1995</v>
      </c>
      <c r="I333" s="2">
        <f ca="1">IFERROR(TODAY()-Table1[[#This Row],[last_purchase_date]]," - ")</f>
        <v>426</v>
      </c>
      <c r="J333" s="2">
        <f ca="1">IFERROR(1/Table1[[#This Row],[Days_Since_Last_Purchase]],0)</f>
        <v>2.3474178403755869E-3</v>
      </c>
      <c r="K333" s="3" t="str">
        <f t="shared" si="10"/>
        <v>Has Purchased</v>
      </c>
      <c r="L333">
        <v>3</v>
      </c>
      <c r="M333">
        <v>223.65</v>
      </c>
      <c r="N333">
        <v>74.55</v>
      </c>
      <c r="O333">
        <v>120.7</v>
      </c>
      <c r="P333" t="s">
        <v>31</v>
      </c>
      <c r="Q333" t="s">
        <v>32</v>
      </c>
      <c r="R333" t="s">
        <v>42</v>
      </c>
      <c r="S333">
        <v>20</v>
      </c>
      <c r="T333" t="s">
        <v>70</v>
      </c>
      <c r="U333" t="s">
        <v>43</v>
      </c>
      <c r="V333" t="s">
        <v>56</v>
      </c>
      <c r="W333" t="s">
        <v>72</v>
      </c>
      <c r="X333">
        <v>1</v>
      </c>
      <c r="Y333">
        <v>0</v>
      </c>
      <c r="Z333">
        <v>1</v>
      </c>
      <c r="AA333">
        <v>0</v>
      </c>
      <c r="AB333">
        <v>1</v>
      </c>
      <c r="AC333" s="3">
        <v>45759</v>
      </c>
      <c r="AD333" s="2" t="str">
        <f t="shared" si="11"/>
        <v>Contacted</v>
      </c>
      <c r="AE333">
        <v>0</v>
      </c>
      <c r="AF333" t="s">
        <v>73</v>
      </c>
      <c r="AG333" t="b">
        <v>1</v>
      </c>
      <c r="AH333" t="b">
        <v>1</v>
      </c>
      <c r="AI333" t="str">
        <f ca="1">IF(OR(Table1[[#This Row],[is_active]]="FALSE",Table1[[#This Row],[Days_Since_Last_Purchase]]&gt;90),"Churned","Active")</f>
        <v>Churned</v>
      </c>
    </row>
    <row r="334" spans="1:35" x14ac:dyDescent="0.25">
      <c r="A334" t="s">
        <v>410</v>
      </c>
      <c r="B334" s="1">
        <v>44340</v>
      </c>
      <c r="C334" t="str">
        <f>TEXT(Table1[[#This Row],[signup_date]],"yyyy")</f>
        <v>2021</v>
      </c>
      <c r="D334" t="str">
        <f>TEXT(Table1[[#This Row],[signup_date]],"mmm")</f>
        <v>May</v>
      </c>
      <c r="E334" s="3">
        <v>44645</v>
      </c>
      <c r="F334" s="3">
        <v>44967</v>
      </c>
      <c r="G334" s="3" t="str">
        <f>TEXT(Table1[[#This Row],[last_purchase_date]],"yyyy")</f>
        <v>2023</v>
      </c>
      <c r="H334" s="2">
        <f ca="1">IFERROR(TODAY()-Table1[[#This Row],[signup_date]]," - ")</f>
        <v>1640</v>
      </c>
      <c r="I334" s="2">
        <f ca="1">IFERROR(TODAY()-Table1[[#This Row],[last_purchase_date]]," - ")</f>
        <v>1013</v>
      </c>
      <c r="J334" s="2">
        <f ca="1">IFERROR(1/Table1[[#This Row],[Days_Since_Last_Purchase]],0)</f>
        <v>9.871668311944718E-4</v>
      </c>
      <c r="K334" s="3" t="str">
        <f t="shared" si="10"/>
        <v>Has Purchased</v>
      </c>
      <c r="L334">
        <v>3</v>
      </c>
      <c r="M334">
        <v>441.41</v>
      </c>
      <c r="N334">
        <v>147.13999999999999</v>
      </c>
      <c r="O334">
        <v>46.4</v>
      </c>
      <c r="P334" t="s">
        <v>59</v>
      </c>
      <c r="Q334" t="s">
        <v>88</v>
      </c>
      <c r="R334" t="s">
        <v>48</v>
      </c>
      <c r="S334">
        <v>41</v>
      </c>
      <c r="T334" t="s">
        <v>34</v>
      </c>
      <c r="U334" t="s">
        <v>66</v>
      </c>
      <c r="V334" t="s">
        <v>44</v>
      </c>
      <c r="W334" t="s">
        <v>72</v>
      </c>
      <c r="X334">
        <v>0</v>
      </c>
      <c r="Y334">
        <v>1</v>
      </c>
      <c r="Z334">
        <v>0</v>
      </c>
      <c r="AA334">
        <v>0</v>
      </c>
      <c r="AB334">
        <v>0</v>
      </c>
      <c r="AC334" s="3">
        <v>45782</v>
      </c>
      <c r="AD334" s="2" t="str">
        <f t="shared" si="11"/>
        <v>Contacted</v>
      </c>
      <c r="AE334">
        <v>9</v>
      </c>
      <c r="AF334" t="s">
        <v>73</v>
      </c>
      <c r="AG334" t="b">
        <v>1</v>
      </c>
      <c r="AH334" t="b">
        <v>1</v>
      </c>
      <c r="AI334" t="str">
        <f ca="1">IF(OR(Table1[[#This Row],[is_active]]="FALSE",Table1[[#This Row],[Days_Since_Last_Purchase]]&gt;90),"Churned","Active")</f>
        <v>Churned</v>
      </c>
    </row>
    <row r="335" spans="1:35" x14ac:dyDescent="0.25">
      <c r="A335" t="s">
        <v>411</v>
      </c>
      <c r="B335" s="1">
        <v>43916</v>
      </c>
      <c r="C335" t="str">
        <f>TEXT(Table1[[#This Row],[signup_date]],"yyyy")</f>
        <v>2020</v>
      </c>
      <c r="D335" t="str">
        <f>TEXT(Table1[[#This Row],[signup_date]],"mmm")</f>
        <v>Mar</v>
      </c>
      <c r="E335" s="3">
        <v>44674</v>
      </c>
      <c r="F335" s="3">
        <v>45184</v>
      </c>
      <c r="G335" s="3" t="str">
        <f>TEXT(Table1[[#This Row],[last_purchase_date]],"yyyy")</f>
        <v>2023</v>
      </c>
      <c r="H335" s="2">
        <f ca="1">IFERROR(TODAY()-Table1[[#This Row],[signup_date]]," - ")</f>
        <v>2064</v>
      </c>
      <c r="I335" s="2">
        <f ca="1">IFERROR(TODAY()-Table1[[#This Row],[last_purchase_date]]," - ")</f>
        <v>796</v>
      </c>
      <c r="J335" s="2">
        <f ca="1">IFERROR(1/Table1[[#This Row],[Days_Since_Last_Purchase]],0)</f>
        <v>1.2562814070351759E-3</v>
      </c>
      <c r="K335" s="3" t="str">
        <f t="shared" si="10"/>
        <v>Has Purchased</v>
      </c>
      <c r="L335">
        <v>1</v>
      </c>
      <c r="M335">
        <v>35.57</v>
      </c>
      <c r="N335">
        <v>35.57</v>
      </c>
      <c r="O335">
        <v>54.88</v>
      </c>
      <c r="P335" t="s">
        <v>31</v>
      </c>
      <c r="Q335" t="s">
        <v>62</v>
      </c>
      <c r="R335" t="s">
        <v>33</v>
      </c>
      <c r="S335">
        <v>18</v>
      </c>
      <c r="T335" t="s">
        <v>49</v>
      </c>
      <c r="U335" t="s">
        <v>90</v>
      </c>
      <c r="V335" t="s">
        <v>56</v>
      </c>
      <c r="W335" t="s">
        <v>85</v>
      </c>
      <c r="X335">
        <v>0</v>
      </c>
      <c r="Y335">
        <v>0</v>
      </c>
      <c r="Z335">
        <v>0</v>
      </c>
      <c r="AA335">
        <v>0</v>
      </c>
      <c r="AB335">
        <v>1</v>
      </c>
      <c r="AC335" s="3">
        <v>44982</v>
      </c>
      <c r="AD335" s="2" t="str">
        <f t="shared" si="11"/>
        <v>Contacted</v>
      </c>
      <c r="AE335">
        <v>3</v>
      </c>
      <c r="AF335" t="s">
        <v>52</v>
      </c>
      <c r="AG335" t="b">
        <v>1</v>
      </c>
      <c r="AH335" t="b">
        <v>0</v>
      </c>
      <c r="AI335" t="str">
        <f ca="1">IF(OR(Table1[[#This Row],[is_active]]="FALSE",Table1[[#This Row],[Days_Since_Last_Purchase]]&gt;90),"Churned","Active")</f>
        <v>Churned</v>
      </c>
    </row>
    <row r="336" spans="1:35" x14ac:dyDescent="0.25">
      <c r="A336" t="s">
        <v>412</v>
      </c>
      <c r="B336" s="1">
        <v>43960</v>
      </c>
      <c r="C336" t="str">
        <f>TEXT(Table1[[#This Row],[signup_date]],"yyyy")</f>
        <v>2020</v>
      </c>
      <c r="D336" t="str">
        <f>TEXT(Table1[[#This Row],[signup_date]],"mmm")</f>
        <v>May</v>
      </c>
      <c r="E336" s="3">
        <v>44893</v>
      </c>
      <c r="F336" s="3">
        <v>45852</v>
      </c>
      <c r="G336" s="3" t="str">
        <f>TEXT(Table1[[#This Row],[last_purchase_date]],"yyyy")</f>
        <v>2025</v>
      </c>
      <c r="H336" s="2">
        <f ca="1">IFERROR(TODAY()-Table1[[#This Row],[signup_date]]," - ")</f>
        <v>2020</v>
      </c>
      <c r="I336" s="2">
        <f ca="1">IFERROR(TODAY()-Table1[[#This Row],[last_purchase_date]]," - ")</f>
        <v>128</v>
      </c>
      <c r="J336" s="2">
        <f ca="1">IFERROR(1/Table1[[#This Row],[Days_Since_Last_Purchase]],0)</f>
        <v>7.8125E-3</v>
      </c>
      <c r="K336" s="3" t="str">
        <f t="shared" si="10"/>
        <v>Has Purchased</v>
      </c>
      <c r="L336">
        <v>4</v>
      </c>
      <c r="M336">
        <v>235.2</v>
      </c>
      <c r="N336">
        <v>58.8</v>
      </c>
      <c r="O336">
        <v>12.32</v>
      </c>
      <c r="P336" t="s">
        <v>40</v>
      </c>
      <c r="Q336" t="s">
        <v>76</v>
      </c>
      <c r="R336" t="s">
        <v>48</v>
      </c>
      <c r="S336">
        <v>36</v>
      </c>
      <c r="T336" t="s">
        <v>34</v>
      </c>
      <c r="U336" t="s">
        <v>43</v>
      </c>
      <c r="V336" t="s">
        <v>44</v>
      </c>
      <c r="W336" t="s">
        <v>45</v>
      </c>
      <c r="X336">
        <v>0</v>
      </c>
      <c r="Y336">
        <v>1</v>
      </c>
      <c r="Z336">
        <v>0</v>
      </c>
      <c r="AA336">
        <v>0</v>
      </c>
      <c r="AB336">
        <v>0</v>
      </c>
      <c r="AC336" s="3">
        <v>45630</v>
      </c>
      <c r="AD336" s="2" t="str">
        <f t="shared" si="11"/>
        <v>Contacted</v>
      </c>
      <c r="AE336">
        <v>0</v>
      </c>
      <c r="AF336" t="s">
        <v>38</v>
      </c>
      <c r="AG336" t="b">
        <v>1</v>
      </c>
      <c r="AH336" t="b">
        <v>1</v>
      </c>
      <c r="AI336" t="str">
        <f ca="1">IF(OR(Table1[[#This Row],[is_active]]="FALSE",Table1[[#This Row],[Days_Since_Last_Purchase]]&gt;90),"Churned","Active")</f>
        <v>Churned</v>
      </c>
    </row>
    <row r="337" spans="1:35" x14ac:dyDescent="0.25">
      <c r="A337" t="s">
        <v>413</v>
      </c>
      <c r="B337" s="1">
        <v>44527</v>
      </c>
      <c r="C337" t="str">
        <f>TEXT(Table1[[#This Row],[signup_date]],"yyyy")</f>
        <v>2021</v>
      </c>
      <c r="D337" t="str">
        <f>TEXT(Table1[[#This Row],[signup_date]],"mmm")</f>
        <v>Nov</v>
      </c>
      <c r="E337" s="3">
        <v>45096</v>
      </c>
      <c r="F337" s="3">
        <v>45134</v>
      </c>
      <c r="G337" s="3" t="str">
        <f>TEXT(Table1[[#This Row],[last_purchase_date]],"yyyy")</f>
        <v>2023</v>
      </c>
      <c r="H337" s="2">
        <f ca="1">IFERROR(TODAY()-Table1[[#This Row],[signup_date]]," - ")</f>
        <v>1453</v>
      </c>
      <c r="I337" s="2">
        <f ca="1">IFERROR(TODAY()-Table1[[#This Row],[last_purchase_date]]," - ")</f>
        <v>846</v>
      </c>
      <c r="J337" s="2">
        <f ca="1">IFERROR(1/Table1[[#This Row],[Days_Since_Last_Purchase]],0)</f>
        <v>1.1820330969267139E-3</v>
      </c>
      <c r="K337" s="3" t="str">
        <f t="shared" si="10"/>
        <v>Has Purchased</v>
      </c>
      <c r="L337">
        <v>6</v>
      </c>
      <c r="M337">
        <v>140.37</v>
      </c>
      <c r="N337">
        <v>23.4</v>
      </c>
      <c r="O337">
        <v>16.57</v>
      </c>
      <c r="P337" t="s">
        <v>31</v>
      </c>
      <c r="Q337" t="s">
        <v>69</v>
      </c>
      <c r="R337" t="s">
        <v>48</v>
      </c>
      <c r="S337">
        <v>37</v>
      </c>
      <c r="T337" t="s">
        <v>34</v>
      </c>
      <c r="U337" t="s">
        <v>82</v>
      </c>
      <c r="V337" t="s">
        <v>63</v>
      </c>
      <c r="W337" t="s">
        <v>85</v>
      </c>
      <c r="X337">
        <v>0</v>
      </c>
      <c r="Y337">
        <v>0</v>
      </c>
      <c r="Z337">
        <v>0</v>
      </c>
      <c r="AA337">
        <v>1</v>
      </c>
      <c r="AB337">
        <v>2</v>
      </c>
      <c r="AC337" s="3">
        <v>44813</v>
      </c>
      <c r="AD337" s="2" t="str">
        <f t="shared" si="11"/>
        <v>Contacted</v>
      </c>
      <c r="AE337">
        <v>1</v>
      </c>
      <c r="AF337" t="s">
        <v>38</v>
      </c>
      <c r="AG337" t="b">
        <v>1</v>
      </c>
      <c r="AH337" t="b">
        <v>1</v>
      </c>
      <c r="AI337" t="str">
        <f ca="1">IF(OR(Table1[[#This Row],[is_active]]="FALSE",Table1[[#This Row],[Days_Since_Last_Purchase]]&gt;90),"Churned","Active")</f>
        <v>Churned</v>
      </c>
    </row>
    <row r="338" spans="1:35" x14ac:dyDescent="0.25">
      <c r="A338" t="s">
        <v>414</v>
      </c>
      <c r="B338" s="1">
        <v>45284</v>
      </c>
      <c r="C338" t="str">
        <f>TEXT(Table1[[#This Row],[signup_date]],"yyyy")</f>
        <v>2023</v>
      </c>
      <c r="D338" t="str">
        <f>TEXT(Table1[[#This Row],[signup_date]],"mmm")</f>
        <v>Dec</v>
      </c>
      <c r="E338" s="3">
        <v>45739</v>
      </c>
      <c r="F338" s="3">
        <v>45778</v>
      </c>
      <c r="G338" s="3" t="str">
        <f>TEXT(Table1[[#This Row],[last_purchase_date]],"yyyy")</f>
        <v>2025</v>
      </c>
      <c r="H338" s="2">
        <f ca="1">IFERROR(TODAY()-Table1[[#This Row],[signup_date]]," - ")</f>
        <v>696</v>
      </c>
      <c r="I338" s="2">
        <f ca="1">IFERROR(TODAY()-Table1[[#This Row],[last_purchase_date]]," - ")</f>
        <v>202</v>
      </c>
      <c r="J338" s="2">
        <f ca="1">IFERROR(1/Table1[[#This Row],[Days_Since_Last_Purchase]],0)</f>
        <v>4.9504950495049506E-3</v>
      </c>
      <c r="K338" s="3" t="str">
        <f t="shared" si="10"/>
        <v>Has Purchased</v>
      </c>
      <c r="L338">
        <v>3</v>
      </c>
      <c r="M338">
        <v>268.52</v>
      </c>
      <c r="N338">
        <v>89.51</v>
      </c>
      <c r="O338">
        <v>97.55</v>
      </c>
      <c r="P338" t="s">
        <v>31</v>
      </c>
      <c r="Q338" t="s">
        <v>54</v>
      </c>
      <c r="R338" t="s">
        <v>48</v>
      </c>
      <c r="S338">
        <v>27</v>
      </c>
      <c r="T338" t="s">
        <v>70</v>
      </c>
      <c r="U338" t="s">
        <v>43</v>
      </c>
      <c r="V338" t="s">
        <v>63</v>
      </c>
      <c r="W338" t="s">
        <v>51</v>
      </c>
      <c r="X338">
        <v>2</v>
      </c>
      <c r="Y338">
        <v>0</v>
      </c>
      <c r="Z338">
        <v>0</v>
      </c>
      <c r="AA338">
        <v>0</v>
      </c>
      <c r="AB338">
        <v>0</v>
      </c>
      <c r="AC338" s="3">
        <v>45291</v>
      </c>
      <c r="AD338" s="2" t="str">
        <f t="shared" si="11"/>
        <v>Contacted</v>
      </c>
      <c r="AE338">
        <v>0</v>
      </c>
      <c r="AF338" t="s">
        <v>52</v>
      </c>
      <c r="AG338" t="b">
        <v>1</v>
      </c>
      <c r="AH338" t="b">
        <v>0</v>
      </c>
      <c r="AI338" t="str">
        <f ca="1">IF(OR(Table1[[#This Row],[is_active]]="FALSE",Table1[[#This Row],[Days_Since_Last_Purchase]]&gt;90),"Churned","Active")</f>
        <v>Churned</v>
      </c>
    </row>
    <row r="339" spans="1:35" x14ac:dyDescent="0.25">
      <c r="A339" t="s">
        <v>415</v>
      </c>
      <c r="B339" s="1">
        <v>44794</v>
      </c>
      <c r="C339" t="str">
        <f>TEXT(Table1[[#This Row],[signup_date]],"yyyy")</f>
        <v>2022</v>
      </c>
      <c r="D339" t="str">
        <f>TEXT(Table1[[#This Row],[signup_date]],"mmm")</f>
        <v>Aug</v>
      </c>
      <c r="E339" s="3">
        <v>45724</v>
      </c>
      <c r="F339" s="3">
        <v>45813</v>
      </c>
      <c r="G339" s="3" t="str">
        <f>TEXT(Table1[[#This Row],[last_purchase_date]],"yyyy")</f>
        <v>2025</v>
      </c>
      <c r="H339" s="2">
        <f ca="1">IFERROR(TODAY()-Table1[[#This Row],[signup_date]]," - ")</f>
        <v>1186</v>
      </c>
      <c r="I339" s="2">
        <f ca="1">IFERROR(TODAY()-Table1[[#This Row],[last_purchase_date]]," - ")</f>
        <v>167</v>
      </c>
      <c r="J339" s="2">
        <f ca="1">IFERROR(1/Table1[[#This Row],[Days_Since_Last_Purchase]],0)</f>
        <v>5.9880239520958087E-3</v>
      </c>
      <c r="K339" s="3" t="str">
        <f t="shared" si="10"/>
        <v>Has Purchased</v>
      </c>
      <c r="L339">
        <v>1</v>
      </c>
      <c r="M339">
        <v>30.37</v>
      </c>
      <c r="N339">
        <v>30.37</v>
      </c>
      <c r="O339">
        <v>4.1100000000000003</v>
      </c>
      <c r="P339" t="s">
        <v>40</v>
      </c>
      <c r="Q339" t="s">
        <v>76</v>
      </c>
      <c r="R339" t="s">
        <v>48</v>
      </c>
      <c r="S339">
        <v>16</v>
      </c>
      <c r="T339" t="s">
        <v>49</v>
      </c>
      <c r="U339" t="s">
        <v>82</v>
      </c>
      <c r="V339" t="s">
        <v>63</v>
      </c>
      <c r="W339" t="s">
        <v>85</v>
      </c>
      <c r="X339">
        <v>0</v>
      </c>
      <c r="Y339">
        <v>1</v>
      </c>
      <c r="Z339">
        <v>0</v>
      </c>
      <c r="AA339">
        <v>0</v>
      </c>
      <c r="AB339">
        <v>0</v>
      </c>
      <c r="AC339" s="2" t="s">
        <v>2542</v>
      </c>
      <c r="AD339" s="2" t="str">
        <f t="shared" si="11"/>
        <v>Never Contacted</v>
      </c>
      <c r="AE339">
        <v>0</v>
      </c>
      <c r="AF339" t="s">
        <v>73</v>
      </c>
      <c r="AG339" t="b">
        <v>0</v>
      </c>
      <c r="AH339" t="b">
        <v>0</v>
      </c>
      <c r="AI339" t="str">
        <f ca="1">IF(OR(Table1[[#This Row],[is_active]]="FALSE",Table1[[#This Row],[Days_Since_Last_Purchase]]&gt;90),"Churned","Active")</f>
        <v>Churned</v>
      </c>
    </row>
    <row r="340" spans="1:35" x14ac:dyDescent="0.25">
      <c r="A340" t="s">
        <v>416</v>
      </c>
      <c r="B340" s="1">
        <v>45171</v>
      </c>
      <c r="C340" t="str">
        <f>TEXT(Table1[[#This Row],[signup_date]],"yyyy")</f>
        <v>2023</v>
      </c>
      <c r="D340" t="str">
        <f>TEXT(Table1[[#This Row],[signup_date]],"mmm")</f>
        <v>Sep</v>
      </c>
      <c r="E340" s="3" t="s">
        <v>2542</v>
      </c>
      <c r="F340" s="3" t="s">
        <v>2542</v>
      </c>
      <c r="G340" s="3" t="str">
        <f>TEXT(Table1[[#This Row],[last_purchase_date]],"yyyy")</f>
        <v>-</v>
      </c>
      <c r="H340" s="2">
        <f ca="1">IFERROR(TODAY()-Table1[[#This Row],[signup_date]]," - ")</f>
        <v>809</v>
      </c>
      <c r="I340" s="2" t="str">
        <f ca="1">IFERROR(TODAY()-Table1[[#This Row],[last_purchase_date]]," - ")</f>
        <v xml:space="preserve"> - </v>
      </c>
      <c r="J340" s="2">
        <f ca="1">IFERROR(1/Table1[[#This Row],[Days_Since_Last_Purchase]],0)</f>
        <v>0</v>
      </c>
      <c r="K340" s="3" t="str">
        <f t="shared" si="10"/>
        <v>Never Purchase</v>
      </c>
      <c r="L340">
        <v>0</v>
      </c>
      <c r="M340">
        <v>0</v>
      </c>
      <c r="N340">
        <v>0</v>
      </c>
      <c r="O340">
        <v>0</v>
      </c>
      <c r="P340" t="s">
        <v>31</v>
      </c>
      <c r="Q340" t="s">
        <v>69</v>
      </c>
      <c r="R340" t="s">
        <v>48</v>
      </c>
      <c r="S340">
        <v>49</v>
      </c>
      <c r="T340" t="s">
        <v>34</v>
      </c>
      <c r="U340" t="s">
        <v>90</v>
      </c>
      <c r="V340" t="s">
        <v>44</v>
      </c>
      <c r="W340" t="s">
        <v>96</v>
      </c>
      <c r="X340">
        <v>0</v>
      </c>
      <c r="Y340">
        <v>0</v>
      </c>
      <c r="Z340">
        <v>0</v>
      </c>
      <c r="AA340">
        <v>0</v>
      </c>
      <c r="AB340">
        <v>0</v>
      </c>
      <c r="AC340" s="3">
        <v>45205</v>
      </c>
      <c r="AD340" s="2" t="str">
        <f t="shared" si="11"/>
        <v>Contacted</v>
      </c>
      <c r="AE340">
        <v>0</v>
      </c>
      <c r="AF340" t="s">
        <v>38</v>
      </c>
      <c r="AG340" t="b">
        <v>1</v>
      </c>
      <c r="AH340" t="b">
        <v>1</v>
      </c>
      <c r="AI340" t="str">
        <f ca="1">IF(OR(Table1[[#This Row],[is_active]]="FALSE",Table1[[#This Row],[Days_Since_Last_Purchase]]&gt;90),"Churned","Active")</f>
        <v>Churned</v>
      </c>
    </row>
    <row r="341" spans="1:35" x14ac:dyDescent="0.25">
      <c r="A341" t="s">
        <v>417</v>
      </c>
      <c r="B341" s="1">
        <v>44811</v>
      </c>
      <c r="C341" t="str">
        <f>TEXT(Table1[[#This Row],[signup_date]],"yyyy")</f>
        <v>2022</v>
      </c>
      <c r="D341" t="str">
        <f>TEXT(Table1[[#This Row],[signup_date]],"mmm")</f>
        <v>Sep</v>
      </c>
      <c r="E341" s="3">
        <v>45183</v>
      </c>
      <c r="F341" s="3">
        <v>45350</v>
      </c>
      <c r="G341" s="3" t="str">
        <f>TEXT(Table1[[#This Row],[last_purchase_date]],"yyyy")</f>
        <v>2024</v>
      </c>
      <c r="H341" s="2">
        <f ca="1">IFERROR(TODAY()-Table1[[#This Row],[signup_date]]," - ")</f>
        <v>1169</v>
      </c>
      <c r="I341" s="2">
        <f ca="1">IFERROR(TODAY()-Table1[[#This Row],[last_purchase_date]]," - ")</f>
        <v>630</v>
      </c>
      <c r="J341" s="2">
        <f ca="1">IFERROR(1/Table1[[#This Row],[Days_Since_Last_Purchase]],0)</f>
        <v>1.5873015873015873E-3</v>
      </c>
      <c r="K341" s="3" t="str">
        <f t="shared" si="10"/>
        <v>Has Purchased</v>
      </c>
      <c r="L341">
        <v>3</v>
      </c>
      <c r="M341">
        <v>179.51</v>
      </c>
      <c r="N341">
        <v>59.84</v>
      </c>
      <c r="O341">
        <v>16.77</v>
      </c>
      <c r="P341" t="s">
        <v>31</v>
      </c>
      <c r="Q341" t="s">
        <v>88</v>
      </c>
      <c r="R341" t="s">
        <v>48</v>
      </c>
      <c r="S341">
        <v>42</v>
      </c>
      <c r="T341" t="s">
        <v>34</v>
      </c>
      <c r="U341" t="s">
        <v>90</v>
      </c>
      <c r="V341" t="s">
        <v>44</v>
      </c>
      <c r="W341" t="s">
        <v>51</v>
      </c>
      <c r="X341">
        <v>0</v>
      </c>
      <c r="Y341">
        <v>0</v>
      </c>
      <c r="Z341">
        <v>0</v>
      </c>
      <c r="AA341">
        <v>0</v>
      </c>
      <c r="AB341">
        <v>2</v>
      </c>
      <c r="AC341" s="3">
        <v>45594</v>
      </c>
      <c r="AD341" s="2" t="str">
        <f t="shared" si="11"/>
        <v>Contacted</v>
      </c>
      <c r="AE341">
        <v>3</v>
      </c>
      <c r="AF341" t="s">
        <v>73</v>
      </c>
      <c r="AG341" t="b">
        <v>1</v>
      </c>
      <c r="AH341" t="b">
        <v>0</v>
      </c>
      <c r="AI341" t="str">
        <f ca="1">IF(OR(Table1[[#This Row],[is_active]]="FALSE",Table1[[#This Row],[Days_Since_Last_Purchase]]&gt;90),"Churned","Active")</f>
        <v>Churned</v>
      </c>
    </row>
    <row r="342" spans="1:35" x14ac:dyDescent="0.25">
      <c r="A342" t="s">
        <v>418</v>
      </c>
      <c r="B342" s="1">
        <v>45410</v>
      </c>
      <c r="C342" t="str">
        <f>TEXT(Table1[[#This Row],[signup_date]],"yyyy")</f>
        <v>2024</v>
      </c>
      <c r="D342" t="str">
        <f>TEXT(Table1[[#This Row],[signup_date]],"mmm")</f>
        <v>Apr</v>
      </c>
      <c r="E342" s="3">
        <v>45582</v>
      </c>
      <c r="F342" s="3">
        <v>45833</v>
      </c>
      <c r="G342" s="3" t="str">
        <f>TEXT(Table1[[#This Row],[last_purchase_date]],"yyyy")</f>
        <v>2025</v>
      </c>
      <c r="H342" s="2">
        <f ca="1">IFERROR(TODAY()-Table1[[#This Row],[signup_date]]," - ")</f>
        <v>570</v>
      </c>
      <c r="I342" s="2">
        <f ca="1">IFERROR(TODAY()-Table1[[#This Row],[last_purchase_date]]," - ")</f>
        <v>147</v>
      </c>
      <c r="J342" s="2">
        <f ca="1">IFERROR(1/Table1[[#This Row],[Days_Since_Last_Purchase]],0)</f>
        <v>6.8027210884353739E-3</v>
      </c>
      <c r="K342" s="3" t="str">
        <f t="shared" si="10"/>
        <v>Has Purchased</v>
      </c>
      <c r="L342">
        <v>2</v>
      </c>
      <c r="M342">
        <v>193.81</v>
      </c>
      <c r="N342">
        <v>96.91</v>
      </c>
      <c r="O342">
        <v>137.09</v>
      </c>
      <c r="P342" t="s">
        <v>87</v>
      </c>
      <c r="Q342" t="s">
        <v>60</v>
      </c>
      <c r="R342" t="s">
        <v>48</v>
      </c>
      <c r="S342">
        <v>16</v>
      </c>
      <c r="T342" t="s">
        <v>49</v>
      </c>
      <c r="U342" t="s">
        <v>35</v>
      </c>
      <c r="V342" t="s">
        <v>67</v>
      </c>
      <c r="W342" t="s">
        <v>51</v>
      </c>
      <c r="X342">
        <v>1</v>
      </c>
      <c r="Y342">
        <v>1</v>
      </c>
      <c r="Z342">
        <v>0</v>
      </c>
      <c r="AA342">
        <v>1</v>
      </c>
      <c r="AB342">
        <v>1</v>
      </c>
      <c r="AC342" s="2" t="s">
        <v>2542</v>
      </c>
      <c r="AD342" s="2" t="str">
        <f t="shared" si="11"/>
        <v>Never Contacted</v>
      </c>
      <c r="AE342">
        <v>0</v>
      </c>
      <c r="AF342" t="s">
        <v>73</v>
      </c>
      <c r="AG342" t="b">
        <v>1</v>
      </c>
      <c r="AH342" t="b">
        <v>0</v>
      </c>
      <c r="AI342" t="str">
        <f ca="1">IF(OR(Table1[[#This Row],[is_active]]="FALSE",Table1[[#This Row],[Days_Since_Last_Purchase]]&gt;90),"Churned","Active")</f>
        <v>Churned</v>
      </c>
    </row>
    <row r="343" spans="1:35" x14ac:dyDescent="0.25">
      <c r="A343" t="s">
        <v>419</v>
      </c>
      <c r="B343" s="1">
        <v>45050</v>
      </c>
      <c r="C343" t="str">
        <f>TEXT(Table1[[#This Row],[signup_date]],"yyyy")</f>
        <v>2023</v>
      </c>
      <c r="D343" t="str">
        <f>TEXT(Table1[[#This Row],[signup_date]],"mmm")</f>
        <v>May</v>
      </c>
      <c r="E343" s="3">
        <v>45570</v>
      </c>
      <c r="F343" s="3">
        <v>45778</v>
      </c>
      <c r="G343" s="3" t="str">
        <f>TEXT(Table1[[#This Row],[last_purchase_date]],"yyyy")</f>
        <v>2025</v>
      </c>
      <c r="H343" s="2">
        <f ca="1">IFERROR(TODAY()-Table1[[#This Row],[signup_date]]," - ")</f>
        <v>930</v>
      </c>
      <c r="I343" s="2">
        <f ca="1">IFERROR(TODAY()-Table1[[#This Row],[last_purchase_date]]," - ")</f>
        <v>202</v>
      </c>
      <c r="J343" s="2">
        <f ca="1">IFERROR(1/Table1[[#This Row],[Days_Since_Last_Purchase]],0)</f>
        <v>4.9504950495049506E-3</v>
      </c>
      <c r="K343" s="3" t="str">
        <f t="shared" si="10"/>
        <v>Has Purchased</v>
      </c>
      <c r="L343">
        <v>3</v>
      </c>
      <c r="M343">
        <v>2.4300000000000002</v>
      </c>
      <c r="N343">
        <v>0.81</v>
      </c>
      <c r="O343">
        <v>1.21</v>
      </c>
      <c r="P343" t="s">
        <v>59</v>
      </c>
      <c r="Q343" t="s">
        <v>54</v>
      </c>
      <c r="R343" t="s">
        <v>48</v>
      </c>
      <c r="S343">
        <v>28</v>
      </c>
      <c r="T343" t="s">
        <v>70</v>
      </c>
      <c r="U343" t="s">
        <v>50</v>
      </c>
      <c r="V343" t="s">
        <v>44</v>
      </c>
      <c r="W343" t="s">
        <v>45</v>
      </c>
      <c r="X343">
        <v>0</v>
      </c>
      <c r="Y343">
        <v>0</v>
      </c>
      <c r="Z343">
        <v>0</v>
      </c>
      <c r="AA343">
        <v>0</v>
      </c>
      <c r="AB343">
        <v>1</v>
      </c>
      <c r="AC343" s="3">
        <v>45122</v>
      </c>
      <c r="AD343" s="2" t="str">
        <f t="shared" si="11"/>
        <v>Contacted</v>
      </c>
      <c r="AE343">
        <v>8</v>
      </c>
      <c r="AF343" t="s">
        <v>38</v>
      </c>
      <c r="AG343" t="b">
        <v>1</v>
      </c>
      <c r="AH343" t="b">
        <v>0</v>
      </c>
      <c r="AI343" t="str">
        <f ca="1">IF(OR(Table1[[#This Row],[is_active]]="FALSE",Table1[[#This Row],[Days_Since_Last_Purchase]]&gt;90),"Churned","Active")</f>
        <v>Churned</v>
      </c>
    </row>
    <row r="344" spans="1:35" x14ac:dyDescent="0.25">
      <c r="A344" t="s">
        <v>420</v>
      </c>
      <c r="B344" s="1">
        <v>43931</v>
      </c>
      <c r="C344" t="str">
        <f>TEXT(Table1[[#This Row],[signup_date]],"yyyy")</f>
        <v>2020</v>
      </c>
      <c r="D344" t="str">
        <f>TEXT(Table1[[#This Row],[signup_date]],"mmm")</f>
        <v>Apr</v>
      </c>
      <c r="E344" s="3">
        <v>45060</v>
      </c>
      <c r="F344" s="3">
        <v>45284</v>
      </c>
      <c r="G344" s="3" t="str">
        <f>TEXT(Table1[[#This Row],[last_purchase_date]],"yyyy")</f>
        <v>2023</v>
      </c>
      <c r="H344" s="2">
        <f ca="1">IFERROR(TODAY()-Table1[[#This Row],[signup_date]]," - ")</f>
        <v>2049</v>
      </c>
      <c r="I344" s="2">
        <f ca="1">IFERROR(TODAY()-Table1[[#This Row],[last_purchase_date]]," - ")</f>
        <v>696</v>
      </c>
      <c r="J344" s="2">
        <f ca="1">IFERROR(1/Table1[[#This Row],[Days_Since_Last_Purchase]],0)</f>
        <v>1.4367816091954023E-3</v>
      </c>
      <c r="K344" s="3" t="str">
        <f t="shared" si="10"/>
        <v>Has Purchased</v>
      </c>
      <c r="L344">
        <v>2</v>
      </c>
      <c r="M344">
        <v>38.020000000000003</v>
      </c>
      <c r="N344">
        <v>19.010000000000002</v>
      </c>
      <c r="O344">
        <v>11.95</v>
      </c>
      <c r="P344" t="s">
        <v>47</v>
      </c>
      <c r="Q344" t="s">
        <v>62</v>
      </c>
      <c r="R344" t="s">
        <v>33</v>
      </c>
      <c r="S344">
        <v>35</v>
      </c>
      <c r="T344" t="s">
        <v>34</v>
      </c>
      <c r="U344" t="s">
        <v>35</v>
      </c>
      <c r="V344" t="s">
        <v>63</v>
      </c>
      <c r="W344" t="s">
        <v>57</v>
      </c>
      <c r="X344">
        <v>2</v>
      </c>
      <c r="Y344">
        <v>1</v>
      </c>
      <c r="Z344">
        <v>0</v>
      </c>
      <c r="AA344">
        <v>0</v>
      </c>
      <c r="AB344">
        <v>1</v>
      </c>
      <c r="AC344" s="3">
        <v>44341</v>
      </c>
      <c r="AD344" s="2" t="str">
        <f t="shared" si="11"/>
        <v>Contacted</v>
      </c>
      <c r="AE344">
        <v>0</v>
      </c>
      <c r="AF344" t="s">
        <v>38</v>
      </c>
      <c r="AG344" t="b">
        <v>1</v>
      </c>
      <c r="AH344" t="b">
        <v>0</v>
      </c>
      <c r="AI344" t="str">
        <f ca="1">IF(OR(Table1[[#This Row],[is_active]]="FALSE",Table1[[#This Row],[Days_Since_Last_Purchase]]&gt;90),"Churned","Active")</f>
        <v>Churned</v>
      </c>
    </row>
    <row r="345" spans="1:35" x14ac:dyDescent="0.25">
      <c r="A345" t="s">
        <v>421</v>
      </c>
      <c r="B345" s="1">
        <v>44961</v>
      </c>
      <c r="C345" t="str">
        <f>TEXT(Table1[[#This Row],[signup_date]],"yyyy")</f>
        <v>2023</v>
      </c>
      <c r="D345" t="str">
        <f>TEXT(Table1[[#This Row],[signup_date]],"mmm")</f>
        <v>Feb</v>
      </c>
      <c r="E345" s="3">
        <v>45828</v>
      </c>
      <c r="F345" s="3">
        <v>45849</v>
      </c>
      <c r="G345" s="3" t="str">
        <f>TEXT(Table1[[#This Row],[last_purchase_date]],"yyyy")</f>
        <v>2025</v>
      </c>
      <c r="H345" s="2">
        <f ca="1">IFERROR(TODAY()-Table1[[#This Row],[signup_date]]," - ")</f>
        <v>1019</v>
      </c>
      <c r="I345" s="2">
        <f ca="1">IFERROR(TODAY()-Table1[[#This Row],[last_purchase_date]]," - ")</f>
        <v>131</v>
      </c>
      <c r="J345" s="2">
        <f ca="1">IFERROR(1/Table1[[#This Row],[Days_Since_Last_Purchase]],0)</f>
        <v>7.6335877862595417E-3</v>
      </c>
      <c r="K345" s="3" t="str">
        <f t="shared" si="10"/>
        <v>Has Purchased</v>
      </c>
      <c r="L345">
        <v>2</v>
      </c>
      <c r="M345">
        <v>83.61</v>
      </c>
      <c r="N345">
        <v>41.81</v>
      </c>
      <c r="O345">
        <v>0.5</v>
      </c>
      <c r="P345" t="s">
        <v>87</v>
      </c>
      <c r="Q345" t="s">
        <v>104</v>
      </c>
      <c r="R345" t="s">
        <v>33</v>
      </c>
      <c r="S345">
        <v>23</v>
      </c>
      <c r="T345" t="s">
        <v>70</v>
      </c>
      <c r="U345" t="s">
        <v>50</v>
      </c>
      <c r="V345" t="s">
        <v>35</v>
      </c>
      <c r="W345" t="s">
        <v>96</v>
      </c>
      <c r="X345">
        <v>0</v>
      </c>
      <c r="Y345">
        <v>1</v>
      </c>
      <c r="Z345">
        <v>0</v>
      </c>
      <c r="AA345">
        <v>0</v>
      </c>
      <c r="AB345">
        <v>1</v>
      </c>
      <c r="AC345" s="3">
        <v>45247</v>
      </c>
      <c r="AD345" s="2" t="str">
        <f t="shared" si="11"/>
        <v>Contacted</v>
      </c>
      <c r="AE345">
        <v>0</v>
      </c>
      <c r="AF345" t="s">
        <v>38</v>
      </c>
      <c r="AG345" t="b">
        <v>0</v>
      </c>
      <c r="AH345" t="b">
        <v>0</v>
      </c>
      <c r="AI345" t="str">
        <f ca="1">IF(OR(Table1[[#This Row],[is_active]]="FALSE",Table1[[#This Row],[Days_Since_Last_Purchase]]&gt;90),"Churned","Active")</f>
        <v>Churned</v>
      </c>
    </row>
    <row r="346" spans="1:35" x14ac:dyDescent="0.25">
      <c r="A346" t="s">
        <v>422</v>
      </c>
      <c r="B346" s="1">
        <v>45435</v>
      </c>
      <c r="C346" t="str">
        <f>TEXT(Table1[[#This Row],[signup_date]],"yyyy")</f>
        <v>2024</v>
      </c>
      <c r="D346" t="str">
        <f>TEXT(Table1[[#This Row],[signup_date]],"mmm")</f>
        <v>May</v>
      </c>
      <c r="E346" s="3">
        <v>45514</v>
      </c>
      <c r="F346" s="3">
        <v>45516</v>
      </c>
      <c r="G346" s="3" t="str">
        <f>TEXT(Table1[[#This Row],[last_purchase_date]],"yyyy")</f>
        <v>2024</v>
      </c>
      <c r="H346" s="2">
        <f ca="1">IFERROR(TODAY()-Table1[[#This Row],[signup_date]]," - ")</f>
        <v>545</v>
      </c>
      <c r="I346" s="2">
        <f ca="1">IFERROR(TODAY()-Table1[[#This Row],[last_purchase_date]]," - ")</f>
        <v>464</v>
      </c>
      <c r="J346" s="2">
        <f ca="1">IFERROR(1/Table1[[#This Row],[Days_Since_Last_Purchase]],0)</f>
        <v>2.1551724137931034E-3</v>
      </c>
      <c r="K346" s="3" t="str">
        <f t="shared" si="10"/>
        <v>Has Purchased</v>
      </c>
      <c r="L346">
        <v>4</v>
      </c>
      <c r="M346">
        <v>248.13</v>
      </c>
      <c r="N346">
        <v>62.03</v>
      </c>
      <c r="O346">
        <v>100.63</v>
      </c>
      <c r="P346" t="s">
        <v>65</v>
      </c>
      <c r="Q346" t="s">
        <v>60</v>
      </c>
      <c r="R346" t="s">
        <v>48</v>
      </c>
      <c r="S346">
        <v>27</v>
      </c>
      <c r="T346" t="s">
        <v>70</v>
      </c>
      <c r="U346" t="s">
        <v>90</v>
      </c>
      <c r="V346" t="s">
        <v>63</v>
      </c>
      <c r="W346" t="s">
        <v>57</v>
      </c>
      <c r="X346">
        <v>0</v>
      </c>
      <c r="Y346">
        <v>0</v>
      </c>
      <c r="Z346">
        <v>0</v>
      </c>
      <c r="AA346">
        <v>2</v>
      </c>
      <c r="AB346">
        <v>2</v>
      </c>
      <c r="AC346" s="3">
        <v>45808</v>
      </c>
      <c r="AD346" s="2" t="str">
        <f t="shared" si="11"/>
        <v>Contacted</v>
      </c>
      <c r="AE346">
        <v>7</v>
      </c>
      <c r="AF346" t="s">
        <v>52</v>
      </c>
      <c r="AG346" t="b">
        <v>1</v>
      </c>
      <c r="AH346" t="b">
        <v>0</v>
      </c>
      <c r="AI346" t="str">
        <f ca="1">IF(OR(Table1[[#This Row],[is_active]]="FALSE",Table1[[#This Row],[Days_Since_Last_Purchase]]&gt;90),"Churned","Active")</f>
        <v>Churned</v>
      </c>
    </row>
    <row r="347" spans="1:35" x14ac:dyDescent="0.25">
      <c r="A347" t="s">
        <v>423</v>
      </c>
      <c r="B347" s="1">
        <v>44766</v>
      </c>
      <c r="C347" t="str">
        <f>TEXT(Table1[[#This Row],[signup_date]],"yyyy")</f>
        <v>2022</v>
      </c>
      <c r="D347" t="str">
        <f>TEXT(Table1[[#This Row],[signup_date]],"mmm")</f>
        <v>Jul</v>
      </c>
      <c r="E347" s="3">
        <v>45852</v>
      </c>
      <c r="F347" s="3">
        <v>45943</v>
      </c>
      <c r="G347" s="3" t="str">
        <f>TEXT(Table1[[#This Row],[last_purchase_date]],"yyyy")</f>
        <v>2025</v>
      </c>
      <c r="H347" s="2">
        <f ca="1">IFERROR(TODAY()-Table1[[#This Row],[signup_date]]," - ")</f>
        <v>1214</v>
      </c>
      <c r="I347" s="2">
        <f ca="1">IFERROR(TODAY()-Table1[[#This Row],[last_purchase_date]]," - ")</f>
        <v>37</v>
      </c>
      <c r="J347" s="2">
        <f ca="1">IFERROR(1/Table1[[#This Row],[Days_Since_Last_Purchase]],0)</f>
        <v>2.7027027027027029E-2</v>
      </c>
      <c r="K347" s="3" t="str">
        <f t="shared" si="10"/>
        <v>Has Purchased</v>
      </c>
      <c r="L347">
        <v>6</v>
      </c>
      <c r="M347">
        <v>665.18</v>
      </c>
      <c r="N347">
        <v>110.86</v>
      </c>
      <c r="O347">
        <v>237.33</v>
      </c>
      <c r="P347" t="s">
        <v>87</v>
      </c>
      <c r="Q347" t="s">
        <v>88</v>
      </c>
      <c r="R347" t="s">
        <v>33</v>
      </c>
      <c r="S347">
        <v>16</v>
      </c>
      <c r="T347" t="s">
        <v>49</v>
      </c>
      <c r="U347" t="s">
        <v>90</v>
      </c>
      <c r="V347" t="s">
        <v>44</v>
      </c>
      <c r="W347" t="s">
        <v>36</v>
      </c>
      <c r="X347">
        <v>0</v>
      </c>
      <c r="Y347">
        <v>0</v>
      </c>
      <c r="Z347">
        <v>1</v>
      </c>
      <c r="AA347">
        <v>1</v>
      </c>
      <c r="AB347">
        <v>3</v>
      </c>
      <c r="AC347" s="2" t="s">
        <v>2542</v>
      </c>
      <c r="AD347" s="2" t="str">
        <f t="shared" si="11"/>
        <v>Never Contacted</v>
      </c>
      <c r="AE347">
        <v>0</v>
      </c>
      <c r="AF347" t="s">
        <v>73</v>
      </c>
      <c r="AG347" t="b">
        <v>1</v>
      </c>
      <c r="AH347" t="b">
        <v>0</v>
      </c>
      <c r="AI347" t="str">
        <f ca="1">IF(OR(Table1[[#This Row],[is_active]]="FALSE",Table1[[#This Row],[Days_Since_Last_Purchase]]&gt;90),"Churned","Active")</f>
        <v>Active</v>
      </c>
    </row>
    <row r="348" spans="1:35" x14ac:dyDescent="0.25">
      <c r="A348" t="s">
        <v>424</v>
      </c>
      <c r="B348" s="1">
        <v>44698</v>
      </c>
      <c r="C348" t="str">
        <f>TEXT(Table1[[#This Row],[signup_date]],"yyyy")</f>
        <v>2022</v>
      </c>
      <c r="D348" t="str">
        <f>TEXT(Table1[[#This Row],[signup_date]],"mmm")</f>
        <v>May</v>
      </c>
      <c r="E348" s="3">
        <v>45041</v>
      </c>
      <c r="F348" s="3">
        <v>45523</v>
      </c>
      <c r="G348" s="3" t="str">
        <f>TEXT(Table1[[#This Row],[last_purchase_date]],"yyyy")</f>
        <v>2024</v>
      </c>
      <c r="H348" s="2">
        <f ca="1">IFERROR(TODAY()-Table1[[#This Row],[signup_date]]," - ")</f>
        <v>1282</v>
      </c>
      <c r="I348" s="2">
        <f ca="1">IFERROR(TODAY()-Table1[[#This Row],[last_purchase_date]]," - ")</f>
        <v>457</v>
      </c>
      <c r="J348" s="2">
        <f ca="1">IFERROR(1/Table1[[#This Row],[Days_Since_Last_Purchase]],0)</f>
        <v>2.1881838074398249E-3</v>
      </c>
      <c r="K348" s="3" t="str">
        <f t="shared" si="10"/>
        <v>Has Purchased</v>
      </c>
      <c r="L348">
        <v>1</v>
      </c>
      <c r="M348">
        <v>2.5099999999999998</v>
      </c>
      <c r="N348">
        <v>2.5099999999999998</v>
      </c>
      <c r="O348">
        <v>2.1800000000000002</v>
      </c>
      <c r="P348" t="s">
        <v>59</v>
      </c>
      <c r="Q348" t="s">
        <v>88</v>
      </c>
      <c r="R348" t="s">
        <v>42</v>
      </c>
      <c r="S348">
        <v>46</v>
      </c>
      <c r="T348" t="s">
        <v>34</v>
      </c>
      <c r="U348" t="s">
        <v>82</v>
      </c>
      <c r="V348" t="s">
        <v>44</v>
      </c>
      <c r="W348" t="s">
        <v>72</v>
      </c>
      <c r="X348">
        <v>0</v>
      </c>
      <c r="Y348">
        <v>1</v>
      </c>
      <c r="Z348">
        <v>1</v>
      </c>
      <c r="AA348">
        <v>0</v>
      </c>
      <c r="AB348">
        <v>0</v>
      </c>
      <c r="AC348" s="3">
        <v>45312</v>
      </c>
      <c r="AD348" s="2" t="str">
        <f t="shared" si="11"/>
        <v>Contacted</v>
      </c>
      <c r="AE348">
        <v>0</v>
      </c>
      <c r="AF348" t="s">
        <v>73</v>
      </c>
      <c r="AG348" t="b">
        <v>1</v>
      </c>
      <c r="AH348" t="b">
        <v>0</v>
      </c>
      <c r="AI348" t="str">
        <f ca="1">IF(OR(Table1[[#This Row],[is_active]]="FALSE",Table1[[#This Row],[Days_Since_Last_Purchase]]&gt;90),"Churned","Active")</f>
        <v>Churned</v>
      </c>
    </row>
    <row r="349" spans="1:35" x14ac:dyDescent="0.25">
      <c r="A349" t="s">
        <v>425</v>
      </c>
      <c r="B349" s="1">
        <v>44901</v>
      </c>
      <c r="C349" t="str">
        <f>TEXT(Table1[[#This Row],[signup_date]],"yyyy")</f>
        <v>2022</v>
      </c>
      <c r="D349" t="str">
        <f>TEXT(Table1[[#This Row],[signup_date]],"mmm")</f>
        <v>Dec</v>
      </c>
      <c r="E349" s="3">
        <v>45090</v>
      </c>
      <c r="F349" s="3">
        <v>45354</v>
      </c>
      <c r="G349" s="3" t="str">
        <f>TEXT(Table1[[#This Row],[last_purchase_date]],"yyyy")</f>
        <v>2024</v>
      </c>
      <c r="H349" s="2">
        <f ca="1">IFERROR(TODAY()-Table1[[#This Row],[signup_date]]," - ")</f>
        <v>1079</v>
      </c>
      <c r="I349" s="2">
        <f ca="1">IFERROR(TODAY()-Table1[[#This Row],[last_purchase_date]]," - ")</f>
        <v>626</v>
      </c>
      <c r="J349" s="2">
        <f ca="1">IFERROR(1/Table1[[#This Row],[Days_Since_Last_Purchase]],0)</f>
        <v>1.5974440894568689E-3</v>
      </c>
      <c r="K349" s="3" t="str">
        <f t="shared" si="10"/>
        <v>Has Purchased</v>
      </c>
      <c r="L349">
        <v>7</v>
      </c>
      <c r="M349">
        <v>7.42</v>
      </c>
      <c r="N349">
        <v>1.06</v>
      </c>
      <c r="O349">
        <v>0.85</v>
      </c>
      <c r="P349" t="s">
        <v>59</v>
      </c>
      <c r="Q349" t="s">
        <v>41</v>
      </c>
      <c r="R349" t="s">
        <v>48</v>
      </c>
      <c r="S349">
        <v>42</v>
      </c>
      <c r="T349" t="s">
        <v>34</v>
      </c>
      <c r="U349" t="s">
        <v>35</v>
      </c>
      <c r="V349" t="s">
        <v>63</v>
      </c>
      <c r="W349" t="s">
        <v>51</v>
      </c>
      <c r="X349">
        <v>0</v>
      </c>
      <c r="Y349">
        <v>0</v>
      </c>
      <c r="Z349">
        <v>0</v>
      </c>
      <c r="AA349">
        <v>0</v>
      </c>
      <c r="AB349">
        <v>1</v>
      </c>
      <c r="AC349" s="3">
        <v>45506</v>
      </c>
      <c r="AD349" s="2" t="str">
        <f t="shared" si="11"/>
        <v>Contacted</v>
      </c>
      <c r="AE349">
        <v>0</v>
      </c>
      <c r="AF349" t="s">
        <v>38</v>
      </c>
      <c r="AG349" t="b">
        <v>1</v>
      </c>
      <c r="AH349" t="b">
        <v>0</v>
      </c>
      <c r="AI349" t="str">
        <f ca="1">IF(OR(Table1[[#This Row],[is_active]]="FALSE",Table1[[#This Row],[Days_Since_Last_Purchase]]&gt;90),"Churned","Active")</f>
        <v>Churned</v>
      </c>
    </row>
    <row r="350" spans="1:35" x14ac:dyDescent="0.25">
      <c r="A350" t="s">
        <v>426</v>
      </c>
      <c r="B350" s="1">
        <v>44672</v>
      </c>
      <c r="C350" t="str">
        <f>TEXT(Table1[[#This Row],[signup_date]],"yyyy")</f>
        <v>2022</v>
      </c>
      <c r="D350" t="str">
        <f>TEXT(Table1[[#This Row],[signup_date]],"mmm")</f>
        <v>Apr</v>
      </c>
      <c r="E350" s="3">
        <v>44842</v>
      </c>
      <c r="F350" s="3">
        <v>45481</v>
      </c>
      <c r="G350" s="3" t="str">
        <f>TEXT(Table1[[#This Row],[last_purchase_date]],"yyyy")</f>
        <v>2024</v>
      </c>
      <c r="H350" s="2">
        <f ca="1">IFERROR(TODAY()-Table1[[#This Row],[signup_date]]," - ")</f>
        <v>1308</v>
      </c>
      <c r="I350" s="2">
        <f ca="1">IFERROR(TODAY()-Table1[[#This Row],[last_purchase_date]]," - ")</f>
        <v>499</v>
      </c>
      <c r="J350" s="2">
        <f ca="1">IFERROR(1/Table1[[#This Row],[Days_Since_Last_Purchase]],0)</f>
        <v>2.004008016032064E-3</v>
      </c>
      <c r="K350" s="3" t="str">
        <f t="shared" si="10"/>
        <v>Has Purchased</v>
      </c>
      <c r="L350">
        <v>2</v>
      </c>
      <c r="M350">
        <v>32.58</v>
      </c>
      <c r="N350">
        <v>16.29</v>
      </c>
      <c r="O350">
        <v>10.19</v>
      </c>
      <c r="P350" t="s">
        <v>40</v>
      </c>
      <c r="Q350" t="s">
        <v>54</v>
      </c>
      <c r="R350" t="s">
        <v>33</v>
      </c>
      <c r="S350">
        <v>33</v>
      </c>
      <c r="T350" t="s">
        <v>34</v>
      </c>
      <c r="U350" t="s">
        <v>90</v>
      </c>
      <c r="V350" t="s">
        <v>63</v>
      </c>
      <c r="W350" t="s">
        <v>45</v>
      </c>
      <c r="X350">
        <v>0</v>
      </c>
      <c r="Y350">
        <v>0</v>
      </c>
      <c r="Z350">
        <v>0</v>
      </c>
      <c r="AA350">
        <v>0</v>
      </c>
      <c r="AB350">
        <v>1</v>
      </c>
      <c r="AC350" s="2" t="s">
        <v>2542</v>
      </c>
      <c r="AD350" s="2" t="str">
        <f t="shared" si="11"/>
        <v>Never Contacted</v>
      </c>
      <c r="AE350">
        <v>0</v>
      </c>
      <c r="AF350" t="s">
        <v>38</v>
      </c>
      <c r="AG350" t="b">
        <v>1</v>
      </c>
      <c r="AH350" t="b">
        <v>0</v>
      </c>
      <c r="AI350" t="str">
        <f ca="1">IF(OR(Table1[[#This Row],[is_active]]="FALSE",Table1[[#This Row],[Days_Since_Last_Purchase]]&gt;90),"Churned","Active")</f>
        <v>Churned</v>
      </c>
    </row>
    <row r="351" spans="1:35" x14ac:dyDescent="0.25">
      <c r="A351" t="s">
        <v>427</v>
      </c>
      <c r="B351" s="1">
        <v>44543</v>
      </c>
      <c r="C351" t="str">
        <f>TEXT(Table1[[#This Row],[signup_date]],"yyyy")</f>
        <v>2021</v>
      </c>
      <c r="D351" t="str">
        <f>TEXT(Table1[[#This Row],[signup_date]],"mmm")</f>
        <v>Dec</v>
      </c>
      <c r="E351" s="3">
        <v>44555</v>
      </c>
      <c r="F351" s="3">
        <v>45648</v>
      </c>
      <c r="G351" s="3" t="str">
        <f>TEXT(Table1[[#This Row],[last_purchase_date]],"yyyy")</f>
        <v>2024</v>
      </c>
      <c r="H351" s="2">
        <f ca="1">IFERROR(TODAY()-Table1[[#This Row],[signup_date]]," - ")</f>
        <v>1437</v>
      </c>
      <c r="I351" s="2">
        <f ca="1">IFERROR(TODAY()-Table1[[#This Row],[last_purchase_date]]," - ")</f>
        <v>332</v>
      </c>
      <c r="J351" s="2">
        <f ca="1">IFERROR(1/Table1[[#This Row],[Days_Since_Last_Purchase]],0)</f>
        <v>3.0120481927710845E-3</v>
      </c>
      <c r="K351" s="3" t="str">
        <f t="shared" si="10"/>
        <v>Has Purchased</v>
      </c>
      <c r="L351">
        <v>3</v>
      </c>
      <c r="M351">
        <v>309.88</v>
      </c>
      <c r="N351">
        <v>103.29</v>
      </c>
      <c r="O351">
        <v>186.46</v>
      </c>
      <c r="P351" t="s">
        <v>31</v>
      </c>
      <c r="Q351" t="s">
        <v>60</v>
      </c>
      <c r="R351" t="s">
        <v>42</v>
      </c>
      <c r="S351">
        <v>57</v>
      </c>
      <c r="T351" t="s">
        <v>34</v>
      </c>
      <c r="U351" t="s">
        <v>55</v>
      </c>
      <c r="V351" t="s">
        <v>56</v>
      </c>
      <c r="W351" t="s">
        <v>45</v>
      </c>
      <c r="X351">
        <v>1</v>
      </c>
      <c r="Y351">
        <v>0</v>
      </c>
      <c r="Z351">
        <v>0</v>
      </c>
      <c r="AA351">
        <v>0</v>
      </c>
      <c r="AB351">
        <v>1</v>
      </c>
      <c r="AC351" s="3">
        <v>45754</v>
      </c>
      <c r="AD351" s="2" t="str">
        <f t="shared" si="11"/>
        <v>Contacted</v>
      </c>
      <c r="AE351">
        <v>0</v>
      </c>
      <c r="AF351" t="s">
        <v>73</v>
      </c>
      <c r="AG351" t="b">
        <v>1</v>
      </c>
      <c r="AH351" t="b">
        <v>0</v>
      </c>
      <c r="AI351" t="str">
        <f ca="1">IF(OR(Table1[[#This Row],[is_active]]="FALSE",Table1[[#This Row],[Days_Since_Last_Purchase]]&gt;90),"Churned","Active")</f>
        <v>Churned</v>
      </c>
    </row>
    <row r="352" spans="1:35" x14ac:dyDescent="0.25">
      <c r="A352" t="s">
        <v>428</v>
      </c>
      <c r="B352" s="1">
        <v>44355</v>
      </c>
      <c r="C352" t="str">
        <f>TEXT(Table1[[#This Row],[signup_date]],"yyyy")</f>
        <v>2021</v>
      </c>
      <c r="D352" t="str">
        <f>TEXT(Table1[[#This Row],[signup_date]],"mmm")</f>
        <v>Jun</v>
      </c>
      <c r="E352" s="3">
        <v>45552</v>
      </c>
      <c r="F352" s="3">
        <v>45840</v>
      </c>
      <c r="G352" s="3" t="str">
        <f>TEXT(Table1[[#This Row],[last_purchase_date]],"yyyy")</f>
        <v>2025</v>
      </c>
      <c r="H352" s="2">
        <f ca="1">IFERROR(TODAY()-Table1[[#This Row],[signup_date]]," - ")</f>
        <v>1625</v>
      </c>
      <c r="I352" s="2">
        <f ca="1">IFERROR(TODAY()-Table1[[#This Row],[last_purchase_date]]," - ")</f>
        <v>140</v>
      </c>
      <c r="J352" s="2">
        <f ca="1">IFERROR(1/Table1[[#This Row],[Days_Since_Last_Purchase]],0)</f>
        <v>7.1428571428571426E-3</v>
      </c>
      <c r="K352" s="3" t="str">
        <f t="shared" si="10"/>
        <v>Has Purchased</v>
      </c>
      <c r="L352">
        <v>4</v>
      </c>
      <c r="M352">
        <v>112.55</v>
      </c>
      <c r="N352">
        <v>28.14</v>
      </c>
      <c r="O352">
        <v>23.46</v>
      </c>
      <c r="P352" t="s">
        <v>87</v>
      </c>
      <c r="Q352" t="s">
        <v>41</v>
      </c>
      <c r="R352" t="s">
        <v>42</v>
      </c>
      <c r="S352">
        <v>25</v>
      </c>
      <c r="T352" t="s">
        <v>70</v>
      </c>
      <c r="U352" t="s">
        <v>82</v>
      </c>
      <c r="V352" t="s">
        <v>63</v>
      </c>
      <c r="W352" t="s">
        <v>96</v>
      </c>
      <c r="X352">
        <v>0</v>
      </c>
      <c r="Y352">
        <v>0</v>
      </c>
      <c r="Z352">
        <v>1</v>
      </c>
      <c r="AA352">
        <v>2</v>
      </c>
      <c r="AB352">
        <v>0</v>
      </c>
      <c r="AC352" s="2" t="s">
        <v>2542</v>
      </c>
      <c r="AD352" s="2" t="str">
        <f t="shared" si="11"/>
        <v>Never Contacted</v>
      </c>
      <c r="AE352">
        <v>0</v>
      </c>
      <c r="AF352" t="s">
        <v>38</v>
      </c>
      <c r="AG352" t="b">
        <v>1</v>
      </c>
      <c r="AH352" t="b">
        <v>0</v>
      </c>
      <c r="AI352" t="str">
        <f ca="1">IF(OR(Table1[[#This Row],[is_active]]="FALSE",Table1[[#This Row],[Days_Since_Last_Purchase]]&gt;90),"Churned","Active")</f>
        <v>Churned</v>
      </c>
    </row>
    <row r="353" spans="1:35" x14ac:dyDescent="0.25">
      <c r="A353" t="s">
        <v>429</v>
      </c>
      <c r="B353" s="1">
        <v>45459</v>
      </c>
      <c r="C353" t="str">
        <f>TEXT(Table1[[#This Row],[signup_date]],"yyyy")</f>
        <v>2024</v>
      </c>
      <c r="D353" t="str">
        <f>TEXT(Table1[[#This Row],[signup_date]],"mmm")</f>
        <v>Jun</v>
      </c>
      <c r="E353" s="3">
        <v>45783</v>
      </c>
      <c r="F353" s="3">
        <v>45898</v>
      </c>
      <c r="G353" s="3" t="str">
        <f>TEXT(Table1[[#This Row],[last_purchase_date]],"yyyy")</f>
        <v>2025</v>
      </c>
      <c r="H353" s="2">
        <f ca="1">IFERROR(TODAY()-Table1[[#This Row],[signup_date]]," - ")</f>
        <v>521</v>
      </c>
      <c r="I353" s="2">
        <f ca="1">IFERROR(TODAY()-Table1[[#This Row],[last_purchase_date]]," - ")</f>
        <v>82</v>
      </c>
      <c r="J353" s="2">
        <f ca="1">IFERROR(1/Table1[[#This Row],[Days_Since_Last_Purchase]],0)</f>
        <v>1.2195121951219513E-2</v>
      </c>
      <c r="K353" s="3" t="str">
        <f t="shared" si="10"/>
        <v>Has Purchased</v>
      </c>
      <c r="L353">
        <v>5</v>
      </c>
      <c r="M353">
        <v>441.16</v>
      </c>
      <c r="N353">
        <v>88.23</v>
      </c>
      <c r="O353">
        <v>0</v>
      </c>
      <c r="P353" t="s">
        <v>47</v>
      </c>
      <c r="Q353" t="s">
        <v>95</v>
      </c>
      <c r="R353" t="s">
        <v>42</v>
      </c>
      <c r="S353">
        <v>30</v>
      </c>
      <c r="T353" t="s">
        <v>70</v>
      </c>
      <c r="U353" t="s">
        <v>35</v>
      </c>
      <c r="V353" t="s">
        <v>67</v>
      </c>
      <c r="W353" t="s">
        <v>45</v>
      </c>
      <c r="X353">
        <v>0</v>
      </c>
      <c r="Y353">
        <v>1</v>
      </c>
      <c r="Z353">
        <v>0</v>
      </c>
      <c r="AA353">
        <v>0</v>
      </c>
      <c r="AB353">
        <v>2</v>
      </c>
      <c r="AC353" s="3">
        <v>45766</v>
      </c>
      <c r="AD353" s="2" t="str">
        <f t="shared" si="11"/>
        <v>Contacted</v>
      </c>
      <c r="AE353">
        <v>0</v>
      </c>
      <c r="AF353" t="s">
        <v>73</v>
      </c>
      <c r="AG353" t="b">
        <v>1</v>
      </c>
      <c r="AH353" t="b">
        <v>1</v>
      </c>
      <c r="AI353" t="str">
        <f ca="1">IF(OR(Table1[[#This Row],[is_active]]="FALSE",Table1[[#This Row],[Days_Since_Last_Purchase]]&gt;90),"Churned","Active")</f>
        <v>Active</v>
      </c>
    </row>
    <row r="354" spans="1:35" x14ac:dyDescent="0.25">
      <c r="A354" t="s">
        <v>430</v>
      </c>
      <c r="B354" s="1">
        <v>45398</v>
      </c>
      <c r="C354" t="str">
        <f>TEXT(Table1[[#This Row],[signup_date]],"yyyy")</f>
        <v>2024</v>
      </c>
      <c r="D354" t="str">
        <f>TEXT(Table1[[#This Row],[signup_date]],"mmm")</f>
        <v>Apr</v>
      </c>
      <c r="E354" s="3">
        <v>45809</v>
      </c>
      <c r="F354" s="3">
        <v>45843</v>
      </c>
      <c r="G354" s="3" t="str">
        <f>TEXT(Table1[[#This Row],[last_purchase_date]],"yyyy")</f>
        <v>2025</v>
      </c>
      <c r="H354" s="2">
        <f ca="1">IFERROR(TODAY()-Table1[[#This Row],[signup_date]]," - ")</f>
        <v>582</v>
      </c>
      <c r="I354" s="2">
        <f ca="1">IFERROR(TODAY()-Table1[[#This Row],[last_purchase_date]]," - ")</f>
        <v>137</v>
      </c>
      <c r="J354" s="2">
        <f ca="1">IFERROR(1/Table1[[#This Row],[Days_Since_Last_Purchase]],0)</f>
        <v>7.2992700729927005E-3</v>
      </c>
      <c r="K354" s="3" t="str">
        <f t="shared" si="10"/>
        <v>Has Purchased</v>
      </c>
      <c r="L354">
        <v>4</v>
      </c>
      <c r="M354">
        <v>346.63</v>
      </c>
      <c r="N354">
        <v>86.66</v>
      </c>
      <c r="O354">
        <v>77.819999999999993</v>
      </c>
      <c r="P354" t="s">
        <v>65</v>
      </c>
      <c r="Q354" t="s">
        <v>88</v>
      </c>
      <c r="R354" t="s">
        <v>48</v>
      </c>
      <c r="S354">
        <v>16</v>
      </c>
      <c r="T354" t="s">
        <v>49</v>
      </c>
      <c r="U354" t="s">
        <v>55</v>
      </c>
      <c r="V354" t="s">
        <v>44</v>
      </c>
      <c r="W354" t="s">
        <v>35</v>
      </c>
      <c r="X354">
        <v>0</v>
      </c>
      <c r="Y354">
        <v>0</v>
      </c>
      <c r="Z354">
        <v>1</v>
      </c>
      <c r="AA354">
        <v>0</v>
      </c>
      <c r="AB354">
        <v>3</v>
      </c>
      <c r="AC354" s="3">
        <v>45928</v>
      </c>
      <c r="AD354" s="2" t="str">
        <f t="shared" si="11"/>
        <v>Contacted</v>
      </c>
      <c r="AE354">
        <v>0</v>
      </c>
      <c r="AF354" t="s">
        <v>52</v>
      </c>
      <c r="AG354" t="b">
        <v>1</v>
      </c>
      <c r="AH354" t="b">
        <v>1</v>
      </c>
      <c r="AI354" t="str">
        <f ca="1">IF(OR(Table1[[#This Row],[is_active]]="FALSE",Table1[[#This Row],[Days_Since_Last_Purchase]]&gt;90),"Churned","Active")</f>
        <v>Churned</v>
      </c>
    </row>
    <row r="355" spans="1:35" x14ac:dyDescent="0.25">
      <c r="A355" t="s">
        <v>431</v>
      </c>
      <c r="B355" s="1">
        <v>45284</v>
      </c>
      <c r="C355" t="str">
        <f>TEXT(Table1[[#This Row],[signup_date]],"yyyy")</f>
        <v>2023</v>
      </c>
      <c r="D355" t="str">
        <f>TEXT(Table1[[#This Row],[signup_date]],"mmm")</f>
        <v>Dec</v>
      </c>
      <c r="E355" s="3">
        <v>45707</v>
      </c>
      <c r="F355" s="3">
        <v>45718</v>
      </c>
      <c r="G355" s="3" t="str">
        <f>TEXT(Table1[[#This Row],[last_purchase_date]],"yyyy")</f>
        <v>2025</v>
      </c>
      <c r="H355" s="2">
        <f ca="1">IFERROR(TODAY()-Table1[[#This Row],[signup_date]]," - ")</f>
        <v>696</v>
      </c>
      <c r="I355" s="2">
        <f ca="1">IFERROR(TODAY()-Table1[[#This Row],[last_purchase_date]]," - ")</f>
        <v>262</v>
      </c>
      <c r="J355" s="2">
        <f ca="1">IFERROR(1/Table1[[#This Row],[Days_Since_Last_Purchase]],0)</f>
        <v>3.8167938931297708E-3</v>
      </c>
      <c r="K355" s="3" t="str">
        <f t="shared" si="10"/>
        <v>Has Purchased</v>
      </c>
      <c r="L355">
        <v>3</v>
      </c>
      <c r="M355">
        <v>125.96</v>
      </c>
      <c r="N355">
        <v>41.99</v>
      </c>
      <c r="O355">
        <v>26.9</v>
      </c>
      <c r="P355" t="s">
        <v>87</v>
      </c>
      <c r="Q355" t="s">
        <v>60</v>
      </c>
      <c r="R355" t="s">
        <v>42</v>
      </c>
      <c r="S355">
        <v>40</v>
      </c>
      <c r="T355" t="s">
        <v>34</v>
      </c>
      <c r="U355" t="s">
        <v>55</v>
      </c>
      <c r="V355" t="s">
        <v>63</v>
      </c>
      <c r="W355" t="s">
        <v>96</v>
      </c>
      <c r="X355">
        <v>1</v>
      </c>
      <c r="Y355">
        <v>0</v>
      </c>
      <c r="Z355">
        <v>0</v>
      </c>
      <c r="AA355">
        <v>0</v>
      </c>
      <c r="AB355">
        <v>0</v>
      </c>
      <c r="AC355" s="2" t="s">
        <v>2542</v>
      </c>
      <c r="AD355" s="2" t="str">
        <f t="shared" si="11"/>
        <v>Never Contacted</v>
      </c>
      <c r="AE355">
        <v>0</v>
      </c>
      <c r="AF355" t="s">
        <v>38</v>
      </c>
      <c r="AG355" t="b">
        <v>1</v>
      </c>
      <c r="AH355" t="b">
        <v>1</v>
      </c>
      <c r="AI355" t="str">
        <f ca="1">IF(OR(Table1[[#This Row],[is_active]]="FALSE",Table1[[#This Row],[Days_Since_Last_Purchase]]&gt;90),"Churned","Active")</f>
        <v>Churned</v>
      </c>
    </row>
    <row r="356" spans="1:35" x14ac:dyDescent="0.25">
      <c r="A356" t="s">
        <v>432</v>
      </c>
      <c r="B356" s="1">
        <v>44986</v>
      </c>
      <c r="C356" t="str">
        <f>TEXT(Table1[[#This Row],[signup_date]],"yyyy")</f>
        <v>2023</v>
      </c>
      <c r="D356" t="str">
        <f>TEXT(Table1[[#This Row],[signup_date]],"mmm")</f>
        <v>Mar</v>
      </c>
      <c r="E356" s="3">
        <v>45019</v>
      </c>
      <c r="F356" s="3">
        <v>45155</v>
      </c>
      <c r="G356" s="3" t="str">
        <f>TEXT(Table1[[#This Row],[last_purchase_date]],"yyyy")</f>
        <v>2023</v>
      </c>
      <c r="H356" s="2">
        <f ca="1">IFERROR(TODAY()-Table1[[#This Row],[signup_date]]," - ")</f>
        <v>994</v>
      </c>
      <c r="I356" s="2">
        <f ca="1">IFERROR(TODAY()-Table1[[#This Row],[last_purchase_date]]," - ")</f>
        <v>825</v>
      </c>
      <c r="J356" s="2">
        <f ca="1">IFERROR(1/Table1[[#This Row],[Days_Since_Last_Purchase]],0)</f>
        <v>1.2121212121212121E-3</v>
      </c>
      <c r="K356" s="3" t="str">
        <f t="shared" si="10"/>
        <v>Has Purchased</v>
      </c>
      <c r="L356">
        <v>4</v>
      </c>
      <c r="M356">
        <v>190.32</v>
      </c>
      <c r="N356">
        <v>47.58</v>
      </c>
      <c r="O356">
        <v>71.459999999999994</v>
      </c>
      <c r="P356" t="s">
        <v>65</v>
      </c>
      <c r="Q356" t="s">
        <v>104</v>
      </c>
      <c r="R356" t="s">
        <v>33</v>
      </c>
      <c r="S356">
        <v>43</v>
      </c>
      <c r="T356" t="s">
        <v>34</v>
      </c>
      <c r="U356" t="s">
        <v>50</v>
      </c>
      <c r="V356" t="s">
        <v>35</v>
      </c>
      <c r="W356" t="s">
        <v>72</v>
      </c>
      <c r="X356">
        <v>0</v>
      </c>
      <c r="Y356">
        <v>0</v>
      </c>
      <c r="Z356">
        <v>0</v>
      </c>
      <c r="AA356">
        <v>0</v>
      </c>
      <c r="AB356">
        <v>3</v>
      </c>
      <c r="AC356" s="3">
        <v>45025</v>
      </c>
      <c r="AD356" s="2" t="str">
        <f t="shared" si="11"/>
        <v>Contacted</v>
      </c>
      <c r="AE356">
        <v>1</v>
      </c>
      <c r="AF356" t="s">
        <v>38</v>
      </c>
      <c r="AG356" t="b">
        <v>1</v>
      </c>
      <c r="AH356" t="b">
        <v>1</v>
      </c>
      <c r="AI356" t="str">
        <f ca="1">IF(OR(Table1[[#This Row],[is_active]]="FALSE",Table1[[#This Row],[Days_Since_Last_Purchase]]&gt;90),"Churned","Active")</f>
        <v>Churned</v>
      </c>
    </row>
    <row r="357" spans="1:35" x14ac:dyDescent="0.25">
      <c r="A357" t="s">
        <v>433</v>
      </c>
      <c r="B357" s="1">
        <v>45012</v>
      </c>
      <c r="C357" t="str">
        <f>TEXT(Table1[[#This Row],[signup_date]],"yyyy")</f>
        <v>2023</v>
      </c>
      <c r="D357" t="str">
        <f>TEXT(Table1[[#This Row],[signup_date]],"mmm")</f>
        <v>Mar</v>
      </c>
      <c r="E357" s="3">
        <v>45454</v>
      </c>
      <c r="F357" s="3">
        <v>45537</v>
      </c>
      <c r="G357" s="3" t="str">
        <f>TEXT(Table1[[#This Row],[last_purchase_date]],"yyyy")</f>
        <v>2024</v>
      </c>
      <c r="H357" s="2">
        <f ca="1">IFERROR(TODAY()-Table1[[#This Row],[signup_date]]," - ")</f>
        <v>968</v>
      </c>
      <c r="I357" s="2">
        <f ca="1">IFERROR(TODAY()-Table1[[#This Row],[last_purchase_date]]," - ")</f>
        <v>443</v>
      </c>
      <c r="J357" s="2">
        <f ca="1">IFERROR(1/Table1[[#This Row],[Days_Since_Last_Purchase]],0)</f>
        <v>2.257336343115124E-3</v>
      </c>
      <c r="K357" s="3" t="str">
        <f t="shared" si="10"/>
        <v>Has Purchased</v>
      </c>
      <c r="L357">
        <v>4</v>
      </c>
      <c r="M357">
        <v>212.73</v>
      </c>
      <c r="N357">
        <v>53.18</v>
      </c>
      <c r="O357">
        <v>40.29</v>
      </c>
      <c r="P357" t="s">
        <v>65</v>
      </c>
      <c r="Q357" t="s">
        <v>60</v>
      </c>
      <c r="R357" t="s">
        <v>48</v>
      </c>
      <c r="S357">
        <v>24</v>
      </c>
      <c r="T357" t="s">
        <v>70</v>
      </c>
      <c r="U357" t="s">
        <v>35</v>
      </c>
      <c r="V357" t="s">
        <v>56</v>
      </c>
      <c r="W357" t="s">
        <v>51</v>
      </c>
      <c r="X357">
        <v>0</v>
      </c>
      <c r="Y357">
        <v>0</v>
      </c>
      <c r="Z357">
        <v>0</v>
      </c>
      <c r="AA357">
        <v>1</v>
      </c>
      <c r="AB357">
        <v>0</v>
      </c>
      <c r="AC357" s="3">
        <v>45915</v>
      </c>
      <c r="AD357" s="2" t="str">
        <f t="shared" si="11"/>
        <v>Contacted</v>
      </c>
      <c r="AE357">
        <v>3</v>
      </c>
      <c r="AF357" t="s">
        <v>38</v>
      </c>
      <c r="AG357" t="b">
        <v>0</v>
      </c>
      <c r="AH357" t="b">
        <v>0</v>
      </c>
      <c r="AI357" t="str">
        <f ca="1">IF(OR(Table1[[#This Row],[is_active]]="FALSE",Table1[[#This Row],[Days_Since_Last_Purchase]]&gt;90),"Churned","Active")</f>
        <v>Churned</v>
      </c>
    </row>
    <row r="358" spans="1:35" x14ac:dyDescent="0.25">
      <c r="A358" t="s">
        <v>434</v>
      </c>
      <c r="B358" s="1">
        <v>45400</v>
      </c>
      <c r="C358" t="str">
        <f>TEXT(Table1[[#This Row],[signup_date]],"yyyy")</f>
        <v>2024</v>
      </c>
      <c r="D358" t="str">
        <f>TEXT(Table1[[#This Row],[signup_date]],"mmm")</f>
        <v>Apr</v>
      </c>
      <c r="E358" s="3">
        <v>45714</v>
      </c>
      <c r="F358" s="3">
        <v>45722</v>
      </c>
      <c r="G358" s="3" t="str">
        <f>TEXT(Table1[[#This Row],[last_purchase_date]],"yyyy")</f>
        <v>2025</v>
      </c>
      <c r="H358" s="2">
        <f ca="1">IFERROR(TODAY()-Table1[[#This Row],[signup_date]]," - ")</f>
        <v>580</v>
      </c>
      <c r="I358" s="2">
        <f ca="1">IFERROR(TODAY()-Table1[[#This Row],[last_purchase_date]]," - ")</f>
        <v>258</v>
      </c>
      <c r="J358" s="2">
        <f ca="1">IFERROR(1/Table1[[#This Row],[Days_Since_Last_Purchase]],0)</f>
        <v>3.875968992248062E-3</v>
      </c>
      <c r="K358" s="3" t="str">
        <f t="shared" si="10"/>
        <v>Has Purchased</v>
      </c>
      <c r="L358">
        <v>2</v>
      </c>
      <c r="M358">
        <v>79.489999999999995</v>
      </c>
      <c r="N358">
        <v>39.75</v>
      </c>
      <c r="O358">
        <v>15.03</v>
      </c>
      <c r="P358" t="s">
        <v>65</v>
      </c>
      <c r="Q358" t="s">
        <v>60</v>
      </c>
      <c r="R358" t="s">
        <v>42</v>
      </c>
      <c r="S358">
        <v>34</v>
      </c>
      <c r="T358" t="s">
        <v>34</v>
      </c>
      <c r="U358" t="s">
        <v>43</v>
      </c>
      <c r="V358" t="s">
        <v>56</v>
      </c>
      <c r="W358" t="s">
        <v>72</v>
      </c>
      <c r="X358">
        <v>0</v>
      </c>
      <c r="Y358">
        <v>0</v>
      </c>
      <c r="Z358">
        <v>0</v>
      </c>
      <c r="AA358">
        <v>0</v>
      </c>
      <c r="AB358">
        <v>1</v>
      </c>
      <c r="AC358" s="2" t="s">
        <v>2542</v>
      </c>
      <c r="AD358" s="2" t="str">
        <f t="shared" si="11"/>
        <v>Never Contacted</v>
      </c>
      <c r="AE358">
        <v>0</v>
      </c>
      <c r="AF358" t="s">
        <v>73</v>
      </c>
      <c r="AG358" t="b">
        <v>0</v>
      </c>
      <c r="AH358" t="b">
        <v>1</v>
      </c>
      <c r="AI358" t="str">
        <f ca="1">IF(OR(Table1[[#This Row],[is_active]]="FALSE",Table1[[#This Row],[Days_Since_Last_Purchase]]&gt;90),"Churned","Active")</f>
        <v>Churned</v>
      </c>
    </row>
    <row r="359" spans="1:35" x14ac:dyDescent="0.25">
      <c r="A359" t="s">
        <v>435</v>
      </c>
      <c r="B359" s="1">
        <v>45023</v>
      </c>
      <c r="C359" t="str">
        <f>TEXT(Table1[[#This Row],[signup_date]],"yyyy")</f>
        <v>2023</v>
      </c>
      <c r="D359" t="str">
        <f>TEXT(Table1[[#This Row],[signup_date]],"mmm")</f>
        <v>Apr</v>
      </c>
      <c r="E359" s="3">
        <v>45244</v>
      </c>
      <c r="F359" s="3">
        <v>45849</v>
      </c>
      <c r="G359" s="3" t="str">
        <f>TEXT(Table1[[#This Row],[last_purchase_date]],"yyyy")</f>
        <v>2025</v>
      </c>
      <c r="H359" s="2">
        <f ca="1">IFERROR(TODAY()-Table1[[#This Row],[signup_date]]," - ")</f>
        <v>957</v>
      </c>
      <c r="I359" s="2">
        <f ca="1">IFERROR(TODAY()-Table1[[#This Row],[last_purchase_date]]," - ")</f>
        <v>131</v>
      </c>
      <c r="J359" s="2">
        <f ca="1">IFERROR(1/Table1[[#This Row],[Days_Since_Last_Purchase]],0)</f>
        <v>7.6335877862595417E-3</v>
      </c>
      <c r="K359" s="3" t="str">
        <f t="shared" si="10"/>
        <v>Has Purchased</v>
      </c>
      <c r="L359">
        <v>2</v>
      </c>
      <c r="M359">
        <v>1.92</v>
      </c>
      <c r="N359">
        <v>0.96</v>
      </c>
      <c r="O359">
        <v>1.63</v>
      </c>
      <c r="P359" t="s">
        <v>87</v>
      </c>
      <c r="Q359" t="s">
        <v>88</v>
      </c>
      <c r="R359" t="s">
        <v>42</v>
      </c>
      <c r="S359">
        <v>36</v>
      </c>
      <c r="T359" t="s">
        <v>34</v>
      </c>
      <c r="U359" t="s">
        <v>55</v>
      </c>
      <c r="V359" t="s">
        <v>44</v>
      </c>
      <c r="W359" t="s">
        <v>51</v>
      </c>
      <c r="X359">
        <v>0</v>
      </c>
      <c r="Y359">
        <v>0</v>
      </c>
      <c r="Z359">
        <v>0</v>
      </c>
      <c r="AA359">
        <v>0</v>
      </c>
      <c r="AB359">
        <v>1</v>
      </c>
      <c r="AC359" s="3">
        <v>45283</v>
      </c>
      <c r="AD359" s="2" t="str">
        <f t="shared" si="11"/>
        <v>Contacted</v>
      </c>
      <c r="AE359">
        <v>2</v>
      </c>
      <c r="AF359" t="s">
        <v>73</v>
      </c>
      <c r="AG359" t="b">
        <v>1</v>
      </c>
      <c r="AH359" t="b">
        <v>0</v>
      </c>
      <c r="AI359" t="str">
        <f ca="1">IF(OR(Table1[[#This Row],[is_active]]="FALSE",Table1[[#This Row],[Days_Since_Last_Purchase]]&gt;90),"Churned","Active")</f>
        <v>Churned</v>
      </c>
    </row>
    <row r="360" spans="1:35" x14ac:dyDescent="0.25">
      <c r="A360" t="s">
        <v>436</v>
      </c>
      <c r="B360" s="1">
        <v>45560</v>
      </c>
      <c r="C360" t="str">
        <f>TEXT(Table1[[#This Row],[signup_date]],"yyyy")</f>
        <v>2024</v>
      </c>
      <c r="D360" t="str">
        <f>TEXT(Table1[[#This Row],[signup_date]],"mmm")</f>
        <v>Sep</v>
      </c>
      <c r="E360" s="3">
        <v>45617</v>
      </c>
      <c r="F360" s="3">
        <v>45667</v>
      </c>
      <c r="G360" s="3" t="str">
        <f>TEXT(Table1[[#This Row],[last_purchase_date]],"yyyy")</f>
        <v>2025</v>
      </c>
      <c r="H360" s="2">
        <f ca="1">IFERROR(TODAY()-Table1[[#This Row],[signup_date]]," - ")</f>
        <v>420</v>
      </c>
      <c r="I360" s="2">
        <f ca="1">IFERROR(TODAY()-Table1[[#This Row],[last_purchase_date]]," - ")</f>
        <v>313</v>
      </c>
      <c r="J360" s="2">
        <f ca="1">IFERROR(1/Table1[[#This Row],[Days_Since_Last_Purchase]],0)</f>
        <v>3.1948881789137379E-3</v>
      </c>
      <c r="K360" s="3" t="str">
        <f t="shared" si="10"/>
        <v>Has Purchased</v>
      </c>
      <c r="L360">
        <v>2</v>
      </c>
      <c r="M360">
        <v>285.58</v>
      </c>
      <c r="N360">
        <v>142.79</v>
      </c>
      <c r="O360">
        <v>0.5</v>
      </c>
      <c r="P360" t="s">
        <v>87</v>
      </c>
      <c r="Q360" t="s">
        <v>95</v>
      </c>
      <c r="R360" t="s">
        <v>33</v>
      </c>
      <c r="S360">
        <v>17</v>
      </c>
      <c r="T360" t="s">
        <v>49</v>
      </c>
      <c r="U360" t="s">
        <v>35</v>
      </c>
      <c r="V360" t="s">
        <v>44</v>
      </c>
      <c r="W360" t="s">
        <v>45</v>
      </c>
      <c r="X360">
        <v>1</v>
      </c>
      <c r="Y360">
        <v>0</v>
      </c>
      <c r="Z360">
        <v>0</v>
      </c>
      <c r="AA360">
        <v>0</v>
      </c>
      <c r="AB360">
        <v>1</v>
      </c>
      <c r="AC360" s="2" t="s">
        <v>2542</v>
      </c>
      <c r="AD360" s="2" t="str">
        <f t="shared" si="11"/>
        <v>Never Contacted</v>
      </c>
      <c r="AE360">
        <v>6</v>
      </c>
      <c r="AF360" t="s">
        <v>38</v>
      </c>
      <c r="AG360" t="b">
        <v>1</v>
      </c>
      <c r="AH360" t="b">
        <v>1</v>
      </c>
      <c r="AI360" t="str">
        <f ca="1">IF(OR(Table1[[#This Row],[is_active]]="FALSE",Table1[[#This Row],[Days_Since_Last_Purchase]]&gt;90),"Churned","Active")</f>
        <v>Churned</v>
      </c>
    </row>
    <row r="361" spans="1:35" x14ac:dyDescent="0.25">
      <c r="A361" t="s">
        <v>437</v>
      </c>
      <c r="B361" s="1">
        <v>44818</v>
      </c>
      <c r="C361" t="str">
        <f>TEXT(Table1[[#This Row],[signup_date]],"yyyy")</f>
        <v>2022</v>
      </c>
      <c r="D361" t="str">
        <f>TEXT(Table1[[#This Row],[signup_date]],"mmm")</f>
        <v>Sep</v>
      </c>
      <c r="E361" s="3">
        <v>45484</v>
      </c>
      <c r="F361" s="3">
        <v>45829</v>
      </c>
      <c r="G361" s="3" t="str">
        <f>TEXT(Table1[[#This Row],[last_purchase_date]],"yyyy")</f>
        <v>2025</v>
      </c>
      <c r="H361" s="2">
        <f ca="1">IFERROR(TODAY()-Table1[[#This Row],[signup_date]]," - ")</f>
        <v>1162</v>
      </c>
      <c r="I361" s="2">
        <f ca="1">IFERROR(TODAY()-Table1[[#This Row],[last_purchase_date]]," - ")</f>
        <v>151</v>
      </c>
      <c r="J361" s="2">
        <f ca="1">IFERROR(1/Table1[[#This Row],[Days_Since_Last_Purchase]],0)</f>
        <v>6.6225165562913907E-3</v>
      </c>
      <c r="K361" s="3" t="str">
        <f t="shared" si="10"/>
        <v>Has Purchased</v>
      </c>
      <c r="L361">
        <v>3</v>
      </c>
      <c r="M361">
        <v>165.15</v>
      </c>
      <c r="N361">
        <v>55.05</v>
      </c>
      <c r="O361">
        <v>98.01</v>
      </c>
      <c r="P361" t="s">
        <v>87</v>
      </c>
      <c r="Q361" t="s">
        <v>76</v>
      </c>
      <c r="R361" t="s">
        <v>33</v>
      </c>
      <c r="S361">
        <v>35</v>
      </c>
      <c r="T361" t="s">
        <v>34</v>
      </c>
      <c r="U361" t="s">
        <v>55</v>
      </c>
      <c r="V361" t="s">
        <v>63</v>
      </c>
      <c r="W361" t="s">
        <v>72</v>
      </c>
      <c r="X361">
        <v>0</v>
      </c>
      <c r="Y361">
        <v>0</v>
      </c>
      <c r="Z361">
        <v>0</v>
      </c>
      <c r="AA361">
        <v>0</v>
      </c>
      <c r="AB361">
        <v>1</v>
      </c>
      <c r="AC361" s="2" t="s">
        <v>2542</v>
      </c>
      <c r="AD361" s="2" t="str">
        <f t="shared" si="11"/>
        <v>Never Contacted</v>
      </c>
      <c r="AE361">
        <v>0</v>
      </c>
      <c r="AF361" t="s">
        <v>38</v>
      </c>
      <c r="AG361" t="b">
        <v>1</v>
      </c>
      <c r="AH361" t="b">
        <v>0</v>
      </c>
      <c r="AI361" t="str">
        <f ca="1">IF(OR(Table1[[#This Row],[is_active]]="FALSE",Table1[[#This Row],[Days_Since_Last_Purchase]]&gt;90),"Churned","Active")</f>
        <v>Churned</v>
      </c>
    </row>
    <row r="362" spans="1:35" x14ac:dyDescent="0.25">
      <c r="A362" t="s">
        <v>438</v>
      </c>
      <c r="B362" s="1">
        <v>44788</v>
      </c>
      <c r="C362" t="str">
        <f>TEXT(Table1[[#This Row],[signup_date]],"yyyy")</f>
        <v>2022</v>
      </c>
      <c r="D362" t="str">
        <f>TEXT(Table1[[#This Row],[signup_date]],"mmm")</f>
        <v>Aug</v>
      </c>
      <c r="E362" s="3">
        <v>45190</v>
      </c>
      <c r="F362" s="3">
        <v>45285</v>
      </c>
      <c r="G362" s="3" t="str">
        <f>TEXT(Table1[[#This Row],[last_purchase_date]],"yyyy")</f>
        <v>2023</v>
      </c>
      <c r="H362" s="2">
        <f ca="1">IFERROR(TODAY()-Table1[[#This Row],[signup_date]]," - ")</f>
        <v>1192</v>
      </c>
      <c r="I362" s="2">
        <f ca="1">IFERROR(TODAY()-Table1[[#This Row],[last_purchase_date]]," - ")</f>
        <v>695</v>
      </c>
      <c r="J362" s="2">
        <f ca="1">IFERROR(1/Table1[[#This Row],[Days_Since_Last_Purchase]],0)</f>
        <v>1.4388489208633094E-3</v>
      </c>
      <c r="K362" s="3" t="str">
        <f t="shared" si="10"/>
        <v>Has Purchased</v>
      </c>
      <c r="L362">
        <v>2</v>
      </c>
      <c r="M362">
        <v>154.34</v>
      </c>
      <c r="N362">
        <v>77.17</v>
      </c>
      <c r="O362">
        <v>47.82</v>
      </c>
      <c r="P362" t="s">
        <v>31</v>
      </c>
      <c r="Q362" t="s">
        <v>60</v>
      </c>
      <c r="R362" t="s">
        <v>48</v>
      </c>
      <c r="S362">
        <v>0</v>
      </c>
      <c r="T362" t="s">
        <v>80</v>
      </c>
      <c r="U362" t="s">
        <v>82</v>
      </c>
      <c r="V362" t="s">
        <v>67</v>
      </c>
      <c r="W362" t="s">
        <v>72</v>
      </c>
      <c r="X362">
        <v>0</v>
      </c>
      <c r="Y362">
        <v>0</v>
      </c>
      <c r="Z362">
        <v>0</v>
      </c>
      <c r="AA362">
        <v>0</v>
      </c>
      <c r="AB362">
        <v>0</v>
      </c>
      <c r="AC362" s="3">
        <v>45643</v>
      </c>
      <c r="AD362" s="2" t="str">
        <f t="shared" si="11"/>
        <v>Contacted</v>
      </c>
      <c r="AE362">
        <v>2</v>
      </c>
      <c r="AF362" t="s">
        <v>38</v>
      </c>
      <c r="AG362" t="b">
        <v>1</v>
      </c>
      <c r="AH362" t="b">
        <v>1</v>
      </c>
      <c r="AI362" t="str">
        <f ca="1">IF(OR(Table1[[#This Row],[is_active]]="FALSE",Table1[[#This Row],[Days_Since_Last_Purchase]]&gt;90),"Churned","Active")</f>
        <v>Churned</v>
      </c>
    </row>
    <row r="363" spans="1:35" x14ac:dyDescent="0.25">
      <c r="A363" t="s">
        <v>439</v>
      </c>
      <c r="B363" s="1">
        <v>45478</v>
      </c>
      <c r="C363" t="str">
        <f>TEXT(Table1[[#This Row],[signup_date]],"yyyy")</f>
        <v>2024</v>
      </c>
      <c r="D363" t="str">
        <f>TEXT(Table1[[#This Row],[signup_date]],"mmm")</f>
        <v>Jul</v>
      </c>
      <c r="E363" s="3">
        <v>45808</v>
      </c>
      <c r="F363" s="3">
        <v>45910</v>
      </c>
      <c r="G363" s="3" t="str">
        <f>TEXT(Table1[[#This Row],[last_purchase_date]],"yyyy")</f>
        <v>2025</v>
      </c>
      <c r="H363" s="2">
        <f ca="1">IFERROR(TODAY()-Table1[[#This Row],[signup_date]]," - ")</f>
        <v>502</v>
      </c>
      <c r="I363" s="2">
        <f ca="1">IFERROR(TODAY()-Table1[[#This Row],[last_purchase_date]]," - ")</f>
        <v>70</v>
      </c>
      <c r="J363" s="2">
        <f ca="1">IFERROR(1/Table1[[#This Row],[Days_Since_Last_Purchase]],0)</f>
        <v>1.4285714285714285E-2</v>
      </c>
      <c r="K363" s="3" t="str">
        <f t="shared" si="10"/>
        <v>Has Purchased</v>
      </c>
      <c r="L363">
        <v>6</v>
      </c>
      <c r="M363">
        <v>415.5</v>
      </c>
      <c r="N363">
        <v>69.25</v>
      </c>
      <c r="O363">
        <v>71.45</v>
      </c>
      <c r="P363" t="s">
        <v>40</v>
      </c>
      <c r="Q363" t="s">
        <v>60</v>
      </c>
      <c r="R363" t="s">
        <v>33</v>
      </c>
      <c r="S363">
        <v>29</v>
      </c>
      <c r="T363" t="s">
        <v>70</v>
      </c>
      <c r="U363" t="s">
        <v>90</v>
      </c>
      <c r="V363" t="s">
        <v>44</v>
      </c>
      <c r="W363" t="s">
        <v>51</v>
      </c>
      <c r="X363">
        <v>0</v>
      </c>
      <c r="Y363">
        <v>0</v>
      </c>
      <c r="Z363">
        <v>0</v>
      </c>
      <c r="AA363">
        <v>0</v>
      </c>
      <c r="AB363">
        <v>0</v>
      </c>
      <c r="AC363" s="3">
        <v>45914</v>
      </c>
      <c r="AD363" s="2" t="str">
        <f t="shared" si="11"/>
        <v>Contacted</v>
      </c>
      <c r="AE363">
        <v>0</v>
      </c>
      <c r="AF363" t="s">
        <v>38</v>
      </c>
      <c r="AG363" t="b">
        <v>1</v>
      </c>
      <c r="AH363" t="b">
        <v>1</v>
      </c>
      <c r="AI363" t="str">
        <f ca="1">IF(OR(Table1[[#This Row],[is_active]]="FALSE",Table1[[#This Row],[Days_Since_Last_Purchase]]&gt;90),"Churned","Active")</f>
        <v>Active</v>
      </c>
    </row>
    <row r="364" spans="1:35" x14ac:dyDescent="0.25">
      <c r="A364" t="s">
        <v>440</v>
      </c>
      <c r="B364" s="1">
        <v>44471</v>
      </c>
      <c r="C364" t="str">
        <f>TEXT(Table1[[#This Row],[signup_date]],"yyyy")</f>
        <v>2021</v>
      </c>
      <c r="D364" t="str">
        <f>TEXT(Table1[[#This Row],[signup_date]],"mmm")</f>
        <v>Oct</v>
      </c>
      <c r="E364" s="3">
        <v>44620</v>
      </c>
      <c r="F364" s="3">
        <v>45817</v>
      </c>
      <c r="G364" s="3" t="str">
        <f>TEXT(Table1[[#This Row],[last_purchase_date]],"yyyy")</f>
        <v>2025</v>
      </c>
      <c r="H364" s="2">
        <f ca="1">IFERROR(TODAY()-Table1[[#This Row],[signup_date]]," - ")</f>
        <v>1509</v>
      </c>
      <c r="I364" s="2">
        <f ca="1">IFERROR(TODAY()-Table1[[#This Row],[last_purchase_date]]," - ")</f>
        <v>163</v>
      </c>
      <c r="J364" s="2">
        <f ca="1">IFERROR(1/Table1[[#This Row],[Days_Since_Last_Purchase]],0)</f>
        <v>6.1349693251533744E-3</v>
      </c>
      <c r="K364" s="3" t="str">
        <f t="shared" si="10"/>
        <v>Has Purchased</v>
      </c>
      <c r="L364">
        <v>7</v>
      </c>
      <c r="M364">
        <v>392.71</v>
      </c>
      <c r="N364">
        <v>56.1</v>
      </c>
      <c r="O364">
        <v>48.14</v>
      </c>
      <c r="P364" t="s">
        <v>40</v>
      </c>
      <c r="Q364" t="s">
        <v>88</v>
      </c>
      <c r="R364" t="s">
        <v>48</v>
      </c>
      <c r="S364">
        <v>25</v>
      </c>
      <c r="T364" t="s">
        <v>70</v>
      </c>
      <c r="U364" t="s">
        <v>55</v>
      </c>
      <c r="V364" t="s">
        <v>67</v>
      </c>
      <c r="W364" t="s">
        <v>72</v>
      </c>
      <c r="X364">
        <v>0</v>
      </c>
      <c r="Y364">
        <v>1</v>
      </c>
      <c r="Z364">
        <v>0</v>
      </c>
      <c r="AA364">
        <v>1</v>
      </c>
      <c r="AB364">
        <v>2</v>
      </c>
      <c r="AC364" s="2" t="s">
        <v>2542</v>
      </c>
      <c r="AD364" s="2" t="str">
        <f t="shared" si="11"/>
        <v>Never Contacted</v>
      </c>
      <c r="AE364">
        <v>0</v>
      </c>
      <c r="AF364" t="s">
        <v>38</v>
      </c>
      <c r="AG364" t="b">
        <v>0</v>
      </c>
      <c r="AH364" t="b">
        <v>1</v>
      </c>
      <c r="AI364" t="str">
        <f ca="1">IF(OR(Table1[[#This Row],[is_active]]="FALSE",Table1[[#This Row],[Days_Since_Last_Purchase]]&gt;90),"Churned","Active")</f>
        <v>Churned</v>
      </c>
    </row>
    <row r="365" spans="1:35" x14ac:dyDescent="0.25">
      <c r="A365" t="s">
        <v>441</v>
      </c>
      <c r="B365" s="1">
        <v>44597</v>
      </c>
      <c r="C365" t="str">
        <f>TEXT(Table1[[#This Row],[signup_date]],"yyyy")</f>
        <v>2022</v>
      </c>
      <c r="D365" t="str">
        <f>TEXT(Table1[[#This Row],[signup_date]],"mmm")</f>
        <v>Feb</v>
      </c>
      <c r="E365" s="3">
        <v>44997</v>
      </c>
      <c r="F365" s="3">
        <v>45157</v>
      </c>
      <c r="G365" s="3" t="str">
        <f>TEXT(Table1[[#This Row],[last_purchase_date]],"yyyy")</f>
        <v>2023</v>
      </c>
      <c r="H365" s="2">
        <f ca="1">IFERROR(TODAY()-Table1[[#This Row],[signup_date]]," - ")</f>
        <v>1383</v>
      </c>
      <c r="I365" s="2">
        <f ca="1">IFERROR(TODAY()-Table1[[#This Row],[last_purchase_date]]," - ")</f>
        <v>823</v>
      </c>
      <c r="J365" s="2">
        <f ca="1">IFERROR(1/Table1[[#This Row],[Days_Since_Last_Purchase]],0)</f>
        <v>1.215066828675577E-3</v>
      </c>
      <c r="K365" s="3" t="str">
        <f t="shared" si="10"/>
        <v>Has Purchased</v>
      </c>
      <c r="L365">
        <v>3</v>
      </c>
      <c r="M365">
        <v>113.16</v>
      </c>
      <c r="N365">
        <v>37.72</v>
      </c>
      <c r="O365">
        <v>0</v>
      </c>
      <c r="P365" t="s">
        <v>59</v>
      </c>
      <c r="Q365" t="s">
        <v>69</v>
      </c>
      <c r="R365" t="s">
        <v>33</v>
      </c>
      <c r="S365">
        <v>33</v>
      </c>
      <c r="T365" t="s">
        <v>34</v>
      </c>
      <c r="U365" t="s">
        <v>90</v>
      </c>
      <c r="V365" t="s">
        <v>35</v>
      </c>
      <c r="W365" t="s">
        <v>85</v>
      </c>
      <c r="X365">
        <v>0</v>
      </c>
      <c r="Y365">
        <v>0</v>
      </c>
      <c r="Z365">
        <v>1</v>
      </c>
      <c r="AA365">
        <v>0</v>
      </c>
      <c r="AB365">
        <v>1</v>
      </c>
      <c r="AC365" s="3">
        <v>45552</v>
      </c>
      <c r="AD365" s="2" t="str">
        <f t="shared" si="11"/>
        <v>Contacted</v>
      </c>
      <c r="AE365">
        <v>3</v>
      </c>
      <c r="AF365" t="s">
        <v>73</v>
      </c>
      <c r="AG365" t="b">
        <v>0</v>
      </c>
      <c r="AH365" t="b">
        <v>1</v>
      </c>
      <c r="AI365" t="str">
        <f ca="1">IF(OR(Table1[[#This Row],[is_active]]="FALSE",Table1[[#This Row],[Days_Since_Last_Purchase]]&gt;90),"Churned","Active")</f>
        <v>Churned</v>
      </c>
    </row>
    <row r="366" spans="1:35" x14ac:dyDescent="0.25">
      <c r="A366" t="s">
        <v>442</v>
      </c>
      <c r="B366" s="1">
        <v>44911</v>
      </c>
      <c r="C366" t="str">
        <f>TEXT(Table1[[#This Row],[signup_date]],"yyyy")</f>
        <v>2022</v>
      </c>
      <c r="D366" t="str">
        <f>TEXT(Table1[[#This Row],[signup_date]],"mmm")</f>
        <v>Dec</v>
      </c>
      <c r="E366" s="3">
        <v>45391</v>
      </c>
      <c r="F366" s="3" t="s">
        <v>2542</v>
      </c>
      <c r="G366" s="3" t="str">
        <f>TEXT(Table1[[#This Row],[last_purchase_date]],"yyyy")</f>
        <v>-</v>
      </c>
      <c r="H366" s="2">
        <f ca="1">IFERROR(TODAY()-Table1[[#This Row],[signup_date]]," - ")</f>
        <v>1069</v>
      </c>
      <c r="I366" s="2" t="str">
        <f ca="1">IFERROR(TODAY()-Table1[[#This Row],[last_purchase_date]]," - ")</f>
        <v xml:space="preserve"> - </v>
      </c>
      <c r="J366" s="2">
        <f ca="1">IFERROR(1/Table1[[#This Row],[Days_Since_Last_Purchase]],0)</f>
        <v>0</v>
      </c>
      <c r="K366" s="3" t="str">
        <f t="shared" si="10"/>
        <v>Has Purchased</v>
      </c>
      <c r="L366">
        <v>0</v>
      </c>
      <c r="M366">
        <v>0</v>
      </c>
      <c r="N366">
        <v>0</v>
      </c>
      <c r="O366">
        <v>0</v>
      </c>
      <c r="P366" t="s">
        <v>40</v>
      </c>
      <c r="Q366" t="s">
        <v>41</v>
      </c>
      <c r="R366" t="s">
        <v>42</v>
      </c>
      <c r="S366">
        <v>22</v>
      </c>
      <c r="T366" t="s">
        <v>70</v>
      </c>
      <c r="U366" t="s">
        <v>35</v>
      </c>
      <c r="V366" t="s">
        <v>35</v>
      </c>
      <c r="W366" t="s">
        <v>36</v>
      </c>
      <c r="X366">
        <v>1</v>
      </c>
      <c r="Y366">
        <v>0</v>
      </c>
      <c r="Z366">
        <v>0</v>
      </c>
      <c r="AA366">
        <v>0</v>
      </c>
      <c r="AB366">
        <v>0</v>
      </c>
      <c r="AC366" s="3">
        <v>45223</v>
      </c>
      <c r="AD366" s="2" t="str">
        <f t="shared" si="11"/>
        <v>Contacted</v>
      </c>
      <c r="AE366">
        <v>0</v>
      </c>
      <c r="AF366" t="s">
        <v>52</v>
      </c>
      <c r="AG366" t="b">
        <v>1</v>
      </c>
      <c r="AH366" t="b">
        <v>0</v>
      </c>
      <c r="AI366" t="str">
        <f ca="1">IF(OR(Table1[[#This Row],[is_active]]="FALSE",Table1[[#This Row],[Days_Since_Last_Purchase]]&gt;90),"Churned","Active")</f>
        <v>Churned</v>
      </c>
    </row>
    <row r="367" spans="1:35" x14ac:dyDescent="0.25">
      <c r="A367" t="s">
        <v>443</v>
      </c>
      <c r="B367" s="1">
        <v>45397</v>
      </c>
      <c r="C367" t="str">
        <f>TEXT(Table1[[#This Row],[signup_date]],"yyyy")</f>
        <v>2024</v>
      </c>
      <c r="D367" t="str">
        <f>TEXT(Table1[[#This Row],[signup_date]],"mmm")</f>
        <v>Apr</v>
      </c>
      <c r="E367" s="3" t="s">
        <v>2542</v>
      </c>
      <c r="F367" s="3" t="s">
        <v>2542</v>
      </c>
      <c r="G367" s="3" t="str">
        <f>TEXT(Table1[[#This Row],[last_purchase_date]],"yyyy")</f>
        <v>-</v>
      </c>
      <c r="H367" s="2">
        <f ca="1">IFERROR(TODAY()-Table1[[#This Row],[signup_date]]," - ")</f>
        <v>583</v>
      </c>
      <c r="I367" s="2" t="str">
        <f ca="1">IFERROR(TODAY()-Table1[[#This Row],[last_purchase_date]]," - ")</f>
        <v xml:space="preserve"> - </v>
      </c>
      <c r="J367" s="2">
        <f ca="1">IFERROR(1/Table1[[#This Row],[Days_Since_Last_Purchase]],0)</f>
        <v>0</v>
      </c>
      <c r="K367" s="3" t="str">
        <f t="shared" si="10"/>
        <v>Never Purchase</v>
      </c>
      <c r="L367">
        <v>0</v>
      </c>
      <c r="M367">
        <v>0</v>
      </c>
      <c r="N367">
        <v>0</v>
      </c>
      <c r="O367">
        <v>0</v>
      </c>
      <c r="P367" t="s">
        <v>59</v>
      </c>
      <c r="Q367" t="s">
        <v>62</v>
      </c>
      <c r="R367" t="s">
        <v>48</v>
      </c>
      <c r="S367">
        <v>30</v>
      </c>
      <c r="T367" t="s">
        <v>70</v>
      </c>
      <c r="U367" t="s">
        <v>43</v>
      </c>
      <c r="V367" t="s">
        <v>67</v>
      </c>
      <c r="W367" t="s">
        <v>45</v>
      </c>
      <c r="X367">
        <v>0</v>
      </c>
      <c r="Y367">
        <v>0</v>
      </c>
      <c r="Z367">
        <v>0</v>
      </c>
      <c r="AA367">
        <v>0</v>
      </c>
      <c r="AB367">
        <v>0</v>
      </c>
      <c r="AC367" s="3">
        <v>45479</v>
      </c>
      <c r="AD367" s="2" t="str">
        <f t="shared" si="11"/>
        <v>Contacted</v>
      </c>
      <c r="AE367">
        <v>6</v>
      </c>
      <c r="AF367" t="s">
        <v>73</v>
      </c>
      <c r="AG367" t="b">
        <v>1</v>
      </c>
      <c r="AH367" t="b">
        <v>1</v>
      </c>
      <c r="AI367" t="str">
        <f ca="1">IF(OR(Table1[[#This Row],[is_active]]="FALSE",Table1[[#This Row],[Days_Since_Last_Purchase]]&gt;90),"Churned","Active")</f>
        <v>Churned</v>
      </c>
    </row>
    <row r="368" spans="1:35" x14ac:dyDescent="0.25">
      <c r="A368" t="s">
        <v>444</v>
      </c>
      <c r="B368" s="1">
        <v>44350</v>
      </c>
      <c r="C368" t="str">
        <f>TEXT(Table1[[#This Row],[signup_date]],"yyyy")</f>
        <v>2021</v>
      </c>
      <c r="D368" t="str">
        <f>TEXT(Table1[[#This Row],[signup_date]],"mmm")</f>
        <v>Jun</v>
      </c>
      <c r="E368" s="3">
        <v>44554</v>
      </c>
      <c r="F368" s="3">
        <v>45930</v>
      </c>
      <c r="G368" s="3" t="str">
        <f>TEXT(Table1[[#This Row],[last_purchase_date]],"yyyy")</f>
        <v>2025</v>
      </c>
      <c r="H368" s="2">
        <f ca="1">IFERROR(TODAY()-Table1[[#This Row],[signup_date]]," - ")</f>
        <v>1630</v>
      </c>
      <c r="I368" s="2">
        <f ca="1">IFERROR(TODAY()-Table1[[#This Row],[last_purchase_date]]," - ")</f>
        <v>50</v>
      </c>
      <c r="J368" s="2">
        <f ca="1">IFERROR(1/Table1[[#This Row],[Days_Since_Last_Purchase]],0)</f>
        <v>0.02</v>
      </c>
      <c r="K368" s="3" t="str">
        <f t="shared" si="10"/>
        <v>Has Purchased</v>
      </c>
      <c r="L368">
        <v>2</v>
      </c>
      <c r="M368">
        <v>68.95</v>
      </c>
      <c r="N368">
        <v>34.479999999999997</v>
      </c>
      <c r="O368">
        <v>18.38</v>
      </c>
      <c r="P368" t="s">
        <v>59</v>
      </c>
      <c r="Q368" t="s">
        <v>60</v>
      </c>
      <c r="R368" t="s">
        <v>42</v>
      </c>
      <c r="S368">
        <v>38</v>
      </c>
      <c r="T368" t="s">
        <v>34</v>
      </c>
      <c r="U368" t="s">
        <v>50</v>
      </c>
      <c r="V368" t="s">
        <v>35</v>
      </c>
      <c r="W368" t="s">
        <v>51</v>
      </c>
      <c r="X368">
        <v>0</v>
      </c>
      <c r="Y368">
        <v>0</v>
      </c>
      <c r="Z368">
        <v>0</v>
      </c>
      <c r="AA368">
        <v>1</v>
      </c>
      <c r="AB368">
        <v>0</v>
      </c>
      <c r="AC368" s="3">
        <v>44769</v>
      </c>
      <c r="AD368" s="2" t="str">
        <f t="shared" si="11"/>
        <v>Contacted</v>
      </c>
      <c r="AE368">
        <v>0</v>
      </c>
      <c r="AF368" t="s">
        <v>38</v>
      </c>
      <c r="AG368" t="b">
        <v>1</v>
      </c>
      <c r="AH368" t="b">
        <v>0</v>
      </c>
      <c r="AI368" t="str">
        <f ca="1">IF(OR(Table1[[#This Row],[is_active]]="FALSE",Table1[[#This Row],[Days_Since_Last_Purchase]]&gt;90),"Churned","Active")</f>
        <v>Active</v>
      </c>
    </row>
    <row r="369" spans="1:35" x14ac:dyDescent="0.25">
      <c r="A369" t="s">
        <v>445</v>
      </c>
      <c r="B369" s="1">
        <v>45413</v>
      </c>
      <c r="C369" t="str">
        <f>TEXT(Table1[[#This Row],[signup_date]],"yyyy")</f>
        <v>2024</v>
      </c>
      <c r="D369" t="str">
        <f>TEXT(Table1[[#This Row],[signup_date]],"mmm")</f>
        <v>May</v>
      </c>
      <c r="E369" s="3">
        <v>45418</v>
      </c>
      <c r="F369" s="3">
        <v>45899</v>
      </c>
      <c r="G369" s="3" t="str">
        <f>TEXT(Table1[[#This Row],[last_purchase_date]],"yyyy")</f>
        <v>2025</v>
      </c>
      <c r="H369" s="2">
        <f ca="1">IFERROR(TODAY()-Table1[[#This Row],[signup_date]]," - ")</f>
        <v>567</v>
      </c>
      <c r="I369" s="2">
        <f ca="1">IFERROR(TODAY()-Table1[[#This Row],[last_purchase_date]]," - ")</f>
        <v>81</v>
      </c>
      <c r="J369" s="2">
        <f ca="1">IFERROR(1/Table1[[#This Row],[Days_Since_Last_Purchase]],0)</f>
        <v>1.2345679012345678E-2</v>
      </c>
      <c r="K369" s="3" t="str">
        <f t="shared" si="10"/>
        <v>Has Purchased</v>
      </c>
      <c r="L369">
        <v>3</v>
      </c>
      <c r="M369">
        <v>22.95</v>
      </c>
      <c r="N369">
        <v>7.65</v>
      </c>
      <c r="O369">
        <v>13.84</v>
      </c>
      <c r="P369" t="s">
        <v>31</v>
      </c>
      <c r="Q369" t="s">
        <v>88</v>
      </c>
      <c r="R369" t="s">
        <v>48</v>
      </c>
      <c r="S369">
        <v>51</v>
      </c>
      <c r="T369" t="s">
        <v>34</v>
      </c>
      <c r="U369" t="s">
        <v>90</v>
      </c>
      <c r="V369" t="s">
        <v>67</v>
      </c>
      <c r="W369" t="s">
        <v>100</v>
      </c>
      <c r="X369">
        <v>0</v>
      </c>
      <c r="Y369">
        <v>0</v>
      </c>
      <c r="Z369">
        <v>0</v>
      </c>
      <c r="AA369">
        <v>0</v>
      </c>
      <c r="AB369">
        <v>0</v>
      </c>
      <c r="AC369" s="2" t="s">
        <v>2542</v>
      </c>
      <c r="AD369" s="2" t="str">
        <f t="shared" si="11"/>
        <v>Never Contacted</v>
      </c>
      <c r="AE369">
        <v>10</v>
      </c>
      <c r="AF369" t="s">
        <v>73</v>
      </c>
      <c r="AG369" t="b">
        <v>1</v>
      </c>
      <c r="AH369" t="b">
        <v>1</v>
      </c>
      <c r="AI369" t="str">
        <f ca="1">IF(OR(Table1[[#This Row],[is_active]]="FALSE",Table1[[#This Row],[Days_Since_Last_Purchase]]&gt;90),"Churned","Active")</f>
        <v>Active</v>
      </c>
    </row>
    <row r="370" spans="1:35" x14ac:dyDescent="0.25">
      <c r="A370" t="s">
        <v>446</v>
      </c>
      <c r="B370" s="1">
        <v>44792</v>
      </c>
      <c r="C370" t="str">
        <f>TEXT(Table1[[#This Row],[signup_date]],"yyyy")</f>
        <v>2022</v>
      </c>
      <c r="D370" t="str">
        <f>TEXT(Table1[[#This Row],[signup_date]],"mmm")</f>
        <v>Aug</v>
      </c>
      <c r="E370" s="3">
        <v>45004</v>
      </c>
      <c r="F370" s="3">
        <v>45605</v>
      </c>
      <c r="G370" s="3" t="str">
        <f>TEXT(Table1[[#This Row],[last_purchase_date]],"yyyy")</f>
        <v>2024</v>
      </c>
      <c r="H370" s="2">
        <f ca="1">IFERROR(TODAY()-Table1[[#This Row],[signup_date]]," - ")</f>
        <v>1188</v>
      </c>
      <c r="I370" s="2">
        <f ca="1">IFERROR(TODAY()-Table1[[#This Row],[last_purchase_date]]," - ")</f>
        <v>375</v>
      </c>
      <c r="J370" s="2">
        <f ca="1">IFERROR(1/Table1[[#This Row],[Days_Since_Last_Purchase]],0)</f>
        <v>2.6666666666666666E-3</v>
      </c>
      <c r="K370" s="3" t="str">
        <f t="shared" si="10"/>
        <v>Has Purchased</v>
      </c>
      <c r="L370">
        <v>3</v>
      </c>
      <c r="M370">
        <v>101.36</v>
      </c>
      <c r="N370">
        <v>33.79</v>
      </c>
      <c r="O370">
        <v>41.02</v>
      </c>
      <c r="P370" t="s">
        <v>47</v>
      </c>
      <c r="Q370" t="s">
        <v>88</v>
      </c>
      <c r="R370" t="s">
        <v>48</v>
      </c>
      <c r="S370">
        <v>16</v>
      </c>
      <c r="T370" t="s">
        <v>49</v>
      </c>
      <c r="U370" t="s">
        <v>43</v>
      </c>
      <c r="V370" t="s">
        <v>44</v>
      </c>
      <c r="W370" t="s">
        <v>85</v>
      </c>
      <c r="X370">
        <v>1</v>
      </c>
      <c r="Y370">
        <v>0</v>
      </c>
      <c r="Z370">
        <v>0</v>
      </c>
      <c r="AA370">
        <v>0</v>
      </c>
      <c r="AB370">
        <v>1</v>
      </c>
      <c r="AC370" s="2" t="s">
        <v>2542</v>
      </c>
      <c r="AD370" s="2" t="str">
        <f t="shared" si="11"/>
        <v>Never Contacted</v>
      </c>
      <c r="AE370">
        <v>6</v>
      </c>
      <c r="AF370" t="s">
        <v>52</v>
      </c>
      <c r="AG370" t="b">
        <v>1</v>
      </c>
      <c r="AH370" t="b">
        <v>1</v>
      </c>
      <c r="AI370" t="str">
        <f ca="1">IF(OR(Table1[[#This Row],[is_active]]="FALSE",Table1[[#This Row],[Days_Since_Last_Purchase]]&gt;90),"Churned","Active")</f>
        <v>Churned</v>
      </c>
    </row>
    <row r="371" spans="1:35" x14ac:dyDescent="0.25">
      <c r="A371" t="s">
        <v>447</v>
      </c>
      <c r="B371" s="1">
        <v>44898</v>
      </c>
      <c r="C371" t="str">
        <f>TEXT(Table1[[#This Row],[signup_date]],"yyyy")</f>
        <v>2022</v>
      </c>
      <c r="D371" t="str">
        <f>TEXT(Table1[[#This Row],[signup_date]],"mmm")</f>
        <v>Dec</v>
      </c>
      <c r="E371" s="3">
        <v>45878</v>
      </c>
      <c r="F371" s="3">
        <v>45925</v>
      </c>
      <c r="G371" s="3" t="str">
        <f>TEXT(Table1[[#This Row],[last_purchase_date]],"yyyy")</f>
        <v>2025</v>
      </c>
      <c r="H371" s="2">
        <f ca="1">IFERROR(TODAY()-Table1[[#This Row],[signup_date]]," - ")</f>
        <v>1082</v>
      </c>
      <c r="I371" s="2">
        <f ca="1">IFERROR(TODAY()-Table1[[#This Row],[last_purchase_date]]," - ")</f>
        <v>55</v>
      </c>
      <c r="J371" s="2">
        <f ca="1">IFERROR(1/Table1[[#This Row],[Days_Since_Last_Purchase]],0)</f>
        <v>1.8181818181818181E-2</v>
      </c>
      <c r="K371" s="3" t="str">
        <f t="shared" si="10"/>
        <v>Has Purchased</v>
      </c>
      <c r="L371">
        <v>5</v>
      </c>
      <c r="M371">
        <v>259.44</v>
      </c>
      <c r="N371">
        <v>51.89</v>
      </c>
      <c r="O371">
        <v>61.06</v>
      </c>
      <c r="P371" t="s">
        <v>47</v>
      </c>
      <c r="Q371" t="s">
        <v>95</v>
      </c>
      <c r="R371" t="s">
        <v>33</v>
      </c>
      <c r="S371">
        <v>19</v>
      </c>
      <c r="T371" t="s">
        <v>49</v>
      </c>
      <c r="U371" t="s">
        <v>55</v>
      </c>
      <c r="V371" t="s">
        <v>63</v>
      </c>
      <c r="W371" t="s">
        <v>51</v>
      </c>
      <c r="X371">
        <v>0</v>
      </c>
      <c r="Y371">
        <v>0</v>
      </c>
      <c r="Z371">
        <v>0</v>
      </c>
      <c r="AA371">
        <v>0</v>
      </c>
      <c r="AB371">
        <v>1</v>
      </c>
      <c r="AC371" s="3">
        <v>45733</v>
      </c>
      <c r="AD371" s="2" t="str">
        <f t="shared" si="11"/>
        <v>Contacted</v>
      </c>
      <c r="AE371">
        <v>3</v>
      </c>
      <c r="AF371" t="s">
        <v>73</v>
      </c>
      <c r="AG371" t="b">
        <v>1</v>
      </c>
      <c r="AH371" t="b">
        <v>0</v>
      </c>
      <c r="AI371" t="str">
        <f ca="1">IF(OR(Table1[[#This Row],[is_active]]="FALSE",Table1[[#This Row],[Days_Since_Last_Purchase]]&gt;90),"Churned","Active")</f>
        <v>Active</v>
      </c>
    </row>
    <row r="372" spans="1:35" x14ac:dyDescent="0.25">
      <c r="A372" t="s">
        <v>448</v>
      </c>
      <c r="B372" s="1">
        <v>45518</v>
      </c>
      <c r="C372" t="str">
        <f>TEXT(Table1[[#This Row],[signup_date]],"yyyy")</f>
        <v>2024</v>
      </c>
      <c r="D372" t="str">
        <f>TEXT(Table1[[#This Row],[signup_date]],"mmm")</f>
        <v>Aug</v>
      </c>
      <c r="E372" s="3">
        <v>45531</v>
      </c>
      <c r="F372" s="3">
        <v>45531</v>
      </c>
      <c r="G372" s="3" t="str">
        <f>TEXT(Table1[[#This Row],[last_purchase_date]],"yyyy")</f>
        <v>2024</v>
      </c>
      <c r="H372" s="2">
        <f ca="1">IFERROR(TODAY()-Table1[[#This Row],[signup_date]]," - ")</f>
        <v>462</v>
      </c>
      <c r="I372" s="2">
        <f ca="1">IFERROR(TODAY()-Table1[[#This Row],[last_purchase_date]]," - ")</f>
        <v>449</v>
      </c>
      <c r="J372" s="2">
        <f ca="1">IFERROR(1/Table1[[#This Row],[Days_Since_Last_Purchase]],0)</f>
        <v>2.2271714922048997E-3</v>
      </c>
      <c r="K372" s="3" t="str">
        <f t="shared" si="10"/>
        <v>Has Purchased</v>
      </c>
      <c r="L372">
        <v>4</v>
      </c>
      <c r="M372">
        <v>93.22</v>
      </c>
      <c r="N372">
        <v>23.31</v>
      </c>
      <c r="O372">
        <v>27.57</v>
      </c>
      <c r="P372" t="s">
        <v>65</v>
      </c>
      <c r="Q372" t="s">
        <v>95</v>
      </c>
      <c r="R372" t="s">
        <v>48</v>
      </c>
      <c r="S372">
        <v>49</v>
      </c>
      <c r="T372" t="s">
        <v>34</v>
      </c>
      <c r="U372" t="s">
        <v>66</v>
      </c>
      <c r="V372" t="s">
        <v>56</v>
      </c>
      <c r="W372" t="s">
        <v>96</v>
      </c>
      <c r="X372">
        <v>0</v>
      </c>
      <c r="Y372">
        <v>0</v>
      </c>
      <c r="Z372">
        <v>1</v>
      </c>
      <c r="AA372">
        <v>1</v>
      </c>
      <c r="AB372">
        <v>2</v>
      </c>
      <c r="AC372" s="3">
        <v>45523</v>
      </c>
      <c r="AD372" s="2" t="str">
        <f t="shared" si="11"/>
        <v>Contacted</v>
      </c>
      <c r="AE372">
        <v>1</v>
      </c>
      <c r="AF372" t="s">
        <v>38</v>
      </c>
      <c r="AG372" t="b">
        <v>0</v>
      </c>
      <c r="AH372" t="b">
        <v>0</v>
      </c>
      <c r="AI372" t="str">
        <f ca="1">IF(OR(Table1[[#This Row],[is_active]]="FALSE",Table1[[#This Row],[Days_Since_Last_Purchase]]&gt;90),"Churned","Active")</f>
        <v>Churned</v>
      </c>
    </row>
    <row r="373" spans="1:35" x14ac:dyDescent="0.25">
      <c r="A373" t="s">
        <v>449</v>
      </c>
      <c r="B373" s="1">
        <v>44985</v>
      </c>
      <c r="C373" t="str">
        <f>TEXT(Table1[[#This Row],[signup_date]],"yyyy")</f>
        <v>2023</v>
      </c>
      <c r="D373" t="str">
        <f>TEXT(Table1[[#This Row],[signup_date]],"mmm")</f>
        <v>Feb</v>
      </c>
      <c r="E373" s="3">
        <v>45408</v>
      </c>
      <c r="F373" s="3">
        <v>45508</v>
      </c>
      <c r="G373" s="3" t="str">
        <f>TEXT(Table1[[#This Row],[last_purchase_date]],"yyyy")</f>
        <v>2024</v>
      </c>
      <c r="H373" s="2">
        <f ca="1">IFERROR(TODAY()-Table1[[#This Row],[signup_date]]," - ")</f>
        <v>995</v>
      </c>
      <c r="I373" s="2">
        <f ca="1">IFERROR(TODAY()-Table1[[#This Row],[last_purchase_date]]," - ")</f>
        <v>472</v>
      </c>
      <c r="J373" s="2">
        <f ca="1">IFERROR(1/Table1[[#This Row],[Days_Since_Last_Purchase]],0)</f>
        <v>2.1186440677966102E-3</v>
      </c>
      <c r="K373" s="3" t="str">
        <f t="shared" si="10"/>
        <v>Has Purchased</v>
      </c>
      <c r="L373">
        <v>3</v>
      </c>
      <c r="M373">
        <v>68.569999999999993</v>
      </c>
      <c r="N373">
        <v>22.86</v>
      </c>
      <c r="O373">
        <v>43.85</v>
      </c>
      <c r="P373" t="s">
        <v>59</v>
      </c>
      <c r="Q373" t="s">
        <v>54</v>
      </c>
      <c r="R373" t="s">
        <v>42</v>
      </c>
      <c r="S373">
        <v>37</v>
      </c>
      <c r="T373" t="s">
        <v>34</v>
      </c>
      <c r="U373" t="s">
        <v>50</v>
      </c>
      <c r="V373" t="s">
        <v>63</v>
      </c>
      <c r="W373" t="s">
        <v>51</v>
      </c>
      <c r="X373">
        <v>1</v>
      </c>
      <c r="Y373">
        <v>0</v>
      </c>
      <c r="Z373">
        <v>0</v>
      </c>
      <c r="AA373">
        <v>0</v>
      </c>
      <c r="AB373">
        <v>1</v>
      </c>
      <c r="AC373" s="3">
        <v>45848</v>
      </c>
      <c r="AD373" s="2" t="str">
        <f t="shared" si="11"/>
        <v>Contacted</v>
      </c>
      <c r="AE373">
        <v>0</v>
      </c>
      <c r="AF373" t="s">
        <v>52</v>
      </c>
      <c r="AG373" t="b">
        <v>1</v>
      </c>
      <c r="AH373" t="b">
        <v>0</v>
      </c>
      <c r="AI373" t="str">
        <f ca="1">IF(OR(Table1[[#This Row],[is_active]]="FALSE",Table1[[#This Row],[Days_Since_Last_Purchase]]&gt;90),"Churned","Active")</f>
        <v>Churned</v>
      </c>
    </row>
    <row r="374" spans="1:35" x14ac:dyDescent="0.25">
      <c r="A374" t="s">
        <v>450</v>
      </c>
      <c r="B374" s="1">
        <v>45220</v>
      </c>
      <c r="C374" t="str">
        <f>TEXT(Table1[[#This Row],[signup_date]],"yyyy")</f>
        <v>2023</v>
      </c>
      <c r="D374" t="str">
        <f>TEXT(Table1[[#This Row],[signup_date]],"mmm")</f>
        <v>Oct</v>
      </c>
      <c r="E374" s="3">
        <v>45744</v>
      </c>
      <c r="F374" s="3">
        <v>45905</v>
      </c>
      <c r="G374" s="3" t="str">
        <f>TEXT(Table1[[#This Row],[last_purchase_date]],"yyyy")</f>
        <v>2025</v>
      </c>
      <c r="H374" s="2">
        <f ca="1">IFERROR(TODAY()-Table1[[#This Row],[signup_date]]," - ")</f>
        <v>760</v>
      </c>
      <c r="I374" s="2">
        <f ca="1">IFERROR(TODAY()-Table1[[#This Row],[last_purchase_date]]," - ")</f>
        <v>75</v>
      </c>
      <c r="J374" s="2">
        <f ca="1">IFERROR(1/Table1[[#This Row],[Days_Since_Last_Purchase]],0)</f>
        <v>1.3333333333333334E-2</v>
      </c>
      <c r="K374" s="3" t="str">
        <f t="shared" si="10"/>
        <v>Has Purchased</v>
      </c>
      <c r="L374">
        <v>2</v>
      </c>
      <c r="M374">
        <v>294.27</v>
      </c>
      <c r="N374">
        <v>147.13999999999999</v>
      </c>
      <c r="O374">
        <v>1.24</v>
      </c>
      <c r="P374" t="s">
        <v>87</v>
      </c>
      <c r="Q374" t="s">
        <v>54</v>
      </c>
      <c r="R374" t="s">
        <v>33</v>
      </c>
      <c r="S374">
        <v>16</v>
      </c>
      <c r="T374" t="s">
        <v>49</v>
      </c>
      <c r="U374" t="s">
        <v>35</v>
      </c>
      <c r="V374" t="s">
        <v>44</v>
      </c>
      <c r="W374" t="s">
        <v>57</v>
      </c>
      <c r="X374">
        <v>0</v>
      </c>
      <c r="Y374">
        <v>0</v>
      </c>
      <c r="Z374">
        <v>0</v>
      </c>
      <c r="AA374">
        <v>0</v>
      </c>
      <c r="AB374">
        <v>0</v>
      </c>
      <c r="AC374" s="3">
        <v>45322</v>
      </c>
      <c r="AD374" s="2" t="str">
        <f t="shared" si="11"/>
        <v>Contacted</v>
      </c>
      <c r="AE374">
        <v>0</v>
      </c>
      <c r="AF374" t="s">
        <v>52</v>
      </c>
      <c r="AG374" t="b">
        <v>1</v>
      </c>
      <c r="AH374" t="b">
        <v>0</v>
      </c>
      <c r="AI374" t="str">
        <f ca="1">IF(OR(Table1[[#This Row],[is_active]]="FALSE",Table1[[#This Row],[Days_Since_Last_Purchase]]&gt;90),"Churned","Active")</f>
        <v>Active</v>
      </c>
    </row>
    <row r="375" spans="1:35" x14ac:dyDescent="0.25">
      <c r="A375" t="s">
        <v>451</v>
      </c>
      <c r="B375" s="1">
        <v>44018</v>
      </c>
      <c r="C375" t="str">
        <f>TEXT(Table1[[#This Row],[signup_date]],"yyyy")</f>
        <v>2020</v>
      </c>
      <c r="D375" t="str">
        <f>TEXT(Table1[[#This Row],[signup_date]],"mmm")</f>
        <v>Jul</v>
      </c>
      <c r="E375" s="3">
        <v>44654</v>
      </c>
      <c r="F375" s="3">
        <v>44929</v>
      </c>
      <c r="G375" s="3" t="str">
        <f>TEXT(Table1[[#This Row],[last_purchase_date]],"yyyy")</f>
        <v>2023</v>
      </c>
      <c r="H375" s="2">
        <f ca="1">IFERROR(TODAY()-Table1[[#This Row],[signup_date]]," - ")</f>
        <v>1962</v>
      </c>
      <c r="I375" s="2">
        <f ca="1">IFERROR(TODAY()-Table1[[#This Row],[last_purchase_date]]," - ")</f>
        <v>1051</v>
      </c>
      <c r="J375" s="2">
        <f ca="1">IFERROR(1/Table1[[#This Row],[Days_Since_Last_Purchase]],0)</f>
        <v>9.5147478591817321E-4</v>
      </c>
      <c r="K375" s="3" t="str">
        <f t="shared" si="10"/>
        <v>Has Purchased</v>
      </c>
      <c r="L375">
        <v>2</v>
      </c>
      <c r="M375">
        <v>129.62</v>
      </c>
      <c r="N375">
        <v>64.81</v>
      </c>
      <c r="O375">
        <v>85.92</v>
      </c>
      <c r="P375" t="s">
        <v>47</v>
      </c>
      <c r="Q375" t="s">
        <v>104</v>
      </c>
      <c r="R375" t="s">
        <v>48</v>
      </c>
      <c r="S375">
        <v>16</v>
      </c>
      <c r="T375" t="s">
        <v>49</v>
      </c>
      <c r="U375" t="s">
        <v>90</v>
      </c>
      <c r="V375" t="s">
        <v>44</v>
      </c>
      <c r="W375" t="s">
        <v>45</v>
      </c>
      <c r="X375">
        <v>0</v>
      </c>
      <c r="Y375">
        <v>1</v>
      </c>
      <c r="Z375">
        <v>0</v>
      </c>
      <c r="AA375">
        <v>0</v>
      </c>
      <c r="AB375">
        <v>0</v>
      </c>
      <c r="AC375" s="3">
        <v>45122</v>
      </c>
      <c r="AD375" s="2" t="str">
        <f t="shared" si="11"/>
        <v>Contacted</v>
      </c>
      <c r="AE375">
        <v>7</v>
      </c>
      <c r="AF375" t="s">
        <v>38</v>
      </c>
      <c r="AG375" t="b">
        <v>1</v>
      </c>
      <c r="AH375" t="b">
        <v>1</v>
      </c>
      <c r="AI375" t="str">
        <f ca="1">IF(OR(Table1[[#This Row],[is_active]]="FALSE",Table1[[#This Row],[Days_Since_Last_Purchase]]&gt;90),"Churned","Active")</f>
        <v>Churned</v>
      </c>
    </row>
    <row r="376" spans="1:35" x14ac:dyDescent="0.25">
      <c r="A376" t="s">
        <v>452</v>
      </c>
      <c r="B376" s="1">
        <v>45161</v>
      </c>
      <c r="C376" t="str">
        <f>TEXT(Table1[[#This Row],[signup_date]],"yyyy")</f>
        <v>2023</v>
      </c>
      <c r="D376" t="str">
        <f>TEXT(Table1[[#This Row],[signup_date]],"mmm")</f>
        <v>Aug</v>
      </c>
      <c r="E376" s="3">
        <v>45656</v>
      </c>
      <c r="F376" s="3">
        <v>45785</v>
      </c>
      <c r="G376" s="3" t="str">
        <f>TEXT(Table1[[#This Row],[last_purchase_date]],"yyyy")</f>
        <v>2025</v>
      </c>
      <c r="H376" s="2">
        <f ca="1">IFERROR(TODAY()-Table1[[#This Row],[signup_date]]," - ")</f>
        <v>819</v>
      </c>
      <c r="I376" s="2">
        <f ca="1">IFERROR(TODAY()-Table1[[#This Row],[last_purchase_date]]," - ")</f>
        <v>195</v>
      </c>
      <c r="J376" s="2">
        <f ca="1">IFERROR(1/Table1[[#This Row],[Days_Since_Last_Purchase]],0)</f>
        <v>5.1282051282051282E-3</v>
      </c>
      <c r="K376" s="3" t="str">
        <f t="shared" si="10"/>
        <v>Has Purchased</v>
      </c>
      <c r="L376">
        <v>6</v>
      </c>
      <c r="M376">
        <v>313.04000000000002</v>
      </c>
      <c r="N376">
        <v>52.17</v>
      </c>
      <c r="O376">
        <v>47.31</v>
      </c>
      <c r="P376" t="s">
        <v>31</v>
      </c>
      <c r="Q376" t="s">
        <v>88</v>
      </c>
      <c r="R376" t="s">
        <v>42</v>
      </c>
      <c r="S376">
        <v>0</v>
      </c>
      <c r="T376" t="s">
        <v>80</v>
      </c>
      <c r="U376" t="s">
        <v>66</v>
      </c>
      <c r="V376" t="s">
        <v>67</v>
      </c>
      <c r="W376" t="s">
        <v>45</v>
      </c>
      <c r="X376">
        <v>0</v>
      </c>
      <c r="Y376">
        <v>0</v>
      </c>
      <c r="Z376">
        <v>0</v>
      </c>
      <c r="AA376">
        <v>0</v>
      </c>
      <c r="AB376">
        <v>3</v>
      </c>
      <c r="AC376" s="3">
        <v>45326</v>
      </c>
      <c r="AD376" s="2" t="str">
        <f t="shared" si="11"/>
        <v>Contacted</v>
      </c>
      <c r="AE376">
        <v>0</v>
      </c>
      <c r="AF376" t="s">
        <v>38</v>
      </c>
      <c r="AG376" t="b">
        <v>1</v>
      </c>
      <c r="AH376" t="b">
        <v>0</v>
      </c>
      <c r="AI376" t="str">
        <f ca="1">IF(OR(Table1[[#This Row],[is_active]]="FALSE",Table1[[#This Row],[Days_Since_Last_Purchase]]&gt;90),"Churned","Active")</f>
        <v>Churned</v>
      </c>
    </row>
    <row r="377" spans="1:35" x14ac:dyDescent="0.25">
      <c r="A377" t="s">
        <v>453</v>
      </c>
      <c r="B377" s="1">
        <v>44711</v>
      </c>
      <c r="C377" t="str">
        <f>TEXT(Table1[[#This Row],[signup_date]],"yyyy")</f>
        <v>2022</v>
      </c>
      <c r="D377" t="str">
        <f>TEXT(Table1[[#This Row],[signup_date]],"mmm")</f>
        <v>May</v>
      </c>
      <c r="E377" s="3">
        <v>44963</v>
      </c>
      <c r="F377" s="3">
        <v>45142</v>
      </c>
      <c r="G377" s="3" t="str">
        <f>TEXT(Table1[[#This Row],[last_purchase_date]],"yyyy")</f>
        <v>2023</v>
      </c>
      <c r="H377" s="2">
        <f ca="1">IFERROR(TODAY()-Table1[[#This Row],[signup_date]]," - ")</f>
        <v>1269</v>
      </c>
      <c r="I377" s="2">
        <f ca="1">IFERROR(TODAY()-Table1[[#This Row],[last_purchase_date]]," - ")</f>
        <v>838</v>
      </c>
      <c r="J377" s="2">
        <f ca="1">IFERROR(1/Table1[[#This Row],[Days_Since_Last_Purchase]],0)</f>
        <v>1.1933174224343676E-3</v>
      </c>
      <c r="K377" s="3" t="str">
        <f t="shared" si="10"/>
        <v>Has Purchased</v>
      </c>
      <c r="L377">
        <v>4</v>
      </c>
      <c r="M377">
        <v>147.21</v>
      </c>
      <c r="N377">
        <v>36.799999999999997</v>
      </c>
      <c r="O377">
        <v>46.72</v>
      </c>
      <c r="P377" t="s">
        <v>40</v>
      </c>
      <c r="Q377" t="s">
        <v>76</v>
      </c>
      <c r="R377" t="s">
        <v>42</v>
      </c>
      <c r="S377">
        <v>27</v>
      </c>
      <c r="T377" t="s">
        <v>70</v>
      </c>
      <c r="U377" t="s">
        <v>35</v>
      </c>
      <c r="V377" t="s">
        <v>35</v>
      </c>
      <c r="W377" t="s">
        <v>100</v>
      </c>
      <c r="X377">
        <v>0</v>
      </c>
      <c r="Y377">
        <v>0</v>
      </c>
      <c r="Z377">
        <v>1</v>
      </c>
      <c r="AA377">
        <v>0</v>
      </c>
      <c r="AB377">
        <v>1</v>
      </c>
      <c r="AC377" s="3">
        <v>44913</v>
      </c>
      <c r="AD377" s="2" t="str">
        <f t="shared" si="11"/>
        <v>Contacted</v>
      </c>
      <c r="AE377">
        <v>2</v>
      </c>
      <c r="AF377" t="s">
        <v>52</v>
      </c>
      <c r="AG377" t="b">
        <v>0</v>
      </c>
      <c r="AH377" t="b">
        <v>1</v>
      </c>
      <c r="AI377" t="str">
        <f ca="1">IF(OR(Table1[[#This Row],[is_active]]="FALSE",Table1[[#This Row],[Days_Since_Last_Purchase]]&gt;90),"Churned","Active")</f>
        <v>Churned</v>
      </c>
    </row>
    <row r="378" spans="1:35" x14ac:dyDescent="0.25">
      <c r="A378" t="s">
        <v>454</v>
      </c>
      <c r="B378" s="1">
        <v>45053</v>
      </c>
      <c r="C378" t="str">
        <f>TEXT(Table1[[#This Row],[signup_date]],"yyyy")</f>
        <v>2023</v>
      </c>
      <c r="D378" t="str">
        <f>TEXT(Table1[[#This Row],[signup_date]],"mmm")</f>
        <v>May</v>
      </c>
      <c r="E378" s="3">
        <v>45126</v>
      </c>
      <c r="F378" s="3">
        <v>45351</v>
      </c>
      <c r="G378" s="3" t="str">
        <f>TEXT(Table1[[#This Row],[last_purchase_date]],"yyyy")</f>
        <v>2024</v>
      </c>
      <c r="H378" s="2">
        <f ca="1">IFERROR(TODAY()-Table1[[#This Row],[signup_date]]," - ")</f>
        <v>927</v>
      </c>
      <c r="I378" s="2">
        <f ca="1">IFERROR(TODAY()-Table1[[#This Row],[last_purchase_date]]," - ")</f>
        <v>629</v>
      </c>
      <c r="J378" s="2">
        <f ca="1">IFERROR(1/Table1[[#This Row],[Days_Since_Last_Purchase]],0)</f>
        <v>1.589825119236884E-3</v>
      </c>
      <c r="K378" s="3" t="str">
        <f t="shared" si="10"/>
        <v>Has Purchased</v>
      </c>
      <c r="L378">
        <v>1</v>
      </c>
      <c r="M378">
        <v>38.659999999999997</v>
      </c>
      <c r="N378">
        <v>38.659999999999997</v>
      </c>
      <c r="O378">
        <v>37.82</v>
      </c>
      <c r="P378" t="s">
        <v>59</v>
      </c>
      <c r="Q378" t="s">
        <v>104</v>
      </c>
      <c r="R378" t="s">
        <v>33</v>
      </c>
      <c r="S378">
        <v>40</v>
      </c>
      <c r="T378" t="s">
        <v>34</v>
      </c>
      <c r="U378" t="s">
        <v>55</v>
      </c>
      <c r="V378" t="s">
        <v>35</v>
      </c>
      <c r="W378" t="s">
        <v>36</v>
      </c>
      <c r="X378">
        <v>0</v>
      </c>
      <c r="Y378">
        <v>0</v>
      </c>
      <c r="Z378">
        <v>0</v>
      </c>
      <c r="AA378">
        <v>1</v>
      </c>
      <c r="AB378">
        <v>0</v>
      </c>
      <c r="AC378" s="3">
        <v>45448</v>
      </c>
      <c r="AD378" s="2" t="str">
        <f t="shared" si="11"/>
        <v>Contacted</v>
      </c>
      <c r="AE378">
        <v>0</v>
      </c>
      <c r="AF378" t="s">
        <v>52</v>
      </c>
      <c r="AG378" t="b">
        <v>0</v>
      </c>
      <c r="AH378" t="b">
        <v>1</v>
      </c>
      <c r="AI378" t="str">
        <f ca="1">IF(OR(Table1[[#This Row],[is_active]]="FALSE",Table1[[#This Row],[Days_Since_Last_Purchase]]&gt;90),"Churned","Active")</f>
        <v>Churned</v>
      </c>
    </row>
    <row r="379" spans="1:35" x14ac:dyDescent="0.25">
      <c r="A379" t="s">
        <v>455</v>
      </c>
      <c r="B379" s="1">
        <v>44732</v>
      </c>
      <c r="C379" t="str">
        <f>TEXT(Table1[[#This Row],[signup_date]],"yyyy")</f>
        <v>2022</v>
      </c>
      <c r="D379" t="str">
        <f>TEXT(Table1[[#This Row],[signup_date]],"mmm")</f>
        <v>Jun</v>
      </c>
      <c r="E379" s="3">
        <v>44832</v>
      </c>
      <c r="F379" s="3">
        <v>45892</v>
      </c>
      <c r="G379" s="3" t="str">
        <f>TEXT(Table1[[#This Row],[last_purchase_date]],"yyyy")</f>
        <v>2025</v>
      </c>
      <c r="H379" s="2">
        <f ca="1">IFERROR(TODAY()-Table1[[#This Row],[signup_date]]," - ")</f>
        <v>1248</v>
      </c>
      <c r="I379" s="2">
        <f ca="1">IFERROR(TODAY()-Table1[[#This Row],[last_purchase_date]]," - ")</f>
        <v>88</v>
      </c>
      <c r="J379" s="2">
        <f ca="1">IFERROR(1/Table1[[#This Row],[Days_Since_Last_Purchase]],0)</f>
        <v>1.1363636363636364E-2</v>
      </c>
      <c r="K379" s="3" t="str">
        <f t="shared" si="10"/>
        <v>Has Purchased</v>
      </c>
      <c r="L379">
        <v>2</v>
      </c>
      <c r="M379">
        <v>111.59</v>
      </c>
      <c r="N379">
        <v>55.8</v>
      </c>
      <c r="O379">
        <v>0.5</v>
      </c>
      <c r="P379" t="s">
        <v>47</v>
      </c>
      <c r="Q379" t="s">
        <v>104</v>
      </c>
      <c r="R379" t="s">
        <v>42</v>
      </c>
      <c r="S379">
        <v>41</v>
      </c>
      <c r="T379" t="s">
        <v>34</v>
      </c>
      <c r="U379" t="s">
        <v>35</v>
      </c>
      <c r="V379" t="s">
        <v>63</v>
      </c>
      <c r="W379" t="s">
        <v>51</v>
      </c>
      <c r="X379">
        <v>1</v>
      </c>
      <c r="Y379">
        <v>1</v>
      </c>
      <c r="Z379">
        <v>0</v>
      </c>
      <c r="AA379">
        <v>1</v>
      </c>
      <c r="AB379">
        <v>0</v>
      </c>
      <c r="AC379" s="3">
        <v>45912</v>
      </c>
      <c r="AD379" s="2" t="str">
        <f t="shared" si="11"/>
        <v>Contacted</v>
      </c>
      <c r="AE379">
        <v>0</v>
      </c>
      <c r="AF379" t="s">
        <v>73</v>
      </c>
      <c r="AG379" t="b">
        <v>0</v>
      </c>
      <c r="AH379" t="b">
        <v>0</v>
      </c>
      <c r="AI379" t="str">
        <f ca="1">IF(OR(Table1[[#This Row],[is_active]]="FALSE",Table1[[#This Row],[Days_Since_Last_Purchase]]&gt;90),"Churned","Active")</f>
        <v>Active</v>
      </c>
    </row>
    <row r="380" spans="1:35" x14ac:dyDescent="0.25">
      <c r="A380" t="s">
        <v>456</v>
      </c>
      <c r="B380" s="1">
        <v>44462</v>
      </c>
      <c r="C380" t="str">
        <f>TEXT(Table1[[#This Row],[signup_date]],"yyyy")</f>
        <v>2021</v>
      </c>
      <c r="D380" t="str">
        <f>TEXT(Table1[[#This Row],[signup_date]],"mmm")</f>
        <v>Sep</v>
      </c>
      <c r="E380" s="3">
        <v>44939</v>
      </c>
      <c r="F380" s="3">
        <v>45417</v>
      </c>
      <c r="G380" s="3" t="str">
        <f>TEXT(Table1[[#This Row],[last_purchase_date]],"yyyy")</f>
        <v>2024</v>
      </c>
      <c r="H380" s="2">
        <f ca="1">IFERROR(TODAY()-Table1[[#This Row],[signup_date]]," - ")</f>
        <v>1518</v>
      </c>
      <c r="I380" s="2">
        <f ca="1">IFERROR(TODAY()-Table1[[#This Row],[last_purchase_date]]," - ")</f>
        <v>563</v>
      </c>
      <c r="J380" s="2">
        <f ca="1">IFERROR(1/Table1[[#This Row],[Days_Since_Last_Purchase]],0)</f>
        <v>1.7761989342806395E-3</v>
      </c>
      <c r="K380" s="3" t="str">
        <f t="shared" si="10"/>
        <v>Has Purchased</v>
      </c>
      <c r="L380">
        <v>4</v>
      </c>
      <c r="M380">
        <v>473.95</v>
      </c>
      <c r="N380">
        <v>118.49</v>
      </c>
      <c r="O380">
        <v>123.52</v>
      </c>
      <c r="P380" t="s">
        <v>59</v>
      </c>
      <c r="Q380" t="s">
        <v>88</v>
      </c>
      <c r="R380" t="s">
        <v>42</v>
      </c>
      <c r="S380">
        <v>36</v>
      </c>
      <c r="T380" t="s">
        <v>34</v>
      </c>
      <c r="U380" t="s">
        <v>82</v>
      </c>
      <c r="V380" t="s">
        <v>35</v>
      </c>
      <c r="W380" t="s">
        <v>85</v>
      </c>
      <c r="X380">
        <v>0</v>
      </c>
      <c r="Y380">
        <v>1</v>
      </c>
      <c r="Z380">
        <v>0</v>
      </c>
      <c r="AA380">
        <v>0</v>
      </c>
      <c r="AB380">
        <v>2</v>
      </c>
      <c r="AC380" s="3">
        <v>44567</v>
      </c>
      <c r="AD380" s="2" t="str">
        <f t="shared" si="11"/>
        <v>Contacted</v>
      </c>
      <c r="AE380">
        <v>2</v>
      </c>
      <c r="AF380" t="s">
        <v>38</v>
      </c>
      <c r="AG380" t="b">
        <v>1</v>
      </c>
      <c r="AH380" t="b">
        <v>0</v>
      </c>
      <c r="AI380" t="str">
        <f ca="1">IF(OR(Table1[[#This Row],[is_active]]="FALSE",Table1[[#This Row],[Days_Since_Last_Purchase]]&gt;90),"Churned","Active")</f>
        <v>Churned</v>
      </c>
    </row>
    <row r="381" spans="1:35" x14ac:dyDescent="0.25">
      <c r="A381" t="s">
        <v>457</v>
      </c>
      <c r="B381" s="1">
        <v>45375</v>
      </c>
      <c r="C381" t="str">
        <f>TEXT(Table1[[#This Row],[signup_date]],"yyyy")</f>
        <v>2024</v>
      </c>
      <c r="D381" t="str">
        <f>TEXT(Table1[[#This Row],[signup_date]],"mmm")</f>
        <v>Mar</v>
      </c>
      <c r="E381" s="3">
        <v>45513</v>
      </c>
      <c r="F381" s="3">
        <v>45540</v>
      </c>
      <c r="G381" s="3" t="str">
        <f>TEXT(Table1[[#This Row],[last_purchase_date]],"yyyy")</f>
        <v>2024</v>
      </c>
      <c r="H381" s="2">
        <f ca="1">IFERROR(TODAY()-Table1[[#This Row],[signup_date]]," - ")</f>
        <v>605</v>
      </c>
      <c r="I381" s="2">
        <f ca="1">IFERROR(TODAY()-Table1[[#This Row],[last_purchase_date]]," - ")</f>
        <v>440</v>
      </c>
      <c r="J381" s="2">
        <f ca="1">IFERROR(1/Table1[[#This Row],[Days_Since_Last_Purchase]],0)</f>
        <v>2.2727272727272726E-3</v>
      </c>
      <c r="K381" s="3" t="str">
        <f t="shared" si="10"/>
        <v>Has Purchased</v>
      </c>
      <c r="L381">
        <v>2</v>
      </c>
      <c r="M381">
        <v>142.63</v>
      </c>
      <c r="N381">
        <v>71.319999999999993</v>
      </c>
      <c r="O381">
        <v>89.57</v>
      </c>
      <c r="P381" t="s">
        <v>65</v>
      </c>
      <c r="Q381" t="s">
        <v>69</v>
      </c>
      <c r="R381" t="s">
        <v>33</v>
      </c>
      <c r="S381">
        <v>38</v>
      </c>
      <c r="T381" t="s">
        <v>34</v>
      </c>
      <c r="U381" t="s">
        <v>90</v>
      </c>
      <c r="V381" t="s">
        <v>56</v>
      </c>
      <c r="W381" t="s">
        <v>96</v>
      </c>
      <c r="X381">
        <v>0</v>
      </c>
      <c r="Y381">
        <v>0</v>
      </c>
      <c r="Z381">
        <v>0</v>
      </c>
      <c r="AA381">
        <v>0</v>
      </c>
      <c r="AB381">
        <v>2</v>
      </c>
      <c r="AC381" s="2" t="s">
        <v>2542</v>
      </c>
      <c r="AD381" s="2" t="str">
        <f t="shared" si="11"/>
        <v>Never Contacted</v>
      </c>
      <c r="AE381">
        <v>0</v>
      </c>
      <c r="AF381" t="s">
        <v>52</v>
      </c>
      <c r="AG381" t="b">
        <v>1</v>
      </c>
      <c r="AH381" t="b">
        <v>0</v>
      </c>
      <c r="AI381" t="str">
        <f ca="1">IF(OR(Table1[[#This Row],[is_active]]="FALSE",Table1[[#This Row],[Days_Since_Last_Purchase]]&gt;90),"Churned","Active")</f>
        <v>Churned</v>
      </c>
    </row>
    <row r="382" spans="1:35" x14ac:dyDescent="0.25">
      <c r="A382" t="s">
        <v>458</v>
      </c>
      <c r="B382" s="1">
        <v>45368</v>
      </c>
      <c r="C382" t="str">
        <f>TEXT(Table1[[#This Row],[signup_date]],"yyyy")</f>
        <v>2024</v>
      </c>
      <c r="D382" t="str">
        <f>TEXT(Table1[[#This Row],[signup_date]],"mmm")</f>
        <v>Mar</v>
      </c>
      <c r="E382" s="3">
        <v>45793</v>
      </c>
      <c r="F382" s="3">
        <v>45930</v>
      </c>
      <c r="G382" s="3" t="str">
        <f>TEXT(Table1[[#This Row],[last_purchase_date]],"yyyy")</f>
        <v>2025</v>
      </c>
      <c r="H382" s="2">
        <f ca="1">IFERROR(TODAY()-Table1[[#This Row],[signup_date]]," - ")</f>
        <v>612</v>
      </c>
      <c r="I382" s="2">
        <f ca="1">IFERROR(TODAY()-Table1[[#This Row],[last_purchase_date]]," - ")</f>
        <v>50</v>
      </c>
      <c r="J382" s="2">
        <f ca="1">IFERROR(1/Table1[[#This Row],[Days_Since_Last_Purchase]],0)</f>
        <v>0.02</v>
      </c>
      <c r="K382" s="3" t="str">
        <f t="shared" si="10"/>
        <v>Has Purchased</v>
      </c>
      <c r="L382">
        <v>2</v>
      </c>
      <c r="M382">
        <v>192.21</v>
      </c>
      <c r="N382">
        <v>96.11</v>
      </c>
      <c r="O382">
        <v>192.15</v>
      </c>
      <c r="P382" t="s">
        <v>65</v>
      </c>
      <c r="Q382" t="s">
        <v>62</v>
      </c>
      <c r="R382" t="s">
        <v>33</v>
      </c>
      <c r="S382">
        <v>27</v>
      </c>
      <c r="T382" t="s">
        <v>70</v>
      </c>
      <c r="U382" t="s">
        <v>82</v>
      </c>
      <c r="V382" t="s">
        <v>56</v>
      </c>
      <c r="W382" t="s">
        <v>96</v>
      </c>
      <c r="X382">
        <v>0</v>
      </c>
      <c r="Y382">
        <v>0</v>
      </c>
      <c r="Z382">
        <v>0</v>
      </c>
      <c r="AA382">
        <v>0</v>
      </c>
      <c r="AB382">
        <v>0</v>
      </c>
      <c r="AC382" s="3">
        <v>45920</v>
      </c>
      <c r="AD382" s="2" t="str">
        <f t="shared" si="11"/>
        <v>Contacted</v>
      </c>
      <c r="AE382">
        <v>0</v>
      </c>
      <c r="AF382" t="s">
        <v>38</v>
      </c>
      <c r="AG382" t="b">
        <v>0</v>
      </c>
      <c r="AH382" t="b">
        <v>0</v>
      </c>
      <c r="AI382" t="str">
        <f ca="1">IF(OR(Table1[[#This Row],[is_active]]="FALSE",Table1[[#This Row],[Days_Since_Last_Purchase]]&gt;90),"Churned","Active")</f>
        <v>Active</v>
      </c>
    </row>
    <row r="383" spans="1:35" x14ac:dyDescent="0.25">
      <c r="A383" t="s">
        <v>459</v>
      </c>
      <c r="B383" s="1">
        <v>44053</v>
      </c>
      <c r="C383" t="str">
        <f>TEXT(Table1[[#This Row],[signup_date]],"yyyy")</f>
        <v>2020</v>
      </c>
      <c r="D383" t="str">
        <f>TEXT(Table1[[#This Row],[signup_date]],"mmm")</f>
        <v>Aug</v>
      </c>
      <c r="E383" s="3">
        <v>44731</v>
      </c>
      <c r="F383" s="3">
        <v>44855</v>
      </c>
      <c r="G383" s="3" t="str">
        <f>TEXT(Table1[[#This Row],[last_purchase_date]],"yyyy")</f>
        <v>2022</v>
      </c>
      <c r="H383" s="2">
        <f ca="1">IFERROR(TODAY()-Table1[[#This Row],[signup_date]]," - ")</f>
        <v>1927</v>
      </c>
      <c r="I383" s="2">
        <f ca="1">IFERROR(TODAY()-Table1[[#This Row],[last_purchase_date]]," - ")</f>
        <v>1125</v>
      </c>
      <c r="J383" s="2">
        <f ca="1">IFERROR(1/Table1[[#This Row],[Days_Since_Last_Purchase]],0)</f>
        <v>8.8888888888888893E-4</v>
      </c>
      <c r="K383" s="3" t="str">
        <f t="shared" si="10"/>
        <v>Has Purchased</v>
      </c>
      <c r="L383">
        <v>3</v>
      </c>
      <c r="M383">
        <v>128.9</v>
      </c>
      <c r="N383">
        <v>42.97</v>
      </c>
      <c r="O383">
        <v>25.51</v>
      </c>
      <c r="P383" t="s">
        <v>65</v>
      </c>
      <c r="Q383" t="s">
        <v>62</v>
      </c>
      <c r="R383" t="s">
        <v>48</v>
      </c>
      <c r="S383">
        <v>41</v>
      </c>
      <c r="T383" t="s">
        <v>34</v>
      </c>
      <c r="U383" t="s">
        <v>50</v>
      </c>
      <c r="V383" t="s">
        <v>44</v>
      </c>
      <c r="W383" t="s">
        <v>72</v>
      </c>
      <c r="X383">
        <v>0</v>
      </c>
      <c r="Y383">
        <v>0</v>
      </c>
      <c r="Z383">
        <v>0</v>
      </c>
      <c r="AA383">
        <v>0</v>
      </c>
      <c r="AB383">
        <v>0</v>
      </c>
      <c r="AC383" s="2" t="s">
        <v>2542</v>
      </c>
      <c r="AD383" s="2" t="str">
        <f t="shared" si="11"/>
        <v>Never Contacted</v>
      </c>
      <c r="AE383">
        <v>10</v>
      </c>
      <c r="AF383" t="s">
        <v>73</v>
      </c>
      <c r="AG383" t="b">
        <v>1</v>
      </c>
      <c r="AH383" t="b">
        <v>0</v>
      </c>
      <c r="AI383" t="str">
        <f ca="1">IF(OR(Table1[[#This Row],[is_active]]="FALSE",Table1[[#This Row],[Days_Since_Last_Purchase]]&gt;90),"Churned","Active")</f>
        <v>Churned</v>
      </c>
    </row>
    <row r="384" spans="1:35" x14ac:dyDescent="0.25">
      <c r="A384" t="s">
        <v>460</v>
      </c>
      <c r="B384" s="1">
        <v>44760</v>
      </c>
      <c r="C384" t="str">
        <f>TEXT(Table1[[#This Row],[signup_date]],"yyyy")</f>
        <v>2022</v>
      </c>
      <c r="D384" t="str">
        <f>TEXT(Table1[[#This Row],[signup_date]],"mmm")</f>
        <v>Jul</v>
      </c>
      <c r="E384" s="3">
        <v>45071</v>
      </c>
      <c r="F384" s="3">
        <v>45911</v>
      </c>
      <c r="G384" s="3" t="str">
        <f>TEXT(Table1[[#This Row],[last_purchase_date]],"yyyy")</f>
        <v>2025</v>
      </c>
      <c r="H384" s="2">
        <f ca="1">IFERROR(TODAY()-Table1[[#This Row],[signup_date]]," - ")</f>
        <v>1220</v>
      </c>
      <c r="I384" s="2">
        <f ca="1">IFERROR(TODAY()-Table1[[#This Row],[last_purchase_date]]," - ")</f>
        <v>69</v>
      </c>
      <c r="J384" s="2">
        <f ca="1">IFERROR(1/Table1[[#This Row],[Days_Since_Last_Purchase]],0)</f>
        <v>1.4492753623188406E-2</v>
      </c>
      <c r="K384" s="3" t="str">
        <f t="shared" si="10"/>
        <v>Has Purchased</v>
      </c>
      <c r="L384">
        <v>7</v>
      </c>
      <c r="M384">
        <v>422.52</v>
      </c>
      <c r="N384">
        <v>60.36</v>
      </c>
      <c r="O384">
        <v>28.19</v>
      </c>
      <c r="P384" t="s">
        <v>59</v>
      </c>
      <c r="Q384" t="s">
        <v>32</v>
      </c>
      <c r="R384" t="s">
        <v>48</v>
      </c>
      <c r="S384">
        <v>30</v>
      </c>
      <c r="T384" t="s">
        <v>70</v>
      </c>
      <c r="U384" t="s">
        <v>35</v>
      </c>
      <c r="V384" t="s">
        <v>44</v>
      </c>
      <c r="W384" t="s">
        <v>72</v>
      </c>
      <c r="X384">
        <v>1</v>
      </c>
      <c r="Y384">
        <v>0</v>
      </c>
      <c r="Z384">
        <v>0</v>
      </c>
      <c r="AA384">
        <v>0</v>
      </c>
      <c r="AB384">
        <v>1</v>
      </c>
      <c r="AC384" s="3">
        <v>44928</v>
      </c>
      <c r="AD384" s="2" t="str">
        <f t="shared" si="11"/>
        <v>Contacted</v>
      </c>
      <c r="AE384">
        <v>8</v>
      </c>
      <c r="AF384" t="s">
        <v>38</v>
      </c>
      <c r="AG384" t="b">
        <v>0</v>
      </c>
      <c r="AH384" t="b">
        <v>0</v>
      </c>
      <c r="AI384" t="str">
        <f ca="1">IF(OR(Table1[[#This Row],[is_active]]="FALSE",Table1[[#This Row],[Days_Since_Last_Purchase]]&gt;90),"Churned","Active")</f>
        <v>Active</v>
      </c>
    </row>
    <row r="385" spans="1:35" x14ac:dyDescent="0.25">
      <c r="A385" t="s">
        <v>461</v>
      </c>
      <c r="B385" s="1">
        <v>44572</v>
      </c>
      <c r="C385" t="str">
        <f>TEXT(Table1[[#This Row],[signup_date]],"yyyy")</f>
        <v>2022</v>
      </c>
      <c r="D385" t="str">
        <f>TEXT(Table1[[#This Row],[signup_date]],"mmm")</f>
        <v>Jan</v>
      </c>
      <c r="E385" s="3">
        <v>45794</v>
      </c>
      <c r="F385" s="3">
        <v>45877</v>
      </c>
      <c r="G385" s="3" t="str">
        <f>TEXT(Table1[[#This Row],[last_purchase_date]],"yyyy")</f>
        <v>2025</v>
      </c>
      <c r="H385" s="2">
        <f ca="1">IFERROR(TODAY()-Table1[[#This Row],[signup_date]]," - ")</f>
        <v>1408</v>
      </c>
      <c r="I385" s="2">
        <f ca="1">IFERROR(TODAY()-Table1[[#This Row],[last_purchase_date]]," - ")</f>
        <v>103</v>
      </c>
      <c r="J385" s="2">
        <f ca="1">IFERROR(1/Table1[[#This Row],[Days_Since_Last_Purchase]],0)</f>
        <v>9.7087378640776691E-3</v>
      </c>
      <c r="K385" s="3" t="str">
        <f t="shared" si="10"/>
        <v>Has Purchased</v>
      </c>
      <c r="L385">
        <v>2</v>
      </c>
      <c r="M385">
        <v>294.27</v>
      </c>
      <c r="N385">
        <v>147.13999999999999</v>
      </c>
      <c r="O385">
        <v>48.02</v>
      </c>
      <c r="P385" t="s">
        <v>40</v>
      </c>
      <c r="Q385" t="s">
        <v>104</v>
      </c>
      <c r="R385" t="s">
        <v>33</v>
      </c>
      <c r="S385">
        <v>24</v>
      </c>
      <c r="T385" t="s">
        <v>70</v>
      </c>
      <c r="U385" t="s">
        <v>50</v>
      </c>
      <c r="V385" t="s">
        <v>35</v>
      </c>
      <c r="W385" t="s">
        <v>72</v>
      </c>
      <c r="X385">
        <v>0</v>
      </c>
      <c r="Y385">
        <v>0</v>
      </c>
      <c r="Z385">
        <v>0</v>
      </c>
      <c r="AA385">
        <v>0</v>
      </c>
      <c r="AB385">
        <v>1</v>
      </c>
      <c r="AC385" s="2" t="s">
        <v>2542</v>
      </c>
      <c r="AD385" s="2" t="str">
        <f t="shared" si="11"/>
        <v>Never Contacted</v>
      </c>
      <c r="AE385">
        <v>0</v>
      </c>
      <c r="AF385" t="s">
        <v>38</v>
      </c>
      <c r="AG385" t="b">
        <v>1</v>
      </c>
      <c r="AH385" t="b">
        <v>1</v>
      </c>
      <c r="AI385" t="str">
        <f ca="1">IF(OR(Table1[[#This Row],[is_active]]="FALSE",Table1[[#This Row],[Days_Since_Last_Purchase]]&gt;90),"Churned","Active")</f>
        <v>Churned</v>
      </c>
    </row>
    <row r="386" spans="1:35" x14ac:dyDescent="0.25">
      <c r="A386" t="s">
        <v>462</v>
      </c>
      <c r="B386" s="1">
        <v>44619</v>
      </c>
      <c r="C386" t="str">
        <f>TEXT(Table1[[#This Row],[signup_date]],"yyyy")</f>
        <v>2022</v>
      </c>
      <c r="D386" t="str">
        <f>TEXT(Table1[[#This Row],[signup_date]],"mmm")</f>
        <v>Feb</v>
      </c>
      <c r="E386" s="3">
        <v>45199</v>
      </c>
      <c r="F386" s="3">
        <v>45544</v>
      </c>
      <c r="G386" s="3" t="str">
        <f>TEXT(Table1[[#This Row],[last_purchase_date]],"yyyy")</f>
        <v>2024</v>
      </c>
      <c r="H386" s="2">
        <f ca="1">IFERROR(TODAY()-Table1[[#This Row],[signup_date]]," - ")</f>
        <v>1361</v>
      </c>
      <c r="I386" s="2">
        <f ca="1">IFERROR(TODAY()-Table1[[#This Row],[last_purchase_date]]," - ")</f>
        <v>436</v>
      </c>
      <c r="J386" s="2">
        <f ca="1">IFERROR(1/Table1[[#This Row],[Days_Since_Last_Purchase]],0)</f>
        <v>2.2935779816513763E-3</v>
      </c>
      <c r="K386" s="3" t="str">
        <f t="shared" ref="K386:K449" si="12">IF(E386="-","Never Purchase","Has Purchased")</f>
        <v>Has Purchased</v>
      </c>
      <c r="L386">
        <v>4</v>
      </c>
      <c r="M386">
        <v>203.79</v>
      </c>
      <c r="N386">
        <v>50.95</v>
      </c>
      <c r="O386">
        <v>61.33</v>
      </c>
      <c r="P386" t="s">
        <v>87</v>
      </c>
      <c r="Q386" t="s">
        <v>76</v>
      </c>
      <c r="R386" t="s">
        <v>48</v>
      </c>
      <c r="S386">
        <v>22</v>
      </c>
      <c r="T386" t="s">
        <v>70</v>
      </c>
      <c r="U386" t="s">
        <v>90</v>
      </c>
      <c r="V386" t="s">
        <v>44</v>
      </c>
      <c r="W386" t="s">
        <v>72</v>
      </c>
      <c r="X386">
        <v>0</v>
      </c>
      <c r="Y386">
        <v>1</v>
      </c>
      <c r="Z386">
        <v>1</v>
      </c>
      <c r="AA386">
        <v>0</v>
      </c>
      <c r="AB386">
        <v>1</v>
      </c>
      <c r="AC386" s="2" t="s">
        <v>2542</v>
      </c>
      <c r="AD386" s="2" t="str">
        <f t="shared" si="11"/>
        <v>Never Contacted</v>
      </c>
      <c r="AE386">
        <v>7</v>
      </c>
      <c r="AF386" t="s">
        <v>38</v>
      </c>
      <c r="AG386" t="b">
        <v>1</v>
      </c>
      <c r="AH386" t="b">
        <v>0</v>
      </c>
      <c r="AI386" t="str">
        <f ca="1">IF(OR(Table1[[#This Row],[is_active]]="FALSE",Table1[[#This Row],[Days_Since_Last_Purchase]]&gt;90),"Churned","Active")</f>
        <v>Churned</v>
      </c>
    </row>
    <row r="387" spans="1:35" x14ac:dyDescent="0.25">
      <c r="A387" t="s">
        <v>463</v>
      </c>
      <c r="B387" s="1">
        <v>44724</v>
      </c>
      <c r="C387" t="str">
        <f>TEXT(Table1[[#This Row],[signup_date]],"yyyy")</f>
        <v>2022</v>
      </c>
      <c r="D387" t="str">
        <f>TEXT(Table1[[#This Row],[signup_date]],"mmm")</f>
        <v>Jun</v>
      </c>
      <c r="E387" s="3">
        <v>45179</v>
      </c>
      <c r="F387" s="3">
        <v>45830</v>
      </c>
      <c r="G387" s="3" t="str">
        <f>TEXT(Table1[[#This Row],[last_purchase_date]],"yyyy")</f>
        <v>2025</v>
      </c>
      <c r="H387" s="2">
        <f ca="1">IFERROR(TODAY()-Table1[[#This Row],[signup_date]]," - ")</f>
        <v>1256</v>
      </c>
      <c r="I387" s="2">
        <f ca="1">IFERROR(TODAY()-Table1[[#This Row],[last_purchase_date]]," - ")</f>
        <v>150</v>
      </c>
      <c r="J387" s="2">
        <f ca="1">IFERROR(1/Table1[[#This Row],[Days_Since_Last_Purchase]],0)</f>
        <v>6.6666666666666671E-3</v>
      </c>
      <c r="K387" s="3" t="str">
        <f t="shared" si="12"/>
        <v>Has Purchased</v>
      </c>
      <c r="L387">
        <v>1</v>
      </c>
      <c r="M387">
        <v>102.82</v>
      </c>
      <c r="N387">
        <v>102.82</v>
      </c>
      <c r="O387">
        <v>50.63</v>
      </c>
      <c r="P387" t="s">
        <v>47</v>
      </c>
      <c r="Q387" t="s">
        <v>62</v>
      </c>
      <c r="R387" t="s">
        <v>48</v>
      </c>
      <c r="S387">
        <v>30</v>
      </c>
      <c r="T387" t="s">
        <v>70</v>
      </c>
      <c r="U387" t="s">
        <v>66</v>
      </c>
      <c r="V387" t="s">
        <v>63</v>
      </c>
      <c r="W387" t="s">
        <v>72</v>
      </c>
      <c r="X387">
        <v>0</v>
      </c>
      <c r="Y387">
        <v>1</v>
      </c>
      <c r="Z387">
        <v>0</v>
      </c>
      <c r="AA387">
        <v>0</v>
      </c>
      <c r="AB387">
        <v>0</v>
      </c>
      <c r="AC387" s="2" t="s">
        <v>2542</v>
      </c>
      <c r="AD387" s="2" t="str">
        <f t="shared" ref="AD387:AD450" si="13">IF(AC387="-","Never Contacted","Contacted")</f>
        <v>Never Contacted</v>
      </c>
      <c r="AE387">
        <v>9</v>
      </c>
      <c r="AF387" t="s">
        <v>38</v>
      </c>
      <c r="AG387" t="b">
        <v>1</v>
      </c>
      <c r="AH387" t="b">
        <v>0</v>
      </c>
      <c r="AI387" t="str">
        <f ca="1">IF(OR(Table1[[#This Row],[is_active]]="FALSE",Table1[[#This Row],[Days_Since_Last_Purchase]]&gt;90),"Churned","Active")</f>
        <v>Churned</v>
      </c>
    </row>
    <row r="388" spans="1:35" x14ac:dyDescent="0.25">
      <c r="A388" t="s">
        <v>464</v>
      </c>
      <c r="B388" s="1">
        <v>45166</v>
      </c>
      <c r="C388" t="str">
        <f>TEXT(Table1[[#This Row],[signup_date]],"yyyy")</f>
        <v>2023</v>
      </c>
      <c r="D388" t="str">
        <f>TEXT(Table1[[#This Row],[signup_date]],"mmm")</f>
        <v>Aug</v>
      </c>
      <c r="E388" s="3">
        <v>45904</v>
      </c>
      <c r="F388" s="3">
        <v>45943</v>
      </c>
      <c r="G388" s="3" t="str">
        <f>TEXT(Table1[[#This Row],[last_purchase_date]],"yyyy")</f>
        <v>2025</v>
      </c>
      <c r="H388" s="2">
        <f ca="1">IFERROR(TODAY()-Table1[[#This Row],[signup_date]]," - ")</f>
        <v>814</v>
      </c>
      <c r="I388" s="2">
        <f ca="1">IFERROR(TODAY()-Table1[[#This Row],[last_purchase_date]]," - ")</f>
        <v>37</v>
      </c>
      <c r="J388" s="2">
        <f ca="1">IFERROR(1/Table1[[#This Row],[Days_Since_Last_Purchase]],0)</f>
        <v>2.7027027027027029E-2</v>
      </c>
      <c r="K388" s="3" t="str">
        <f t="shared" si="12"/>
        <v>Has Purchased</v>
      </c>
      <c r="L388">
        <v>4</v>
      </c>
      <c r="M388">
        <v>391.2</v>
      </c>
      <c r="N388">
        <v>97.8</v>
      </c>
      <c r="O388">
        <v>101.33</v>
      </c>
      <c r="P388" t="s">
        <v>40</v>
      </c>
      <c r="Q388" t="s">
        <v>62</v>
      </c>
      <c r="R388" t="s">
        <v>48</v>
      </c>
      <c r="S388">
        <v>27</v>
      </c>
      <c r="T388" t="s">
        <v>70</v>
      </c>
      <c r="U388" t="s">
        <v>35</v>
      </c>
      <c r="V388" t="s">
        <v>67</v>
      </c>
      <c r="W388" t="s">
        <v>72</v>
      </c>
      <c r="X388">
        <v>0</v>
      </c>
      <c r="Y388">
        <v>0</v>
      </c>
      <c r="Z388">
        <v>0</v>
      </c>
      <c r="AA388">
        <v>0</v>
      </c>
      <c r="AB388">
        <v>2</v>
      </c>
      <c r="AC388" s="2" t="s">
        <v>2542</v>
      </c>
      <c r="AD388" s="2" t="str">
        <f t="shared" si="13"/>
        <v>Never Contacted</v>
      </c>
      <c r="AE388">
        <v>7</v>
      </c>
      <c r="AF388" t="s">
        <v>38</v>
      </c>
      <c r="AG388" t="b">
        <v>1</v>
      </c>
      <c r="AH388" t="b">
        <v>0</v>
      </c>
      <c r="AI388" t="str">
        <f ca="1">IF(OR(Table1[[#This Row],[is_active]]="FALSE",Table1[[#This Row],[Days_Since_Last_Purchase]]&gt;90),"Churned","Active")</f>
        <v>Active</v>
      </c>
    </row>
    <row r="389" spans="1:35" x14ac:dyDescent="0.25">
      <c r="A389" t="s">
        <v>465</v>
      </c>
      <c r="B389" s="1">
        <v>44146</v>
      </c>
      <c r="C389" t="str">
        <f>TEXT(Table1[[#This Row],[signup_date]],"yyyy")</f>
        <v>2020</v>
      </c>
      <c r="D389" t="str">
        <f>TEXT(Table1[[#This Row],[signup_date]],"mmm")</f>
        <v>Nov</v>
      </c>
      <c r="E389" s="3">
        <v>44390</v>
      </c>
      <c r="F389" s="3">
        <v>45612</v>
      </c>
      <c r="G389" s="3" t="str">
        <f>TEXT(Table1[[#This Row],[last_purchase_date]],"yyyy")</f>
        <v>2024</v>
      </c>
      <c r="H389" s="2">
        <f ca="1">IFERROR(TODAY()-Table1[[#This Row],[signup_date]]," - ")</f>
        <v>1834</v>
      </c>
      <c r="I389" s="2">
        <f ca="1">IFERROR(TODAY()-Table1[[#This Row],[last_purchase_date]]," - ")</f>
        <v>368</v>
      </c>
      <c r="J389" s="2">
        <f ca="1">IFERROR(1/Table1[[#This Row],[Days_Since_Last_Purchase]],0)</f>
        <v>2.717391304347826E-3</v>
      </c>
      <c r="K389" s="3" t="str">
        <f t="shared" si="12"/>
        <v>Has Purchased</v>
      </c>
      <c r="L389">
        <v>6</v>
      </c>
      <c r="M389">
        <v>504.59</v>
      </c>
      <c r="N389">
        <v>84.1</v>
      </c>
      <c r="O389">
        <v>114.95</v>
      </c>
      <c r="P389" t="s">
        <v>47</v>
      </c>
      <c r="Q389" t="s">
        <v>41</v>
      </c>
      <c r="R389" t="s">
        <v>48</v>
      </c>
      <c r="S389">
        <v>31</v>
      </c>
      <c r="T389" t="s">
        <v>34</v>
      </c>
      <c r="U389" t="s">
        <v>35</v>
      </c>
      <c r="V389" t="s">
        <v>35</v>
      </c>
      <c r="W389" t="s">
        <v>100</v>
      </c>
      <c r="X389">
        <v>0</v>
      </c>
      <c r="Y389">
        <v>0</v>
      </c>
      <c r="Z389">
        <v>0</v>
      </c>
      <c r="AA389">
        <v>1</v>
      </c>
      <c r="AB389">
        <v>2</v>
      </c>
      <c r="AC389" s="3">
        <v>45514</v>
      </c>
      <c r="AD389" s="2" t="str">
        <f t="shared" si="13"/>
        <v>Contacted</v>
      </c>
      <c r="AE389">
        <v>9</v>
      </c>
      <c r="AF389" t="s">
        <v>38</v>
      </c>
      <c r="AG389" t="b">
        <v>1</v>
      </c>
      <c r="AH389" t="b">
        <v>0</v>
      </c>
      <c r="AI389" t="str">
        <f ca="1">IF(OR(Table1[[#This Row],[is_active]]="FALSE",Table1[[#This Row],[Days_Since_Last_Purchase]]&gt;90),"Churned","Active")</f>
        <v>Churned</v>
      </c>
    </row>
    <row r="390" spans="1:35" x14ac:dyDescent="0.25">
      <c r="A390" t="s">
        <v>466</v>
      </c>
      <c r="B390" s="1">
        <v>44648</v>
      </c>
      <c r="C390" t="str">
        <f>TEXT(Table1[[#This Row],[signup_date]],"yyyy")</f>
        <v>2022</v>
      </c>
      <c r="D390" t="str">
        <f>TEXT(Table1[[#This Row],[signup_date]],"mmm")</f>
        <v>Mar</v>
      </c>
      <c r="E390" s="3">
        <v>44835</v>
      </c>
      <c r="F390" s="3">
        <v>44845</v>
      </c>
      <c r="G390" s="3" t="str">
        <f>TEXT(Table1[[#This Row],[last_purchase_date]],"yyyy")</f>
        <v>2022</v>
      </c>
      <c r="H390" s="2">
        <f ca="1">IFERROR(TODAY()-Table1[[#This Row],[signup_date]]," - ")</f>
        <v>1332</v>
      </c>
      <c r="I390" s="2">
        <f ca="1">IFERROR(TODAY()-Table1[[#This Row],[last_purchase_date]]," - ")</f>
        <v>1135</v>
      </c>
      <c r="J390" s="2">
        <f ca="1">IFERROR(1/Table1[[#This Row],[Days_Since_Last_Purchase]],0)</f>
        <v>8.81057268722467E-4</v>
      </c>
      <c r="K390" s="3" t="str">
        <f t="shared" si="12"/>
        <v>Has Purchased</v>
      </c>
      <c r="L390">
        <v>4</v>
      </c>
      <c r="M390">
        <v>287.42</v>
      </c>
      <c r="N390">
        <v>71.86</v>
      </c>
      <c r="O390">
        <v>76.84</v>
      </c>
      <c r="P390" t="s">
        <v>65</v>
      </c>
      <c r="Q390" t="s">
        <v>95</v>
      </c>
      <c r="R390" t="s">
        <v>48</v>
      </c>
      <c r="S390">
        <v>19</v>
      </c>
      <c r="T390" t="s">
        <v>49</v>
      </c>
      <c r="U390" t="s">
        <v>82</v>
      </c>
      <c r="V390" t="s">
        <v>63</v>
      </c>
      <c r="W390" t="s">
        <v>36</v>
      </c>
      <c r="X390">
        <v>0</v>
      </c>
      <c r="Y390">
        <v>0</v>
      </c>
      <c r="Z390">
        <v>0</v>
      </c>
      <c r="AA390">
        <v>0</v>
      </c>
      <c r="AB390">
        <v>1</v>
      </c>
      <c r="AC390" s="3">
        <v>45697</v>
      </c>
      <c r="AD390" s="2" t="str">
        <f t="shared" si="13"/>
        <v>Contacted</v>
      </c>
      <c r="AE390">
        <v>0</v>
      </c>
      <c r="AF390" t="s">
        <v>38</v>
      </c>
      <c r="AG390" t="b">
        <v>1</v>
      </c>
      <c r="AH390" t="b">
        <v>0</v>
      </c>
      <c r="AI390" t="str">
        <f ca="1">IF(OR(Table1[[#This Row],[is_active]]="FALSE",Table1[[#This Row],[Days_Since_Last_Purchase]]&gt;90),"Churned","Active")</f>
        <v>Churned</v>
      </c>
    </row>
    <row r="391" spans="1:35" x14ac:dyDescent="0.25">
      <c r="A391" t="s">
        <v>467</v>
      </c>
      <c r="B391" s="1">
        <v>45182</v>
      </c>
      <c r="C391" t="str">
        <f>TEXT(Table1[[#This Row],[signup_date]],"yyyy")</f>
        <v>2023</v>
      </c>
      <c r="D391" t="str">
        <f>TEXT(Table1[[#This Row],[signup_date]],"mmm")</f>
        <v>Sep</v>
      </c>
      <c r="E391" s="3">
        <v>45781</v>
      </c>
      <c r="F391" s="3">
        <v>45931</v>
      </c>
      <c r="G391" s="3" t="str">
        <f>TEXT(Table1[[#This Row],[last_purchase_date]],"yyyy")</f>
        <v>2025</v>
      </c>
      <c r="H391" s="2">
        <f ca="1">IFERROR(TODAY()-Table1[[#This Row],[signup_date]]," - ")</f>
        <v>798</v>
      </c>
      <c r="I391" s="2">
        <f ca="1">IFERROR(TODAY()-Table1[[#This Row],[last_purchase_date]]," - ")</f>
        <v>49</v>
      </c>
      <c r="J391" s="2">
        <f ca="1">IFERROR(1/Table1[[#This Row],[Days_Since_Last_Purchase]],0)</f>
        <v>2.0408163265306121E-2</v>
      </c>
      <c r="K391" s="3" t="str">
        <f t="shared" si="12"/>
        <v>Has Purchased</v>
      </c>
      <c r="L391">
        <v>3</v>
      </c>
      <c r="M391">
        <v>263.13</v>
      </c>
      <c r="N391">
        <v>87.71</v>
      </c>
      <c r="O391">
        <v>128.82</v>
      </c>
      <c r="P391" t="s">
        <v>65</v>
      </c>
      <c r="Q391" t="s">
        <v>32</v>
      </c>
      <c r="R391" t="s">
        <v>48</v>
      </c>
      <c r="S391">
        <v>16</v>
      </c>
      <c r="T391" t="s">
        <v>49</v>
      </c>
      <c r="U391" t="s">
        <v>43</v>
      </c>
      <c r="V391" t="s">
        <v>67</v>
      </c>
      <c r="W391" t="s">
        <v>85</v>
      </c>
      <c r="X391">
        <v>1</v>
      </c>
      <c r="Y391">
        <v>0</v>
      </c>
      <c r="Z391">
        <v>0</v>
      </c>
      <c r="AA391">
        <v>0</v>
      </c>
      <c r="AB391">
        <v>0</v>
      </c>
      <c r="AC391" s="3">
        <v>45901</v>
      </c>
      <c r="AD391" s="2" t="str">
        <f t="shared" si="13"/>
        <v>Contacted</v>
      </c>
      <c r="AE391">
        <v>4</v>
      </c>
      <c r="AF391" t="s">
        <v>38</v>
      </c>
      <c r="AG391" t="b">
        <v>1</v>
      </c>
      <c r="AH391" t="b">
        <v>0</v>
      </c>
      <c r="AI391" t="str">
        <f ca="1">IF(OR(Table1[[#This Row],[is_active]]="FALSE",Table1[[#This Row],[Days_Since_Last_Purchase]]&gt;90),"Churned","Active")</f>
        <v>Active</v>
      </c>
    </row>
    <row r="392" spans="1:35" x14ac:dyDescent="0.25">
      <c r="A392" t="s">
        <v>468</v>
      </c>
      <c r="B392" s="1">
        <v>45151</v>
      </c>
      <c r="C392" t="str">
        <f>TEXT(Table1[[#This Row],[signup_date]],"yyyy")</f>
        <v>2023</v>
      </c>
      <c r="D392" t="str">
        <f>TEXT(Table1[[#This Row],[signup_date]],"mmm")</f>
        <v>Aug</v>
      </c>
      <c r="E392" s="3" t="s">
        <v>2542</v>
      </c>
      <c r="F392" s="3" t="s">
        <v>2542</v>
      </c>
      <c r="G392" s="3" t="str">
        <f>TEXT(Table1[[#This Row],[last_purchase_date]],"yyyy")</f>
        <v>-</v>
      </c>
      <c r="H392" s="2">
        <f ca="1">IFERROR(TODAY()-Table1[[#This Row],[signup_date]]," - ")</f>
        <v>829</v>
      </c>
      <c r="I392" s="2" t="str">
        <f ca="1">IFERROR(TODAY()-Table1[[#This Row],[last_purchase_date]]," - ")</f>
        <v xml:space="preserve"> - </v>
      </c>
      <c r="J392" s="2">
        <f ca="1">IFERROR(1/Table1[[#This Row],[Days_Since_Last_Purchase]],0)</f>
        <v>0</v>
      </c>
      <c r="K392" s="3" t="str">
        <f t="shared" si="12"/>
        <v>Never Purchase</v>
      </c>
      <c r="L392">
        <v>0</v>
      </c>
      <c r="M392">
        <v>0</v>
      </c>
      <c r="N392">
        <v>0</v>
      </c>
      <c r="O392">
        <v>0</v>
      </c>
      <c r="P392" t="s">
        <v>65</v>
      </c>
      <c r="Q392" t="s">
        <v>62</v>
      </c>
      <c r="R392" t="s">
        <v>48</v>
      </c>
      <c r="S392">
        <v>23</v>
      </c>
      <c r="T392" t="s">
        <v>70</v>
      </c>
      <c r="U392" t="s">
        <v>66</v>
      </c>
      <c r="V392" t="s">
        <v>44</v>
      </c>
      <c r="W392" t="s">
        <v>36</v>
      </c>
      <c r="X392">
        <v>1</v>
      </c>
      <c r="Y392">
        <v>0</v>
      </c>
      <c r="Z392">
        <v>0</v>
      </c>
      <c r="AA392">
        <v>0</v>
      </c>
      <c r="AB392">
        <v>0</v>
      </c>
      <c r="AC392" s="2" t="s">
        <v>2542</v>
      </c>
      <c r="AD392" s="2" t="str">
        <f t="shared" si="13"/>
        <v>Never Contacted</v>
      </c>
      <c r="AE392">
        <v>0</v>
      </c>
      <c r="AF392" t="s">
        <v>73</v>
      </c>
      <c r="AG392" t="b">
        <v>1</v>
      </c>
      <c r="AH392" t="b">
        <v>0</v>
      </c>
      <c r="AI392" t="str">
        <f ca="1">IF(OR(Table1[[#This Row],[is_active]]="FALSE",Table1[[#This Row],[Days_Since_Last_Purchase]]&gt;90),"Churned","Active")</f>
        <v>Churned</v>
      </c>
    </row>
    <row r="393" spans="1:35" x14ac:dyDescent="0.25">
      <c r="A393" t="s">
        <v>469</v>
      </c>
      <c r="B393" s="1">
        <v>44089</v>
      </c>
      <c r="C393" t="str">
        <f>TEXT(Table1[[#This Row],[signup_date]],"yyyy")</f>
        <v>2020</v>
      </c>
      <c r="D393" t="str">
        <f>TEXT(Table1[[#This Row],[signup_date]],"mmm")</f>
        <v>Sep</v>
      </c>
      <c r="E393" s="3">
        <v>45477</v>
      </c>
      <c r="F393" s="3">
        <v>45628</v>
      </c>
      <c r="G393" s="3" t="str">
        <f>TEXT(Table1[[#This Row],[last_purchase_date]],"yyyy")</f>
        <v>2024</v>
      </c>
      <c r="H393" s="2">
        <f ca="1">IFERROR(TODAY()-Table1[[#This Row],[signup_date]]," - ")</f>
        <v>1891</v>
      </c>
      <c r="I393" s="2">
        <f ca="1">IFERROR(TODAY()-Table1[[#This Row],[last_purchase_date]]," - ")</f>
        <v>352</v>
      </c>
      <c r="J393" s="2">
        <f ca="1">IFERROR(1/Table1[[#This Row],[Days_Since_Last_Purchase]],0)</f>
        <v>2.840909090909091E-3</v>
      </c>
      <c r="K393" s="3" t="str">
        <f t="shared" si="12"/>
        <v>Has Purchased</v>
      </c>
      <c r="L393">
        <v>4</v>
      </c>
      <c r="M393">
        <v>256.95999999999998</v>
      </c>
      <c r="N393">
        <v>64.239999999999995</v>
      </c>
      <c r="O393">
        <v>43.29</v>
      </c>
      <c r="P393" t="s">
        <v>65</v>
      </c>
      <c r="Q393" t="s">
        <v>41</v>
      </c>
      <c r="R393" t="s">
        <v>42</v>
      </c>
      <c r="S393">
        <v>34</v>
      </c>
      <c r="T393" t="s">
        <v>34</v>
      </c>
      <c r="U393" t="s">
        <v>43</v>
      </c>
      <c r="V393" t="s">
        <v>67</v>
      </c>
      <c r="W393" t="s">
        <v>72</v>
      </c>
      <c r="X393">
        <v>0</v>
      </c>
      <c r="Y393">
        <v>0</v>
      </c>
      <c r="Z393">
        <v>0</v>
      </c>
      <c r="AA393">
        <v>0</v>
      </c>
      <c r="AB393">
        <v>1</v>
      </c>
      <c r="AC393" s="2" t="s">
        <v>2542</v>
      </c>
      <c r="AD393" s="2" t="str">
        <f t="shared" si="13"/>
        <v>Never Contacted</v>
      </c>
      <c r="AE393">
        <v>0</v>
      </c>
      <c r="AF393" t="s">
        <v>73</v>
      </c>
      <c r="AG393" t="b">
        <v>1</v>
      </c>
      <c r="AH393" t="b">
        <v>0</v>
      </c>
      <c r="AI393" t="str">
        <f ca="1">IF(OR(Table1[[#This Row],[is_active]]="FALSE",Table1[[#This Row],[Days_Since_Last_Purchase]]&gt;90),"Churned","Active")</f>
        <v>Churned</v>
      </c>
    </row>
    <row r="394" spans="1:35" x14ac:dyDescent="0.25">
      <c r="A394" t="s">
        <v>470</v>
      </c>
      <c r="B394" s="1">
        <v>44864</v>
      </c>
      <c r="C394" t="str">
        <f>TEXT(Table1[[#This Row],[signup_date]],"yyyy")</f>
        <v>2022</v>
      </c>
      <c r="D394" t="str">
        <f>TEXT(Table1[[#This Row],[signup_date]],"mmm")</f>
        <v>Oct</v>
      </c>
      <c r="E394" s="3">
        <v>45285</v>
      </c>
      <c r="F394" s="3">
        <v>45696</v>
      </c>
      <c r="G394" s="3" t="str">
        <f>TEXT(Table1[[#This Row],[last_purchase_date]],"yyyy")</f>
        <v>2025</v>
      </c>
      <c r="H394" s="2">
        <f ca="1">IFERROR(TODAY()-Table1[[#This Row],[signup_date]]," - ")</f>
        <v>1116</v>
      </c>
      <c r="I394" s="2">
        <f ca="1">IFERROR(TODAY()-Table1[[#This Row],[last_purchase_date]]," - ")</f>
        <v>284</v>
      </c>
      <c r="J394" s="2">
        <f ca="1">IFERROR(1/Table1[[#This Row],[Days_Since_Last_Purchase]],0)</f>
        <v>3.5211267605633804E-3</v>
      </c>
      <c r="K394" s="3" t="str">
        <f t="shared" si="12"/>
        <v>Has Purchased</v>
      </c>
      <c r="L394">
        <v>2</v>
      </c>
      <c r="M394">
        <v>183.13</v>
      </c>
      <c r="N394">
        <v>91.57</v>
      </c>
      <c r="O394">
        <v>99.96</v>
      </c>
      <c r="P394" t="s">
        <v>31</v>
      </c>
      <c r="Q394" t="s">
        <v>60</v>
      </c>
      <c r="R394" t="s">
        <v>33</v>
      </c>
      <c r="S394">
        <v>24</v>
      </c>
      <c r="T394" t="s">
        <v>70</v>
      </c>
      <c r="U394" t="s">
        <v>35</v>
      </c>
      <c r="V394" t="s">
        <v>35</v>
      </c>
      <c r="W394" t="s">
        <v>57</v>
      </c>
      <c r="X394">
        <v>0</v>
      </c>
      <c r="Y394">
        <v>0</v>
      </c>
      <c r="Z394">
        <v>0</v>
      </c>
      <c r="AA394">
        <v>0</v>
      </c>
      <c r="AB394">
        <v>1</v>
      </c>
      <c r="AC394" s="3">
        <v>45506</v>
      </c>
      <c r="AD394" s="2" t="str">
        <f t="shared" si="13"/>
        <v>Contacted</v>
      </c>
      <c r="AE394">
        <v>0</v>
      </c>
      <c r="AF394" t="s">
        <v>52</v>
      </c>
      <c r="AG394" t="b">
        <v>1</v>
      </c>
      <c r="AH394" t="b">
        <v>1</v>
      </c>
      <c r="AI394" t="str">
        <f ca="1">IF(OR(Table1[[#This Row],[is_active]]="FALSE",Table1[[#This Row],[Days_Since_Last_Purchase]]&gt;90),"Churned","Active")</f>
        <v>Churned</v>
      </c>
    </row>
    <row r="395" spans="1:35" x14ac:dyDescent="0.25">
      <c r="A395" t="s">
        <v>471</v>
      </c>
      <c r="B395" s="1">
        <v>45630</v>
      </c>
      <c r="C395" t="str">
        <f>TEXT(Table1[[#This Row],[signup_date]],"yyyy")</f>
        <v>2024</v>
      </c>
      <c r="D395" t="str">
        <f>TEXT(Table1[[#This Row],[signup_date]],"mmm")</f>
        <v>Dec</v>
      </c>
      <c r="E395" s="3">
        <v>45719</v>
      </c>
      <c r="F395" s="3">
        <v>45942</v>
      </c>
      <c r="G395" s="3" t="str">
        <f>TEXT(Table1[[#This Row],[last_purchase_date]],"yyyy")</f>
        <v>2025</v>
      </c>
      <c r="H395" s="2">
        <f ca="1">IFERROR(TODAY()-Table1[[#This Row],[signup_date]]," - ")</f>
        <v>350</v>
      </c>
      <c r="I395" s="2">
        <f ca="1">IFERROR(TODAY()-Table1[[#This Row],[last_purchase_date]]," - ")</f>
        <v>38</v>
      </c>
      <c r="J395" s="2">
        <f ca="1">IFERROR(1/Table1[[#This Row],[Days_Since_Last_Purchase]],0)</f>
        <v>2.6315789473684209E-2</v>
      </c>
      <c r="K395" s="3" t="str">
        <f t="shared" si="12"/>
        <v>Has Purchased</v>
      </c>
      <c r="L395">
        <v>6</v>
      </c>
      <c r="M395">
        <v>376.13</v>
      </c>
      <c r="N395">
        <v>62.69</v>
      </c>
      <c r="O395">
        <v>39.43</v>
      </c>
      <c r="P395" t="s">
        <v>59</v>
      </c>
      <c r="Q395" t="s">
        <v>62</v>
      </c>
      <c r="R395" t="s">
        <v>42</v>
      </c>
      <c r="S395">
        <v>26</v>
      </c>
      <c r="T395" t="s">
        <v>70</v>
      </c>
      <c r="U395" t="s">
        <v>35</v>
      </c>
      <c r="V395" t="s">
        <v>63</v>
      </c>
      <c r="W395" t="s">
        <v>51</v>
      </c>
      <c r="X395">
        <v>0</v>
      </c>
      <c r="Y395">
        <v>0</v>
      </c>
      <c r="Z395">
        <v>0</v>
      </c>
      <c r="AA395">
        <v>0</v>
      </c>
      <c r="AB395">
        <v>3</v>
      </c>
      <c r="AC395" s="3">
        <v>45717</v>
      </c>
      <c r="AD395" s="2" t="str">
        <f t="shared" si="13"/>
        <v>Contacted</v>
      </c>
      <c r="AE395">
        <v>0</v>
      </c>
      <c r="AF395" t="s">
        <v>38</v>
      </c>
      <c r="AG395" t="b">
        <v>1</v>
      </c>
      <c r="AH395" t="b">
        <v>0</v>
      </c>
      <c r="AI395" t="str">
        <f ca="1">IF(OR(Table1[[#This Row],[is_active]]="FALSE",Table1[[#This Row],[Days_Since_Last_Purchase]]&gt;90),"Churned","Active")</f>
        <v>Active</v>
      </c>
    </row>
    <row r="396" spans="1:35" x14ac:dyDescent="0.25">
      <c r="A396" t="s">
        <v>472</v>
      </c>
      <c r="B396" s="1">
        <v>45338</v>
      </c>
      <c r="C396" t="str">
        <f>TEXT(Table1[[#This Row],[signup_date]],"yyyy")</f>
        <v>2024</v>
      </c>
      <c r="D396" t="str">
        <f>TEXT(Table1[[#This Row],[signup_date]],"mmm")</f>
        <v>Feb</v>
      </c>
      <c r="E396" s="3">
        <v>45596</v>
      </c>
      <c r="F396" s="3">
        <v>45813</v>
      </c>
      <c r="G396" s="3" t="str">
        <f>TEXT(Table1[[#This Row],[last_purchase_date]],"yyyy")</f>
        <v>2025</v>
      </c>
      <c r="H396" s="2">
        <f ca="1">IFERROR(TODAY()-Table1[[#This Row],[signup_date]]," - ")</f>
        <v>642</v>
      </c>
      <c r="I396" s="2">
        <f ca="1">IFERROR(TODAY()-Table1[[#This Row],[last_purchase_date]]," - ")</f>
        <v>167</v>
      </c>
      <c r="J396" s="2">
        <f ca="1">IFERROR(1/Table1[[#This Row],[Days_Since_Last_Purchase]],0)</f>
        <v>5.9880239520958087E-3</v>
      </c>
      <c r="K396" s="3" t="str">
        <f t="shared" si="12"/>
        <v>Has Purchased</v>
      </c>
      <c r="L396">
        <v>4</v>
      </c>
      <c r="M396">
        <v>229</v>
      </c>
      <c r="N396">
        <v>57.25</v>
      </c>
      <c r="O396">
        <v>38.74</v>
      </c>
      <c r="P396" t="s">
        <v>40</v>
      </c>
      <c r="Q396" t="s">
        <v>95</v>
      </c>
      <c r="R396" t="s">
        <v>48</v>
      </c>
      <c r="S396">
        <v>23</v>
      </c>
      <c r="T396" t="s">
        <v>70</v>
      </c>
      <c r="U396" t="s">
        <v>50</v>
      </c>
      <c r="V396" t="s">
        <v>56</v>
      </c>
      <c r="W396" t="s">
        <v>35</v>
      </c>
      <c r="X396">
        <v>0</v>
      </c>
      <c r="Y396">
        <v>0</v>
      </c>
      <c r="Z396">
        <v>1</v>
      </c>
      <c r="AA396">
        <v>0</v>
      </c>
      <c r="AB396">
        <v>1</v>
      </c>
      <c r="AC396" s="2" t="s">
        <v>2542</v>
      </c>
      <c r="AD396" s="2" t="str">
        <f t="shared" si="13"/>
        <v>Never Contacted</v>
      </c>
      <c r="AE396">
        <v>0</v>
      </c>
      <c r="AF396" t="s">
        <v>38</v>
      </c>
      <c r="AG396" t="b">
        <v>1</v>
      </c>
      <c r="AH396" t="b">
        <v>0</v>
      </c>
      <c r="AI396" t="str">
        <f ca="1">IF(OR(Table1[[#This Row],[is_active]]="FALSE",Table1[[#This Row],[Days_Since_Last_Purchase]]&gt;90),"Churned","Active")</f>
        <v>Churned</v>
      </c>
    </row>
    <row r="397" spans="1:35" x14ac:dyDescent="0.25">
      <c r="A397" t="s">
        <v>473</v>
      </c>
      <c r="B397" s="1">
        <v>44672</v>
      </c>
      <c r="C397" t="str">
        <f>TEXT(Table1[[#This Row],[signup_date]],"yyyy")</f>
        <v>2022</v>
      </c>
      <c r="D397" t="str">
        <f>TEXT(Table1[[#This Row],[signup_date]],"mmm")</f>
        <v>Apr</v>
      </c>
      <c r="E397" s="3">
        <v>45171</v>
      </c>
      <c r="F397" s="3">
        <v>45225</v>
      </c>
      <c r="G397" s="3" t="str">
        <f>TEXT(Table1[[#This Row],[last_purchase_date]],"yyyy")</f>
        <v>2023</v>
      </c>
      <c r="H397" s="2">
        <f ca="1">IFERROR(TODAY()-Table1[[#This Row],[signup_date]]," - ")</f>
        <v>1308</v>
      </c>
      <c r="I397" s="2">
        <f ca="1">IFERROR(TODAY()-Table1[[#This Row],[last_purchase_date]]," - ")</f>
        <v>755</v>
      </c>
      <c r="J397" s="2">
        <f ca="1">IFERROR(1/Table1[[#This Row],[Days_Since_Last_Purchase]],0)</f>
        <v>1.3245033112582781E-3</v>
      </c>
      <c r="K397" s="3" t="str">
        <f t="shared" si="12"/>
        <v>Has Purchased</v>
      </c>
      <c r="L397">
        <v>3</v>
      </c>
      <c r="M397">
        <v>84.12</v>
      </c>
      <c r="N397">
        <v>28.04</v>
      </c>
      <c r="O397">
        <v>22.52</v>
      </c>
      <c r="P397" t="s">
        <v>87</v>
      </c>
      <c r="Q397" t="s">
        <v>76</v>
      </c>
      <c r="R397" t="s">
        <v>42</v>
      </c>
      <c r="S397">
        <v>34</v>
      </c>
      <c r="T397" t="s">
        <v>34</v>
      </c>
      <c r="U397" t="s">
        <v>43</v>
      </c>
      <c r="V397" t="s">
        <v>44</v>
      </c>
      <c r="W397" t="s">
        <v>36</v>
      </c>
      <c r="X397">
        <v>0</v>
      </c>
      <c r="Y397">
        <v>0</v>
      </c>
      <c r="Z397">
        <v>0</v>
      </c>
      <c r="AA397">
        <v>2</v>
      </c>
      <c r="AB397">
        <v>1</v>
      </c>
      <c r="AC397" s="3">
        <v>45365</v>
      </c>
      <c r="AD397" s="2" t="str">
        <f t="shared" si="13"/>
        <v>Contacted</v>
      </c>
      <c r="AE397">
        <v>0</v>
      </c>
      <c r="AF397" t="s">
        <v>52</v>
      </c>
      <c r="AG397" t="b">
        <v>1</v>
      </c>
      <c r="AH397" t="b">
        <v>0</v>
      </c>
      <c r="AI397" t="str">
        <f ca="1">IF(OR(Table1[[#This Row],[is_active]]="FALSE",Table1[[#This Row],[Days_Since_Last_Purchase]]&gt;90),"Churned","Active")</f>
        <v>Churned</v>
      </c>
    </row>
    <row r="398" spans="1:35" x14ac:dyDescent="0.25">
      <c r="A398" t="s">
        <v>474</v>
      </c>
      <c r="B398" s="1">
        <v>44887</v>
      </c>
      <c r="C398" t="str">
        <f>TEXT(Table1[[#This Row],[signup_date]],"yyyy")</f>
        <v>2022</v>
      </c>
      <c r="D398" t="str">
        <f>TEXT(Table1[[#This Row],[signup_date]],"mmm")</f>
        <v>Nov</v>
      </c>
      <c r="E398" s="3">
        <v>45443</v>
      </c>
      <c r="F398" s="3">
        <v>45925</v>
      </c>
      <c r="G398" s="3" t="str">
        <f>TEXT(Table1[[#This Row],[last_purchase_date]],"yyyy")</f>
        <v>2025</v>
      </c>
      <c r="H398" s="2">
        <f ca="1">IFERROR(TODAY()-Table1[[#This Row],[signup_date]]," - ")</f>
        <v>1093</v>
      </c>
      <c r="I398" s="2">
        <f ca="1">IFERROR(TODAY()-Table1[[#This Row],[last_purchase_date]]," - ")</f>
        <v>55</v>
      </c>
      <c r="J398" s="2">
        <f ca="1">IFERROR(1/Table1[[#This Row],[Days_Since_Last_Purchase]],0)</f>
        <v>1.8181818181818181E-2</v>
      </c>
      <c r="K398" s="3" t="str">
        <f t="shared" si="12"/>
        <v>Has Purchased</v>
      </c>
      <c r="L398">
        <v>2</v>
      </c>
      <c r="M398">
        <v>44.55</v>
      </c>
      <c r="N398">
        <v>22.28</v>
      </c>
      <c r="O398">
        <v>20.239999999999998</v>
      </c>
      <c r="P398" t="s">
        <v>87</v>
      </c>
      <c r="Q398" t="s">
        <v>80</v>
      </c>
      <c r="R398" t="s">
        <v>48</v>
      </c>
      <c r="S398">
        <v>40</v>
      </c>
      <c r="T398" t="s">
        <v>34</v>
      </c>
      <c r="U398" t="s">
        <v>43</v>
      </c>
      <c r="V398" t="s">
        <v>63</v>
      </c>
      <c r="W398" t="s">
        <v>96</v>
      </c>
      <c r="X398">
        <v>1</v>
      </c>
      <c r="Y398">
        <v>0</v>
      </c>
      <c r="Z398">
        <v>0</v>
      </c>
      <c r="AA398">
        <v>0</v>
      </c>
      <c r="AB398">
        <v>1</v>
      </c>
      <c r="AC398" s="3">
        <v>45432</v>
      </c>
      <c r="AD398" s="2" t="str">
        <f t="shared" si="13"/>
        <v>Contacted</v>
      </c>
      <c r="AE398">
        <v>4</v>
      </c>
      <c r="AF398" t="s">
        <v>52</v>
      </c>
      <c r="AG398" t="b">
        <v>1</v>
      </c>
      <c r="AH398" t="b">
        <v>1</v>
      </c>
      <c r="AI398" t="str">
        <f ca="1">IF(OR(Table1[[#This Row],[is_active]]="FALSE",Table1[[#This Row],[Days_Since_Last_Purchase]]&gt;90),"Churned","Active")</f>
        <v>Active</v>
      </c>
    </row>
    <row r="399" spans="1:35" x14ac:dyDescent="0.25">
      <c r="A399" t="s">
        <v>475</v>
      </c>
      <c r="B399" s="1">
        <v>43847</v>
      </c>
      <c r="C399" t="str">
        <f>TEXT(Table1[[#This Row],[signup_date]],"yyyy")</f>
        <v>2020</v>
      </c>
      <c r="D399" t="str">
        <f>TEXT(Table1[[#This Row],[signup_date]],"mmm")</f>
        <v>Jan</v>
      </c>
      <c r="E399" s="3">
        <v>45930</v>
      </c>
      <c r="F399" s="3">
        <v>45944</v>
      </c>
      <c r="G399" s="3" t="str">
        <f>TEXT(Table1[[#This Row],[last_purchase_date]],"yyyy")</f>
        <v>2025</v>
      </c>
      <c r="H399" s="2">
        <f ca="1">IFERROR(TODAY()-Table1[[#This Row],[signup_date]]," - ")</f>
        <v>2133</v>
      </c>
      <c r="I399" s="2">
        <f ca="1">IFERROR(TODAY()-Table1[[#This Row],[last_purchase_date]]," - ")</f>
        <v>36</v>
      </c>
      <c r="J399" s="2">
        <f ca="1">IFERROR(1/Table1[[#This Row],[Days_Since_Last_Purchase]],0)</f>
        <v>2.7777777777777776E-2</v>
      </c>
      <c r="K399" s="3" t="str">
        <f t="shared" si="12"/>
        <v>Has Purchased</v>
      </c>
      <c r="L399">
        <v>3</v>
      </c>
      <c r="M399">
        <v>169.46</v>
      </c>
      <c r="N399">
        <v>56.49</v>
      </c>
      <c r="O399">
        <v>55.16</v>
      </c>
      <c r="P399" t="s">
        <v>40</v>
      </c>
      <c r="Q399" t="s">
        <v>54</v>
      </c>
      <c r="R399" t="s">
        <v>33</v>
      </c>
      <c r="S399">
        <v>50</v>
      </c>
      <c r="T399" t="s">
        <v>34</v>
      </c>
      <c r="U399" t="s">
        <v>90</v>
      </c>
      <c r="V399" t="s">
        <v>56</v>
      </c>
      <c r="W399" t="s">
        <v>100</v>
      </c>
      <c r="X399">
        <v>0</v>
      </c>
      <c r="Y399">
        <v>1</v>
      </c>
      <c r="Z399">
        <v>0</v>
      </c>
      <c r="AA399">
        <v>0</v>
      </c>
      <c r="AB399">
        <v>1</v>
      </c>
      <c r="AC399" s="3">
        <v>44371</v>
      </c>
      <c r="AD399" s="2" t="str">
        <f t="shared" si="13"/>
        <v>Contacted</v>
      </c>
      <c r="AE399">
        <v>2</v>
      </c>
      <c r="AF399" t="s">
        <v>38</v>
      </c>
      <c r="AG399" t="b">
        <v>1</v>
      </c>
      <c r="AH399" t="b">
        <v>1</v>
      </c>
      <c r="AI399" t="str">
        <f ca="1">IF(OR(Table1[[#This Row],[is_active]]="FALSE",Table1[[#This Row],[Days_Since_Last_Purchase]]&gt;90),"Churned","Active")</f>
        <v>Active</v>
      </c>
    </row>
    <row r="400" spans="1:35" x14ac:dyDescent="0.25">
      <c r="A400" t="s">
        <v>476</v>
      </c>
      <c r="B400" s="1">
        <v>45407</v>
      </c>
      <c r="C400" t="str">
        <f>TEXT(Table1[[#This Row],[signup_date]],"yyyy")</f>
        <v>2024</v>
      </c>
      <c r="D400" t="str">
        <f>TEXT(Table1[[#This Row],[signup_date]],"mmm")</f>
        <v>Apr</v>
      </c>
      <c r="E400" s="3">
        <v>45762</v>
      </c>
      <c r="F400" s="3">
        <v>45836</v>
      </c>
      <c r="G400" s="3" t="str">
        <f>TEXT(Table1[[#This Row],[last_purchase_date]],"yyyy")</f>
        <v>2025</v>
      </c>
      <c r="H400" s="2">
        <f ca="1">IFERROR(TODAY()-Table1[[#This Row],[signup_date]]," - ")</f>
        <v>573</v>
      </c>
      <c r="I400" s="2">
        <f ca="1">IFERROR(TODAY()-Table1[[#This Row],[last_purchase_date]]," - ")</f>
        <v>144</v>
      </c>
      <c r="J400" s="2">
        <f ca="1">IFERROR(1/Table1[[#This Row],[Days_Since_Last_Purchase]],0)</f>
        <v>6.9444444444444441E-3</v>
      </c>
      <c r="K400" s="3" t="str">
        <f t="shared" si="12"/>
        <v>Has Purchased</v>
      </c>
      <c r="L400">
        <v>4</v>
      </c>
      <c r="M400">
        <v>4.1900000000000004</v>
      </c>
      <c r="N400">
        <v>1.05</v>
      </c>
      <c r="O400">
        <v>0.85</v>
      </c>
      <c r="P400" t="s">
        <v>47</v>
      </c>
      <c r="Q400" t="s">
        <v>41</v>
      </c>
      <c r="R400" t="s">
        <v>48</v>
      </c>
      <c r="S400">
        <v>16</v>
      </c>
      <c r="T400" t="s">
        <v>49</v>
      </c>
      <c r="U400" t="s">
        <v>82</v>
      </c>
      <c r="V400" t="s">
        <v>63</v>
      </c>
      <c r="W400" t="s">
        <v>51</v>
      </c>
      <c r="X400">
        <v>0</v>
      </c>
      <c r="Y400">
        <v>0</v>
      </c>
      <c r="Z400">
        <v>0</v>
      </c>
      <c r="AA400">
        <v>0</v>
      </c>
      <c r="AB400">
        <v>1</v>
      </c>
      <c r="AC400" s="3">
        <v>45747</v>
      </c>
      <c r="AD400" s="2" t="str">
        <f t="shared" si="13"/>
        <v>Contacted</v>
      </c>
      <c r="AE400">
        <v>10</v>
      </c>
      <c r="AF400" t="s">
        <v>38</v>
      </c>
      <c r="AG400" t="b">
        <v>0</v>
      </c>
      <c r="AH400" t="b">
        <v>0</v>
      </c>
      <c r="AI400" t="str">
        <f ca="1">IF(OR(Table1[[#This Row],[is_active]]="FALSE",Table1[[#This Row],[Days_Since_Last_Purchase]]&gt;90),"Churned","Active")</f>
        <v>Churned</v>
      </c>
    </row>
    <row r="401" spans="1:35" x14ac:dyDescent="0.25">
      <c r="A401" t="s">
        <v>477</v>
      </c>
      <c r="B401" s="1">
        <v>44992</v>
      </c>
      <c r="C401" t="str">
        <f>TEXT(Table1[[#This Row],[signup_date]],"yyyy")</f>
        <v>2023</v>
      </c>
      <c r="D401" t="str">
        <f>TEXT(Table1[[#This Row],[signup_date]],"mmm")</f>
        <v>Mar</v>
      </c>
      <c r="E401" s="3">
        <v>45182</v>
      </c>
      <c r="F401" s="3">
        <v>45196</v>
      </c>
      <c r="G401" s="3" t="str">
        <f>TEXT(Table1[[#This Row],[last_purchase_date]],"yyyy")</f>
        <v>2023</v>
      </c>
      <c r="H401" s="2">
        <f ca="1">IFERROR(TODAY()-Table1[[#This Row],[signup_date]]," - ")</f>
        <v>988</v>
      </c>
      <c r="I401" s="2">
        <f ca="1">IFERROR(TODAY()-Table1[[#This Row],[last_purchase_date]]," - ")</f>
        <v>784</v>
      </c>
      <c r="J401" s="2">
        <f ca="1">IFERROR(1/Table1[[#This Row],[Days_Since_Last_Purchase]],0)</f>
        <v>1.2755102040816326E-3</v>
      </c>
      <c r="K401" s="3" t="str">
        <f t="shared" si="12"/>
        <v>Has Purchased</v>
      </c>
      <c r="L401">
        <v>2</v>
      </c>
      <c r="M401">
        <v>70.400000000000006</v>
      </c>
      <c r="N401">
        <v>35.200000000000003</v>
      </c>
      <c r="O401">
        <v>73.62</v>
      </c>
      <c r="P401" t="s">
        <v>59</v>
      </c>
      <c r="Q401" t="s">
        <v>60</v>
      </c>
      <c r="R401" t="s">
        <v>48</v>
      </c>
      <c r="S401">
        <v>37</v>
      </c>
      <c r="T401" t="s">
        <v>34</v>
      </c>
      <c r="U401" t="s">
        <v>50</v>
      </c>
      <c r="V401" t="s">
        <v>63</v>
      </c>
      <c r="W401" t="s">
        <v>85</v>
      </c>
      <c r="X401">
        <v>0</v>
      </c>
      <c r="Y401">
        <v>0</v>
      </c>
      <c r="Z401">
        <v>1</v>
      </c>
      <c r="AA401">
        <v>0</v>
      </c>
      <c r="AB401">
        <v>1</v>
      </c>
      <c r="AC401" s="2" t="s">
        <v>2542</v>
      </c>
      <c r="AD401" s="2" t="str">
        <f t="shared" si="13"/>
        <v>Never Contacted</v>
      </c>
      <c r="AE401">
        <v>2</v>
      </c>
      <c r="AF401" t="s">
        <v>73</v>
      </c>
      <c r="AG401" t="b">
        <v>0</v>
      </c>
      <c r="AH401" t="b">
        <v>0</v>
      </c>
      <c r="AI401" t="str">
        <f ca="1">IF(OR(Table1[[#This Row],[is_active]]="FALSE",Table1[[#This Row],[Days_Since_Last_Purchase]]&gt;90),"Churned","Active")</f>
        <v>Churned</v>
      </c>
    </row>
    <row r="402" spans="1:35" x14ac:dyDescent="0.25">
      <c r="A402" t="s">
        <v>478</v>
      </c>
      <c r="B402" s="1">
        <v>44272</v>
      </c>
      <c r="C402" t="str">
        <f>TEXT(Table1[[#This Row],[signup_date]],"yyyy")</f>
        <v>2021</v>
      </c>
      <c r="D402" t="str">
        <f>TEXT(Table1[[#This Row],[signup_date]],"mmm")</f>
        <v>Mar</v>
      </c>
      <c r="E402" s="3">
        <v>45347</v>
      </c>
      <c r="F402" s="3">
        <v>45592</v>
      </c>
      <c r="G402" s="3" t="str">
        <f>TEXT(Table1[[#This Row],[last_purchase_date]],"yyyy")</f>
        <v>2024</v>
      </c>
      <c r="H402" s="2">
        <f ca="1">IFERROR(TODAY()-Table1[[#This Row],[signup_date]]," - ")</f>
        <v>1708</v>
      </c>
      <c r="I402" s="2">
        <f ca="1">IFERROR(TODAY()-Table1[[#This Row],[last_purchase_date]]," - ")</f>
        <v>388</v>
      </c>
      <c r="J402" s="2">
        <f ca="1">IFERROR(1/Table1[[#This Row],[Days_Since_Last_Purchase]],0)</f>
        <v>2.5773195876288659E-3</v>
      </c>
      <c r="K402" s="3" t="str">
        <f t="shared" si="12"/>
        <v>Has Purchased</v>
      </c>
      <c r="L402">
        <v>4</v>
      </c>
      <c r="M402">
        <v>292.16000000000003</v>
      </c>
      <c r="N402">
        <v>73.040000000000006</v>
      </c>
      <c r="O402">
        <v>0</v>
      </c>
      <c r="P402" t="s">
        <v>87</v>
      </c>
      <c r="Q402" t="s">
        <v>69</v>
      </c>
      <c r="R402" t="s">
        <v>48</v>
      </c>
      <c r="S402">
        <v>34</v>
      </c>
      <c r="T402" t="s">
        <v>34</v>
      </c>
      <c r="U402" t="s">
        <v>66</v>
      </c>
      <c r="V402" t="s">
        <v>56</v>
      </c>
      <c r="W402" t="s">
        <v>57</v>
      </c>
      <c r="X402">
        <v>0</v>
      </c>
      <c r="Y402">
        <v>0</v>
      </c>
      <c r="Z402">
        <v>0</v>
      </c>
      <c r="AA402">
        <v>0</v>
      </c>
      <c r="AB402">
        <v>0</v>
      </c>
      <c r="AC402" s="2" t="s">
        <v>2542</v>
      </c>
      <c r="AD402" s="2" t="str">
        <f t="shared" si="13"/>
        <v>Never Contacted</v>
      </c>
      <c r="AE402">
        <v>0</v>
      </c>
      <c r="AF402" t="s">
        <v>52</v>
      </c>
      <c r="AG402" t="b">
        <v>1</v>
      </c>
      <c r="AH402" t="b">
        <v>0</v>
      </c>
      <c r="AI402" t="str">
        <f ca="1">IF(OR(Table1[[#This Row],[is_active]]="FALSE",Table1[[#This Row],[Days_Since_Last_Purchase]]&gt;90),"Churned","Active")</f>
        <v>Churned</v>
      </c>
    </row>
    <row r="403" spans="1:35" x14ac:dyDescent="0.25">
      <c r="A403" t="s">
        <v>479</v>
      </c>
      <c r="B403" s="1">
        <v>43961</v>
      </c>
      <c r="C403" t="str">
        <f>TEXT(Table1[[#This Row],[signup_date]],"yyyy")</f>
        <v>2020</v>
      </c>
      <c r="D403" t="str">
        <f>TEXT(Table1[[#This Row],[signup_date]],"mmm")</f>
        <v>May</v>
      </c>
      <c r="E403" s="3">
        <v>45929</v>
      </c>
      <c r="F403" s="3">
        <v>45944</v>
      </c>
      <c r="G403" s="3" t="str">
        <f>TEXT(Table1[[#This Row],[last_purchase_date]],"yyyy")</f>
        <v>2025</v>
      </c>
      <c r="H403" s="2">
        <f ca="1">IFERROR(TODAY()-Table1[[#This Row],[signup_date]]," - ")</f>
        <v>2019</v>
      </c>
      <c r="I403" s="2">
        <f ca="1">IFERROR(TODAY()-Table1[[#This Row],[last_purchase_date]]," - ")</f>
        <v>36</v>
      </c>
      <c r="J403" s="2">
        <f ca="1">IFERROR(1/Table1[[#This Row],[Days_Since_Last_Purchase]],0)</f>
        <v>2.7777777777777776E-2</v>
      </c>
      <c r="K403" s="3" t="str">
        <f t="shared" si="12"/>
        <v>Has Purchased</v>
      </c>
      <c r="L403">
        <v>1</v>
      </c>
      <c r="M403">
        <v>73.459999999999994</v>
      </c>
      <c r="N403">
        <v>73.459999999999994</v>
      </c>
      <c r="O403">
        <v>57.83</v>
      </c>
      <c r="P403" t="s">
        <v>47</v>
      </c>
      <c r="Q403" t="s">
        <v>69</v>
      </c>
      <c r="R403" t="s">
        <v>42</v>
      </c>
      <c r="S403">
        <v>26</v>
      </c>
      <c r="T403" t="s">
        <v>70</v>
      </c>
      <c r="U403" t="s">
        <v>66</v>
      </c>
      <c r="V403" t="s">
        <v>56</v>
      </c>
      <c r="W403" t="s">
        <v>85</v>
      </c>
      <c r="X403">
        <v>0</v>
      </c>
      <c r="Y403">
        <v>0</v>
      </c>
      <c r="Z403">
        <v>0</v>
      </c>
      <c r="AA403">
        <v>0</v>
      </c>
      <c r="AB403">
        <v>0</v>
      </c>
      <c r="AC403" s="3">
        <v>44215</v>
      </c>
      <c r="AD403" s="2" t="str">
        <f t="shared" si="13"/>
        <v>Contacted</v>
      </c>
      <c r="AE403">
        <v>0</v>
      </c>
      <c r="AF403" t="s">
        <v>73</v>
      </c>
      <c r="AG403" t="b">
        <v>1</v>
      </c>
      <c r="AH403" t="b">
        <v>0</v>
      </c>
      <c r="AI403" t="str">
        <f ca="1">IF(OR(Table1[[#This Row],[is_active]]="FALSE",Table1[[#This Row],[Days_Since_Last_Purchase]]&gt;90),"Churned","Active")</f>
        <v>Active</v>
      </c>
    </row>
    <row r="404" spans="1:35" x14ac:dyDescent="0.25">
      <c r="A404" t="s">
        <v>480</v>
      </c>
      <c r="B404" s="1">
        <v>45102</v>
      </c>
      <c r="C404" t="str">
        <f>TEXT(Table1[[#This Row],[signup_date]],"yyyy")</f>
        <v>2023</v>
      </c>
      <c r="D404" t="str">
        <f>TEXT(Table1[[#This Row],[signup_date]],"mmm")</f>
        <v>Jun</v>
      </c>
      <c r="E404" s="3">
        <v>45476</v>
      </c>
      <c r="F404" s="3">
        <v>45715</v>
      </c>
      <c r="G404" s="3" t="str">
        <f>TEXT(Table1[[#This Row],[last_purchase_date]],"yyyy")</f>
        <v>2025</v>
      </c>
      <c r="H404" s="2">
        <f ca="1">IFERROR(TODAY()-Table1[[#This Row],[signup_date]]," - ")</f>
        <v>878</v>
      </c>
      <c r="I404" s="2">
        <f ca="1">IFERROR(TODAY()-Table1[[#This Row],[last_purchase_date]]," - ")</f>
        <v>265</v>
      </c>
      <c r="J404" s="2">
        <f ca="1">IFERROR(1/Table1[[#This Row],[Days_Since_Last_Purchase]],0)</f>
        <v>3.7735849056603774E-3</v>
      </c>
      <c r="K404" s="3" t="str">
        <f t="shared" si="12"/>
        <v>Has Purchased</v>
      </c>
      <c r="L404">
        <v>3</v>
      </c>
      <c r="M404">
        <v>134.69999999999999</v>
      </c>
      <c r="N404">
        <v>44.9</v>
      </c>
      <c r="O404">
        <v>77.66</v>
      </c>
      <c r="P404" t="s">
        <v>59</v>
      </c>
      <c r="Q404" t="s">
        <v>69</v>
      </c>
      <c r="R404" t="s">
        <v>48</v>
      </c>
      <c r="S404">
        <v>38</v>
      </c>
      <c r="T404" t="s">
        <v>34</v>
      </c>
      <c r="U404" t="s">
        <v>82</v>
      </c>
      <c r="V404" t="s">
        <v>35</v>
      </c>
      <c r="W404" t="s">
        <v>72</v>
      </c>
      <c r="X404">
        <v>0</v>
      </c>
      <c r="Y404">
        <v>0</v>
      </c>
      <c r="Z404">
        <v>0</v>
      </c>
      <c r="AA404">
        <v>0</v>
      </c>
      <c r="AB404">
        <v>1</v>
      </c>
      <c r="AC404" s="2" t="s">
        <v>2542</v>
      </c>
      <c r="AD404" s="2" t="str">
        <f t="shared" si="13"/>
        <v>Never Contacted</v>
      </c>
      <c r="AE404">
        <v>0</v>
      </c>
      <c r="AF404" t="s">
        <v>52</v>
      </c>
      <c r="AG404" t="b">
        <v>0</v>
      </c>
      <c r="AH404" t="b">
        <v>1</v>
      </c>
      <c r="AI404" t="str">
        <f ca="1">IF(OR(Table1[[#This Row],[is_active]]="FALSE",Table1[[#This Row],[Days_Since_Last_Purchase]]&gt;90),"Churned","Active")</f>
        <v>Churned</v>
      </c>
    </row>
    <row r="405" spans="1:35" x14ac:dyDescent="0.25">
      <c r="A405" t="s">
        <v>481</v>
      </c>
      <c r="B405" s="1">
        <v>44960</v>
      </c>
      <c r="C405" t="str">
        <f>TEXT(Table1[[#This Row],[signup_date]],"yyyy")</f>
        <v>2023</v>
      </c>
      <c r="D405" t="str">
        <f>TEXT(Table1[[#This Row],[signup_date]],"mmm")</f>
        <v>Feb</v>
      </c>
      <c r="E405" s="3">
        <v>45735</v>
      </c>
      <c r="F405" s="3">
        <v>45782</v>
      </c>
      <c r="G405" s="3" t="str">
        <f>TEXT(Table1[[#This Row],[last_purchase_date]],"yyyy")</f>
        <v>2025</v>
      </c>
      <c r="H405" s="2">
        <f ca="1">IFERROR(TODAY()-Table1[[#This Row],[signup_date]]," - ")</f>
        <v>1020</v>
      </c>
      <c r="I405" s="2">
        <f ca="1">IFERROR(TODAY()-Table1[[#This Row],[last_purchase_date]]," - ")</f>
        <v>198</v>
      </c>
      <c r="J405" s="2">
        <f ca="1">IFERROR(1/Table1[[#This Row],[Days_Since_Last_Purchase]],0)</f>
        <v>5.0505050505050509E-3</v>
      </c>
      <c r="K405" s="3" t="str">
        <f t="shared" si="12"/>
        <v>Has Purchased</v>
      </c>
      <c r="L405">
        <v>3</v>
      </c>
      <c r="M405">
        <v>245.68</v>
      </c>
      <c r="N405">
        <v>81.89</v>
      </c>
      <c r="O405">
        <v>0.5</v>
      </c>
      <c r="P405" t="s">
        <v>31</v>
      </c>
      <c r="Q405" t="s">
        <v>69</v>
      </c>
      <c r="R405" t="s">
        <v>48</v>
      </c>
      <c r="S405">
        <v>32</v>
      </c>
      <c r="T405" t="s">
        <v>34</v>
      </c>
      <c r="U405" t="s">
        <v>43</v>
      </c>
      <c r="V405" t="s">
        <v>67</v>
      </c>
      <c r="W405" t="s">
        <v>36</v>
      </c>
      <c r="X405">
        <v>0</v>
      </c>
      <c r="Y405">
        <v>0</v>
      </c>
      <c r="Z405">
        <v>0</v>
      </c>
      <c r="AA405">
        <v>1</v>
      </c>
      <c r="AB405">
        <v>1</v>
      </c>
      <c r="AC405" s="3">
        <v>45443</v>
      </c>
      <c r="AD405" s="2" t="str">
        <f t="shared" si="13"/>
        <v>Contacted</v>
      </c>
      <c r="AE405">
        <v>0</v>
      </c>
      <c r="AF405" t="s">
        <v>52</v>
      </c>
      <c r="AG405" t="b">
        <v>0</v>
      </c>
      <c r="AH405" t="b">
        <v>0</v>
      </c>
      <c r="AI405" t="str">
        <f ca="1">IF(OR(Table1[[#This Row],[is_active]]="FALSE",Table1[[#This Row],[Days_Since_Last_Purchase]]&gt;90),"Churned","Active")</f>
        <v>Churned</v>
      </c>
    </row>
    <row r="406" spans="1:35" x14ac:dyDescent="0.25">
      <c r="A406" t="s">
        <v>482</v>
      </c>
      <c r="B406" s="1">
        <v>45213</v>
      </c>
      <c r="C406" t="str">
        <f>TEXT(Table1[[#This Row],[signup_date]],"yyyy")</f>
        <v>2023</v>
      </c>
      <c r="D406" t="str">
        <f>TEXT(Table1[[#This Row],[signup_date]],"mmm")</f>
        <v>Oct</v>
      </c>
      <c r="E406" s="3">
        <v>45356</v>
      </c>
      <c r="F406" s="3">
        <v>45841</v>
      </c>
      <c r="G406" s="3" t="str">
        <f>TEXT(Table1[[#This Row],[last_purchase_date]],"yyyy")</f>
        <v>2025</v>
      </c>
      <c r="H406" s="2">
        <f ca="1">IFERROR(TODAY()-Table1[[#This Row],[signup_date]]," - ")</f>
        <v>767</v>
      </c>
      <c r="I406" s="2">
        <f ca="1">IFERROR(TODAY()-Table1[[#This Row],[last_purchase_date]]," - ")</f>
        <v>139</v>
      </c>
      <c r="J406" s="2">
        <f ca="1">IFERROR(1/Table1[[#This Row],[Days_Since_Last_Purchase]],0)</f>
        <v>7.1942446043165471E-3</v>
      </c>
      <c r="K406" s="3" t="str">
        <f t="shared" si="12"/>
        <v>Has Purchased</v>
      </c>
      <c r="L406">
        <v>2</v>
      </c>
      <c r="M406">
        <v>111.86</v>
      </c>
      <c r="N406">
        <v>55.93</v>
      </c>
      <c r="O406">
        <v>39.520000000000003</v>
      </c>
      <c r="P406" t="s">
        <v>65</v>
      </c>
      <c r="Q406" t="s">
        <v>95</v>
      </c>
      <c r="R406" t="s">
        <v>48</v>
      </c>
      <c r="S406">
        <v>33</v>
      </c>
      <c r="T406" t="s">
        <v>34</v>
      </c>
      <c r="U406" t="s">
        <v>43</v>
      </c>
      <c r="V406" t="s">
        <v>44</v>
      </c>
      <c r="W406" t="s">
        <v>85</v>
      </c>
      <c r="X406">
        <v>0</v>
      </c>
      <c r="Y406">
        <v>0</v>
      </c>
      <c r="Z406">
        <v>0</v>
      </c>
      <c r="AA406">
        <v>0</v>
      </c>
      <c r="AB406">
        <v>1</v>
      </c>
      <c r="AC406" s="2" t="s">
        <v>2542</v>
      </c>
      <c r="AD406" s="2" t="str">
        <f t="shared" si="13"/>
        <v>Never Contacted</v>
      </c>
      <c r="AE406">
        <v>8</v>
      </c>
      <c r="AF406" t="s">
        <v>73</v>
      </c>
      <c r="AG406" t="b">
        <v>1</v>
      </c>
      <c r="AH406" t="b">
        <v>0</v>
      </c>
      <c r="AI406" t="str">
        <f ca="1">IF(OR(Table1[[#This Row],[is_active]]="FALSE",Table1[[#This Row],[Days_Since_Last_Purchase]]&gt;90),"Churned","Active")</f>
        <v>Churned</v>
      </c>
    </row>
    <row r="407" spans="1:35" x14ac:dyDescent="0.25">
      <c r="A407" t="s">
        <v>483</v>
      </c>
      <c r="B407" s="1">
        <v>45454</v>
      </c>
      <c r="C407" t="str">
        <f>TEXT(Table1[[#This Row],[signup_date]],"yyyy")</f>
        <v>2024</v>
      </c>
      <c r="D407" t="str">
        <f>TEXT(Table1[[#This Row],[signup_date]],"mmm")</f>
        <v>Jun</v>
      </c>
      <c r="E407" s="3">
        <v>45464</v>
      </c>
      <c r="F407" s="3">
        <v>45508</v>
      </c>
      <c r="G407" s="3" t="str">
        <f>TEXT(Table1[[#This Row],[last_purchase_date]],"yyyy")</f>
        <v>2024</v>
      </c>
      <c r="H407" s="2">
        <f ca="1">IFERROR(TODAY()-Table1[[#This Row],[signup_date]]," - ")</f>
        <v>526</v>
      </c>
      <c r="I407" s="2">
        <f ca="1">IFERROR(TODAY()-Table1[[#This Row],[last_purchase_date]]," - ")</f>
        <v>472</v>
      </c>
      <c r="J407" s="2">
        <f ca="1">IFERROR(1/Table1[[#This Row],[Days_Since_Last_Purchase]],0)</f>
        <v>2.1186440677966102E-3</v>
      </c>
      <c r="K407" s="3" t="str">
        <f t="shared" si="12"/>
        <v>Has Purchased</v>
      </c>
      <c r="L407">
        <v>3</v>
      </c>
      <c r="M407">
        <v>263.66000000000003</v>
      </c>
      <c r="N407">
        <v>87.89</v>
      </c>
      <c r="O407">
        <v>66.33</v>
      </c>
      <c r="P407" t="s">
        <v>40</v>
      </c>
      <c r="Q407" t="s">
        <v>62</v>
      </c>
      <c r="R407" t="s">
        <v>48</v>
      </c>
      <c r="S407">
        <v>30</v>
      </c>
      <c r="T407" t="s">
        <v>70</v>
      </c>
      <c r="U407" t="s">
        <v>82</v>
      </c>
      <c r="V407" t="s">
        <v>56</v>
      </c>
      <c r="W407" t="s">
        <v>100</v>
      </c>
      <c r="X407">
        <v>0</v>
      </c>
      <c r="Y407">
        <v>0</v>
      </c>
      <c r="Z407">
        <v>0</v>
      </c>
      <c r="AA407">
        <v>0</v>
      </c>
      <c r="AB407">
        <v>2</v>
      </c>
      <c r="AC407" s="3">
        <v>45698</v>
      </c>
      <c r="AD407" s="2" t="str">
        <f t="shared" si="13"/>
        <v>Contacted</v>
      </c>
      <c r="AE407">
        <v>9</v>
      </c>
      <c r="AF407" t="s">
        <v>38</v>
      </c>
      <c r="AG407" t="b">
        <v>1</v>
      </c>
      <c r="AH407" t="b">
        <v>0</v>
      </c>
      <c r="AI407" t="str">
        <f ca="1">IF(OR(Table1[[#This Row],[is_active]]="FALSE",Table1[[#This Row],[Days_Since_Last_Purchase]]&gt;90),"Churned","Active")</f>
        <v>Churned</v>
      </c>
    </row>
    <row r="408" spans="1:35" x14ac:dyDescent="0.25">
      <c r="A408" t="s">
        <v>484</v>
      </c>
      <c r="B408" s="1">
        <v>44086</v>
      </c>
      <c r="C408" t="str">
        <f>TEXT(Table1[[#This Row],[signup_date]],"yyyy")</f>
        <v>2020</v>
      </c>
      <c r="D408" t="str">
        <f>TEXT(Table1[[#This Row],[signup_date]],"mmm")</f>
        <v>Sep</v>
      </c>
      <c r="E408" s="3">
        <v>44544</v>
      </c>
      <c r="F408" s="3">
        <v>44890</v>
      </c>
      <c r="G408" s="3" t="str">
        <f>TEXT(Table1[[#This Row],[last_purchase_date]],"yyyy")</f>
        <v>2022</v>
      </c>
      <c r="H408" s="2">
        <f ca="1">IFERROR(TODAY()-Table1[[#This Row],[signup_date]]," - ")</f>
        <v>1894</v>
      </c>
      <c r="I408" s="2">
        <f ca="1">IFERROR(TODAY()-Table1[[#This Row],[last_purchase_date]]," - ")</f>
        <v>1090</v>
      </c>
      <c r="J408" s="2">
        <f ca="1">IFERROR(1/Table1[[#This Row],[Days_Since_Last_Purchase]],0)</f>
        <v>9.1743119266055051E-4</v>
      </c>
      <c r="K408" s="3" t="str">
        <f t="shared" si="12"/>
        <v>Has Purchased</v>
      </c>
      <c r="L408">
        <v>1</v>
      </c>
      <c r="M408">
        <v>35.72</v>
      </c>
      <c r="N408">
        <v>35.72</v>
      </c>
      <c r="O408">
        <v>34.299999999999997</v>
      </c>
      <c r="P408" t="s">
        <v>87</v>
      </c>
      <c r="Q408" t="s">
        <v>62</v>
      </c>
      <c r="R408" t="s">
        <v>48</v>
      </c>
      <c r="S408">
        <v>36</v>
      </c>
      <c r="T408" t="s">
        <v>34</v>
      </c>
      <c r="U408" t="s">
        <v>55</v>
      </c>
      <c r="V408" t="s">
        <v>44</v>
      </c>
      <c r="W408" t="s">
        <v>45</v>
      </c>
      <c r="X408">
        <v>0</v>
      </c>
      <c r="Y408">
        <v>0</v>
      </c>
      <c r="Z408">
        <v>0</v>
      </c>
      <c r="AA408">
        <v>0</v>
      </c>
      <c r="AB408">
        <v>0</v>
      </c>
      <c r="AC408" s="3">
        <v>45127</v>
      </c>
      <c r="AD408" s="2" t="str">
        <f t="shared" si="13"/>
        <v>Contacted</v>
      </c>
      <c r="AE408">
        <v>0</v>
      </c>
      <c r="AF408" t="s">
        <v>38</v>
      </c>
      <c r="AG408" t="b">
        <v>1</v>
      </c>
      <c r="AH408" t="b">
        <v>1</v>
      </c>
      <c r="AI408" t="str">
        <f ca="1">IF(OR(Table1[[#This Row],[is_active]]="FALSE",Table1[[#This Row],[Days_Since_Last_Purchase]]&gt;90),"Churned","Active")</f>
        <v>Churned</v>
      </c>
    </row>
    <row r="409" spans="1:35" x14ac:dyDescent="0.25">
      <c r="A409" t="s">
        <v>485</v>
      </c>
      <c r="B409" s="1">
        <v>45263</v>
      </c>
      <c r="C409" t="str">
        <f>TEXT(Table1[[#This Row],[signup_date]],"yyyy")</f>
        <v>2023</v>
      </c>
      <c r="D409" t="str">
        <f>TEXT(Table1[[#This Row],[signup_date]],"mmm")</f>
        <v>Dec</v>
      </c>
      <c r="E409" s="3">
        <v>45290</v>
      </c>
      <c r="F409" s="3">
        <v>45320</v>
      </c>
      <c r="G409" s="3" t="str">
        <f>TEXT(Table1[[#This Row],[last_purchase_date]],"yyyy")</f>
        <v>2024</v>
      </c>
      <c r="H409" s="2">
        <f ca="1">IFERROR(TODAY()-Table1[[#This Row],[signup_date]]," - ")</f>
        <v>717</v>
      </c>
      <c r="I409" s="2">
        <f ca="1">IFERROR(TODAY()-Table1[[#This Row],[last_purchase_date]]," - ")</f>
        <v>660</v>
      </c>
      <c r="J409" s="2">
        <f ca="1">IFERROR(1/Table1[[#This Row],[Days_Since_Last_Purchase]],0)</f>
        <v>1.5151515151515152E-3</v>
      </c>
      <c r="K409" s="3" t="str">
        <f t="shared" si="12"/>
        <v>Has Purchased</v>
      </c>
      <c r="L409">
        <v>3</v>
      </c>
      <c r="M409">
        <v>84.44</v>
      </c>
      <c r="N409">
        <v>28.15</v>
      </c>
      <c r="O409">
        <v>16.690000000000001</v>
      </c>
      <c r="P409" t="s">
        <v>65</v>
      </c>
      <c r="Q409" t="s">
        <v>32</v>
      </c>
      <c r="R409" t="s">
        <v>48</v>
      </c>
      <c r="S409">
        <v>49</v>
      </c>
      <c r="T409" t="s">
        <v>34</v>
      </c>
      <c r="U409" t="s">
        <v>66</v>
      </c>
      <c r="V409" t="s">
        <v>63</v>
      </c>
      <c r="W409" t="s">
        <v>85</v>
      </c>
      <c r="X409">
        <v>0</v>
      </c>
      <c r="Y409">
        <v>0</v>
      </c>
      <c r="Z409">
        <v>1</v>
      </c>
      <c r="AA409">
        <v>0</v>
      </c>
      <c r="AB409">
        <v>2</v>
      </c>
      <c r="AC409" s="3">
        <v>45772</v>
      </c>
      <c r="AD409" s="2" t="str">
        <f t="shared" si="13"/>
        <v>Contacted</v>
      </c>
      <c r="AE409">
        <v>0</v>
      </c>
      <c r="AF409" t="s">
        <v>52</v>
      </c>
      <c r="AG409" t="b">
        <v>1</v>
      </c>
      <c r="AH409" t="b">
        <v>0</v>
      </c>
      <c r="AI409" t="str">
        <f ca="1">IF(OR(Table1[[#This Row],[is_active]]="FALSE",Table1[[#This Row],[Days_Since_Last_Purchase]]&gt;90),"Churned","Active")</f>
        <v>Churned</v>
      </c>
    </row>
    <row r="410" spans="1:35" x14ac:dyDescent="0.25">
      <c r="A410" t="s">
        <v>486</v>
      </c>
      <c r="B410" s="1">
        <v>44768</v>
      </c>
      <c r="C410" t="str">
        <f>TEXT(Table1[[#This Row],[signup_date]],"yyyy")</f>
        <v>2022</v>
      </c>
      <c r="D410" t="str">
        <f>TEXT(Table1[[#This Row],[signup_date]],"mmm")</f>
        <v>Jul</v>
      </c>
      <c r="E410" s="3" t="s">
        <v>2542</v>
      </c>
      <c r="F410" s="3" t="s">
        <v>2542</v>
      </c>
      <c r="G410" s="3" t="str">
        <f>TEXT(Table1[[#This Row],[last_purchase_date]],"yyyy")</f>
        <v>-</v>
      </c>
      <c r="H410" s="2">
        <f ca="1">IFERROR(TODAY()-Table1[[#This Row],[signup_date]]," - ")</f>
        <v>1212</v>
      </c>
      <c r="I410" s="2" t="str">
        <f ca="1">IFERROR(TODAY()-Table1[[#This Row],[last_purchase_date]]," - ")</f>
        <v xml:space="preserve"> - </v>
      </c>
      <c r="J410" s="2">
        <f ca="1">IFERROR(1/Table1[[#This Row],[Days_Since_Last_Purchase]],0)</f>
        <v>0</v>
      </c>
      <c r="K410" s="3" t="str">
        <f t="shared" si="12"/>
        <v>Never Purchase</v>
      </c>
      <c r="L410">
        <v>0</v>
      </c>
      <c r="M410">
        <v>0</v>
      </c>
      <c r="N410">
        <v>0</v>
      </c>
      <c r="O410">
        <v>0</v>
      </c>
      <c r="P410" t="s">
        <v>47</v>
      </c>
      <c r="Q410" t="s">
        <v>95</v>
      </c>
      <c r="R410" t="s">
        <v>48</v>
      </c>
      <c r="S410">
        <v>32</v>
      </c>
      <c r="T410" t="s">
        <v>34</v>
      </c>
      <c r="U410" t="s">
        <v>66</v>
      </c>
      <c r="V410" t="s">
        <v>67</v>
      </c>
      <c r="W410" t="s">
        <v>72</v>
      </c>
      <c r="X410">
        <v>0</v>
      </c>
      <c r="Y410">
        <v>0</v>
      </c>
      <c r="Z410">
        <v>0</v>
      </c>
      <c r="AA410">
        <v>0</v>
      </c>
      <c r="AB410">
        <v>0</v>
      </c>
      <c r="AC410" s="3">
        <v>45056</v>
      </c>
      <c r="AD410" s="2" t="str">
        <f t="shared" si="13"/>
        <v>Contacted</v>
      </c>
      <c r="AE410">
        <v>0</v>
      </c>
      <c r="AF410" t="s">
        <v>73</v>
      </c>
      <c r="AG410" t="b">
        <v>0</v>
      </c>
      <c r="AH410" t="b">
        <v>0</v>
      </c>
      <c r="AI410" t="str">
        <f ca="1">IF(OR(Table1[[#This Row],[is_active]]="FALSE",Table1[[#This Row],[Days_Since_Last_Purchase]]&gt;90),"Churned","Active")</f>
        <v>Churned</v>
      </c>
    </row>
    <row r="411" spans="1:35" x14ac:dyDescent="0.25">
      <c r="A411" t="s">
        <v>487</v>
      </c>
      <c r="B411" s="1">
        <v>44179</v>
      </c>
      <c r="C411" t="str">
        <f>TEXT(Table1[[#This Row],[signup_date]],"yyyy")</f>
        <v>2020</v>
      </c>
      <c r="D411" t="str">
        <f>TEXT(Table1[[#This Row],[signup_date]],"mmm")</f>
        <v>Dec</v>
      </c>
      <c r="E411" s="3">
        <v>45819</v>
      </c>
      <c r="F411" s="3">
        <v>45906</v>
      </c>
      <c r="G411" s="3" t="str">
        <f>TEXT(Table1[[#This Row],[last_purchase_date]],"yyyy")</f>
        <v>2025</v>
      </c>
      <c r="H411" s="2">
        <f ca="1">IFERROR(TODAY()-Table1[[#This Row],[signup_date]]," - ")</f>
        <v>1801</v>
      </c>
      <c r="I411" s="2">
        <f ca="1">IFERROR(TODAY()-Table1[[#This Row],[last_purchase_date]]," - ")</f>
        <v>74</v>
      </c>
      <c r="J411" s="2">
        <f ca="1">IFERROR(1/Table1[[#This Row],[Days_Since_Last_Purchase]],0)</f>
        <v>1.3513513513513514E-2</v>
      </c>
      <c r="K411" s="3" t="str">
        <f t="shared" si="12"/>
        <v>Has Purchased</v>
      </c>
      <c r="L411">
        <v>1</v>
      </c>
      <c r="M411">
        <v>91.35</v>
      </c>
      <c r="N411">
        <v>91.35</v>
      </c>
      <c r="O411">
        <v>144.26</v>
      </c>
      <c r="P411" t="s">
        <v>40</v>
      </c>
      <c r="Q411" t="s">
        <v>60</v>
      </c>
      <c r="R411" t="s">
        <v>48</v>
      </c>
      <c r="S411">
        <v>45</v>
      </c>
      <c r="T411" t="s">
        <v>34</v>
      </c>
      <c r="U411" t="s">
        <v>82</v>
      </c>
      <c r="V411" t="s">
        <v>35</v>
      </c>
      <c r="W411" t="s">
        <v>36</v>
      </c>
      <c r="X411">
        <v>0</v>
      </c>
      <c r="Y411">
        <v>0</v>
      </c>
      <c r="Z411">
        <v>1</v>
      </c>
      <c r="AA411">
        <v>1</v>
      </c>
      <c r="AB411">
        <v>1</v>
      </c>
      <c r="AC411" s="3">
        <v>44929</v>
      </c>
      <c r="AD411" s="2" t="str">
        <f t="shared" si="13"/>
        <v>Contacted</v>
      </c>
      <c r="AE411">
        <v>7</v>
      </c>
      <c r="AF411" t="s">
        <v>73</v>
      </c>
      <c r="AG411" t="b">
        <v>0</v>
      </c>
      <c r="AH411" t="b">
        <v>1</v>
      </c>
      <c r="AI411" t="str">
        <f ca="1">IF(OR(Table1[[#This Row],[is_active]]="FALSE",Table1[[#This Row],[Days_Since_Last_Purchase]]&gt;90),"Churned","Active")</f>
        <v>Active</v>
      </c>
    </row>
    <row r="412" spans="1:35" x14ac:dyDescent="0.25">
      <c r="A412" t="s">
        <v>488</v>
      </c>
      <c r="B412" s="1">
        <v>44331</v>
      </c>
      <c r="C412" t="str">
        <f>TEXT(Table1[[#This Row],[signup_date]],"yyyy")</f>
        <v>2021</v>
      </c>
      <c r="D412" t="str">
        <f>TEXT(Table1[[#This Row],[signup_date]],"mmm")</f>
        <v>May</v>
      </c>
      <c r="E412" s="3">
        <v>44369</v>
      </c>
      <c r="F412" s="3">
        <v>44920</v>
      </c>
      <c r="G412" s="3" t="str">
        <f>TEXT(Table1[[#This Row],[last_purchase_date]],"yyyy")</f>
        <v>2022</v>
      </c>
      <c r="H412" s="2">
        <f ca="1">IFERROR(TODAY()-Table1[[#This Row],[signup_date]]," - ")</f>
        <v>1649</v>
      </c>
      <c r="I412" s="2">
        <f ca="1">IFERROR(TODAY()-Table1[[#This Row],[last_purchase_date]]," - ")</f>
        <v>1060</v>
      </c>
      <c r="J412" s="2">
        <f ca="1">IFERROR(1/Table1[[#This Row],[Days_Since_Last_Purchase]],0)</f>
        <v>9.4339622641509435E-4</v>
      </c>
      <c r="K412" s="3" t="str">
        <f t="shared" si="12"/>
        <v>Has Purchased</v>
      </c>
      <c r="L412">
        <v>4</v>
      </c>
      <c r="M412">
        <v>337.98</v>
      </c>
      <c r="N412">
        <v>84.5</v>
      </c>
      <c r="O412">
        <v>23.52</v>
      </c>
      <c r="P412" t="s">
        <v>31</v>
      </c>
      <c r="Q412" t="s">
        <v>76</v>
      </c>
      <c r="R412" t="s">
        <v>48</v>
      </c>
      <c r="S412">
        <v>21</v>
      </c>
      <c r="T412" t="s">
        <v>70</v>
      </c>
      <c r="U412" t="s">
        <v>55</v>
      </c>
      <c r="V412" t="s">
        <v>35</v>
      </c>
      <c r="W412" t="s">
        <v>72</v>
      </c>
      <c r="X412">
        <v>0</v>
      </c>
      <c r="Y412">
        <v>0</v>
      </c>
      <c r="Z412">
        <v>0</v>
      </c>
      <c r="AA412">
        <v>0</v>
      </c>
      <c r="AB412">
        <v>1</v>
      </c>
      <c r="AC412" s="2" t="s">
        <v>2542</v>
      </c>
      <c r="AD412" s="2" t="str">
        <f t="shared" si="13"/>
        <v>Never Contacted</v>
      </c>
      <c r="AE412">
        <v>3</v>
      </c>
      <c r="AF412" t="s">
        <v>73</v>
      </c>
      <c r="AG412" t="b">
        <v>1</v>
      </c>
      <c r="AH412" t="b">
        <v>0</v>
      </c>
      <c r="AI412" t="str">
        <f ca="1">IF(OR(Table1[[#This Row],[is_active]]="FALSE",Table1[[#This Row],[Days_Since_Last_Purchase]]&gt;90),"Churned","Active")</f>
        <v>Churned</v>
      </c>
    </row>
    <row r="413" spans="1:35" x14ac:dyDescent="0.25">
      <c r="A413" t="s">
        <v>489</v>
      </c>
      <c r="B413" s="1">
        <v>44935</v>
      </c>
      <c r="C413" t="str">
        <f>TEXT(Table1[[#This Row],[signup_date]],"yyyy")</f>
        <v>2023</v>
      </c>
      <c r="D413" t="str">
        <f>TEXT(Table1[[#This Row],[signup_date]],"mmm")</f>
        <v>Jan</v>
      </c>
      <c r="E413" s="3">
        <v>45323</v>
      </c>
      <c r="F413" s="3">
        <v>45927</v>
      </c>
      <c r="G413" s="3" t="str">
        <f>TEXT(Table1[[#This Row],[last_purchase_date]],"yyyy")</f>
        <v>2025</v>
      </c>
      <c r="H413" s="2">
        <f ca="1">IFERROR(TODAY()-Table1[[#This Row],[signup_date]]," - ")</f>
        <v>1045</v>
      </c>
      <c r="I413" s="2">
        <f ca="1">IFERROR(TODAY()-Table1[[#This Row],[last_purchase_date]]," - ")</f>
        <v>53</v>
      </c>
      <c r="J413" s="2">
        <f ca="1">IFERROR(1/Table1[[#This Row],[Days_Since_Last_Purchase]],0)</f>
        <v>1.8867924528301886E-2</v>
      </c>
      <c r="K413" s="3" t="str">
        <f t="shared" si="12"/>
        <v>Has Purchased</v>
      </c>
      <c r="L413">
        <v>2</v>
      </c>
      <c r="M413">
        <v>255.17</v>
      </c>
      <c r="N413">
        <v>127.59</v>
      </c>
      <c r="O413">
        <v>186.32</v>
      </c>
      <c r="P413" t="s">
        <v>31</v>
      </c>
      <c r="Q413" t="s">
        <v>69</v>
      </c>
      <c r="R413" t="s">
        <v>42</v>
      </c>
      <c r="S413">
        <v>52</v>
      </c>
      <c r="T413" t="s">
        <v>34</v>
      </c>
      <c r="U413" t="s">
        <v>66</v>
      </c>
      <c r="V413" t="s">
        <v>63</v>
      </c>
      <c r="W413" t="s">
        <v>45</v>
      </c>
      <c r="X413">
        <v>0</v>
      </c>
      <c r="Y413">
        <v>0</v>
      </c>
      <c r="Z413">
        <v>0</v>
      </c>
      <c r="AA413">
        <v>0</v>
      </c>
      <c r="AB413">
        <v>0</v>
      </c>
      <c r="AC413" s="3">
        <v>45735</v>
      </c>
      <c r="AD413" s="2" t="str">
        <f t="shared" si="13"/>
        <v>Contacted</v>
      </c>
      <c r="AE413">
        <v>0</v>
      </c>
      <c r="AF413" t="s">
        <v>38</v>
      </c>
      <c r="AG413" t="b">
        <v>0</v>
      </c>
      <c r="AH413" t="b">
        <v>0</v>
      </c>
      <c r="AI413" t="str">
        <f ca="1">IF(OR(Table1[[#This Row],[is_active]]="FALSE",Table1[[#This Row],[Days_Since_Last_Purchase]]&gt;90),"Churned","Active")</f>
        <v>Active</v>
      </c>
    </row>
    <row r="414" spans="1:35" x14ac:dyDescent="0.25">
      <c r="A414" t="s">
        <v>490</v>
      </c>
      <c r="B414" s="1">
        <v>44477</v>
      </c>
      <c r="C414" t="str">
        <f>TEXT(Table1[[#This Row],[signup_date]],"yyyy")</f>
        <v>2021</v>
      </c>
      <c r="D414" t="str">
        <f>TEXT(Table1[[#This Row],[signup_date]],"mmm")</f>
        <v>Oct</v>
      </c>
      <c r="E414" s="3">
        <v>45372</v>
      </c>
      <c r="F414" s="3">
        <v>45518</v>
      </c>
      <c r="G414" s="3" t="str">
        <f>TEXT(Table1[[#This Row],[last_purchase_date]],"yyyy")</f>
        <v>2024</v>
      </c>
      <c r="H414" s="2">
        <f ca="1">IFERROR(TODAY()-Table1[[#This Row],[signup_date]]," - ")</f>
        <v>1503</v>
      </c>
      <c r="I414" s="2">
        <f ca="1">IFERROR(TODAY()-Table1[[#This Row],[last_purchase_date]]," - ")</f>
        <v>462</v>
      </c>
      <c r="J414" s="2">
        <f ca="1">IFERROR(1/Table1[[#This Row],[Days_Since_Last_Purchase]],0)</f>
        <v>2.1645021645021645E-3</v>
      </c>
      <c r="K414" s="3" t="str">
        <f t="shared" si="12"/>
        <v>Has Purchased</v>
      </c>
      <c r="L414">
        <v>6</v>
      </c>
      <c r="M414">
        <v>234.09</v>
      </c>
      <c r="N414">
        <v>39.020000000000003</v>
      </c>
      <c r="O414">
        <v>20.32</v>
      </c>
      <c r="P414" t="s">
        <v>40</v>
      </c>
      <c r="Q414" t="s">
        <v>88</v>
      </c>
      <c r="R414" t="s">
        <v>48</v>
      </c>
      <c r="S414">
        <v>34</v>
      </c>
      <c r="T414" t="s">
        <v>34</v>
      </c>
      <c r="U414" t="s">
        <v>43</v>
      </c>
      <c r="V414" t="s">
        <v>63</v>
      </c>
      <c r="W414" t="s">
        <v>100</v>
      </c>
      <c r="X414">
        <v>0</v>
      </c>
      <c r="Y414">
        <v>0</v>
      </c>
      <c r="Z414">
        <v>0</v>
      </c>
      <c r="AA414">
        <v>1</v>
      </c>
      <c r="AB414">
        <v>0</v>
      </c>
      <c r="AC414" s="2" t="s">
        <v>2542</v>
      </c>
      <c r="AD414" s="2" t="str">
        <f t="shared" si="13"/>
        <v>Never Contacted</v>
      </c>
      <c r="AE414">
        <v>0</v>
      </c>
      <c r="AF414" t="s">
        <v>38</v>
      </c>
      <c r="AG414" t="b">
        <v>1</v>
      </c>
      <c r="AH414" t="b">
        <v>0</v>
      </c>
      <c r="AI414" t="str">
        <f ca="1">IF(OR(Table1[[#This Row],[is_active]]="FALSE",Table1[[#This Row],[Days_Since_Last_Purchase]]&gt;90),"Churned","Active")</f>
        <v>Churned</v>
      </c>
    </row>
    <row r="415" spans="1:35" x14ac:dyDescent="0.25">
      <c r="A415" t="s">
        <v>491</v>
      </c>
      <c r="B415" s="1">
        <v>44928</v>
      </c>
      <c r="C415" t="str">
        <f>TEXT(Table1[[#This Row],[signup_date]],"yyyy")</f>
        <v>2023</v>
      </c>
      <c r="D415" t="str">
        <f>TEXT(Table1[[#This Row],[signup_date]],"mmm")</f>
        <v>Jan</v>
      </c>
      <c r="E415" s="3">
        <v>45736</v>
      </c>
      <c r="F415" s="3">
        <v>45925</v>
      </c>
      <c r="G415" s="3" t="str">
        <f>TEXT(Table1[[#This Row],[last_purchase_date]],"yyyy")</f>
        <v>2025</v>
      </c>
      <c r="H415" s="2">
        <f ca="1">IFERROR(TODAY()-Table1[[#This Row],[signup_date]]," - ")</f>
        <v>1052</v>
      </c>
      <c r="I415" s="2">
        <f ca="1">IFERROR(TODAY()-Table1[[#This Row],[last_purchase_date]]," - ")</f>
        <v>55</v>
      </c>
      <c r="J415" s="2">
        <f ca="1">IFERROR(1/Table1[[#This Row],[Days_Since_Last_Purchase]],0)</f>
        <v>1.8181818181818181E-2</v>
      </c>
      <c r="K415" s="3" t="str">
        <f t="shared" si="12"/>
        <v>Has Purchased</v>
      </c>
      <c r="L415">
        <v>5</v>
      </c>
      <c r="M415">
        <v>505.46</v>
      </c>
      <c r="N415">
        <v>101.09</v>
      </c>
      <c r="O415">
        <v>128.03</v>
      </c>
      <c r="P415" t="s">
        <v>40</v>
      </c>
      <c r="Q415" t="s">
        <v>80</v>
      </c>
      <c r="R415" t="s">
        <v>48</v>
      </c>
      <c r="S415">
        <v>16</v>
      </c>
      <c r="T415" t="s">
        <v>49</v>
      </c>
      <c r="U415" t="s">
        <v>43</v>
      </c>
      <c r="V415" t="s">
        <v>67</v>
      </c>
      <c r="W415" t="s">
        <v>85</v>
      </c>
      <c r="X415">
        <v>0</v>
      </c>
      <c r="Y415">
        <v>1</v>
      </c>
      <c r="Z415">
        <v>0</v>
      </c>
      <c r="AA415">
        <v>2</v>
      </c>
      <c r="AB415">
        <v>3</v>
      </c>
      <c r="AC415" s="2" t="s">
        <v>2542</v>
      </c>
      <c r="AD415" s="2" t="str">
        <f t="shared" si="13"/>
        <v>Never Contacted</v>
      </c>
      <c r="AE415">
        <v>0</v>
      </c>
      <c r="AF415" t="s">
        <v>52</v>
      </c>
      <c r="AG415" t="b">
        <v>1</v>
      </c>
      <c r="AH415" t="b">
        <v>1</v>
      </c>
      <c r="AI415" t="str">
        <f ca="1">IF(OR(Table1[[#This Row],[is_active]]="FALSE",Table1[[#This Row],[Days_Since_Last_Purchase]]&gt;90),"Churned","Active")</f>
        <v>Active</v>
      </c>
    </row>
    <row r="416" spans="1:35" x14ac:dyDescent="0.25">
      <c r="A416" t="s">
        <v>492</v>
      </c>
      <c r="B416" s="1">
        <v>45193</v>
      </c>
      <c r="C416" t="str">
        <f>TEXT(Table1[[#This Row],[signup_date]],"yyyy")</f>
        <v>2023</v>
      </c>
      <c r="D416" t="str">
        <f>TEXT(Table1[[#This Row],[signup_date]],"mmm")</f>
        <v>Sep</v>
      </c>
      <c r="E416" s="3">
        <v>45870</v>
      </c>
      <c r="F416" s="3">
        <v>45873</v>
      </c>
      <c r="G416" s="3" t="str">
        <f>TEXT(Table1[[#This Row],[last_purchase_date]],"yyyy")</f>
        <v>2025</v>
      </c>
      <c r="H416" s="2">
        <f ca="1">IFERROR(TODAY()-Table1[[#This Row],[signup_date]]," - ")</f>
        <v>787</v>
      </c>
      <c r="I416" s="2">
        <f ca="1">IFERROR(TODAY()-Table1[[#This Row],[last_purchase_date]]," - ")</f>
        <v>107</v>
      </c>
      <c r="J416" s="2">
        <f ca="1">IFERROR(1/Table1[[#This Row],[Days_Since_Last_Purchase]],0)</f>
        <v>9.3457943925233638E-3</v>
      </c>
      <c r="K416" s="3" t="str">
        <f t="shared" si="12"/>
        <v>Has Purchased</v>
      </c>
      <c r="L416">
        <v>2</v>
      </c>
      <c r="M416">
        <v>125.74</v>
      </c>
      <c r="N416">
        <v>62.87</v>
      </c>
      <c r="O416">
        <v>52.24</v>
      </c>
      <c r="P416" t="s">
        <v>59</v>
      </c>
      <c r="Q416" t="s">
        <v>69</v>
      </c>
      <c r="R416" t="s">
        <v>33</v>
      </c>
      <c r="S416">
        <v>27</v>
      </c>
      <c r="T416" t="s">
        <v>70</v>
      </c>
      <c r="U416" t="s">
        <v>43</v>
      </c>
      <c r="V416" t="s">
        <v>63</v>
      </c>
      <c r="W416" t="s">
        <v>72</v>
      </c>
      <c r="X416">
        <v>1</v>
      </c>
      <c r="Y416">
        <v>1</v>
      </c>
      <c r="Z416">
        <v>0</v>
      </c>
      <c r="AA416">
        <v>0</v>
      </c>
      <c r="AB416">
        <v>1</v>
      </c>
      <c r="AC416" s="3">
        <v>45596</v>
      </c>
      <c r="AD416" s="2" t="str">
        <f t="shared" si="13"/>
        <v>Contacted</v>
      </c>
      <c r="AE416">
        <v>0</v>
      </c>
      <c r="AF416" t="s">
        <v>73</v>
      </c>
      <c r="AG416" t="b">
        <v>1</v>
      </c>
      <c r="AH416" t="b">
        <v>0</v>
      </c>
      <c r="AI416" t="str">
        <f ca="1">IF(OR(Table1[[#This Row],[is_active]]="FALSE",Table1[[#This Row],[Days_Since_Last_Purchase]]&gt;90),"Churned","Active")</f>
        <v>Churned</v>
      </c>
    </row>
    <row r="417" spans="1:35" x14ac:dyDescent="0.25">
      <c r="A417" t="s">
        <v>493</v>
      </c>
      <c r="B417" s="1">
        <v>43981</v>
      </c>
      <c r="C417" t="str">
        <f>TEXT(Table1[[#This Row],[signup_date]],"yyyy")</f>
        <v>2020</v>
      </c>
      <c r="D417" t="str">
        <f>TEXT(Table1[[#This Row],[signup_date]],"mmm")</f>
        <v>May</v>
      </c>
      <c r="E417" s="3">
        <v>44830</v>
      </c>
      <c r="F417" s="3">
        <v>45429</v>
      </c>
      <c r="G417" s="3" t="str">
        <f>TEXT(Table1[[#This Row],[last_purchase_date]],"yyyy")</f>
        <v>2024</v>
      </c>
      <c r="H417" s="2">
        <f ca="1">IFERROR(TODAY()-Table1[[#This Row],[signup_date]]," - ")</f>
        <v>1999</v>
      </c>
      <c r="I417" s="2">
        <f ca="1">IFERROR(TODAY()-Table1[[#This Row],[last_purchase_date]]," - ")</f>
        <v>551</v>
      </c>
      <c r="J417" s="2">
        <f ca="1">IFERROR(1/Table1[[#This Row],[Days_Since_Last_Purchase]],0)</f>
        <v>1.8148820326678765E-3</v>
      </c>
      <c r="K417" s="3" t="str">
        <f t="shared" si="12"/>
        <v>Has Purchased</v>
      </c>
      <c r="L417">
        <v>6</v>
      </c>
      <c r="M417">
        <v>171.41</v>
      </c>
      <c r="N417">
        <v>28.57</v>
      </c>
      <c r="O417">
        <v>64.099999999999994</v>
      </c>
      <c r="P417" t="s">
        <v>47</v>
      </c>
      <c r="Q417" t="s">
        <v>54</v>
      </c>
      <c r="R417" t="s">
        <v>48</v>
      </c>
      <c r="S417">
        <v>36</v>
      </c>
      <c r="T417" t="s">
        <v>34</v>
      </c>
      <c r="U417" t="s">
        <v>35</v>
      </c>
      <c r="V417" t="s">
        <v>35</v>
      </c>
      <c r="W417" t="s">
        <v>51</v>
      </c>
      <c r="X417">
        <v>0</v>
      </c>
      <c r="Y417">
        <v>0</v>
      </c>
      <c r="Z417">
        <v>0</v>
      </c>
      <c r="AA417">
        <v>0</v>
      </c>
      <c r="AB417">
        <v>4</v>
      </c>
      <c r="AC417" s="3">
        <v>45446</v>
      </c>
      <c r="AD417" s="2" t="str">
        <f t="shared" si="13"/>
        <v>Contacted</v>
      </c>
      <c r="AE417">
        <v>0</v>
      </c>
      <c r="AF417" t="s">
        <v>38</v>
      </c>
      <c r="AG417" t="b">
        <v>1</v>
      </c>
      <c r="AH417" t="b">
        <v>0</v>
      </c>
      <c r="AI417" t="str">
        <f ca="1">IF(OR(Table1[[#This Row],[is_active]]="FALSE",Table1[[#This Row],[Days_Since_Last_Purchase]]&gt;90),"Churned","Active")</f>
        <v>Churned</v>
      </c>
    </row>
    <row r="418" spans="1:35" x14ac:dyDescent="0.25">
      <c r="A418" t="s">
        <v>494</v>
      </c>
      <c r="B418" s="1">
        <v>44136</v>
      </c>
      <c r="C418" t="str">
        <f>TEXT(Table1[[#This Row],[signup_date]],"yyyy")</f>
        <v>2020</v>
      </c>
      <c r="D418" t="str">
        <f>TEXT(Table1[[#This Row],[signup_date]],"mmm")</f>
        <v>Nov</v>
      </c>
      <c r="E418" s="3">
        <v>45431</v>
      </c>
      <c r="F418" s="3">
        <v>45886</v>
      </c>
      <c r="G418" s="3" t="str">
        <f>TEXT(Table1[[#This Row],[last_purchase_date]],"yyyy")</f>
        <v>2025</v>
      </c>
      <c r="H418" s="2">
        <f ca="1">IFERROR(TODAY()-Table1[[#This Row],[signup_date]]," - ")</f>
        <v>1844</v>
      </c>
      <c r="I418" s="2">
        <f ca="1">IFERROR(TODAY()-Table1[[#This Row],[last_purchase_date]]," - ")</f>
        <v>94</v>
      </c>
      <c r="J418" s="2">
        <f ca="1">IFERROR(1/Table1[[#This Row],[Days_Since_Last_Purchase]],0)</f>
        <v>1.0638297872340425E-2</v>
      </c>
      <c r="K418" s="3" t="str">
        <f t="shared" si="12"/>
        <v>Has Purchased</v>
      </c>
      <c r="L418">
        <v>3</v>
      </c>
      <c r="M418">
        <v>206.5</v>
      </c>
      <c r="N418">
        <v>68.83</v>
      </c>
      <c r="O418">
        <v>45.53</v>
      </c>
      <c r="P418" t="s">
        <v>65</v>
      </c>
      <c r="Q418" t="s">
        <v>62</v>
      </c>
      <c r="R418" t="s">
        <v>48</v>
      </c>
      <c r="S418">
        <v>28</v>
      </c>
      <c r="T418" t="s">
        <v>70</v>
      </c>
      <c r="U418" t="s">
        <v>43</v>
      </c>
      <c r="V418" t="s">
        <v>56</v>
      </c>
      <c r="W418" t="s">
        <v>72</v>
      </c>
      <c r="X418">
        <v>0</v>
      </c>
      <c r="Y418">
        <v>0</v>
      </c>
      <c r="Z418">
        <v>0</v>
      </c>
      <c r="AA418">
        <v>0</v>
      </c>
      <c r="AB418">
        <v>0</v>
      </c>
      <c r="AC418" s="3">
        <v>45662</v>
      </c>
      <c r="AD418" s="2" t="str">
        <f t="shared" si="13"/>
        <v>Contacted</v>
      </c>
      <c r="AE418">
        <v>0</v>
      </c>
      <c r="AF418" t="s">
        <v>73</v>
      </c>
      <c r="AG418" t="b">
        <v>0</v>
      </c>
      <c r="AH418" t="b">
        <v>0</v>
      </c>
      <c r="AI418" t="str">
        <f ca="1">IF(OR(Table1[[#This Row],[is_active]]="FALSE",Table1[[#This Row],[Days_Since_Last_Purchase]]&gt;90),"Churned","Active")</f>
        <v>Churned</v>
      </c>
    </row>
    <row r="419" spans="1:35" x14ac:dyDescent="0.25">
      <c r="A419" t="s">
        <v>495</v>
      </c>
      <c r="B419" s="1">
        <v>44408</v>
      </c>
      <c r="C419" t="str">
        <f>TEXT(Table1[[#This Row],[signup_date]],"yyyy")</f>
        <v>2021</v>
      </c>
      <c r="D419" t="str">
        <f>TEXT(Table1[[#This Row],[signup_date]],"mmm")</f>
        <v>Jul</v>
      </c>
      <c r="E419" s="3">
        <v>44554</v>
      </c>
      <c r="F419" s="3" t="s">
        <v>2542</v>
      </c>
      <c r="G419" s="3" t="str">
        <f>TEXT(Table1[[#This Row],[last_purchase_date]],"yyyy")</f>
        <v>-</v>
      </c>
      <c r="H419" s="2">
        <f ca="1">IFERROR(TODAY()-Table1[[#This Row],[signup_date]]," - ")</f>
        <v>1572</v>
      </c>
      <c r="I419" s="2" t="str">
        <f ca="1">IFERROR(TODAY()-Table1[[#This Row],[last_purchase_date]]," - ")</f>
        <v xml:space="preserve"> - </v>
      </c>
      <c r="J419" s="2">
        <f ca="1">IFERROR(1/Table1[[#This Row],[Days_Since_Last_Purchase]],0)</f>
        <v>0</v>
      </c>
      <c r="K419" s="3" t="str">
        <f t="shared" si="12"/>
        <v>Has Purchased</v>
      </c>
      <c r="L419">
        <v>0</v>
      </c>
      <c r="M419">
        <v>0</v>
      </c>
      <c r="N419">
        <v>0</v>
      </c>
      <c r="O419">
        <v>0</v>
      </c>
      <c r="P419" t="s">
        <v>31</v>
      </c>
      <c r="Q419" t="s">
        <v>76</v>
      </c>
      <c r="R419" t="s">
        <v>48</v>
      </c>
      <c r="S419">
        <v>43</v>
      </c>
      <c r="T419" t="s">
        <v>34</v>
      </c>
      <c r="U419" t="s">
        <v>43</v>
      </c>
      <c r="V419" t="s">
        <v>56</v>
      </c>
      <c r="W419" t="s">
        <v>85</v>
      </c>
      <c r="X419">
        <v>0</v>
      </c>
      <c r="Y419">
        <v>0</v>
      </c>
      <c r="Z419">
        <v>0</v>
      </c>
      <c r="AA419">
        <v>0</v>
      </c>
      <c r="AB419">
        <v>0</v>
      </c>
      <c r="AC419" s="2" t="s">
        <v>2542</v>
      </c>
      <c r="AD419" s="2" t="str">
        <f t="shared" si="13"/>
        <v>Never Contacted</v>
      </c>
      <c r="AE419">
        <v>0</v>
      </c>
      <c r="AF419" t="s">
        <v>73</v>
      </c>
      <c r="AG419" t="b">
        <v>1</v>
      </c>
      <c r="AH419" t="b">
        <v>0</v>
      </c>
      <c r="AI419" t="str">
        <f ca="1">IF(OR(Table1[[#This Row],[is_active]]="FALSE",Table1[[#This Row],[Days_Since_Last_Purchase]]&gt;90),"Churned","Active")</f>
        <v>Churned</v>
      </c>
    </row>
    <row r="420" spans="1:35" x14ac:dyDescent="0.25">
      <c r="A420" t="s">
        <v>496</v>
      </c>
      <c r="B420" s="1">
        <v>43980</v>
      </c>
      <c r="C420" t="str">
        <f>TEXT(Table1[[#This Row],[signup_date]],"yyyy")</f>
        <v>2020</v>
      </c>
      <c r="D420" t="str">
        <f>TEXT(Table1[[#This Row],[signup_date]],"mmm")</f>
        <v>May</v>
      </c>
      <c r="E420" s="3">
        <v>45733</v>
      </c>
      <c r="F420" s="3" t="s">
        <v>2542</v>
      </c>
      <c r="G420" s="3" t="str">
        <f>TEXT(Table1[[#This Row],[last_purchase_date]],"yyyy")</f>
        <v>-</v>
      </c>
      <c r="H420" s="2">
        <f ca="1">IFERROR(TODAY()-Table1[[#This Row],[signup_date]]," - ")</f>
        <v>2000</v>
      </c>
      <c r="I420" s="2" t="str">
        <f ca="1">IFERROR(TODAY()-Table1[[#This Row],[last_purchase_date]]," - ")</f>
        <v xml:space="preserve"> - </v>
      </c>
      <c r="J420" s="2">
        <f ca="1">IFERROR(1/Table1[[#This Row],[Days_Since_Last_Purchase]],0)</f>
        <v>0</v>
      </c>
      <c r="K420" s="3" t="str">
        <f t="shared" si="12"/>
        <v>Has Purchased</v>
      </c>
      <c r="L420">
        <v>0</v>
      </c>
      <c r="M420">
        <v>0</v>
      </c>
      <c r="N420">
        <v>0</v>
      </c>
      <c r="O420">
        <v>0</v>
      </c>
      <c r="P420" t="s">
        <v>65</v>
      </c>
      <c r="Q420" t="s">
        <v>54</v>
      </c>
      <c r="R420" t="s">
        <v>42</v>
      </c>
      <c r="S420">
        <v>48</v>
      </c>
      <c r="T420" t="s">
        <v>34</v>
      </c>
      <c r="U420" t="s">
        <v>66</v>
      </c>
      <c r="V420" t="s">
        <v>63</v>
      </c>
      <c r="W420" t="s">
        <v>100</v>
      </c>
      <c r="X420">
        <v>0</v>
      </c>
      <c r="Y420">
        <v>0</v>
      </c>
      <c r="Z420">
        <v>0</v>
      </c>
      <c r="AA420">
        <v>0</v>
      </c>
      <c r="AB420">
        <v>0</v>
      </c>
      <c r="AC420" s="3">
        <v>45541</v>
      </c>
      <c r="AD420" s="2" t="str">
        <f t="shared" si="13"/>
        <v>Contacted</v>
      </c>
      <c r="AE420">
        <v>0</v>
      </c>
      <c r="AF420" t="s">
        <v>38</v>
      </c>
      <c r="AG420" t="b">
        <v>1</v>
      </c>
      <c r="AH420" t="b">
        <v>0</v>
      </c>
      <c r="AI420" t="str">
        <f ca="1">IF(OR(Table1[[#This Row],[is_active]]="FALSE",Table1[[#This Row],[Days_Since_Last_Purchase]]&gt;90),"Churned","Active")</f>
        <v>Churned</v>
      </c>
    </row>
    <row r="421" spans="1:35" x14ac:dyDescent="0.25">
      <c r="A421" t="s">
        <v>497</v>
      </c>
      <c r="B421" s="1">
        <v>44516</v>
      </c>
      <c r="C421" t="str">
        <f>TEXT(Table1[[#This Row],[signup_date]],"yyyy")</f>
        <v>2021</v>
      </c>
      <c r="D421" t="str">
        <f>TEXT(Table1[[#This Row],[signup_date]],"mmm")</f>
        <v>Nov</v>
      </c>
      <c r="E421" s="3">
        <v>45729</v>
      </c>
      <c r="F421" s="3">
        <v>45884</v>
      </c>
      <c r="G421" s="3" t="str">
        <f>TEXT(Table1[[#This Row],[last_purchase_date]],"yyyy")</f>
        <v>2025</v>
      </c>
      <c r="H421" s="2">
        <f ca="1">IFERROR(TODAY()-Table1[[#This Row],[signup_date]]," - ")</f>
        <v>1464</v>
      </c>
      <c r="I421" s="2">
        <f ca="1">IFERROR(TODAY()-Table1[[#This Row],[last_purchase_date]]," - ")</f>
        <v>96</v>
      </c>
      <c r="J421" s="2">
        <f ca="1">IFERROR(1/Table1[[#This Row],[Days_Since_Last_Purchase]],0)</f>
        <v>1.0416666666666666E-2</v>
      </c>
      <c r="K421" s="3" t="str">
        <f t="shared" si="12"/>
        <v>Has Purchased</v>
      </c>
      <c r="L421">
        <v>3</v>
      </c>
      <c r="M421">
        <v>185.49</v>
      </c>
      <c r="N421">
        <v>61.83</v>
      </c>
      <c r="O421">
        <v>55.83</v>
      </c>
      <c r="P421" t="s">
        <v>47</v>
      </c>
      <c r="Q421" t="s">
        <v>60</v>
      </c>
      <c r="R421" t="s">
        <v>33</v>
      </c>
      <c r="S421">
        <v>40</v>
      </c>
      <c r="T421" t="s">
        <v>34</v>
      </c>
      <c r="U421" t="s">
        <v>90</v>
      </c>
      <c r="V421" t="s">
        <v>44</v>
      </c>
      <c r="W421" t="s">
        <v>100</v>
      </c>
      <c r="X421">
        <v>0</v>
      </c>
      <c r="Y421">
        <v>0</v>
      </c>
      <c r="Z421">
        <v>0</v>
      </c>
      <c r="AA421">
        <v>1</v>
      </c>
      <c r="AB421">
        <v>2</v>
      </c>
      <c r="AC421" s="2" t="s">
        <v>2542</v>
      </c>
      <c r="AD421" s="2" t="str">
        <f t="shared" si="13"/>
        <v>Never Contacted</v>
      </c>
      <c r="AE421">
        <v>0</v>
      </c>
      <c r="AF421" t="s">
        <v>52</v>
      </c>
      <c r="AG421" t="b">
        <v>1</v>
      </c>
      <c r="AH421" t="b">
        <v>0</v>
      </c>
      <c r="AI421" t="str">
        <f ca="1">IF(OR(Table1[[#This Row],[is_active]]="FALSE",Table1[[#This Row],[Days_Since_Last_Purchase]]&gt;90),"Churned","Active")</f>
        <v>Churned</v>
      </c>
    </row>
    <row r="422" spans="1:35" x14ac:dyDescent="0.25">
      <c r="A422" t="s">
        <v>498</v>
      </c>
      <c r="B422" s="1">
        <v>45174</v>
      </c>
      <c r="C422" t="str">
        <f>TEXT(Table1[[#This Row],[signup_date]],"yyyy")</f>
        <v>2023</v>
      </c>
      <c r="D422" t="str">
        <f>TEXT(Table1[[#This Row],[signup_date]],"mmm")</f>
        <v>Sep</v>
      </c>
      <c r="E422" s="3" t="s">
        <v>2542</v>
      </c>
      <c r="F422" s="3" t="s">
        <v>2542</v>
      </c>
      <c r="G422" s="3" t="str">
        <f>TEXT(Table1[[#This Row],[last_purchase_date]],"yyyy")</f>
        <v>-</v>
      </c>
      <c r="H422" s="2">
        <f ca="1">IFERROR(TODAY()-Table1[[#This Row],[signup_date]]," - ")</f>
        <v>806</v>
      </c>
      <c r="I422" s="2" t="str">
        <f ca="1">IFERROR(TODAY()-Table1[[#This Row],[last_purchase_date]]," - ")</f>
        <v xml:space="preserve"> - </v>
      </c>
      <c r="J422" s="2">
        <f ca="1">IFERROR(1/Table1[[#This Row],[Days_Since_Last_Purchase]],0)</f>
        <v>0</v>
      </c>
      <c r="K422" s="3" t="str">
        <f t="shared" si="12"/>
        <v>Never Purchase</v>
      </c>
      <c r="L422">
        <v>0</v>
      </c>
      <c r="M422">
        <v>0</v>
      </c>
      <c r="N422">
        <v>0</v>
      </c>
      <c r="O422">
        <v>0</v>
      </c>
      <c r="P422" t="s">
        <v>65</v>
      </c>
      <c r="Q422" t="s">
        <v>41</v>
      </c>
      <c r="R422" t="s">
        <v>33</v>
      </c>
      <c r="S422">
        <v>20</v>
      </c>
      <c r="T422" t="s">
        <v>70</v>
      </c>
      <c r="U422" t="s">
        <v>82</v>
      </c>
      <c r="V422" t="s">
        <v>44</v>
      </c>
      <c r="W422" t="s">
        <v>100</v>
      </c>
      <c r="X422">
        <v>0</v>
      </c>
      <c r="Y422">
        <v>0</v>
      </c>
      <c r="Z422">
        <v>0</v>
      </c>
      <c r="AA422">
        <v>0</v>
      </c>
      <c r="AB422">
        <v>0</v>
      </c>
      <c r="AC422" s="3">
        <v>45335</v>
      </c>
      <c r="AD422" s="2" t="str">
        <f t="shared" si="13"/>
        <v>Contacted</v>
      </c>
      <c r="AE422">
        <v>0</v>
      </c>
      <c r="AF422" t="s">
        <v>73</v>
      </c>
      <c r="AG422" t="b">
        <v>1</v>
      </c>
      <c r="AH422" t="b">
        <v>0</v>
      </c>
      <c r="AI422" t="str">
        <f ca="1">IF(OR(Table1[[#This Row],[is_active]]="FALSE",Table1[[#This Row],[Days_Since_Last_Purchase]]&gt;90),"Churned","Active")</f>
        <v>Churned</v>
      </c>
    </row>
    <row r="423" spans="1:35" x14ac:dyDescent="0.25">
      <c r="A423" t="s">
        <v>499</v>
      </c>
      <c r="B423" s="1">
        <v>44778</v>
      </c>
      <c r="C423" t="str">
        <f>TEXT(Table1[[#This Row],[signup_date]],"yyyy")</f>
        <v>2022</v>
      </c>
      <c r="D423" t="str">
        <f>TEXT(Table1[[#This Row],[signup_date]],"mmm")</f>
        <v>Aug</v>
      </c>
      <c r="E423" s="3">
        <v>45894</v>
      </c>
      <c r="F423" s="3">
        <v>45907</v>
      </c>
      <c r="G423" s="3" t="str">
        <f>TEXT(Table1[[#This Row],[last_purchase_date]],"yyyy")</f>
        <v>2025</v>
      </c>
      <c r="H423" s="2">
        <f ca="1">IFERROR(TODAY()-Table1[[#This Row],[signup_date]]," - ")</f>
        <v>1202</v>
      </c>
      <c r="I423" s="2">
        <f ca="1">IFERROR(TODAY()-Table1[[#This Row],[last_purchase_date]]," - ")</f>
        <v>73</v>
      </c>
      <c r="J423" s="2">
        <f ca="1">IFERROR(1/Table1[[#This Row],[Days_Since_Last_Purchase]],0)</f>
        <v>1.3698630136986301E-2</v>
      </c>
      <c r="K423" s="3" t="str">
        <f t="shared" si="12"/>
        <v>Has Purchased</v>
      </c>
      <c r="L423">
        <v>1</v>
      </c>
      <c r="M423">
        <v>60.99</v>
      </c>
      <c r="N423">
        <v>60.99</v>
      </c>
      <c r="O423">
        <v>97.08</v>
      </c>
      <c r="P423" t="s">
        <v>87</v>
      </c>
      <c r="Q423" t="s">
        <v>76</v>
      </c>
      <c r="R423" t="s">
        <v>33</v>
      </c>
      <c r="S423">
        <v>48</v>
      </c>
      <c r="T423" t="s">
        <v>34</v>
      </c>
      <c r="U423" t="s">
        <v>50</v>
      </c>
      <c r="V423" t="s">
        <v>67</v>
      </c>
      <c r="W423" t="s">
        <v>45</v>
      </c>
      <c r="X423">
        <v>0</v>
      </c>
      <c r="Y423">
        <v>0</v>
      </c>
      <c r="Z423">
        <v>0</v>
      </c>
      <c r="AA423">
        <v>0</v>
      </c>
      <c r="AB423">
        <v>0</v>
      </c>
      <c r="AC423" s="2" t="s">
        <v>2542</v>
      </c>
      <c r="AD423" s="2" t="str">
        <f t="shared" si="13"/>
        <v>Never Contacted</v>
      </c>
      <c r="AE423">
        <v>0</v>
      </c>
      <c r="AF423" t="s">
        <v>38</v>
      </c>
      <c r="AG423" t="b">
        <v>1</v>
      </c>
      <c r="AH423" t="b">
        <v>0</v>
      </c>
      <c r="AI423" t="str">
        <f ca="1">IF(OR(Table1[[#This Row],[is_active]]="FALSE",Table1[[#This Row],[Days_Since_Last_Purchase]]&gt;90),"Churned","Active")</f>
        <v>Active</v>
      </c>
    </row>
    <row r="424" spans="1:35" x14ac:dyDescent="0.25">
      <c r="A424" t="s">
        <v>500</v>
      </c>
      <c r="B424" s="1">
        <v>44156</v>
      </c>
      <c r="C424" t="str">
        <f>TEXT(Table1[[#This Row],[signup_date]],"yyyy")</f>
        <v>2020</v>
      </c>
      <c r="D424" t="str">
        <f>TEXT(Table1[[#This Row],[signup_date]],"mmm")</f>
        <v>Nov</v>
      </c>
      <c r="E424" s="3">
        <v>44569</v>
      </c>
      <c r="F424" s="3">
        <v>44746</v>
      </c>
      <c r="G424" s="3" t="str">
        <f>TEXT(Table1[[#This Row],[last_purchase_date]],"yyyy")</f>
        <v>2022</v>
      </c>
      <c r="H424" s="2">
        <f ca="1">IFERROR(TODAY()-Table1[[#This Row],[signup_date]]," - ")</f>
        <v>1824</v>
      </c>
      <c r="I424" s="2">
        <f ca="1">IFERROR(TODAY()-Table1[[#This Row],[last_purchase_date]]," - ")</f>
        <v>1234</v>
      </c>
      <c r="J424" s="2">
        <f ca="1">IFERROR(1/Table1[[#This Row],[Days_Since_Last_Purchase]],0)</f>
        <v>8.1037277147487841E-4</v>
      </c>
      <c r="K424" s="3" t="str">
        <f t="shared" si="12"/>
        <v>Has Purchased</v>
      </c>
      <c r="L424">
        <v>3</v>
      </c>
      <c r="M424">
        <v>86.21</v>
      </c>
      <c r="N424">
        <v>28.74</v>
      </c>
      <c r="O424">
        <v>24.17</v>
      </c>
      <c r="P424" t="s">
        <v>47</v>
      </c>
      <c r="Q424" t="s">
        <v>95</v>
      </c>
      <c r="R424" t="s">
        <v>42</v>
      </c>
      <c r="S424">
        <v>18</v>
      </c>
      <c r="T424" t="s">
        <v>49</v>
      </c>
      <c r="U424" t="s">
        <v>90</v>
      </c>
      <c r="V424" t="s">
        <v>44</v>
      </c>
      <c r="W424" t="s">
        <v>51</v>
      </c>
      <c r="X424">
        <v>0</v>
      </c>
      <c r="Y424">
        <v>0</v>
      </c>
      <c r="Z424">
        <v>0</v>
      </c>
      <c r="AA424">
        <v>0</v>
      </c>
      <c r="AB424">
        <v>2</v>
      </c>
      <c r="AC424" s="2" t="s">
        <v>2542</v>
      </c>
      <c r="AD424" s="2" t="str">
        <f t="shared" si="13"/>
        <v>Never Contacted</v>
      </c>
      <c r="AE424">
        <v>0</v>
      </c>
      <c r="AF424" t="s">
        <v>38</v>
      </c>
      <c r="AG424" t="b">
        <v>1</v>
      </c>
      <c r="AH424" t="b">
        <v>1</v>
      </c>
      <c r="AI424" t="str">
        <f ca="1">IF(OR(Table1[[#This Row],[is_active]]="FALSE",Table1[[#This Row],[Days_Since_Last_Purchase]]&gt;90),"Churned","Active")</f>
        <v>Churned</v>
      </c>
    </row>
    <row r="425" spans="1:35" x14ac:dyDescent="0.25">
      <c r="A425" t="s">
        <v>501</v>
      </c>
      <c r="B425" s="1">
        <v>44789</v>
      </c>
      <c r="C425" t="str">
        <f>TEXT(Table1[[#This Row],[signup_date]],"yyyy")</f>
        <v>2022</v>
      </c>
      <c r="D425" t="str">
        <f>TEXT(Table1[[#This Row],[signup_date]],"mmm")</f>
        <v>Aug</v>
      </c>
      <c r="E425" s="3">
        <v>44998</v>
      </c>
      <c r="F425" s="3">
        <v>45103</v>
      </c>
      <c r="G425" s="3" t="str">
        <f>TEXT(Table1[[#This Row],[last_purchase_date]],"yyyy")</f>
        <v>2023</v>
      </c>
      <c r="H425" s="2">
        <f ca="1">IFERROR(TODAY()-Table1[[#This Row],[signup_date]]," - ")</f>
        <v>1191</v>
      </c>
      <c r="I425" s="2">
        <f ca="1">IFERROR(TODAY()-Table1[[#This Row],[last_purchase_date]]," - ")</f>
        <v>877</v>
      </c>
      <c r="J425" s="2">
        <f ca="1">IFERROR(1/Table1[[#This Row],[Days_Since_Last_Purchase]],0)</f>
        <v>1.1402508551881414E-3</v>
      </c>
      <c r="K425" s="3" t="str">
        <f t="shared" si="12"/>
        <v>Has Purchased</v>
      </c>
      <c r="L425">
        <v>3</v>
      </c>
      <c r="M425">
        <v>3.68</v>
      </c>
      <c r="N425">
        <v>1.23</v>
      </c>
      <c r="O425">
        <v>0.5</v>
      </c>
      <c r="P425" t="s">
        <v>65</v>
      </c>
      <c r="Q425" t="s">
        <v>41</v>
      </c>
      <c r="R425" t="s">
        <v>42</v>
      </c>
      <c r="S425">
        <v>45</v>
      </c>
      <c r="T425" t="s">
        <v>34</v>
      </c>
      <c r="U425" t="s">
        <v>43</v>
      </c>
      <c r="V425" t="s">
        <v>35</v>
      </c>
      <c r="W425" t="s">
        <v>45</v>
      </c>
      <c r="X425">
        <v>0</v>
      </c>
      <c r="Y425">
        <v>0</v>
      </c>
      <c r="Z425">
        <v>0</v>
      </c>
      <c r="AA425">
        <v>0</v>
      </c>
      <c r="AB425">
        <v>1</v>
      </c>
      <c r="AC425" s="3">
        <v>45125</v>
      </c>
      <c r="AD425" s="2" t="str">
        <f t="shared" si="13"/>
        <v>Contacted</v>
      </c>
      <c r="AE425">
        <v>0</v>
      </c>
      <c r="AF425" t="s">
        <v>73</v>
      </c>
      <c r="AG425" t="b">
        <v>1</v>
      </c>
      <c r="AH425" t="b">
        <v>0</v>
      </c>
      <c r="AI425" t="str">
        <f ca="1">IF(OR(Table1[[#This Row],[is_active]]="FALSE",Table1[[#This Row],[Days_Since_Last_Purchase]]&gt;90),"Churned","Active")</f>
        <v>Churned</v>
      </c>
    </row>
    <row r="426" spans="1:35" x14ac:dyDescent="0.25">
      <c r="A426" t="s">
        <v>502</v>
      </c>
      <c r="B426" s="1">
        <v>45154</v>
      </c>
      <c r="C426" t="str">
        <f>TEXT(Table1[[#This Row],[signup_date]],"yyyy")</f>
        <v>2023</v>
      </c>
      <c r="D426" t="str">
        <f>TEXT(Table1[[#This Row],[signup_date]],"mmm")</f>
        <v>Aug</v>
      </c>
      <c r="E426" s="3">
        <v>45603</v>
      </c>
      <c r="F426" s="3">
        <v>45755</v>
      </c>
      <c r="G426" s="3" t="str">
        <f>TEXT(Table1[[#This Row],[last_purchase_date]],"yyyy")</f>
        <v>2025</v>
      </c>
      <c r="H426" s="2">
        <f ca="1">IFERROR(TODAY()-Table1[[#This Row],[signup_date]]," - ")</f>
        <v>826</v>
      </c>
      <c r="I426" s="2">
        <f ca="1">IFERROR(TODAY()-Table1[[#This Row],[last_purchase_date]]," - ")</f>
        <v>225</v>
      </c>
      <c r="J426" s="2">
        <f ca="1">IFERROR(1/Table1[[#This Row],[Days_Since_Last_Purchase]],0)</f>
        <v>4.4444444444444444E-3</v>
      </c>
      <c r="K426" s="3" t="str">
        <f t="shared" si="12"/>
        <v>Has Purchased</v>
      </c>
      <c r="L426">
        <v>2</v>
      </c>
      <c r="M426">
        <v>159.47999999999999</v>
      </c>
      <c r="N426">
        <v>79.739999999999995</v>
      </c>
      <c r="O426">
        <v>36.130000000000003</v>
      </c>
      <c r="P426" t="s">
        <v>31</v>
      </c>
      <c r="Q426" t="s">
        <v>69</v>
      </c>
      <c r="R426" t="s">
        <v>48</v>
      </c>
      <c r="S426">
        <v>24</v>
      </c>
      <c r="T426" t="s">
        <v>70</v>
      </c>
      <c r="U426" t="s">
        <v>90</v>
      </c>
      <c r="V426" t="s">
        <v>35</v>
      </c>
      <c r="W426" t="s">
        <v>72</v>
      </c>
      <c r="X426">
        <v>0</v>
      </c>
      <c r="Y426">
        <v>0</v>
      </c>
      <c r="Z426">
        <v>0</v>
      </c>
      <c r="AA426">
        <v>0</v>
      </c>
      <c r="AB426">
        <v>1</v>
      </c>
      <c r="AC426" s="3">
        <v>45460</v>
      </c>
      <c r="AD426" s="2" t="str">
        <f t="shared" si="13"/>
        <v>Contacted</v>
      </c>
      <c r="AE426">
        <v>0</v>
      </c>
      <c r="AF426" t="s">
        <v>52</v>
      </c>
      <c r="AG426" t="b">
        <v>1</v>
      </c>
      <c r="AH426" t="b">
        <v>0</v>
      </c>
      <c r="AI426" t="str">
        <f ca="1">IF(OR(Table1[[#This Row],[is_active]]="FALSE",Table1[[#This Row],[Days_Since_Last_Purchase]]&gt;90),"Churned","Active")</f>
        <v>Churned</v>
      </c>
    </row>
    <row r="427" spans="1:35" x14ac:dyDescent="0.25">
      <c r="A427" t="s">
        <v>503</v>
      </c>
      <c r="B427" s="1">
        <v>44133</v>
      </c>
      <c r="C427" t="str">
        <f>TEXT(Table1[[#This Row],[signup_date]],"yyyy")</f>
        <v>2020</v>
      </c>
      <c r="D427" t="str">
        <f>TEXT(Table1[[#This Row],[signup_date]],"mmm")</f>
        <v>Oct</v>
      </c>
      <c r="E427" s="3">
        <v>45846</v>
      </c>
      <c r="F427" s="3">
        <v>45854</v>
      </c>
      <c r="G427" s="3" t="str">
        <f>TEXT(Table1[[#This Row],[last_purchase_date]],"yyyy")</f>
        <v>2025</v>
      </c>
      <c r="H427" s="2">
        <f ca="1">IFERROR(TODAY()-Table1[[#This Row],[signup_date]]," - ")</f>
        <v>1847</v>
      </c>
      <c r="I427" s="2">
        <f ca="1">IFERROR(TODAY()-Table1[[#This Row],[last_purchase_date]]," - ")</f>
        <v>126</v>
      </c>
      <c r="J427" s="2">
        <f ca="1">IFERROR(1/Table1[[#This Row],[Days_Since_Last_Purchase]],0)</f>
        <v>7.9365079365079361E-3</v>
      </c>
      <c r="K427" s="3" t="str">
        <f t="shared" si="12"/>
        <v>Has Purchased</v>
      </c>
      <c r="L427">
        <v>3</v>
      </c>
      <c r="M427">
        <v>233.37</v>
      </c>
      <c r="N427">
        <v>77.790000000000006</v>
      </c>
      <c r="O427">
        <v>69.239999999999995</v>
      </c>
      <c r="P427" t="s">
        <v>31</v>
      </c>
      <c r="Q427" t="s">
        <v>76</v>
      </c>
      <c r="R427" t="s">
        <v>42</v>
      </c>
      <c r="S427">
        <v>30</v>
      </c>
      <c r="T427" t="s">
        <v>70</v>
      </c>
      <c r="U427" t="s">
        <v>90</v>
      </c>
      <c r="V427" t="s">
        <v>35</v>
      </c>
      <c r="W427" t="s">
        <v>35</v>
      </c>
      <c r="X427">
        <v>0</v>
      </c>
      <c r="Y427">
        <v>1</v>
      </c>
      <c r="Z427">
        <v>0</v>
      </c>
      <c r="AA427">
        <v>0</v>
      </c>
      <c r="AB427">
        <v>1</v>
      </c>
      <c r="AC427" s="3">
        <v>44795</v>
      </c>
      <c r="AD427" s="2" t="str">
        <f t="shared" si="13"/>
        <v>Contacted</v>
      </c>
      <c r="AE427">
        <v>0</v>
      </c>
      <c r="AF427" t="s">
        <v>73</v>
      </c>
      <c r="AG427" t="b">
        <v>1</v>
      </c>
      <c r="AH427" t="b">
        <v>0</v>
      </c>
      <c r="AI427" t="str">
        <f ca="1">IF(OR(Table1[[#This Row],[is_active]]="FALSE",Table1[[#This Row],[Days_Since_Last_Purchase]]&gt;90),"Churned","Active")</f>
        <v>Churned</v>
      </c>
    </row>
    <row r="428" spans="1:35" x14ac:dyDescent="0.25">
      <c r="A428" t="s">
        <v>504</v>
      </c>
      <c r="B428" s="1">
        <v>44772</v>
      </c>
      <c r="C428" t="str">
        <f>TEXT(Table1[[#This Row],[signup_date]],"yyyy")</f>
        <v>2022</v>
      </c>
      <c r="D428" t="str">
        <f>TEXT(Table1[[#This Row],[signup_date]],"mmm")</f>
        <v>Jul</v>
      </c>
      <c r="E428" s="3">
        <v>45154</v>
      </c>
      <c r="F428" s="3">
        <v>45335</v>
      </c>
      <c r="G428" s="3" t="str">
        <f>TEXT(Table1[[#This Row],[last_purchase_date]],"yyyy")</f>
        <v>2024</v>
      </c>
      <c r="H428" s="2">
        <f ca="1">IFERROR(TODAY()-Table1[[#This Row],[signup_date]]," - ")</f>
        <v>1208</v>
      </c>
      <c r="I428" s="2">
        <f ca="1">IFERROR(TODAY()-Table1[[#This Row],[last_purchase_date]]," - ")</f>
        <v>645</v>
      </c>
      <c r="J428" s="2">
        <f ca="1">IFERROR(1/Table1[[#This Row],[Days_Since_Last_Purchase]],0)</f>
        <v>1.5503875968992248E-3</v>
      </c>
      <c r="K428" s="3" t="str">
        <f t="shared" si="12"/>
        <v>Has Purchased</v>
      </c>
      <c r="L428">
        <v>6</v>
      </c>
      <c r="M428">
        <v>292.67</v>
      </c>
      <c r="N428">
        <v>48.78</v>
      </c>
      <c r="O428">
        <v>47.74</v>
      </c>
      <c r="P428" t="s">
        <v>87</v>
      </c>
      <c r="Q428" t="s">
        <v>95</v>
      </c>
      <c r="R428" t="s">
        <v>48</v>
      </c>
      <c r="S428">
        <v>29</v>
      </c>
      <c r="T428" t="s">
        <v>70</v>
      </c>
      <c r="U428" t="s">
        <v>55</v>
      </c>
      <c r="V428" t="s">
        <v>63</v>
      </c>
      <c r="W428" t="s">
        <v>96</v>
      </c>
      <c r="X428">
        <v>0</v>
      </c>
      <c r="Y428">
        <v>0</v>
      </c>
      <c r="Z428">
        <v>0</v>
      </c>
      <c r="AA428">
        <v>0</v>
      </c>
      <c r="AB428">
        <v>2</v>
      </c>
      <c r="AC428" s="3">
        <v>45160</v>
      </c>
      <c r="AD428" s="2" t="str">
        <f t="shared" si="13"/>
        <v>Contacted</v>
      </c>
      <c r="AE428">
        <v>0</v>
      </c>
      <c r="AF428" t="s">
        <v>73</v>
      </c>
      <c r="AG428" t="b">
        <v>0</v>
      </c>
      <c r="AH428" t="b">
        <v>0</v>
      </c>
      <c r="AI428" t="str">
        <f ca="1">IF(OR(Table1[[#This Row],[is_active]]="FALSE",Table1[[#This Row],[Days_Since_Last_Purchase]]&gt;90),"Churned","Active")</f>
        <v>Churned</v>
      </c>
    </row>
    <row r="429" spans="1:35" x14ac:dyDescent="0.25">
      <c r="A429" t="s">
        <v>505</v>
      </c>
      <c r="B429" s="1">
        <v>44964</v>
      </c>
      <c r="C429" t="str">
        <f>TEXT(Table1[[#This Row],[signup_date]],"yyyy")</f>
        <v>2023</v>
      </c>
      <c r="D429" t="str">
        <f>TEXT(Table1[[#This Row],[signup_date]],"mmm")</f>
        <v>Feb</v>
      </c>
      <c r="E429" s="3">
        <v>45845</v>
      </c>
      <c r="F429" s="3">
        <v>45917</v>
      </c>
      <c r="G429" s="3" t="str">
        <f>TEXT(Table1[[#This Row],[last_purchase_date]],"yyyy")</f>
        <v>2025</v>
      </c>
      <c r="H429" s="2">
        <f ca="1">IFERROR(TODAY()-Table1[[#This Row],[signup_date]]," - ")</f>
        <v>1016</v>
      </c>
      <c r="I429" s="2">
        <f ca="1">IFERROR(TODAY()-Table1[[#This Row],[last_purchase_date]]," - ")</f>
        <v>63</v>
      </c>
      <c r="J429" s="2">
        <f ca="1">IFERROR(1/Table1[[#This Row],[Days_Since_Last_Purchase]],0)</f>
        <v>1.5873015873015872E-2</v>
      </c>
      <c r="K429" s="3" t="str">
        <f t="shared" si="12"/>
        <v>Has Purchased</v>
      </c>
      <c r="L429">
        <v>4</v>
      </c>
      <c r="M429">
        <v>252.83</v>
      </c>
      <c r="N429">
        <v>63.21</v>
      </c>
      <c r="O429">
        <v>86.94</v>
      </c>
      <c r="P429" t="s">
        <v>87</v>
      </c>
      <c r="Q429" t="s">
        <v>54</v>
      </c>
      <c r="R429" t="s">
        <v>48</v>
      </c>
      <c r="S429">
        <v>29</v>
      </c>
      <c r="T429" t="s">
        <v>70</v>
      </c>
      <c r="U429" t="s">
        <v>55</v>
      </c>
      <c r="V429" t="s">
        <v>44</v>
      </c>
      <c r="W429" t="s">
        <v>85</v>
      </c>
      <c r="X429">
        <v>1</v>
      </c>
      <c r="Y429">
        <v>0</v>
      </c>
      <c r="Z429">
        <v>0</v>
      </c>
      <c r="AA429">
        <v>0</v>
      </c>
      <c r="AB429">
        <v>0</v>
      </c>
      <c r="AC429" s="3">
        <v>45004</v>
      </c>
      <c r="AD429" s="2" t="str">
        <f t="shared" si="13"/>
        <v>Contacted</v>
      </c>
      <c r="AE429">
        <v>6</v>
      </c>
      <c r="AF429" t="s">
        <v>52</v>
      </c>
      <c r="AG429" t="b">
        <v>0</v>
      </c>
      <c r="AH429" t="b">
        <v>0</v>
      </c>
      <c r="AI429" t="str">
        <f ca="1">IF(OR(Table1[[#This Row],[is_active]]="FALSE",Table1[[#This Row],[Days_Since_Last_Purchase]]&gt;90),"Churned","Active")</f>
        <v>Active</v>
      </c>
    </row>
    <row r="430" spans="1:35" x14ac:dyDescent="0.25">
      <c r="A430" t="s">
        <v>506</v>
      </c>
      <c r="B430" s="1">
        <v>44422</v>
      </c>
      <c r="C430" t="str">
        <f>TEXT(Table1[[#This Row],[signup_date]],"yyyy")</f>
        <v>2021</v>
      </c>
      <c r="D430" t="str">
        <f>TEXT(Table1[[#This Row],[signup_date]],"mmm")</f>
        <v>Aug</v>
      </c>
      <c r="E430" s="3">
        <v>44613</v>
      </c>
      <c r="F430" s="3">
        <v>44619</v>
      </c>
      <c r="G430" s="3" t="str">
        <f>TEXT(Table1[[#This Row],[last_purchase_date]],"yyyy")</f>
        <v>2022</v>
      </c>
      <c r="H430" s="2">
        <f ca="1">IFERROR(TODAY()-Table1[[#This Row],[signup_date]]," - ")</f>
        <v>1558</v>
      </c>
      <c r="I430" s="2">
        <f ca="1">IFERROR(TODAY()-Table1[[#This Row],[last_purchase_date]]," - ")</f>
        <v>1361</v>
      </c>
      <c r="J430" s="2">
        <f ca="1">IFERROR(1/Table1[[#This Row],[Days_Since_Last_Purchase]],0)</f>
        <v>7.347538574577516E-4</v>
      </c>
      <c r="K430" s="3" t="str">
        <f t="shared" si="12"/>
        <v>Has Purchased</v>
      </c>
      <c r="L430">
        <v>7</v>
      </c>
      <c r="M430">
        <v>687.55</v>
      </c>
      <c r="N430">
        <v>98.22</v>
      </c>
      <c r="O430">
        <v>0.5</v>
      </c>
      <c r="P430" t="s">
        <v>40</v>
      </c>
      <c r="Q430" t="s">
        <v>41</v>
      </c>
      <c r="R430" t="s">
        <v>48</v>
      </c>
      <c r="S430">
        <v>32</v>
      </c>
      <c r="T430" t="s">
        <v>34</v>
      </c>
      <c r="U430" t="s">
        <v>50</v>
      </c>
      <c r="V430" t="s">
        <v>35</v>
      </c>
      <c r="W430" t="s">
        <v>85</v>
      </c>
      <c r="X430">
        <v>0</v>
      </c>
      <c r="Y430">
        <v>0</v>
      </c>
      <c r="Z430">
        <v>2</v>
      </c>
      <c r="AA430">
        <v>0</v>
      </c>
      <c r="AB430">
        <v>1</v>
      </c>
      <c r="AC430" s="3">
        <v>45620</v>
      </c>
      <c r="AD430" s="2" t="str">
        <f t="shared" si="13"/>
        <v>Contacted</v>
      </c>
      <c r="AE430">
        <v>1</v>
      </c>
      <c r="AF430" t="s">
        <v>52</v>
      </c>
      <c r="AG430" t="b">
        <v>0</v>
      </c>
      <c r="AH430" t="b">
        <v>1</v>
      </c>
      <c r="AI430" t="str">
        <f ca="1">IF(OR(Table1[[#This Row],[is_active]]="FALSE",Table1[[#This Row],[Days_Since_Last_Purchase]]&gt;90),"Churned","Active")</f>
        <v>Churned</v>
      </c>
    </row>
    <row r="431" spans="1:35" x14ac:dyDescent="0.25">
      <c r="A431" t="s">
        <v>507</v>
      </c>
      <c r="B431" s="1">
        <v>44035</v>
      </c>
      <c r="C431" t="str">
        <f>TEXT(Table1[[#This Row],[signup_date]],"yyyy")</f>
        <v>2020</v>
      </c>
      <c r="D431" t="str">
        <f>TEXT(Table1[[#This Row],[signup_date]],"mmm")</f>
        <v>Jul</v>
      </c>
      <c r="E431" s="3">
        <v>45193</v>
      </c>
      <c r="F431" s="3">
        <v>45924</v>
      </c>
      <c r="G431" s="3" t="str">
        <f>TEXT(Table1[[#This Row],[last_purchase_date]],"yyyy")</f>
        <v>2025</v>
      </c>
      <c r="H431" s="2">
        <f ca="1">IFERROR(TODAY()-Table1[[#This Row],[signup_date]]," - ")</f>
        <v>1945</v>
      </c>
      <c r="I431" s="2">
        <f ca="1">IFERROR(TODAY()-Table1[[#This Row],[last_purchase_date]]," - ")</f>
        <v>56</v>
      </c>
      <c r="J431" s="2">
        <f ca="1">IFERROR(1/Table1[[#This Row],[Days_Since_Last_Purchase]],0)</f>
        <v>1.7857142857142856E-2</v>
      </c>
      <c r="K431" s="3" t="str">
        <f t="shared" si="12"/>
        <v>Has Purchased</v>
      </c>
      <c r="L431">
        <v>2</v>
      </c>
      <c r="M431">
        <v>38.76</v>
      </c>
      <c r="N431">
        <v>19.38</v>
      </c>
      <c r="O431">
        <v>30.88</v>
      </c>
      <c r="P431" t="s">
        <v>87</v>
      </c>
      <c r="Q431" t="s">
        <v>95</v>
      </c>
      <c r="R431" t="s">
        <v>48</v>
      </c>
      <c r="S431">
        <v>31</v>
      </c>
      <c r="T431" t="s">
        <v>34</v>
      </c>
      <c r="U431" t="s">
        <v>55</v>
      </c>
      <c r="V431" t="s">
        <v>67</v>
      </c>
      <c r="W431" t="s">
        <v>72</v>
      </c>
      <c r="X431">
        <v>0</v>
      </c>
      <c r="Y431">
        <v>0</v>
      </c>
      <c r="Z431">
        <v>0</v>
      </c>
      <c r="AA431">
        <v>0</v>
      </c>
      <c r="AB431">
        <v>1</v>
      </c>
      <c r="AC431" s="3">
        <v>45099</v>
      </c>
      <c r="AD431" s="2" t="str">
        <f t="shared" si="13"/>
        <v>Contacted</v>
      </c>
      <c r="AE431">
        <v>1</v>
      </c>
      <c r="AF431" t="s">
        <v>52</v>
      </c>
      <c r="AG431" t="b">
        <v>1</v>
      </c>
      <c r="AH431" t="b">
        <v>0</v>
      </c>
      <c r="AI431" t="str">
        <f ca="1">IF(OR(Table1[[#This Row],[is_active]]="FALSE",Table1[[#This Row],[Days_Since_Last_Purchase]]&gt;90),"Churned","Active")</f>
        <v>Active</v>
      </c>
    </row>
    <row r="432" spans="1:35" x14ac:dyDescent="0.25">
      <c r="A432" t="s">
        <v>508</v>
      </c>
      <c r="B432" s="1">
        <v>44414</v>
      </c>
      <c r="C432" t="str">
        <f>TEXT(Table1[[#This Row],[signup_date]],"yyyy")</f>
        <v>2021</v>
      </c>
      <c r="D432" t="str">
        <f>TEXT(Table1[[#This Row],[signup_date]],"mmm")</f>
        <v>Aug</v>
      </c>
      <c r="E432" s="3">
        <v>45895</v>
      </c>
      <c r="F432" s="3">
        <v>45911</v>
      </c>
      <c r="G432" s="3" t="str">
        <f>TEXT(Table1[[#This Row],[last_purchase_date]],"yyyy")</f>
        <v>2025</v>
      </c>
      <c r="H432" s="2">
        <f ca="1">IFERROR(TODAY()-Table1[[#This Row],[signup_date]]," - ")</f>
        <v>1566</v>
      </c>
      <c r="I432" s="2">
        <f ca="1">IFERROR(TODAY()-Table1[[#This Row],[last_purchase_date]]," - ")</f>
        <v>69</v>
      </c>
      <c r="J432" s="2">
        <f ca="1">IFERROR(1/Table1[[#This Row],[Days_Since_Last_Purchase]],0)</f>
        <v>1.4492753623188406E-2</v>
      </c>
      <c r="K432" s="3" t="str">
        <f t="shared" si="12"/>
        <v>Has Purchased</v>
      </c>
      <c r="L432">
        <v>3</v>
      </c>
      <c r="M432">
        <v>217.41</v>
      </c>
      <c r="N432">
        <v>72.47</v>
      </c>
      <c r="O432">
        <v>49.99</v>
      </c>
      <c r="P432" t="s">
        <v>87</v>
      </c>
      <c r="Q432" t="s">
        <v>62</v>
      </c>
      <c r="R432" t="s">
        <v>48</v>
      </c>
      <c r="S432">
        <v>28</v>
      </c>
      <c r="T432" t="s">
        <v>70</v>
      </c>
      <c r="U432" t="s">
        <v>66</v>
      </c>
      <c r="V432" t="s">
        <v>63</v>
      </c>
      <c r="W432" t="s">
        <v>36</v>
      </c>
      <c r="X432">
        <v>0</v>
      </c>
      <c r="Y432">
        <v>0</v>
      </c>
      <c r="Z432">
        <v>0</v>
      </c>
      <c r="AA432">
        <v>0</v>
      </c>
      <c r="AB432">
        <v>0</v>
      </c>
      <c r="AC432" s="2" t="s">
        <v>2542</v>
      </c>
      <c r="AD432" s="2" t="str">
        <f t="shared" si="13"/>
        <v>Never Contacted</v>
      </c>
      <c r="AE432">
        <v>3</v>
      </c>
      <c r="AF432" t="s">
        <v>38</v>
      </c>
      <c r="AG432" t="b">
        <v>1</v>
      </c>
      <c r="AH432" t="b">
        <v>0</v>
      </c>
      <c r="AI432" t="str">
        <f ca="1">IF(OR(Table1[[#This Row],[is_active]]="FALSE",Table1[[#This Row],[Days_Since_Last_Purchase]]&gt;90),"Churned","Active")</f>
        <v>Active</v>
      </c>
    </row>
    <row r="433" spans="1:35" x14ac:dyDescent="0.25">
      <c r="A433" t="s">
        <v>509</v>
      </c>
      <c r="B433" s="1">
        <v>44727</v>
      </c>
      <c r="C433" t="str">
        <f>TEXT(Table1[[#This Row],[signup_date]],"yyyy")</f>
        <v>2022</v>
      </c>
      <c r="D433" t="str">
        <f>TEXT(Table1[[#This Row],[signup_date]],"mmm")</f>
        <v>Jun</v>
      </c>
      <c r="E433" s="3">
        <v>44819</v>
      </c>
      <c r="F433" s="3">
        <v>45124</v>
      </c>
      <c r="G433" s="3" t="str">
        <f>TEXT(Table1[[#This Row],[last_purchase_date]],"yyyy")</f>
        <v>2023</v>
      </c>
      <c r="H433" s="2">
        <f ca="1">IFERROR(TODAY()-Table1[[#This Row],[signup_date]]," - ")</f>
        <v>1253</v>
      </c>
      <c r="I433" s="2">
        <f ca="1">IFERROR(TODAY()-Table1[[#This Row],[last_purchase_date]]," - ")</f>
        <v>856</v>
      </c>
      <c r="J433" s="2">
        <f ca="1">IFERROR(1/Table1[[#This Row],[Days_Since_Last_Purchase]],0)</f>
        <v>1.1682242990654205E-3</v>
      </c>
      <c r="K433" s="3" t="str">
        <f t="shared" si="12"/>
        <v>Has Purchased</v>
      </c>
      <c r="L433">
        <v>1</v>
      </c>
      <c r="M433">
        <v>44.81</v>
      </c>
      <c r="N433">
        <v>44.81</v>
      </c>
      <c r="O433">
        <v>38.909999999999997</v>
      </c>
      <c r="P433" t="s">
        <v>47</v>
      </c>
      <c r="Q433" t="s">
        <v>69</v>
      </c>
      <c r="R433" t="s">
        <v>33</v>
      </c>
      <c r="S433">
        <v>16</v>
      </c>
      <c r="T433" t="s">
        <v>49</v>
      </c>
      <c r="U433" t="s">
        <v>55</v>
      </c>
      <c r="V433" t="s">
        <v>67</v>
      </c>
      <c r="W433" t="s">
        <v>57</v>
      </c>
      <c r="X433">
        <v>1</v>
      </c>
      <c r="Y433">
        <v>0</v>
      </c>
      <c r="Z433">
        <v>0</v>
      </c>
      <c r="AA433">
        <v>0</v>
      </c>
      <c r="AB433">
        <v>0</v>
      </c>
      <c r="AC433" s="3">
        <v>45722</v>
      </c>
      <c r="AD433" s="2" t="str">
        <f t="shared" si="13"/>
        <v>Contacted</v>
      </c>
      <c r="AE433">
        <v>0</v>
      </c>
      <c r="AF433" t="s">
        <v>38</v>
      </c>
      <c r="AG433" t="b">
        <v>1</v>
      </c>
      <c r="AH433" t="b">
        <v>1</v>
      </c>
      <c r="AI433" t="str">
        <f ca="1">IF(OR(Table1[[#This Row],[is_active]]="FALSE",Table1[[#This Row],[Days_Since_Last_Purchase]]&gt;90),"Churned","Active")</f>
        <v>Churned</v>
      </c>
    </row>
    <row r="434" spans="1:35" x14ac:dyDescent="0.25">
      <c r="A434" t="s">
        <v>510</v>
      </c>
      <c r="B434" s="1">
        <v>44709</v>
      </c>
      <c r="C434" t="str">
        <f>TEXT(Table1[[#This Row],[signup_date]],"yyyy")</f>
        <v>2022</v>
      </c>
      <c r="D434" t="str">
        <f>TEXT(Table1[[#This Row],[signup_date]],"mmm")</f>
        <v>May</v>
      </c>
      <c r="E434" s="3">
        <v>45762</v>
      </c>
      <c r="F434" s="3">
        <v>45894</v>
      </c>
      <c r="G434" s="3" t="str">
        <f>TEXT(Table1[[#This Row],[last_purchase_date]],"yyyy")</f>
        <v>2025</v>
      </c>
      <c r="H434" s="2">
        <f ca="1">IFERROR(TODAY()-Table1[[#This Row],[signup_date]]," - ")</f>
        <v>1271</v>
      </c>
      <c r="I434" s="2">
        <f ca="1">IFERROR(TODAY()-Table1[[#This Row],[last_purchase_date]]," - ")</f>
        <v>86</v>
      </c>
      <c r="J434" s="2">
        <f ca="1">IFERROR(1/Table1[[#This Row],[Days_Since_Last_Purchase]],0)</f>
        <v>1.1627906976744186E-2</v>
      </c>
      <c r="K434" s="3" t="str">
        <f t="shared" si="12"/>
        <v>Has Purchased</v>
      </c>
      <c r="L434">
        <v>7</v>
      </c>
      <c r="M434">
        <v>364.11</v>
      </c>
      <c r="N434">
        <v>52.02</v>
      </c>
      <c r="O434">
        <v>0.5</v>
      </c>
      <c r="P434" t="s">
        <v>59</v>
      </c>
      <c r="Q434" t="s">
        <v>69</v>
      </c>
      <c r="R434" t="s">
        <v>42</v>
      </c>
      <c r="S434">
        <v>39</v>
      </c>
      <c r="T434" t="s">
        <v>34</v>
      </c>
      <c r="U434" t="s">
        <v>82</v>
      </c>
      <c r="V434" t="s">
        <v>44</v>
      </c>
      <c r="W434" t="s">
        <v>36</v>
      </c>
      <c r="X434">
        <v>1</v>
      </c>
      <c r="Y434">
        <v>1</v>
      </c>
      <c r="Z434">
        <v>0</v>
      </c>
      <c r="AA434">
        <v>0</v>
      </c>
      <c r="AB434">
        <v>3</v>
      </c>
      <c r="AC434" s="3">
        <v>45713</v>
      </c>
      <c r="AD434" s="2" t="str">
        <f t="shared" si="13"/>
        <v>Contacted</v>
      </c>
      <c r="AE434">
        <v>0</v>
      </c>
      <c r="AF434" t="s">
        <v>52</v>
      </c>
      <c r="AG434" t="b">
        <v>1</v>
      </c>
      <c r="AH434" t="b">
        <v>0</v>
      </c>
      <c r="AI434" t="str">
        <f ca="1">IF(OR(Table1[[#This Row],[is_active]]="FALSE",Table1[[#This Row],[Days_Since_Last_Purchase]]&gt;90),"Churned","Active")</f>
        <v>Active</v>
      </c>
    </row>
    <row r="435" spans="1:35" x14ac:dyDescent="0.25">
      <c r="A435" t="s">
        <v>511</v>
      </c>
      <c r="B435" s="1">
        <v>44598</v>
      </c>
      <c r="C435" t="str">
        <f>TEXT(Table1[[#This Row],[signup_date]],"yyyy")</f>
        <v>2022</v>
      </c>
      <c r="D435" t="str">
        <f>TEXT(Table1[[#This Row],[signup_date]],"mmm")</f>
        <v>Feb</v>
      </c>
      <c r="E435" s="3">
        <v>45840</v>
      </c>
      <c r="F435" s="3">
        <v>45881</v>
      </c>
      <c r="G435" s="3" t="str">
        <f>TEXT(Table1[[#This Row],[last_purchase_date]],"yyyy")</f>
        <v>2025</v>
      </c>
      <c r="H435" s="2">
        <f ca="1">IFERROR(TODAY()-Table1[[#This Row],[signup_date]]," - ")</f>
        <v>1382</v>
      </c>
      <c r="I435" s="2">
        <f ca="1">IFERROR(TODAY()-Table1[[#This Row],[last_purchase_date]]," - ")</f>
        <v>99</v>
      </c>
      <c r="J435" s="2">
        <f ca="1">IFERROR(1/Table1[[#This Row],[Days_Since_Last_Purchase]],0)</f>
        <v>1.0101010101010102E-2</v>
      </c>
      <c r="K435" s="3" t="str">
        <f t="shared" si="12"/>
        <v>Has Purchased</v>
      </c>
      <c r="L435">
        <v>2</v>
      </c>
      <c r="M435">
        <v>78.52</v>
      </c>
      <c r="N435">
        <v>39.26</v>
      </c>
      <c r="O435">
        <v>0</v>
      </c>
      <c r="P435" t="s">
        <v>47</v>
      </c>
      <c r="Q435" t="s">
        <v>88</v>
      </c>
      <c r="R435" t="s">
        <v>33</v>
      </c>
      <c r="S435">
        <v>44</v>
      </c>
      <c r="T435" t="s">
        <v>34</v>
      </c>
      <c r="U435" t="s">
        <v>50</v>
      </c>
      <c r="V435" t="s">
        <v>35</v>
      </c>
      <c r="W435" t="s">
        <v>72</v>
      </c>
      <c r="X435">
        <v>0</v>
      </c>
      <c r="Y435">
        <v>0</v>
      </c>
      <c r="Z435">
        <v>1</v>
      </c>
      <c r="AA435">
        <v>0</v>
      </c>
      <c r="AB435">
        <v>0</v>
      </c>
      <c r="AC435" s="3">
        <v>45914</v>
      </c>
      <c r="AD435" s="2" t="str">
        <f t="shared" si="13"/>
        <v>Contacted</v>
      </c>
      <c r="AE435">
        <v>0</v>
      </c>
      <c r="AF435" t="s">
        <v>52</v>
      </c>
      <c r="AG435" t="b">
        <v>1</v>
      </c>
      <c r="AH435" t="b">
        <v>0</v>
      </c>
      <c r="AI435" t="str">
        <f ca="1">IF(OR(Table1[[#This Row],[is_active]]="FALSE",Table1[[#This Row],[Days_Since_Last_Purchase]]&gt;90),"Churned","Active")</f>
        <v>Churned</v>
      </c>
    </row>
    <row r="436" spans="1:35" x14ac:dyDescent="0.25">
      <c r="A436" t="s">
        <v>512</v>
      </c>
      <c r="B436" s="1">
        <v>44966</v>
      </c>
      <c r="C436" t="str">
        <f>TEXT(Table1[[#This Row],[signup_date]],"yyyy")</f>
        <v>2023</v>
      </c>
      <c r="D436" t="str">
        <f>TEXT(Table1[[#This Row],[signup_date]],"mmm")</f>
        <v>Feb</v>
      </c>
      <c r="E436" s="3">
        <v>45305</v>
      </c>
      <c r="F436" s="3">
        <v>45386</v>
      </c>
      <c r="G436" s="3" t="str">
        <f>TEXT(Table1[[#This Row],[last_purchase_date]],"yyyy")</f>
        <v>2024</v>
      </c>
      <c r="H436" s="2">
        <f ca="1">IFERROR(TODAY()-Table1[[#This Row],[signup_date]]," - ")</f>
        <v>1014</v>
      </c>
      <c r="I436" s="2">
        <f ca="1">IFERROR(TODAY()-Table1[[#This Row],[last_purchase_date]]," - ")</f>
        <v>594</v>
      </c>
      <c r="J436" s="2">
        <f ca="1">IFERROR(1/Table1[[#This Row],[Days_Since_Last_Purchase]],0)</f>
        <v>1.6835016835016834E-3</v>
      </c>
      <c r="K436" s="3" t="str">
        <f t="shared" si="12"/>
        <v>Has Purchased</v>
      </c>
      <c r="L436">
        <v>2</v>
      </c>
      <c r="M436">
        <v>94.18</v>
      </c>
      <c r="N436">
        <v>47.09</v>
      </c>
      <c r="O436">
        <v>70.900000000000006</v>
      </c>
      <c r="P436" t="s">
        <v>59</v>
      </c>
      <c r="Q436" t="s">
        <v>60</v>
      </c>
      <c r="R436" t="s">
        <v>42</v>
      </c>
      <c r="S436">
        <v>19</v>
      </c>
      <c r="T436" t="s">
        <v>49</v>
      </c>
      <c r="U436" t="s">
        <v>55</v>
      </c>
      <c r="V436" t="s">
        <v>44</v>
      </c>
      <c r="W436" t="s">
        <v>72</v>
      </c>
      <c r="X436">
        <v>0</v>
      </c>
      <c r="Y436">
        <v>0</v>
      </c>
      <c r="Z436">
        <v>0</v>
      </c>
      <c r="AA436">
        <v>0</v>
      </c>
      <c r="AB436">
        <v>0</v>
      </c>
      <c r="AC436" s="3">
        <v>45086</v>
      </c>
      <c r="AD436" s="2" t="str">
        <f t="shared" si="13"/>
        <v>Contacted</v>
      </c>
      <c r="AE436">
        <v>0</v>
      </c>
      <c r="AF436" t="s">
        <v>52</v>
      </c>
      <c r="AG436" t="b">
        <v>1</v>
      </c>
      <c r="AH436" t="b">
        <v>0</v>
      </c>
      <c r="AI436" t="str">
        <f ca="1">IF(OR(Table1[[#This Row],[is_active]]="FALSE",Table1[[#This Row],[Days_Since_Last_Purchase]]&gt;90),"Churned","Active")</f>
        <v>Churned</v>
      </c>
    </row>
    <row r="437" spans="1:35" x14ac:dyDescent="0.25">
      <c r="A437" t="s">
        <v>513</v>
      </c>
      <c r="B437" s="1">
        <v>45224</v>
      </c>
      <c r="C437" t="str">
        <f>TEXT(Table1[[#This Row],[signup_date]],"yyyy")</f>
        <v>2023</v>
      </c>
      <c r="D437" t="str">
        <f>TEXT(Table1[[#This Row],[signup_date]],"mmm")</f>
        <v>Oct</v>
      </c>
      <c r="E437" s="3">
        <v>45759</v>
      </c>
      <c r="F437" s="3">
        <v>45891</v>
      </c>
      <c r="G437" s="3" t="str">
        <f>TEXT(Table1[[#This Row],[last_purchase_date]],"yyyy")</f>
        <v>2025</v>
      </c>
      <c r="H437" s="2">
        <f ca="1">IFERROR(TODAY()-Table1[[#This Row],[signup_date]]," - ")</f>
        <v>756</v>
      </c>
      <c r="I437" s="2">
        <f ca="1">IFERROR(TODAY()-Table1[[#This Row],[last_purchase_date]]," - ")</f>
        <v>89</v>
      </c>
      <c r="J437" s="2">
        <f ca="1">IFERROR(1/Table1[[#This Row],[Days_Since_Last_Purchase]],0)</f>
        <v>1.1235955056179775E-2</v>
      </c>
      <c r="K437" s="3" t="str">
        <f t="shared" si="12"/>
        <v>Has Purchased</v>
      </c>
      <c r="L437">
        <v>1</v>
      </c>
      <c r="M437">
        <v>60.07</v>
      </c>
      <c r="N437">
        <v>60.07</v>
      </c>
      <c r="O437">
        <v>30.54</v>
      </c>
      <c r="P437" t="s">
        <v>87</v>
      </c>
      <c r="Q437" t="s">
        <v>60</v>
      </c>
      <c r="R437" t="s">
        <v>48</v>
      </c>
      <c r="S437">
        <v>16</v>
      </c>
      <c r="T437" t="s">
        <v>49</v>
      </c>
      <c r="U437" t="s">
        <v>90</v>
      </c>
      <c r="V437" t="s">
        <v>63</v>
      </c>
      <c r="W437" t="s">
        <v>72</v>
      </c>
      <c r="X437">
        <v>0</v>
      </c>
      <c r="Y437">
        <v>0</v>
      </c>
      <c r="Z437">
        <v>0</v>
      </c>
      <c r="AA437">
        <v>0</v>
      </c>
      <c r="AB437">
        <v>0</v>
      </c>
      <c r="AC437" s="3">
        <v>45502</v>
      </c>
      <c r="AD437" s="2" t="str">
        <f t="shared" si="13"/>
        <v>Contacted</v>
      </c>
      <c r="AE437">
        <v>0</v>
      </c>
      <c r="AF437" t="s">
        <v>52</v>
      </c>
      <c r="AG437" t="b">
        <v>1</v>
      </c>
      <c r="AH437" t="b">
        <v>0</v>
      </c>
      <c r="AI437" t="str">
        <f ca="1">IF(OR(Table1[[#This Row],[is_active]]="FALSE",Table1[[#This Row],[Days_Since_Last_Purchase]]&gt;90),"Churned","Active")</f>
        <v>Active</v>
      </c>
    </row>
    <row r="438" spans="1:35" x14ac:dyDescent="0.25">
      <c r="A438" t="s">
        <v>514</v>
      </c>
      <c r="B438" s="1">
        <v>43904</v>
      </c>
      <c r="C438" t="str">
        <f>TEXT(Table1[[#This Row],[signup_date]],"yyyy")</f>
        <v>2020</v>
      </c>
      <c r="D438" t="str">
        <f>TEXT(Table1[[#This Row],[signup_date]],"mmm")</f>
        <v>Mar</v>
      </c>
      <c r="E438" s="3">
        <v>45007</v>
      </c>
      <c r="F438" s="3">
        <v>45737</v>
      </c>
      <c r="G438" s="3" t="str">
        <f>TEXT(Table1[[#This Row],[last_purchase_date]],"yyyy")</f>
        <v>2025</v>
      </c>
      <c r="H438" s="2">
        <f ca="1">IFERROR(TODAY()-Table1[[#This Row],[signup_date]]," - ")</f>
        <v>2076</v>
      </c>
      <c r="I438" s="2">
        <f ca="1">IFERROR(TODAY()-Table1[[#This Row],[last_purchase_date]]," - ")</f>
        <v>243</v>
      </c>
      <c r="J438" s="2">
        <f ca="1">IFERROR(1/Table1[[#This Row],[Days_Since_Last_Purchase]],0)</f>
        <v>4.11522633744856E-3</v>
      </c>
      <c r="K438" s="3" t="str">
        <f t="shared" si="12"/>
        <v>Has Purchased</v>
      </c>
      <c r="L438">
        <v>1</v>
      </c>
      <c r="M438">
        <v>58.12</v>
      </c>
      <c r="N438">
        <v>58.12</v>
      </c>
      <c r="O438">
        <v>96.66</v>
      </c>
      <c r="P438" t="s">
        <v>47</v>
      </c>
      <c r="Q438" t="s">
        <v>60</v>
      </c>
      <c r="R438" t="s">
        <v>42</v>
      </c>
      <c r="S438">
        <v>48</v>
      </c>
      <c r="T438" t="s">
        <v>34</v>
      </c>
      <c r="U438" t="s">
        <v>50</v>
      </c>
      <c r="V438" t="s">
        <v>67</v>
      </c>
      <c r="W438" t="s">
        <v>36</v>
      </c>
      <c r="X438">
        <v>0</v>
      </c>
      <c r="Y438">
        <v>0</v>
      </c>
      <c r="Z438">
        <v>1</v>
      </c>
      <c r="AA438">
        <v>0</v>
      </c>
      <c r="AB438">
        <v>0</v>
      </c>
      <c r="AC438" s="2" t="s">
        <v>2542</v>
      </c>
      <c r="AD438" s="2" t="str">
        <f t="shared" si="13"/>
        <v>Never Contacted</v>
      </c>
      <c r="AE438">
        <v>0</v>
      </c>
      <c r="AF438" t="s">
        <v>52</v>
      </c>
      <c r="AG438" t="b">
        <v>1</v>
      </c>
      <c r="AH438" t="b">
        <v>1</v>
      </c>
      <c r="AI438" t="str">
        <f ca="1">IF(OR(Table1[[#This Row],[is_active]]="FALSE",Table1[[#This Row],[Days_Since_Last_Purchase]]&gt;90),"Churned","Active")</f>
        <v>Churned</v>
      </c>
    </row>
    <row r="439" spans="1:35" x14ac:dyDescent="0.25">
      <c r="A439" t="s">
        <v>515</v>
      </c>
      <c r="B439" s="1">
        <v>45642</v>
      </c>
      <c r="C439" t="str">
        <f>TEXT(Table1[[#This Row],[signup_date]],"yyyy")</f>
        <v>2024</v>
      </c>
      <c r="D439" t="str">
        <f>TEXT(Table1[[#This Row],[signup_date]],"mmm")</f>
        <v>Dec</v>
      </c>
      <c r="E439" s="3">
        <v>45748</v>
      </c>
      <c r="F439" s="3">
        <v>45932</v>
      </c>
      <c r="G439" s="3" t="str">
        <f>TEXT(Table1[[#This Row],[last_purchase_date]],"yyyy")</f>
        <v>2025</v>
      </c>
      <c r="H439" s="2">
        <f ca="1">IFERROR(TODAY()-Table1[[#This Row],[signup_date]]," - ")</f>
        <v>338</v>
      </c>
      <c r="I439" s="2">
        <f ca="1">IFERROR(TODAY()-Table1[[#This Row],[last_purchase_date]]," - ")</f>
        <v>48</v>
      </c>
      <c r="J439" s="2">
        <f ca="1">IFERROR(1/Table1[[#This Row],[Days_Since_Last_Purchase]],0)</f>
        <v>2.0833333333333332E-2</v>
      </c>
      <c r="K439" s="3" t="str">
        <f t="shared" si="12"/>
        <v>Has Purchased</v>
      </c>
      <c r="L439">
        <v>1</v>
      </c>
      <c r="M439">
        <v>64.150000000000006</v>
      </c>
      <c r="N439">
        <v>64.150000000000006</v>
      </c>
      <c r="O439">
        <v>0.5</v>
      </c>
      <c r="P439" t="s">
        <v>59</v>
      </c>
      <c r="Q439" t="s">
        <v>54</v>
      </c>
      <c r="R439" t="s">
        <v>33</v>
      </c>
      <c r="S439">
        <v>25</v>
      </c>
      <c r="T439" t="s">
        <v>70</v>
      </c>
      <c r="U439" t="s">
        <v>50</v>
      </c>
      <c r="V439" t="s">
        <v>67</v>
      </c>
      <c r="W439" t="s">
        <v>100</v>
      </c>
      <c r="X439">
        <v>0</v>
      </c>
      <c r="Y439">
        <v>1</v>
      </c>
      <c r="Z439">
        <v>0</v>
      </c>
      <c r="AA439">
        <v>0</v>
      </c>
      <c r="AB439">
        <v>0</v>
      </c>
      <c r="AC439" s="3">
        <v>45765</v>
      </c>
      <c r="AD439" s="2" t="str">
        <f t="shared" si="13"/>
        <v>Contacted</v>
      </c>
      <c r="AE439">
        <v>0</v>
      </c>
      <c r="AF439" t="s">
        <v>52</v>
      </c>
      <c r="AG439" t="b">
        <v>1</v>
      </c>
      <c r="AH439" t="b">
        <v>0</v>
      </c>
      <c r="AI439" t="str">
        <f ca="1">IF(OR(Table1[[#This Row],[is_active]]="FALSE",Table1[[#This Row],[Days_Since_Last_Purchase]]&gt;90),"Churned","Active")</f>
        <v>Active</v>
      </c>
    </row>
    <row r="440" spans="1:35" x14ac:dyDescent="0.25">
      <c r="A440" t="s">
        <v>516</v>
      </c>
      <c r="B440" s="1">
        <v>45535</v>
      </c>
      <c r="C440" t="str">
        <f>TEXT(Table1[[#This Row],[signup_date]],"yyyy")</f>
        <v>2024</v>
      </c>
      <c r="D440" t="str">
        <f>TEXT(Table1[[#This Row],[signup_date]],"mmm")</f>
        <v>Aug</v>
      </c>
      <c r="E440" s="3">
        <v>45651</v>
      </c>
      <c r="F440" s="3">
        <v>45892</v>
      </c>
      <c r="G440" s="3" t="str">
        <f>TEXT(Table1[[#This Row],[last_purchase_date]],"yyyy")</f>
        <v>2025</v>
      </c>
      <c r="H440" s="2">
        <f ca="1">IFERROR(TODAY()-Table1[[#This Row],[signup_date]]," - ")</f>
        <v>445</v>
      </c>
      <c r="I440" s="2">
        <f ca="1">IFERROR(TODAY()-Table1[[#This Row],[last_purchase_date]]," - ")</f>
        <v>88</v>
      </c>
      <c r="J440" s="2">
        <f ca="1">IFERROR(1/Table1[[#This Row],[Days_Since_Last_Purchase]],0)</f>
        <v>1.1363636363636364E-2</v>
      </c>
      <c r="K440" s="3" t="str">
        <f t="shared" si="12"/>
        <v>Has Purchased</v>
      </c>
      <c r="L440">
        <v>5</v>
      </c>
      <c r="M440">
        <v>358.36</v>
      </c>
      <c r="N440">
        <v>71.67</v>
      </c>
      <c r="O440">
        <v>0</v>
      </c>
      <c r="P440" t="s">
        <v>87</v>
      </c>
      <c r="Q440" t="s">
        <v>62</v>
      </c>
      <c r="R440" t="s">
        <v>42</v>
      </c>
      <c r="S440">
        <v>26</v>
      </c>
      <c r="T440" t="s">
        <v>70</v>
      </c>
      <c r="U440" t="s">
        <v>55</v>
      </c>
      <c r="V440" t="s">
        <v>35</v>
      </c>
      <c r="W440" t="s">
        <v>36</v>
      </c>
      <c r="X440">
        <v>0</v>
      </c>
      <c r="Y440">
        <v>0</v>
      </c>
      <c r="Z440">
        <v>0</v>
      </c>
      <c r="AA440">
        <v>0</v>
      </c>
      <c r="AB440">
        <v>3</v>
      </c>
      <c r="AC440" s="2" t="s">
        <v>2542</v>
      </c>
      <c r="AD440" s="2" t="str">
        <f t="shared" si="13"/>
        <v>Never Contacted</v>
      </c>
      <c r="AE440">
        <v>4</v>
      </c>
      <c r="AF440" t="s">
        <v>38</v>
      </c>
      <c r="AG440" t="b">
        <v>0</v>
      </c>
      <c r="AH440" t="b">
        <v>0</v>
      </c>
      <c r="AI440" t="str">
        <f ca="1">IF(OR(Table1[[#This Row],[is_active]]="FALSE",Table1[[#This Row],[Days_Since_Last_Purchase]]&gt;90),"Churned","Active")</f>
        <v>Active</v>
      </c>
    </row>
    <row r="441" spans="1:35" x14ac:dyDescent="0.25">
      <c r="A441" t="s">
        <v>517</v>
      </c>
      <c r="B441" s="1">
        <v>45243</v>
      </c>
      <c r="C441" t="str">
        <f>TEXT(Table1[[#This Row],[signup_date]],"yyyy")</f>
        <v>2023</v>
      </c>
      <c r="D441" t="str">
        <f>TEXT(Table1[[#This Row],[signup_date]],"mmm")</f>
        <v>Nov</v>
      </c>
      <c r="E441" s="3">
        <v>45373</v>
      </c>
      <c r="F441" s="3">
        <v>45537</v>
      </c>
      <c r="G441" s="3" t="str">
        <f>TEXT(Table1[[#This Row],[last_purchase_date]],"yyyy")</f>
        <v>2024</v>
      </c>
      <c r="H441" s="2">
        <f ca="1">IFERROR(TODAY()-Table1[[#This Row],[signup_date]]," - ")</f>
        <v>737</v>
      </c>
      <c r="I441" s="2">
        <f ca="1">IFERROR(TODAY()-Table1[[#This Row],[last_purchase_date]]," - ")</f>
        <v>443</v>
      </c>
      <c r="J441" s="2">
        <f ca="1">IFERROR(1/Table1[[#This Row],[Days_Since_Last_Purchase]],0)</f>
        <v>2.257336343115124E-3</v>
      </c>
      <c r="K441" s="3" t="str">
        <f t="shared" si="12"/>
        <v>Has Purchased</v>
      </c>
      <c r="L441">
        <v>3</v>
      </c>
      <c r="M441">
        <v>290.85000000000002</v>
      </c>
      <c r="N441">
        <v>96.95</v>
      </c>
      <c r="O441">
        <v>93.56</v>
      </c>
      <c r="P441" t="s">
        <v>87</v>
      </c>
      <c r="Q441" t="s">
        <v>76</v>
      </c>
      <c r="R441" t="s">
        <v>48</v>
      </c>
      <c r="S441">
        <v>26</v>
      </c>
      <c r="T441" t="s">
        <v>70</v>
      </c>
      <c r="U441" t="s">
        <v>66</v>
      </c>
      <c r="V441" t="s">
        <v>63</v>
      </c>
      <c r="W441" t="s">
        <v>72</v>
      </c>
      <c r="X441">
        <v>0</v>
      </c>
      <c r="Y441">
        <v>0</v>
      </c>
      <c r="Z441">
        <v>1</v>
      </c>
      <c r="AA441">
        <v>0</v>
      </c>
      <c r="AB441">
        <v>1</v>
      </c>
      <c r="AC441" s="3">
        <v>45820</v>
      </c>
      <c r="AD441" s="2" t="str">
        <f t="shared" si="13"/>
        <v>Contacted</v>
      </c>
      <c r="AE441">
        <v>10</v>
      </c>
      <c r="AF441" t="s">
        <v>52</v>
      </c>
      <c r="AG441" t="b">
        <v>1</v>
      </c>
      <c r="AH441" t="b">
        <v>1</v>
      </c>
      <c r="AI441" t="str">
        <f ca="1">IF(OR(Table1[[#This Row],[is_active]]="FALSE",Table1[[#This Row],[Days_Since_Last_Purchase]]&gt;90),"Churned","Active")</f>
        <v>Churned</v>
      </c>
    </row>
    <row r="442" spans="1:35" x14ac:dyDescent="0.25">
      <c r="A442" t="s">
        <v>518</v>
      </c>
      <c r="B442" s="1">
        <v>44611</v>
      </c>
      <c r="C442" t="str">
        <f>TEXT(Table1[[#This Row],[signup_date]],"yyyy")</f>
        <v>2022</v>
      </c>
      <c r="D442" t="str">
        <f>TEXT(Table1[[#This Row],[signup_date]],"mmm")</f>
        <v>Feb</v>
      </c>
      <c r="E442" s="3">
        <v>45494</v>
      </c>
      <c r="F442" s="3">
        <v>45518</v>
      </c>
      <c r="G442" s="3" t="str">
        <f>TEXT(Table1[[#This Row],[last_purchase_date]],"yyyy")</f>
        <v>2024</v>
      </c>
      <c r="H442" s="2">
        <f ca="1">IFERROR(TODAY()-Table1[[#This Row],[signup_date]]," - ")</f>
        <v>1369</v>
      </c>
      <c r="I442" s="2">
        <f ca="1">IFERROR(TODAY()-Table1[[#This Row],[last_purchase_date]]," - ")</f>
        <v>462</v>
      </c>
      <c r="J442" s="2">
        <f ca="1">IFERROR(1/Table1[[#This Row],[Days_Since_Last_Purchase]],0)</f>
        <v>2.1645021645021645E-3</v>
      </c>
      <c r="K442" s="3" t="str">
        <f t="shared" si="12"/>
        <v>Has Purchased</v>
      </c>
      <c r="L442">
        <v>3</v>
      </c>
      <c r="M442">
        <v>113.94</v>
      </c>
      <c r="N442">
        <v>37.979999999999997</v>
      </c>
      <c r="O442">
        <v>47.88</v>
      </c>
      <c r="P442" t="s">
        <v>87</v>
      </c>
      <c r="Q442" t="s">
        <v>104</v>
      </c>
      <c r="R442" t="s">
        <v>48</v>
      </c>
      <c r="S442">
        <v>25</v>
      </c>
      <c r="T442" t="s">
        <v>70</v>
      </c>
      <c r="U442" t="s">
        <v>35</v>
      </c>
      <c r="V442" t="s">
        <v>35</v>
      </c>
      <c r="W442" t="s">
        <v>100</v>
      </c>
      <c r="X442">
        <v>1</v>
      </c>
      <c r="Y442">
        <v>0</v>
      </c>
      <c r="Z442">
        <v>0</v>
      </c>
      <c r="AA442">
        <v>0</v>
      </c>
      <c r="AB442">
        <v>1</v>
      </c>
      <c r="AC442" s="2" t="s">
        <v>2542</v>
      </c>
      <c r="AD442" s="2" t="str">
        <f t="shared" si="13"/>
        <v>Never Contacted</v>
      </c>
      <c r="AE442">
        <v>0</v>
      </c>
      <c r="AF442" t="s">
        <v>52</v>
      </c>
      <c r="AG442" t="b">
        <v>0</v>
      </c>
      <c r="AH442" t="b">
        <v>0</v>
      </c>
      <c r="AI442" t="str">
        <f ca="1">IF(OR(Table1[[#This Row],[is_active]]="FALSE",Table1[[#This Row],[Days_Since_Last_Purchase]]&gt;90),"Churned","Active")</f>
        <v>Churned</v>
      </c>
    </row>
    <row r="443" spans="1:35" x14ac:dyDescent="0.25">
      <c r="A443" t="s">
        <v>519</v>
      </c>
      <c r="B443" s="1">
        <v>45576</v>
      </c>
      <c r="C443" t="str">
        <f>TEXT(Table1[[#This Row],[signup_date]],"yyyy")</f>
        <v>2024</v>
      </c>
      <c r="D443" t="str">
        <f>TEXT(Table1[[#This Row],[signup_date]],"mmm")</f>
        <v>Oct</v>
      </c>
      <c r="E443" s="3">
        <v>45605</v>
      </c>
      <c r="F443" s="3" t="s">
        <v>2542</v>
      </c>
      <c r="G443" s="3" t="str">
        <f>TEXT(Table1[[#This Row],[last_purchase_date]],"yyyy")</f>
        <v>-</v>
      </c>
      <c r="H443" s="2">
        <f ca="1">IFERROR(TODAY()-Table1[[#This Row],[signup_date]]," - ")</f>
        <v>404</v>
      </c>
      <c r="I443" s="2" t="str">
        <f ca="1">IFERROR(TODAY()-Table1[[#This Row],[last_purchase_date]]," - ")</f>
        <v xml:space="preserve"> - </v>
      </c>
      <c r="J443" s="2">
        <f ca="1">IFERROR(1/Table1[[#This Row],[Days_Since_Last_Purchase]],0)</f>
        <v>0</v>
      </c>
      <c r="K443" s="3" t="str">
        <f t="shared" si="12"/>
        <v>Has Purchased</v>
      </c>
      <c r="L443">
        <v>0</v>
      </c>
      <c r="M443">
        <v>0</v>
      </c>
      <c r="N443">
        <v>0</v>
      </c>
      <c r="O443">
        <v>0</v>
      </c>
      <c r="P443" t="s">
        <v>40</v>
      </c>
      <c r="Q443" t="s">
        <v>88</v>
      </c>
      <c r="R443" t="s">
        <v>48</v>
      </c>
      <c r="S443">
        <v>50</v>
      </c>
      <c r="T443" t="s">
        <v>34</v>
      </c>
      <c r="U443" t="s">
        <v>90</v>
      </c>
      <c r="V443" t="s">
        <v>56</v>
      </c>
      <c r="W443" t="s">
        <v>96</v>
      </c>
      <c r="X443">
        <v>0</v>
      </c>
      <c r="Y443">
        <v>0</v>
      </c>
      <c r="Z443">
        <v>0</v>
      </c>
      <c r="AA443">
        <v>0</v>
      </c>
      <c r="AB443">
        <v>0</v>
      </c>
      <c r="AC443" s="3">
        <v>45678</v>
      </c>
      <c r="AD443" s="2" t="str">
        <f t="shared" si="13"/>
        <v>Contacted</v>
      </c>
      <c r="AE443">
        <v>1</v>
      </c>
      <c r="AF443" t="s">
        <v>38</v>
      </c>
      <c r="AG443" t="b">
        <v>1</v>
      </c>
      <c r="AH443" t="b">
        <v>0</v>
      </c>
      <c r="AI443" t="str">
        <f ca="1">IF(OR(Table1[[#This Row],[is_active]]="FALSE",Table1[[#This Row],[Days_Since_Last_Purchase]]&gt;90),"Churned","Active")</f>
        <v>Churned</v>
      </c>
    </row>
    <row r="444" spans="1:35" x14ac:dyDescent="0.25">
      <c r="A444" t="s">
        <v>520</v>
      </c>
      <c r="B444" s="1">
        <v>43992</v>
      </c>
      <c r="C444" t="str">
        <f>TEXT(Table1[[#This Row],[signup_date]],"yyyy")</f>
        <v>2020</v>
      </c>
      <c r="D444" t="str">
        <f>TEXT(Table1[[#This Row],[signup_date]],"mmm")</f>
        <v>Jun</v>
      </c>
      <c r="E444" s="3">
        <v>44123</v>
      </c>
      <c r="F444" s="3">
        <v>44258</v>
      </c>
      <c r="G444" s="3" t="str">
        <f>TEXT(Table1[[#This Row],[last_purchase_date]],"yyyy")</f>
        <v>2021</v>
      </c>
      <c r="H444" s="2">
        <f ca="1">IFERROR(TODAY()-Table1[[#This Row],[signup_date]]," - ")</f>
        <v>1988</v>
      </c>
      <c r="I444" s="2">
        <f ca="1">IFERROR(TODAY()-Table1[[#This Row],[last_purchase_date]]," - ")</f>
        <v>1722</v>
      </c>
      <c r="J444" s="2">
        <f ca="1">IFERROR(1/Table1[[#This Row],[Days_Since_Last_Purchase]],0)</f>
        <v>5.8072009291521487E-4</v>
      </c>
      <c r="K444" s="3" t="str">
        <f t="shared" si="12"/>
        <v>Has Purchased</v>
      </c>
      <c r="L444">
        <v>3</v>
      </c>
      <c r="M444">
        <v>122.79</v>
      </c>
      <c r="N444">
        <v>40.93</v>
      </c>
      <c r="O444">
        <v>29.23</v>
      </c>
      <c r="P444" t="s">
        <v>47</v>
      </c>
      <c r="Q444" t="s">
        <v>60</v>
      </c>
      <c r="R444" t="s">
        <v>33</v>
      </c>
      <c r="S444">
        <v>27</v>
      </c>
      <c r="T444" t="s">
        <v>70</v>
      </c>
      <c r="U444" t="s">
        <v>55</v>
      </c>
      <c r="V444" t="s">
        <v>35</v>
      </c>
      <c r="W444" t="s">
        <v>85</v>
      </c>
      <c r="X444">
        <v>0</v>
      </c>
      <c r="Y444">
        <v>0</v>
      </c>
      <c r="Z444">
        <v>1</v>
      </c>
      <c r="AA444">
        <v>0</v>
      </c>
      <c r="AB444">
        <v>2</v>
      </c>
      <c r="AC444" s="3">
        <v>44712</v>
      </c>
      <c r="AD444" s="2" t="str">
        <f t="shared" si="13"/>
        <v>Contacted</v>
      </c>
      <c r="AE444">
        <v>7</v>
      </c>
      <c r="AF444" t="s">
        <v>38</v>
      </c>
      <c r="AG444" t="b">
        <v>0</v>
      </c>
      <c r="AH444" t="b">
        <v>1</v>
      </c>
      <c r="AI444" t="str">
        <f ca="1">IF(OR(Table1[[#This Row],[is_active]]="FALSE",Table1[[#This Row],[Days_Since_Last_Purchase]]&gt;90),"Churned","Active")</f>
        <v>Churned</v>
      </c>
    </row>
    <row r="445" spans="1:35" x14ac:dyDescent="0.25">
      <c r="A445" t="s">
        <v>521</v>
      </c>
      <c r="B445" s="1">
        <v>45329</v>
      </c>
      <c r="C445" t="str">
        <f>TEXT(Table1[[#This Row],[signup_date]],"yyyy")</f>
        <v>2024</v>
      </c>
      <c r="D445" t="str">
        <f>TEXT(Table1[[#This Row],[signup_date]],"mmm")</f>
        <v>Feb</v>
      </c>
      <c r="E445" s="3">
        <v>45511</v>
      </c>
      <c r="F445" s="3">
        <v>45768</v>
      </c>
      <c r="G445" s="3" t="str">
        <f>TEXT(Table1[[#This Row],[last_purchase_date]],"yyyy")</f>
        <v>2025</v>
      </c>
      <c r="H445" s="2">
        <f ca="1">IFERROR(TODAY()-Table1[[#This Row],[signup_date]]," - ")</f>
        <v>651</v>
      </c>
      <c r="I445" s="2">
        <f ca="1">IFERROR(TODAY()-Table1[[#This Row],[last_purchase_date]]," - ")</f>
        <v>212</v>
      </c>
      <c r="J445" s="2">
        <f ca="1">IFERROR(1/Table1[[#This Row],[Days_Since_Last_Purchase]],0)</f>
        <v>4.7169811320754715E-3</v>
      </c>
      <c r="K445" s="3" t="str">
        <f t="shared" si="12"/>
        <v>Has Purchased</v>
      </c>
      <c r="L445">
        <v>5</v>
      </c>
      <c r="M445">
        <v>5.72</v>
      </c>
      <c r="N445">
        <v>1.1399999999999999</v>
      </c>
      <c r="O445">
        <v>0.5</v>
      </c>
      <c r="P445" t="s">
        <v>40</v>
      </c>
      <c r="Q445" t="s">
        <v>60</v>
      </c>
      <c r="R445" t="s">
        <v>42</v>
      </c>
      <c r="S445">
        <v>47</v>
      </c>
      <c r="T445" t="s">
        <v>34</v>
      </c>
      <c r="U445" t="s">
        <v>66</v>
      </c>
      <c r="V445" t="s">
        <v>63</v>
      </c>
      <c r="W445" t="s">
        <v>85</v>
      </c>
      <c r="X445">
        <v>0</v>
      </c>
      <c r="Y445">
        <v>0</v>
      </c>
      <c r="Z445">
        <v>1</v>
      </c>
      <c r="AA445">
        <v>1</v>
      </c>
      <c r="AB445">
        <v>2</v>
      </c>
      <c r="AC445" s="3">
        <v>45761</v>
      </c>
      <c r="AD445" s="2" t="str">
        <f t="shared" si="13"/>
        <v>Contacted</v>
      </c>
      <c r="AE445">
        <v>8</v>
      </c>
      <c r="AF445" t="s">
        <v>38</v>
      </c>
      <c r="AG445" t="b">
        <v>1</v>
      </c>
      <c r="AH445" t="b">
        <v>0</v>
      </c>
      <c r="AI445" t="str">
        <f ca="1">IF(OR(Table1[[#This Row],[is_active]]="FALSE",Table1[[#This Row],[Days_Since_Last_Purchase]]&gt;90),"Churned","Active")</f>
        <v>Churned</v>
      </c>
    </row>
    <row r="446" spans="1:35" x14ac:dyDescent="0.25">
      <c r="A446" t="s">
        <v>522</v>
      </c>
      <c r="B446" s="1">
        <v>44618</v>
      </c>
      <c r="C446" t="str">
        <f>TEXT(Table1[[#This Row],[signup_date]],"yyyy")</f>
        <v>2022</v>
      </c>
      <c r="D446" t="str">
        <f>TEXT(Table1[[#This Row],[signup_date]],"mmm")</f>
        <v>Feb</v>
      </c>
      <c r="E446" s="3">
        <v>45500</v>
      </c>
      <c r="F446" s="3">
        <v>45743</v>
      </c>
      <c r="G446" s="3" t="str">
        <f>TEXT(Table1[[#This Row],[last_purchase_date]],"yyyy")</f>
        <v>2025</v>
      </c>
      <c r="H446" s="2">
        <f ca="1">IFERROR(TODAY()-Table1[[#This Row],[signup_date]]," - ")</f>
        <v>1362</v>
      </c>
      <c r="I446" s="2">
        <f ca="1">IFERROR(TODAY()-Table1[[#This Row],[last_purchase_date]]," - ")</f>
        <v>237</v>
      </c>
      <c r="J446" s="2">
        <f ca="1">IFERROR(1/Table1[[#This Row],[Days_Since_Last_Purchase]],0)</f>
        <v>4.2194092827004216E-3</v>
      </c>
      <c r="K446" s="3" t="str">
        <f t="shared" si="12"/>
        <v>Has Purchased</v>
      </c>
      <c r="L446">
        <v>4</v>
      </c>
      <c r="M446">
        <v>138.35</v>
      </c>
      <c r="N446">
        <v>34.590000000000003</v>
      </c>
      <c r="O446">
        <v>29.34</v>
      </c>
      <c r="P446" t="s">
        <v>31</v>
      </c>
      <c r="Q446" t="s">
        <v>32</v>
      </c>
      <c r="R446" t="s">
        <v>33</v>
      </c>
      <c r="S446">
        <v>29</v>
      </c>
      <c r="T446" t="s">
        <v>70</v>
      </c>
      <c r="U446" t="s">
        <v>35</v>
      </c>
      <c r="V446" t="s">
        <v>63</v>
      </c>
      <c r="W446" t="s">
        <v>96</v>
      </c>
      <c r="X446">
        <v>0</v>
      </c>
      <c r="Y446">
        <v>1</v>
      </c>
      <c r="Z446">
        <v>0</v>
      </c>
      <c r="AA446">
        <v>0</v>
      </c>
      <c r="AB446">
        <v>1</v>
      </c>
      <c r="AC446" s="3">
        <v>44823</v>
      </c>
      <c r="AD446" s="2" t="str">
        <f t="shared" si="13"/>
        <v>Contacted</v>
      </c>
      <c r="AE446">
        <v>0</v>
      </c>
      <c r="AF446" t="s">
        <v>38</v>
      </c>
      <c r="AG446" t="b">
        <v>1</v>
      </c>
      <c r="AH446" t="b">
        <v>1</v>
      </c>
      <c r="AI446" t="str">
        <f ca="1">IF(OR(Table1[[#This Row],[is_active]]="FALSE",Table1[[#This Row],[Days_Since_Last_Purchase]]&gt;90),"Churned","Active")</f>
        <v>Churned</v>
      </c>
    </row>
    <row r="447" spans="1:35" x14ac:dyDescent="0.25">
      <c r="A447" t="s">
        <v>523</v>
      </c>
      <c r="B447" s="1">
        <v>43893</v>
      </c>
      <c r="C447" t="str">
        <f>TEXT(Table1[[#This Row],[signup_date]],"yyyy")</f>
        <v>2020</v>
      </c>
      <c r="D447" t="str">
        <f>TEXT(Table1[[#This Row],[signup_date]],"mmm")</f>
        <v>Mar</v>
      </c>
      <c r="E447" s="3">
        <v>45845</v>
      </c>
      <c r="F447" s="3">
        <v>45855</v>
      </c>
      <c r="G447" s="3" t="str">
        <f>TEXT(Table1[[#This Row],[last_purchase_date]],"yyyy")</f>
        <v>2025</v>
      </c>
      <c r="H447" s="2">
        <f ca="1">IFERROR(TODAY()-Table1[[#This Row],[signup_date]]," - ")</f>
        <v>2087</v>
      </c>
      <c r="I447" s="2">
        <f ca="1">IFERROR(TODAY()-Table1[[#This Row],[last_purchase_date]]," - ")</f>
        <v>125</v>
      </c>
      <c r="J447" s="2">
        <f ca="1">IFERROR(1/Table1[[#This Row],[Days_Since_Last_Purchase]],0)</f>
        <v>8.0000000000000002E-3</v>
      </c>
      <c r="K447" s="3" t="str">
        <f t="shared" si="12"/>
        <v>Has Purchased</v>
      </c>
      <c r="L447">
        <v>5</v>
      </c>
      <c r="M447">
        <v>445.39</v>
      </c>
      <c r="N447">
        <v>89.08</v>
      </c>
      <c r="O447">
        <v>131.74</v>
      </c>
      <c r="P447" t="s">
        <v>59</v>
      </c>
      <c r="Q447" t="s">
        <v>104</v>
      </c>
      <c r="R447" t="s">
        <v>48</v>
      </c>
      <c r="S447">
        <v>27</v>
      </c>
      <c r="T447" t="s">
        <v>70</v>
      </c>
      <c r="U447" t="s">
        <v>35</v>
      </c>
      <c r="V447" t="s">
        <v>56</v>
      </c>
      <c r="W447" t="s">
        <v>96</v>
      </c>
      <c r="X447">
        <v>0</v>
      </c>
      <c r="Y447">
        <v>0</v>
      </c>
      <c r="Z447">
        <v>0</v>
      </c>
      <c r="AA447">
        <v>0</v>
      </c>
      <c r="AB447">
        <v>3</v>
      </c>
      <c r="AC447" s="2" t="s">
        <v>2542</v>
      </c>
      <c r="AD447" s="2" t="str">
        <f t="shared" si="13"/>
        <v>Never Contacted</v>
      </c>
      <c r="AE447">
        <v>0</v>
      </c>
      <c r="AF447" t="s">
        <v>38</v>
      </c>
      <c r="AG447" t="b">
        <v>0</v>
      </c>
      <c r="AH447" t="b">
        <v>0</v>
      </c>
      <c r="AI447" t="str">
        <f ca="1">IF(OR(Table1[[#This Row],[is_active]]="FALSE",Table1[[#This Row],[Days_Since_Last_Purchase]]&gt;90),"Churned","Active")</f>
        <v>Churned</v>
      </c>
    </row>
    <row r="448" spans="1:35" x14ac:dyDescent="0.25">
      <c r="A448" t="s">
        <v>524</v>
      </c>
      <c r="B448" s="1">
        <v>44762</v>
      </c>
      <c r="C448" t="str">
        <f>TEXT(Table1[[#This Row],[signup_date]],"yyyy")</f>
        <v>2022</v>
      </c>
      <c r="D448" t="str">
        <f>TEXT(Table1[[#This Row],[signup_date]],"mmm")</f>
        <v>Jul</v>
      </c>
      <c r="E448" s="3">
        <v>45944</v>
      </c>
      <c r="F448" s="3">
        <v>45945</v>
      </c>
      <c r="G448" s="3" t="str">
        <f>TEXT(Table1[[#This Row],[last_purchase_date]],"yyyy")</f>
        <v>2025</v>
      </c>
      <c r="H448" s="2">
        <f ca="1">IFERROR(TODAY()-Table1[[#This Row],[signup_date]]," - ")</f>
        <v>1218</v>
      </c>
      <c r="I448" s="2">
        <f ca="1">IFERROR(TODAY()-Table1[[#This Row],[last_purchase_date]]," - ")</f>
        <v>35</v>
      </c>
      <c r="J448" s="2">
        <f ca="1">IFERROR(1/Table1[[#This Row],[Days_Since_Last_Purchase]],0)</f>
        <v>2.8571428571428571E-2</v>
      </c>
      <c r="K448" s="3" t="str">
        <f t="shared" si="12"/>
        <v>Has Purchased</v>
      </c>
      <c r="L448">
        <v>2</v>
      </c>
      <c r="M448">
        <v>144.1</v>
      </c>
      <c r="N448">
        <v>72.05</v>
      </c>
      <c r="O448">
        <v>130.83000000000001</v>
      </c>
      <c r="P448" t="s">
        <v>47</v>
      </c>
      <c r="Q448" t="s">
        <v>32</v>
      </c>
      <c r="R448" t="s">
        <v>33</v>
      </c>
      <c r="S448">
        <v>18</v>
      </c>
      <c r="T448" t="s">
        <v>49</v>
      </c>
      <c r="U448" t="s">
        <v>50</v>
      </c>
      <c r="V448" t="s">
        <v>63</v>
      </c>
      <c r="W448" t="s">
        <v>100</v>
      </c>
      <c r="X448">
        <v>0</v>
      </c>
      <c r="Y448">
        <v>0</v>
      </c>
      <c r="Z448">
        <v>0</v>
      </c>
      <c r="AA448">
        <v>1</v>
      </c>
      <c r="AB448">
        <v>1</v>
      </c>
      <c r="AC448" s="3">
        <v>45501</v>
      </c>
      <c r="AD448" s="2" t="str">
        <f t="shared" si="13"/>
        <v>Contacted</v>
      </c>
      <c r="AE448">
        <v>0</v>
      </c>
      <c r="AF448" t="s">
        <v>52</v>
      </c>
      <c r="AG448" t="b">
        <v>1</v>
      </c>
      <c r="AH448" t="b">
        <v>1</v>
      </c>
      <c r="AI448" t="str">
        <f ca="1">IF(OR(Table1[[#This Row],[is_active]]="FALSE",Table1[[#This Row],[Days_Since_Last_Purchase]]&gt;90),"Churned","Active")</f>
        <v>Active</v>
      </c>
    </row>
    <row r="449" spans="1:35" x14ac:dyDescent="0.25">
      <c r="A449" t="s">
        <v>525</v>
      </c>
      <c r="B449" s="1">
        <v>45295</v>
      </c>
      <c r="C449" t="str">
        <f>TEXT(Table1[[#This Row],[signup_date]],"yyyy")</f>
        <v>2024</v>
      </c>
      <c r="D449" t="str">
        <f>TEXT(Table1[[#This Row],[signup_date]],"mmm")</f>
        <v>Jan</v>
      </c>
      <c r="E449" s="3">
        <v>45345</v>
      </c>
      <c r="F449" s="3">
        <v>45517</v>
      </c>
      <c r="G449" s="3" t="str">
        <f>TEXT(Table1[[#This Row],[last_purchase_date]],"yyyy")</f>
        <v>2024</v>
      </c>
      <c r="H449" s="2">
        <f ca="1">IFERROR(TODAY()-Table1[[#This Row],[signup_date]]," - ")</f>
        <v>685</v>
      </c>
      <c r="I449" s="2">
        <f ca="1">IFERROR(TODAY()-Table1[[#This Row],[last_purchase_date]]," - ")</f>
        <v>463</v>
      </c>
      <c r="J449" s="2">
        <f ca="1">IFERROR(1/Table1[[#This Row],[Days_Since_Last_Purchase]],0)</f>
        <v>2.1598272138228943E-3</v>
      </c>
      <c r="K449" s="3" t="str">
        <f t="shared" si="12"/>
        <v>Has Purchased</v>
      </c>
      <c r="L449">
        <v>4</v>
      </c>
      <c r="M449">
        <v>296.61</v>
      </c>
      <c r="N449">
        <v>74.150000000000006</v>
      </c>
      <c r="O449">
        <v>58.39</v>
      </c>
      <c r="P449" t="s">
        <v>59</v>
      </c>
      <c r="Q449" t="s">
        <v>104</v>
      </c>
      <c r="R449" t="s">
        <v>48</v>
      </c>
      <c r="S449">
        <v>19</v>
      </c>
      <c r="T449" t="s">
        <v>49</v>
      </c>
      <c r="U449" t="s">
        <v>35</v>
      </c>
      <c r="V449" t="s">
        <v>67</v>
      </c>
      <c r="W449" t="s">
        <v>36</v>
      </c>
      <c r="X449">
        <v>0</v>
      </c>
      <c r="Y449">
        <v>0</v>
      </c>
      <c r="Z449">
        <v>0</v>
      </c>
      <c r="AA449">
        <v>1</v>
      </c>
      <c r="AB449">
        <v>1</v>
      </c>
      <c r="AC449" s="3">
        <v>45349</v>
      </c>
      <c r="AD449" s="2" t="str">
        <f t="shared" si="13"/>
        <v>Contacted</v>
      </c>
      <c r="AE449">
        <v>0</v>
      </c>
      <c r="AF449" t="s">
        <v>73</v>
      </c>
      <c r="AG449" t="b">
        <v>1</v>
      </c>
      <c r="AH449" t="b">
        <v>1</v>
      </c>
      <c r="AI449" t="str">
        <f ca="1">IF(OR(Table1[[#This Row],[is_active]]="FALSE",Table1[[#This Row],[Days_Since_Last_Purchase]]&gt;90),"Churned","Active")</f>
        <v>Churned</v>
      </c>
    </row>
    <row r="450" spans="1:35" x14ac:dyDescent="0.25">
      <c r="A450" t="s">
        <v>526</v>
      </c>
      <c r="B450" s="1">
        <v>44153</v>
      </c>
      <c r="C450" t="str">
        <f>TEXT(Table1[[#This Row],[signup_date]],"yyyy")</f>
        <v>2020</v>
      </c>
      <c r="D450" t="str">
        <f>TEXT(Table1[[#This Row],[signup_date]],"mmm")</f>
        <v>Nov</v>
      </c>
      <c r="E450" s="3">
        <v>45748</v>
      </c>
      <c r="F450" s="3">
        <v>45827</v>
      </c>
      <c r="G450" s="3" t="str">
        <f>TEXT(Table1[[#This Row],[last_purchase_date]],"yyyy")</f>
        <v>2025</v>
      </c>
      <c r="H450" s="2">
        <f ca="1">IFERROR(TODAY()-Table1[[#This Row],[signup_date]]," - ")</f>
        <v>1827</v>
      </c>
      <c r="I450" s="2">
        <f ca="1">IFERROR(TODAY()-Table1[[#This Row],[last_purchase_date]]," - ")</f>
        <v>153</v>
      </c>
      <c r="J450" s="2">
        <f ca="1">IFERROR(1/Table1[[#This Row],[Days_Since_Last_Purchase]],0)</f>
        <v>6.5359477124183009E-3</v>
      </c>
      <c r="K450" s="3" t="str">
        <f t="shared" ref="K450:K513" si="14">IF(E450="-","Never Purchase","Has Purchased")</f>
        <v>Has Purchased</v>
      </c>
      <c r="L450">
        <v>2</v>
      </c>
      <c r="M450">
        <v>2.0499999999999998</v>
      </c>
      <c r="N450">
        <v>1.03</v>
      </c>
      <c r="O450">
        <v>0.5</v>
      </c>
      <c r="P450" t="s">
        <v>59</v>
      </c>
      <c r="Q450" t="s">
        <v>95</v>
      </c>
      <c r="R450" t="s">
        <v>48</v>
      </c>
      <c r="S450">
        <v>22</v>
      </c>
      <c r="T450" t="s">
        <v>70</v>
      </c>
      <c r="U450" t="s">
        <v>90</v>
      </c>
      <c r="V450" t="s">
        <v>67</v>
      </c>
      <c r="W450" t="s">
        <v>51</v>
      </c>
      <c r="X450">
        <v>1</v>
      </c>
      <c r="Y450">
        <v>0</v>
      </c>
      <c r="Z450">
        <v>0</v>
      </c>
      <c r="AA450">
        <v>1</v>
      </c>
      <c r="AB450">
        <v>0</v>
      </c>
      <c r="AC450" s="3">
        <v>45317</v>
      </c>
      <c r="AD450" s="2" t="str">
        <f t="shared" si="13"/>
        <v>Contacted</v>
      </c>
      <c r="AE450">
        <v>0</v>
      </c>
      <c r="AF450" t="s">
        <v>52</v>
      </c>
      <c r="AG450" t="b">
        <v>1</v>
      </c>
      <c r="AH450" t="b">
        <v>0</v>
      </c>
      <c r="AI450" t="str">
        <f ca="1">IF(OR(Table1[[#This Row],[is_active]]="FALSE",Table1[[#This Row],[Days_Since_Last_Purchase]]&gt;90),"Churned","Active")</f>
        <v>Churned</v>
      </c>
    </row>
    <row r="451" spans="1:35" x14ac:dyDescent="0.25">
      <c r="A451" t="s">
        <v>527</v>
      </c>
      <c r="B451" s="1">
        <v>44114</v>
      </c>
      <c r="C451" t="str">
        <f>TEXT(Table1[[#This Row],[signup_date]],"yyyy")</f>
        <v>2020</v>
      </c>
      <c r="D451" t="str">
        <f>TEXT(Table1[[#This Row],[signup_date]],"mmm")</f>
        <v>Oct</v>
      </c>
      <c r="E451" s="3">
        <v>45784</v>
      </c>
      <c r="F451" s="3">
        <v>45936</v>
      </c>
      <c r="G451" s="3" t="str">
        <f>TEXT(Table1[[#This Row],[last_purchase_date]],"yyyy")</f>
        <v>2025</v>
      </c>
      <c r="H451" s="2">
        <f ca="1">IFERROR(TODAY()-Table1[[#This Row],[signup_date]]," - ")</f>
        <v>1866</v>
      </c>
      <c r="I451" s="2">
        <f ca="1">IFERROR(TODAY()-Table1[[#This Row],[last_purchase_date]]," - ")</f>
        <v>44</v>
      </c>
      <c r="J451" s="2">
        <f ca="1">IFERROR(1/Table1[[#This Row],[Days_Since_Last_Purchase]],0)</f>
        <v>2.2727272727272728E-2</v>
      </c>
      <c r="K451" s="3" t="str">
        <f t="shared" si="14"/>
        <v>Has Purchased</v>
      </c>
      <c r="L451">
        <v>4</v>
      </c>
      <c r="M451">
        <v>391.47</v>
      </c>
      <c r="N451">
        <v>97.87</v>
      </c>
      <c r="O451">
        <v>60.85</v>
      </c>
      <c r="P451" t="s">
        <v>31</v>
      </c>
      <c r="Q451" t="s">
        <v>62</v>
      </c>
      <c r="R451" t="s">
        <v>48</v>
      </c>
      <c r="S451">
        <v>19</v>
      </c>
      <c r="T451" t="s">
        <v>49</v>
      </c>
      <c r="U451" t="s">
        <v>50</v>
      </c>
      <c r="V451" t="s">
        <v>35</v>
      </c>
      <c r="W451" t="s">
        <v>85</v>
      </c>
      <c r="X451">
        <v>0</v>
      </c>
      <c r="Y451">
        <v>0</v>
      </c>
      <c r="Z451">
        <v>0</v>
      </c>
      <c r="AA451">
        <v>0</v>
      </c>
      <c r="AB451">
        <v>2</v>
      </c>
      <c r="AC451" s="3">
        <v>45537</v>
      </c>
      <c r="AD451" s="2" t="str">
        <f t="shared" ref="AD451:AD514" si="15">IF(AC451="-","Never Contacted","Contacted")</f>
        <v>Contacted</v>
      </c>
      <c r="AE451">
        <v>9</v>
      </c>
      <c r="AF451" t="s">
        <v>73</v>
      </c>
      <c r="AG451" t="b">
        <v>1</v>
      </c>
      <c r="AH451" t="b">
        <v>0</v>
      </c>
      <c r="AI451" t="str">
        <f ca="1">IF(OR(Table1[[#This Row],[is_active]]="FALSE",Table1[[#This Row],[Days_Since_Last_Purchase]]&gt;90),"Churned","Active")</f>
        <v>Active</v>
      </c>
    </row>
    <row r="452" spans="1:35" x14ac:dyDescent="0.25">
      <c r="A452" t="s">
        <v>528</v>
      </c>
      <c r="B452" s="1">
        <v>45213</v>
      </c>
      <c r="C452" t="str">
        <f>TEXT(Table1[[#This Row],[signup_date]],"yyyy")</f>
        <v>2023</v>
      </c>
      <c r="D452" t="str">
        <f>TEXT(Table1[[#This Row],[signup_date]],"mmm")</f>
        <v>Oct</v>
      </c>
      <c r="E452" s="3">
        <v>45399</v>
      </c>
      <c r="F452" s="3">
        <v>45859</v>
      </c>
      <c r="G452" s="3" t="str">
        <f>TEXT(Table1[[#This Row],[last_purchase_date]],"yyyy")</f>
        <v>2025</v>
      </c>
      <c r="H452" s="2">
        <f ca="1">IFERROR(TODAY()-Table1[[#This Row],[signup_date]]," - ")</f>
        <v>767</v>
      </c>
      <c r="I452" s="2">
        <f ca="1">IFERROR(TODAY()-Table1[[#This Row],[last_purchase_date]]," - ")</f>
        <v>121</v>
      </c>
      <c r="J452" s="2">
        <f ca="1">IFERROR(1/Table1[[#This Row],[Days_Since_Last_Purchase]],0)</f>
        <v>8.2644628099173556E-3</v>
      </c>
      <c r="K452" s="3" t="str">
        <f t="shared" si="14"/>
        <v>Has Purchased</v>
      </c>
      <c r="L452">
        <v>3</v>
      </c>
      <c r="M452">
        <v>125.93</v>
      </c>
      <c r="N452">
        <v>41.98</v>
      </c>
      <c r="O452">
        <v>46.68</v>
      </c>
      <c r="P452" t="s">
        <v>47</v>
      </c>
      <c r="Q452" t="s">
        <v>62</v>
      </c>
      <c r="R452" t="s">
        <v>48</v>
      </c>
      <c r="S452">
        <v>35</v>
      </c>
      <c r="T452" t="s">
        <v>34</v>
      </c>
      <c r="U452" t="s">
        <v>50</v>
      </c>
      <c r="V452" t="s">
        <v>44</v>
      </c>
      <c r="W452" t="s">
        <v>36</v>
      </c>
      <c r="X452">
        <v>0</v>
      </c>
      <c r="Y452">
        <v>1</v>
      </c>
      <c r="Z452">
        <v>0</v>
      </c>
      <c r="AA452">
        <v>0</v>
      </c>
      <c r="AB452">
        <v>0</v>
      </c>
      <c r="AC452" s="3">
        <v>45737</v>
      </c>
      <c r="AD452" s="2" t="str">
        <f t="shared" si="15"/>
        <v>Contacted</v>
      </c>
      <c r="AE452">
        <v>0</v>
      </c>
      <c r="AF452" t="s">
        <v>38</v>
      </c>
      <c r="AG452" t="b">
        <v>1</v>
      </c>
      <c r="AH452" t="b">
        <v>0</v>
      </c>
      <c r="AI452" t="str">
        <f ca="1">IF(OR(Table1[[#This Row],[is_active]]="FALSE",Table1[[#This Row],[Days_Since_Last_Purchase]]&gt;90),"Churned","Active")</f>
        <v>Churned</v>
      </c>
    </row>
    <row r="453" spans="1:35" x14ac:dyDescent="0.25">
      <c r="A453" t="s">
        <v>529</v>
      </c>
      <c r="B453" s="1">
        <v>44975</v>
      </c>
      <c r="C453" t="str">
        <f>TEXT(Table1[[#This Row],[signup_date]],"yyyy")</f>
        <v>2023</v>
      </c>
      <c r="D453" t="str">
        <f>TEXT(Table1[[#This Row],[signup_date]],"mmm")</f>
        <v>Feb</v>
      </c>
      <c r="E453" s="3">
        <v>45711</v>
      </c>
      <c r="F453" s="3">
        <v>45781</v>
      </c>
      <c r="G453" s="3" t="str">
        <f>TEXT(Table1[[#This Row],[last_purchase_date]],"yyyy")</f>
        <v>2025</v>
      </c>
      <c r="H453" s="2">
        <f ca="1">IFERROR(TODAY()-Table1[[#This Row],[signup_date]]," - ")</f>
        <v>1005</v>
      </c>
      <c r="I453" s="2">
        <f ca="1">IFERROR(TODAY()-Table1[[#This Row],[last_purchase_date]]," - ")</f>
        <v>199</v>
      </c>
      <c r="J453" s="2">
        <f ca="1">IFERROR(1/Table1[[#This Row],[Days_Since_Last_Purchase]],0)</f>
        <v>5.0251256281407036E-3</v>
      </c>
      <c r="K453" s="3" t="str">
        <f t="shared" si="14"/>
        <v>Has Purchased</v>
      </c>
      <c r="L453">
        <v>2</v>
      </c>
      <c r="M453">
        <v>113.91</v>
      </c>
      <c r="N453">
        <v>56.96</v>
      </c>
      <c r="O453">
        <v>26.78</v>
      </c>
      <c r="P453" t="s">
        <v>59</v>
      </c>
      <c r="Q453" t="s">
        <v>104</v>
      </c>
      <c r="R453" t="s">
        <v>33</v>
      </c>
      <c r="S453">
        <v>42</v>
      </c>
      <c r="T453" t="s">
        <v>34</v>
      </c>
      <c r="U453" t="s">
        <v>50</v>
      </c>
      <c r="V453" t="s">
        <v>44</v>
      </c>
      <c r="W453" t="s">
        <v>51</v>
      </c>
      <c r="X453">
        <v>1</v>
      </c>
      <c r="Y453">
        <v>0</v>
      </c>
      <c r="Z453">
        <v>0</v>
      </c>
      <c r="AA453">
        <v>0</v>
      </c>
      <c r="AB453">
        <v>0</v>
      </c>
      <c r="AC453" s="2" t="s">
        <v>2542</v>
      </c>
      <c r="AD453" s="2" t="str">
        <f t="shared" si="15"/>
        <v>Never Contacted</v>
      </c>
      <c r="AE453">
        <v>0</v>
      </c>
      <c r="AF453" t="s">
        <v>52</v>
      </c>
      <c r="AG453" t="b">
        <v>1</v>
      </c>
      <c r="AH453" t="b">
        <v>1</v>
      </c>
      <c r="AI453" t="str">
        <f ca="1">IF(OR(Table1[[#This Row],[is_active]]="FALSE",Table1[[#This Row],[Days_Since_Last_Purchase]]&gt;90),"Churned","Active")</f>
        <v>Churned</v>
      </c>
    </row>
    <row r="454" spans="1:35" x14ac:dyDescent="0.25">
      <c r="A454" t="s">
        <v>530</v>
      </c>
      <c r="B454" s="1">
        <v>45008</v>
      </c>
      <c r="C454" t="str">
        <f>TEXT(Table1[[#This Row],[signup_date]],"yyyy")</f>
        <v>2023</v>
      </c>
      <c r="D454" t="str">
        <f>TEXT(Table1[[#This Row],[signup_date]],"mmm")</f>
        <v>Mar</v>
      </c>
      <c r="E454" s="3">
        <v>45553</v>
      </c>
      <c r="F454" s="3">
        <v>45598</v>
      </c>
      <c r="G454" s="3" t="str">
        <f>TEXT(Table1[[#This Row],[last_purchase_date]],"yyyy")</f>
        <v>2024</v>
      </c>
      <c r="H454" s="2">
        <f ca="1">IFERROR(TODAY()-Table1[[#This Row],[signup_date]]," - ")</f>
        <v>972</v>
      </c>
      <c r="I454" s="2">
        <f ca="1">IFERROR(TODAY()-Table1[[#This Row],[last_purchase_date]]," - ")</f>
        <v>382</v>
      </c>
      <c r="J454" s="2">
        <f ca="1">IFERROR(1/Table1[[#This Row],[Days_Since_Last_Purchase]],0)</f>
        <v>2.617801047120419E-3</v>
      </c>
      <c r="K454" s="3" t="str">
        <f t="shared" si="14"/>
        <v>Has Purchased</v>
      </c>
      <c r="L454">
        <v>3</v>
      </c>
      <c r="M454">
        <v>127.22</v>
      </c>
      <c r="N454">
        <v>42.41</v>
      </c>
      <c r="O454">
        <v>38.96</v>
      </c>
      <c r="P454" t="s">
        <v>47</v>
      </c>
      <c r="Q454" t="s">
        <v>41</v>
      </c>
      <c r="R454" t="s">
        <v>48</v>
      </c>
      <c r="S454">
        <v>23</v>
      </c>
      <c r="T454" t="s">
        <v>70</v>
      </c>
      <c r="U454" t="s">
        <v>66</v>
      </c>
      <c r="V454" t="s">
        <v>63</v>
      </c>
      <c r="W454" t="s">
        <v>36</v>
      </c>
      <c r="X454">
        <v>0</v>
      </c>
      <c r="Y454">
        <v>1</v>
      </c>
      <c r="Z454">
        <v>0</v>
      </c>
      <c r="AA454">
        <v>1</v>
      </c>
      <c r="AB454">
        <v>1</v>
      </c>
      <c r="AC454" s="3">
        <v>45328</v>
      </c>
      <c r="AD454" s="2" t="str">
        <f t="shared" si="15"/>
        <v>Contacted</v>
      </c>
      <c r="AE454">
        <v>0</v>
      </c>
      <c r="AF454" t="s">
        <v>38</v>
      </c>
      <c r="AG454" t="b">
        <v>0</v>
      </c>
      <c r="AH454" t="b">
        <v>1</v>
      </c>
      <c r="AI454" t="str">
        <f ca="1">IF(OR(Table1[[#This Row],[is_active]]="FALSE",Table1[[#This Row],[Days_Since_Last_Purchase]]&gt;90),"Churned","Active")</f>
        <v>Churned</v>
      </c>
    </row>
    <row r="455" spans="1:35" x14ac:dyDescent="0.25">
      <c r="A455" t="s">
        <v>531</v>
      </c>
      <c r="B455" s="1">
        <v>45017</v>
      </c>
      <c r="C455" t="str">
        <f>TEXT(Table1[[#This Row],[signup_date]],"yyyy")</f>
        <v>2023</v>
      </c>
      <c r="D455" t="str">
        <f>TEXT(Table1[[#This Row],[signup_date]],"mmm")</f>
        <v>Apr</v>
      </c>
      <c r="E455" s="3">
        <v>45209</v>
      </c>
      <c r="F455" s="3">
        <v>45781</v>
      </c>
      <c r="G455" s="3" t="str">
        <f>TEXT(Table1[[#This Row],[last_purchase_date]],"yyyy")</f>
        <v>2025</v>
      </c>
      <c r="H455" s="2">
        <f ca="1">IFERROR(TODAY()-Table1[[#This Row],[signup_date]]," - ")</f>
        <v>963</v>
      </c>
      <c r="I455" s="2">
        <f ca="1">IFERROR(TODAY()-Table1[[#This Row],[last_purchase_date]]," - ")</f>
        <v>199</v>
      </c>
      <c r="J455" s="2">
        <f ca="1">IFERROR(1/Table1[[#This Row],[Days_Since_Last_Purchase]],0)</f>
        <v>5.0251256281407036E-3</v>
      </c>
      <c r="K455" s="3" t="str">
        <f t="shared" si="14"/>
        <v>Has Purchased</v>
      </c>
      <c r="L455">
        <v>3</v>
      </c>
      <c r="M455">
        <v>79.84</v>
      </c>
      <c r="N455">
        <v>26.61</v>
      </c>
      <c r="O455">
        <v>30.2</v>
      </c>
      <c r="P455" t="s">
        <v>47</v>
      </c>
      <c r="Q455" t="s">
        <v>76</v>
      </c>
      <c r="R455" t="s">
        <v>33</v>
      </c>
      <c r="S455">
        <v>27</v>
      </c>
      <c r="T455" t="s">
        <v>70</v>
      </c>
      <c r="U455" t="s">
        <v>55</v>
      </c>
      <c r="V455" t="s">
        <v>44</v>
      </c>
      <c r="W455" t="s">
        <v>100</v>
      </c>
      <c r="X455">
        <v>0</v>
      </c>
      <c r="Y455">
        <v>0</v>
      </c>
      <c r="Z455">
        <v>0</v>
      </c>
      <c r="AA455">
        <v>0</v>
      </c>
      <c r="AB455">
        <v>1</v>
      </c>
      <c r="AC455" s="3">
        <v>45034</v>
      </c>
      <c r="AD455" s="2" t="str">
        <f t="shared" si="15"/>
        <v>Contacted</v>
      </c>
      <c r="AE455">
        <v>0</v>
      </c>
      <c r="AF455" t="s">
        <v>52</v>
      </c>
      <c r="AG455" t="b">
        <v>1</v>
      </c>
      <c r="AH455" t="b">
        <v>1</v>
      </c>
      <c r="AI455" t="str">
        <f ca="1">IF(OR(Table1[[#This Row],[is_active]]="FALSE",Table1[[#This Row],[Days_Since_Last_Purchase]]&gt;90),"Churned","Active")</f>
        <v>Churned</v>
      </c>
    </row>
    <row r="456" spans="1:35" x14ac:dyDescent="0.25">
      <c r="A456" t="s">
        <v>532</v>
      </c>
      <c r="B456" s="1">
        <v>44112</v>
      </c>
      <c r="C456" t="str">
        <f>TEXT(Table1[[#This Row],[signup_date]],"yyyy")</f>
        <v>2020</v>
      </c>
      <c r="D456" t="str">
        <f>TEXT(Table1[[#This Row],[signup_date]],"mmm")</f>
        <v>Oct</v>
      </c>
      <c r="E456" s="3">
        <v>44206</v>
      </c>
      <c r="F456" s="3">
        <v>45023</v>
      </c>
      <c r="G456" s="3" t="str">
        <f>TEXT(Table1[[#This Row],[last_purchase_date]],"yyyy")</f>
        <v>2023</v>
      </c>
      <c r="H456" s="2">
        <f ca="1">IFERROR(TODAY()-Table1[[#This Row],[signup_date]]," - ")</f>
        <v>1868</v>
      </c>
      <c r="I456" s="2">
        <f ca="1">IFERROR(TODAY()-Table1[[#This Row],[last_purchase_date]]," - ")</f>
        <v>957</v>
      </c>
      <c r="J456" s="2">
        <f ca="1">IFERROR(1/Table1[[#This Row],[Days_Since_Last_Purchase]],0)</f>
        <v>1.0449320794148381E-3</v>
      </c>
      <c r="K456" s="3" t="str">
        <f t="shared" si="14"/>
        <v>Has Purchased</v>
      </c>
      <c r="L456">
        <v>2</v>
      </c>
      <c r="M456">
        <v>84.72</v>
      </c>
      <c r="N456">
        <v>42.36</v>
      </c>
      <c r="O456">
        <v>32.590000000000003</v>
      </c>
      <c r="P456" t="s">
        <v>31</v>
      </c>
      <c r="Q456" t="s">
        <v>62</v>
      </c>
      <c r="R456" t="s">
        <v>42</v>
      </c>
      <c r="S456">
        <v>27</v>
      </c>
      <c r="T456" t="s">
        <v>70</v>
      </c>
      <c r="U456" t="s">
        <v>90</v>
      </c>
      <c r="V456" t="s">
        <v>63</v>
      </c>
      <c r="W456" t="s">
        <v>72</v>
      </c>
      <c r="X456">
        <v>0</v>
      </c>
      <c r="Y456">
        <v>0</v>
      </c>
      <c r="Z456">
        <v>1</v>
      </c>
      <c r="AA456">
        <v>0</v>
      </c>
      <c r="AB456">
        <v>1</v>
      </c>
      <c r="AC456" s="3">
        <v>45772</v>
      </c>
      <c r="AD456" s="2" t="str">
        <f t="shared" si="15"/>
        <v>Contacted</v>
      </c>
      <c r="AE456">
        <v>0</v>
      </c>
      <c r="AF456" t="s">
        <v>38</v>
      </c>
      <c r="AG456" t="b">
        <v>0</v>
      </c>
      <c r="AH456" t="b">
        <v>0</v>
      </c>
      <c r="AI456" t="str">
        <f ca="1">IF(OR(Table1[[#This Row],[is_active]]="FALSE",Table1[[#This Row],[Days_Since_Last_Purchase]]&gt;90),"Churned","Active")</f>
        <v>Churned</v>
      </c>
    </row>
    <row r="457" spans="1:35" x14ac:dyDescent="0.25">
      <c r="A457" t="s">
        <v>533</v>
      </c>
      <c r="B457" s="1">
        <v>43971</v>
      </c>
      <c r="C457" t="str">
        <f>TEXT(Table1[[#This Row],[signup_date]],"yyyy")</f>
        <v>2020</v>
      </c>
      <c r="D457" t="str">
        <f>TEXT(Table1[[#This Row],[signup_date]],"mmm")</f>
        <v>May</v>
      </c>
      <c r="E457" s="3">
        <v>45939</v>
      </c>
      <c r="F457" s="3">
        <v>45943</v>
      </c>
      <c r="G457" s="3" t="str">
        <f>TEXT(Table1[[#This Row],[last_purchase_date]],"yyyy")</f>
        <v>2025</v>
      </c>
      <c r="H457" s="2">
        <f ca="1">IFERROR(TODAY()-Table1[[#This Row],[signup_date]]," - ")</f>
        <v>2009</v>
      </c>
      <c r="I457" s="2">
        <f ca="1">IFERROR(TODAY()-Table1[[#This Row],[last_purchase_date]]," - ")</f>
        <v>37</v>
      </c>
      <c r="J457" s="2">
        <f ca="1">IFERROR(1/Table1[[#This Row],[Days_Since_Last_Purchase]],0)</f>
        <v>2.7027027027027029E-2</v>
      </c>
      <c r="K457" s="3" t="str">
        <f t="shared" si="14"/>
        <v>Has Purchased</v>
      </c>
      <c r="L457">
        <v>4</v>
      </c>
      <c r="M457">
        <v>326.83999999999997</v>
      </c>
      <c r="N457">
        <v>81.709999999999994</v>
      </c>
      <c r="O457">
        <v>3.42</v>
      </c>
      <c r="P457" t="s">
        <v>40</v>
      </c>
      <c r="Q457" t="s">
        <v>54</v>
      </c>
      <c r="R457" t="s">
        <v>42</v>
      </c>
      <c r="S457">
        <v>37</v>
      </c>
      <c r="T457" t="s">
        <v>34</v>
      </c>
      <c r="U457" t="s">
        <v>82</v>
      </c>
      <c r="V457" t="s">
        <v>67</v>
      </c>
      <c r="W457" t="s">
        <v>36</v>
      </c>
      <c r="X457">
        <v>0</v>
      </c>
      <c r="Y457">
        <v>0</v>
      </c>
      <c r="Z457">
        <v>0</v>
      </c>
      <c r="AA457">
        <v>0</v>
      </c>
      <c r="AB457">
        <v>2</v>
      </c>
      <c r="AC457" s="3">
        <v>44712</v>
      </c>
      <c r="AD457" s="2" t="str">
        <f t="shared" si="15"/>
        <v>Contacted</v>
      </c>
      <c r="AE457">
        <v>4</v>
      </c>
      <c r="AF457" t="s">
        <v>52</v>
      </c>
      <c r="AG457" t="b">
        <v>1</v>
      </c>
      <c r="AH457" t="b">
        <v>0</v>
      </c>
      <c r="AI457" t="str">
        <f ca="1">IF(OR(Table1[[#This Row],[is_active]]="FALSE",Table1[[#This Row],[Days_Since_Last_Purchase]]&gt;90),"Churned","Active")</f>
        <v>Active</v>
      </c>
    </row>
    <row r="458" spans="1:35" x14ac:dyDescent="0.25">
      <c r="A458" t="s">
        <v>534</v>
      </c>
      <c r="B458" s="1">
        <v>44929</v>
      </c>
      <c r="C458" t="str">
        <f>TEXT(Table1[[#This Row],[signup_date]],"yyyy")</f>
        <v>2023</v>
      </c>
      <c r="D458" t="str">
        <f>TEXT(Table1[[#This Row],[signup_date]],"mmm")</f>
        <v>Jan</v>
      </c>
      <c r="E458" s="3">
        <v>44980</v>
      </c>
      <c r="F458" s="3">
        <v>45730</v>
      </c>
      <c r="G458" s="3" t="str">
        <f>TEXT(Table1[[#This Row],[last_purchase_date]],"yyyy")</f>
        <v>2025</v>
      </c>
      <c r="H458" s="2">
        <f ca="1">IFERROR(TODAY()-Table1[[#This Row],[signup_date]]," - ")</f>
        <v>1051</v>
      </c>
      <c r="I458" s="2">
        <f ca="1">IFERROR(TODAY()-Table1[[#This Row],[last_purchase_date]]," - ")</f>
        <v>250</v>
      </c>
      <c r="J458" s="2">
        <f ca="1">IFERROR(1/Table1[[#This Row],[Days_Since_Last_Purchase]],0)</f>
        <v>4.0000000000000001E-3</v>
      </c>
      <c r="K458" s="3" t="str">
        <f t="shared" si="14"/>
        <v>Has Purchased</v>
      </c>
      <c r="L458">
        <v>4</v>
      </c>
      <c r="M458">
        <v>240.35</v>
      </c>
      <c r="N458">
        <v>60.09</v>
      </c>
      <c r="O458">
        <v>14.78</v>
      </c>
      <c r="P458" t="s">
        <v>40</v>
      </c>
      <c r="Q458" t="s">
        <v>95</v>
      </c>
      <c r="R458" t="s">
        <v>48</v>
      </c>
      <c r="S458">
        <v>33</v>
      </c>
      <c r="T458" t="s">
        <v>34</v>
      </c>
      <c r="U458" t="s">
        <v>82</v>
      </c>
      <c r="V458" t="s">
        <v>35</v>
      </c>
      <c r="W458" t="s">
        <v>85</v>
      </c>
      <c r="X458">
        <v>0</v>
      </c>
      <c r="Y458">
        <v>1</v>
      </c>
      <c r="Z458">
        <v>1</v>
      </c>
      <c r="AA458">
        <v>0</v>
      </c>
      <c r="AB458">
        <v>1</v>
      </c>
      <c r="AC458" s="3">
        <v>45324</v>
      </c>
      <c r="AD458" s="2" t="str">
        <f t="shared" si="15"/>
        <v>Contacted</v>
      </c>
      <c r="AE458">
        <v>8</v>
      </c>
      <c r="AF458" t="s">
        <v>38</v>
      </c>
      <c r="AG458" t="b">
        <v>0</v>
      </c>
      <c r="AH458" t="b">
        <v>0</v>
      </c>
      <c r="AI458" t="str">
        <f ca="1">IF(OR(Table1[[#This Row],[is_active]]="FALSE",Table1[[#This Row],[Days_Since_Last_Purchase]]&gt;90),"Churned","Active")</f>
        <v>Churned</v>
      </c>
    </row>
    <row r="459" spans="1:35" x14ac:dyDescent="0.25">
      <c r="A459" t="s">
        <v>535</v>
      </c>
      <c r="B459" s="1">
        <v>45323</v>
      </c>
      <c r="C459" t="str">
        <f>TEXT(Table1[[#This Row],[signup_date]],"yyyy")</f>
        <v>2024</v>
      </c>
      <c r="D459" t="str">
        <f>TEXT(Table1[[#This Row],[signup_date]],"mmm")</f>
        <v>Feb</v>
      </c>
      <c r="E459" s="3">
        <v>45446</v>
      </c>
      <c r="F459" s="3">
        <v>45734</v>
      </c>
      <c r="G459" s="3" t="str">
        <f>TEXT(Table1[[#This Row],[last_purchase_date]],"yyyy")</f>
        <v>2025</v>
      </c>
      <c r="H459" s="2">
        <f ca="1">IFERROR(TODAY()-Table1[[#This Row],[signup_date]]," - ")</f>
        <v>657</v>
      </c>
      <c r="I459" s="2">
        <f ca="1">IFERROR(TODAY()-Table1[[#This Row],[last_purchase_date]]," - ")</f>
        <v>246</v>
      </c>
      <c r="J459" s="2">
        <f ca="1">IFERROR(1/Table1[[#This Row],[Days_Since_Last_Purchase]],0)</f>
        <v>4.0650406504065045E-3</v>
      </c>
      <c r="K459" s="3" t="str">
        <f t="shared" si="14"/>
        <v>Has Purchased</v>
      </c>
      <c r="L459">
        <v>6</v>
      </c>
      <c r="M459">
        <v>639.05999999999995</v>
      </c>
      <c r="N459">
        <v>106.51</v>
      </c>
      <c r="O459">
        <v>0</v>
      </c>
      <c r="P459" t="s">
        <v>59</v>
      </c>
      <c r="Q459" t="s">
        <v>62</v>
      </c>
      <c r="R459" t="s">
        <v>48</v>
      </c>
      <c r="S459">
        <v>31</v>
      </c>
      <c r="T459" t="s">
        <v>34</v>
      </c>
      <c r="U459" t="s">
        <v>66</v>
      </c>
      <c r="V459" t="s">
        <v>56</v>
      </c>
      <c r="W459" t="s">
        <v>36</v>
      </c>
      <c r="X459">
        <v>0</v>
      </c>
      <c r="Y459">
        <v>0</v>
      </c>
      <c r="Z459">
        <v>1</v>
      </c>
      <c r="AA459">
        <v>0</v>
      </c>
      <c r="AB459">
        <v>2</v>
      </c>
      <c r="AC459" s="3">
        <v>45792</v>
      </c>
      <c r="AD459" s="2" t="str">
        <f t="shared" si="15"/>
        <v>Contacted</v>
      </c>
      <c r="AE459">
        <v>0</v>
      </c>
      <c r="AF459" t="s">
        <v>73</v>
      </c>
      <c r="AG459" t="b">
        <v>1</v>
      </c>
      <c r="AH459" t="b">
        <v>0</v>
      </c>
      <c r="AI459" t="str">
        <f ca="1">IF(OR(Table1[[#This Row],[is_active]]="FALSE",Table1[[#This Row],[Days_Since_Last_Purchase]]&gt;90),"Churned","Active")</f>
        <v>Churned</v>
      </c>
    </row>
    <row r="460" spans="1:35" x14ac:dyDescent="0.25">
      <c r="A460" t="s">
        <v>536</v>
      </c>
      <c r="B460" s="1">
        <v>45491</v>
      </c>
      <c r="C460" t="str">
        <f>TEXT(Table1[[#This Row],[signup_date]],"yyyy")</f>
        <v>2024</v>
      </c>
      <c r="D460" t="str">
        <f>TEXT(Table1[[#This Row],[signup_date]],"mmm")</f>
        <v>Jul</v>
      </c>
      <c r="E460" s="3">
        <v>45801</v>
      </c>
      <c r="F460" s="3">
        <v>45820</v>
      </c>
      <c r="G460" s="3" t="str">
        <f>TEXT(Table1[[#This Row],[last_purchase_date]],"yyyy")</f>
        <v>2025</v>
      </c>
      <c r="H460" s="2">
        <f ca="1">IFERROR(TODAY()-Table1[[#This Row],[signup_date]]," - ")</f>
        <v>489</v>
      </c>
      <c r="I460" s="2">
        <f ca="1">IFERROR(TODAY()-Table1[[#This Row],[last_purchase_date]]," - ")</f>
        <v>160</v>
      </c>
      <c r="J460" s="2">
        <f ca="1">IFERROR(1/Table1[[#This Row],[Days_Since_Last_Purchase]],0)</f>
        <v>6.2500000000000003E-3</v>
      </c>
      <c r="K460" s="3" t="str">
        <f t="shared" si="14"/>
        <v>Has Purchased</v>
      </c>
      <c r="L460">
        <v>4</v>
      </c>
      <c r="M460">
        <v>329.56</v>
      </c>
      <c r="N460">
        <v>82.39</v>
      </c>
      <c r="O460">
        <v>75.02</v>
      </c>
      <c r="P460" t="s">
        <v>59</v>
      </c>
      <c r="Q460" t="s">
        <v>69</v>
      </c>
      <c r="R460" t="s">
        <v>48</v>
      </c>
      <c r="S460">
        <v>25</v>
      </c>
      <c r="T460" t="s">
        <v>70</v>
      </c>
      <c r="U460" t="s">
        <v>55</v>
      </c>
      <c r="V460" t="s">
        <v>44</v>
      </c>
      <c r="W460" t="s">
        <v>85</v>
      </c>
      <c r="X460">
        <v>0</v>
      </c>
      <c r="Y460">
        <v>0</v>
      </c>
      <c r="Z460">
        <v>0</v>
      </c>
      <c r="AA460">
        <v>0</v>
      </c>
      <c r="AB460">
        <v>2</v>
      </c>
      <c r="AC460" s="3">
        <v>45723</v>
      </c>
      <c r="AD460" s="2" t="str">
        <f t="shared" si="15"/>
        <v>Contacted</v>
      </c>
      <c r="AE460">
        <v>0</v>
      </c>
      <c r="AF460" t="s">
        <v>52</v>
      </c>
      <c r="AG460" t="b">
        <v>1</v>
      </c>
      <c r="AH460" t="b">
        <v>1</v>
      </c>
      <c r="AI460" t="str">
        <f ca="1">IF(OR(Table1[[#This Row],[is_active]]="FALSE",Table1[[#This Row],[Days_Since_Last_Purchase]]&gt;90),"Churned","Active")</f>
        <v>Churned</v>
      </c>
    </row>
    <row r="461" spans="1:35" x14ac:dyDescent="0.25">
      <c r="A461" t="s">
        <v>537</v>
      </c>
      <c r="B461" s="1">
        <v>45575</v>
      </c>
      <c r="C461" t="str">
        <f>TEXT(Table1[[#This Row],[signup_date]],"yyyy")</f>
        <v>2024</v>
      </c>
      <c r="D461" t="str">
        <f>TEXT(Table1[[#This Row],[signup_date]],"mmm")</f>
        <v>Oct</v>
      </c>
      <c r="E461" s="3">
        <v>45761</v>
      </c>
      <c r="F461" s="3">
        <v>45798</v>
      </c>
      <c r="G461" s="3" t="str">
        <f>TEXT(Table1[[#This Row],[last_purchase_date]],"yyyy")</f>
        <v>2025</v>
      </c>
      <c r="H461" s="2">
        <f ca="1">IFERROR(TODAY()-Table1[[#This Row],[signup_date]]," - ")</f>
        <v>405</v>
      </c>
      <c r="I461" s="2">
        <f ca="1">IFERROR(TODAY()-Table1[[#This Row],[last_purchase_date]]," - ")</f>
        <v>182</v>
      </c>
      <c r="J461" s="2">
        <f ca="1">IFERROR(1/Table1[[#This Row],[Days_Since_Last_Purchase]],0)</f>
        <v>5.4945054945054949E-3</v>
      </c>
      <c r="K461" s="3" t="str">
        <f t="shared" si="14"/>
        <v>Has Purchased</v>
      </c>
      <c r="L461">
        <v>4</v>
      </c>
      <c r="M461">
        <v>373.43</v>
      </c>
      <c r="N461">
        <v>93.36</v>
      </c>
      <c r="O461">
        <v>36.08</v>
      </c>
      <c r="P461" t="s">
        <v>31</v>
      </c>
      <c r="Q461" t="s">
        <v>41</v>
      </c>
      <c r="R461" t="s">
        <v>42</v>
      </c>
      <c r="S461">
        <v>25</v>
      </c>
      <c r="T461" t="s">
        <v>70</v>
      </c>
      <c r="U461" t="s">
        <v>55</v>
      </c>
      <c r="V461" t="s">
        <v>56</v>
      </c>
      <c r="W461" t="s">
        <v>36</v>
      </c>
      <c r="X461">
        <v>0</v>
      </c>
      <c r="Y461">
        <v>0</v>
      </c>
      <c r="Z461">
        <v>0</v>
      </c>
      <c r="AA461">
        <v>0</v>
      </c>
      <c r="AB461">
        <v>2</v>
      </c>
      <c r="AC461" s="3">
        <v>45595</v>
      </c>
      <c r="AD461" s="2" t="str">
        <f t="shared" si="15"/>
        <v>Contacted</v>
      </c>
      <c r="AE461">
        <v>10</v>
      </c>
      <c r="AF461" t="s">
        <v>73</v>
      </c>
      <c r="AG461" t="b">
        <v>1</v>
      </c>
      <c r="AH461" t="b">
        <v>0</v>
      </c>
      <c r="AI461" t="str">
        <f ca="1">IF(OR(Table1[[#This Row],[is_active]]="FALSE",Table1[[#This Row],[Days_Since_Last_Purchase]]&gt;90),"Churned","Active")</f>
        <v>Churned</v>
      </c>
    </row>
    <row r="462" spans="1:35" x14ac:dyDescent="0.25">
      <c r="A462" t="s">
        <v>538</v>
      </c>
      <c r="B462" s="1">
        <v>44271</v>
      </c>
      <c r="C462" t="str">
        <f>TEXT(Table1[[#This Row],[signup_date]],"yyyy")</f>
        <v>2021</v>
      </c>
      <c r="D462" t="str">
        <f>TEXT(Table1[[#This Row],[signup_date]],"mmm")</f>
        <v>Mar</v>
      </c>
      <c r="E462" s="3">
        <v>44482</v>
      </c>
      <c r="F462" s="3">
        <v>45611</v>
      </c>
      <c r="G462" s="3" t="str">
        <f>TEXT(Table1[[#This Row],[last_purchase_date]],"yyyy")</f>
        <v>2024</v>
      </c>
      <c r="H462" s="2">
        <f ca="1">IFERROR(TODAY()-Table1[[#This Row],[signup_date]]," - ")</f>
        <v>1709</v>
      </c>
      <c r="I462" s="2">
        <f ca="1">IFERROR(TODAY()-Table1[[#This Row],[last_purchase_date]]," - ")</f>
        <v>369</v>
      </c>
      <c r="J462" s="2">
        <f ca="1">IFERROR(1/Table1[[#This Row],[Days_Since_Last_Purchase]],0)</f>
        <v>2.7100271002710027E-3</v>
      </c>
      <c r="K462" s="3" t="str">
        <f t="shared" si="14"/>
        <v>Has Purchased</v>
      </c>
      <c r="L462">
        <v>5</v>
      </c>
      <c r="M462">
        <v>268.51</v>
      </c>
      <c r="N462">
        <v>53.7</v>
      </c>
      <c r="O462">
        <v>45.4</v>
      </c>
      <c r="P462" t="s">
        <v>47</v>
      </c>
      <c r="Q462" t="s">
        <v>32</v>
      </c>
      <c r="R462" t="s">
        <v>48</v>
      </c>
      <c r="S462">
        <v>32</v>
      </c>
      <c r="T462" t="s">
        <v>34</v>
      </c>
      <c r="U462" t="s">
        <v>82</v>
      </c>
      <c r="V462" t="s">
        <v>56</v>
      </c>
      <c r="W462" t="s">
        <v>96</v>
      </c>
      <c r="X462">
        <v>0</v>
      </c>
      <c r="Y462">
        <v>0</v>
      </c>
      <c r="Z462">
        <v>0</v>
      </c>
      <c r="AA462">
        <v>0</v>
      </c>
      <c r="AB462">
        <v>2</v>
      </c>
      <c r="AC462" s="3">
        <v>45250</v>
      </c>
      <c r="AD462" s="2" t="str">
        <f t="shared" si="15"/>
        <v>Contacted</v>
      </c>
      <c r="AE462">
        <v>0</v>
      </c>
      <c r="AF462" t="s">
        <v>52</v>
      </c>
      <c r="AG462" t="b">
        <v>1</v>
      </c>
      <c r="AH462" t="b">
        <v>0</v>
      </c>
      <c r="AI462" t="str">
        <f ca="1">IF(OR(Table1[[#This Row],[is_active]]="FALSE",Table1[[#This Row],[Days_Since_Last_Purchase]]&gt;90),"Churned","Active")</f>
        <v>Churned</v>
      </c>
    </row>
    <row r="463" spans="1:35" x14ac:dyDescent="0.25">
      <c r="A463" t="s">
        <v>539</v>
      </c>
      <c r="B463" s="1">
        <v>44941</v>
      </c>
      <c r="C463" t="str">
        <f>TEXT(Table1[[#This Row],[signup_date]],"yyyy")</f>
        <v>2023</v>
      </c>
      <c r="D463" t="str">
        <f>TEXT(Table1[[#This Row],[signup_date]],"mmm")</f>
        <v>Jan</v>
      </c>
      <c r="E463" s="3">
        <v>45055</v>
      </c>
      <c r="F463" s="3">
        <v>45134</v>
      </c>
      <c r="G463" s="3" t="str">
        <f>TEXT(Table1[[#This Row],[last_purchase_date]],"yyyy")</f>
        <v>2023</v>
      </c>
      <c r="H463" s="2">
        <f ca="1">IFERROR(TODAY()-Table1[[#This Row],[signup_date]]," - ")</f>
        <v>1039</v>
      </c>
      <c r="I463" s="2">
        <f ca="1">IFERROR(TODAY()-Table1[[#This Row],[last_purchase_date]]," - ")</f>
        <v>846</v>
      </c>
      <c r="J463" s="2">
        <f ca="1">IFERROR(1/Table1[[#This Row],[Days_Since_Last_Purchase]],0)</f>
        <v>1.1820330969267139E-3</v>
      </c>
      <c r="K463" s="3" t="str">
        <f t="shared" si="14"/>
        <v>Has Purchased</v>
      </c>
      <c r="L463">
        <v>6</v>
      </c>
      <c r="M463">
        <v>283.36</v>
      </c>
      <c r="N463">
        <v>47.23</v>
      </c>
      <c r="O463">
        <v>0.5</v>
      </c>
      <c r="P463" t="s">
        <v>31</v>
      </c>
      <c r="Q463" t="s">
        <v>62</v>
      </c>
      <c r="R463" t="s">
        <v>33</v>
      </c>
      <c r="S463">
        <v>27</v>
      </c>
      <c r="T463" t="s">
        <v>70</v>
      </c>
      <c r="U463" t="s">
        <v>82</v>
      </c>
      <c r="V463" t="s">
        <v>63</v>
      </c>
      <c r="W463" t="s">
        <v>45</v>
      </c>
      <c r="X463">
        <v>0</v>
      </c>
      <c r="Y463">
        <v>1</v>
      </c>
      <c r="Z463">
        <v>0</v>
      </c>
      <c r="AA463">
        <v>0</v>
      </c>
      <c r="AB463">
        <v>0</v>
      </c>
      <c r="AC463" s="3">
        <v>45871</v>
      </c>
      <c r="AD463" s="2" t="str">
        <f t="shared" si="15"/>
        <v>Contacted</v>
      </c>
      <c r="AE463">
        <v>0</v>
      </c>
      <c r="AF463" t="s">
        <v>38</v>
      </c>
      <c r="AG463" t="b">
        <v>1</v>
      </c>
      <c r="AH463" t="b">
        <v>0</v>
      </c>
      <c r="AI463" t="str">
        <f ca="1">IF(OR(Table1[[#This Row],[is_active]]="FALSE",Table1[[#This Row],[Days_Since_Last_Purchase]]&gt;90),"Churned","Active")</f>
        <v>Churned</v>
      </c>
    </row>
    <row r="464" spans="1:35" x14ac:dyDescent="0.25">
      <c r="A464" t="s">
        <v>540</v>
      </c>
      <c r="B464" s="1">
        <v>43836</v>
      </c>
      <c r="C464" t="str">
        <f>TEXT(Table1[[#This Row],[signup_date]],"yyyy")</f>
        <v>2020</v>
      </c>
      <c r="D464" t="str">
        <f>TEXT(Table1[[#This Row],[signup_date]],"mmm")</f>
        <v>Jan</v>
      </c>
      <c r="E464" s="3">
        <v>45188</v>
      </c>
      <c r="F464" s="3">
        <v>45548</v>
      </c>
      <c r="G464" s="3" t="str">
        <f>TEXT(Table1[[#This Row],[last_purchase_date]],"yyyy")</f>
        <v>2024</v>
      </c>
      <c r="H464" s="2">
        <f ca="1">IFERROR(TODAY()-Table1[[#This Row],[signup_date]]," - ")</f>
        <v>2144</v>
      </c>
      <c r="I464" s="2">
        <f ca="1">IFERROR(TODAY()-Table1[[#This Row],[last_purchase_date]]," - ")</f>
        <v>432</v>
      </c>
      <c r="J464" s="2">
        <f ca="1">IFERROR(1/Table1[[#This Row],[Days_Since_Last_Purchase]],0)</f>
        <v>2.3148148148148147E-3</v>
      </c>
      <c r="K464" s="3" t="str">
        <f t="shared" si="14"/>
        <v>Has Purchased</v>
      </c>
      <c r="L464">
        <v>5</v>
      </c>
      <c r="M464">
        <v>124.39</v>
      </c>
      <c r="N464">
        <v>24.88</v>
      </c>
      <c r="O464">
        <v>14.37</v>
      </c>
      <c r="P464" t="s">
        <v>47</v>
      </c>
      <c r="Q464" t="s">
        <v>41</v>
      </c>
      <c r="R464" t="s">
        <v>48</v>
      </c>
      <c r="S464">
        <v>29</v>
      </c>
      <c r="T464" t="s">
        <v>70</v>
      </c>
      <c r="U464" t="s">
        <v>50</v>
      </c>
      <c r="V464" t="s">
        <v>63</v>
      </c>
      <c r="W464" t="s">
        <v>96</v>
      </c>
      <c r="X464">
        <v>0</v>
      </c>
      <c r="Y464">
        <v>0</v>
      </c>
      <c r="Z464">
        <v>0</v>
      </c>
      <c r="AA464">
        <v>0</v>
      </c>
      <c r="AB464">
        <v>2</v>
      </c>
      <c r="AC464" s="3">
        <v>44978</v>
      </c>
      <c r="AD464" s="2" t="str">
        <f t="shared" si="15"/>
        <v>Contacted</v>
      </c>
      <c r="AE464">
        <v>6</v>
      </c>
      <c r="AF464" t="s">
        <v>52</v>
      </c>
      <c r="AG464" t="b">
        <v>1</v>
      </c>
      <c r="AH464" t="b">
        <v>0</v>
      </c>
      <c r="AI464" t="str">
        <f ca="1">IF(OR(Table1[[#This Row],[is_active]]="FALSE",Table1[[#This Row],[Days_Since_Last_Purchase]]&gt;90),"Churned","Active")</f>
        <v>Churned</v>
      </c>
    </row>
    <row r="465" spans="1:35" x14ac:dyDescent="0.25">
      <c r="A465" t="s">
        <v>541</v>
      </c>
      <c r="B465" s="1">
        <v>44838</v>
      </c>
      <c r="C465" t="str">
        <f>TEXT(Table1[[#This Row],[signup_date]],"yyyy")</f>
        <v>2022</v>
      </c>
      <c r="D465" t="str">
        <f>TEXT(Table1[[#This Row],[signup_date]],"mmm")</f>
        <v>Oct</v>
      </c>
      <c r="E465" s="3">
        <v>45182</v>
      </c>
      <c r="F465" s="3">
        <v>45905</v>
      </c>
      <c r="G465" s="3" t="str">
        <f>TEXT(Table1[[#This Row],[last_purchase_date]],"yyyy")</f>
        <v>2025</v>
      </c>
      <c r="H465" s="2">
        <f ca="1">IFERROR(TODAY()-Table1[[#This Row],[signup_date]]," - ")</f>
        <v>1142</v>
      </c>
      <c r="I465" s="2">
        <f ca="1">IFERROR(TODAY()-Table1[[#This Row],[last_purchase_date]]," - ")</f>
        <v>75</v>
      </c>
      <c r="J465" s="2">
        <f ca="1">IFERROR(1/Table1[[#This Row],[Days_Since_Last_Purchase]],0)</f>
        <v>1.3333333333333334E-2</v>
      </c>
      <c r="K465" s="3" t="str">
        <f t="shared" si="14"/>
        <v>Has Purchased</v>
      </c>
      <c r="L465">
        <v>4</v>
      </c>
      <c r="M465">
        <v>588.54</v>
      </c>
      <c r="N465">
        <v>147.13999999999999</v>
      </c>
      <c r="O465">
        <v>114.41</v>
      </c>
      <c r="P465" t="s">
        <v>87</v>
      </c>
      <c r="Q465" t="s">
        <v>95</v>
      </c>
      <c r="R465" t="s">
        <v>33</v>
      </c>
      <c r="S465">
        <v>50</v>
      </c>
      <c r="T465" t="s">
        <v>34</v>
      </c>
      <c r="U465" t="s">
        <v>82</v>
      </c>
      <c r="V465" t="s">
        <v>44</v>
      </c>
      <c r="W465" t="s">
        <v>96</v>
      </c>
      <c r="X465">
        <v>0</v>
      </c>
      <c r="Y465">
        <v>0</v>
      </c>
      <c r="Z465">
        <v>0</v>
      </c>
      <c r="AA465">
        <v>0</v>
      </c>
      <c r="AB465">
        <v>1</v>
      </c>
      <c r="AC465" s="2" t="s">
        <v>2542</v>
      </c>
      <c r="AD465" s="2" t="str">
        <f t="shared" si="15"/>
        <v>Never Contacted</v>
      </c>
      <c r="AE465">
        <v>0</v>
      </c>
      <c r="AF465" t="s">
        <v>52</v>
      </c>
      <c r="AG465" t="b">
        <v>1</v>
      </c>
      <c r="AH465" t="b">
        <v>0</v>
      </c>
      <c r="AI465" t="str">
        <f ca="1">IF(OR(Table1[[#This Row],[is_active]]="FALSE",Table1[[#This Row],[Days_Since_Last_Purchase]]&gt;90),"Churned","Active")</f>
        <v>Active</v>
      </c>
    </row>
    <row r="466" spans="1:35" x14ac:dyDescent="0.25">
      <c r="A466" t="s">
        <v>542</v>
      </c>
      <c r="B466" s="1">
        <v>45387</v>
      </c>
      <c r="C466" t="str">
        <f>TEXT(Table1[[#This Row],[signup_date]],"yyyy")</f>
        <v>2024</v>
      </c>
      <c r="D466" t="str">
        <f>TEXT(Table1[[#This Row],[signup_date]],"mmm")</f>
        <v>Apr</v>
      </c>
      <c r="E466" s="3">
        <v>45801</v>
      </c>
      <c r="F466" s="3">
        <v>45815</v>
      </c>
      <c r="G466" s="3" t="str">
        <f>TEXT(Table1[[#This Row],[last_purchase_date]],"yyyy")</f>
        <v>2025</v>
      </c>
      <c r="H466" s="2">
        <f ca="1">IFERROR(TODAY()-Table1[[#This Row],[signup_date]]," - ")</f>
        <v>593</v>
      </c>
      <c r="I466" s="2">
        <f ca="1">IFERROR(TODAY()-Table1[[#This Row],[last_purchase_date]]," - ")</f>
        <v>165</v>
      </c>
      <c r="J466" s="2">
        <f ca="1">IFERROR(1/Table1[[#This Row],[Days_Since_Last_Purchase]],0)</f>
        <v>6.0606060606060606E-3</v>
      </c>
      <c r="K466" s="3" t="str">
        <f t="shared" si="14"/>
        <v>Has Purchased</v>
      </c>
      <c r="L466">
        <v>3</v>
      </c>
      <c r="M466">
        <v>100.93</v>
      </c>
      <c r="N466">
        <v>33.64</v>
      </c>
      <c r="O466">
        <v>54.48</v>
      </c>
      <c r="P466" t="s">
        <v>47</v>
      </c>
      <c r="Q466" t="s">
        <v>32</v>
      </c>
      <c r="R466" t="s">
        <v>42</v>
      </c>
      <c r="S466">
        <v>45</v>
      </c>
      <c r="T466" t="s">
        <v>34</v>
      </c>
      <c r="U466" t="s">
        <v>43</v>
      </c>
      <c r="V466" t="s">
        <v>56</v>
      </c>
      <c r="W466" t="s">
        <v>45</v>
      </c>
      <c r="X466">
        <v>0</v>
      </c>
      <c r="Y466">
        <v>0</v>
      </c>
      <c r="Z466">
        <v>1</v>
      </c>
      <c r="AA466">
        <v>1</v>
      </c>
      <c r="AB466">
        <v>0</v>
      </c>
      <c r="AC466" s="2" t="s">
        <v>2542</v>
      </c>
      <c r="AD466" s="2" t="str">
        <f t="shared" si="15"/>
        <v>Never Contacted</v>
      </c>
      <c r="AE466">
        <v>7</v>
      </c>
      <c r="AF466" t="s">
        <v>73</v>
      </c>
      <c r="AG466" t="b">
        <v>1</v>
      </c>
      <c r="AH466" t="b">
        <v>0</v>
      </c>
      <c r="AI466" t="str">
        <f ca="1">IF(OR(Table1[[#This Row],[is_active]]="FALSE",Table1[[#This Row],[Days_Since_Last_Purchase]]&gt;90),"Churned","Active")</f>
        <v>Churned</v>
      </c>
    </row>
    <row r="467" spans="1:35" x14ac:dyDescent="0.25">
      <c r="A467" t="s">
        <v>543</v>
      </c>
      <c r="B467" s="1">
        <v>45417</v>
      </c>
      <c r="C467" t="str">
        <f>TEXT(Table1[[#This Row],[signup_date]],"yyyy")</f>
        <v>2024</v>
      </c>
      <c r="D467" t="str">
        <f>TEXT(Table1[[#This Row],[signup_date]],"mmm")</f>
        <v>May</v>
      </c>
      <c r="E467" s="3">
        <v>45486</v>
      </c>
      <c r="F467" s="3">
        <v>45608</v>
      </c>
      <c r="G467" s="3" t="str">
        <f>TEXT(Table1[[#This Row],[last_purchase_date]],"yyyy")</f>
        <v>2024</v>
      </c>
      <c r="H467" s="2">
        <f ca="1">IFERROR(TODAY()-Table1[[#This Row],[signup_date]]," - ")</f>
        <v>563</v>
      </c>
      <c r="I467" s="2">
        <f ca="1">IFERROR(TODAY()-Table1[[#This Row],[last_purchase_date]]," - ")</f>
        <v>372</v>
      </c>
      <c r="J467" s="2">
        <f ca="1">IFERROR(1/Table1[[#This Row],[Days_Since_Last_Purchase]],0)</f>
        <v>2.6881720430107529E-3</v>
      </c>
      <c r="K467" s="3" t="str">
        <f t="shared" si="14"/>
        <v>Has Purchased</v>
      </c>
      <c r="L467">
        <v>2</v>
      </c>
      <c r="M467">
        <v>135.15</v>
      </c>
      <c r="N467">
        <v>67.58</v>
      </c>
      <c r="O467">
        <v>50.36</v>
      </c>
      <c r="P467" t="s">
        <v>31</v>
      </c>
      <c r="Q467" t="s">
        <v>69</v>
      </c>
      <c r="R467" t="s">
        <v>33</v>
      </c>
      <c r="S467">
        <v>30</v>
      </c>
      <c r="T467" t="s">
        <v>70</v>
      </c>
      <c r="U467" t="s">
        <v>35</v>
      </c>
      <c r="V467" t="s">
        <v>44</v>
      </c>
      <c r="W467" t="s">
        <v>36</v>
      </c>
      <c r="X467">
        <v>0</v>
      </c>
      <c r="Y467">
        <v>0</v>
      </c>
      <c r="Z467">
        <v>0</v>
      </c>
      <c r="AA467">
        <v>0</v>
      </c>
      <c r="AB467">
        <v>0</v>
      </c>
      <c r="AC467" s="3">
        <v>45871</v>
      </c>
      <c r="AD467" s="2" t="str">
        <f t="shared" si="15"/>
        <v>Contacted</v>
      </c>
      <c r="AE467">
        <v>10</v>
      </c>
      <c r="AF467" t="s">
        <v>38</v>
      </c>
      <c r="AG467" t="b">
        <v>1</v>
      </c>
      <c r="AH467" t="b">
        <v>0</v>
      </c>
      <c r="AI467" t="str">
        <f ca="1">IF(OR(Table1[[#This Row],[is_active]]="FALSE",Table1[[#This Row],[Days_Since_Last_Purchase]]&gt;90),"Churned","Active")</f>
        <v>Churned</v>
      </c>
    </row>
    <row r="468" spans="1:35" x14ac:dyDescent="0.25">
      <c r="A468" t="s">
        <v>544</v>
      </c>
      <c r="B468" s="1">
        <v>45528</v>
      </c>
      <c r="C468" t="str">
        <f>TEXT(Table1[[#This Row],[signup_date]],"yyyy")</f>
        <v>2024</v>
      </c>
      <c r="D468" t="str">
        <f>TEXT(Table1[[#This Row],[signup_date]],"mmm")</f>
        <v>Aug</v>
      </c>
      <c r="E468" s="3">
        <v>45734</v>
      </c>
      <c r="F468" s="3">
        <v>45923</v>
      </c>
      <c r="G468" s="3" t="str">
        <f>TEXT(Table1[[#This Row],[last_purchase_date]],"yyyy")</f>
        <v>2025</v>
      </c>
      <c r="H468" s="2">
        <f ca="1">IFERROR(TODAY()-Table1[[#This Row],[signup_date]]," - ")</f>
        <v>452</v>
      </c>
      <c r="I468" s="2">
        <f ca="1">IFERROR(TODAY()-Table1[[#This Row],[last_purchase_date]]," - ")</f>
        <v>57</v>
      </c>
      <c r="J468" s="2">
        <f ca="1">IFERROR(1/Table1[[#This Row],[Days_Since_Last_Purchase]],0)</f>
        <v>1.7543859649122806E-2</v>
      </c>
      <c r="K468" s="3" t="str">
        <f t="shared" si="14"/>
        <v>Has Purchased</v>
      </c>
      <c r="L468">
        <v>3</v>
      </c>
      <c r="M468">
        <v>146.13999999999999</v>
      </c>
      <c r="N468">
        <v>48.71</v>
      </c>
      <c r="O468">
        <v>29.02</v>
      </c>
      <c r="P468" t="s">
        <v>47</v>
      </c>
      <c r="Q468" t="s">
        <v>69</v>
      </c>
      <c r="R468" t="s">
        <v>42</v>
      </c>
      <c r="S468">
        <v>21</v>
      </c>
      <c r="T468" t="s">
        <v>70</v>
      </c>
      <c r="U468" t="s">
        <v>82</v>
      </c>
      <c r="V468" t="s">
        <v>44</v>
      </c>
      <c r="W468" t="s">
        <v>36</v>
      </c>
      <c r="X468">
        <v>1</v>
      </c>
      <c r="Y468">
        <v>0</v>
      </c>
      <c r="Z468">
        <v>0</v>
      </c>
      <c r="AA468">
        <v>2</v>
      </c>
      <c r="AB468">
        <v>3</v>
      </c>
      <c r="AC468" s="3">
        <v>45583</v>
      </c>
      <c r="AD468" s="2" t="str">
        <f t="shared" si="15"/>
        <v>Contacted</v>
      </c>
      <c r="AE468">
        <v>0</v>
      </c>
      <c r="AF468" t="s">
        <v>38</v>
      </c>
      <c r="AG468" t="b">
        <v>0</v>
      </c>
      <c r="AH468" t="b">
        <v>0</v>
      </c>
      <c r="AI468" t="str">
        <f ca="1">IF(OR(Table1[[#This Row],[is_active]]="FALSE",Table1[[#This Row],[Days_Since_Last_Purchase]]&gt;90),"Churned","Active")</f>
        <v>Active</v>
      </c>
    </row>
    <row r="469" spans="1:35" x14ac:dyDescent="0.25">
      <c r="A469" t="s">
        <v>545</v>
      </c>
      <c r="B469" s="1">
        <v>45423</v>
      </c>
      <c r="C469" t="str">
        <f>TEXT(Table1[[#This Row],[signup_date]],"yyyy")</f>
        <v>2024</v>
      </c>
      <c r="D469" t="str">
        <f>TEXT(Table1[[#This Row],[signup_date]],"mmm")</f>
        <v>May</v>
      </c>
      <c r="E469" s="3">
        <v>45842</v>
      </c>
      <c r="F469" s="3">
        <v>45862</v>
      </c>
      <c r="G469" s="3" t="str">
        <f>TEXT(Table1[[#This Row],[last_purchase_date]],"yyyy")</f>
        <v>2025</v>
      </c>
      <c r="H469" s="2">
        <f ca="1">IFERROR(TODAY()-Table1[[#This Row],[signup_date]]," - ")</f>
        <v>557</v>
      </c>
      <c r="I469" s="2">
        <f ca="1">IFERROR(TODAY()-Table1[[#This Row],[last_purchase_date]]," - ")</f>
        <v>118</v>
      </c>
      <c r="J469" s="2">
        <f ca="1">IFERROR(1/Table1[[#This Row],[Days_Since_Last_Purchase]],0)</f>
        <v>8.4745762711864406E-3</v>
      </c>
      <c r="K469" s="3" t="str">
        <f t="shared" si="14"/>
        <v>Has Purchased</v>
      </c>
      <c r="L469">
        <v>2</v>
      </c>
      <c r="M469">
        <v>137.49</v>
      </c>
      <c r="N469">
        <v>68.75</v>
      </c>
      <c r="O469">
        <v>116.78</v>
      </c>
      <c r="P469" t="s">
        <v>65</v>
      </c>
      <c r="Q469" t="s">
        <v>88</v>
      </c>
      <c r="R469" t="s">
        <v>48</v>
      </c>
      <c r="S469">
        <v>0</v>
      </c>
      <c r="T469" t="s">
        <v>80</v>
      </c>
      <c r="U469" t="s">
        <v>43</v>
      </c>
      <c r="V469" t="s">
        <v>56</v>
      </c>
      <c r="W469" t="s">
        <v>57</v>
      </c>
      <c r="X469">
        <v>0</v>
      </c>
      <c r="Y469">
        <v>0</v>
      </c>
      <c r="Z469">
        <v>0</v>
      </c>
      <c r="AA469">
        <v>0</v>
      </c>
      <c r="AB469">
        <v>0</v>
      </c>
      <c r="AC469" s="2" t="s">
        <v>2542</v>
      </c>
      <c r="AD469" s="2" t="str">
        <f t="shared" si="15"/>
        <v>Never Contacted</v>
      </c>
      <c r="AE469">
        <v>0</v>
      </c>
      <c r="AF469" t="s">
        <v>38</v>
      </c>
      <c r="AG469" t="b">
        <v>0</v>
      </c>
      <c r="AH469" t="b">
        <v>0</v>
      </c>
      <c r="AI469" t="str">
        <f ca="1">IF(OR(Table1[[#This Row],[is_active]]="FALSE",Table1[[#This Row],[Days_Since_Last_Purchase]]&gt;90),"Churned","Active")</f>
        <v>Churned</v>
      </c>
    </row>
    <row r="470" spans="1:35" x14ac:dyDescent="0.25">
      <c r="A470" t="s">
        <v>546</v>
      </c>
      <c r="B470" s="1">
        <v>44182</v>
      </c>
      <c r="C470" t="str">
        <f>TEXT(Table1[[#This Row],[signup_date]],"yyyy")</f>
        <v>2020</v>
      </c>
      <c r="D470" t="str">
        <f>TEXT(Table1[[#This Row],[signup_date]],"mmm")</f>
        <v>Dec</v>
      </c>
      <c r="E470" s="3">
        <v>45736</v>
      </c>
      <c r="F470" s="3">
        <v>45902</v>
      </c>
      <c r="G470" s="3" t="str">
        <f>TEXT(Table1[[#This Row],[last_purchase_date]],"yyyy")</f>
        <v>2025</v>
      </c>
      <c r="H470" s="2">
        <f ca="1">IFERROR(TODAY()-Table1[[#This Row],[signup_date]]," - ")</f>
        <v>1798</v>
      </c>
      <c r="I470" s="2">
        <f ca="1">IFERROR(TODAY()-Table1[[#This Row],[last_purchase_date]]," - ")</f>
        <v>78</v>
      </c>
      <c r="J470" s="2">
        <f ca="1">IFERROR(1/Table1[[#This Row],[Days_Since_Last_Purchase]],0)</f>
        <v>1.282051282051282E-2</v>
      </c>
      <c r="K470" s="3" t="str">
        <f t="shared" si="14"/>
        <v>Has Purchased</v>
      </c>
      <c r="L470">
        <v>3</v>
      </c>
      <c r="M470">
        <v>214.32</v>
      </c>
      <c r="N470">
        <v>71.44</v>
      </c>
      <c r="O470">
        <v>57.63</v>
      </c>
      <c r="P470" t="s">
        <v>40</v>
      </c>
      <c r="Q470" t="s">
        <v>88</v>
      </c>
      <c r="R470" t="s">
        <v>48</v>
      </c>
      <c r="S470">
        <v>50</v>
      </c>
      <c r="T470" t="s">
        <v>34</v>
      </c>
      <c r="U470" t="s">
        <v>50</v>
      </c>
      <c r="V470" t="s">
        <v>56</v>
      </c>
      <c r="W470" t="s">
        <v>36</v>
      </c>
      <c r="X470">
        <v>0</v>
      </c>
      <c r="Y470">
        <v>0</v>
      </c>
      <c r="Z470">
        <v>0</v>
      </c>
      <c r="AA470">
        <v>0</v>
      </c>
      <c r="AB470">
        <v>0</v>
      </c>
      <c r="AC470" s="3">
        <v>44741</v>
      </c>
      <c r="AD470" s="2" t="str">
        <f t="shared" si="15"/>
        <v>Contacted</v>
      </c>
      <c r="AE470">
        <v>0</v>
      </c>
      <c r="AF470" t="s">
        <v>73</v>
      </c>
      <c r="AG470" t="b">
        <v>1</v>
      </c>
      <c r="AH470" t="b">
        <v>1</v>
      </c>
      <c r="AI470" t="str">
        <f ca="1">IF(OR(Table1[[#This Row],[is_active]]="FALSE",Table1[[#This Row],[Days_Since_Last_Purchase]]&gt;90),"Churned","Active")</f>
        <v>Active</v>
      </c>
    </row>
    <row r="471" spans="1:35" x14ac:dyDescent="0.25">
      <c r="A471" t="s">
        <v>547</v>
      </c>
      <c r="B471" s="1">
        <v>44020</v>
      </c>
      <c r="C471" t="str">
        <f>TEXT(Table1[[#This Row],[signup_date]],"yyyy")</f>
        <v>2020</v>
      </c>
      <c r="D471" t="str">
        <f>TEXT(Table1[[#This Row],[signup_date]],"mmm")</f>
        <v>Jul</v>
      </c>
      <c r="E471" s="3">
        <v>45087</v>
      </c>
      <c r="F471" s="3">
        <v>45416</v>
      </c>
      <c r="G471" s="3" t="str">
        <f>TEXT(Table1[[#This Row],[last_purchase_date]],"yyyy")</f>
        <v>2024</v>
      </c>
      <c r="H471" s="2">
        <f ca="1">IFERROR(TODAY()-Table1[[#This Row],[signup_date]]," - ")</f>
        <v>1960</v>
      </c>
      <c r="I471" s="2">
        <f ca="1">IFERROR(TODAY()-Table1[[#This Row],[last_purchase_date]]," - ")</f>
        <v>564</v>
      </c>
      <c r="J471" s="2">
        <f ca="1">IFERROR(1/Table1[[#This Row],[Days_Since_Last_Purchase]],0)</f>
        <v>1.7730496453900709E-3</v>
      </c>
      <c r="K471" s="3" t="str">
        <f t="shared" si="14"/>
        <v>Has Purchased</v>
      </c>
      <c r="L471">
        <v>2</v>
      </c>
      <c r="M471">
        <v>121.78</v>
      </c>
      <c r="N471">
        <v>60.89</v>
      </c>
      <c r="O471">
        <v>83.93</v>
      </c>
      <c r="P471" t="s">
        <v>31</v>
      </c>
      <c r="Q471" t="s">
        <v>62</v>
      </c>
      <c r="R471" t="s">
        <v>42</v>
      </c>
      <c r="S471">
        <v>33</v>
      </c>
      <c r="T471" t="s">
        <v>34</v>
      </c>
      <c r="U471" t="s">
        <v>82</v>
      </c>
      <c r="V471" t="s">
        <v>35</v>
      </c>
      <c r="W471" t="s">
        <v>51</v>
      </c>
      <c r="X471">
        <v>0</v>
      </c>
      <c r="Y471">
        <v>0</v>
      </c>
      <c r="Z471">
        <v>0</v>
      </c>
      <c r="AA471">
        <v>0</v>
      </c>
      <c r="AB471">
        <v>1</v>
      </c>
      <c r="AC471" s="2" t="s">
        <v>2542</v>
      </c>
      <c r="AD471" s="2" t="str">
        <f t="shared" si="15"/>
        <v>Never Contacted</v>
      </c>
      <c r="AE471">
        <v>0</v>
      </c>
      <c r="AF471" t="s">
        <v>73</v>
      </c>
      <c r="AG471" t="b">
        <v>1</v>
      </c>
      <c r="AH471" t="b">
        <v>0</v>
      </c>
      <c r="AI471" t="str">
        <f ca="1">IF(OR(Table1[[#This Row],[is_active]]="FALSE",Table1[[#This Row],[Days_Since_Last_Purchase]]&gt;90),"Churned","Active")</f>
        <v>Churned</v>
      </c>
    </row>
    <row r="472" spans="1:35" x14ac:dyDescent="0.25">
      <c r="A472" t="s">
        <v>548</v>
      </c>
      <c r="B472" s="1">
        <v>44987</v>
      </c>
      <c r="C472" t="str">
        <f>TEXT(Table1[[#This Row],[signup_date]],"yyyy")</f>
        <v>2023</v>
      </c>
      <c r="D472" t="str">
        <f>TEXT(Table1[[#This Row],[signup_date]],"mmm")</f>
        <v>Mar</v>
      </c>
      <c r="E472" s="3">
        <v>45227</v>
      </c>
      <c r="F472" s="3">
        <v>45231</v>
      </c>
      <c r="G472" s="3" t="str">
        <f>TEXT(Table1[[#This Row],[last_purchase_date]],"yyyy")</f>
        <v>2023</v>
      </c>
      <c r="H472" s="2">
        <f ca="1">IFERROR(TODAY()-Table1[[#This Row],[signup_date]]," - ")</f>
        <v>993</v>
      </c>
      <c r="I472" s="2">
        <f ca="1">IFERROR(TODAY()-Table1[[#This Row],[last_purchase_date]]," - ")</f>
        <v>749</v>
      </c>
      <c r="J472" s="2">
        <f ca="1">IFERROR(1/Table1[[#This Row],[Days_Since_Last_Purchase]],0)</f>
        <v>1.3351134846461949E-3</v>
      </c>
      <c r="K472" s="3" t="str">
        <f t="shared" si="14"/>
        <v>Has Purchased</v>
      </c>
      <c r="L472">
        <v>2</v>
      </c>
      <c r="M472">
        <v>115.7</v>
      </c>
      <c r="N472">
        <v>57.85</v>
      </c>
      <c r="O472">
        <v>77.42</v>
      </c>
      <c r="P472" t="s">
        <v>31</v>
      </c>
      <c r="Q472" t="s">
        <v>88</v>
      </c>
      <c r="R472" t="s">
        <v>48</v>
      </c>
      <c r="S472">
        <v>28</v>
      </c>
      <c r="T472" t="s">
        <v>70</v>
      </c>
      <c r="U472" t="s">
        <v>90</v>
      </c>
      <c r="V472" t="s">
        <v>63</v>
      </c>
      <c r="W472" t="s">
        <v>51</v>
      </c>
      <c r="X472">
        <v>1</v>
      </c>
      <c r="Y472">
        <v>0</v>
      </c>
      <c r="Z472">
        <v>0</v>
      </c>
      <c r="AA472">
        <v>0</v>
      </c>
      <c r="AB472">
        <v>1</v>
      </c>
      <c r="AC472" s="3">
        <v>45758</v>
      </c>
      <c r="AD472" s="2" t="str">
        <f t="shared" si="15"/>
        <v>Contacted</v>
      </c>
      <c r="AE472">
        <v>9</v>
      </c>
      <c r="AF472" t="s">
        <v>38</v>
      </c>
      <c r="AG472" t="b">
        <v>1</v>
      </c>
      <c r="AH472" t="b">
        <v>0</v>
      </c>
      <c r="AI472" t="str">
        <f ca="1">IF(OR(Table1[[#This Row],[is_active]]="FALSE",Table1[[#This Row],[Days_Since_Last_Purchase]]&gt;90),"Churned","Active")</f>
        <v>Churned</v>
      </c>
    </row>
    <row r="473" spans="1:35" x14ac:dyDescent="0.25">
      <c r="A473" t="s">
        <v>549</v>
      </c>
      <c r="B473" s="1">
        <v>44710</v>
      </c>
      <c r="C473" t="str">
        <f>TEXT(Table1[[#This Row],[signup_date]],"yyyy")</f>
        <v>2022</v>
      </c>
      <c r="D473" t="str">
        <f>TEXT(Table1[[#This Row],[signup_date]],"mmm")</f>
        <v>May</v>
      </c>
      <c r="E473" s="3">
        <v>45551</v>
      </c>
      <c r="F473" s="3">
        <v>45927</v>
      </c>
      <c r="G473" s="3" t="str">
        <f>TEXT(Table1[[#This Row],[last_purchase_date]],"yyyy")</f>
        <v>2025</v>
      </c>
      <c r="H473" s="2">
        <f ca="1">IFERROR(TODAY()-Table1[[#This Row],[signup_date]]," - ")</f>
        <v>1270</v>
      </c>
      <c r="I473" s="2">
        <f ca="1">IFERROR(TODAY()-Table1[[#This Row],[last_purchase_date]]," - ")</f>
        <v>53</v>
      </c>
      <c r="J473" s="2">
        <f ca="1">IFERROR(1/Table1[[#This Row],[Days_Since_Last_Purchase]],0)</f>
        <v>1.8867924528301886E-2</v>
      </c>
      <c r="K473" s="3" t="str">
        <f t="shared" si="14"/>
        <v>Has Purchased</v>
      </c>
      <c r="L473">
        <v>1</v>
      </c>
      <c r="M473">
        <v>1.01</v>
      </c>
      <c r="N473">
        <v>1.01</v>
      </c>
      <c r="O473">
        <v>0.71</v>
      </c>
      <c r="P473" t="s">
        <v>87</v>
      </c>
      <c r="Q473" t="s">
        <v>41</v>
      </c>
      <c r="R473" t="s">
        <v>42</v>
      </c>
      <c r="S473">
        <v>35</v>
      </c>
      <c r="T473" t="s">
        <v>34</v>
      </c>
      <c r="U473" t="s">
        <v>90</v>
      </c>
      <c r="V473" t="s">
        <v>56</v>
      </c>
      <c r="W473" t="s">
        <v>72</v>
      </c>
      <c r="X473">
        <v>0</v>
      </c>
      <c r="Y473">
        <v>0</v>
      </c>
      <c r="Z473">
        <v>0</v>
      </c>
      <c r="AA473">
        <v>0</v>
      </c>
      <c r="AB473">
        <v>0</v>
      </c>
      <c r="AC473" s="2" t="s">
        <v>2542</v>
      </c>
      <c r="AD473" s="2" t="str">
        <f t="shared" si="15"/>
        <v>Never Contacted</v>
      </c>
      <c r="AE473">
        <v>7</v>
      </c>
      <c r="AF473" t="s">
        <v>38</v>
      </c>
      <c r="AG473" t="b">
        <v>0</v>
      </c>
      <c r="AH473" t="b">
        <v>0</v>
      </c>
      <c r="AI473" t="str">
        <f ca="1">IF(OR(Table1[[#This Row],[is_active]]="FALSE",Table1[[#This Row],[Days_Since_Last_Purchase]]&gt;90),"Churned","Active")</f>
        <v>Active</v>
      </c>
    </row>
    <row r="474" spans="1:35" x14ac:dyDescent="0.25">
      <c r="A474" t="s">
        <v>550</v>
      </c>
      <c r="B474" s="1">
        <v>44767</v>
      </c>
      <c r="C474" t="str">
        <f>TEXT(Table1[[#This Row],[signup_date]],"yyyy")</f>
        <v>2022</v>
      </c>
      <c r="D474" t="str">
        <f>TEXT(Table1[[#This Row],[signup_date]],"mmm")</f>
        <v>Jul</v>
      </c>
      <c r="E474" s="3">
        <v>44888</v>
      </c>
      <c r="F474" s="3">
        <v>45715</v>
      </c>
      <c r="G474" s="3" t="str">
        <f>TEXT(Table1[[#This Row],[last_purchase_date]],"yyyy")</f>
        <v>2025</v>
      </c>
      <c r="H474" s="2">
        <f ca="1">IFERROR(TODAY()-Table1[[#This Row],[signup_date]]," - ")</f>
        <v>1213</v>
      </c>
      <c r="I474" s="2">
        <f ca="1">IFERROR(TODAY()-Table1[[#This Row],[last_purchase_date]]," - ")</f>
        <v>265</v>
      </c>
      <c r="J474" s="2">
        <f ca="1">IFERROR(1/Table1[[#This Row],[Days_Since_Last_Purchase]],0)</f>
        <v>3.7735849056603774E-3</v>
      </c>
      <c r="K474" s="3" t="str">
        <f t="shared" si="14"/>
        <v>Has Purchased</v>
      </c>
      <c r="L474">
        <v>3</v>
      </c>
      <c r="M474">
        <v>103.29</v>
      </c>
      <c r="N474">
        <v>34.43</v>
      </c>
      <c r="O474">
        <v>22.95</v>
      </c>
      <c r="P474" t="s">
        <v>65</v>
      </c>
      <c r="Q474" t="s">
        <v>54</v>
      </c>
      <c r="R474" t="s">
        <v>48</v>
      </c>
      <c r="S474">
        <v>50</v>
      </c>
      <c r="T474" t="s">
        <v>34</v>
      </c>
      <c r="U474" t="s">
        <v>82</v>
      </c>
      <c r="V474" t="s">
        <v>63</v>
      </c>
      <c r="W474" t="s">
        <v>72</v>
      </c>
      <c r="X474">
        <v>0</v>
      </c>
      <c r="Y474">
        <v>0</v>
      </c>
      <c r="Z474">
        <v>1</v>
      </c>
      <c r="AA474">
        <v>0</v>
      </c>
      <c r="AB474">
        <v>0</v>
      </c>
      <c r="AC474" s="3">
        <v>45499</v>
      </c>
      <c r="AD474" s="2" t="str">
        <f t="shared" si="15"/>
        <v>Contacted</v>
      </c>
      <c r="AE474">
        <v>0</v>
      </c>
      <c r="AF474" t="s">
        <v>38</v>
      </c>
      <c r="AG474" t="b">
        <v>0</v>
      </c>
      <c r="AH474" t="b">
        <v>0</v>
      </c>
      <c r="AI474" t="str">
        <f ca="1">IF(OR(Table1[[#This Row],[is_active]]="FALSE",Table1[[#This Row],[Days_Since_Last_Purchase]]&gt;90),"Churned","Active")</f>
        <v>Churned</v>
      </c>
    </row>
    <row r="475" spans="1:35" x14ac:dyDescent="0.25">
      <c r="A475" t="s">
        <v>551</v>
      </c>
      <c r="B475" s="1">
        <v>44748</v>
      </c>
      <c r="C475" t="str">
        <f>TEXT(Table1[[#This Row],[signup_date]],"yyyy")</f>
        <v>2022</v>
      </c>
      <c r="D475" t="str">
        <f>TEXT(Table1[[#This Row],[signup_date]],"mmm")</f>
        <v>Jul</v>
      </c>
      <c r="E475" s="3" t="s">
        <v>2542</v>
      </c>
      <c r="F475" s="3" t="s">
        <v>2542</v>
      </c>
      <c r="G475" s="3" t="str">
        <f>TEXT(Table1[[#This Row],[last_purchase_date]],"yyyy")</f>
        <v>-</v>
      </c>
      <c r="H475" s="2">
        <f ca="1">IFERROR(TODAY()-Table1[[#This Row],[signup_date]]," - ")</f>
        <v>1232</v>
      </c>
      <c r="I475" s="2" t="str">
        <f ca="1">IFERROR(TODAY()-Table1[[#This Row],[last_purchase_date]]," - ")</f>
        <v xml:space="preserve"> - </v>
      </c>
      <c r="J475" s="2">
        <f ca="1">IFERROR(1/Table1[[#This Row],[Days_Since_Last_Purchase]],0)</f>
        <v>0</v>
      </c>
      <c r="K475" s="3" t="str">
        <f t="shared" si="14"/>
        <v>Never Purchase</v>
      </c>
      <c r="L475">
        <v>0</v>
      </c>
      <c r="M475">
        <v>0</v>
      </c>
      <c r="N475">
        <v>0</v>
      </c>
      <c r="O475">
        <v>0</v>
      </c>
      <c r="P475" t="s">
        <v>59</v>
      </c>
      <c r="Q475" t="s">
        <v>54</v>
      </c>
      <c r="R475" t="s">
        <v>48</v>
      </c>
      <c r="S475">
        <v>20</v>
      </c>
      <c r="T475" t="s">
        <v>70</v>
      </c>
      <c r="U475" t="s">
        <v>90</v>
      </c>
      <c r="V475" t="s">
        <v>56</v>
      </c>
      <c r="W475" t="s">
        <v>72</v>
      </c>
      <c r="X475">
        <v>0</v>
      </c>
      <c r="Y475">
        <v>1</v>
      </c>
      <c r="Z475">
        <v>0</v>
      </c>
      <c r="AA475">
        <v>0</v>
      </c>
      <c r="AB475">
        <v>0</v>
      </c>
      <c r="AC475" s="2" t="s">
        <v>2542</v>
      </c>
      <c r="AD475" s="2" t="str">
        <f t="shared" si="15"/>
        <v>Never Contacted</v>
      </c>
      <c r="AE475">
        <v>0</v>
      </c>
      <c r="AF475" t="s">
        <v>73</v>
      </c>
      <c r="AG475" t="b">
        <v>1</v>
      </c>
      <c r="AH475" t="b">
        <v>0</v>
      </c>
      <c r="AI475" t="str">
        <f ca="1">IF(OR(Table1[[#This Row],[is_active]]="FALSE",Table1[[#This Row],[Days_Since_Last_Purchase]]&gt;90),"Churned","Active")</f>
        <v>Churned</v>
      </c>
    </row>
    <row r="476" spans="1:35" x14ac:dyDescent="0.25">
      <c r="A476" t="s">
        <v>552</v>
      </c>
      <c r="B476" s="1">
        <v>43938</v>
      </c>
      <c r="C476" t="str">
        <f>TEXT(Table1[[#This Row],[signup_date]],"yyyy")</f>
        <v>2020</v>
      </c>
      <c r="D476" t="str">
        <f>TEXT(Table1[[#This Row],[signup_date]],"mmm")</f>
        <v>Apr</v>
      </c>
      <c r="E476" s="3">
        <v>44619</v>
      </c>
      <c r="F476" s="3">
        <v>45325</v>
      </c>
      <c r="G476" s="3" t="str">
        <f>TEXT(Table1[[#This Row],[last_purchase_date]],"yyyy")</f>
        <v>2024</v>
      </c>
      <c r="H476" s="2">
        <f ca="1">IFERROR(TODAY()-Table1[[#This Row],[signup_date]]," - ")</f>
        <v>2042</v>
      </c>
      <c r="I476" s="2">
        <f ca="1">IFERROR(TODAY()-Table1[[#This Row],[last_purchase_date]]," - ")</f>
        <v>655</v>
      </c>
      <c r="J476" s="2">
        <f ca="1">IFERROR(1/Table1[[#This Row],[Days_Since_Last_Purchase]],0)</f>
        <v>1.5267175572519084E-3</v>
      </c>
      <c r="K476" s="3" t="str">
        <f t="shared" si="14"/>
        <v>Has Purchased</v>
      </c>
      <c r="L476">
        <v>2</v>
      </c>
      <c r="M476">
        <v>105.73</v>
      </c>
      <c r="N476">
        <v>52.87</v>
      </c>
      <c r="O476">
        <v>50.87</v>
      </c>
      <c r="P476" t="s">
        <v>47</v>
      </c>
      <c r="Q476" t="s">
        <v>32</v>
      </c>
      <c r="R476" t="s">
        <v>33</v>
      </c>
      <c r="S476">
        <v>38</v>
      </c>
      <c r="T476" t="s">
        <v>34</v>
      </c>
      <c r="U476" t="s">
        <v>90</v>
      </c>
      <c r="V476" t="s">
        <v>63</v>
      </c>
      <c r="W476" t="s">
        <v>57</v>
      </c>
      <c r="X476">
        <v>0</v>
      </c>
      <c r="Y476">
        <v>0</v>
      </c>
      <c r="Z476">
        <v>0</v>
      </c>
      <c r="AA476">
        <v>1</v>
      </c>
      <c r="AB476">
        <v>1</v>
      </c>
      <c r="AC476" s="2" t="s">
        <v>2542</v>
      </c>
      <c r="AD476" s="2" t="str">
        <f t="shared" si="15"/>
        <v>Never Contacted</v>
      </c>
      <c r="AE476">
        <v>0</v>
      </c>
      <c r="AF476" t="s">
        <v>52</v>
      </c>
      <c r="AG476" t="b">
        <v>1</v>
      </c>
      <c r="AH476" t="b">
        <v>1</v>
      </c>
      <c r="AI476" t="str">
        <f ca="1">IF(OR(Table1[[#This Row],[is_active]]="FALSE",Table1[[#This Row],[Days_Since_Last_Purchase]]&gt;90),"Churned","Active")</f>
        <v>Churned</v>
      </c>
    </row>
    <row r="477" spans="1:35" x14ac:dyDescent="0.25">
      <c r="A477" t="s">
        <v>553</v>
      </c>
      <c r="B477" s="1">
        <v>44290</v>
      </c>
      <c r="C477" t="str">
        <f>TEXT(Table1[[#This Row],[signup_date]],"yyyy")</f>
        <v>2021</v>
      </c>
      <c r="D477" t="str">
        <f>TEXT(Table1[[#This Row],[signup_date]],"mmm")</f>
        <v>Apr</v>
      </c>
      <c r="E477" s="3">
        <v>45270</v>
      </c>
      <c r="F477" s="3">
        <v>45937</v>
      </c>
      <c r="G477" s="3" t="str">
        <f>TEXT(Table1[[#This Row],[last_purchase_date]],"yyyy")</f>
        <v>2025</v>
      </c>
      <c r="H477" s="2">
        <f ca="1">IFERROR(TODAY()-Table1[[#This Row],[signup_date]]," - ")</f>
        <v>1690</v>
      </c>
      <c r="I477" s="2">
        <f ca="1">IFERROR(TODAY()-Table1[[#This Row],[last_purchase_date]]," - ")</f>
        <v>43</v>
      </c>
      <c r="J477" s="2">
        <f ca="1">IFERROR(1/Table1[[#This Row],[Days_Since_Last_Purchase]],0)</f>
        <v>2.3255813953488372E-2</v>
      </c>
      <c r="K477" s="3" t="str">
        <f t="shared" si="14"/>
        <v>Has Purchased</v>
      </c>
      <c r="L477">
        <v>6</v>
      </c>
      <c r="M477">
        <v>225.12</v>
      </c>
      <c r="N477">
        <v>37.520000000000003</v>
      </c>
      <c r="O477">
        <v>27.75</v>
      </c>
      <c r="P477" t="s">
        <v>40</v>
      </c>
      <c r="Q477" t="s">
        <v>88</v>
      </c>
      <c r="R477" t="s">
        <v>42</v>
      </c>
      <c r="S477">
        <v>38</v>
      </c>
      <c r="T477" t="s">
        <v>34</v>
      </c>
      <c r="U477" t="s">
        <v>43</v>
      </c>
      <c r="V477" t="s">
        <v>35</v>
      </c>
      <c r="W477" t="s">
        <v>51</v>
      </c>
      <c r="X477">
        <v>0</v>
      </c>
      <c r="Y477">
        <v>0</v>
      </c>
      <c r="Z477">
        <v>0</v>
      </c>
      <c r="AA477">
        <v>0</v>
      </c>
      <c r="AB477">
        <v>3</v>
      </c>
      <c r="AC477" s="2" t="s">
        <v>2542</v>
      </c>
      <c r="AD477" s="2" t="str">
        <f t="shared" si="15"/>
        <v>Never Contacted</v>
      </c>
      <c r="AE477">
        <v>0</v>
      </c>
      <c r="AF477" t="s">
        <v>52</v>
      </c>
      <c r="AG477" t="b">
        <v>0</v>
      </c>
      <c r="AH477" t="b">
        <v>0</v>
      </c>
      <c r="AI477" t="str">
        <f ca="1">IF(OR(Table1[[#This Row],[is_active]]="FALSE",Table1[[#This Row],[Days_Since_Last_Purchase]]&gt;90),"Churned","Active")</f>
        <v>Active</v>
      </c>
    </row>
    <row r="478" spans="1:35" x14ac:dyDescent="0.25">
      <c r="A478" t="s">
        <v>554</v>
      </c>
      <c r="B478" s="1">
        <v>44767</v>
      </c>
      <c r="C478" t="str">
        <f>TEXT(Table1[[#This Row],[signup_date]],"yyyy")</f>
        <v>2022</v>
      </c>
      <c r="D478" t="str">
        <f>TEXT(Table1[[#This Row],[signup_date]],"mmm")</f>
        <v>Jul</v>
      </c>
      <c r="E478" s="3">
        <v>45231</v>
      </c>
      <c r="F478" s="3">
        <v>45354</v>
      </c>
      <c r="G478" s="3" t="str">
        <f>TEXT(Table1[[#This Row],[last_purchase_date]],"yyyy")</f>
        <v>2024</v>
      </c>
      <c r="H478" s="2">
        <f ca="1">IFERROR(TODAY()-Table1[[#This Row],[signup_date]]," - ")</f>
        <v>1213</v>
      </c>
      <c r="I478" s="2">
        <f ca="1">IFERROR(TODAY()-Table1[[#This Row],[last_purchase_date]]," - ")</f>
        <v>626</v>
      </c>
      <c r="J478" s="2">
        <f ca="1">IFERROR(1/Table1[[#This Row],[Days_Since_Last_Purchase]],0)</f>
        <v>1.5974440894568689E-3</v>
      </c>
      <c r="K478" s="3" t="str">
        <f t="shared" si="14"/>
        <v>Has Purchased</v>
      </c>
      <c r="L478">
        <v>4</v>
      </c>
      <c r="M478">
        <v>200.56</v>
      </c>
      <c r="N478">
        <v>50.14</v>
      </c>
      <c r="O478">
        <v>58.36</v>
      </c>
      <c r="P478" t="s">
        <v>47</v>
      </c>
      <c r="Q478" t="s">
        <v>41</v>
      </c>
      <c r="R478" t="s">
        <v>48</v>
      </c>
      <c r="S478">
        <v>33</v>
      </c>
      <c r="T478" t="s">
        <v>34</v>
      </c>
      <c r="U478" t="s">
        <v>90</v>
      </c>
      <c r="V478" t="s">
        <v>63</v>
      </c>
      <c r="W478" t="s">
        <v>57</v>
      </c>
      <c r="X478">
        <v>0</v>
      </c>
      <c r="Y478">
        <v>0</v>
      </c>
      <c r="Z478">
        <v>0</v>
      </c>
      <c r="AA478">
        <v>1</v>
      </c>
      <c r="AB478">
        <v>1</v>
      </c>
      <c r="AC478" s="3">
        <v>45663</v>
      </c>
      <c r="AD478" s="2" t="str">
        <f t="shared" si="15"/>
        <v>Contacted</v>
      </c>
      <c r="AE478">
        <v>1</v>
      </c>
      <c r="AF478" t="s">
        <v>38</v>
      </c>
      <c r="AG478" t="b">
        <v>1</v>
      </c>
      <c r="AH478" t="b">
        <v>0</v>
      </c>
      <c r="AI478" t="str">
        <f ca="1">IF(OR(Table1[[#This Row],[is_active]]="FALSE",Table1[[#This Row],[Days_Since_Last_Purchase]]&gt;90),"Churned","Active")</f>
        <v>Churned</v>
      </c>
    </row>
    <row r="479" spans="1:35" x14ac:dyDescent="0.25">
      <c r="A479" t="s">
        <v>555</v>
      </c>
      <c r="B479" s="1">
        <v>45396</v>
      </c>
      <c r="C479" t="str">
        <f>TEXT(Table1[[#This Row],[signup_date]],"yyyy")</f>
        <v>2024</v>
      </c>
      <c r="D479" t="str">
        <f>TEXT(Table1[[#This Row],[signup_date]],"mmm")</f>
        <v>Apr</v>
      </c>
      <c r="E479" s="3">
        <v>45745</v>
      </c>
      <c r="F479" s="3">
        <v>45862</v>
      </c>
      <c r="G479" s="3" t="str">
        <f>TEXT(Table1[[#This Row],[last_purchase_date]],"yyyy")</f>
        <v>2025</v>
      </c>
      <c r="H479" s="2">
        <f ca="1">IFERROR(TODAY()-Table1[[#This Row],[signup_date]]," - ")</f>
        <v>584</v>
      </c>
      <c r="I479" s="2">
        <f ca="1">IFERROR(TODAY()-Table1[[#This Row],[last_purchase_date]]," - ")</f>
        <v>118</v>
      </c>
      <c r="J479" s="2">
        <f ca="1">IFERROR(1/Table1[[#This Row],[Days_Since_Last_Purchase]],0)</f>
        <v>8.4745762711864406E-3</v>
      </c>
      <c r="K479" s="3" t="str">
        <f t="shared" si="14"/>
        <v>Has Purchased</v>
      </c>
      <c r="L479">
        <v>2</v>
      </c>
      <c r="M479">
        <v>99.29</v>
      </c>
      <c r="N479">
        <v>49.65</v>
      </c>
      <c r="O479">
        <v>9.57</v>
      </c>
      <c r="P479" t="s">
        <v>65</v>
      </c>
      <c r="Q479" t="s">
        <v>95</v>
      </c>
      <c r="R479" t="s">
        <v>33</v>
      </c>
      <c r="S479">
        <v>22</v>
      </c>
      <c r="T479" t="s">
        <v>70</v>
      </c>
      <c r="U479" t="s">
        <v>50</v>
      </c>
      <c r="V479" t="s">
        <v>56</v>
      </c>
      <c r="W479" t="s">
        <v>72</v>
      </c>
      <c r="X479">
        <v>0</v>
      </c>
      <c r="Y479">
        <v>0</v>
      </c>
      <c r="Z479">
        <v>0</v>
      </c>
      <c r="AA479">
        <v>0</v>
      </c>
      <c r="AB479">
        <v>2</v>
      </c>
      <c r="AC479" s="2" t="s">
        <v>2542</v>
      </c>
      <c r="AD479" s="2" t="str">
        <f t="shared" si="15"/>
        <v>Never Contacted</v>
      </c>
      <c r="AE479">
        <v>6</v>
      </c>
      <c r="AF479" t="s">
        <v>38</v>
      </c>
      <c r="AG479" t="b">
        <v>1</v>
      </c>
      <c r="AH479" t="b">
        <v>0</v>
      </c>
      <c r="AI479" t="str">
        <f ca="1">IF(OR(Table1[[#This Row],[is_active]]="FALSE",Table1[[#This Row],[Days_Since_Last_Purchase]]&gt;90),"Churned","Active")</f>
        <v>Churned</v>
      </c>
    </row>
    <row r="480" spans="1:35" x14ac:dyDescent="0.25">
      <c r="A480" t="s">
        <v>556</v>
      </c>
      <c r="B480" s="1">
        <v>45531</v>
      </c>
      <c r="C480" t="str">
        <f>TEXT(Table1[[#This Row],[signup_date]],"yyyy")</f>
        <v>2024</v>
      </c>
      <c r="D480" t="str">
        <f>TEXT(Table1[[#This Row],[signup_date]],"mmm")</f>
        <v>Aug</v>
      </c>
      <c r="E480" s="3" t="s">
        <v>2542</v>
      </c>
      <c r="F480" s="3" t="s">
        <v>2542</v>
      </c>
      <c r="G480" s="3" t="str">
        <f>TEXT(Table1[[#This Row],[last_purchase_date]],"yyyy")</f>
        <v>-</v>
      </c>
      <c r="H480" s="2">
        <f ca="1">IFERROR(TODAY()-Table1[[#This Row],[signup_date]]," - ")</f>
        <v>449</v>
      </c>
      <c r="I480" s="2" t="str">
        <f ca="1">IFERROR(TODAY()-Table1[[#This Row],[last_purchase_date]]," - ")</f>
        <v xml:space="preserve"> - </v>
      </c>
      <c r="J480" s="2">
        <f ca="1">IFERROR(1/Table1[[#This Row],[Days_Since_Last_Purchase]],0)</f>
        <v>0</v>
      </c>
      <c r="K480" s="3" t="str">
        <f t="shared" si="14"/>
        <v>Never Purchase</v>
      </c>
      <c r="L480">
        <v>0</v>
      </c>
      <c r="M480">
        <v>0</v>
      </c>
      <c r="N480">
        <v>0</v>
      </c>
      <c r="O480">
        <v>0</v>
      </c>
      <c r="P480" t="s">
        <v>59</v>
      </c>
      <c r="Q480" t="s">
        <v>60</v>
      </c>
      <c r="R480" t="s">
        <v>33</v>
      </c>
      <c r="S480">
        <v>30</v>
      </c>
      <c r="T480" t="s">
        <v>70</v>
      </c>
      <c r="U480" t="s">
        <v>66</v>
      </c>
      <c r="V480" t="s">
        <v>67</v>
      </c>
      <c r="W480" t="s">
        <v>96</v>
      </c>
      <c r="X480">
        <v>0</v>
      </c>
      <c r="Y480">
        <v>1</v>
      </c>
      <c r="Z480">
        <v>0</v>
      </c>
      <c r="AA480">
        <v>0</v>
      </c>
      <c r="AB480">
        <v>0</v>
      </c>
      <c r="AC480" s="2" t="s">
        <v>2542</v>
      </c>
      <c r="AD480" s="2" t="str">
        <f t="shared" si="15"/>
        <v>Never Contacted</v>
      </c>
      <c r="AE480">
        <v>0</v>
      </c>
      <c r="AF480" t="s">
        <v>73</v>
      </c>
      <c r="AG480" t="b">
        <v>1</v>
      </c>
      <c r="AH480" t="b">
        <v>0</v>
      </c>
      <c r="AI480" t="str">
        <f ca="1">IF(OR(Table1[[#This Row],[is_active]]="FALSE",Table1[[#This Row],[Days_Since_Last_Purchase]]&gt;90),"Churned","Active")</f>
        <v>Churned</v>
      </c>
    </row>
    <row r="481" spans="1:35" x14ac:dyDescent="0.25">
      <c r="A481" t="s">
        <v>557</v>
      </c>
      <c r="B481" s="1">
        <v>43872</v>
      </c>
      <c r="C481" t="str">
        <f>TEXT(Table1[[#This Row],[signup_date]],"yyyy")</f>
        <v>2020</v>
      </c>
      <c r="D481" t="str">
        <f>TEXT(Table1[[#This Row],[signup_date]],"mmm")</f>
        <v>Feb</v>
      </c>
      <c r="E481" s="3">
        <v>43979</v>
      </c>
      <c r="F481" s="3">
        <v>44069</v>
      </c>
      <c r="G481" s="3" t="str">
        <f>TEXT(Table1[[#This Row],[last_purchase_date]],"yyyy")</f>
        <v>2020</v>
      </c>
      <c r="H481" s="2">
        <f ca="1">IFERROR(TODAY()-Table1[[#This Row],[signup_date]]," - ")</f>
        <v>2108</v>
      </c>
      <c r="I481" s="2">
        <f ca="1">IFERROR(TODAY()-Table1[[#This Row],[last_purchase_date]]," - ")</f>
        <v>1911</v>
      </c>
      <c r="J481" s="2">
        <f ca="1">IFERROR(1/Table1[[#This Row],[Days_Since_Last_Purchase]],0)</f>
        <v>5.2328623757195189E-4</v>
      </c>
      <c r="K481" s="3" t="str">
        <f t="shared" si="14"/>
        <v>Has Purchased</v>
      </c>
      <c r="L481">
        <v>3</v>
      </c>
      <c r="M481">
        <v>441.41</v>
      </c>
      <c r="N481">
        <v>147.13999999999999</v>
      </c>
      <c r="O481">
        <v>141.87</v>
      </c>
      <c r="P481" t="s">
        <v>47</v>
      </c>
      <c r="Q481" t="s">
        <v>88</v>
      </c>
      <c r="R481" t="s">
        <v>42</v>
      </c>
      <c r="S481">
        <v>16</v>
      </c>
      <c r="T481" t="s">
        <v>49</v>
      </c>
      <c r="U481" t="s">
        <v>50</v>
      </c>
      <c r="V481" t="s">
        <v>56</v>
      </c>
      <c r="W481" t="s">
        <v>85</v>
      </c>
      <c r="X481">
        <v>0</v>
      </c>
      <c r="Y481">
        <v>0</v>
      </c>
      <c r="Z481">
        <v>0</v>
      </c>
      <c r="AA481">
        <v>0</v>
      </c>
      <c r="AB481">
        <v>2</v>
      </c>
      <c r="AC481" s="3">
        <v>44998</v>
      </c>
      <c r="AD481" s="2" t="str">
        <f t="shared" si="15"/>
        <v>Contacted</v>
      </c>
      <c r="AE481">
        <v>0</v>
      </c>
      <c r="AF481" t="s">
        <v>38</v>
      </c>
      <c r="AG481" t="b">
        <v>0</v>
      </c>
      <c r="AH481" t="b">
        <v>0</v>
      </c>
      <c r="AI481" t="str">
        <f ca="1">IF(OR(Table1[[#This Row],[is_active]]="FALSE",Table1[[#This Row],[Days_Since_Last_Purchase]]&gt;90),"Churned","Active")</f>
        <v>Churned</v>
      </c>
    </row>
    <row r="482" spans="1:35" x14ac:dyDescent="0.25">
      <c r="A482" t="s">
        <v>558</v>
      </c>
      <c r="B482" s="1">
        <v>44990</v>
      </c>
      <c r="C482" t="str">
        <f>TEXT(Table1[[#This Row],[signup_date]],"yyyy")</f>
        <v>2023</v>
      </c>
      <c r="D482" t="str">
        <f>TEXT(Table1[[#This Row],[signup_date]],"mmm")</f>
        <v>Mar</v>
      </c>
      <c r="E482" s="3">
        <v>45646</v>
      </c>
      <c r="F482" s="3">
        <v>45762</v>
      </c>
      <c r="G482" s="3" t="str">
        <f>TEXT(Table1[[#This Row],[last_purchase_date]],"yyyy")</f>
        <v>2025</v>
      </c>
      <c r="H482" s="2">
        <f ca="1">IFERROR(TODAY()-Table1[[#This Row],[signup_date]]," - ")</f>
        <v>990</v>
      </c>
      <c r="I482" s="2">
        <f ca="1">IFERROR(TODAY()-Table1[[#This Row],[last_purchase_date]]," - ")</f>
        <v>218</v>
      </c>
      <c r="J482" s="2">
        <f ca="1">IFERROR(1/Table1[[#This Row],[Days_Since_Last_Purchase]],0)</f>
        <v>4.5871559633027525E-3</v>
      </c>
      <c r="K482" s="3" t="str">
        <f t="shared" si="14"/>
        <v>Has Purchased</v>
      </c>
      <c r="L482">
        <v>1</v>
      </c>
      <c r="M482">
        <v>8.14</v>
      </c>
      <c r="N482">
        <v>8.14</v>
      </c>
      <c r="O482">
        <v>5.6</v>
      </c>
      <c r="P482" t="s">
        <v>87</v>
      </c>
      <c r="Q482" t="s">
        <v>32</v>
      </c>
      <c r="R482" t="s">
        <v>42</v>
      </c>
      <c r="S482">
        <v>39</v>
      </c>
      <c r="T482" t="s">
        <v>34</v>
      </c>
      <c r="U482" t="s">
        <v>35</v>
      </c>
      <c r="V482" t="s">
        <v>67</v>
      </c>
      <c r="W482" t="s">
        <v>85</v>
      </c>
      <c r="X482">
        <v>0</v>
      </c>
      <c r="Y482">
        <v>1</v>
      </c>
      <c r="Z482">
        <v>0</v>
      </c>
      <c r="AA482">
        <v>0</v>
      </c>
      <c r="AB482">
        <v>1</v>
      </c>
      <c r="AC482" s="3">
        <v>45161</v>
      </c>
      <c r="AD482" s="2" t="str">
        <f t="shared" si="15"/>
        <v>Contacted</v>
      </c>
      <c r="AE482">
        <v>0</v>
      </c>
      <c r="AF482" t="s">
        <v>38</v>
      </c>
      <c r="AG482" t="b">
        <v>0</v>
      </c>
      <c r="AH482" t="b">
        <v>0</v>
      </c>
      <c r="AI482" t="str">
        <f ca="1">IF(OR(Table1[[#This Row],[is_active]]="FALSE",Table1[[#This Row],[Days_Since_Last_Purchase]]&gt;90),"Churned","Active")</f>
        <v>Churned</v>
      </c>
    </row>
    <row r="483" spans="1:35" x14ac:dyDescent="0.25">
      <c r="A483" t="s">
        <v>559</v>
      </c>
      <c r="B483" s="1">
        <v>44860</v>
      </c>
      <c r="C483" t="str">
        <f>TEXT(Table1[[#This Row],[signup_date]],"yyyy")</f>
        <v>2022</v>
      </c>
      <c r="D483" t="str">
        <f>TEXT(Table1[[#This Row],[signup_date]],"mmm")</f>
        <v>Oct</v>
      </c>
      <c r="E483" s="3">
        <v>45529</v>
      </c>
      <c r="F483" s="3">
        <v>45607</v>
      </c>
      <c r="G483" s="3" t="str">
        <f>TEXT(Table1[[#This Row],[last_purchase_date]],"yyyy")</f>
        <v>2024</v>
      </c>
      <c r="H483" s="2">
        <f ca="1">IFERROR(TODAY()-Table1[[#This Row],[signup_date]]," - ")</f>
        <v>1120</v>
      </c>
      <c r="I483" s="2">
        <f ca="1">IFERROR(TODAY()-Table1[[#This Row],[last_purchase_date]]," - ")</f>
        <v>373</v>
      </c>
      <c r="J483" s="2">
        <f ca="1">IFERROR(1/Table1[[#This Row],[Days_Since_Last_Purchase]],0)</f>
        <v>2.6809651474530832E-3</v>
      </c>
      <c r="K483" s="3" t="str">
        <f t="shared" si="14"/>
        <v>Has Purchased</v>
      </c>
      <c r="L483">
        <v>2</v>
      </c>
      <c r="M483">
        <v>64.459999999999994</v>
      </c>
      <c r="N483">
        <v>32.229999999999997</v>
      </c>
      <c r="O483">
        <v>59.18</v>
      </c>
      <c r="P483" t="s">
        <v>31</v>
      </c>
      <c r="Q483" t="s">
        <v>32</v>
      </c>
      <c r="R483" t="s">
        <v>42</v>
      </c>
      <c r="S483">
        <v>21</v>
      </c>
      <c r="T483" t="s">
        <v>70</v>
      </c>
      <c r="U483" t="s">
        <v>50</v>
      </c>
      <c r="V483" t="s">
        <v>56</v>
      </c>
      <c r="W483" t="s">
        <v>51</v>
      </c>
      <c r="X483">
        <v>0</v>
      </c>
      <c r="Y483">
        <v>0</v>
      </c>
      <c r="Z483">
        <v>0</v>
      </c>
      <c r="AA483">
        <v>0</v>
      </c>
      <c r="AB483">
        <v>1</v>
      </c>
      <c r="AC483" s="3">
        <v>45395</v>
      </c>
      <c r="AD483" s="2" t="str">
        <f t="shared" si="15"/>
        <v>Contacted</v>
      </c>
      <c r="AE483">
        <v>0</v>
      </c>
      <c r="AF483" t="s">
        <v>38</v>
      </c>
      <c r="AG483" t="b">
        <v>1</v>
      </c>
      <c r="AH483" t="b">
        <v>0</v>
      </c>
      <c r="AI483" t="str">
        <f ca="1">IF(OR(Table1[[#This Row],[is_active]]="FALSE",Table1[[#This Row],[Days_Since_Last_Purchase]]&gt;90),"Churned","Active")</f>
        <v>Churned</v>
      </c>
    </row>
    <row r="484" spans="1:35" x14ac:dyDescent="0.25">
      <c r="A484" t="s">
        <v>560</v>
      </c>
      <c r="B484" s="1">
        <v>45402</v>
      </c>
      <c r="C484" t="str">
        <f>TEXT(Table1[[#This Row],[signup_date]],"yyyy")</f>
        <v>2024</v>
      </c>
      <c r="D484" t="str">
        <f>TEXT(Table1[[#This Row],[signup_date]],"mmm")</f>
        <v>Apr</v>
      </c>
      <c r="E484" s="3">
        <v>45851</v>
      </c>
      <c r="F484" s="3">
        <v>45920</v>
      </c>
      <c r="G484" s="3" t="str">
        <f>TEXT(Table1[[#This Row],[last_purchase_date]],"yyyy")</f>
        <v>2025</v>
      </c>
      <c r="H484" s="2">
        <f ca="1">IFERROR(TODAY()-Table1[[#This Row],[signup_date]]," - ")</f>
        <v>578</v>
      </c>
      <c r="I484" s="2">
        <f ca="1">IFERROR(TODAY()-Table1[[#This Row],[last_purchase_date]]," - ")</f>
        <v>60</v>
      </c>
      <c r="J484" s="2">
        <f ca="1">IFERROR(1/Table1[[#This Row],[Days_Since_Last_Purchase]],0)</f>
        <v>1.6666666666666666E-2</v>
      </c>
      <c r="K484" s="3" t="str">
        <f t="shared" si="14"/>
        <v>Has Purchased</v>
      </c>
      <c r="L484">
        <v>3</v>
      </c>
      <c r="M484">
        <v>309.43</v>
      </c>
      <c r="N484">
        <v>103.14</v>
      </c>
      <c r="O484">
        <v>91.41</v>
      </c>
      <c r="P484" t="s">
        <v>59</v>
      </c>
      <c r="Q484" t="s">
        <v>69</v>
      </c>
      <c r="R484" t="s">
        <v>48</v>
      </c>
      <c r="S484">
        <v>34</v>
      </c>
      <c r="T484" t="s">
        <v>34</v>
      </c>
      <c r="U484" t="s">
        <v>90</v>
      </c>
      <c r="V484" t="s">
        <v>63</v>
      </c>
      <c r="W484" t="s">
        <v>96</v>
      </c>
      <c r="X484">
        <v>1</v>
      </c>
      <c r="Y484">
        <v>0</v>
      </c>
      <c r="Z484">
        <v>0</v>
      </c>
      <c r="AA484">
        <v>1</v>
      </c>
      <c r="AB484">
        <v>1</v>
      </c>
      <c r="AC484" s="3">
        <v>45584</v>
      </c>
      <c r="AD484" s="2" t="str">
        <f t="shared" si="15"/>
        <v>Contacted</v>
      </c>
      <c r="AE484">
        <v>9</v>
      </c>
      <c r="AF484" t="s">
        <v>73</v>
      </c>
      <c r="AG484" t="b">
        <v>1</v>
      </c>
      <c r="AH484" t="b">
        <v>1</v>
      </c>
      <c r="AI484" t="str">
        <f ca="1">IF(OR(Table1[[#This Row],[is_active]]="FALSE",Table1[[#This Row],[Days_Since_Last_Purchase]]&gt;90),"Churned","Active")</f>
        <v>Active</v>
      </c>
    </row>
    <row r="485" spans="1:35" x14ac:dyDescent="0.25">
      <c r="A485" t="s">
        <v>561</v>
      </c>
      <c r="B485" s="1">
        <v>44750</v>
      </c>
      <c r="C485" t="str">
        <f>TEXT(Table1[[#This Row],[signup_date]],"yyyy")</f>
        <v>2022</v>
      </c>
      <c r="D485" t="str">
        <f>TEXT(Table1[[#This Row],[signup_date]],"mmm")</f>
        <v>Jul</v>
      </c>
      <c r="E485" s="3">
        <v>45399</v>
      </c>
      <c r="F485" s="3">
        <v>45696</v>
      </c>
      <c r="G485" s="3" t="str">
        <f>TEXT(Table1[[#This Row],[last_purchase_date]],"yyyy")</f>
        <v>2025</v>
      </c>
      <c r="H485" s="2">
        <f ca="1">IFERROR(TODAY()-Table1[[#This Row],[signup_date]]," - ")</f>
        <v>1230</v>
      </c>
      <c r="I485" s="2">
        <f ca="1">IFERROR(TODAY()-Table1[[#This Row],[last_purchase_date]]," - ")</f>
        <v>284</v>
      </c>
      <c r="J485" s="2">
        <f ca="1">IFERROR(1/Table1[[#This Row],[Days_Since_Last_Purchase]],0)</f>
        <v>3.5211267605633804E-3</v>
      </c>
      <c r="K485" s="3" t="str">
        <f t="shared" si="14"/>
        <v>Has Purchased</v>
      </c>
      <c r="L485">
        <v>2</v>
      </c>
      <c r="M485">
        <v>2.06</v>
      </c>
      <c r="N485">
        <v>1.03</v>
      </c>
      <c r="O485">
        <v>1.06</v>
      </c>
      <c r="P485" t="s">
        <v>47</v>
      </c>
      <c r="Q485" t="s">
        <v>32</v>
      </c>
      <c r="R485" t="s">
        <v>42</v>
      </c>
      <c r="S485">
        <v>30</v>
      </c>
      <c r="T485" t="s">
        <v>70</v>
      </c>
      <c r="U485" t="s">
        <v>35</v>
      </c>
      <c r="V485" t="s">
        <v>63</v>
      </c>
      <c r="W485" t="s">
        <v>57</v>
      </c>
      <c r="X485">
        <v>1</v>
      </c>
      <c r="Y485">
        <v>0</v>
      </c>
      <c r="Z485">
        <v>0</v>
      </c>
      <c r="AA485">
        <v>0</v>
      </c>
      <c r="AB485">
        <v>1</v>
      </c>
      <c r="AC485" s="2" t="s">
        <v>2542</v>
      </c>
      <c r="AD485" s="2" t="str">
        <f t="shared" si="15"/>
        <v>Never Contacted</v>
      </c>
      <c r="AE485">
        <v>3</v>
      </c>
      <c r="AF485" t="s">
        <v>52</v>
      </c>
      <c r="AG485" t="b">
        <v>1</v>
      </c>
      <c r="AH485" t="b">
        <v>0</v>
      </c>
      <c r="AI485" t="str">
        <f ca="1">IF(OR(Table1[[#This Row],[is_active]]="FALSE",Table1[[#This Row],[Days_Since_Last_Purchase]]&gt;90),"Churned","Active")</f>
        <v>Churned</v>
      </c>
    </row>
    <row r="486" spans="1:35" x14ac:dyDescent="0.25">
      <c r="A486" t="s">
        <v>562</v>
      </c>
      <c r="B486" s="1">
        <v>44547</v>
      </c>
      <c r="C486" t="str">
        <f>TEXT(Table1[[#This Row],[signup_date]],"yyyy")</f>
        <v>2021</v>
      </c>
      <c r="D486" t="str">
        <f>TEXT(Table1[[#This Row],[signup_date]],"mmm")</f>
        <v>Dec</v>
      </c>
      <c r="E486" s="3">
        <v>44738</v>
      </c>
      <c r="F486" s="3">
        <v>44790</v>
      </c>
      <c r="G486" s="3" t="str">
        <f>TEXT(Table1[[#This Row],[last_purchase_date]],"yyyy")</f>
        <v>2022</v>
      </c>
      <c r="H486" s="2">
        <f ca="1">IFERROR(TODAY()-Table1[[#This Row],[signup_date]]," - ")</f>
        <v>1433</v>
      </c>
      <c r="I486" s="2">
        <f ca="1">IFERROR(TODAY()-Table1[[#This Row],[last_purchase_date]]," - ")</f>
        <v>1190</v>
      </c>
      <c r="J486" s="2">
        <f ca="1">IFERROR(1/Table1[[#This Row],[Days_Since_Last_Purchase]],0)</f>
        <v>8.4033613445378156E-4</v>
      </c>
      <c r="K486" s="3" t="str">
        <f t="shared" si="14"/>
        <v>Has Purchased</v>
      </c>
      <c r="L486">
        <v>3</v>
      </c>
      <c r="M486">
        <v>239.2</v>
      </c>
      <c r="N486">
        <v>79.73</v>
      </c>
      <c r="O486">
        <v>17.72</v>
      </c>
      <c r="P486" t="s">
        <v>65</v>
      </c>
      <c r="Q486" t="s">
        <v>32</v>
      </c>
      <c r="R486" t="s">
        <v>42</v>
      </c>
      <c r="S486">
        <v>57</v>
      </c>
      <c r="T486" t="s">
        <v>34</v>
      </c>
      <c r="U486" t="s">
        <v>82</v>
      </c>
      <c r="V486" t="s">
        <v>56</v>
      </c>
      <c r="W486" t="s">
        <v>45</v>
      </c>
      <c r="X486">
        <v>0</v>
      </c>
      <c r="Y486">
        <v>0</v>
      </c>
      <c r="Z486">
        <v>0</v>
      </c>
      <c r="AA486">
        <v>0</v>
      </c>
      <c r="AB486">
        <v>2</v>
      </c>
      <c r="AC486" s="3">
        <v>45280</v>
      </c>
      <c r="AD486" s="2" t="str">
        <f t="shared" si="15"/>
        <v>Contacted</v>
      </c>
      <c r="AE486">
        <v>0</v>
      </c>
      <c r="AF486" t="s">
        <v>73</v>
      </c>
      <c r="AG486" t="b">
        <v>1</v>
      </c>
      <c r="AH486" t="b">
        <v>1</v>
      </c>
      <c r="AI486" t="str">
        <f ca="1">IF(OR(Table1[[#This Row],[is_active]]="FALSE",Table1[[#This Row],[Days_Since_Last_Purchase]]&gt;90),"Churned","Active")</f>
        <v>Churned</v>
      </c>
    </row>
    <row r="487" spans="1:35" x14ac:dyDescent="0.25">
      <c r="A487" t="s">
        <v>563</v>
      </c>
      <c r="B487" s="1">
        <v>45534</v>
      </c>
      <c r="C487" t="str">
        <f>TEXT(Table1[[#This Row],[signup_date]],"yyyy")</f>
        <v>2024</v>
      </c>
      <c r="D487" t="str">
        <f>TEXT(Table1[[#This Row],[signup_date]],"mmm")</f>
        <v>Aug</v>
      </c>
      <c r="E487" s="3">
        <v>45875</v>
      </c>
      <c r="F487" s="3">
        <v>45924</v>
      </c>
      <c r="G487" s="3" t="str">
        <f>TEXT(Table1[[#This Row],[last_purchase_date]],"yyyy")</f>
        <v>2025</v>
      </c>
      <c r="H487" s="2">
        <f ca="1">IFERROR(TODAY()-Table1[[#This Row],[signup_date]]," - ")</f>
        <v>446</v>
      </c>
      <c r="I487" s="2">
        <f ca="1">IFERROR(TODAY()-Table1[[#This Row],[last_purchase_date]]," - ")</f>
        <v>56</v>
      </c>
      <c r="J487" s="2">
        <f ca="1">IFERROR(1/Table1[[#This Row],[Days_Since_Last_Purchase]],0)</f>
        <v>1.7857142857142856E-2</v>
      </c>
      <c r="K487" s="3" t="str">
        <f t="shared" si="14"/>
        <v>Has Purchased</v>
      </c>
      <c r="L487">
        <v>5</v>
      </c>
      <c r="M487">
        <v>143.07</v>
      </c>
      <c r="N487">
        <v>28.61</v>
      </c>
      <c r="O487">
        <v>20.93</v>
      </c>
      <c r="P487" t="s">
        <v>40</v>
      </c>
      <c r="Q487" t="s">
        <v>95</v>
      </c>
      <c r="R487" t="s">
        <v>48</v>
      </c>
      <c r="S487">
        <v>44</v>
      </c>
      <c r="T487" t="s">
        <v>34</v>
      </c>
      <c r="U487" t="s">
        <v>55</v>
      </c>
      <c r="V487" t="s">
        <v>56</v>
      </c>
      <c r="W487" t="s">
        <v>100</v>
      </c>
      <c r="X487">
        <v>0</v>
      </c>
      <c r="Y487">
        <v>0</v>
      </c>
      <c r="Z487">
        <v>0</v>
      </c>
      <c r="AA487">
        <v>0</v>
      </c>
      <c r="AB487">
        <v>4</v>
      </c>
      <c r="AC487" s="3">
        <v>45664</v>
      </c>
      <c r="AD487" s="2" t="str">
        <f t="shared" si="15"/>
        <v>Contacted</v>
      </c>
      <c r="AE487">
        <v>7</v>
      </c>
      <c r="AF487" t="s">
        <v>38</v>
      </c>
      <c r="AG487" t="b">
        <v>1</v>
      </c>
      <c r="AH487" t="b">
        <v>0</v>
      </c>
      <c r="AI487" t="str">
        <f ca="1">IF(OR(Table1[[#This Row],[is_active]]="FALSE",Table1[[#This Row],[Days_Since_Last_Purchase]]&gt;90),"Churned","Active")</f>
        <v>Active</v>
      </c>
    </row>
    <row r="488" spans="1:35" x14ac:dyDescent="0.25">
      <c r="A488" t="s">
        <v>564</v>
      </c>
      <c r="B488" s="1">
        <v>45575</v>
      </c>
      <c r="C488" t="str">
        <f>TEXT(Table1[[#This Row],[signup_date]],"yyyy")</f>
        <v>2024</v>
      </c>
      <c r="D488" t="str">
        <f>TEXT(Table1[[#This Row],[signup_date]],"mmm")</f>
        <v>Oct</v>
      </c>
      <c r="E488" s="3">
        <v>45710</v>
      </c>
      <c r="F488" s="3">
        <v>45866</v>
      </c>
      <c r="G488" s="3" t="str">
        <f>TEXT(Table1[[#This Row],[last_purchase_date]],"yyyy")</f>
        <v>2025</v>
      </c>
      <c r="H488" s="2">
        <f ca="1">IFERROR(TODAY()-Table1[[#This Row],[signup_date]]," - ")</f>
        <v>405</v>
      </c>
      <c r="I488" s="2">
        <f ca="1">IFERROR(TODAY()-Table1[[#This Row],[last_purchase_date]]," - ")</f>
        <v>114</v>
      </c>
      <c r="J488" s="2">
        <f ca="1">IFERROR(1/Table1[[#This Row],[Days_Since_Last_Purchase]],0)</f>
        <v>8.771929824561403E-3</v>
      </c>
      <c r="K488" s="3" t="str">
        <f t="shared" si="14"/>
        <v>Has Purchased</v>
      </c>
      <c r="L488">
        <v>4</v>
      </c>
      <c r="M488">
        <v>270.72000000000003</v>
      </c>
      <c r="N488">
        <v>67.680000000000007</v>
      </c>
      <c r="O488">
        <v>76.489999999999995</v>
      </c>
      <c r="P488" t="s">
        <v>59</v>
      </c>
      <c r="Q488" t="s">
        <v>76</v>
      </c>
      <c r="R488" t="s">
        <v>42</v>
      </c>
      <c r="S488">
        <v>16</v>
      </c>
      <c r="T488" t="s">
        <v>49</v>
      </c>
      <c r="U488" t="s">
        <v>90</v>
      </c>
      <c r="V488" t="s">
        <v>44</v>
      </c>
      <c r="W488" t="s">
        <v>96</v>
      </c>
      <c r="X488">
        <v>1</v>
      </c>
      <c r="Y488">
        <v>0</v>
      </c>
      <c r="Z488">
        <v>0</v>
      </c>
      <c r="AA488">
        <v>0</v>
      </c>
      <c r="AB488">
        <v>1</v>
      </c>
      <c r="AC488" s="2" t="s">
        <v>2542</v>
      </c>
      <c r="AD488" s="2" t="str">
        <f t="shared" si="15"/>
        <v>Never Contacted</v>
      </c>
      <c r="AE488">
        <v>0</v>
      </c>
      <c r="AF488" t="s">
        <v>52</v>
      </c>
      <c r="AG488" t="b">
        <v>1</v>
      </c>
      <c r="AH488" t="b">
        <v>0</v>
      </c>
      <c r="AI488" t="str">
        <f ca="1">IF(OR(Table1[[#This Row],[is_active]]="FALSE",Table1[[#This Row],[Days_Since_Last_Purchase]]&gt;90),"Churned","Active")</f>
        <v>Churned</v>
      </c>
    </row>
    <row r="489" spans="1:35" x14ac:dyDescent="0.25">
      <c r="A489" t="s">
        <v>565</v>
      </c>
      <c r="B489" s="1">
        <v>44733</v>
      </c>
      <c r="C489" t="str">
        <f>TEXT(Table1[[#This Row],[signup_date]],"yyyy")</f>
        <v>2022</v>
      </c>
      <c r="D489" t="str">
        <f>TEXT(Table1[[#This Row],[signup_date]],"mmm")</f>
        <v>Jun</v>
      </c>
      <c r="E489" s="3">
        <v>45133</v>
      </c>
      <c r="F489" s="3">
        <v>45340</v>
      </c>
      <c r="G489" s="3" t="str">
        <f>TEXT(Table1[[#This Row],[last_purchase_date]],"yyyy")</f>
        <v>2024</v>
      </c>
      <c r="H489" s="2">
        <f ca="1">IFERROR(TODAY()-Table1[[#This Row],[signup_date]]," - ")</f>
        <v>1247</v>
      </c>
      <c r="I489" s="2">
        <f ca="1">IFERROR(TODAY()-Table1[[#This Row],[last_purchase_date]]," - ")</f>
        <v>640</v>
      </c>
      <c r="J489" s="2">
        <f ca="1">IFERROR(1/Table1[[#This Row],[Days_Since_Last_Purchase]],0)</f>
        <v>1.5625000000000001E-3</v>
      </c>
      <c r="K489" s="3" t="str">
        <f t="shared" si="14"/>
        <v>Has Purchased</v>
      </c>
      <c r="L489">
        <v>1</v>
      </c>
      <c r="M489">
        <v>23.06</v>
      </c>
      <c r="N489">
        <v>23.06</v>
      </c>
      <c r="O489">
        <v>12.27</v>
      </c>
      <c r="P489" t="s">
        <v>59</v>
      </c>
      <c r="Q489" t="s">
        <v>88</v>
      </c>
      <c r="R489" t="s">
        <v>33</v>
      </c>
      <c r="S489">
        <v>42</v>
      </c>
      <c r="T489" t="s">
        <v>34</v>
      </c>
      <c r="U489" t="s">
        <v>43</v>
      </c>
      <c r="V489" t="s">
        <v>67</v>
      </c>
      <c r="W489" t="s">
        <v>36</v>
      </c>
      <c r="X489">
        <v>0</v>
      </c>
      <c r="Y489">
        <v>0</v>
      </c>
      <c r="Z489">
        <v>0</v>
      </c>
      <c r="AA489">
        <v>0</v>
      </c>
      <c r="AB489">
        <v>0</v>
      </c>
      <c r="AC489" s="2" t="s">
        <v>2542</v>
      </c>
      <c r="AD489" s="2" t="str">
        <f t="shared" si="15"/>
        <v>Never Contacted</v>
      </c>
      <c r="AE489">
        <v>0</v>
      </c>
      <c r="AF489" t="s">
        <v>73</v>
      </c>
      <c r="AG489" t="b">
        <v>1</v>
      </c>
      <c r="AH489" t="b">
        <v>0</v>
      </c>
      <c r="AI489" t="str">
        <f ca="1">IF(OR(Table1[[#This Row],[is_active]]="FALSE",Table1[[#This Row],[Days_Since_Last_Purchase]]&gt;90),"Churned","Active")</f>
        <v>Churned</v>
      </c>
    </row>
    <row r="490" spans="1:35" x14ac:dyDescent="0.25">
      <c r="A490" t="s">
        <v>566</v>
      </c>
      <c r="B490" s="1">
        <v>43923</v>
      </c>
      <c r="C490" t="str">
        <f>TEXT(Table1[[#This Row],[signup_date]],"yyyy")</f>
        <v>2020</v>
      </c>
      <c r="D490" t="str">
        <f>TEXT(Table1[[#This Row],[signup_date]],"mmm")</f>
        <v>Apr</v>
      </c>
      <c r="E490" s="3">
        <v>44976</v>
      </c>
      <c r="F490" s="3">
        <v>45059</v>
      </c>
      <c r="G490" s="3" t="str">
        <f>TEXT(Table1[[#This Row],[last_purchase_date]],"yyyy")</f>
        <v>2023</v>
      </c>
      <c r="H490" s="2">
        <f ca="1">IFERROR(TODAY()-Table1[[#This Row],[signup_date]]," - ")</f>
        <v>2057</v>
      </c>
      <c r="I490" s="2">
        <f ca="1">IFERROR(TODAY()-Table1[[#This Row],[last_purchase_date]]," - ")</f>
        <v>921</v>
      </c>
      <c r="J490" s="2">
        <f ca="1">IFERROR(1/Table1[[#This Row],[Days_Since_Last_Purchase]],0)</f>
        <v>1.0857763300760044E-3</v>
      </c>
      <c r="K490" s="3" t="str">
        <f t="shared" si="14"/>
        <v>Has Purchased</v>
      </c>
      <c r="L490">
        <v>1</v>
      </c>
      <c r="M490">
        <v>58.57</v>
      </c>
      <c r="N490">
        <v>58.57</v>
      </c>
      <c r="O490">
        <v>35.43</v>
      </c>
      <c r="P490" t="s">
        <v>59</v>
      </c>
      <c r="Q490" t="s">
        <v>76</v>
      </c>
      <c r="R490" t="s">
        <v>33</v>
      </c>
      <c r="S490">
        <v>20</v>
      </c>
      <c r="T490" t="s">
        <v>70</v>
      </c>
      <c r="U490" t="s">
        <v>55</v>
      </c>
      <c r="V490" t="s">
        <v>44</v>
      </c>
      <c r="W490" t="s">
        <v>100</v>
      </c>
      <c r="X490">
        <v>1</v>
      </c>
      <c r="Y490">
        <v>0</v>
      </c>
      <c r="Z490">
        <v>1</v>
      </c>
      <c r="AA490">
        <v>0</v>
      </c>
      <c r="AB490">
        <v>1</v>
      </c>
      <c r="AC490" s="3">
        <v>45201</v>
      </c>
      <c r="AD490" s="2" t="str">
        <f t="shared" si="15"/>
        <v>Contacted</v>
      </c>
      <c r="AE490">
        <v>0</v>
      </c>
      <c r="AF490" t="s">
        <v>38</v>
      </c>
      <c r="AG490" t="b">
        <v>0</v>
      </c>
      <c r="AH490" t="b">
        <v>1</v>
      </c>
      <c r="AI490" t="str">
        <f ca="1">IF(OR(Table1[[#This Row],[is_active]]="FALSE",Table1[[#This Row],[Days_Since_Last_Purchase]]&gt;90),"Churned","Active")</f>
        <v>Churned</v>
      </c>
    </row>
    <row r="491" spans="1:35" x14ac:dyDescent="0.25">
      <c r="A491" t="s">
        <v>567</v>
      </c>
      <c r="B491" s="1">
        <v>45445</v>
      </c>
      <c r="C491" t="str">
        <f>TEXT(Table1[[#This Row],[signup_date]],"yyyy")</f>
        <v>2024</v>
      </c>
      <c r="D491" t="str">
        <f>TEXT(Table1[[#This Row],[signup_date]],"mmm")</f>
        <v>Jun</v>
      </c>
      <c r="E491" s="3">
        <v>45525</v>
      </c>
      <c r="F491" s="3">
        <v>45847</v>
      </c>
      <c r="G491" s="3" t="str">
        <f>TEXT(Table1[[#This Row],[last_purchase_date]],"yyyy")</f>
        <v>2025</v>
      </c>
      <c r="H491" s="2">
        <f ca="1">IFERROR(TODAY()-Table1[[#This Row],[signup_date]]," - ")</f>
        <v>535</v>
      </c>
      <c r="I491" s="2">
        <f ca="1">IFERROR(TODAY()-Table1[[#This Row],[last_purchase_date]]," - ")</f>
        <v>133</v>
      </c>
      <c r="J491" s="2">
        <f ca="1">IFERROR(1/Table1[[#This Row],[Days_Since_Last_Purchase]],0)</f>
        <v>7.5187969924812026E-3</v>
      </c>
      <c r="K491" s="3" t="str">
        <f t="shared" si="14"/>
        <v>Has Purchased</v>
      </c>
      <c r="L491">
        <v>4</v>
      </c>
      <c r="M491">
        <v>4.1100000000000003</v>
      </c>
      <c r="N491">
        <v>1.03</v>
      </c>
      <c r="O491">
        <v>0.63</v>
      </c>
      <c r="P491" t="s">
        <v>65</v>
      </c>
      <c r="Q491" t="s">
        <v>104</v>
      </c>
      <c r="R491" t="s">
        <v>48</v>
      </c>
      <c r="S491">
        <v>22</v>
      </c>
      <c r="T491" t="s">
        <v>70</v>
      </c>
      <c r="U491" t="s">
        <v>43</v>
      </c>
      <c r="V491" t="s">
        <v>35</v>
      </c>
      <c r="W491" t="s">
        <v>85</v>
      </c>
      <c r="X491">
        <v>0</v>
      </c>
      <c r="Y491">
        <v>0</v>
      </c>
      <c r="Z491">
        <v>1</v>
      </c>
      <c r="AA491">
        <v>0</v>
      </c>
      <c r="AB491">
        <v>3</v>
      </c>
      <c r="AC491" s="3">
        <v>45720</v>
      </c>
      <c r="AD491" s="2" t="str">
        <f t="shared" si="15"/>
        <v>Contacted</v>
      </c>
      <c r="AE491">
        <v>0</v>
      </c>
      <c r="AF491" t="s">
        <v>73</v>
      </c>
      <c r="AG491" t="b">
        <v>0</v>
      </c>
      <c r="AH491" t="b">
        <v>1</v>
      </c>
      <c r="AI491" t="str">
        <f ca="1">IF(OR(Table1[[#This Row],[is_active]]="FALSE",Table1[[#This Row],[Days_Since_Last_Purchase]]&gt;90),"Churned","Active")</f>
        <v>Churned</v>
      </c>
    </row>
    <row r="492" spans="1:35" x14ac:dyDescent="0.25">
      <c r="A492" t="s">
        <v>568</v>
      </c>
      <c r="B492" s="1">
        <v>45210</v>
      </c>
      <c r="C492" t="str">
        <f>TEXT(Table1[[#This Row],[signup_date]],"yyyy")</f>
        <v>2023</v>
      </c>
      <c r="D492" t="str">
        <f>TEXT(Table1[[#This Row],[signup_date]],"mmm")</f>
        <v>Oct</v>
      </c>
      <c r="E492" s="3">
        <v>45853</v>
      </c>
      <c r="F492" s="3">
        <v>45924</v>
      </c>
      <c r="G492" s="3" t="str">
        <f>TEXT(Table1[[#This Row],[last_purchase_date]],"yyyy")</f>
        <v>2025</v>
      </c>
      <c r="H492" s="2">
        <f ca="1">IFERROR(TODAY()-Table1[[#This Row],[signup_date]]," - ")</f>
        <v>770</v>
      </c>
      <c r="I492" s="2">
        <f ca="1">IFERROR(TODAY()-Table1[[#This Row],[last_purchase_date]]," - ")</f>
        <v>56</v>
      </c>
      <c r="J492" s="2">
        <f ca="1">IFERROR(1/Table1[[#This Row],[Days_Since_Last_Purchase]],0)</f>
        <v>1.7857142857142856E-2</v>
      </c>
      <c r="K492" s="3" t="str">
        <f t="shared" si="14"/>
        <v>Has Purchased</v>
      </c>
      <c r="L492">
        <v>3</v>
      </c>
      <c r="M492">
        <v>226.81</v>
      </c>
      <c r="N492">
        <v>75.599999999999994</v>
      </c>
      <c r="O492">
        <v>126.54</v>
      </c>
      <c r="P492" t="s">
        <v>31</v>
      </c>
      <c r="Q492" t="s">
        <v>41</v>
      </c>
      <c r="R492" t="s">
        <v>42</v>
      </c>
      <c r="S492">
        <v>47</v>
      </c>
      <c r="T492" t="s">
        <v>34</v>
      </c>
      <c r="U492" t="s">
        <v>50</v>
      </c>
      <c r="V492" t="s">
        <v>44</v>
      </c>
      <c r="W492" t="s">
        <v>72</v>
      </c>
      <c r="X492">
        <v>0</v>
      </c>
      <c r="Y492">
        <v>0</v>
      </c>
      <c r="Z492">
        <v>1</v>
      </c>
      <c r="AA492">
        <v>0</v>
      </c>
      <c r="AB492">
        <v>1</v>
      </c>
      <c r="AC492" s="3">
        <v>45299</v>
      </c>
      <c r="AD492" s="2" t="str">
        <f t="shared" si="15"/>
        <v>Contacted</v>
      </c>
      <c r="AE492">
        <v>0</v>
      </c>
      <c r="AF492" t="s">
        <v>38</v>
      </c>
      <c r="AG492" t="b">
        <v>1</v>
      </c>
      <c r="AH492" t="b">
        <v>1</v>
      </c>
      <c r="AI492" t="str">
        <f ca="1">IF(OR(Table1[[#This Row],[is_active]]="FALSE",Table1[[#This Row],[Days_Since_Last_Purchase]]&gt;90),"Churned","Active")</f>
        <v>Active</v>
      </c>
    </row>
    <row r="493" spans="1:35" x14ac:dyDescent="0.25">
      <c r="A493" t="s">
        <v>569</v>
      </c>
      <c r="B493" s="1">
        <v>43960</v>
      </c>
      <c r="C493" t="str">
        <f>TEXT(Table1[[#This Row],[signup_date]],"yyyy")</f>
        <v>2020</v>
      </c>
      <c r="D493" t="str">
        <f>TEXT(Table1[[#This Row],[signup_date]],"mmm")</f>
        <v>May</v>
      </c>
      <c r="E493" s="3">
        <v>44678</v>
      </c>
      <c r="F493" s="3">
        <v>45803</v>
      </c>
      <c r="G493" s="3" t="str">
        <f>TEXT(Table1[[#This Row],[last_purchase_date]],"yyyy")</f>
        <v>2025</v>
      </c>
      <c r="H493" s="2">
        <f ca="1">IFERROR(TODAY()-Table1[[#This Row],[signup_date]]," - ")</f>
        <v>2020</v>
      </c>
      <c r="I493" s="2">
        <f ca="1">IFERROR(TODAY()-Table1[[#This Row],[last_purchase_date]]," - ")</f>
        <v>177</v>
      </c>
      <c r="J493" s="2">
        <f ca="1">IFERROR(1/Table1[[#This Row],[Days_Since_Last_Purchase]],0)</f>
        <v>5.6497175141242938E-3</v>
      </c>
      <c r="K493" s="3" t="str">
        <f t="shared" si="14"/>
        <v>Has Purchased</v>
      </c>
      <c r="L493">
        <v>4</v>
      </c>
      <c r="M493">
        <v>248.9</v>
      </c>
      <c r="N493">
        <v>62.23</v>
      </c>
      <c r="O493">
        <v>17.75</v>
      </c>
      <c r="P493" t="s">
        <v>65</v>
      </c>
      <c r="Q493" t="s">
        <v>54</v>
      </c>
      <c r="R493" t="s">
        <v>48</v>
      </c>
      <c r="S493">
        <v>16</v>
      </c>
      <c r="T493" t="s">
        <v>49</v>
      </c>
      <c r="U493" t="s">
        <v>43</v>
      </c>
      <c r="V493" t="s">
        <v>44</v>
      </c>
      <c r="W493" t="s">
        <v>36</v>
      </c>
      <c r="X493">
        <v>0</v>
      </c>
      <c r="Y493">
        <v>0</v>
      </c>
      <c r="Z493">
        <v>1</v>
      </c>
      <c r="AA493">
        <v>0</v>
      </c>
      <c r="AB493">
        <v>3</v>
      </c>
      <c r="AC493" s="3">
        <v>45810</v>
      </c>
      <c r="AD493" s="2" t="str">
        <f t="shared" si="15"/>
        <v>Contacted</v>
      </c>
      <c r="AE493">
        <v>0</v>
      </c>
      <c r="AF493" t="s">
        <v>73</v>
      </c>
      <c r="AG493" t="b">
        <v>0</v>
      </c>
      <c r="AH493" t="b">
        <v>0</v>
      </c>
      <c r="AI493" t="str">
        <f ca="1">IF(OR(Table1[[#This Row],[is_active]]="FALSE",Table1[[#This Row],[Days_Since_Last_Purchase]]&gt;90),"Churned","Active")</f>
        <v>Churned</v>
      </c>
    </row>
    <row r="494" spans="1:35" x14ac:dyDescent="0.25">
      <c r="A494" t="s">
        <v>570</v>
      </c>
      <c r="B494" s="1">
        <v>45644</v>
      </c>
      <c r="C494" t="str">
        <f>TEXT(Table1[[#This Row],[signup_date]],"yyyy")</f>
        <v>2024</v>
      </c>
      <c r="D494" t="str">
        <f>TEXT(Table1[[#This Row],[signup_date]],"mmm")</f>
        <v>Dec</v>
      </c>
      <c r="E494" s="3">
        <v>45673</v>
      </c>
      <c r="F494" s="3">
        <v>45829</v>
      </c>
      <c r="G494" s="3" t="str">
        <f>TEXT(Table1[[#This Row],[last_purchase_date]],"yyyy")</f>
        <v>2025</v>
      </c>
      <c r="H494" s="2">
        <f ca="1">IFERROR(TODAY()-Table1[[#This Row],[signup_date]]," - ")</f>
        <v>336</v>
      </c>
      <c r="I494" s="2">
        <f ca="1">IFERROR(TODAY()-Table1[[#This Row],[last_purchase_date]]," - ")</f>
        <v>151</v>
      </c>
      <c r="J494" s="2">
        <f ca="1">IFERROR(1/Table1[[#This Row],[Days_Since_Last_Purchase]],0)</f>
        <v>6.6225165562913907E-3</v>
      </c>
      <c r="K494" s="3" t="str">
        <f t="shared" si="14"/>
        <v>Has Purchased</v>
      </c>
      <c r="L494">
        <v>2</v>
      </c>
      <c r="M494">
        <v>146.63999999999999</v>
      </c>
      <c r="N494">
        <v>73.319999999999993</v>
      </c>
      <c r="O494">
        <v>86.59</v>
      </c>
      <c r="P494" t="s">
        <v>65</v>
      </c>
      <c r="Q494" t="s">
        <v>62</v>
      </c>
      <c r="R494" t="s">
        <v>48</v>
      </c>
      <c r="S494">
        <v>41</v>
      </c>
      <c r="T494" t="s">
        <v>34</v>
      </c>
      <c r="U494" t="s">
        <v>66</v>
      </c>
      <c r="V494" t="s">
        <v>35</v>
      </c>
      <c r="W494" t="s">
        <v>72</v>
      </c>
      <c r="X494">
        <v>0</v>
      </c>
      <c r="Y494">
        <v>0</v>
      </c>
      <c r="Z494">
        <v>0</v>
      </c>
      <c r="AA494">
        <v>0</v>
      </c>
      <c r="AB494">
        <v>0</v>
      </c>
      <c r="AC494" s="2" t="s">
        <v>2542</v>
      </c>
      <c r="AD494" s="2" t="str">
        <f t="shared" si="15"/>
        <v>Never Contacted</v>
      </c>
      <c r="AE494">
        <v>0</v>
      </c>
      <c r="AF494" t="s">
        <v>73</v>
      </c>
      <c r="AG494" t="b">
        <v>1</v>
      </c>
      <c r="AH494" t="b">
        <v>0</v>
      </c>
      <c r="AI494" t="str">
        <f ca="1">IF(OR(Table1[[#This Row],[is_active]]="FALSE",Table1[[#This Row],[Days_Since_Last_Purchase]]&gt;90),"Churned","Active")</f>
        <v>Churned</v>
      </c>
    </row>
    <row r="495" spans="1:35" x14ac:dyDescent="0.25">
      <c r="A495" t="s">
        <v>571</v>
      </c>
      <c r="B495" s="1">
        <v>43909</v>
      </c>
      <c r="C495" t="str">
        <f>TEXT(Table1[[#This Row],[signup_date]],"yyyy")</f>
        <v>2020</v>
      </c>
      <c r="D495" t="str">
        <f>TEXT(Table1[[#This Row],[signup_date]],"mmm")</f>
        <v>Mar</v>
      </c>
      <c r="E495" s="3">
        <v>44713</v>
      </c>
      <c r="F495" s="3">
        <v>44970</v>
      </c>
      <c r="G495" s="3" t="str">
        <f>TEXT(Table1[[#This Row],[last_purchase_date]],"yyyy")</f>
        <v>2023</v>
      </c>
      <c r="H495" s="2">
        <f ca="1">IFERROR(TODAY()-Table1[[#This Row],[signup_date]]," - ")</f>
        <v>2071</v>
      </c>
      <c r="I495" s="2">
        <f ca="1">IFERROR(TODAY()-Table1[[#This Row],[last_purchase_date]]," - ")</f>
        <v>1010</v>
      </c>
      <c r="J495" s="2">
        <f ca="1">IFERROR(1/Table1[[#This Row],[Days_Since_Last_Purchase]],0)</f>
        <v>9.9009900990099011E-4</v>
      </c>
      <c r="K495" s="3" t="str">
        <f t="shared" si="14"/>
        <v>Has Purchased</v>
      </c>
      <c r="L495">
        <v>1</v>
      </c>
      <c r="M495">
        <v>147.13999999999999</v>
      </c>
      <c r="N495">
        <v>147.13999999999999</v>
      </c>
      <c r="O495">
        <v>33.31</v>
      </c>
      <c r="P495" t="s">
        <v>87</v>
      </c>
      <c r="Q495" t="s">
        <v>41</v>
      </c>
      <c r="R495" t="s">
        <v>42</v>
      </c>
      <c r="S495">
        <v>22</v>
      </c>
      <c r="T495" t="s">
        <v>70</v>
      </c>
      <c r="U495" t="s">
        <v>82</v>
      </c>
      <c r="V495" t="s">
        <v>35</v>
      </c>
      <c r="W495" t="s">
        <v>51</v>
      </c>
      <c r="X495">
        <v>0</v>
      </c>
      <c r="Y495">
        <v>1</v>
      </c>
      <c r="Z495">
        <v>0</v>
      </c>
      <c r="AA495">
        <v>0</v>
      </c>
      <c r="AB495">
        <v>1</v>
      </c>
      <c r="AC495" s="3">
        <v>45239</v>
      </c>
      <c r="AD495" s="2" t="str">
        <f t="shared" si="15"/>
        <v>Contacted</v>
      </c>
      <c r="AE495">
        <v>0</v>
      </c>
      <c r="AF495" t="s">
        <v>38</v>
      </c>
      <c r="AG495" t="b">
        <v>1</v>
      </c>
      <c r="AH495" t="b">
        <v>0</v>
      </c>
      <c r="AI495" t="str">
        <f ca="1">IF(OR(Table1[[#This Row],[is_active]]="FALSE",Table1[[#This Row],[Days_Since_Last_Purchase]]&gt;90),"Churned","Active")</f>
        <v>Churned</v>
      </c>
    </row>
    <row r="496" spans="1:35" x14ac:dyDescent="0.25">
      <c r="A496" t="s">
        <v>572</v>
      </c>
      <c r="B496" s="1">
        <v>44443</v>
      </c>
      <c r="C496" t="str">
        <f>TEXT(Table1[[#This Row],[signup_date]],"yyyy")</f>
        <v>2021</v>
      </c>
      <c r="D496" t="str">
        <f>TEXT(Table1[[#This Row],[signup_date]],"mmm")</f>
        <v>Sep</v>
      </c>
      <c r="E496" s="3">
        <v>45246</v>
      </c>
      <c r="F496" s="3">
        <v>45701</v>
      </c>
      <c r="G496" s="3" t="str">
        <f>TEXT(Table1[[#This Row],[last_purchase_date]],"yyyy")</f>
        <v>2025</v>
      </c>
      <c r="H496" s="2">
        <f ca="1">IFERROR(TODAY()-Table1[[#This Row],[signup_date]]," - ")</f>
        <v>1537</v>
      </c>
      <c r="I496" s="2">
        <f ca="1">IFERROR(TODAY()-Table1[[#This Row],[last_purchase_date]]," - ")</f>
        <v>279</v>
      </c>
      <c r="J496" s="2">
        <f ca="1">IFERROR(1/Table1[[#This Row],[Days_Since_Last_Purchase]],0)</f>
        <v>3.5842293906810036E-3</v>
      </c>
      <c r="K496" s="3" t="str">
        <f t="shared" si="14"/>
        <v>Has Purchased</v>
      </c>
      <c r="L496">
        <v>2</v>
      </c>
      <c r="M496">
        <v>130.08000000000001</v>
      </c>
      <c r="N496">
        <v>65.040000000000006</v>
      </c>
      <c r="O496">
        <v>77.569999999999993</v>
      </c>
      <c r="P496" t="s">
        <v>65</v>
      </c>
      <c r="Q496" t="s">
        <v>88</v>
      </c>
      <c r="R496" t="s">
        <v>42</v>
      </c>
      <c r="S496">
        <v>44</v>
      </c>
      <c r="T496" t="s">
        <v>34</v>
      </c>
      <c r="U496" t="s">
        <v>66</v>
      </c>
      <c r="V496" t="s">
        <v>63</v>
      </c>
      <c r="W496" t="s">
        <v>96</v>
      </c>
      <c r="X496">
        <v>1</v>
      </c>
      <c r="Y496">
        <v>0</v>
      </c>
      <c r="Z496">
        <v>0</v>
      </c>
      <c r="AA496">
        <v>0</v>
      </c>
      <c r="AB496">
        <v>2</v>
      </c>
      <c r="AC496" s="3">
        <v>45844</v>
      </c>
      <c r="AD496" s="2" t="str">
        <f t="shared" si="15"/>
        <v>Contacted</v>
      </c>
      <c r="AE496">
        <v>0</v>
      </c>
      <c r="AF496" t="s">
        <v>73</v>
      </c>
      <c r="AG496" t="b">
        <v>1</v>
      </c>
      <c r="AH496" t="b">
        <v>0</v>
      </c>
      <c r="AI496" t="str">
        <f ca="1">IF(OR(Table1[[#This Row],[is_active]]="FALSE",Table1[[#This Row],[Days_Since_Last_Purchase]]&gt;90),"Churned","Active")</f>
        <v>Churned</v>
      </c>
    </row>
    <row r="497" spans="1:35" x14ac:dyDescent="0.25">
      <c r="A497" t="s">
        <v>573</v>
      </c>
      <c r="B497" s="1">
        <v>44798</v>
      </c>
      <c r="C497" t="str">
        <f>TEXT(Table1[[#This Row],[signup_date]],"yyyy")</f>
        <v>2022</v>
      </c>
      <c r="D497" t="str">
        <f>TEXT(Table1[[#This Row],[signup_date]],"mmm")</f>
        <v>Aug</v>
      </c>
      <c r="E497" s="3">
        <v>45183</v>
      </c>
      <c r="F497" s="3">
        <v>45330</v>
      </c>
      <c r="G497" s="3" t="str">
        <f>TEXT(Table1[[#This Row],[last_purchase_date]],"yyyy")</f>
        <v>2024</v>
      </c>
      <c r="H497" s="2">
        <f ca="1">IFERROR(TODAY()-Table1[[#This Row],[signup_date]]," - ")</f>
        <v>1182</v>
      </c>
      <c r="I497" s="2">
        <f ca="1">IFERROR(TODAY()-Table1[[#This Row],[last_purchase_date]]," - ")</f>
        <v>650</v>
      </c>
      <c r="J497" s="2">
        <f ca="1">IFERROR(1/Table1[[#This Row],[Days_Since_Last_Purchase]],0)</f>
        <v>1.5384615384615385E-3</v>
      </c>
      <c r="K497" s="3" t="str">
        <f t="shared" si="14"/>
        <v>Has Purchased</v>
      </c>
      <c r="L497">
        <v>1</v>
      </c>
      <c r="M497">
        <v>59.09</v>
      </c>
      <c r="N497">
        <v>59.09</v>
      </c>
      <c r="O497">
        <v>91.72</v>
      </c>
      <c r="P497" t="s">
        <v>31</v>
      </c>
      <c r="Q497" t="s">
        <v>41</v>
      </c>
      <c r="R497" t="s">
        <v>48</v>
      </c>
      <c r="S497">
        <v>16</v>
      </c>
      <c r="T497" t="s">
        <v>49</v>
      </c>
      <c r="U497" t="s">
        <v>35</v>
      </c>
      <c r="V497" t="s">
        <v>56</v>
      </c>
      <c r="W497" t="s">
        <v>36</v>
      </c>
      <c r="X497">
        <v>0</v>
      </c>
      <c r="Y497">
        <v>0</v>
      </c>
      <c r="Z497">
        <v>0</v>
      </c>
      <c r="AA497">
        <v>0</v>
      </c>
      <c r="AB497">
        <v>0</v>
      </c>
      <c r="AC497" s="3">
        <v>45347</v>
      </c>
      <c r="AD497" s="2" t="str">
        <f t="shared" si="15"/>
        <v>Contacted</v>
      </c>
      <c r="AE497">
        <v>0</v>
      </c>
      <c r="AF497" t="s">
        <v>38</v>
      </c>
      <c r="AG497" t="b">
        <v>0</v>
      </c>
      <c r="AH497" t="b">
        <v>1</v>
      </c>
      <c r="AI497" t="str">
        <f ca="1">IF(OR(Table1[[#This Row],[is_active]]="FALSE",Table1[[#This Row],[Days_Since_Last_Purchase]]&gt;90),"Churned","Active")</f>
        <v>Churned</v>
      </c>
    </row>
    <row r="498" spans="1:35" x14ac:dyDescent="0.25">
      <c r="A498" t="s">
        <v>574</v>
      </c>
      <c r="B498" s="1">
        <v>44367</v>
      </c>
      <c r="C498" t="str">
        <f>TEXT(Table1[[#This Row],[signup_date]],"yyyy")</f>
        <v>2021</v>
      </c>
      <c r="D498" t="str">
        <f>TEXT(Table1[[#This Row],[signup_date]],"mmm")</f>
        <v>Jun</v>
      </c>
      <c r="E498" s="3">
        <v>45508</v>
      </c>
      <c r="F498" s="3">
        <v>45754</v>
      </c>
      <c r="G498" s="3" t="str">
        <f>TEXT(Table1[[#This Row],[last_purchase_date]],"yyyy")</f>
        <v>2025</v>
      </c>
      <c r="H498" s="2">
        <f ca="1">IFERROR(TODAY()-Table1[[#This Row],[signup_date]]," - ")</f>
        <v>1613</v>
      </c>
      <c r="I498" s="2">
        <f ca="1">IFERROR(TODAY()-Table1[[#This Row],[last_purchase_date]]," - ")</f>
        <v>226</v>
      </c>
      <c r="J498" s="2">
        <f ca="1">IFERROR(1/Table1[[#This Row],[Days_Since_Last_Purchase]],0)</f>
        <v>4.4247787610619468E-3</v>
      </c>
      <c r="K498" s="3" t="str">
        <f t="shared" si="14"/>
        <v>Has Purchased</v>
      </c>
      <c r="L498">
        <v>4</v>
      </c>
      <c r="M498">
        <v>146.6</v>
      </c>
      <c r="N498">
        <v>36.65</v>
      </c>
      <c r="O498">
        <v>15.58</v>
      </c>
      <c r="P498" t="s">
        <v>59</v>
      </c>
      <c r="Q498" t="s">
        <v>62</v>
      </c>
      <c r="R498" t="s">
        <v>48</v>
      </c>
      <c r="S498">
        <v>38</v>
      </c>
      <c r="T498" t="s">
        <v>34</v>
      </c>
      <c r="U498" t="s">
        <v>66</v>
      </c>
      <c r="V498" t="s">
        <v>56</v>
      </c>
      <c r="W498" t="s">
        <v>36</v>
      </c>
      <c r="X498">
        <v>0</v>
      </c>
      <c r="Y498">
        <v>0</v>
      </c>
      <c r="Z498">
        <v>0</v>
      </c>
      <c r="AA498">
        <v>0</v>
      </c>
      <c r="AB498">
        <v>1</v>
      </c>
      <c r="AC498" s="2" t="s">
        <v>2542</v>
      </c>
      <c r="AD498" s="2" t="str">
        <f t="shared" si="15"/>
        <v>Never Contacted</v>
      </c>
      <c r="AE498">
        <v>0</v>
      </c>
      <c r="AF498" t="s">
        <v>52</v>
      </c>
      <c r="AG498" t="b">
        <v>1</v>
      </c>
      <c r="AH498" t="b">
        <v>1</v>
      </c>
      <c r="AI498" t="str">
        <f ca="1">IF(OR(Table1[[#This Row],[is_active]]="FALSE",Table1[[#This Row],[Days_Since_Last_Purchase]]&gt;90),"Churned","Active")</f>
        <v>Churned</v>
      </c>
    </row>
    <row r="499" spans="1:35" x14ac:dyDescent="0.25">
      <c r="A499" t="s">
        <v>575</v>
      </c>
      <c r="B499" s="1">
        <v>45440</v>
      </c>
      <c r="C499" t="str">
        <f>TEXT(Table1[[#This Row],[signup_date]],"yyyy")</f>
        <v>2024</v>
      </c>
      <c r="D499" t="str">
        <f>TEXT(Table1[[#This Row],[signup_date]],"mmm")</f>
        <v>May</v>
      </c>
      <c r="E499" s="3">
        <v>45631</v>
      </c>
      <c r="F499" s="3">
        <v>45866</v>
      </c>
      <c r="G499" s="3" t="str">
        <f>TEXT(Table1[[#This Row],[last_purchase_date]],"yyyy")</f>
        <v>2025</v>
      </c>
      <c r="H499" s="2">
        <f ca="1">IFERROR(TODAY()-Table1[[#This Row],[signup_date]]," - ")</f>
        <v>540</v>
      </c>
      <c r="I499" s="2">
        <f ca="1">IFERROR(TODAY()-Table1[[#This Row],[last_purchase_date]]," - ")</f>
        <v>114</v>
      </c>
      <c r="J499" s="2">
        <f ca="1">IFERROR(1/Table1[[#This Row],[Days_Since_Last_Purchase]],0)</f>
        <v>8.771929824561403E-3</v>
      </c>
      <c r="K499" s="3" t="str">
        <f t="shared" si="14"/>
        <v>Has Purchased</v>
      </c>
      <c r="L499">
        <v>7</v>
      </c>
      <c r="M499">
        <v>387.25</v>
      </c>
      <c r="N499">
        <v>55.32</v>
      </c>
      <c r="O499">
        <v>38.020000000000003</v>
      </c>
      <c r="P499" t="s">
        <v>47</v>
      </c>
      <c r="Q499" t="s">
        <v>104</v>
      </c>
      <c r="R499" t="s">
        <v>48</v>
      </c>
      <c r="S499">
        <v>36</v>
      </c>
      <c r="T499" t="s">
        <v>34</v>
      </c>
      <c r="U499" t="s">
        <v>43</v>
      </c>
      <c r="V499" t="s">
        <v>35</v>
      </c>
      <c r="W499" t="s">
        <v>51</v>
      </c>
      <c r="X499">
        <v>0</v>
      </c>
      <c r="Y499">
        <v>0</v>
      </c>
      <c r="Z499">
        <v>0</v>
      </c>
      <c r="AA499">
        <v>0</v>
      </c>
      <c r="AB499">
        <v>2</v>
      </c>
      <c r="AC499" s="3">
        <v>45531</v>
      </c>
      <c r="AD499" s="2" t="str">
        <f t="shared" si="15"/>
        <v>Contacted</v>
      </c>
      <c r="AE499">
        <v>0</v>
      </c>
      <c r="AF499" t="s">
        <v>52</v>
      </c>
      <c r="AG499" t="b">
        <v>0</v>
      </c>
      <c r="AH499" t="b">
        <v>1</v>
      </c>
      <c r="AI499" t="str">
        <f ca="1">IF(OR(Table1[[#This Row],[is_active]]="FALSE",Table1[[#This Row],[Days_Since_Last_Purchase]]&gt;90),"Churned","Active")</f>
        <v>Churned</v>
      </c>
    </row>
    <row r="500" spans="1:35" x14ac:dyDescent="0.25">
      <c r="A500" t="s">
        <v>576</v>
      </c>
      <c r="B500" s="1">
        <v>45405</v>
      </c>
      <c r="C500" t="str">
        <f>TEXT(Table1[[#This Row],[signup_date]],"yyyy")</f>
        <v>2024</v>
      </c>
      <c r="D500" t="str">
        <f>TEXT(Table1[[#This Row],[signup_date]],"mmm")</f>
        <v>Apr</v>
      </c>
      <c r="E500" s="3">
        <v>45527</v>
      </c>
      <c r="F500" s="3">
        <v>45573</v>
      </c>
      <c r="G500" s="3" t="str">
        <f>TEXT(Table1[[#This Row],[last_purchase_date]],"yyyy")</f>
        <v>2024</v>
      </c>
      <c r="H500" s="2">
        <f ca="1">IFERROR(TODAY()-Table1[[#This Row],[signup_date]]," - ")</f>
        <v>575</v>
      </c>
      <c r="I500" s="2">
        <f ca="1">IFERROR(TODAY()-Table1[[#This Row],[last_purchase_date]]," - ")</f>
        <v>407</v>
      </c>
      <c r="J500" s="2">
        <f ca="1">IFERROR(1/Table1[[#This Row],[Days_Since_Last_Purchase]],0)</f>
        <v>2.4570024570024569E-3</v>
      </c>
      <c r="K500" s="3" t="str">
        <f t="shared" si="14"/>
        <v>Has Purchased</v>
      </c>
      <c r="L500">
        <v>3</v>
      </c>
      <c r="M500">
        <v>108.56</v>
      </c>
      <c r="N500">
        <v>36.19</v>
      </c>
      <c r="O500">
        <v>57.33</v>
      </c>
      <c r="P500" t="s">
        <v>40</v>
      </c>
      <c r="Q500" t="s">
        <v>104</v>
      </c>
      <c r="R500" t="s">
        <v>42</v>
      </c>
      <c r="S500">
        <v>21</v>
      </c>
      <c r="T500" t="s">
        <v>70</v>
      </c>
      <c r="U500" t="s">
        <v>90</v>
      </c>
      <c r="V500" t="s">
        <v>67</v>
      </c>
      <c r="W500" t="s">
        <v>85</v>
      </c>
      <c r="X500">
        <v>0</v>
      </c>
      <c r="Y500">
        <v>0</v>
      </c>
      <c r="Z500">
        <v>0</v>
      </c>
      <c r="AA500">
        <v>0</v>
      </c>
      <c r="AB500">
        <v>1</v>
      </c>
      <c r="AC500" s="2" t="s">
        <v>2542</v>
      </c>
      <c r="AD500" s="2" t="str">
        <f t="shared" si="15"/>
        <v>Never Contacted</v>
      </c>
      <c r="AE500">
        <v>0</v>
      </c>
      <c r="AF500" t="s">
        <v>52</v>
      </c>
      <c r="AG500" t="b">
        <v>0</v>
      </c>
      <c r="AH500" t="b">
        <v>0</v>
      </c>
      <c r="AI500" t="str">
        <f ca="1">IF(OR(Table1[[#This Row],[is_active]]="FALSE",Table1[[#This Row],[Days_Since_Last_Purchase]]&gt;90),"Churned","Active")</f>
        <v>Churned</v>
      </c>
    </row>
    <row r="501" spans="1:35" x14ac:dyDescent="0.25">
      <c r="A501" t="s">
        <v>577</v>
      </c>
      <c r="B501" s="1">
        <v>44095</v>
      </c>
      <c r="C501" t="str">
        <f>TEXT(Table1[[#This Row],[signup_date]],"yyyy")</f>
        <v>2020</v>
      </c>
      <c r="D501" t="str">
        <f>TEXT(Table1[[#This Row],[signup_date]],"mmm")</f>
        <v>Sep</v>
      </c>
      <c r="E501" s="3">
        <v>44097</v>
      </c>
      <c r="F501" s="3">
        <v>45060</v>
      </c>
      <c r="G501" s="3" t="str">
        <f>TEXT(Table1[[#This Row],[last_purchase_date]],"yyyy")</f>
        <v>2023</v>
      </c>
      <c r="H501" s="2">
        <f ca="1">IFERROR(TODAY()-Table1[[#This Row],[signup_date]]," - ")</f>
        <v>1885</v>
      </c>
      <c r="I501" s="2">
        <f ca="1">IFERROR(TODAY()-Table1[[#This Row],[last_purchase_date]]," - ")</f>
        <v>920</v>
      </c>
      <c r="J501" s="2">
        <f ca="1">IFERROR(1/Table1[[#This Row],[Days_Since_Last_Purchase]],0)</f>
        <v>1.0869565217391304E-3</v>
      </c>
      <c r="K501" s="3" t="str">
        <f t="shared" si="14"/>
        <v>Has Purchased</v>
      </c>
      <c r="L501">
        <v>2</v>
      </c>
      <c r="M501">
        <v>50.8</v>
      </c>
      <c r="N501">
        <v>25.4</v>
      </c>
      <c r="O501">
        <v>43.94</v>
      </c>
      <c r="P501" t="s">
        <v>40</v>
      </c>
      <c r="Q501" t="s">
        <v>69</v>
      </c>
      <c r="R501" t="s">
        <v>48</v>
      </c>
      <c r="S501">
        <v>16</v>
      </c>
      <c r="T501" t="s">
        <v>49</v>
      </c>
      <c r="U501" t="s">
        <v>55</v>
      </c>
      <c r="V501" t="s">
        <v>67</v>
      </c>
      <c r="W501" t="s">
        <v>100</v>
      </c>
      <c r="X501">
        <v>0</v>
      </c>
      <c r="Y501">
        <v>0</v>
      </c>
      <c r="Z501">
        <v>0</v>
      </c>
      <c r="AA501">
        <v>0</v>
      </c>
      <c r="AB501">
        <v>2</v>
      </c>
      <c r="AC501" s="3">
        <v>45275</v>
      </c>
      <c r="AD501" s="2" t="str">
        <f t="shared" si="15"/>
        <v>Contacted</v>
      </c>
      <c r="AE501">
        <v>0</v>
      </c>
      <c r="AF501" t="s">
        <v>38</v>
      </c>
      <c r="AG501" t="b">
        <v>1</v>
      </c>
      <c r="AH501" t="b">
        <v>0</v>
      </c>
      <c r="AI501" t="str">
        <f ca="1">IF(OR(Table1[[#This Row],[is_active]]="FALSE",Table1[[#This Row],[Days_Since_Last_Purchase]]&gt;90),"Churned","Active")</f>
        <v>Churned</v>
      </c>
    </row>
    <row r="502" spans="1:35" x14ac:dyDescent="0.25">
      <c r="A502" t="s">
        <v>578</v>
      </c>
      <c r="B502" s="1">
        <v>44526</v>
      </c>
      <c r="C502" t="str">
        <f>TEXT(Table1[[#This Row],[signup_date]],"yyyy")</f>
        <v>2021</v>
      </c>
      <c r="D502" t="str">
        <f>TEXT(Table1[[#This Row],[signup_date]],"mmm")</f>
        <v>Nov</v>
      </c>
      <c r="E502" s="3">
        <v>45497</v>
      </c>
      <c r="F502" s="3">
        <v>45898</v>
      </c>
      <c r="G502" s="3" t="str">
        <f>TEXT(Table1[[#This Row],[last_purchase_date]],"yyyy")</f>
        <v>2025</v>
      </c>
      <c r="H502" s="2">
        <f ca="1">IFERROR(TODAY()-Table1[[#This Row],[signup_date]]," - ")</f>
        <v>1454</v>
      </c>
      <c r="I502" s="2">
        <f ca="1">IFERROR(TODAY()-Table1[[#This Row],[last_purchase_date]]," - ")</f>
        <v>82</v>
      </c>
      <c r="J502" s="2">
        <f ca="1">IFERROR(1/Table1[[#This Row],[Days_Since_Last_Purchase]],0)</f>
        <v>1.2195121951219513E-2</v>
      </c>
      <c r="K502" s="3" t="str">
        <f t="shared" si="14"/>
        <v>Has Purchased</v>
      </c>
      <c r="L502">
        <v>1</v>
      </c>
      <c r="M502">
        <v>36.11</v>
      </c>
      <c r="N502">
        <v>36.11</v>
      </c>
      <c r="O502">
        <v>28.96</v>
      </c>
      <c r="P502" t="s">
        <v>87</v>
      </c>
      <c r="Q502" t="s">
        <v>69</v>
      </c>
      <c r="R502" t="s">
        <v>48</v>
      </c>
      <c r="S502">
        <v>16</v>
      </c>
      <c r="T502" t="s">
        <v>49</v>
      </c>
      <c r="U502" t="s">
        <v>43</v>
      </c>
      <c r="V502" t="s">
        <v>44</v>
      </c>
      <c r="W502" t="s">
        <v>36</v>
      </c>
      <c r="X502">
        <v>0</v>
      </c>
      <c r="Y502">
        <v>0</v>
      </c>
      <c r="Z502">
        <v>0</v>
      </c>
      <c r="AA502">
        <v>1</v>
      </c>
      <c r="AB502">
        <v>0</v>
      </c>
      <c r="AC502" s="3">
        <v>45810</v>
      </c>
      <c r="AD502" s="2" t="str">
        <f t="shared" si="15"/>
        <v>Contacted</v>
      </c>
      <c r="AE502">
        <v>0</v>
      </c>
      <c r="AF502" t="s">
        <v>52</v>
      </c>
      <c r="AG502" t="b">
        <v>1</v>
      </c>
      <c r="AH502" t="b">
        <v>0</v>
      </c>
      <c r="AI502" t="str">
        <f ca="1">IF(OR(Table1[[#This Row],[is_active]]="FALSE",Table1[[#This Row],[Days_Since_Last_Purchase]]&gt;90),"Churned","Active")</f>
        <v>Active</v>
      </c>
    </row>
    <row r="503" spans="1:35" x14ac:dyDescent="0.25">
      <c r="A503" t="s">
        <v>579</v>
      </c>
      <c r="B503" s="1">
        <v>44736</v>
      </c>
      <c r="C503" t="str">
        <f>TEXT(Table1[[#This Row],[signup_date]],"yyyy")</f>
        <v>2022</v>
      </c>
      <c r="D503" t="str">
        <f>TEXT(Table1[[#This Row],[signup_date]],"mmm")</f>
        <v>Jun</v>
      </c>
      <c r="E503" s="3">
        <v>45930</v>
      </c>
      <c r="F503" s="3">
        <v>45936</v>
      </c>
      <c r="G503" s="3" t="str">
        <f>TEXT(Table1[[#This Row],[last_purchase_date]],"yyyy")</f>
        <v>2025</v>
      </c>
      <c r="H503" s="2">
        <f ca="1">IFERROR(TODAY()-Table1[[#This Row],[signup_date]]," - ")</f>
        <v>1244</v>
      </c>
      <c r="I503" s="2">
        <f ca="1">IFERROR(TODAY()-Table1[[#This Row],[last_purchase_date]]," - ")</f>
        <v>44</v>
      </c>
      <c r="J503" s="2">
        <f ca="1">IFERROR(1/Table1[[#This Row],[Days_Since_Last_Purchase]],0)</f>
        <v>2.2727272727272728E-2</v>
      </c>
      <c r="K503" s="3" t="str">
        <f t="shared" si="14"/>
        <v>Has Purchased</v>
      </c>
      <c r="L503">
        <v>6</v>
      </c>
      <c r="M503">
        <v>251.81</v>
      </c>
      <c r="N503">
        <v>41.97</v>
      </c>
      <c r="O503">
        <v>43.39</v>
      </c>
      <c r="P503" t="s">
        <v>65</v>
      </c>
      <c r="Q503" t="s">
        <v>41</v>
      </c>
      <c r="R503" t="s">
        <v>48</v>
      </c>
      <c r="S503">
        <v>21</v>
      </c>
      <c r="T503" t="s">
        <v>70</v>
      </c>
      <c r="U503" t="s">
        <v>66</v>
      </c>
      <c r="V503" t="s">
        <v>35</v>
      </c>
      <c r="W503" t="s">
        <v>57</v>
      </c>
      <c r="X503">
        <v>0</v>
      </c>
      <c r="Y503">
        <v>0</v>
      </c>
      <c r="Z503">
        <v>0</v>
      </c>
      <c r="AA503">
        <v>1</v>
      </c>
      <c r="AB503">
        <v>1</v>
      </c>
      <c r="AC503" s="3">
        <v>45632</v>
      </c>
      <c r="AD503" s="2" t="str">
        <f t="shared" si="15"/>
        <v>Contacted</v>
      </c>
      <c r="AE503">
        <v>3</v>
      </c>
      <c r="AF503" t="s">
        <v>52</v>
      </c>
      <c r="AG503" t="b">
        <v>1</v>
      </c>
      <c r="AH503" t="b">
        <v>0</v>
      </c>
      <c r="AI503" t="str">
        <f ca="1">IF(OR(Table1[[#This Row],[is_active]]="FALSE",Table1[[#This Row],[Days_Since_Last_Purchase]]&gt;90),"Churned","Active")</f>
        <v>Active</v>
      </c>
    </row>
    <row r="504" spans="1:35" x14ac:dyDescent="0.25">
      <c r="A504" t="s">
        <v>580</v>
      </c>
      <c r="B504" s="1">
        <v>45367</v>
      </c>
      <c r="C504" t="str">
        <f>TEXT(Table1[[#This Row],[signup_date]],"yyyy")</f>
        <v>2024</v>
      </c>
      <c r="D504" t="str">
        <f>TEXT(Table1[[#This Row],[signup_date]],"mmm")</f>
        <v>Mar</v>
      </c>
      <c r="E504" s="3">
        <v>45705</v>
      </c>
      <c r="F504" s="3">
        <v>45933</v>
      </c>
      <c r="G504" s="3" t="str">
        <f>TEXT(Table1[[#This Row],[last_purchase_date]],"yyyy")</f>
        <v>2025</v>
      </c>
      <c r="H504" s="2">
        <f ca="1">IFERROR(TODAY()-Table1[[#This Row],[signup_date]]," - ")</f>
        <v>613</v>
      </c>
      <c r="I504" s="2">
        <f ca="1">IFERROR(TODAY()-Table1[[#This Row],[last_purchase_date]]," - ")</f>
        <v>47</v>
      </c>
      <c r="J504" s="2">
        <f ca="1">IFERROR(1/Table1[[#This Row],[Days_Since_Last_Purchase]],0)</f>
        <v>2.1276595744680851E-2</v>
      </c>
      <c r="K504" s="3" t="str">
        <f t="shared" si="14"/>
        <v>Has Purchased</v>
      </c>
      <c r="L504">
        <v>2</v>
      </c>
      <c r="M504">
        <v>70.94</v>
      </c>
      <c r="N504">
        <v>35.47</v>
      </c>
      <c r="O504">
        <v>28.66</v>
      </c>
      <c r="P504" t="s">
        <v>87</v>
      </c>
      <c r="Q504" t="s">
        <v>88</v>
      </c>
      <c r="R504" t="s">
        <v>48</v>
      </c>
      <c r="S504">
        <v>37</v>
      </c>
      <c r="T504" t="s">
        <v>34</v>
      </c>
      <c r="U504" t="s">
        <v>55</v>
      </c>
      <c r="V504" t="s">
        <v>44</v>
      </c>
      <c r="W504" t="s">
        <v>85</v>
      </c>
      <c r="X504">
        <v>0</v>
      </c>
      <c r="Y504">
        <v>1</v>
      </c>
      <c r="Z504">
        <v>0</v>
      </c>
      <c r="AA504">
        <v>0</v>
      </c>
      <c r="AB504">
        <v>0</v>
      </c>
      <c r="AC504" s="3">
        <v>45569</v>
      </c>
      <c r="AD504" s="2" t="str">
        <f t="shared" si="15"/>
        <v>Contacted</v>
      </c>
      <c r="AE504">
        <v>5</v>
      </c>
      <c r="AF504" t="s">
        <v>38</v>
      </c>
      <c r="AG504" t="b">
        <v>0</v>
      </c>
      <c r="AH504" t="b">
        <v>1</v>
      </c>
      <c r="AI504" t="str">
        <f ca="1">IF(OR(Table1[[#This Row],[is_active]]="FALSE",Table1[[#This Row],[Days_Since_Last_Purchase]]&gt;90),"Churned","Active")</f>
        <v>Active</v>
      </c>
    </row>
    <row r="505" spans="1:35" x14ac:dyDescent="0.25">
      <c r="A505" t="s">
        <v>581</v>
      </c>
      <c r="B505" s="1">
        <v>45621</v>
      </c>
      <c r="C505" t="str">
        <f>TEXT(Table1[[#This Row],[signup_date]],"yyyy")</f>
        <v>2024</v>
      </c>
      <c r="D505" t="str">
        <f>TEXT(Table1[[#This Row],[signup_date]],"mmm")</f>
        <v>Nov</v>
      </c>
      <c r="E505" s="3">
        <v>45623</v>
      </c>
      <c r="F505" s="3">
        <v>45648</v>
      </c>
      <c r="G505" s="3" t="str">
        <f>TEXT(Table1[[#This Row],[last_purchase_date]],"yyyy")</f>
        <v>2024</v>
      </c>
      <c r="H505" s="2">
        <f ca="1">IFERROR(TODAY()-Table1[[#This Row],[signup_date]]," - ")</f>
        <v>359</v>
      </c>
      <c r="I505" s="2">
        <f ca="1">IFERROR(TODAY()-Table1[[#This Row],[last_purchase_date]]," - ")</f>
        <v>332</v>
      </c>
      <c r="J505" s="2">
        <f ca="1">IFERROR(1/Table1[[#This Row],[Days_Since_Last_Purchase]],0)</f>
        <v>3.0120481927710845E-3</v>
      </c>
      <c r="K505" s="3" t="str">
        <f t="shared" si="14"/>
        <v>Has Purchased</v>
      </c>
      <c r="L505">
        <v>1</v>
      </c>
      <c r="M505">
        <v>39.85</v>
      </c>
      <c r="N505">
        <v>39.85</v>
      </c>
      <c r="O505">
        <v>0</v>
      </c>
      <c r="P505" t="s">
        <v>47</v>
      </c>
      <c r="Q505" t="s">
        <v>54</v>
      </c>
      <c r="R505" t="s">
        <v>48</v>
      </c>
      <c r="S505">
        <v>30</v>
      </c>
      <c r="T505" t="s">
        <v>70</v>
      </c>
      <c r="U505" t="s">
        <v>90</v>
      </c>
      <c r="V505" t="s">
        <v>44</v>
      </c>
      <c r="W505" t="s">
        <v>57</v>
      </c>
      <c r="X505">
        <v>0</v>
      </c>
      <c r="Y505">
        <v>0</v>
      </c>
      <c r="Z505">
        <v>0</v>
      </c>
      <c r="AA505">
        <v>0</v>
      </c>
      <c r="AB505">
        <v>0</v>
      </c>
      <c r="AC505" s="3">
        <v>45818</v>
      </c>
      <c r="AD505" s="2" t="str">
        <f t="shared" si="15"/>
        <v>Contacted</v>
      </c>
      <c r="AE505">
        <v>0</v>
      </c>
      <c r="AF505" t="s">
        <v>73</v>
      </c>
      <c r="AG505" t="b">
        <v>1</v>
      </c>
      <c r="AH505" t="b">
        <v>0</v>
      </c>
      <c r="AI505" t="str">
        <f ca="1">IF(OR(Table1[[#This Row],[is_active]]="FALSE",Table1[[#This Row],[Days_Since_Last_Purchase]]&gt;90),"Churned","Active")</f>
        <v>Churned</v>
      </c>
    </row>
    <row r="506" spans="1:35" x14ac:dyDescent="0.25">
      <c r="A506" t="s">
        <v>582</v>
      </c>
      <c r="B506" s="1">
        <v>44315</v>
      </c>
      <c r="C506" t="str">
        <f>TEXT(Table1[[#This Row],[signup_date]],"yyyy")</f>
        <v>2021</v>
      </c>
      <c r="D506" t="str">
        <f>TEXT(Table1[[#This Row],[signup_date]],"mmm")</f>
        <v>Apr</v>
      </c>
      <c r="E506" s="3">
        <v>45203</v>
      </c>
      <c r="F506" s="3">
        <v>45580</v>
      </c>
      <c r="G506" s="3" t="str">
        <f>TEXT(Table1[[#This Row],[last_purchase_date]],"yyyy")</f>
        <v>2024</v>
      </c>
      <c r="H506" s="2">
        <f ca="1">IFERROR(TODAY()-Table1[[#This Row],[signup_date]]," - ")</f>
        <v>1665</v>
      </c>
      <c r="I506" s="2">
        <f ca="1">IFERROR(TODAY()-Table1[[#This Row],[last_purchase_date]]," - ")</f>
        <v>400</v>
      </c>
      <c r="J506" s="2">
        <f ca="1">IFERROR(1/Table1[[#This Row],[Days_Since_Last_Purchase]],0)</f>
        <v>2.5000000000000001E-3</v>
      </c>
      <c r="K506" s="3" t="str">
        <f t="shared" si="14"/>
        <v>Has Purchased</v>
      </c>
      <c r="L506">
        <v>3</v>
      </c>
      <c r="M506">
        <v>73.39</v>
      </c>
      <c r="N506">
        <v>24.46</v>
      </c>
      <c r="O506">
        <v>20.27</v>
      </c>
      <c r="P506" t="s">
        <v>59</v>
      </c>
      <c r="Q506" t="s">
        <v>62</v>
      </c>
      <c r="R506" t="s">
        <v>33</v>
      </c>
      <c r="S506">
        <v>47</v>
      </c>
      <c r="T506" t="s">
        <v>34</v>
      </c>
      <c r="U506" t="s">
        <v>50</v>
      </c>
      <c r="V506" t="s">
        <v>44</v>
      </c>
      <c r="W506" t="s">
        <v>72</v>
      </c>
      <c r="X506">
        <v>0</v>
      </c>
      <c r="Y506">
        <v>0</v>
      </c>
      <c r="Z506">
        <v>0</v>
      </c>
      <c r="AA506">
        <v>0</v>
      </c>
      <c r="AB506">
        <v>0</v>
      </c>
      <c r="AC506" s="3">
        <v>44684</v>
      </c>
      <c r="AD506" s="2" t="str">
        <f t="shared" si="15"/>
        <v>Contacted</v>
      </c>
      <c r="AE506">
        <v>0</v>
      </c>
      <c r="AF506" t="s">
        <v>52</v>
      </c>
      <c r="AG506" t="b">
        <v>1</v>
      </c>
      <c r="AH506" t="b">
        <v>1</v>
      </c>
      <c r="AI506" t="str">
        <f ca="1">IF(OR(Table1[[#This Row],[is_active]]="FALSE",Table1[[#This Row],[Days_Since_Last_Purchase]]&gt;90),"Churned","Active")</f>
        <v>Churned</v>
      </c>
    </row>
    <row r="507" spans="1:35" x14ac:dyDescent="0.25">
      <c r="A507" t="s">
        <v>583</v>
      </c>
      <c r="B507" s="1">
        <v>44238</v>
      </c>
      <c r="C507" t="str">
        <f>TEXT(Table1[[#This Row],[signup_date]],"yyyy")</f>
        <v>2021</v>
      </c>
      <c r="D507" t="str">
        <f>TEXT(Table1[[#This Row],[signup_date]],"mmm")</f>
        <v>Feb</v>
      </c>
      <c r="E507" s="3">
        <v>45209</v>
      </c>
      <c r="F507" s="3">
        <v>45809</v>
      </c>
      <c r="G507" s="3" t="str">
        <f>TEXT(Table1[[#This Row],[last_purchase_date]],"yyyy")</f>
        <v>2025</v>
      </c>
      <c r="H507" s="2">
        <f ca="1">IFERROR(TODAY()-Table1[[#This Row],[signup_date]]," - ")</f>
        <v>1742</v>
      </c>
      <c r="I507" s="2">
        <f ca="1">IFERROR(TODAY()-Table1[[#This Row],[last_purchase_date]]," - ")</f>
        <v>171</v>
      </c>
      <c r="J507" s="2">
        <f ca="1">IFERROR(1/Table1[[#This Row],[Days_Since_Last_Purchase]],0)</f>
        <v>5.8479532163742687E-3</v>
      </c>
      <c r="K507" s="3" t="str">
        <f t="shared" si="14"/>
        <v>Has Purchased</v>
      </c>
      <c r="L507">
        <v>1</v>
      </c>
      <c r="M507">
        <v>50.06</v>
      </c>
      <c r="N507">
        <v>50.06</v>
      </c>
      <c r="O507">
        <v>68.739999999999995</v>
      </c>
      <c r="P507" t="s">
        <v>31</v>
      </c>
      <c r="Q507" t="s">
        <v>76</v>
      </c>
      <c r="R507" t="s">
        <v>48</v>
      </c>
      <c r="S507">
        <v>31</v>
      </c>
      <c r="T507" t="s">
        <v>34</v>
      </c>
      <c r="U507" t="s">
        <v>90</v>
      </c>
      <c r="V507" t="s">
        <v>63</v>
      </c>
      <c r="W507" t="s">
        <v>96</v>
      </c>
      <c r="X507">
        <v>0</v>
      </c>
      <c r="Y507">
        <v>0</v>
      </c>
      <c r="Z507">
        <v>0</v>
      </c>
      <c r="AA507">
        <v>1</v>
      </c>
      <c r="AB507">
        <v>0</v>
      </c>
      <c r="AC507" s="2" t="s">
        <v>2542</v>
      </c>
      <c r="AD507" s="2" t="str">
        <f t="shared" si="15"/>
        <v>Never Contacted</v>
      </c>
      <c r="AE507">
        <v>0</v>
      </c>
      <c r="AF507" t="s">
        <v>73</v>
      </c>
      <c r="AG507" t="b">
        <v>1</v>
      </c>
      <c r="AH507" t="b">
        <v>0</v>
      </c>
      <c r="AI507" t="str">
        <f ca="1">IF(OR(Table1[[#This Row],[is_active]]="FALSE",Table1[[#This Row],[Days_Since_Last_Purchase]]&gt;90),"Churned","Active")</f>
        <v>Churned</v>
      </c>
    </row>
    <row r="508" spans="1:35" x14ac:dyDescent="0.25">
      <c r="A508" t="s">
        <v>584</v>
      </c>
      <c r="B508" s="1">
        <v>44679</v>
      </c>
      <c r="C508" t="str">
        <f>TEXT(Table1[[#This Row],[signup_date]],"yyyy")</f>
        <v>2022</v>
      </c>
      <c r="D508" t="str">
        <f>TEXT(Table1[[#This Row],[signup_date]],"mmm")</f>
        <v>Apr</v>
      </c>
      <c r="E508" s="3">
        <v>44957</v>
      </c>
      <c r="F508" s="3">
        <v>45280</v>
      </c>
      <c r="G508" s="3" t="str">
        <f>TEXT(Table1[[#This Row],[last_purchase_date]],"yyyy")</f>
        <v>2023</v>
      </c>
      <c r="H508" s="2">
        <f ca="1">IFERROR(TODAY()-Table1[[#This Row],[signup_date]]," - ")</f>
        <v>1301</v>
      </c>
      <c r="I508" s="2">
        <f ca="1">IFERROR(TODAY()-Table1[[#This Row],[last_purchase_date]]," - ")</f>
        <v>700</v>
      </c>
      <c r="J508" s="2">
        <f ca="1">IFERROR(1/Table1[[#This Row],[Days_Since_Last_Purchase]],0)</f>
        <v>1.4285714285714286E-3</v>
      </c>
      <c r="K508" s="3" t="str">
        <f t="shared" si="14"/>
        <v>Has Purchased</v>
      </c>
      <c r="L508">
        <v>1</v>
      </c>
      <c r="M508">
        <v>49.78</v>
      </c>
      <c r="N508">
        <v>49.78</v>
      </c>
      <c r="O508">
        <v>56.18</v>
      </c>
      <c r="P508" t="s">
        <v>65</v>
      </c>
      <c r="Q508" t="s">
        <v>76</v>
      </c>
      <c r="R508" t="s">
        <v>48</v>
      </c>
      <c r="S508">
        <v>23</v>
      </c>
      <c r="T508" t="s">
        <v>70</v>
      </c>
      <c r="U508" t="s">
        <v>55</v>
      </c>
      <c r="V508" t="s">
        <v>35</v>
      </c>
      <c r="W508" t="s">
        <v>51</v>
      </c>
      <c r="X508">
        <v>0</v>
      </c>
      <c r="Y508">
        <v>0</v>
      </c>
      <c r="Z508">
        <v>1</v>
      </c>
      <c r="AA508">
        <v>0</v>
      </c>
      <c r="AB508">
        <v>1</v>
      </c>
      <c r="AC508" s="3">
        <v>44853</v>
      </c>
      <c r="AD508" s="2" t="str">
        <f t="shared" si="15"/>
        <v>Contacted</v>
      </c>
      <c r="AE508">
        <v>0</v>
      </c>
      <c r="AF508" t="s">
        <v>52</v>
      </c>
      <c r="AG508" t="b">
        <v>1</v>
      </c>
      <c r="AH508" t="b">
        <v>1</v>
      </c>
      <c r="AI508" t="str">
        <f ca="1">IF(OR(Table1[[#This Row],[is_active]]="FALSE",Table1[[#This Row],[Days_Since_Last_Purchase]]&gt;90),"Churned","Active")</f>
        <v>Churned</v>
      </c>
    </row>
    <row r="509" spans="1:35" x14ac:dyDescent="0.25">
      <c r="A509" t="s">
        <v>585</v>
      </c>
      <c r="B509" s="1">
        <v>44867</v>
      </c>
      <c r="C509" t="str">
        <f>TEXT(Table1[[#This Row],[signup_date]],"yyyy")</f>
        <v>2022</v>
      </c>
      <c r="D509" t="str">
        <f>TEXT(Table1[[#This Row],[signup_date]],"mmm")</f>
        <v>Nov</v>
      </c>
      <c r="E509" s="3">
        <v>45862</v>
      </c>
      <c r="F509" s="3">
        <v>45865</v>
      </c>
      <c r="G509" s="3" t="str">
        <f>TEXT(Table1[[#This Row],[last_purchase_date]],"yyyy")</f>
        <v>2025</v>
      </c>
      <c r="H509" s="2">
        <f ca="1">IFERROR(TODAY()-Table1[[#This Row],[signup_date]]," - ")</f>
        <v>1113</v>
      </c>
      <c r="I509" s="2">
        <f ca="1">IFERROR(TODAY()-Table1[[#This Row],[last_purchase_date]]," - ")</f>
        <v>115</v>
      </c>
      <c r="J509" s="2">
        <f ca="1">IFERROR(1/Table1[[#This Row],[Days_Since_Last_Purchase]],0)</f>
        <v>8.6956521739130436E-3</v>
      </c>
      <c r="K509" s="3" t="str">
        <f t="shared" si="14"/>
        <v>Has Purchased</v>
      </c>
      <c r="L509">
        <v>3</v>
      </c>
      <c r="M509">
        <v>166.68</v>
      </c>
      <c r="N509">
        <v>55.56</v>
      </c>
      <c r="O509">
        <v>48.05</v>
      </c>
      <c r="P509" t="s">
        <v>31</v>
      </c>
      <c r="Q509" t="s">
        <v>95</v>
      </c>
      <c r="R509" t="s">
        <v>48</v>
      </c>
      <c r="S509">
        <v>38</v>
      </c>
      <c r="T509" t="s">
        <v>34</v>
      </c>
      <c r="U509" t="s">
        <v>43</v>
      </c>
      <c r="V509" t="s">
        <v>35</v>
      </c>
      <c r="W509" t="s">
        <v>96</v>
      </c>
      <c r="X509">
        <v>0</v>
      </c>
      <c r="Y509">
        <v>0</v>
      </c>
      <c r="Z509">
        <v>0</v>
      </c>
      <c r="AA509">
        <v>0</v>
      </c>
      <c r="AB509">
        <v>0</v>
      </c>
      <c r="AC509" s="2" t="s">
        <v>2542</v>
      </c>
      <c r="AD509" s="2" t="str">
        <f t="shared" si="15"/>
        <v>Never Contacted</v>
      </c>
      <c r="AE509">
        <v>0</v>
      </c>
      <c r="AF509" t="s">
        <v>38</v>
      </c>
      <c r="AG509" t="b">
        <v>1</v>
      </c>
      <c r="AH509" t="b">
        <v>0</v>
      </c>
      <c r="AI509" t="str">
        <f ca="1">IF(OR(Table1[[#This Row],[is_active]]="FALSE",Table1[[#This Row],[Days_Since_Last_Purchase]]&gt;90),"Churned","Active")</f>
        <v>Churned</v>
      </c>
    </row>
    <row r="510" spans="1:35" x14ac:dyDescent="0.25">
      <c r="A510" t="s">
        <v>586</v>
      </c>
      <c r="B510" s="1">
        <v>43951</v>
      </c>
      <c r="C510" t="str">
        <f>TEXT(Table1[[#This Row],[signup_date]],"yyyy")</f>
        <v>2020</v>
      </c>
      <c r="D510" t="str">
        <f>TEXT(Table1[[#This Row],[signup_date]],"mmm")</f>
        <v>Apr</v>
      </c>
      <c r="E510" s="3">
        <v>44882</v>
      </c>
      <c r="F510" s="3">
        <v>45246</v>
      </c>
      <c r="G510" s="3" t="str">
        <f>TEXT(Table1[[#This Row],[last_purchase_date]],"yyyy")</f>
        <v>2023</v>
      </c>
      <c r="H510" s="2">
        <f ca="1">IFERROR(TODAY()-Table1[[#This Row],[signup_date]]," - ")</f>
        <v>2029</v>
      </c>
      <c r="I510" s="2">
        <f ca="1">IFERROR(TODAY()-Table1[[#This Row],[last_purchase_date]]," - ")</f>
        <v>734</v>
      </c>
      <c r="J510" s="2">
        <f ca="1">IFERROR(1/Table1[[#This Row],[Days_Since_Last_Purchase]],0)</f>
        <v>1.3623978201634877E-3</v>
      </c>
      <c r="K510" s="3" t="str">
        <f t="shared" si="14"/>
        <v>Has Purchased</v>
      </c>
      <c r="L510">
        <v>7</v>
      </c>
      <c r="M510">
        <v>750.54</v>
      </c>
      <c r="N510">
        <v>107.22</v>
      </c>
      <c r="O510">
        <v>51.25</v>
      </c>
      <c r="P510" t="s">
        <v>59</v>
      </c>
      <c r="Q510" t="s">
        <v>60</v>
      </c>
      <c r="R510" t="s">
        <v>33</v>
      </c>
      <c r="S510">
        <v>38</v>
      </c>
      <c r="T510" t="s">
        <v>34</v>
      </c>
      <c r="U510" t="s">
        <v>55</v>
      </c>
      <c r="V510" t="s">
        <v>35</v>
      </c>
      <c r="W510" t="s">
        <v>57</v>
      </c>
      <c r="X510">
        <v>0</v>
      </c>
      <c r="Y510">
        <v>0</v>
      </c>
      <c r="Z510">
        <v>0</v>
      </c>
      <c r="AA510">
        <v>0</v>
      </c>
      <c r="AB510">
        <v>4</v>
      </c>
      <c r="AC510" s="2" t="s">
        <v>2542</v>
      </c>
      <c r="AD510" s="2" t="str">
        <f t="shared" si="15"/>
        <v>Never Contacted</v>
      </c>
      <c r="AE510">
        <v>0</v>
      </c>
      <c r="AF510" t="s">
        <v>52</v>
      </c>
      <c r="AG510" t="b">
        <v>1</v>
      </c>
      <c r="AH510" t="b">
        <v>1</v>
      </c>
      <c r="AI510" t="str">
        <f ca="1">IF(OR(Table1[[#This Row],[is_active]]="FALSE",Table1[[#This Row],[Days_Since_Last_Purchase]]&gt;90),"Churned","Active")</f>
        <v>Churned</v>
      </c>
    </row>
    <row r="511" spans="1:35" x14ac:dyDescent="0.25">
      <c r="A511" t="s">
        <v>587</v>
      </c>
      <c r="B511" s="1">
        <v>45116</v>
      </c>
      <c r="C511" t="str">
        <f>TEXT(Table1[[#This Row],[signup_date]],"yyyy")</f>
        <v>2023</v>
      </c>
      <c r="D511" t="str">
        <f>TEXT(Table1[[#This Row],[signup_date]],"mmm")</f>
        <v>Jul</v>
      </c>
      <c r="E511" s="3">
        <v>45941</v>
      </c>
      <c r="F511" s="3">
        <v>45942</v>
      </c>
      <c r="G511" s="3" t="str">
        <f>TEXT(Table1[[#This Row],[last_purchase_date]],"yyyy")</f>
        <v>2025</v>
      </c>
      <c r="H511" s="2">
        <f ca="1">IFERROR(TODAY()-Table1[[#This Row],[signup_date]]," - ")</f>
        <v>864</v>
      </c>
      <c r="I511" s="2">
        <f ca="1">IFERROR(TODAY()-Table1[[#This Row],[last_purchase_date]]," - ")</f>
        <v>38</v>
      </c>
      <c r="J511" s="2">
        <f ca="1">IFERROR(1/Table1[[#This Row],[Days_Since_Last_Purchase]],0)</f>
        <v>2.6315789473684209E-2</v>
      </c>
      <c r="K511" s="3" t="str">
        <f t="shared" si="14"/>
        <v>Has Purchased</v>
      </c>
      <c r="L511">
        <v>2</v>
      </c>
      <c r="M511">
        <v>55.97</v>
      </c>
      <c r="N511">
        <v>27.99</v>
      </c>
      <c r="O511">
        <v>64.400000000000006</v>
      </c>
      <c r="P511" t="s">
        <v>65</v>
      </c>
      <c r="Q511" t="s">
        <v>88</v>
      </c>
      <c r="R511" t="s">
        <v>48</v>
      </c>
      <c r="S511">
        <v>22</v>
      </c>
      <c r="T511" t="s">
        <v>70</v>
      </c>
      <c r="U511" t="s">
        <v>43</v>
      </c>
      <c r="V511" t="s">
        <v>56</v>
      </c>
      <c r="W511" t="s">
        <v>85</v>
      </c>
      <c r="X511">
        <v>1</v>
      </c>
      <c r="Y511">
        <v>0</v>
      </c>
      <c r="Z511">
        <v>0</v>
      </c>
      <c r="AA511">
        <v>1</v>
      </c>
      <c r="AB511">
        <v>0</v>
      </c>
      <c r="AC511" s="3">
        <v>45832</v>
      </c>
      <c r="AD511" s="2" t="str">
        <f t="shared" si="15"/>
        <v>Contacted</v>
      </c>
      <c r="AE511">
        <v>0</v>
      </c>
      <c r="AF511" t="s">
        <v>52</v>
      </c>
      <c r="AG511" t="b">
        <v>1</v>
      </c>
      <c r="AH511" t="b">
        <v>0</v>
      </c>
      <c r="AI511" t="str">
        <f ca="1">IF(OR(Table1[[#This Row],[is_active]]="FALSE",Table1[[#This Row],[Days_Since_Last_Purchase]]&gt;90),"Churned","Active")</f>
        <v>Active</v>
      </c>
    </row>
    <row r="512" spans="1:35" x14ac:dyDescent="0.25">
      <c r="A512" t="s">
        <v>588</v>
      </c>
      <c r="B512" s="1">
        <v>44720</v>
      </c>
      <c r="C512" t="str">
        <f>TEXT(Table1[[#This Row],[signup_date]],"yyyy")</f>
        <v>2022</v>
      </c>
      <c r="D512" t="str">
        <f>TEXT(Table1[[#This Row],[signup_date]],"mmm")</f>
        <v>Jun</v>
      </c>
      <c r="E512" s="3">
        <v>45334</v>
      </c>
      <c r="F512" s="3">
        <v>45748</v>
      </c>
      <c r="G512" s="3" t="str">
        <f>TEXT(Table1[[#This Row],[last_purchase_date]],"yyyy")</f>
        <v>2025</v>
      </c>
      <c r="H512" s="2">
        <f ca="1">IFERROR(TODAY()-Table1[[#This Row],[signup_date]]," - ")</f>
        <v>1260</v>
      </c>
      <c r="I512" s="2">
        <f ca="1">IFERROR(TODAY()-Table1[[#This Row],[last_purchase_date]]," - ")</f>
        <v>232</v>
      </c>
      <c r="J512" s="2">
        <f ca="1">IFERROR(1/Table1[[#This Row],[Days_Since_Last_Purchase]],0)</f>
        <v>4.3103448275862068E-3</v>
      </c>
      <c r="K512" s="3" t="str">
        <f t="shared" si="14"/>
        <v>Has Purchased</v>
      </c>
      <c r="L512">
        <v>1</v>
      </c>
      <c r="M512">
        <v>69.760000000000005</v>
      </c>
      <c r="N512">
        <v>69.760000000000005</v>
      </c>
      <c r="O512">
        <v>74.010000000000005</v>
      </c>
      <c r="P512" t="s">
        <v>65</v>
      </c>
      <c r="Q512" t="s">
        <v>62</v>
      </c>
      <c r="R512" t="s">
        <v>42</v>
      </c>
      <c r="S512">
        <v>21</v>
      </c>
      <c r="T512" t="s">
        <v>70</v>
      </c>
      <c r="U512" t="s">
        <v>35</v>
      </c>
      <c r="V512" t="s">
        <v>67</v>
      </c>
      <c r="W512" t="s">
        <v>96</v>
      </c>
      <c r="X512">
        <v>0</v>
      </c>
      <c r="Y512">
        <v>0</v>
      </c>
      <c r="Z512">
        <v>0</v>
      </c>
      <c r="AA512">
        <v>0</v>
      </c>
      <c r="AB512">
        <v>0</v>
      </c>
      <c r="AC512" s="3">
        <v>44764</v>
      </c>
      <c r="AD512" s="2" t="str">
        <f t="shared" si="15"/>
        <v>Contacted</v>
      </c>
      <c r="AE512">
        <v>0</v>
      </c>
      <c r="AF512" t="s">
        <v>73</v>
      </c>
      <c r="AG512" t="b">
        <v>1</v>
      </c>
      <c r="AH512" t="b">
        <v>0</v>
      </c>
      <c r="AI512" t="str">
        <f ca="1">IF(OR(Table1[[#This Row],[is_active]]="FALSE",Table1[[#This Row],[Days_Since_Last_Purchase]]&gt;90),"Churned","Active")</f>
        <v>Churned</v>
      </c>
    </row>
    <row r="513" spans="1:35" x14ac:dyDescent="0.25">
      <c r="A513" t="s">
        <v>589</v>
      </c>
      <c r="B513" s="1">
        <v>44793</v>
      </c>
      <c r="C513" t="str">
        <f>TEXT(Table1[[#This Row],[signup_date]],"yyyy")</f>
        <v>2022</v>
      </c>
      <c r="D513" t="str">
        <f>TEXT(Table1[[#This Row],[signup_date]],"mmm")</f>
        <v>Aug</v>
      </c>
      <c r="E513" s="3">
        <v>45631</v>
      </c>
      <c r="F513" s="3">
        <v>45871</v>
      </c>
      <c r="G513" s="3" t="str">
        <f>TEXT(Table1[[#This Row],[last_purchase_date]],"yyyy")</f>
        <v>2025</v>
      </c>
      <c r="H513" s="2">
        <f ca="1">IFERROR(TODAY()-Table1[[#This Row],[signup_date]]," - ")</f>
        <v>1187</v>
      </c>
      <c r="I513" s="2">
        <f ca="1">IFERROR(TODAY()-Table1[[#This Row],[last_purchase_date]]," - ")</f>
        <v>109</v>
      </c>
      <c r="J513" s="2">
        <f ca="1">IFERROR(1/Table1[[#This Row],[Days_Since_Last_Purchase]],0)</f>
        <v>9.1743119266055051E-3</v>
      </c>
      <c r="K513" s="3" t="str">
        <f t="shared" si="14"/>
        <v>Has Purchased</v>
      </c>
      <c r="L513">
        <v>2</v>
      </c>
      <c r="M513">
        <v>153.37</v>
      </c>
      <c r="N513">
        <v>76.69</v>
      </c>
      <c r="O513">
        <v>60.5</v>
      </c>
      <c r="P513" t="s">
        <v>47</v>
      </c>
      <c r="Q513" t="s">
        <v>54</v>
      </c>
      <c r="R513" t="s">
        <v>48</v>
      </c>
      <c r="S513">
        <v>41</v>
      </c>
      <c r="T513" t="s">
        <v>34</v>
      </c>
      <c r="U513" t="s">
        <v>66</v>
      </c>
      <c r="V513" t="s">
        <v>44</v>
      </c>
      <c r="W513" t="s">
        <v>51</v>
      </c>
      <c r="X513">
        <v>0</v>
      </c>
      <c r="Y513">
        <v>0</v>
      </c>
      <c r="Z513">
        <v>0</v>
      </c>
      <c r="AA513">
        <v>1</v>
      </c>
      <c r="AB513">
        <v>0</v>
      </c>
      <c r="AC513" s="3">
        <v>45775</v>
      </c>
      <c r="AD513" s="2" t="str">
        <f t="shared" si="15"/>
        <v>Contacted</v>
      </c>
      <c r="AE513">
        <v>0</v>
      </c>
      <c r="AF513" t="s">
        <v>52</v>
      </c>
      <c r="AG513" t="b">
        <v>0</v>
      </c>
      <c r="AH513" t="b">
        <v>1</v>
      </c>
      <c r="AI513" t="str">
        <f ca="1">IF(OR(Table1[[#This Row],[is_active]]="FALSE",Table1[[#This Row],[Days_Since_Last_Purchase]]&gt;90),"Churned","Active")</f>
        <v>Churned</v>
      </c>
    </row>
    <row r="514" spans="1:35" x14ac:dyDescent="0.25">
      <c r="A514" t="s">
        <v>590</v>
      </c>
      <c r="B514" s="1">
        <v>45337</v>
      </c>
      <c r="C514" t="str">
        <f>TEXT(Table1[[#This Row],[signup_date]],"yyyy")</f>
        <v>2024</v>
      </c>
      <c r="D514" t="str">
        <f>TEXT(Table1[[#This Row],[signup_date]],"mmm")</f>
        <v>Feb</v>
      </c>
      <c r="E514" s="3">
        <v>45872</v>
      </c>
      <c r="F514" s="3">
        <v>45915</v>
      </c>
      <c r="G514" s="3" t="str">
        <f>TEXT(Table1[[#This Row],[last_purchase_date]],"yyyy")</f>
        <v>2025</v>
      </c>
      <c r="H514" s="2">
        <f ca="1">IFERROR(TODAY()-Table1[[#This Row],[signup_date]]," - ")</f>
        <v>643</v>
      </c>
      <c r="I514" s="2">
        <f ca="1">IFERROR(TODAY()-Table1[[#This Row],[last_purchase_date]]," - ")</f>
        <v>65</v>
      </c>
      <c r="J514" s="2">
        <f ca="1">IFERROR(1/Table1[[#This Row],[Days_Since_Last_Purchase]],0)</f>
        <v>1.5384615384615385E-2</v>
      </c>
      <c r="K514" s="3" t="str">
        <f t="shared" ref="K514:K577" si="16">IF(E514="-","Never Purchase","Has Purchased")</f>
        <v>Has Purchased</v>
      </c>
      <c r="L514">
        <v>1</v>
      </c>
      <c r="M514">
        <v>21.53</v>
      </c>
      <c r="N514">
        <v>21.53</v>
      </c>
      <c r="O514">
        <v>25.74</v>
      </c>
      <c r="P514" t="s">
        <v>65</v>
      </c>
      <c r="Q514" t="s">
        <v>104</v>
      </c>
      <c r="R514" t="s">
        <v>33</v>
      </c>
      <c r="S514">
        <v>38</v>
      </c>
      <c r="T514" t="s">
        <v>34</v>
      </c>
      <c r="U514" t="s">
        <v>66</v>
      </c>
      <c r="V514" t="s">
        <v>35</v>
      </c>
      <c r="W514" t="s">
        <v>36</v>
      </c>
      <c r="X514">
        <v>0</v>
      </c>
      <c r="Y514">
        <v>0</v>
      </c>
      <c r="Z514">
        <v>0</v>
      </c>
      <c r="AA514">
        <v>0</v>
      </c>
      <c r="AB514">
        <v>0</v>
      </c>
      <c r="AC514" s="3">
        <v>45551</v>
      </c>
      <c r="AD514" s="2" t="str">
        <f t="shared" si="15"/>
        <v>Contacted</v>
      </c>
      <c r="AE514">
        <v>0</v>
      </c>
      <c r="AF514" t="s">
        <v>38</v>
      </c>
      <c r="AG514" t="b">
        <v>0</v>
      </c>
      <c r="AH514" t="b">
        <v>0</v>
      </c>
      <c r="AI514" t="str">
        <f ca="1">IF(OR(Table1[[#This Row],[is_active]]="FALSE",Table1[[#This Row],[Days_Since_Last_Purchase]]&gt;90),"Churned","Active")</f>
        <v>Active</v>
      </c>
    </row>
    <row r="515" spans="1:35" x14ac:dyDescent="0.25">
      <c r="A515" t="s">
        <v>591</v>
      </c>
      <c r="B515" s="1">
        <v>44268</v>
      </c>
      <c r="C515" t="str">
        <f>TEXT(Table1[[#This Row],[signup_date]],"yyyy")</f>
        <v>2021</v>
      </c>
      <c r="D515" t="str">
        <f>TEXT(Table1[[#This Row],[signup_date]],"mmm")</f>
        <v>Mar</v>
      </c>
      <c r="E515" s="3">
        <v>45137</v>
      </c>
      <c r="F515" s="3">
        <v>45748</v>
      </c>
      <c r="G515" s="3" t="str">
        <f>TEXT(Table1[[#This Row],[last_purchase_date]],"yyyy")</f>
        <v>2025</v>
      </c>
      <c r="H515" s="2">
        <f ca="1">IFERROR(TODAY()-Table1[[#This Row],[signup_date]]," - ")</f>
        <v>1712</v>
      </c>
      <c r="I515" s="2">
        <f ca="1">IFERROR(TODAY()-Table1[[#This Row],[last_purchase_date]]," - ")</f>
        <v>232</v>
      </c>
      <c r="J515" s="2">
        <f ca="1">IFERROR(1/Table1[[#This Row],[Days_Since_Last_Purchase]],0)</f>
        <v>4.3103448275862068E-3</v>
      </c>
      <c r="K515" s="3" t="str">
        <f t="shared" si="16"/>
        <v>Has Purchased</v>
      </c>
      <c r="L515">
        <v>3</v>
      </c>
      <c r="M515">
        <v>221.64</v>
      </c>
      <c r="N515">
        <v>73.88</v>
      </c>
      <c r="O515">
        <v>0.5</v>
      </c>
      <c r="P515" t="s">
        <v>59</v>
      </c>
      <c r="Q515" t="s">
        <v>104</v>
      </c>
      <c r="R515" t="s">
        <v>48</v>
      </c>
      <c r="S515">
        <v>24</v>
      </c>
      <c r="T515" t="s">
        <v>70</v>
      </c>
      <c r="U515" t="s">
        <v>90</v>
      </c>
      <c r="V515" t="s">
        <v>44</v>
      </c>
      <c r="W515" t="s">
        <v>72</v>
      </c>
      <c r="X515">
        <v>0</v>
      </c>
      <c r="Y515">
        <v>0</v>
      </c>
      <c r="Z515">
        <v>0</v>
      </c>
      <c r="AA515">
        <v>0</v>
      </c>
      <c r="AB515">
        <v>1</v>
      </c>
      <c r="AC515" s="3">
        <v>44964</v>
      </c>
      <c r="AD515" s="2" t="str">
        <f t="shared" ref="AD515:AD578" si="17">IF(AC515="-","Never Contacted","Contacted")</f>
        <v>Contacted</v>
      </c>
      <c r="AE515">
        <v>0</v>
      </c>
      <c r="AF515" t="s">
        <v>38</v>
      </c>
      <c r="AG515" t="b">
        <v>0</v>
      </c>
      <c r="AH515" t="b">
        <v>1</v>
      </c>
      <c r="AI515" t="str">
        <f ca="1">IF(OR(Table1[[#This Row],[is_active]]="FALSE",Table1[[#This Row],[Days_Since_Last_Purchase]]&gt;90),"Churned","Active")</f>
        <v>Churned</v>
      </c>
    </row>
    <row r="516" spans="1:35" x14ac:dyDescent="0.25">
      <c r="A516" t="s">
        <v>592</v>
      </c>
      <c r="B516" s="1">
        <v>44681</v>
      </c>
      <c r="C516" t="str">
        <f>TEXT(Table1[[#This Row],[signup_date]],"yyyy")</f>
        <v>2022</v>
      </c>
      <c r="D516" t="str">
        <f>TEXT(Table1[[#This Row],[signup_date]],"mmm")</f>
        <v>Apr</v>
      </c>
      <c r="E516" s="3">
        <v>45573</v>
      </c>
      <c r="F516" s="3">
        <v>45604</v>
      </c>
      <c r="G516" s="3" t="str">
        <f>TEXT(Table1[[#This Row],[last_purchase_date]],"yyyy")</f>
        <v>2024</v>
      </c>
      <c r="H516" s="2">
        <f ca="1">IFERROR(TODAY()-Table1[[#This Row],[signup_date]]," - ")</f>
        <v>1299</v>
      </c>
      <c r="I516" s="2">
        <f ca="1">IFERROR(TODAY()-Table1[[#This Row],[last_purchase_date]]," - ")</f>
        <v>376</v>
      </c>
      <c r="J516" s="2">
        <f ca="1">IFERROR(1/Table1[[#This Row],[Days_Since_Last_Purchase]],0)</f>
        <v>2.6595744680851063E-3</v>
      </c>
      <c r="K516" s="3" t="str">
        <f t="shared" si="16"/>
        <v>Has Purchased</v>
      </c>
      <c r="L516">
        <v>4</v>
      </c>
      <c r="M516">
        <v>149.12</v>
      </c>
      <c r="N516">
        <v>37.28</v>
      </c>
      <c r="O516">
        <v>94.59</v>
      </c>
      <c r="P516" t="s">
        <v>65</v>
      </c>
      <c r="Q516" t="s">
        <v>60</v>
      </c>
      <c r="R516" t="s">
        <v>42</v>
      </c>
      <c r="S516">
        <v>36</v>
      </c>
      <c r="T516" t="s">
        <v>34</v>
      </c>
      <c r="U516" t="s">
        <v>55</v>
      </c>
      <c r="V516" t="s">
        <v>44</v>
      </c>
      <c r="W516" t="s">
        <v>72</v>
      </c>
      <c r="X516">
        <v>1</v>
      </c>
      <c r="Y516">
        <v>1</v>
      </c>
      <c r="Z516">
        <v>0</v>
      </c>
      <c r="AA516">
        <v>1</v>
      </c>
      <c r="AB516">
        <v>1</v>
      </c>
      <c r="AC516" s="3">
        <v>44772</v>
      </c>
      <c r="AD516" s="2" t="str">
        <f t="shared" si="17"/>
        <v>Contacted</v>
      </c>
      <c r="AE516">
        <v>0</v>
      </c>
      <c r="AF516" t="s">
        <v>73</v>
      </c>
      <c r="AG516" t="b">
        <v>1</v>
      </c>
      <c r="AH516" t="b">
        <v>0</v>
      </c>
      <c r="AI516" t="str">
        <f ca="1">IF(OR(Table1[[#This Row],[is_active]]="FALSE",Table1[[#This Row],[Days_Since_Last_Purchase]]&gt;90),"Churned","Active")</f>
        <v>Churned</v>
      </c>
    </row>
    <row r="517" spans="1:35" x14ac:dyDescent="0.25">
      <c r="A517" t="s">
        <v>593</v>
      </c>
      <c r="B517" s="1">
        <v>45135</v>
      </c>
      <c r="C517" t="str">
        <f>TEXT(Table1[[#This Row],[signup_date]],"yyyy")</f>
        <v>2023</v>
      </c>
      <c r="D517" t="str">
        <f>TEXT(Table1[[#This Row],[signup_date]],"mmm")</f>
        <v>Jul</v>
      </c>
      <c r="E517" s="3">
        <v>45262</v>
      </c>
      <c r="F517" s="3">
        <v>45545</v>
      </c>
      <c r="G517" s="3" t="str">
        <f>TEXT(Table1[[#This Row],[last_purchase_date]],"yyyy")</f>
        <v>2024</v>
      </c>
      <c r="H517" s="2">
        <f ca="1">IFERROR(TODAY()-Table1[[#This Row],[signup_date]]," - ")</f>
        <v>845</v>
      </c>
      <c r="I517" s="2">
        <f ca="1">IFERROR(TODAY()-Table1[[#This Row],[last_purchase_date]]," - ")</f>
        <v>435</v>
      </c>
      <c r="J517" s="2">
        <f ca="1">IFERROR(1/Table1[[#This Row],[Days_Since_Last_Purchase]],0)</f>
        <v>2.2988505747126436E-3</v>
      </c>
      <c r="K517" s="3" t="str">
        <f t="shared" si="16"/>
        <v>Has Purchased</v>
      </c>
      <c r="L517">
        <v>7</v>
      </c>
      <c r="M517">
        <v>1029.95</v>
      </c>
      <c r="N517">
        <v>147.13999999999999</v>
      </c>
      <c r="O517">
        <v>39.67</v>
      </c>
      <c r="P517" t="s">
        <v>87</v>
      </c>
      <c r="Q517" t="s">
        <v>54</v>
      </c>
      <c r="R517" t="s">
        <v>48</v>
      </c>
      <c r="S517">
        <v>38</v>
      </c>
      <c r="T517" t="s">
        <v>34</v>
      </c>
      <c r="U517" t="s">
        <v>35</v>
      </c>
      <c r="V517" t="s">
        <v>35</v>
      </c>
      <c r="W517" t="s">
        <v>51</v>
      </c>
      <c r="X517">
        <v>0</v>
      </c>
      <c r="Y517">
        <v>0</v>
      </c>
      <c r="Z517">
        <v>0</v>
      </c>
      <c r="AA517">
        <v>1</v>
      </c>
      <c r="AB517">
        <v>1</v>
      </c>
      <c r="AC517" s="3">
        <v>45943</v>
      </c>
      <c r="AD517" s="2" t="str">
        <f t="shared" si="17"/>
        <v>Contacted</v>
      </c>
      <c r="AE517">
        <v>1</v>
      </c>
      <c r="AF517" t="s">
        <v>73</v>
      </c>
      <c r="AG517" t="b">
        <v>1</v>
      </c>
      <c r="AH517" t="b">
        <v>0</v>
      </c>
      <c r="AI517" t="str">
        <f ca="1">IF(OR(Table1[[#This Row],[is_active]]="FALSE",Table1[[#This Row],[Days_Since_Last_Purchase]]&gt;90),"Churned","Active")</f>
        <v>Churned</v>
      </c>
    </row>
    <row r="518" spans="1:35" x14ac:dyDescent="0.25">
      <c r="A518" t="s">
        <v>594</v>
      </c>
      <c r="B518" s="1">
        <v>44511</v>
      </c>
      <c r="C518" t="str">
        <f>TEXT(Table1[[#This Row],[signup_date]],"yyyy")</f>
        <v>2021</v>
      </c>
      <c r="D518" t="str">
        <f>TEXT(Table1[[#This Row],[signup_date]],"mmm")</f>
        <v>Nov</v>
      </c>
      <c r="E518" s="3">
        <v>44536</v>
      </c>
      <c r="F518" s="3">
        <v>45701</v>
      </c>
      <c r="G518" s="3" t="str">
        <f>TEXT(Table1[[#This Row],[last_purchase_date]],"yyyy")</f>
        <v>2025</v>
      </c>
      <c r="H518" s="2">
        <f ca="1">IFERROR(TODAY()-Table1[[#This Row],[signup_date]]," - ")</f>
        <v>1469</v>
      </c>
      <c r="I518" s="2">
        <f ca="1">IFERROR(TODAY()-Table1[[#This Row],[last_purchase_date]]," - ")</f>
        <v>279</v>
      </c>
      <c r="J518" s="2">
        <f ca="1">IFERROR(1/Table1[[#This Row],[Days_Since_Last_Purchase]],0)</f>
        <v>3.5842293906810036E-3</v>
      </c>
      <c r="K518" s="3" t="str">
        <f t="shared" si="16"/>
        <v>Has Purchased</v>
      </c>
      <c r="L518">
        <v>1</v>
      </c>
      <c r="M518">
        <v>10.97</v>
      </c>
      <c r="N518">
        <v>10.97</v>
      </c>
      <c r="O518">
        <v>9.77</v>
      </c>
      <c r="P518" t="s">
        <v>65</v>
      </c>
      <c r="Q518" t="s">
        <v>104</v>
      </c>
      <c r="R518" t="s">
        <v>48</v>
      </c>
      <c r="S518">
        <v>28</v>
      </c>
      <c r="T518" t="s">
        <v>70</v>
      </c>
      <c r="U518" t="s">
        <v>35</v>
      </c>
      <c r="V518" t="s">
        <v>67</v>
      </c>
      <c r="W518" t="s">
        <v>72</v>
      </c>
      <c r="X518">
        <v>0</v>
      </c>
      <c r="Y518">
        <v>0</v>
      </c>
      <c r="Z518">
        <v>0</v>
      </c>
      <c r="AA518">
        <v>0</v>
      </c>
      <c r="AB518">
        <v>0</v>
      </c>
      <c r="AC518" s="3">
        <v>45831</v>
      </c>
      <c r="AD518" s="2" t="str">
        <f t="shared" si="17"/>
        <v>Contacted</v>
      </c>
      <c r="AE518">
        <v>4</v>
      </c>
      <c r="AF518" t="s">
        <v>38</v>
      </c>
      <c r="AG518" t="b">
        <v>1</v>
      </c>
      <c r="AH518" t="b">
        <v>1</v>
      </c>
      <c r="AI518" t="str">
        <f ca="1">IF(OR(Table1[[#This Row],[is_active]]="FALSE",Table1[[#This Row],[Days_Since_Last_Purchase]]&gt;90),"Churned","Active")</f>
        <v>Churned</v>
      </c>
    </row>
    <row r="519" spans="1:35" x14ac:dyDescent="0.25">
      <c r="A519" t="s">
        <v>595</v>
      </c>
      <c r="B519" s="1">
        <v>45532</v>
      </c>
      <c r="C519" t="str">
        <f>TEXT(Table1[[#This Row],[signup_date]],"yyyy")</f>
        <v>2024</v>
      </c>
      <c r="D519" t="str">
        <f>TEXT(Table1[[#This Row],[signup_date]],"mmm")</f>
        <v>Aug</v>
      </c>
      <c r="E519" s="3">
        <v>45917</v>
      </c>
      <c r="F519" s="3">
        <v>45933</v>
      </c>
      <c r="G519" s="3" t="str">
        <f>TEXT(Table1[[#This Row],[last_purchase_date]],"yyyy")</f>
        <v>2025</v>
      </c>
      <c r="H519" s="2">
        <f ca="1">IFERROR(TODAY()-Table1[[#This Row],[signup_date]]," - ")</f>
        <v>448</v>
      </c>
      <c r="I519" s="2">
        <f ca="1">IFERROR(TODAY()-Table1[[#This Row],[last_purchase_date]]," - ")</f>
        <v>47</v>
      </c>
      <c r="J519" s="2">
        <f ca="1">IFERROR(1/Table1[[#This Row],[Days_Since_Last_Purchase]],0)</f>
        <v>2.1276595744680851E-2</v>
      </c>
      <c r="K519" s="3" t="str">
        <f t="shared" si="16"/>
        <v>Has Purchased</v>
      </c>
      <c r="L519">
        <v>7</v>
      </c>
      <c r="M519">
        <v>146.78</v>
      </c>
      <c r="N519">
        <v>20.97</v>
      </c>
      <c r="O519">
        <v>17.170000000000002</v>
      </c>
      <c r="P519" t="s">
        <v>87</v>
      </c>
      <c r="Q519" t="s">
        <v>62</v>
      </c>
      <c r="R519" t="s">
        <v>48</v>
      </c>
      <c r="S519">
        <v>48</v>
      </c>
      <c r="T519" t="s">
        <v>34</v>
      </c>
      <c r="U519" t="s">
        <v>35</v>
      </c>
      <c r="V519" t="s">
        <v>67</v>
      </c>
      <c r="W519" t="s">
        <v>57</v>
      </c>
      <c r="X519">
        <v>0</v>
      </c>
      <c r="Y519">
        <v>0</v>
      </c>
      <c r="Z519">
        <v>0</v>
      </c>
      <c r="AA519">
        <v>0</v>
      </c>
      <c r="AB519">
        <v>1</v>
      </c>
      <c r="AC519" s="3">
        <v>45589</v>
      </c>
      <c r="AD519" s="2" t="str">
        <f t="shared" si="17"/>
        <v>Contacted</v>
      </c>
      <c r="AE519">
        <v>0</v>
      </c>
      <c r="AF519" t="s">
        <v>73</v>
      </c>
      <c r="AG519" t="b">
        <v>1</v>
      </c>
      <c r="AH519" t="b">
        <v>0</v>
      </c>
      <c r="AI519" t="str">
        <f ca="1">IF(OR(Table1[[#This Row],[is_active]]="FALSE",Table1[[#This Row],[Days_Since_Last_Purchase]]&gt;90),"Churned","Active")</f>
        <v>Active</v>
      </c>
    </row>
    <row r="520" spans="1:35" x14ac:dyDescent="0.25">
      <c r="A520" t="s">
        <v>596</v>
      </c>
      <c r="B520" s="1">
        <v>45307</v>
      </c>
      <c r="C520" t="str">
        <f>TEXT(Table1[[#This Row],[signup_date]],"yyyy")</f>
        <v>2024</v>
      </c>
      <c r="D520" t="str">
        <f>TEXT(Table1[[#This Row],[signup_date]],"mmm")</f>
        <v>Jan</v>
      </c>
      <c r="E520" s="3">
        <v>45793</v>
      </c>
      <c r="F520" s="3">
        <v>45939</v>
      </c>
      <c r="G520" s="3" t="str">
        <f>TEXT(Table1[[#This Row],[last_purchase_date]],"yyyy")</f>
        <v>2025</v>
      </c>
      <c r="H520" s="2">
        <f ca="1">IFERROR(TODAY()-Table1[[#This Row],[signup_date]]," - ")</f>
        <v>673</v>
      </c>
      <c r="I520" s="2">
        <f ca="1">IFERROR(TODAY()-Table1[[#This Row],[last_purchase_date]]," - ")</f>
        <v>41</v>
      </c>
      <c r="J520" s="2">
        <f ca="1">IFERROR(1/Table1[[#This Row],[Days_Since_Last_Purchase]],0)</f>
        <v>2.4390243902439025E-2</v>
      </c>
      <c r="K520" s="3" t="str">
        <f t="shared" si="16"/>
        <v>Has Purchased</v>
      </c>
      <c r="L520">
        <v>4</v>
      </c>
      <c r="M520">
        <v>4.63</v>
      </c>
      <c r="N520">
        <v>1.1599999999999999</v>
      </c>
      <c r="O520">
        <v>1.0900000000000001</v>
      </c>
      <c r="P520" t="s">
        <v>47</v>
      </c>
      <c r="Q520" t="s">
        <v>88</v>
      </c>
      <c r="R520" t="s">
        <v>33</v>
      </c>
      <c r="S520">
        <v>33</v>
      </c>
      <c r="T520" t="s">
        <v>34</v>
      </c>
      <c r="U520" t="s">
        <v>90</v>
      </c>
      <c r="V520" t="s">
        <v>44</v>
      </c>
      <c r="W520" t="s">
        <v>96</v>
      </c>
      <c r="X520">
        <v>0</v>
      </c>
      <c r="Y520">
        <v>1</v>
      </c>
      <c r="Z520">
        <v>1</v>
      </c>
      <c r="AA520">
        <v>0</v>
      </c>
      <c r="AB520">
        <v>1</v>
      </c>
      <c r="AC520" s="3">
        <v>45665</v>
      </c>
      <c r="AD520" s="2" t="str">
        <f t="shared" si="17"/>
        <v>Contacted</v>
      </c>
      <c r="AE520">
        <v>0</v>
      </c>
      <c r="AF520" t="s">
        <v>52</v>
      </c>
      <c r="AG520" t="b">
        <v>1</v>
      </c>
      <c r="AH520" t="b">
        <v>0</v>
      </c>
      <c r="AI520" t="str">
        <f ca="1">IF(OR(Table1[[#This Row],[is_active]]="FALSE",Table1[[#This Row],[Days_Since_Last_Purchase]]&gt;90),"Churned","Active")</f>
        <v>Active</v>
      </c>
    </row>
    <row r="521" spans="1:35" x14ac:dyDescent="0.25">
      <c r="A521" t="s">
        <v>597</v>
      </c>
      <c r="B521" s="1">
        <v>44326</v>
      </c>
      <c r="C521" t="str">
        <f>TEXT(Table1[[#This Row],[signup_date]],"yyyy")</f>
        <v>2021</v>
      </c>
      <c r="D521" t="str">
        <f>TEXT(Table1[[#This Row],[signup_date]],"mmm")</f>
        <v>May</v>
      </c>
      <c r="E521" s="3">
        <v>44519</v>
      </c>
      <c r="F521" s="3">
        <v>45870</v>
      </c>
      <c r="G521" s="3" t="str">
        <f>TEXT(Table1[[#This Row],[last_purchase_date]],"yyyy")</f>
        <v>2025</v>
      </c>
      <c r="H521" s="2">
        <f ca="1">IFERROR(TODAY()-Table1[[#This Row],[signup_date]]," - ")</f>
        <v>1654</v>
      </c>
      <c r="I521" s="2">
        <f ca="1">IFERROR(TODAY()-Table1[[#This Row],[last_purchase_date]]," - ")</f>
        <v>110</v>
      </c>
      <c r="J521" s="2">
        <f ca="1">IFERROR(1/Table1[[#This Row],[Days_Since_Last_Purchase]],0)</f>
        <v>9.0909090909090905E-3</v>
      </c>
      <c r="K521" s="3" t="str">
        <f t="shared" si="16"/>
        <v>Has Purchased</v>
      </c>
      <c r="L521">
        <v>4</v>
      </c>
      <c r="M521">
        <v>385.33</v>
      </c>
      <c r="N521">
        <v>96.33</v>
      </c>
      <c r="O521">
        <v>136.54</v>
      </c>
      <c r="P521" t="s">
        <v>65</v>
      </c>
      <c r="Q521" t="s">
        <v>60</v>
      </c>
      <c r="R521" t="s">
        <v>48</v>
      </c>
      <c r="S521">
        <v>24</v>
      </c>
      <c r="T521" t="s">
        <v>70</v>
      </c>
      <c r="U521" t="s">
        <v>82</v>
      </c>
      <c r="V521" t="s">
        <v>67</v>
      </c>
      <c r="W521" t="s">
        <v>96</v>
      </c>
      <c r="X521">
        <v>0</v>
      </c>
      <c r="Y521">
        <v>0</v>
      </c>
      <c r="Z521">
        <v>0</v>
      </c>
      <c r="AA521">
        <v>0</v>
      </c>
      <c r="AB521">
        <v>0</v>
      </c>
      <c r="AC521" s="3">
        <v>45083</v>
      </c>
      <c r="AD521" s="2" t="str">
        <f t="shared" si="17"/>
        <v>Contacted</v>
      </c>
      <c r="AE521">
        <v>7</v>
      </c>
      <c r="AF521" t="s">
        <v>38</v>
      </c>
      <c r="AG521" t="b">
        <v>1</v>
      </c>
      <c r="AH521" t="b">
        <v>0</v>
      </c>
      <c r="AI521" t="str">
        <f ca="1">IF(OR(Table1[[#This Row],[is_active]]="FALSE",Table1[[#This Row],[Days_Since_Last_Purchase]]&gt;90),"Churned","Active")</f>
        <v>Churned</v>
      </c>
    </row>
    <row r="522" spans="1:35" x14ac:dyDescent="0.25">
      <c r="A522" t="s">
        <v>598</v>
      </c>
      <c r="B522" s="1">
        <v>45632</v>
      </c>
      <c r="C522" t="str">
        <f>TEXT(Table1[[#This Row],[signup_date]],"yyyy")</f>
        <v>2024</v>
      </c>
      <c r="D522" t="str">
        <f>TEXT(Table1[[#This Row],[signup_date]],"mmm")</f>
        <v>Dec</v>
      </c>
      <c r="E522" s="3">
        <v>45940</v>
      </c>
      <c r="F522" s="3">
        <v>45944</v>
      </c>
      <c r="G522" s="3" t="str">
        <f>TEXT(Table1[[#This Row],[last_purchase_date]],"yyyy")</f>
        <v>2025</v>
      </c>
      <c r="H522" s="2">
        <f ca="1">IFERROR(TODAY()-Table1[[#This Row],[signup_date]]," - ")</f>
        <v>348</v>
      </c>
      <c r="I522" s="2">
        <f ca="1">IFERROR(TODAY()-Table1[[#This Row],[last_purchase_date]]," - ")</f>
        <v>36</v>
      </c>
      <c r="J522" s="2">
        <f ca="1">IFERROR(1/Table1[[#This Row],[Days_Since_Last_Purchase]],0)</f>
        <v>2.7777777777777776E-2</v>
      </c>
      <c r="K522" s="3" t="str">
        <f t="shared" si="16"/>
        <v>Has Purchased</v>
      </c>
      <c r="L522">
        <v>3</v>
      </c>
      <c r="M522">
        <v>50.05</v>
      </c>
      <c r="N522">
        <v>16.68</v>
      </c>
      <c r="O522">
        <v>16</v>
      </c>
      <c r="P522" t="s">
        <v>87</v>
      </c>
      <c r="Q522" t="s">
        <v>88</v>
      </c>
      <c r="R522" t="s">
        <v>42</v>
      </c>
      <c r="S522">
        <v>24</v>
      </c>
      <c r="T522" t="s">
        <v>70</v>
      </c>
      <c r="U522" t="s">
        <v>35</v>
      </c>
      <c r="V522" t="s">
        <v>44</v>
      </c>
      <c r="W522" t="s">
        <v>100</v>
      </c>
      <c r="X522">
        <v>0</v>
      </c>
      <c r="Y522">
        <v>0</v>
      </c>
      <c r="Z522">
        <v>0</v>
      </c>
      <c r="AA522">
        <v>0</v>
      </c>
      <c r="AB522">
        <v>0</v>
      </c>
      <c r="AC522" s="3">
        <v>45672</v>
      </c>
      <c r="AD522" s="2" t="str">
        <f t="shared" si="17"/>
        <v>Contacted</v>
      </c>
      <c r="AE522">
        <v>0</v>
      </c>
      <c r="AF522" t="s">
        <v>52</v>
      </c>
      <c r="AG522" t="b">
        <v>1</v>
      </c>
      <c r="AH522" t="b">
        <v>0</v>
      </c>
      <c r="AI522" t="str">
        <f ca="1">IF(OR(Table1[[#This Row],[is_active]]="FALSE",Table1[[#This Row],[Days_Since_Last_Purchase]]&gt;90),"Churned","Active")</f>
        <v>Active</v>
      </c>
    </row>
    <row r="523" spans="1:35" x14ac:dyDescent="0.25">
      <c r="A523" t="s">
        <v>599</v>
      </c>
      <c r="B523" s="1">
        <v>44203</v>
      </c>
      <c r="C523" t="str">
        <f>TEXT(Table1[[#This Row],[signup_date]],"yyyy")</f>
        <v>2021</v>
      </c>
      <c r="D523" t="str">
        <f>TEXT(Table1[[#This Row],[signup_date]],"mmm")</f>
        <v>Jan</v>
      </c>
      <c r="E523" s="3">
        <v>44848</v>
      </c>
      <c r="F523" s="3">
        <v>45304</v>
      </c>
      <c r="G523" s="3" t="str">
        <f>TEXT(Table1[[#This Row],[last_purchase_date]],"yyyy")</f>
        <v>2024</v>
      </c>
      <c r="H523" s="2">
        <f ca="1">IFERROR(TODAY()-Table1[[#This Row],[signup_date]]," - ")</f>
        <v>1777</v>
      </c>
      <c r="I523" s="2">
        <f ca="1">IFERROR(TODAY()-Table1[[#This Row],[last_purchase_date]]," - ")</f>
        <v>676</v>
      </c>
      <c r="J523" s="2">
        <f ca="1">IFERROR(1/Table1[[#This Row],[Days_Since_Last_Purchase]],0)</f>
        <v>1.4792899408284023E-3</v>
      </c>
      <c r="K523" s="3" t="str">
        <f t="shared" si="16"/>
        <v>Has Purchased</v>
      </c>
      <c r="L523">
        <v>3</v>
      </c>
      <c r="M523">
        <v>342.26</v>
      </c>
      <c r="N523">
        <v>114.09</v>
      </c>
      <c r="O523">
        <v>40.9</v>
      </c>
      <c r="P523" t="s">
        <v>87</v>
      </c>
      <c r="Q523" t="s">
        <v>54</v>
      </c>
      <c r="R523" t="s">
        <v>33</v>
      </c>
      <c r="S523">
        <v>18</v>
      </c>
      <c r="T523" t="s">
        <v>49</v>
      </c>
      <c r="U523" t="s">
        <v>35</v>
      </c>
      <c r="V523" t="s">
        <v>35</v>
      </c>
      <c r="W523" t="s">
        <v>57</v>
      </c>
      <c r="X523">
        <v>1</v>
      </c>
      <c r="Y523">
        <v>0</v>
      </c>
      <c r="Z523">
        <v>0</v>
      </c>
      <c r="AA523">
        <v>0</v>
      </c>
      <c r="AB523">
        <v>0</v>
      </c>
      <c r="AC523" s="3">
        <v>44286</v>
      </c>
      <c r="AD523" s="2" t="str">
        <f t="shared" si="17"/>
        <v>Contacted</v>
      </c>
      <c r="AE523">
        <v>0</v>
      </c>
      <c r="AF523" t="s">
        <v>38</v>
      </c>
      <c r="AG523" t="b">
        <v>1</v>
      </c>
      <c r="AH523" t="b">
        <v>0</v>
      </c>
      <c r="AI523" t="str">
        <f ca="1">IF(OR(Table1[[#This Row],[is_active]]="FALSE",Table1[[#This Row],[Days_Since_Last_Purchase]]&gt;90),"Churned","Active")</f>
        <v>Churned</v>
      </c>
    </row>
    <row r="524" spans="1:35" x14ac:dyDescent="0.25">
      <c r="A524" t="s">
        <v>600</v>
      </c>
      <c r="B524" s="1">
        <v>44431</v>
      </c>
      <c r="C524" t="str">
        <f>TEXT(Table1[[#This Row],[signup_date]],"yyyy")</f>
        <v>2021</v>
      </c>
      <c r="D524" t="str">
        <f>TEXT(Table1[[#This Row],[signup_date]],"mmm")</f>
        <v>Aug</v>
      </c>
      <c r="E524" s="3">
        <v>45432</v>
      </c>
      <c r="F524" s="3">
        <v>45656</v>
      </c>
      <c r="G524" s="3" t="str">
        <f>TEXT(Table1[[#This Row],[last_purchase_date]],"yyyy")</f>
        <v>2024</v>
      </c>
      <c r="H524" s="2">
        <f ca="1">IFERROR(TODAY()-Table1[[#This Row],[signup_date]]," - ")</f>
        <v>1549</v>
      </c>
      <c r="I524" s="2">
        <f ca="1">IFERROR(TODAY()-Table1[[#This Row],[last_purchase_date]]," - ")</f>
        <v>324</v>
      </c>
      <c r="J524" s="2">
        <f ca="1">IFERROR(1/Table1[[#This Row],[Days_Since_Last_Purchase]],0)</f>
        <v>3.0864197530864196E-3</v>
      </c>
      <c r="K524" s="3" t="str">
        <f t="shared" si="16"/>
        <v>Has Purchased</v>
      </c>
      <c r="L524">
        <v>2</v>
      </c>
      <c r="M524">
        <v>186.28</v>
      </c>
      <c r="N524">
        <v>93.14</v>
      </c>
      <c r="O524">
        <v>92.39</v>
      </c>
      <c r="P524" t="s">
        <v>59</v>
      </c>
      <c r="Q524" t="s">
        <v>88</v>
      </c>
      <c r="R524" t="s">
        <v>33</v>
      </c>
      <c r="S524">
        <v>43</v>
      </c>
      <c r="T524" t="s">
        <v>34</v>
      </c>
      <c r="U524" t="s">
        <v>43</v>
      </c>
      <c r="V524" t="s">
        <v>35</v>
      </c>
      <c r="W524" t="s">
        <v>36</v>
      </c>
      <c r="X524">
        <v>0</v>
      </c>
      <c r="Y524">
        <v>0</v>
      </c>
      <c r="Z524">
        <v>0</v>
      </c>
      <c r="AA524">
        <v>0</v>
      </c>
      <c r="AB524">
        <v>1</v>
      </c>
      <c r="AC524" s="3">
        <v>45381</v>
      </c>
      <c r="AD524" s="2" t="str">
        <f t="shared" si="17"/>
        <v>Contacted</v>
      </c>
      <c r="AE524">
        <v>9</v>
      </c>
      <c r="AF524" t="s">
        <v>73</v>
      </c>
      <c r="AG524" t="b">
        <v>1</v>
      </c>
      <c r="AH524" t="b">
        <v>0</v>
      </c>
      <c r="AI524" t="str">
        <f ca="1">IF(OR(Table1[[#This Row],[is_active]]="FALSE",Table1[[#This Row],[Days_Since_Last_Purchase]]&gt;90),"Churned","Active")</f>
        <v>Churned</v>
      </c>
    </row>
    <row r="525" spans="1:35" x14ac:dyDescent="0.25">
      <c r="A525" t="s">
        <v>601</v>
      </c>
      <c r="B525" s="1">
        <v>44333</v>
      </c>
      <c r="C525" t="str">
        <f>TEXT(Table1[[#This Row],[signup_date]],"yyyy")</f>
        <v>2021</v>
      </c>
      <c r="D525" t="str">
        <f>TEXT(Table1[[#This Row],[signup_date]],"mmm")</f>
        <v>May</v>
      </c>
      <c r="E525" s="3">
        <v>45444</v>
      </c>
      <c r="F525" s="3">
        <v>45723</v>
      </c>
      <c r="G525" s="3" t="str">
        <f>TEXT(Table1[[#This Row],[last_purchase_date]],"yyyy")</f>
        <v>2025</v>
      </c>
      <c r="H525" s="2">
        <f ca="1">IFERROR(TODAY()-Table1[[#This Row],[signup_date]]," - ")</f>
        <v>1647</v>
      </c>
      <c r="I525" s="2">
        <f ca="1">IFERROR(TODAY()-Table1[[#This Row],[last_purchase_date]]," - ")</f>
        <v>257</v>
      </c>
      <c r="J525" s="2">
        <f ca="1">IFERROR(1/Table1[[#This Row],[Days_Since_Last_Purchase]],0)</f>
        <v>3.8910505836575876E-3</v>
      </c>
      <c r="K525" s="3" t="str">
        <f t="shared" si="16"/>
        <v>Has Purchased</v>
      </c>
      <c r="L525">
        <v>3</v>
      </c>
      <c r="M525">
        <v>79.92</v>
      </c>
      <c r="N525">
        <v>26.64</v>
      </c>
      <c r="O525">
        <v>29.33</v>
      </c>
      <c r="P525" t="s">
        <v>65</v>
      </c>
      <c r="Q525" t="s">
        <v>69</v>
      </c>
      <c r="R525" t="s">
        <v>33</v>
      </c>
      <c r="S525">
        <v>29</v>
      </c>
      <c r="T525" t="s">
        <v>70</v>
      </c>
      <c r="U525" t="s">
        <v>82</v>
      </c>
      <c r="V525" t="s">
        <v>63</v>
      </c>
      <c r="W525" t="s">
        <v>45</v>
      </c>
      <c r="X525">
        <v>1</v>
      </c>
      <c r="Y525">
        <v>0</v>
      </c>
      <c r="Z525">
        <v>0</v>
      </c>
      <c r="AA525">
        <v>0</v>
      </c>
      <c r="AB525">
        <v>1</v>
      </c>
      <c r="AC525" s="3">
        <v>45225</v>
      </c>
      <c r="AD525" s="2" t="str">
        <f t="shared" si="17"/>
        <v>Contacted</v>
      </c>
      <c r="AE525">
        <v>0</v>
      </c>
      <c r="AF525" t="s">
        <v>52</v>
      </c>
      <c r="AG525" t="b">
        <v>0</v>
      </c>
      <c r="AH525" t="b">
        <v>0</v>
      </c>
      <c r="AI525" t="str">
        <f ca="1">IF(OR(Table1[[#This Row],[is_active]]="FALSE",Table1[[#This Row],[Days_Since_Last_Purchase]]&gt;90),"Churned","Active")</f>
        <v>Churned</v>
      </c>
    </row>
    <row r="526" spans="1:35" x14ac:dyDescent="0.25">
      <c r="A526" t="s">
        <v>602</v>
      </c>
      <c r="B526" s="1">
        <v>45327</v>
      </c>
      <c r="C526" t="str">
        <f>TEXT(Table1[[#This Row],[signup_date]],"yyyy")</f>
        <v>2024</v>
      </c>
      <c r="D526" t="str">
        <f>TEXT(Table1[[#This Row],[signup_date]],"mmm")</f>
        <v>Feb</v>
      </c>
      <c r="E526" s="3">
        <v>45515</v>
      </c>
      <c r="F526" s="3">
        <v>45620</v>
      </c>
      <c r="G526" s="3" t="str">
        <f>TEXT(Table1[[#This Row],[last_purchase_date]],"yyyy")</f>
        <v>2024</v>
      </c>
      <c r="H526" s="2">
        <f ca="1">IFERROR(TODAY()-Table1[[#This Row],[signup_date]]," - ")</f>
        <v>653</v>
      </c>
      <c r="I526" s="2">
        <f ca="1">IFERROR(TODAY()-Table1[[#This Row],[last_purchase_date]]," - ")</f>
        <v>360</v>
      </c>
      <c r="J526" s="2">
        <f ca="1">IFERROR(1/Table1[[#This Row],[Days_Since_Last_Purchase]],0)</f>
        <v>2.7777777777777779E-3</v>
      </c>
      <c r="K526" s="3" t="str">
        <f t="shared" si="16"/>
        <v>Has Purchased</v>
      </c>
      <c r="L526">
        <v>4</v>
      </c>
      <c r="M526">
        <v>247.74</v>
      </c>
      <c r="N526">
        <v>61.94</v>
      </c>
      <c r="O526">
        <v>58.19</v>
      </c>
      <c r="P526" t="s">
        <v>87</v>
      </c>
      <c r="Q526" t="s">
        <v>88</v>
      </c>
      <c r="R526" t="s">
        <v>48</v>
      </c>
      <c r="S526">
        <v>34</v>
      </c>
      <c r="T526" t="s">
        <v>34</v>
      </c>
      <c r="U526" t="s">
        <v>55</v>
      </c>
      <c r="V526" t="s">
        <v>67</v>
      </c>
      <c r="W526" t="s">
        <v>45</v>
      </c>
      <c r="X526">
        <v>0</v>
      </c>
      <c r="Y526">
        <v>1</v>
      </c>
      <c r="Z526">
        <v>1</v>
      </c>
      <c r="AA526">
        <v>0</v>
      </c>
      <c r="AB526">
        <v>0</v>
      </c>
      <c r="AC526" s="3">
        <v>45451</v>
      </c>
      <c r="AD526" s="2" t="str">
        <f t="shared" si="17"/>
        <v>Contacted</v>
      </c>
      <c r="AE526">
        <v>6</v>
      </c>
      <c r="AF526" t="s">
        <v>38</v>
      </c>
      <c r="AG526" t="b">
        <v>1</v>
      </c>
      <c r="AH526" t="b">
        <v>0</v>
      </c>
      <c r="AI526" t="str">
        <f ca="1">IF(OR(Table1[[#This Row],[is_active]]="FALSE",Table1[[#This Row],[Days_Since_Last_Purchase]]&gt;90),"Churned","Active")</f>
        <v>Churned</v>
      </c>
    </row>
    <row r="527" spans="1:35" x14ac:dyDescent="0.25">
      <c r="A527" t="s">
        <v>603</v>
      </c>
      <c r="B527" s="1">
        <v>45356</v>
      </c>
      <c r="C527" t="str">
        <f>TEXT(Table1[[#This Row],[signup_date]],"yyyy")</f>
        <v>2024</v>
      </c>
      <c r="D527" t="str">
        <f>TEXT(Table1[[#This Row],[signup_date]],"mmm")</f>
        <v>Mar</v>
      </c>
      <c r="E527" s="3">
        <v>45513</v>
      </c>
      <c r="F527" s="3">
        <v>45638</v>
      </c>
      <c r="G527" s="3" t="str">
        <f>TEXT(Table1[[#This Row],[last_purchase_date]],"yyyy")</f>
        <v>2024</v>
      </c>
      <c r="H527" s="2">
        <f ca="1">IFERROR(TODAY()-Table1[[#This Row],[signup_date]]," - ")</f>
        <v>624</v>
      </c>
      <c r="I527" s="2">
        <f ca="1">IFERROR(TODAY()-Table1[[#This Row],[last_purchase_date]]," - ")</f>
        <v>342</v>
      </c>
      <c r="J527" s="2">
        <f ca="1">IFERROR(1/Table1[[#This Row],[Days_Since_Last_Purchase]],0)</f>
        <v>2.9239766081871343E-3</v>
      </c>
      <c r="K527" s="3" t="str">
        <f t="shared" si="16"/>
        <v>Has Purchased</v>
      </c>
      <c r="L527">
        <v>4</v>
      </c>
      <c r="M527">
        <v>219.98</v>
      </c>
      <c r="N527">
        <v>55</v>
      </c>
      <c r="O527">
        <v>78.72</v>
      </c>
      <c r="P527" t="s">
        <v>87</v>
      </c>
      <c r="Q527" t="s">
        <v>76</v>
      </c>
      <c r="R527" t="s">
        <v>48</v>
      </c>
      <c r="S527">
        <v>34</v>
      </c>
      <c r="T527" t="s">
        <v>34</v>
      </c>
      <c r="U527" t="s">
        <v>50</v>
      </c>
      <c r="V527" t="s">
        <v>67</v>
      </c>
      <c r="W527" t="s">
        <v>45</v>
      </c>
      <c r="X527">
        <v>1</v>
      </c>
      <c r="Y527">
        <v>0</v>
      </c>
      <c r="Z527">
        <v>0</v>
      </c>
      <c r="AA527">
        <v>0</v>
      </c>
      <c r="AB527">
        <v>0</v>
      </c>
      <c r="AC527" s="3">
        <v>45775</v>
      </c>
      <c r="AD527" s="2" t="str">
        <f t="shared" si="17"/>
        <v>Contacted</v>
      </c>
      <c r="AE527">
        <v>8</v>
      </c>
      <c r="AF527" t="s">
        <v>38</v>
      </c>
      <c r="AG527" t="b">
        <v>0</v>
      </c>
      <c r="AH527" t="b">
        <v>0</v>
      </c>
      <c r="AI527" t="str">
        <f ca="1">IF(OR(Table1[[#This Row],[is_active]]="FALSE",Table1[[#This Row],[Days_Since_Last_Purchase]]&gt;90),"Churned","Active")</f>
        <v>Churned</v>
      </c>
    </row>
    <row r="528" spans="1:35" x14ac:dyDescent="0.25">
      <c r="A528" t="s">
        <v>604</v>
      </c>
      <c r="B528" s="1">
        <v>44078</v>
      </c>
      <c r="C528" t="str">
        <f>TEXT(Table1[[#This Row],[signup_date]],"yyyy")</f>
        <v>2020</v>
      </c>
      <c r="D528" t="str">
        <f>TEXT(Table1[[#This Row],[signup_date]],"mmm")</f>
        <v>Sep</v>
      </c>
      <c r="E528" s="3">
        <v>45784</v>
      </c>
      <c r="F528" s="3">
        <v>45869</v>
      </c>
      <c r="G528" s="3" t="str">
        <f>TEXT(Table1[[#This Row],[last_purchase_date]],"yyyy")</f>
        <v>2025</v>
      </c>
      <c r="H528" s="2">
        <f ca="1">IFERROR(TODAY()-Table1[[#This Row],[signup_date]]," - ")</f>
        <v>1902</v>
      </c>
      <c r="I528" s="2">
        <f ca="1">IFERROR(TODAY()-Table1[[#This Row],[last_purchase_date]]," - ")</f>
        <v>111</v>
      </c>
      <c r="J528" s="2">
        <f ca="1">IFERROR(1/Table1[[#This Row],[Days_Since_Last_Purchase]],0)</f>
        <v>9.0090090090090089E-3</v>
      </c>
      <c r="K528" s="3" t="str">
        <f t="shared" si="16"/>
        <v>Has Purchased</v>
      </c>
      <c r="L528">
        <v>1</v>
      </c>
      <c r="M528">
        <v>80.209999999999994</v>
      </c>
      <c r="N528">
        <v>80.209999999999994</v>
      </c>
      <c r="O528">
        <v>0</v>
      </c>
      <c r="P528" t="s">
        <v>40</v>
      </c>
      <c r="Q528" t="s">
        <v>69</v>
      </c>
      <c r="R528" t="s">
        <v>48</v>
      </c>
      <c r="S528">
        <v>33</v>
      </c>
      <c r="T528" t="s">
        <v>34</v>
      </c>
      <c r="U528" t="s">
        <v>55</v>
      </c>
      <c r="V528" t="s">
        <v>35</v>
      </c>
      <c r="W528" t="s">
        <v>51</v>
      </c>
      <c r="X528">
        <v>0</v>
      </c>
      <c r="Y528">
        <v>0</v>
      </c>
      <c r="Z528">
        <v>0</v>
      </c>
      <c r="AA528">
        <v>1</v>
      </c>
      <c r="AB528">
        <v>0</v>
      </c>
      <c r="AC528" s="3">
        <v>44298</v>
      </c>
      <c r="AD528" s="2" t="str">
        <f t="shared" si="17"/>
        <v>Contacted</v>
      </c>
      <c r="AE528">
        <v>0</v>
      </c>
      <c r="AF528" t="s">
        <v>52</v>
      </c>
      <c r="AG528" t="b">
        <v>1</v>
      </c>
      <c r="AH528" t="b">
        <v>1</v>
      </c>
      <c r="AI528" t="str">
        <f ca="1">IF(OR(Table1[[#This Row],[is_active]]="FALSE",Table1[[#This Row],[Days_Since_Last_Purchase]]&gt;90),"Churned","Active")</f>
        <v>Churned</v>
      </c>
    </row>
    <row r="529" spans="1:35" x14ac:dyDescent="0.25">
      <c r="A529" t="s">
        <v>605</v>
      </c>
      <c r="B529" s="1">
        <v>45244</v>
      </c>
      <c r="C529" t="str">
        <f>TEXT(Table1[[#This Row],[signup_date]],"yyyy")</f>
        <v>2023</v>
      </c>
      <c r="D529" t="str">
        <f>TEXT(Table1[[#This Row],[signup_date]],"mmm")</f>
        <v>Nov</v>
      </c>
      <c r="E529" s="3">
        <v>45395</v>
      </c>
      <c r="F529" s="3">
        <v>45622</v>
      </c>
      <c r="G529" s="3" t="str">
        <f>TEXT(Table1[[#This Row],[last_purchase_date]],"yyyy")</f>
        <v>2024</v>
      </c>
      <c r="H529" s="2">
        <f ca="1">IFERROR(TODAY()-Table1[[#This Row],[signup_date]]," - ")</f>
        <v>736</v>
      </c>
      <c r="I529" s="2">
        <f ca="1">IFERROR(TODAY()-Table1[[#This Row],[last_purchase_date]]," - ")</f>
        <v>358</v>
      </c>
      <c r="J529" s="2">
        <f ca="1">IFERROR(1/Table1[[#This Row],[Days_Since_Last_Purchase]],0)</f>
        <v>2.7932960893854749E-3</v>
      </c>
      <c r="K529" s="3" t="str">
        <f t="shared" si="16"/>
        <v>Has Purchased</v>
      </c>
      <c r="L529">
        <v>1</v>
      </c>
      <c r="M529">
        <v>118.24</v>
      </c>
      <c r="N529">
        <v>118.24</v>
      </c>
      <c r="O529">
        <v>18.260000000000002</v>
      </c>
      <c r="P529" t="s">
        <v>47</v>
      </c>
      <c r="Q529" t="s">
        <v>62</v>
      </c>
      <c r="R529" t="s">
        <v>33</v>
      </c>
      <c r="S529">
        <v>35</v>
      </c>
      <c r="T529" t="s">
        <v>34</v>
      </c>
      <c r="U529" t="s">
        <v>43</v>
      </c>
      <c r="V529" t="s">
        <v>67</v>
      </c>
      <c r="W529" t="s">
        <v>72</v>
      </c>
      <c r="X529">
        <v>1</v>
      </c>
      <c r="Y529">
        <v>0</v>
      </c>
      <c r="Z529">
        <v>0</v>
      </c>
      <c r="AA529">
        <v>0</v>
      </c>
      <c r="AB529">
        <v>0</v>
      </c>
      <c r="AC529" s="3">
        <v>45358</v>
      </c>
      <c r="AD529" s="2" t="str">
        <f t="shared" si="17"/>
        <v>Contacted</v>
      </c>
      <c r="AE529">
        <v>0</v>
      </c>
      <c r="AF529" t="s">
        <v>38</v>
      </c>
      <c r="AG529" t="b">
        <v>1</v>
      </c>
      <c r="AH529" t="b">
        <v>0</v>
      </c>
      <c r="AI529" t="str">
        <f ca="1">IF(OR(Table1[[#This Row],[is_active]]="FALSE",Table1[[#This Row],[Days_Since_Last_Purchase]]&gt;90),"Churned","Active")</f>
        <v>Churned</v>
      </c>
    </row>
    <row r="530" spans="1:35" x14ac:dyDescent="0.25">
      <c r="A530" t="s">
        <v>606</v>
      </c>
      <c r="B530" s="1">
        <v>43896</v>
      </c>
      <c r="C530" t="str">
        <f>TEXT(Table1[[#This Row],[signup_date]],"yyyy")</f>
        <v>2020</v>
      </c>
      <c r="D530" t="str">
        <f>TEXT(Table1[[#This Row],[signup_date]],"mmm")</f>
        <v>Mar</v>
      </c>
      <c r="E530" s="3">
        <v>44346</v>
      </c>
      <c r="F530" s="3">
        <v>44736</v>
      </c>
      <c r="G530" s="3" t="str">
        <f>TEXT(Table1[[#This Row],[last_purchase_date]],"yyyy")</f>
        <v>2022</v>
      </c>
      <c r="H530" s="2">
        <f ca="1">IFERROR(TODAY()-Table1[[#This Row],[signup_date]]," - ")</f>
        <v>2084</v>
      </c>
      <c r="I530" s="2">
        <f ca="1">IFERROR(TODAY()-Table1[[#This Row],[last_purchase_date]]," - ")</f>
        <v>1244</v>
      </c>
      <c r="J530" s="2">
        <f ca="1">IFERROR(1/Table1[[#This Row],[Days_Since_Last_Purchase]],0)</f>
        <v>8.0385852090032153E-4</v>
      </c>
      <c r="K530" s="3" t="str">
        <f t="shared" si="16"/>
        <v>Has Purchased</v>
      </c>
      <c r="L530">
        <v>4</v>
      </c>
      <c r="M530">
        <v>96.91</v>
      </c>
      <c r="N530">
        <v>24.23</v>
      </c>
      <c r="O530">
        <v>21.64</v>
      </c>
      <c r="P530" t="s">
        <v>47</v>
      </c>
      <c r="Q530" t="s">
        <v>54</v>
      </c>
      <c r="R530" t="s">
        <v>48</v>
      </c>
      <c r="S530">
        <v>38</v>
      </c>
      <c r="T530" t="s">
        <v>34</v>
      </c>
      <c r="U530" t="s">
        <v>55</v>
      </c>
      <c r="V530" t="s">
        <v>44</v>
      </c>
      <c r="W530" t="s">
        <v>51</v>
      </c>
      <c r="X530">
        <v>0</v>
      </c>
      <c r="Y530">
        <v>1</v>
      </c>
      <c r="Z530">
        <v>1</v>
      </c>
      <c r="AA530">
        <v>1</v>
      </c>
      <c r="AB530">
        <v>1</v>
      </c>
      <c r="AC530" s="3">
        <v>44151</v>
      </c>
      <c r="AD530" s="2" t="str">
        <f t="shared" si="17"/>
        <v>Contacted</v>
      </c>
      <c r="AE530">
        <v>8</v>
      </c>
      <c r="AF530" t="s">
        <v>73</v>
      </c>
      <c r="AG530" t="b">
        <v>1</v>
      </c>
      <c r="AH530" t="b">
        <v>0</v>
      </c>
      <c r="AI530" t="str">
        <f ca="1">IF(OR(Table1[[#This Row],[is_active]]="FALSE",Table1[[#This Row],[Days_Since_Last_Purchase]]&gt;90),"Churned","Active")</f>
        <v>Churned</v>
      </c>
    </row>
    <row r="531" spans="1:35" x14ac:dyDescent="0.25">
      <c r="A531" t="s">
        <v>607</v>
      </c>
      <c r="B531" s="1">
        <v>43906</v>
      </c>
      <c r="C531" t="str">
        <f>TEXT(Table1[[#This Row],[signup_date]],"yyyy")</f>
        <v>2020</v>
      </c>
      <c r="D531" t="str">
        <f>TEXT(Table1[[#This Row],[signup_date]],"mmm")</f>
        <v>Mar</v>
      </c>
      <c r="E531" s="3">
        <v>45061</v>
      </c>
      <c r="F531" s="3">
        <v>45133</v>
      </c>
      <c r="G531" s="3" t="str">
        <f>TEXT(Table1[[#This Row],[last_purchase_date]],"yyyy")</f>
        <v>2023</v>
      </c>
      <c r="H531" s="2">
        <f ca="1">IFERROR(TODAY()-Table1[[#This Row],[signup_date]]," - ")</f>
        <v>2074</v>
      </c>
      <c r="I531" s="2">
        <f ca="1">IFERROR(TODAY()-Table1[[#This Row],[last_purchase_date]]," - ")</f>
        <v>847</v>
      </c>
      <c r="J531" s="2">
        <f ca="1">IFERROR(1/Table1[[#This Row],[Days_Since_Last_Purchase]],0)</f>
        <v>1.1806375442739079E-3</v>
      </c>
      <c r="K531" s="3" t="str">
        <f t="shared" si="16"/>
        <v>Has Purchased</v>
      </c>
      <c r="L531">
        <v>4</v>
      </c>
      <c r="M531">
        <v>223.98</v>
      </c>
      <c r="N531">
        <v>56</v>
      </c>
      <c r="O531">
        <v>63.23</v>
      </c>
      <c r="P531" t="s">
        <v>47</v>
      </c>
      <c r="Q531" t="s">
        <v>41</v>
      </c>
      <c r="R531" t="s">
        <v>48</v>
      </c>
      <c r="S531">
        <v>36</v>
      </c>
      <c r="T531" t="s">
        <v>34</v>
      </c>
      <c r="U531" t="s">
        <v>43</v>
      </c>
      <c r="V531" t="s">
        <v>35</v>
      </c>
      <c r="W531" t="s">
        <v>72</v>
      </c>
      <c r="X531">
        <v>1</v>
      </c>
      <c r="Y531">
        <v>0</v>
      </c>
      <c r="Z531">
        <v>0</v>
      </c>
      <c r="AA531">
        <v>1</v>
      </c>
      <c r="AB531">
        <v>1</v>
      </c>
      <c r="AC531" s="2" t="s">
        <v>2542</v>
      </c>
      <c r="AD531" s="2" t="str">
        <f t="shared" si="17"/>
        <v>Never Contacted</v>
      </c>
      <c r="AE531">
        <v>0</v>
      </c>
      <c r="AF531" t="s">
        <v>38</v>
      </c>
      <c r="AG531" t="b">
        <v>1</v>
      </c>
      <c r="AH531" t="b">
        <v>0</v>
      </c>
      <c r="AI531" t="str">
        <f ca="1">IF(OR(Table1[[#This Row],[is_active]]="FALSE",Table1[[#This Row],[Days_Since_Last_Purchase]]&gt;90),"Churned","Active")</f>
        <v>Churned</v>
      </c>
    </row>
    <row r="532" spans="1:35" x14ac:dyDescent="0.25">
      <c r="A532" t="s">
        <v>608</v>
      </c>
      <c r="B532" s="1">
        <v>44080</v>
      </c>
      <c r="C532" t="str">
        <f>TEXT(Table1[[#This Row],[signup_date]],"yyyy")</f>
        <v>2020</v>
      </c>
      <c r="D532" t="str">
        <f>TEXT(Table1[[#This Row],[signup_date]],"mmm")</f>
        <v>Sep</v>
      </c>
      <c r="E532" s="3">
        <v>45231</v>
      </c>
      <c r="F532" s="3">
        <v>45663</v>
      </c>
      <c r="G532" s="3" t="str">
        <f>TEXT(Table1[[#This Row],[last_purchase_date]],"yyyy")</f>
        <v>2025</v>
      </c>
      <c r="H532" s="2">
        <f ca="1">IFERROR(TODAY()-Table1[[#This Row],[signup_date]]," - ")</f>
        <v>1900</v>
      </c>
      <c r="I532" s="2">
        <f ca="1">IFERROR(TODAY()-Table1[[#This Row],[last_purchase_date]]," - ")</f>
        <v>317</v>
      </c>
      <c r="J532" s="2">
        <f ca="1">IFERROR(1/Table1[[#This Row],[Days_Since_Last_Purchase]],0)</f>
        <v>3.1545741324921135E-3</v>
      </c>
      <c r="K532" s="3" t="str">
        <f t="shared" si="16"/>
        <v>Has Purchased</v>
      </c>
      <c r="L532">
        <v>5</v>
      </c>
      <c r="M532">
        <v>368.91</v>
      </c>
      <c r="N532">
        <v>73.78</v>
      </c>
      <c r="O532">
        <v>10.94</v>
      </c>
      <c r="P532" t="s">
        <v>59</v>
      </c>
      <c r="Q532" t="s">
        <v>88</v>
      </c>
      <c r="R532" t="s">
        <v>33</v>
      </c>
      <c r="S532">
        <v>37</v>
      </c>
      <c r="T532" t="s">
        <v>34</v>
      </c>
      <c r="U532" t="s">
        <v>50</v>
      </c>
      <c r="V532" t="s">
        <v>44</v>
      </c>
      <c r="W532" t="s">
        <v>96</v>
      </c>
      <c r="X532">
        <v>0</v>
      </c>
      <c r="Y532">
        <v>0</v>
      </c>
      <c r="Z532">
        <v>0</v>
      </c>
      <c r="AA532">
        <v>1</v>
      </c>
      <c r="AB532">
        <v>3</v>
      </c>
      <c r="AC532" s="3">
        <v>44635</v>
      </c>
      <c r="AD532" s="2" t="str">
        <f t="shared" si="17"/>
        <v>Contacted</v>
      </c>
      <c r="AE532">
        <v>0</v>
      </c>
      <c r="AF532" t="s">
        <v>38</v>
      </c>
      <c r="AG532" t="b">
        <v>1</v>
      </c>
      <c r="AH532" t="b">
        <v>0</v>
      </c>
      <c r="AI532" t="str">
        <f ca="1">IF(OR(Table1[[#This Row],[is_active]]="FALSE",Table1[[#This Row],[Days_Since_Last_Purchase]]&gt;90),"Churned","Active")</f>
        <v>Churned</v>
      </c>
    </row>
    <row r="533" spans="1:35" x14ac:dyDescent="0.25">
      <c r="A533" t="s">
        <v>609</v>
      </c>
      <c r="B533" s="1">
        <v>45219</v>
      </c>
      <c r="C533" t="str">
        <f>TEXT(Table1[[#This Row],[signup_date]],"yyyy")</f>
        <v>2023</v>
      </c>
      <c r="D533" t="str">
        <f>TEXT(Table1[[#This Row],[signup_date]],"mmm")</f>
        <v>Oct</v>
      </c>
      <c r="E533" s="3">
        <v>45893</v>
      </c>
      <c r="F533" s="3">
        <v>45944</v>
      </c>
      <c r="G533" s="3" t="str">
        <f>TEXT(Table1[[#This Row],[last_purchase_date]],"yyyy")</f>
        <v>2025</v>
      </c>
      <c r="H533" s="2">
        <f ca="1">IFERROR(TODAY()-Table1[[#This Row],[signup_date]]," - ")</f>
        <v>761</v>
      </c>
      <c r="I533" s="2">
        <f ca="1">IFERROR(TODAY()-Table1[[#This Row],[last_purchase_date]]," - ")</f>
        <v>36</v>
      </c>
      <c r="J533" s="2">
        <f ca="1">IFERROR(1/Table1[[#This Row],[Days_Since_Last_Purchase]],0)</f>
        <v>2.7777777777777776E-2</v>
      </c>
      <c r="K533" s="3" t="str">
        <f t="shared" si="16"/>
        <v>Has Purchased</v>
      </c>
      <c r="L533">
        <v>1</v>
      </c>
      <c r="M533">
        <v>14.89</v>
      </c>
      <c r="N533">
        <v>14.89</v>
      </c>
      <c r="O533">
        <v>22.55</v>
      </c>
      <c r="P533" t="s">
        <v>31</v>
      </c>
      <c r="Q533" t="s">
        <v>76</v>
      </c>
      <c r="R533" t="s">
        <v>33</v>
      </c>
      <c r="S533">
        <v>28</v>
      </c>
      <c r="T533" t="s">
        <v>70</v>
      </c>
      <c r="U533" t="s">
        <v>55</v>
      </c>
      <c r="V533" t="s">
        <v>56</v>
      </c>
      <c r="W533" t="s">
        <v>100</v>
      </c>
      <c r="X533">
        <v>1</v>
      </c>
      <c r="Y533">
        <v>0</v>
      </c>
      <c r="Z533">
        <v>0</v>
      </c>
      <c r="AA533">
        <v>0</v>
      </c>
      <c r="AB533">
        <v>0</v>
      </c>
      <c r="AC533" s="3">
        <v>45432</v>
      </c>
      <c r="AD533" s="2" t="str">
        <f t="shared" si="17"/>
        <v>Contacted</v>
      </c>
      <c r="AE533">
        <v>0</v>
      </c>
      <c r="AF533" t="s">
        <v>73</v>
      </c>
      <c r="AG533" t="b">
        <v>0</v>
      </c>
      <c r="AH533" t="b">
        <v>0</v>
      </c>
      <c r="AI533" t="str">
        <f ca="1">IF(OR(Table1[[#This Row],[is_active]]="FALSE",Table1[[#This Row],[Days_Since_Last_Purchase]]&gt;90),"Churned","Active")</f>
        <v>Active</v>
      </c>
    </row>
    <row r="534" spans="1:35" x14ac:dyDescent="0.25">
      <c r="A534" t="s">
        <v>610</v>
      </c>
      <c r="B534" s="1">
        <v>44220</v>
      </c>
      <c r="C534" t="str">
        <f>TEXT(Table1[[#This Row],[signup_date]],"yyyy")</f>
        <v>2021</v>
      </c>
      <c r="D534" t="str">
        <f>TEXT(Table1[[#This Row],[signup_date]],"mmm")</f>
        <v>Jan</v>
      </c>
      <c r="E534" s="3">
        <v>45579</v>
      </c>
      <c r="F534" s="3">
        <v>45603</v>
      </c>
      <c r="G534" s="3" t="str">
        <f>TEXT(Table1[[#This Row],[last_purchase_date]],"yyyy")</f>
        <v>2024</v>
      </c>
      <c r="H534" s="2">
        <f ca="1">IFERROR(TODAY()-Table1[[#This Row],[signup_date]]," - ")</f>
        <v>1760</v>
      </c>
      <c r="I534" s="2">
        <f ca="1">IFERROR(TODAY()-Table1[[#This Row],[last_purchase_date]]," - ")</f>
        <v>377</v>
      </c>
      <c r="J534" s="2">
        <f ca="1">IFERROR(1/Table1[[#This Row],[Days_Since_Last_Purchase]],0)</f>
        <v>2.6525198938992041E-3</v>
      </c>
      <c r="K534" s="3" t="str">
        <f t="shared" si="16"/>
        <v>Has Purchased</v>
      </c>
      <c r="L534">
        <v>3</v>
      </c>
      <c r="M534">
        <v>268.55</v>
      </c>
      <c r="N534">
        <v>89.52</v>
      </c>
      <c r="O534">
        <v>114.54</v>
      </c>
      <c r="P534" t="s">
        <v>40</v>
      </c>
      <c r="Q534" t="s">
        <v>54</v>
      </c>
      <c r="R534" t="s">
        <v>42</v>
      </c>
      <c r="S534">
        <v>32</v>
      </c>
      <c r="T534" t="s">
        <v>34</v>
      </c>
      <c r="U534" t="s">
        <v>82</v>
      </c>
      <c r="V534" t="s">
        <v>44</v>
      </c>
      <c r="W534" t="s">
        <v>35</v>
      </c>
      <c r="X534">
        <v>0</v>
      </c>
      <c r="Y534">
        <v>0</v>
      </c>
      <c r="Z534">
        <v>0</v>
      </c>
      <c r="AA534">
        <v>0</v>
      </c>
      <c r="AB534">
        <v>1</v>
      </c>
      <c r="AC534" s="2" t="s">
        <v>2542</v>
      </c>
      <c r="AD534" s="2" t="str">
        <f t="shared" si="17"/>
        <v>Never Contacted</v>
      </c>
      <c r="AE534">
        <v>0</v>
      </c>
      <c r="AF534" t="s">
        <v>52</v>
      </c>
      <c r="AG534" t="b">
        <v>0</v>
      </c>
      <c r="AH534" t="b">
        <v>1</v>
      </c>
      <c r="AI534" t="str">
        <f ca="1">IF(OR(Table1[[#This Row],[is_active]]="FALSE",Table1[[#This Row],[Days_Since_Last_Purchase]]&gt;90),"Churned","Active")</f>
        <v>Churned</v>
      </c>
    </row>
    <row r="535" spans="1:35" x14ac:dyDescent="0.25">
      <c r="A535" t="s">
        <v>611</v>
      </c>
      <c r="B535" s="1">
        <v>44971</v>
      </c>
      <c r="C535" t="str">
        <f>TEXT(Table1[[#This Row],[signup_date]],"yyyy")</f>
        <v>2023</v>
      </c>
      <c r="D535" t="str">
        <f>TEXT(Table1[[#This Row],[signup_date]],"mmm")</f>
        <v>Feb</v>
      </c>
      <c r="E535" s="3">
        <v>45143</v>
      </c>
      <c r="F535" s="3" t="s">
        <v>2542</v>
      </c>
      <c r="G535" s="3" t="str">
        <f>TEXT(Table1[[#This Row],[last_purchase_date]],"yyyy")</f>
        <v>-</v>
      </c>
      <c r="H535" s="2">
        <f ca="1">IFERROR(TODAY()-Table1[[#This Row],[signup_date]]," - ")</f>
        <v>1009</v>
      </c>
      <c r="I535" s="2" t="str">
        <f ca="1">IFERROR(TODAY()-Table1[[#This Row],[last_purchase_date]]," - ")</f>
        <v xml:space="preserve"> - </v>
      </c>
      <c r="J535" s="2">
        <f ca="1">IFERROR(1/Table1[[#This Row],[Days_Since_Last_Purchase]],0)</f>
        <v>0</v>
      </c>
      <c r="K535" s="3" t="str">
        <f t="shared" si="16"/>
        <v>Has Purchased</v>
      </c>
      <c r="L535">
        <v>0</v>
      </c>
      <c r="M535">
        <v>0</v>
      </c>
      <c r="N535">
        <v>0</v>
      </c>
      <c r="O535">
        <v>0</v>
      </c>
      <c r="P535" t="s">
        <v>31</v>
      </c>
      <c r="Q535" t="s">
        <v>41</v>
      </c>
      <c r="R535" t="s">
        <v>48</v>
      </c>
      <c r="S535">
        <v>27</v>
      </c>
      <c r="T535" t="s">
        <v>70</v>
      </c>
      <c r="U535" t="s">
        <v>90</v>
      </c>
      <c r="V535" t="s">
        <v>56</v>
      </c>
      <c r="W535" t="s">
        <v>100</v>
      </c>
      <c r="X535">
        <v>0</v>
      </c>
      <c r="Y535">
        <v>0</v>
      </c>
      <c r="Z535">
        <v>0</v>
      </c>
      <c r="AA535">
        <v>0</v>
      </c>
      <c r="AB535">
        <v>0</v>
      </c>
      <c r="AC535" s="3">
        <v>45057</v>
      </c>
      <c r="AD535" s="2" t="str">
        <f t="shared" si="17"/>
        <v>Contacted</v>
      </c>
      <c r="AE535">
        <v>0</v>
      </c>
      <c r="AF535" t="s">
        <v>38</v>
      </c>
      <c r="AG535" t="b">
        <v>1</v>
      </c>
      <c r="AH535" t="b">
        <v>0</v>
      </c>
      <c r="AI535" t="str">
        <f ca="1">IF(OR(Table1[[#This Row],[is_active]]="FALSE",Table1[[#This Row],[Days_Since_Last_Purchase]]&gt;90),"Churned","Active")</f>
        <v>Churned</v>
      </c>
    </row>
    <row r="536" spans="1:35" x14ac:dyDescent="0.25">
      <c r="A536" t="s">
        <v>612</v>
      </c>
      <c r="B536" s="1">
        <v>44015</v>
      </c>
      <c r="C536" t="str">
        <f>TEXT(Table1[[#This Row],[signup_date]],"yyyy")</f>
        <v>2020</v>
      </c>
      <c r="D536" t="str">
        <f>TEXT(Table1[[#This Row],[signup_date]],"mmm")</f>
        <v>Jul</v>
      </c>
      <c r="E536" s="3">
        <v>45377</v>
      </c>
      <c r="F536" s="3">
        <v>45914</v>
      </c>
      <c r="G536" s="3" t="str">
        <f>TEXT(Table1[[#This Row],[last_purchase_date]],"yyyy")</f>
        <v>2025</v>
      </c>
      <c r="H536" s="2">
        <f ca="1">IFERROR(TODAY()-Table1[[#This Row],[signup_date]]," - ")</f>
        <v>1965</v>
      </c>
      <c r="I536" s="2">
        <f ca="1">IFERROR(TODAY()-Table1[[#This Row],[last_purchase_date]]," - ")</f>
        <v>66</v>
      </c>
      <c r="J536" s="2">
        <f ca="1">IFERROR(1/Table1[[#This Row],[Days_Since_Last_Purchase]],0)</f>
        <v>1.5151515151515152E-2</v>
      </c>
      <c r="K536" s="3" t="str">
        <f t="shared" si="16"/>
        <v>Has Purchased</v>
      </c>
      <c r="L536">
        <v>1</v>
      </c>
      <c r="M536">
        <v>75.81</v>
      </c>
      <c r="N536">
        <v>75.81</v>
      </c>
      <c r="O536">
        <v>69.45</v>
      </c>
      <c r="P536" t="s">
        <v>87</v>
      </c>
      <c r="Q536" t="s">
        <v>62</v>
      </c>
      <c r="R536" t="s">
        <v>48</v>
      </c>
      <c r="S536">
        <v>49</v>
      </c>
      <c r="T536" t="s">
        <v>34</v>
      </c>
      <c r="U536" t="s">
        <v>35</v>
      </c>
      <c r="V536" t="s">
        <v>67</v>
      </c>
      <c r="W536" t="s">
        <v>51</v>
      </c>
      <c r="X536">
        <v>0</v>
      </c>
      <c r="Y536">
        <v>0</v>
      </c>
      <c r="Z536">
        <v>0</v>
      </c>
      <c r="AA536">
        <v>0</v>
      </c>
      <c r="AB536">
        <v>0</v>
      </c>
      <c r="AC536" s="3">
        <v>45664</v>
      </c>
      <c r="AD536" s="2" t="str">
        <f t="shared" si="17"/>
        <v>Contacted</v>
      </c>
      <c r="AE536">
        <v>0</v>
      </c>
      <c r="AF536" t="s">
        <v>73</v>
      </c>
      <c r="AG536" t="b">
        <v>0</v>
      </c>
      <c r="AH536" t="b">
        <v>1</v>
      </c>
      <c r="AI536" t="str">
        <f ca="1">IF(OR(Table1[[#This Row],[is_active]]="FALSE",Table1[[#This Row],[Days_Since_Last_Purchase]]&gt;90),"Churned","Active")</f>
        <v>Active</v>
      </c>
    </row>
    <row r="537" spans="1:35" x14ac:dyDescent="0.25">
      <c r="A537" t="s">
        <v>613</v>
      </c>
      <c r="B537" s="1">
        <v>45002</v>
      </c>
      <c r="C537" t="str">
        <f>TEXT(Table1[[#This Row],[signup_date]],"yyyy")</f>
        <v>2023</v>
      </c>
      <c r="D537" t="str">
        <f>TEXT(Table1[[#This Row],[signup_date]],"mmm")</f>
        <v>Mar</v>
      </c>
      <c r="E537" s="3">
        <v>45107</v>
      </c>
      <c r="F537" s="3">
        <v>45812</v>
      </c>
      <c r="G537" s="3" t="str">
        <f>TEXT(Table1[[#This Row],[last_purchase_date]],"yyyy")</f>
        <v>2025</v>
      </c>
      <c r="H537" s="2">
        <f ca="1">IFERROR(TODAY()-Table1[[#This Row],[signup_date]]," - ")</f>
        <v>978</v>
      </c>
      <c r="I537" s="2">
        <f ca="1">IFERROR(TODAY()-Table1[[#This Row],[last_purchase_date]]," - ")</f>
        <v>168</v>
      </c>
      <c r="J537" s="2">
        <f ca="1">IFERROR(1/Table1[[#This Row],[Days_Since_Last_Purchase]],0)</f>
        <v>5.9523809523809521E-3</v>
      </c>
      <c r="K537" s="3" t="str">
        <f t="shared" si="16"/>
        <v>Has Purchased</v>
      </c>
      <c r="L537">
        <v>4</v>
      </c>
      <c r="M537">
        <v>324.14</v>
      </c>
      <c r="N537">
        <v>81.040000000000006</v>
      </c>
      <c r="O537">
        <v>40.14</v>
      </c>
      <c r="P537" t="s">
        <v>47</v>
      </c>
      <c r="Q537" t="s">
        <v>104</v>
      </c>
      <c r="R537" t="s">
        <v>42</v>
      </c>
      <c r="S537">
        <v>33</v>
      </c>
      <c r="T537" t="s">
        <v>34</v>
      </c>
      <c r="U537" t="s">
        <v>90</v>
      </c>
      <c r="V537" t="s">
        <v>44</v>
      </c>
      <c r="W537" t="s">
        <v>100</v>
      </c>
      <c r="X537">
        <v>0</v>
      </c>
      <c r="Y537">
        <v>1</v>
      </c>
      <c r="Z537">
        <v>0</v>
      </c>
      <c r="AA537">
        <v>1</v>
      </c>
      <c r="AB537">
        <v>0</v>
      </c>
      <c r="AC537" s="2" t="s">
        <v>2542</v>
      </c>
      <c r="AD537" s="2" t="str">
        <f t="shared" si="17"/>
        <v>Never Contacted</v>
      </c>
      <c r="AE537">
        <v>4</v>
      </c>
      <c r="AF537" t="s">
        <v>38</v>
      </c>
      <c r="AG537" t="b">
        <v>1</v>
      </c>
      <c r="AH537" t="b">
        <v>0</v>
      </c>
      <c r="AI537" t="str">
        <f ca="1">IF(OR(Table1[[#This Row],[is_active]]="FALSE",Table1[[#This Row],[Days_Since_Last_Purchase]]&gt;90),"Churned","Active")</f>
        <v>Churned</v>
      </c>
    </row>
    <row r="538" spans="1:35" x14ac:dyDescent="0.25">
      <c r="A538" t="s">
        <v>614</v>
      </c>
      <c r="B538" s="1">
        <v>45441</v>
      </c>
      <c r="C538" t="str">
        <f>TEXT(Table1[[#This Row],[signup_date]],"yyyy")</f>
        <v>2024</v>
      </c>
      <c r="D538" t="str">
        <f>TEXT(Table1[[#This Row],[signup_date]],"mmm")</f>
        <v>May</v>
      </c>
      <c r="E538" s="3">
        <v>45736</v>
      </c>
      <c r="F538" s="3">
        <v>45789</v>
      </c>
      <c r="G538" s="3" t="str">
        <f>TEXT(Table1[[#This Row],[last_purchase_date]],"yyyy")</f>
        <v>2025</v>
      </c>
      <c r="H538" s="2">
        <f ca="1">IFERROR(TODAY()-Table1[[#This Row],[signup_date]]," - ")</f>
        <v>539</v>
      </c>
      <c r="I538" s="2">
        <f ca="1">IFERROR(TODAY()-Table1[[#This Row],[last_purchase_date]]," - ")</f>
        <v>191</v>
      </c>
      <c r="J538" s="2">
        <f ca="1">IFERROR(1/Table1[[#This Row],[Days_Since_Last_Purchase]],0)</f>
        <v>5.235602094240838E-3</v>
      </c>
      <c r="K538" s="3" t="str">
        <f t="shared" si="16"/>
        <v>Has Purchased</v>
      </c>
      <c r="L538">
        <v>3</v>
      </c>
      <c r="M538">
        <v>215.26</v>
      </c>
      <c r="N538">
        <v>71.75</v>
      </c>
      <c r="O538">
        <v>73.150000000000006</v>
      </c>
      <c r="P538" t="s">
        <v>65</v>
      </c>
      <c r="Q538" t="s">
        <v>32</v>
      </c>
      <c r="R538" t="s">
        <v>48</v>
      </c>
      <c r="S538">
        <v>32</v>
      </c>
      <c r="T538" t="s">
        <v>34</v>
      </c>
      <c r="U538" t="s">
        <v>35</v>
      </c>
      <c r="V538" t="s">
        <v>44</v>
      </c>
      <c r="W538" t="s">
        <v>35</v>
      </c>
      <c r="X538">
        <v>0</v>
      </c>
      <c r="Y538">
        <v>0</v>
      </c>
      <c r="Z538">
        <v>0</v>
      </c>
      <c r="AA538">
        <v>0</v>
      </c>
      <c r="AB538">
        <v>2</v>
      </c>
      <c r="AC538" s="3">
        <v>45635</v>
      </c>
      <c r="AD538" s="2" t="str">
        <f t="shared" si="17"/>
        <v>Contacted</v>
      </c>
      <c r="AE538">
        <v>0</v>
      </c>
      <c r="AF538" t="s">
        <v>52</v>
      </c>
      <c r="AG538" t="b">
        <v>0</v>
      </c>
      <c r="AH538" t="b">
        <v>1</v>
      </c>
      <c r="AI538" t="str">
        <f ca="1">IF(OR(Table1[[#This Row],[is_active]]="FALSE",Table1[[#This Row],[Days_Since_Last_Purchase]]&gt;90),"Churned","Active")</f>
        <v>Churned</v>
      </c>
    </row>
    <row r="539" spans="1:35" x14ac:dyDescent="0.25">
      <c r="A539" t="s">
        <v>615</v>
      </c>
      <c r="B539" s="1">
        <v>43941</v>
      </c>
      <c r="C539" t="str">
        <f>TEXT(Table1[[#This Row],[signup_date]],"yyyy")</f>
        <v>2020</v>
      </c>
      <c r="D539" t="str">
        <f>TEXT(Table1[[#This Row],[signup_date]],"mmm")</f>
        <v>Apr</v>
      </c>
      <c r="E539" s="3">
        <v>43948</v>
      </c>
      <c r="F539" s="3">
        <v>45223</v>
      </c>
      <c r="G539" s="3" t="str">
        <f>TEXT(Table1[[#This Row],[last_purchase_date]],"yyyy")</f>
        <v>2023</v>
      </c>
      <c r="H539" s="2">
        <f ca="1">IFERROR(TODAY()-Table1[[#This Row],[signup_date]]," - ")</f>
        <v>2039</v>
      </c>
      <c r="I539" s="2">
        <f ca="1">IFERROR(TODAY()-Table1[[#This Row],[last_purchase_date]]," - ")</f>
        <v>757</v>
      </c>
      <c r="J539" s="2">
        <f ca="1">IFERROR(1/Table1[[#This Row],[Days_Since_Last_Purchase]],0)</f>
        <v>1.321003963011889E-3</v>
      </c>
      <c r="K539" s="3" t="str">
        <f t="shared" si="16"/>
        <v>Has Purchased</v>
      </c>
      <c r="L539">
        <v>3</v>
      </c>
      <c r="M539">
        <v>441.41</v>
      </c>
      <c r="N539">
        <v>147.13999999999999</v>
      </c>
      <c r="O539">
        <v>80.040000000000006</v>
      </c>
      <c r="P539" t="s">
        <v>31</v>
      </c>
      <c r="Q539" t="s">
        <v>32</v>
      </c>
      <c r="R539" t="s">
        <v>42</v>
      </c>
      <c r="S539">
        <v>34</v>
      </c>
      <c r="T539" t="s">
        <v>34</v>
      </c>
      <c r="U539" t="s">
        <v>66</v>
      </c>
      <c r="V539" t="s">
        <v>44</v>
      </c>
      <c r="W539" t="s">
        <v>45</v>
      </c>
      <c r="X539">
        <v>1</v>
      </c>
      <c r="Y539">
        <v>0</v>
      </c>
      <c r="Z539">
        <v>0</v>
      </c>
      <c r="AA539">
        <v>0</v>
      </c>
      <c r="AB539">
        <v>0</v>
      </c>
      <c r="AC539" s="3">
        <v>44845</v>
      </c>
      <c r="AD539" s="2" t="str">
        <f t="shared" si="17"/>
        <v>Contacted</v>
      </c>
      <c r="AE539">
        <v>0</v>
      </c>
      <c r="AF539" t="s">
        <v>38</v>
      </c>
      <c r="AG539" t="b">
        <v>1</v>
      </c>
      <c r="AH539" t="b">
        <v>0</v>
      </c>
      <c r="AI539" t="str">
        <f ca="1">IF(OR(Table1[[#This Row],[is_active]]="FALSE",Table1[[#This Row],[Days_Since_Last_Purchase]]&gt;90),"Churned","Active")</f>
        <v>Churned</v>
      </c>
    </row>
    <row r="540" spans="1:35" x14ac:dyDescent="0.25">
      <c r="A540" t="s">
        <v>616</v>
      </c>
      <c r="B540" s="1">
        <v>45099</v>
      </c>
      <c r="C540" t="str">
        <f>TEXT(Table1[[#This Row],[signup_date]],"yyyy")</f>
        <v>2023</v>
      </c>
      <c r="D540" t="str">
        <f>TEXT(Table1[[#This Row],[signup_date]],"mmm")</f>
        <v>Jun</v>
      </c>
      <c r="E540" s="3">
        <v>45225</v>
      </c>
      <c r="F540" s="3">
        <v>45324</v>
      </c>
      <c r="G540" s="3" t="str">
        <f>TEXT(Table1[[#This Row],[last_purchase_date]],"yyyy")</f>
        <v>2024</v>
      </c>
      <c r="H540" s="2">
        <f ca="1">IFERROR(TODAY()-Table1[[#This Row],[signup_date]]," - ")</f>
        <v>881</v>
      </c>
      <c r="I540" s="2">
        <f ca="1">IFERROR(TODAY()-Table1[[#This Row],[last_purchase_date]]," - ")</f>
        <v>656</v>
      </c>
      <c r="J540" s="2">
        <f ca="1">IFERROR(1/Table1[[#This Row],[Days_Since_Last_Purchase]],0)</f>
        <v>1.5243902439024391E-3</v>
      </c>
      <c r="K540" s="3" t="str">
        <f t="shared" si="16"/>
        <v>Has Purchased</v>
      </c>
      <c r="L540">
        <v>1</v>
      </c>
      <c r="M540">
        <v>41.01</v>
      </c>
      <c r="N540">
        <v>41.01</v>
      </c>
      <c r="O540">
        <v>17.809999999999999</v>
      </c>
      <c r="P540" t="s">
        <v>87</v>
      </c>
      <c r="Q540" t="s">
        <v>62</v>
      </c>
      <c r="R540" t="s">
        <v>33</v>
      </c>
      <c r="S540">
        <v>24</v>
      </c>
      <c r="T540" t="s">
        <v>70</v>
      </c>
      <c r="U540" t="s">
        <v>35</v>
      </c>
      <c r="V540" t="s">
        <v>35</v>
      </c>
      <c r="W540" t="s">
        <v>45</v>
      </c>
      <c r="X540">
        <v>0</v>
      </c>
      <c r="Y540">
        <v>0</v>
      </c>
      <c r="Z540">
        <v>0</v>
      </c>
      <c r="AA540">
        <v>1</v>
      </c>
      <c r="AB540">
        <v>1</v>
      </c>
      <c r="AC540" s="3">
        <v>45321</v>
      </c>
      <c r="AD540" s="2" t="str">
        <f t="shared" si="17"/>
        <v>Contacted</v>
      </c>
      <c r="AE540">
        <v>0</v>
      </c>
      <c r="AF540" t="s">
        <v>52</v>
      </c>
      <c r="AG540" t="b">
        <v>1</v>
      </c>
      <c r="AH540" t="b">
        <v>0</v>
      </c>
      <c r="AI540" t="str">
        <f ca="1">IF(OR(Table1[[#This Row],[is_active]]="FALSE",Table1[[#This Row],[Days_Since_Last_Purchase]]&gt;90),"Churned","Active")</f>
        <v>Churned</v>
      </c>
    </row>
    <row r="541" spans="1:35" x14ac:dyDescent="0.25">
      <c r="A541" t="s">
        <v>617</v>
      </c>
      <c r="B541" s="1">
        <v>45177</v>
      </c>
      <c r="C541" t="str">
        <f>TEXT(Table1[[#This Row],[signup_date]],"yyyy")</f>
        <v>2023</v>
      </c>
      <c r="D541" t="str">
        <f>TEXT(Table1[[#This Row],[signup_date]],"mmm")</f>
        <v>Sep</v>
      </c>
      <c r="E541" s="3">
        <v>45694</v>
      </c>
      <c r="F541" s="3">
        <v>45878</v>
      </c>
      <c r="G541" s="3" t="str">
        <f>TEXT(Table1[[#This Row],[last_purchase_date]],"yyyy")</f>
        <v>2025</v>
      </c>
      <c r="H541" s="2">
        <f ca="1">IFERROR(TODAY()-Table1[[#This Row],[signup_date]]," - ")</f>
        <v>803</v>
      </c>
      <c r="I541" s="2">
        <f ca="1">IFERROR(TODAY()-Table1[[#This Row],[last_purchase_date]]," - ")</f>
        <v>102</v>
      </c>
      <c r="J541" s="2">
        <f ca="1">IFERROR(1/Table1[[#This Row],[Days_Since_Last_Purchase]],0)</f>
        <v>9.8039215686274508E-3</v>
      </c>
      <c r="K541" s="3" t="str">
        <f t="shared" si="16"/>
        <v>Has Purchased</v>
      </c>
      <c r="L541">
        <v>3</v>
      </c>
      <c r="M541">
        <v>195.38</v>
      </c>
      <c r="N541">
        <v>65.13</v>
      </c>
      <c r="O541">
        <v>16.440000000000001</v>
      </c>
      <c r="P541" t="s">
        <v>47</v>
      </c>
      <c r="Q541" t="s">
        <v>62</v>
      </c>
      <c r="R541" t="s">
        <v>48</v>
      </c>
      <c r="S541">
        <v>30</v>
      </c>
      <c r="T541" t="s">
        <v>70</v>
      </c>
      <c r="U541" t="s">
        <v>55</v>
      </c>
      <c r="V541" t="s">
        <v>67</v>
      </c>
      <c r="W541" t="s">
        <v>96</v>
      </c>
      <c r="X541">
        <v>1</v>
      </c>
      <c r="Y541">
        <v>0</v>
      </c>
      <c r="Z541">
        <v>0</v>
      </c>
      <c r="AA541">
        <v>1</v>
      </c>
      <c r="AB541">
        <v>0</v>
      </c>
      <c r="AC541" s="3">
        <v>45917</v>
      </c>
      <c r="AD541" s="2" t="str">
        <f t="shared" si="17"/>
        <v>Contacted</v>
      </c>
      <c r="AE541">
        <v>10</v>
      </c>
      <c r="AF541" t="s">
        <v>52</v>
      </c>
      <c r="AG541" t="b">
        <v>1</v>
      </c>
      <c r="AH541" t="b">
        <v>1</v>
      </c>
      <c r="AI541" t="str">
        <f ca="1">IF(OR(Table1[[#This Row],[is_active]]="FALSE",Table1[[#This Row],[Days_Since_Last_Purchase]]&gt;90),"Churned","Active")</f>
        <v>Churned</v>
      </c>
    </row>
    <row r="542" spans="1:35" x14ac:dyDescent="0.25">
      <c r="A542" t="s">
        <v>618</v>
      </c>
      <c r="B542" s="1">
        <v>43947</v>
      </c>
      <c r="C542" t="str">
        <f>TEXT(Table1[[#This Row],[signup_date]],"yyyy")</f>
        <v>2020</v>
      </c>
      <c r="D542" t="str">
        <f>TEXT(Table1[[#This Row],[signup_date]],"mmm")</f>
        <v>Apr</v>
      </c>
      <c r="E542" s="3">
        <v>44586</v>
      </c>
      <c r="F542" s="3">
        <v>45799</v>
      </c>
      <c r="G542" s="3" t="str">
        <f>TEXT(Table1[[#This Row],[last_purchase_date]],"yyyy")</f>
        <v>2025</v>
      </c>
      <c r="H542" s="2">
        <f ca="1">IFERROR(TODAY()-Table1[[#This Row],[signup_date]]," - ")</f>
        <v>2033</v>
      </c>
      <c r="I542" s="2">
        <f ca="1">IFERROR(TODAY()-Table1[[#This Row],[last_purchase_date]]," - ")</f>
        <v>181</v>
      </c>
      <c r="J542" s="2">
        <f ca="1">IFERROR(1/Table1[[#This Row],[Days_Since_Last_Purchase]],0)</f>
        <v>5.5248618784530384E-3</v>
      </c>
      <c r="K542" s="3" t="str">
        <f t="shared" si="16"/>
        <v>Has Purchased</v>
      </c>
      <c r="L542">
        <v>5</v>
      </c>
      <c r="M542">
        <v>586.5</v>
      </c>
      <c r="N542">
        <v>117.3</v>
      </c>
      <c r="O542">
        <v>142.82</v>
      </c>
      <c r="P542" t="s">
        <v>87</v>
      </c>
      <c r="Q542" t="s">
        <v>76</v>
      </c>
      <c r="R542" t="s">
        <v>42</v>
      </c>
      <c r="S542">
        <v>38</v>
      </c>
      <c r="T542" t="s">
        <v>34</v>
      </c>
      <c r="U542" t="s">
        <v>35</v>
      </c>
      <c r="V542" t="s">
        <v>35</v>
      </c>
      <c r="W542" t="s">
        <v>85</v>
      </c>
      <c r="X542">
        <v>0</v>
      </c>
      <c r="Y542">
        <v>0</v>
      </c>
      <c r="Z542">
        <v>0</v>
      </c>
      <c r="AA542">
        <v>0</v>
      </c>
      <c r="AB542">
        <v>1</v>
      </c>
      <c r="AC542" s="2" t="s">
        <v>2542</v>
      </c>
      <c r="AD542" s="2" t="str">
        <f t="shared" si="17"/>
        <v>Never Contacted</v>
      </c>
      <c r="AE542">
        <v>6</v>
      </c>
      <c r="AF542" t="s">
        <v>38</v>
      </c>
      <c r="AG542" t="b">
        <v>1</v>
      </c>
      <c r="AH542" t="b">
        <v>1</v>
      </c>
      <c r="AI542" t="str">
        <f ca="1">IF(OR(Table1[[#This Row],[is_active]]="FALSE",Table1[[#This Row],[Days_Since_Last_Purchase]]&gt;90),"Churned","Active")</f>
        <v>Churned</v>
      </c>
    </row>
    <row r="543" spans="1:35" x14ac:dyDescent="0.25">
      <c r="A543" t="s">
        <v>619</v>
      </c>
      <c r="B543" s="1">
        <v>45445</v>
      </c>
      <c r="C543" t="str">
        <f>TEXT(Table1[[#This Row],[signup_date]],"yyyy")</f>
        <v>2024</v>
      </c>
      <c r="D543" t="str">
        <f>TEXT(Table1[[#This Row],[signup_date]],"mmm")</f>
        <v>Jun</v>
      </c>
      <c r="E543" s="3">
        <v>45773</v>
      </c>
      <c r="F543" s="3">
        <v>45901</v>
      </c>
      <c r="G543" s="3" t="str">
        <f>TEXT(Table1[[#This Row],[last_purchase_date]],"yyyy")</f>
        <v>2025</v>
      </c>
      <c r="H543" s="2">
        <f ca="1">IFERROR(TODAY()-Table1[[#This Row],[signup_date]]," - ")</f>
        <v>535</v>
      </c>
      <c r="I543" s="2">
        <f ca="1">IFERROR(TODAY()-Table1[[#This Row],[last_purchase_date]]," - ")</f>
        <v>79</v>
      </c>
      <c r="J543" s="2">
        <f ca="1">IFERROR(1/Table1[[#This Row],[Days_Since_Last_Purchase]],0)</f>
        <v>1.2658227848101266E-2</v>
      </c>
      <c r="K543" s="3" t="str">
        <f t="shared" si="16"/>
        <v>Has Purchased</v>
      </c>
      <c r="L543">
        <v>3</v>
      </c>
      <c r="M543">
        <v>147.63</v>
      </c>
      <c r="N543">
        <v>49.21</v>
      </c>
      <c r="O543">
        <v>95.47</v>
      </c>
      <c r="P543" t="s">
        <v>40</v>
      </c>
      <c r="Q543" t="s">
        <v>62</v>
      </c>
      <c r="R543" t="s">
        <v>48</v>
      </c>
      <c r="S543">
        <v>35</v>
      </c>
      <c r="T543" t="s">
        <v>34</v>
      </c>
      <c r="U543" t="s">
        <v>50</v>
      </c>
      <c r="V543" t="s">
        <v>44</v>
      </c>
      <c r="W543" t="s">
        <v>57</v>
      </c>
      <c r="X543">
        <v>1</v>
      </c>
      <c r="Y543">
        <v>0</v>
      </c>
      <c r="Z543">
        <v>0</v>
      </c>
      <c r="AA543">
        <v>1</v>
      </c>
      <c r="AB543">
        <v>2</v>
      </c>
      <c r="AC543" s="3">
        <v>45833</v>
      </c>
      <c r="AD543" s="2" t="str">
        <f t="shared" si="17"/>
        <v>Contacted</v>
      </c>
      <c r="AE543">
        <v>9</v>
      </c>
      <c r="AF543" t="s">
        <v>38</v>
      </c>
      <c r="AG543" t="b">
        <v>1</v>
      </c>
      <c r="AH543" t="b">
        <v>1</v>
      </c>
      <c r="AI543" t="str">
        <f ca="1">IF(OR(Table1[[#This Row],[is_active]]="FALSE",Table1[[#This Row],[Days_Since_Last_Purchase]]&gt;90),"Churned","Active")</f>
        <v>Active</v>
      </c>
    </row>
    <row r="544" spans="1:35" x14ac:dyDescent="0.25">
      <c r="A544" t="s">
        <v>620</v>
      </c>
      <c r="B544" s="1">
        <v>45256</v>
      </c>
      <c r="C544" t="str">
        <f>TEXT(Table1[[#This Row],[signup_date]],"yyyy")</f>
        <v>2023</v>
      </c>
      <c r="D544" t="str">
        <f>TEXT(Table1[[#This Row],[signup_date]],"mmm")</f>
        <v>Nov</v>
      </c>
      <c r="E544" s="3">
        <v>45921</v>
      </c>
      <c r="F544" s="3">
        <v>45938</v>
      </c>
      <c r="G544" s="3" t="str">
        <f>TEXT(Table1[[#This Row],[last_purchase_date]],"yyyy")</f>
        <v>2025</v>
      </c>
      <c r="H544" s="2">
        <f ca="1">IFERROR(TODAY()-Table1[[#This Row],[signup_date]]," - ")</f>
        <v>724</v>
      </c>
      <c r="I544" s="2">
        <f ca="1">IFERROR(TODAY()-Table1[[#This Row],[last_purchase_date]]," - ")</f>
        <v>42</v>
      </c>
      <c r="J544" s="2">
        <f ca="1">IFERROR(1/Table1[[#This Row],[Days_Since_Last_Purchase]],0)</f>
        <v>2.3809523809523808E-2</v>
      </c>
      <c r="K544" s="3" t="str">
        <f t="shared" si="16"/>
        <v>Has Purchased</v>
      </c>
      <c r="L544">
        <v>5</v>
      </c>
      <c r="M544">
        <v>203.92</v>
      </c>
      <c r="N544">
        <v>40.78</v>
      </c>
      <c r="O544">
        <v>25.19</v>
      </c>
      <c r="P544" t="s">
        <v>59</v>
      </c>
      <c r="Q544" t="s">
        <v>95</v>
      </c>
      <c r="R544" t="s">
        <v>42</v>
      </c>
      <c r="S544">
        <v>45</v>
      </c>
      <c r="T544" t="s">
        <v>34</v>
      </c>
      <c r="U544" t="s">
        <v>35</v>
      </c>
      <c r="V544" t="s">
        <v>35</v>
      </c>
      <c r="W544" t="s">
        <v>51</v>
      </c>
      <c r="X544">
        <v>0</v>
      </c>
      <c r="Y544">
        <v>1</v>
      </c>
      <c r="Z544">
        <v>0</v>
      </c>
      <c r="AA544">
        <v>1</v>
      </c>
      <c r="AB544">
        <v>2</v>
      </c>
      <c r="AC544" s="3">
        <v>45703</v>
      </c>
      <c r="AD544" s="2" t="str">
        <f t="shared" si="17"/>
        <v>Contacted</v>
      </c>
      <c r="AE544">
        <v>0</v>
      </c>
      <c r="AF544" t="s">
        <v>52</v>
      </c>
      <c r="AG544" t="b">
        <v>1</v>
      </c>
      <c r="AH544" t="b">
        <v>1</v>
      </c>
      <c r="AI544" t="str">
        <f ca="1">IF(OR(Table1[[#This Row],[is_active]]="FALSE",Table1[[#This Row],[Days_Since_Last_Purchase]]&gt;90),"Churned","Active")</f>
        <v>Active</v>
      </c>
    </row>
    <row r="545" spans="1:35" x14ac:dyDescent="0.25">
      <c r="A545" t="s">
        <v>621</v>
      </c>
      <c r="B545" s="1">
        <v>45199</v>
      </c>
      <c r="C545" t="str">
        <f>TEXT(Table1[[#This Row],[signup_date]],"yyyy")</f>
        <v>2023</v>
      </c>
      <c r="D545" t="str">
        <f>TEXT(Table1[[#This Row],[signup_date]],"mmm")</f>
        <v>Sep</v>
      </c>
      <c r="E545" s="3">
        <v>45894</v>
      </c>
      <c r="F545" s="3">
        <v>45944</v>
      </c>
      <c r="G545" s="3" t="str">
        <f>TEXT(Table1[[#This Row],[last_purchase_date]],"yyyy")</f>
        <v>2025</v>
      </c>
      <c r="H545" s="2">
        <f ca="1">IFERROR(TODAY()-Table1[[#This Row],[signup_date]]," - ")</f>
        <v>781</v>
      </c>
      <c r="I545" s="2">
        <f ca="1">IFERROR(TODAY()-Table1[[#This Row],[last_purchase_date]]," - ")</f>
        <v>36</v>
      </c>
      <c r="J545" s="2">
        <f ca="1">IFERROR(1/Table1[[#This Row],[Days_Since_Last_Purchase]],0)</f>
        <v>2.7777777777777776E-2</v>
      </c>
      <c r="K545" s="3" t="str">
        <f t="shared" si="16"/>
        <v>Has Purchased</v>
      </c>
      <c r="L545">
        <v>4</v>
      </c>
      <c r="M545">
        <v>264.99</v>
      </c>
      <c r="N545">
        <v>66.25</v>
      </c>
      <c r="O545">
        <v>58.36</v>
      </c>
      <c r="P545" t="s">
        <v>47</v>
      </c>
      <c r="Q545" t="s">
        <v>88</v>
      </c>
      <c r="R545" t="s">
        <v>48</v>
      </c>
      <c r="S545">
        <v>30</v>
      </c>
      <c r="T545" t="s">
        <v>70</v>
      </c>
      <c r="U545" t="s">
        <v>35</v>
      </c>
      <c r="V545" t="s">
        <v>56</v>
      </c>
      <c r="W545" t="s">
        <v>57</v>
      </c>
      <c r="X545">
        <v>0</v>
      </c>
      <c r="Y545">
        <v>0</v>
      </c>
      <c r="Z545">
        <v>0</v>
      </c>
      <c r="AA545">
        <v>1</v>
      </c>
      <c r="AB545">
        <v>1</v>
      </c>
      <c r="AC545" s="2" t="s">
        <v>2542</v>
      </c>
      <c r="AD545" s="2" t="str">
        <f t="shared" si="17"/>
        <v>Never Contacted</v>
      </c>
      <c r="AE545">
        <v>1</v>
      </c>
      <c r="AF545" t="s">
        <v>52</v>
      </c>
      <c r="AG545" t="b">
        <v>1</v>
      </c>
      <c r="AH545" t="b">
        <v>0</v>
      </c>
      <c r="AI545" t="str">
        <f ca="1">IF(OR(Table1[[#This Row],[is_active]]="FALSE",Table1[[#This Row],[Days_Since_Last_Purchase]]&gt;90),"Churned","Active")</f>
        <v>Active</v>
      </c>
    </row>
    <row r="546" spans="1:35" x14ac:dyDescent="0.25">
      <c r="A546" t="s">
        <v>622</v>
      </c>
      <c r="B546" s="1">
        <v>44917</v>
      </c>
      <c r="C546" t="str">
        <f>TEXT(Table1[[#This Row],[signup_date]],"yyyy")</f>
        <v>2022</v>
      </c>
      <c r="D546" t="str">
        <f>TEXT(Table1[[#This Row],[signup_date]],"mmm")</f>
        <v>Dec</v>
      </c>
      <c r="E546" s="3" t="s">
        <v>2542</v>
      </c>
      <c r="F546" s="3" t="s">
        <v>2542</v>
      </c>
      <c r="G546" s="3" t="str">
        <f>TEXT(Table1[[#This Row],[last_purchase_date]],"yyyy")</f>
        <v>-</v>
      </c>
      <c r="H546" s="2">
        <f ca="1">IFERROR(TODAY()-Table1[[#This Row],[signup_date]]," - ")</f>
        <v>1063</v>
      </c>
      <c r="I546" s="2" t="str">
        <f ca="1">IFERROR(TODAY()-Table1[[#This Row],[last_purchase_date]]," - ")</f>
        <v xml:space="preserve"> - </v>
      </c>
      <c r="J546" s="2">
        <f ca="1">IFERROR(1/Table1[[#This Row],[Days_Since_Last_Purchase]],0)</f>
        <v>0</v>
      </c>
      <c r="K546" s="3" t="str">
        <f t="shared" si="16"/>
        <v>Never Purchase</v>
      </c>
      <c r="L546">
        <v>0</v>
      </c>
      <c r="M546">
        <v>0</v>
      </c>
      <c r="N546">
        <v>0</v>
      </c>
      <c r="O546">
        <v>0</v>
      </c>
      <c r="P546" t="s">
        <v>87</v>
      </c>
      <c r="Q546" t="s">
        <v>95</v>
      </c>
      <c r="R546" t="s">
        <v>33</v>
      </c>
      <c r="S546">
        <v>30</v>
      </c>
      <c r="T546" t="s">
        <v>70</v>
      </c>
      <c r="U546" t="s">
        <v>50</v>
      </c>
      <c r="V546" t="s">
        <v>67</v>
      </c>
      <c r="W546" t="s">
        <v>96</v>
      </c>
      <c r="X546">
        <v>0</v>
      </c>
      <c r="Y546">
        <v>0</v>
      </c>
      <c r="Z546">
        <v>0</v>
      </c>
      <c r="AA546">
        <v>0</v>
      </c>
      <c r="AB546">
        <v>0</v>
      </c>
      <c r="AC546" s="3">
        <v>45014</v>
      </c>
      <c r="AD546" s="2" t="str">
        <f t="shared" si="17"/>
        <v>Contacted</v>
      </c>
      <c r="AE546">
        <v>10</v>
      </c>
      <c r="AF546" t="s">
        <v>38</v>
      </c>
      <c r="AG546" t="b">
        <v>1</v>
      </c>
      <c r="AH546" t="b">
        <v>0</v>
      </c>
      <c r="AI546" t="str">
        <f ca="1">IF(OR(Table1[[#This Row],[is_active]]="FALSE",Table1[[#This Row],[Days_Since_Last_Purchase]]&gt;90),"Churned","Active")</f>
        <v>Churned</v>
      </c>
    </row>
    <row r="547" spans="1:35" x14ac:dyDescent="0.25">
      <c r="A547" t="s">
        <v>623</v>
      </c>
      <c r="B547" s="1">
        <v>45298</v>
      </c>
      <c r="C547" t="str">
        <f>TEXT(Table1[[#This Row],[signup_date]],"yyyy")</f>
        <v>2024</v>
      </c>
      <c r="D547" t="str">
        <f>TEXT(Table1[[#This Row],[signup_date]],"mmm")</f>
        <v>Jan</v>
      </c>
      <c r="E547" s="3">
        <v>45788</v>
      </c>
      <c r="F547" s="3">
        <v>45890</v>
      </c>
      <c r="G547" s="3" t="str">
        <f>TEXT(Table1[[#This Row],[last_purchase_date]],"yyyy")</f>
        <v>2025</v>
      </c>
      <c r="H547" s="2">
        <f ca="1">IFERROR(TODAY()-Table1[[#This Row],[signup_date]]," - ")</f>
        <v>682</v>
      </c>
      <c r="I547" s="2">
        <f ca="1">IFERROR(TODAY()-Table1[[#This Row],[last_purchase_date]]," - ")</f>
        <v>90</v>
      </c>
      <c r="J547" s="2">
        <f ca="1">IFERROR(1/Table1[[#This Row],[Days_Since_Last_Purchase]],0)</f>
        <v>1.1111111111111112E-2</v>
      </c>
      <c r="K547" s="3" t="str">
        <f t="shared" si="16"/>
        <v>Has Purchased</v>
      </c>
      <c r="L547">
        <v>3</v>
      </c>
      <c r="M547">
        <v>268.83999999999997</v>
      </c>
      <c r="N547">
        <v>89.61</v>
      </c>
      <c r="O547">
        <v>114.2</v>
      </c>
      <c r="P547" t="s">
        <v>31</v>
      </c>
      <c r="Q547" t="s">
        <v>54</v>
      </c>
      <c r="R547" t="s">
        <v>42</v>
      </c>
      <c r="S547">
        <v>37</v>
      </c>
      <c r="T547" t="s">
        <v>34</v>
      </c>
      <c r="U547" t="s">
        <v>82</v>
      </c>
      <c r="V547" t="s">
        <v>63</v>
      </c>
      <c r="W547" t="s">
        <v>100</v>
      </c>
      <c r="X547">
        <v>0</v>
      </c>
      <c r="Y547">
        <v>0</v>
      </c>
      <c r="Z547">
        <v>0</v>
      </c>
      <c r="AA547">
        <v>0</v>
      </c>
      <c r="AB547">
        <v>0</v>
      </c>
      <c r="AC547" s="3">
        <v>45639</v>
      </c>
      <c r="AD547" s="2" t="str">
        <f t="shared" si="17"/>
        <v>Contacted</v>
      </c>
      <c r="AE547">
        <v>8</v>
      </c>
      <c r="AF547" t="s">
        <v>38</v>
      </c>
      <c r="AG547" t="b">
        <v>1</v>
      </c>
      <c r="AH547" t="b">
        <v>0</v>
      </c>
      <c r="AI547" t="str">
        <f ca="1">IF(OR(Table1[[#This Row],[is_active]]="FALSE",Table1[[#This Row],[Days_Since_Last_Purchase]]&gt;90),"Churned","Active")</f>
        <v>Active</v>
      </c>
    </row>
    <row r="548" spans="1:35" x14ac:dyDescent="0.25">
      <c r="A548" t="s">
        <v>624</v>
      </c>
      <c r="B548" s="1">
        <v>44138</v>
      </c>
      <c r="C548" t="str">
        <f>TEXT(Table1[[#This Row],[signup_date]],"yyyy")</f>
        <v>2020</v>
      </c>
      <c r="D548" t="str">
        <f>TEXT(Table1[[#This Row],[signup_date]],"mmm")</f>
        <v>Nov</v>
      </c>
      <c r="E548" s="3">
        <v>45457</v>
      </c>
      <c r="F548" s="3">
        <v>45570</v>
      </c>
      <c r="G548" s="3" t="str">
        <f>TEXT(Table1[[#This Row],[last_purchase_date]],"yyyy")</f>
        <v>2024</v>
      </c>
      <c r="H548" s="2">
        <f ca="1">IFERROR(TODAY()-Table1[[#This Row],[signup_date]]," - ")</f>
        <v>1842</v>
      </c>
      <c r="I548" s="2">
        <f ca="1">IFERROR(TODAY()-Table1[[#This Row],[last_purchase_date]]," - ")</f>
        <v>410</v>
      </c>
      <c r="J548" s="2">
        <f ca="1">IFERROR(1/Table1[[#This Row],[Days_Since_Last_Purchase]],0)</f>
        <v>2.4390243902439024E-3</v>
      </c>
      <c r="K548" s="3" t="str">
        <f t="shared" si="16"/>
        <v>Has Purchased</v>
      </c>
      <c r="L548">
        <v>3</v>
      </c>
      <c r="M548">
        <v>107.46</v>
      </c>
      <c r="N548">
        <v>35.82</v>
      </c>
      <c r="O548">
        <v>36.200000000000003</v>
      </c>
      <c r="P548" t="s">
        <v>87</v>
      </c>
      <c r="Q548" t="s">
        <v>54</v>
      </c>
      <c r="R548" t="s">
        <v>42</v>
      </c>
      <c r="S548">
        <v>40</v>
      </c>
      <c r="T548" t="s">
        <v>34</v>
      </c>
      <c r="U548" t="s">
        <v>35</v>
      </c>
      <c r="V548" t="s">
        <v>35</v>
      </c>
      <c r="W548" t="s">
        <v>96</v>
      </c>
      <c r="X548">
        <v>0</v>
      </c>
      <c r="Y548">
        <v>1</v>
      </c>
      <c r="Z548">
        <v>0</v>
      </c>
      <c r="AA548">
        <v>1</v>
      </c>
      <c r="AB548">
        <v>2</v>
      </c>
      <c r="AC548" s="3">
        <v>44403</v>
      </c>
      <c r="AD548" s="2" t="str">
        <f t="shared" si="17"/>
        <v>Contacted</v>
      </c>
      <c r="AE548">
        <v>0</v>
      </c>
      <c r="AF548" t="s">
        <v>73</v>
      </c>
      <c r="AG548" t="b">
        <v>1</v>
      </c>
      <c r="AH548" t="b">
        <v>0</v>
      </c>
      <c r="AI548" t="str">
        <f ca="1">IF(OR(Table1[[#This Row],[is_active]]="FALSE",Table1[[#This Row],[Days_Since_Last_Purchase]]&gt;90),"Churned","Active")</f>
        <v>Churned</v>
      </c>
    </row>
    <row r="549" spans="1:35" x14ac:dyDescent="0.25">
      <c r="A549" t="s">
        <v>625</v>
      </c>
      <c r="B549" s="1">
        <v>45572</v>
      </c>
      <c r="C549" t="str">
        <f>TEXT(Table1[[#This Row],[signup_date]],"yyyy")</f>
        <v>2024</v>
      </c>
      <c r="D549" t="str">
        <f>TEXT(Table1[[#This Row],[signup_date]],"mmm")</f>
        <v>Oct</v>
      </c>
      <c r="E549" s="3">
        <v>45885</v>
      </c>
      <c r="F549" s="3">
        <v>45903</v>
      </c>
      <c r="G549" s="3" t="str">
        <f>TEXT(Table1[[#This Row],[last_purchase_date]],"yyyy")</f>
        <v>2025</v>
      </c>
      <c r="H549" s="2">
        <f ca="1">IFERROR(TODAY()-Table1[[#This Row],[signup_date]]," - ")</f>
        <v>408</v>
      </c>
      <c r="I549" s="2">
        <f ca="1">IFERROR(TODAY()-Table1[[#This Row],[last_purchase_date]]," - ")</f>
        <v>77</v>
      </c>
      <c r="J549" s="2">
        <f ca="1">IFERROR(1/Table1[[#This Row],[Days_Since_Last_Purchase]],0)</f>
        <v>1.2987012987012988E-2</v>
      </c>
      <c r="K549" s="3" t="str">
        <f t="shared" si="16"/>
        <v>Has Purchased</v>
      </c>
      <c r="L549">
        <v>4</v>
      </c>
      <c r="M549">
        <v>32.28</v>
      </c>
      <c r="N549">
        <v>8.07</v>
      </c>
      <c r="O549">
        <v>9.85</v>
      </c>
      <c r="P549" t="s">
        <v>59</v>
      </c>
      <c r="Q549" t="s">
        <v>62</v>
      </c>
      <c r="R549" t="s">
        <v>48</v>
      </c>
      <c r="S549">
        <v>38</v>
      </c>
      <c r="T549" t="s">
        <v>34</v>
      </c>
      <c r="U549" t="s">
        <v>50</v>
      </c>
      <c r="V549" t="s">
        <v>56</v>
      </c>
      <c r="W549" t="s">
        <v>85</v>
      </c>
      <c r="X549">
        <v>0</v>
      </c>
      <c r="Y549">
        <v>1</v>
      </c>
      <c r="Z549">
        <v>0</v>
      </c>
      <c r="AA549">
        <v>2</v>
      </c>
      <c r="AB549">
        <v>2</v>
      </c>
      <c r="AC549" s="3">
        <v>45865</v>
      </c>
      <c r="AD549" s="2" t="str">
        <f t="shared" si="17"/>
        <v>Contacted</v>
      </c>
      <c r="AE549">
        <v>5</v>
      </c>
      <c r="AF549" t="s">
        <v>38</v>
      </c>
      <c r="AG549" t="b">
        <v>1</v>
      </c>
      <c r="AH549" t="b">
        <v>0</v>
      </c>
      <c r="AI549" t="str">
        <f ca="1">IF(OR(Table1[[#This Row],[is_active]]="FALSE",Table1[[#This Row],[Days_Since_Last_Purchase]]&gt;90),"Churned","Active")</f>
        <v>Active</v>
      </c>
    </row>
    <row r="550" spans="1:35" x14ac:dyDescent="0.25">
      <c r="A550" t="s">
        <v>626</v>
      </c>
      <c r="B550" s="1">
        <v>45545</v>
      </c>
      <c r="C550" t="str">
        <f>TEXT(Table1[[#This Row],[signup_date]],"yyyy")</f>
        <v>2024</v>
      </c>
      <c r="D550" t="str">
        <f>TEXT(Table1[[#This Row],[signup_date]],"mmm")</f>
        <v>Sep</v>
      </c>
      <c r="E550" s="3">
        <v>45812</v>
      </c>
      <c r="F550" s="3">
        <v>45829</v>
      </c>
      <c r="G550" s="3" t="str">
        <f>TEXT(Table1[[#This Row],[last_purchase_date]],"yyyy")</f>
        <v>2025</v>
      </c>
      <c r="H550" s="2">
        <f ca="1">IFERROR(TODAY()-Table1[[#This Row],[signup_date]]," - ")</f>
        <v>435</v>
      </c>
      <c r="I550" s="2">
        <f ca="1">IFERROR(TODAY()-Table1[[#This Row],[last_purchase_date]]," - ")</f>
        <v>151</v>
      </c>
      <c r="J550" s="2">
        <f ca="1">IFERROR(1/Table1[[#This Row],[Days_Since_Last_Purchase]],0)</f>
        <v>6.6225165562913907E-3</v>
      </c>
      <c r="K550" s="3" t="str">
        <f t="shared" si="16"/>
        <v>Has Purchased</v>
      </c>
      <c r="L550">
        <v>2</v>
      </c>
      <c r="M550">
        <v>55.47</v>
      </c>
      <c r="N550">
        <v>27.74</v>
      </c>
      <c r="O550">
        <v>65.28</v>
      </c>
      <c r="P550" t="s">
        <v>65</v>
      </c>
      <c r="Q550" t="s">
        <v>54</v>
      </c>
      <c r="R550" t="s">
        <v>33</v>
      </c>
      <c r="S550">
        <v>46</v>
      </c>
      <c r="T550" t="s">
        <v>34</v>
      </c>
      <c r="U550" t="s">
        <v>55</v>
      </c>
      <c r="V550" t="s">
        <v>63</v>
      </c>
      <c r="W550" t="s">
        <v>96</v>
      </c>
      <c r="X550">
        <v>0</v>
      </c>
      <c r="Y550">
        <v>0</v>
      </c>
      <c r="Z550">
        <v>0</v>
      </c>
      <c r="AA550">
        <v>0</v>
      </c>
      <c r="AB550">
        <v>2</v>
      </c>
      <c r="AC550" s="3">
        <v>45682</v>
      </c>
      <c r="AD550" s="2" t="str">
        <f t="shared" si="17"/>
        <v>Contacted</v>
      </c>
      <c r="AE550">
        <v>0</v>
      </c>
      <c r="AF550" t="s">
        <v>73</v>
      </c>
      <c r="AG550" t="b">
        <v>1</v>
      </c>
      <c r="AH550" t="b">
        <v>1</v>
      </c>
      <c r="AI550" t="str">
        <f ca="1">IF(OR(Table1[[#This Row],[is_active]]="FALSE",Table1[[#This Row],[Days_Since_Last_Purchase]]&gt;90),"Churned","Active")</f>
        <v>Churned</v>
      </c>
    </row>
    <row r="551" spans="1:35" x14ac:dyDescent="0.25">
      <c r="A551" t="s">
        <v>627</v>
      </c>
      <c r="B551" s="1">
        <v>44303</v>
      </c>
      <c r="C551" t="str">
        <f>TEXT(Table1[[#This Row],[signup_date]],"yyyy")</f>
        <v>2021</v>
      </c>
      <c r="D551" t="str">
        <f>TEXT(Table1[[#This Row],[signup_date]],"mmm")</f>
        <v>Apr</v>
      </c>
      <c r="E551" s="3">
        <v>45568</v>
      </c>
      <c r="F551" s="3">
        <v>45618</v>
      </c>
      <c r="G551" s="3" t="str">
        <f>TEXT(Table1[[#This Row],[last_purchase_date]],"yyyy")</f>
        <v>2024</v>
      </c>
      <c r="H551" s="2">
        <f ca="1">IFERROR(TODAY()-Table1[[#This Row],[signup_date]]," - ")</f>
        <v>1677</v>
      </c>
      <c r="I551" s="2">
        <f ca="1">IFERROR(TODAY()-Table1[[#This Row],[last_purchase_date]]," - ")</f>
        <v>362</v>
      </c>
      <c r="J551" s="2">
        <f ca="1">IFERROR(1/Table1[[#This Row],[Days_Since_Last_Purchase]],0)</f>
        <v>2.7624309392265192E-3</v>
      </c>
      <c r="K551" s="3" t="str">
        <f t="shared" si="16"/>
        <v>Has Purchased</v>
      </c>
      <c r="L551">
        <v>4</v>
      </c>
      <c r="M551">
        <v>299.19</v>
      </c>
      <c r="N551">
        <v>74.8</v>
      </c>
      <c r="O551">
        <v>56.04</v>
      </c>
      <c r="P551" t="s">
        <v>87</v>
      </c>
      <c r="Q551" t="s">
        <v>88</v>
      </c>
      <c r="R551" t="s">
        <v>42</v>
      </c>
      <c r="S551">
        <v>51</v>
      </c>
      <c r="T551" t="s">
        <v>34</v>
      </c>
      <c r="U551" t="s">
        <v>66</v>
      </c>
      <c r="V551" t="s">
        <v>56</v>
      </c>
      <c r="W551" t="s">
        <v>51</v>
      </c>
      <c r="X551">
        <v>0</v>
      </c>
      <c r="Y551">
        <v>0</v>
      </c>
      <c r="Z551">
        <v>0</v>
      </c>
      <c r="AA551">
        <v>1</v>
      </c>
      <c r="AB551">
        <v>2</v>
      </c>
      <c r="AC551" s="3">
        <v>44714</v>
      </c>
      <c r="AD551" s="2" t="str">
        <f t="shared" si="17"/>
        <v>Contacted</v>
      </c>
      <c r="AE551">
        <v>0</v>
      </c>
      <c r="AF551" t="s">
        <v>73</v>
      </c>
      <c r="AG551" t="b">
        <v>1</v>
      </c>
      <c r="AH551" t="b">
        <v>0</v>
      </c>
      <c r="AI551" t="str">
        <f ca="1">IF(OR(Table1[[#This Row],[is_active]]="FALSE",Table1[[#This Row],[Days_Since_Last_Purchase]]&gt;90),"Churned","Active")</f>
        <v>Churned</v>
      </c>
    </row>
    <row r="552" spans="1:35" x14ac:dyDescent="0.25">
      <c r="A552" t="s">
        <v>628</v>
      </c>
      <c r="B552" s="1">
        <v>44198</v>
      </c>
      <c r="C552" t="str">
        <f>TEXT(Table1[[#This Row],[signup_date]],"yyyy")</f>
        <v>2021</v>
      </c>
      <c r="D552" t="str">
        <f>TEXT(Table1[[#This Row],[signup_date]],"mmm")</f>
        <v>Jan</v>
      </c>
      <c r="E552" s="3">
        <v>45759</v>
      </c>
      <c r="F552" s="3">
        <v>45870</v>
      </c>
      <c r="G552" s="3" t="str">
        <f>TEXT(Table1[[#This Row],[last_purchase_date]],"yyyy")</f>
        <v>2025</v>
      </c>
      <c r="H552" s="2">
        <f ca="1">IFERROR(TODAY()-Table1[[#This Row],[signup_date]]," - ")</f>
        <v>1782</v>
      </c>
      <c r="I552" s="2">
        <f ca="1">IFERROR(TODAY()-Table1[[#This Row],[last_purchase_date]]," - ")</f>
        <v>110</v>
      </c>
      <c r="J552" s="2">
        <f ca="1">IFERROR(1/Table1[[#This Row],[Days_Since_Last_Purchase]],0)</f>
        <v>9.0909090909090905E-3</v>
      </c>
      <c r="K552" s="3" t="str">
        <f t="shared" si="16"/>
        <v>Has Purchased</v>
      </c>
      <c r="L552">
        <v>3</v>
      </c>
      <c r="M552">
        <v>180.03</v>
      </c>
      <c r="N552">
        <v>60.01</v>
      </c>
      <c r="O552">
        <v>49.19</v>
      </c>
      <c r="P552" t="s">
        <v>87</v>
      </c>
      <c r="Q552" t="s">
        <v>41</v>
      </c>
      <c r="R552" t="s">
        <v>48</v>
      </c>
      <c r="S552">
        <v>38</v>
      </c>
      <c r="T552" t="s">
        <v>34</v>
      </c>
      <c r="U552" t="s">
        <v>82</v>
      </c>
      <c r="V552" t="s">
        <v>35</v>
      </c>
      <c r="W552" t="s">
        <v>57</v>
      </c>
      <c r="X552">
        <v>0</v>
      </c>
      <c r="Y552">
        <v>0</v>
      </c>
      <c r="Z552">
        <v>0</v>
      </c>
      <c r="AA552">
        <v>1</v>
      </c>
      <c r="AB552">
        <v>3</v>
      </c>
      <c r="AC552" s="3">
        <v>45071</v>
      </c>
      <c r="AD552" s="2" t="str">
        <f t="shared" si="17"/>
        <v>Contacted</v>
      </c>
      <c r="AE552">
        <v>0</v>
      </c>
      <c r="AF552" t="s">
        <v>52</v>
      </c>
      <c r="AG552" t="b">
        <v>1</v>
      </c>
      <c r="AH552" t="b">
        <v>1</v>
      </c>
      <c r="AI552" t="str">
        <f ca="1">IF(OR(Table1[[#This Row],[is_active]]="FALSE",Table1[[#This Row],[Days_Since_Last_Purchase]]&gt;90),"Churned","Active")</f>
        <v>Churned</v>
      </c>
    </row>
    <row r="553" spans="1:35" x14ac:dyDescent="0.25">
      <c r="A553" t="s">
        <v>629</v>
      </c>
      <c r="B553" s="1">
        <v>45263</v>
      </c>
      <c r="C553" t="str">
        <f>TEXT(Table1[[#This Row],[signup_date]],"yyyy")</f>
        <v>2023</v>
      </c>
      <c r="D553" t="str">
        <f>TEXT(Table1[[#This Row],[signup_date]],"mmm")</f>
        <v>Dec</v>
      </c>
      <c r="E553" s="3">
        <v>45370</v>
      </c>
      <c r="F553" s="3">
        <v>45761</v>
      </c>
      <c r="G553" s="3" t="str">
        <f>TEXT(Table1[[#This Row],[last_purchase_date]],"yyyy")</f>
        <v>2025</v>
      </c>
      <c r="H553" s="2">
        <f ca="1">IFERROR(TODAY()-Table1[[#This Row],[signup_date]]," - ")</f>
        <v>717</v>
      </c>
      <c r="I553" s="2">
        <f ca="1">IFERROR(TODAY()-Table1[[#This Row],[last_purchase_date]]," - ")</f>
        <v>219</v>
      </c>
      <c r="J553" s="2">
        <f ca="1">IFERROR(1/Table1[[#This Row],[Days_Since_Last_Purchase]],0)</f>
        <v>4.5662100456621002E-3</v>
      </c>
      <c r="K553" s="3" t="str">
        <f t="shared" si="16"/>
        <v>Has Purchased</v>
      </c>
      <c r="L553">
        <v>2</v>
      </c>
      <c r="M553">
        <v>34.75</v>
      </c>
      <c r="N553">
        <v>17.38</v>
      </c>
      <c r="O553">
        <v>44.06</v>
      </c>
      <c r="P553" t="s">
        <v>47</v>
      </c>
      <c r="Q553" t="s">
        <v>69</v>
      </c>
      <c r="R553" t="s">
        <v>33</v>
      </c>
      <c r="S553">
        <v>16</v>
      </c>
      <c r="T553" t="s">
        <v>49</v>
      </c>
      <c r="U553" t="s">
        <v>66</v>
      </c>
      <c r="V553" t="s">
        <v>35</v>
      </c>
      <c r="W553" t="s">
        <v>57</v>
      </c>
      <c r="X553">
        <v>0</v>
      </c>
      <c r="Y553">
        <v>0</v>
      </c>
      <c r="Z553">
        <v>0</v>
      </c>
      <c r="AA553">
        <v>0</v>
      </c>
      <c r="AB553">
        <v>0</v>
      </c>
      <c r="AC553" s="3">
        <v>45389</v>
      </c>
      <c r="AD553" s="2" t="str">
        <f t="shared" si="17"/>
        <v>Contacted</v>
      </c>
      <c r="AE553">
        <v>0</v>
      </c>
      <c r="AF553" t="s">
        <v>73</v>
      </c>
      <c r="AG553" t="b">
        <v>0</v>
      </c>
      <c r="AH553" t="b">
        <v>0</v>
      </c>
      <c r="AI553" t="str">
        <f ca="1">IF(OR(Table1[[#This Row],[is_active]]="FALSE",Table1[[#This Row],[Days_Since_Last_Purchase]]&gt;90),"Churned","Active")</f>
        <v>Churned</v>
      </c>
    </row>
    <row r="554" spans="1:35" x14ac:dyDescent="0.25">
      <c r="A554" t="s">
        <v>630</v>
      </c>
      <c r="B554" s="1">
        <v>45006</v>
      </c>
      <c r="C554" t="str">
        <f>TEXT(Table1[[#This Row],[signup_date]],"yyyy")</f>
        <v>2023</v>
      </c>
      <c r="D554" t="str">
        <f>TEXT(Table1[[#This Row],[signup_date]],"mmm")</f>
        <v>Mar</v>
      </c>
      <c r="E554" s="3">
        <v>45294</v>
      </c>
      <c r="F554" s="3">
        <v>45554</v>
      </c>
      <c r="G554" s="3" t="str">
        <f>TEXT(Table1[[#This Row],[last_purchase_date]],"yyyy")</f>
        <v>2024</v>
      </c>
      <c r="H554" s="2">
        <f ca="1">IFERROR(TODAY()-Table1[[#This Row],[signup_date]]," - ")</f>
        <v>974</v>
      </c>
      <c r="I554" s="2">
        <f ca="1">IFERROR(TODAY()-Table1[[#This Row],[last_purchase_date]]," - ")</f>
        <v>426</v>
      </c>
      <c r="J554" s="2">
        <f ca="1">IFERROR(1/Table1[[#This Row],[Days_Since_Last_Purchase]],0)</f>
        <v>2.3474178403755869E-3</v>
      </c>
      <c r="K554" s="3" t="str">
        <f t="shared" si="16"/>
        <v>Has Purchased</v>
      </c>
      <c r="L554">
        <v>2</v>
      </c>
      <c r="M554">
        <v>164.18</v>
      </c>
      <c r="N554">
        <v>82.09</v>
      </c>
      <c r="O554">
        <v>106.57</v>
      </c>
      <c r="P554" t="s">
        <v>40</v>
      </c>
      <c r="Q554" t="s">
        <v>76</v>
      </c>
      <c r="R554" t="s">
        <v>42</v>
      </c>
      <c r="S554">
        <v>33</v>
      </c>
      <c r="T554" t="s">
        <v>34</v>
      </c>
      <c r="U554" t="s">
        <v>50</v>
      </c>
      <c r="V554" t="s">
        <v>67</v>
      </c>
      <c r="W554" t="s">
        <v>36</v>
      </c>
      <c r="X554">
        <v>0</v>
      </c>
      <c r="Y554">
        <v>0</v>
      </c>
      <c r="Z554">
        <v>0</v>
      </c>
      <c r="AA554">
        <v>0</v>
      </c>
      <c r="AB554">
        <v>2</v>
      </c>
      <c r="AC554" s="3">
        <v>45084</v>
      </c>
      <c r="AD554" s="2" t="str">
        <f t="shared" si="17"/>
        <v>Contacted</v>
      </c>
      <c r="AE554">
        <v>1</v>
      </c>
      <c r="AF554" t="s">
        <v>73</v>
      </c>
      <c r="AG554" t="b">
        <v>1</v>
      </c>
      <c r="AH554" t="b">
        <v>1</v>
      </c>
      <c r="AI554" t="str">
        <f ca="1">IF(OR(Table1[[#This Row],[is_active]]="FALSE",Table1[[#This Row],[Days_Since_Last_Purchase]]&gt;90),"Churned","Active")</f>
        <v>Churned</v>
      </c>
    </row>
    <row r="555" spans="1:35" x14ac:dyDescent="0.25">
      <c r="A555" t="s">
        <v>631</v>
      </c>
      <c r="B555" s="1">
        <v>44420</v>
      </c>
      <c r="C555" t="str">
        <f>TEXT(Table1[[#This Row],[signup_date]],"yyyy")</f>
        <v>2021</v>
      </c>
      <c r="D555" t="str">
        <f>TEXT(Table1[[#This Row],[signup_date]],"mmm")</f>
        <v>Aug</v>
      </c>
      <c r="E555" s="3">
        <v>45077</v>
      </c>
      <c r="F555" s="3">
        <v>45861</v>
      </c>
      <c r="G555" s="3" t="str">
        <f>TEXT(Table1[[#This Row],[last_purchase_date]],"yyyy")</f>
        <v>2025</v>
      </c>
      <c r="H555" s="2">
        <f ca="1">IFERROR(TODAY()-Table1[[#This Row],[signup_date]]," - ")</f>
        <v>1560</v>
      </c>
      <c r="I555" s="2">
        <f ca="1">IFERROR(TODAY()-Table1[[#This Row],[last_purchase_date]]," - ")</f>
        <v>119</v>
      </c>
      <c r="J555" s="2">
        <f ca="1">IFERROR(1/Table1[[#This Row],[Days_Since_Last_Purchase]],0)</f>
        <v>8.4033613445378148E-3</v>
      </c>
      <c r="K555" s="3" t="str">
        <f t="shared" si="16"/>
        <v>Has Purchased</v>
      </c>
      <c r="L555">
        <v>4</v>
      </c>
      <c r="M555">
        <v>184.83</v>
      </c>
      <c r="N555">
        <v>46.21</v>
      </c>
      <c r="O555">
        <v>34.380000000000003</v>
      </c>
      <c r="P555" t="s">
        <v>31</v>
      </c>
      <c r="Q555" t="s">
        <v>88</v>
      </c>
      <c r="R555" t="s">
        <v>48</v>
      </c>
      <c r="S555">
        <v>43</v>
      </c>
      <c r="T555" t="s">
        <v>34</v>
      </c>
      <c r="U555" t="s">
        <v>90</v>
      </c>
      <c r="V555" t="s">
        <v>35</v>
      </c>
      <c r="W555" t="s">
        <v>96</v>
      </c>
      <c r="X555">
        <v>0</v>
      </c>
      <c r="Y555">
        <v>0</v>
      </c>
      <c r="Z555">
        <v>2</v>
      </c>
      <c r="AA555">
        <v>0</v>
      </c>
      <c r="AB555">
        <v>0</v>
      </c>
      <c r="AC555" s="3">
        <v>45681</v>
      </c>
      <c r="AD555" s="2" t="str">
        <f t="shared" si="17"/>
        <v>Contacted</v>
      </c>
      <c r="AE555">
        <v>3</v>
      </c>
      <c r="AF555" t="s">
        <v>38</v>
      </c>
      <c r="AG555" t="b">
        <v>0</v>
      </c>
      <c r="AH555" t="b">
        <v>1</v>
      </c>
      <c r="AI555" t="str">
        <f ca="1">IF(OR(Table1[[#This Row],[is_active]]="FALSE",Table1[[#This Row],[Days_Since_Last_Purchase]]&gt;90),"Churned","Active")</f>
        <v>Churned</v>
      </c>
    </row>
    <row r="556" spans="1:35" x14ac:dyDescent="0.25">
      <c r="A556" t="s">
        <v>632</v>
      </c>
      <c r="B556" s="1">
        <v>44995</v>
      </c>
      <c r="C556" t="str">
        <f>TEXT(Table1[[#This Row],[signup_date]],"yyyy")</f>
        <v>2023</v>
      </c>
      <c r="D556" t="str">
        <f>TEXT(Table1[[#This Row],[signup_date]],"mmm")</f>
        <v>Mar</v>
      </c>
      <c r="E556" s="3">
        <v>45932</v>
      </c>
      <c r="F556" s="3">
        <v>45936</v>
      </c>
      <c r="G556" s="3" t="str">
        <f>TEXT(Table1[[#This Row],[last_purchase_date]],"yyyy")</f>
        <v>2025</v>
      </c>
      <c r="H556" s="2">
        <f ca="1">IFERROR(TODAY()-Table1[[#This Row],[signup_date]]," - ")</f>
        <v>985</v>
      </c>
      <c r="I556" s="2">
        <f ca="1">IFERROR(TODAY()-Table1[[#This Row],[last_purchase_date]]," - ")</f>
        <v>44</v>
      </c>
      <c r="J556" s="2">
        <f ca="1">IFERROR(1/Table1[[#This Row],[Days_Since_Last_Purchase]],0)</f>
        <v>2.2727272727272728E-2</v>
      </c>
      <c r="K556" s="3" t="str">
        <f t="shared" si="16"/>
        <v>Has Purchased</v>
      </c>
      <c r="L556">
        <v>8</v>
      </c>
      <c r="M556">
        <v>755.92</v>
      </c>
      <c r="N556">
        <v>94.49</v>
      </c>
      <c r="O556">
        <v>21.85</v>
      </c>
      <c r="P556" t="s">
        <v>87</v>
      </c>
      <c r="Q556" t="s">
        <v>54</v>
      </c>
      <c r="R556" t="s">
        <v>42</v>
      </c>
      <c r="S556">
        <v>27</v>
      </c>
      <c r="T556" t="s">
        <v>70</v>
      </c>
      <c r="U556" t="s">
        <v>82</v>
      </c>
      <c r="V556" t="s">
        <v>35</v>
      </c>
      <c r="W556" t="s">
        <v>72</v>
      </c>
      <c r="X556">
        <v>0</v>
      </c>
      <c r="Y556">
        <v>1</v>
      </c>
      <c r="Z556">
        <v>0</v>
      </c>
      <c r="AA556">
        <v>1</v>
      </c>
      <c r="AB556">
        <v>3</v>
      </c>
      <c r="AC556" s="3">
        <v>45102</v>
      </c>
      <c r="AD556" s="2" t="str">
        <f t="shared" si="17"/>
        <v>Contacted</v>
      </c>
      <c r="AE556">
        <v>0</v>
      </c>
      <c r="AF556" t="s">
        <v>73</v>
      </c>
      <c r="AG556" t="b">
        <v>1</v>
      </c>
      <c r="AH556" t="b">
        <v>1</v>
      </c>
      <c r="AI556" t="str">
        <f ca="1">IF(OR(Table1[[#This Row],[is_active]]="FALSE",Table1[[#This Row],[Days_Since_Last_Purchase]]&gt;90),"Churned","Active")</f>
        <v>Active</v>
      </c>
    </row>
    <row r="557" spans="1:35" x14ac:dyDescent="0.25">
      <c r="A557" t="s">
        <v>633</v>
      </c>
      <c r="B557" s="1">
        <v>44401</v>
      </c>
      <c r="C557" t="str">
        <f>TEXT(Table1[[#This Row],[signup_date]],"yyyy")</f>
        <v>2021</v>
      </c>
      <c r="D557" t="str">
        <f>TEXT(Table1[[#This Row],[signup_date]],"mmm")</f>
        <v>Jul</v>
      </c>
      <c r="E557" s="3">
        <v>44402</v>
      </c>
      <c r="F557" s="3">
        <v>45708</v>
      </c>
      <c r="G557" s="3" t="str">
        <f>TEXT(Table1[[#This Row],[last_purchase_date]],"yyyy")</f>
        <v>2025</v>
      </c>
      <c r="H557" s="2">
        <f ca="1">IFERROR(TODAY()-Table1[[#This Row],[signup_date]]," - ")</f>
        <v>1579</v>
      </c>
      <c r="I557" s="2">
        <f ca="1">IFERROR(TODAY()-Table1[[#This Row],[last_purchase_date]]," - ")</f>
        <v>272</v>
      </c>
      <c r="J557" s="2">
        <f ca="1">IFERROR(1/Table1[[#This Row],[Days_Since_Last_Purchase]],0)</f>
        <v>3.6764705882352941E-3</v>
      </c>
      <c r="K557" s="3" t="str">
        <f t="shared" si="16"/>
        <v>Has Purchased</v>
      </c>
      <c r="L557">
        <v>3</v>
      </c>
      <c r="M557">
        <v>155.16999999999999</v>
      </c>
      <c r="N557">
        <v>51.72</v>
      </c>
      <c r="O557">
        <v>107.87</v>
      </c>
      <c r="P557" t="s">
        <v>47</v>
      </c>
      <c r="Q557" t="s">
        <v>62</v>
      </c>
      <c r="R557" t="s">
        <v>48</v>
      </c>
      <c r="S557">
        <v>16</v>
      </c>
      <c r="T557" t="s">
        <v>49</v>
      </c>
      <c r="U557" t="s">
        <v>43</v>
      </c>
      <c r="V557" t="s">
        <v>63</v>
      </c>
      <c r="W557" t="s">
        <v>57</v>
      </c>
      <c r="X557">
        <v>1</v>
      </c>
      <c r="Y557">
        <v>0</v>
      </c>
      <c r="Z557">
        <v>0</v>
      </c>
      <c r="AA557">
        <v>0</v>
      </c>
      <c r="AB557">
        <v>0</v>
      </c>
      <c r="AC557" s="2" t="s">
        <v>2542</v>
      </c>
      <c r="AD557" s="2" t="str">
        <f t="shared" si="17"/>
        <v>Never Contacted</v>
      </c>
      <c r="AE557">
        <v>8</v>
      </c>
      <c r="AF557" t="s">
        <v>73</v>
      </c>
      <c r="AG557" t="b">
        <v>1</v>
      </c>
      <c r="AH557" t="b">
        <v>0</v>
      </c>
      <c r="AI557" t="str">
        <f ca="1">IF(OR(Table1[[#This Row],[is_active]]="FALSE",Table1[[#This Row],[Days_Since_Last_Purchase]]&gt;90),"Churned","Active")</f>
        <v>Churned</v>
      </c>
    </row>
    <row r="558" spans="1:35" x14ac:dyDescent="0.25">
      <c r="A558" t="s">
        <v>634</v>
      </c>
      <c r="B558" s="1">
        <v>45035</v>
      </c>
      <c r="C558" t="str">
        <f>TEXT(Table1[[#This Row],[signup_date]],"yyyy")</f>
        <v>2023</v>
      </c>
      <c r="D558" t="str">
        <f>TEXT(Table1[[#This Row],[signup_date]],"mmm")</f>
        <v>Apr</v>
      </c>
      <c r="E558" s="3">
        <v>45805</v>
      </c>
      <c r="F558" s="3">
        <v>45900</v>
      </c>
      <c r="G558" s="3" t="str">
        <f>TEXT(Table1[[#This Row],[last_purchase_date]],"yyyy")</f>
        <v>2025</v>
      </c>
      <c r="H558" s="2">
        <f ca="1">IFERROR(TODAY()-Table1[[#This Row],[signup_date]]," - ")</f>
        <v>945</v>
      </c>
      <c r="I558" s="2">
        <f ca="1">IFERROR(TODAY()-Table1[[#This Row],[last_purchase_date]]," - ")</f>
        <v>80</v>
      </c>
      <c r="J558" s="2">
        <f ca="1">IFERROR(1/Table1[[#This Row],[Days_Since_Last_Purchase]],0)</f>
        <v>1.2500000000000001E-2</v>
      </c>
      <c r="K558" s="3" t="str">
        <f t="shared" si="16"/>
        <v>Has Purchased</v>
      </c>
      <c r="L558">
        <v>4</v>
      </c>
      <c r="M558">
        <v>305.82</v>
      </c>
      <c r="N558">
        <v>76.459999999999994</v>
      </c>
      <c r="O558">
        <v>106.99</v>
      </c>
      <c r="P558" t="s">
        <v>40</v>
      </c>
      <c r="Q558" t="s">
        <v>88</v>
      </c>
      <c r="R558" t="s">
        <v>33</v>
      </c>
      <c r="S558">
        <v>23</v>
      </c>
      <c r="T558" t="s">
        <v>70</v>
      </c>
      <c r="U558" t="s">
        <v>50</v>
      </c>
      <c r="V558" t="s">
        <v>63</v>
      </c>
      <c r="W558" t="s">
        <v>36</v>
      </c>
      <c r="X558">
        <v>0</v>
      </c>
      <c r="Y558">
        <v>0</v>
      </c>
      <c r="Z558">
        <v>0</v>
      </c>
      <c r="AA558">
        <v>0</v>
      </c>
      <c r="AB558">
        <v>1</v>
      </c>
      <c r="AC558" s="3">
        <v>45603</v>
      </c>
      <c r="AD558" s="2" t="str">
        <f t="shared" si="17"/>
        <v>Contacted</v>
      </c>
      <c r="AE558">
        <v>0</v>
      </c>
      <c r="AF558" t="s">
        <v>38</v>
      </c>
      <c r="AG558" t="b">
        <v>1</v>
      </c>
      <c r="AH558" t="b">
        <v>1</v>
      </c>
      <c r="AI558" t="str">
        <f ca="1">IF(OR(Table1[[#This Row],[is_active]]="FALSE",Table1[[#This Row],[Days_Since_Last_Purchase]]&gt;90),"Churned","Active")</f>
        <v>Active</v>
      </c>
    </row>
    <row r="559" spans="1:35" x14ac:dyDescent="0.25">
      <c r="A559" t="s">
        <v>635</v>
      </c>
      <c r="B559" s="1">
        <v>45066</v>
      </c>
      <c r="C559" t="str">
        <f>TEXT(Table1[[#This Row],[signup_date]],"yyyy")</f>
        <v>2023</v>
      </c>
      <c r="D559" t="str">
        <f>TEXT(Table1[[#This Row],[signup_date]],"mmm")</f>
        <v>May</v>
      </c>
      <c r="E559" s="3">
        <v>45632</v>
      </c>
      <c r="F559" s="3">
        <v>45931</v>
      </c>
      <c r="G559" s="3" t="str">
        <f>TEXT(Table1[[#This Row],[last_purchase_date]],"yyyy")</f>
        <v>2025</v>
      </c>
      <c r="H559" s="2">
        <f ca="1">IFERROR(TODAY()-Table1[[#This Row],[signup_date]]," - ")</f>
        <v>914</v>
      </c>
      <c r="I559" s="2">
        <f ca="1">IFERROR(TODAY()-Table1[[#This Row],[last_purchase_date]]," - ")</f>
        <v>49</v>
      </c>
      <c r="J559" s="2">
        <f ca="1">IFERROR(1/Table1[[#This Row],[Days_Since_Last_Purchase]],0)</f>
        <v>2.0408163265306121E-2</v>
      </c>
      <c r="K559" s="3" t="str">
        <f t="shared" si="16"/>
        <v>Has Purchased</v>
      </c>
      <c r="L559">
        <v>2</v>
      </c>
      <c r="M559">
        <v>161.41</v>
      </c>
      <c r="N559">
        <v>80.709999999999994</v>
      </c>
      <c r="O559">
        <v>0.5</v>
      </c>
      <c r="P559" t="s">
        <v>65</v>
      </c>
      <c r="Q559" t="s">
        <v>95</v>
      </c>
      <c r="R559" t="s">
        <v>33</v>
      </c>
      <c r="S559">
        <v>31</v>
      </c>
      <c r="T559" t="s">
        <v>34</v>
      </c>
      <c r="U559" t="s">
        <v>66</v>
      </c>
      <c r="V559" t="s">
        <v>44</v>
      </c>
      <c r="W559" t="s">
        <v>85</v>
      </c>
      <c r="X559">
        <v>0</v>
      </c>
      <c r="Y559">
        <v>0</v>
      </c>
      <c r="Z559">
        <v>0</v>
      </c>
      <c r="AA559">
        <v>0</v>
      </c>
      <c r="AB559">
        <v>1</v>
      </c>
      <c r="AC559" s="3">
        <v>45193</v>
      </c>
      <c r="AD559" s="2" t="str">
        <f t="shared" si="17"/>
        <v>Contacted</v>
      </c>
      <c r="AE559">
        <v>0</v>
      </c>
      <c r="AF559" t="s">
        <v>38</v>
      </c>
      <c r="AG559" t="b">
        <v>1</v>
      </c>
      <c r="AH559" t="b">
        <v>1</v>
      </c>
      <c r="AI559" t="str">
        <f ca="1">IF(OR(Table1[[#This Row],[is_active]]="FALSE",Table1[[#This Row],[Days_Since_Last_Purchase]]&gt;90),"Churned","Active")</f>
        <v>Active</v>
      </c>
    </row>
    <row r="560" spans="1:35" x14ac:dyDescent="0.25">
      <c r="A560" t="s">
        <v>636</v>
      </c>
      <c r="B560" s="1">
        <v>45612</v>
      </c>
      <c r="C560" t="str">
        <f>TEXT(Table1[[#This Row],[signup_date]],"yyyy")</f>
        <v>2024</v>
      </c>
      <c r="D560" t="str">
        <f>TEXT(Table1[[#This Row],[signup_date]],"mmm")</f>
        <v>Nov</v>
      </c>
      <c r="E560" s="3" t="s">
        <v>2542</v>
      </c>
      <c r="F560" s="3" t="s">
        <v>2542</v>
      </c>
      <c r="G560" s="3" t="str">
        <f>TEXT(Table1[[#This Row],[last_purchase_date]],"yyyy")</f>
        <v>-</v>
      </c>
      <c r="H560" s="2">
        <f ca="1">IFERROR(TODAY()-Table1[[#This Row],[signup_date]]," - ")</f>
        <v>368</v>
      </c>
      <c r="I560" s="2" t="str">
        <f ca="1">IFERROR(TODAY()-Table1[[#This Row],[last_purchase_date]]," - ")</f>
        <v xml:space="preserve"> - </v>
      </c>
      <c r="J560" s="2">
        <f ca="1">IFERROR(1/Table1[[#This Row],[Days_Since_Last_Purchase]],0)</f>
        <v>0</v>
      </c>
      <c r="K560" s="3" t="str">
        <f t="shared" si="16"/>
        <v>Never Purchase</v>
      </c>
      <c r="L560">
        <v>0</v>
      </c>
      <c r="M560">
        <v>0</v>
      </c>
      <c r="N560">
        <v>0</v>
      </c>
      <c r="O560">
        <v>0</v>
      </c>
      <c r="P560" t="s">
        <v>59</v>
      </c>
      <c r="Q560" t="s">
        <v>54</v>
      </c>
      <c r="R560" t="s">
        <v>42</v>
      </c>
      <c r="S560">
        <v>41</v>
      </c>
      <c r="T560" t="s">
        <v>34</v>
      </c>
      <c r="U560" t="s">
        <v>66</v>
      </c>
      <c r="V560" t="s">
        <v>67</v>
      </c>
      <c r="W560" t="s">
        <v>85</v>
      </c>
      <c r="X560">
        <v>0</v>
      </c>
      <c r="Y560">
        <v>1</v>
      </c>
      <c r="Z560">
        <v>0</v>
      </c>
      <c r="AA560">
        <v>0</v>
      </c>
      <c r="AB560">
        <v>0</v>
      </c>
      <c r="AC560" s="3">
        <v>45802</v>
      </c>
      <c r="AD560" s="2" t="str">
        <f t="shared" si="17"/>
        <v>Contacted</v>
      </c>
      <c r="AE560">
        <v>2</v>
      </c>
      <c r="AF560" t="s">
        <v>73</v>
      </c>
      <c r="AG560" t="b">
        <v>1</v>
      </c>
      <c r="AH560" t="b">
        <v>0</v>
      </c>
      <c r="AI560" t="str">
        <f ca="1">IF(OR(Table1[[#This Row],[is_active]]="FALSE",Table1[[#This Row],[Days_Since_Last_Purchase]]&gt;90),"Churned","Active")</f>
        <v>Churned</v>
      </c>
    </row>
    <row r="561" spans="1:35" x14ac:dyDescent="0.25">
      <c r="A561" t="s">
        <v>637</v>
      </c>
      <c r="B561" s="1">
        <v>45625</v>
      </c>
      <c r="C561" t="str">
        <f>TEXT(Table1[[#This Row],[signup_date]],"yyyy")</f>
        <v>2024</v>
      </c>
      <c r="D561" t="str">
        <f>TEXT(Table1[[#This Row],[signup_date]],"mmm")</f>
        <v>Nov</v>
      </c>
      <c r="E561" s="3">
        <v>45849</v>
      </c>
      <c r="F561" s="3">
        <v>45925</v>
      </c>
      <c r="G561" s="3" t="str">
        <f>TEXT(Table1[[#This Row],[last_purchase_date]],"yyyy")</f>
        <v>2025</v>
      </c>
      <c r="H561" s="2">
        <f ca="1">IFERROR(TODAY()-Table1[[#This Row],[signup_date]]," - ")</f>
        <v>355</v>
      </c>
      <c r="I561" s="2">
        <f ca="1">IFERROR(TODAY()-Table1[[#This Row],[last_purchase_date]]," - ")</f>
        <v>55</v>
      </c>
      <c r="J561" s="2">
        <f ca="1">IFERROR(1/Table1[[#This Row],[Days_Since_Last_Purchase]],0)</f>
        <v>1.8181818181818181E-2</v>
      </c>
      <c r="K561" s="3" t="str">
        <f t="shared" si="16"/>
        <v>Has Purchased</v>
      </c>
      <c r="L561">
        <v>4</v>
      </c>
      <c r="M561">
        <v>128.71</v>
      </c>
      <c r="N561">
        <v>32.18</v>
      </c>
      <c r="O561">
        <v>18.89</v>
      </c>
      <c r="P561" t="s">
        <v>87</v>
      </c>
      <c r="Q561" t="s">
        <v>54</v>
      </c>
      <c r="R561" t="s">
        <v>42</v>
      </c>
      <c r="S561">
        <v>27</v>
      </c>
      <c r="T561" t="s">
        <v>70</v>
      </c>
      <c r="U561" t="s">
        <v>90</v>
      </c>
      <c r="V561" t="s">
        <v>67</v>
      </c>
      <c r="W561" t="s">
        <v>36</v>
      </c>
      <c r="X561">
        <v>0</v>
      </c>
      <c r="Y561">
        <v>0</v>
      </c>
      <c r="Z561">
        <v>1</v>
      </c>
      <c r="AA561">
        <v>0</v>
      </c>
      <c r="AB561">
        <v>1</v>
      </c>
      <c r="AC561" s="3">
        <v>45719</v>
      </c>
      <c r="AD561" s="2" t="str">
        <f t="shared" si="17"/>
        <v>Contacted</v>
      </c>
      <c r="AE561">
        <v>7</v>
      </c>
      <c r="AF561" t="s">
        <v>38</v>
      </c>
      <c r="AG561" t="b">
        <v>1</v>
      </c>
      <c r="AH561" t="b">
        <v>1</v>
      </c>
      <c r="AI561" t="str">
        <f ca="1">IF(OR(Table1[[#This Row],[is_active]]="FALSE",Table1[[#This Row],[Days_Since_Last_Purchase]]&gt;90),"Churned","Active")</f>
        <v>Active</v>
      </c>
    </row>
    <row r="562" spans="1:35" x14ac:dyDescent="0.25">
      <c r="A562" t="s">
        <v>638</v>
      </c>
      <c r="B562" s="1">
        <v>45078</v>
      </c>
      <c r="C562" t="str">
        <f>TEXT(Table1[[#This Row],[signup_date]],"yyyy")</f>
        <v>2023</v>
      </c>
      <c r="D562" t="str">
        <f>TEXT(Table1[[#This Row],[signup_date]],"mmm")</f>
        <v>Jun</v>
      </c>
      <c r="E562" s="3">
        <v>45230</v>
      </c>
      <c r="F562" s="3">
        <v>45267</v>
      </c>
      <c r="G562" s="3" t="str">
        <f>TEXT(Table1[[#This Row],[last_purchase_date]],"yyyy")</f>
        <v>2023</v>
      </c>
      <c r="H562" s="2">
        <f ca="1">IFERROR(TODAY()-Table1[[#This Row],[signup_date]]," - ")</f>
        <v>902</v>
      </c>
      <c r="I562" s="2">
        <f ca="1">IFERROR(TODAY()-Table1[[#This Row],[last_purchase_date]]," - ")</f>
        <v>713</v>
      </c>
      <c r="J562" s="2">
        <f ca="1">IFERROR(1/Table1[[#This Row],[Days_Since_Last_Purchase]],0)</f>
        <v>1.4025245441795231E-3</v>
      </c>
      <c r="K562" s="3" t="str">
        <f t="shared" si="16"/>
        <v>Has Purchased</v>
      </c>
      <c r="L562">
        <v>6</v>
      </c>
      <c r="M562">
        <v>263.83999999999997</v>
      </c>
      <c r="N562">
        <v>43.97</v>
      </c>
      <c r="O562">
        <v>61.12</v>
      </c>
      <c r="P562" t="s">
        <v>65</v>
      </c>
      <c r="Q562" t="s">
        <v>54</v>
      </c>
      <c r="R562" t="s">
        <v>48</v>
      </c>
      <c r="S562">
        <v>38</v>
      </c>
      <c r="T562" t="s">
        <v>34</v>
      </c>
      <c r="U562" t="s">
        <v>90</v>
      </c>
      <c r="V562" t="s">
        <v>56</v>
      </c>
      <c r="W562" t="s">
        <v>35</v>
      </c>
      <c r="X562">
        <v>0</v>
      </c>
      <c r="Y562">
        <v>0</v>
      </c>
      <c r="Z562">
        <v>0</v>
      </c>
      <c r="AA562">
        <v>0</v>
      </c>
      <c r="AB562">
        <v>5</v>
      </c>
      <c r="AC562" s="3">
        <v>45826</v>
      </c>
      <c r="AD562" s="2" t="str">
        <f t="shared" si="17"/>
        <v>Contacted</v>
      </c>
      <c r="AE562">
        <v>0</v>
      </c>
      <c r="AF562" t="s">
        <v>73</v>
      </c>
      <c r="AG562" t="b">
        <v>1</v>
      </c>
      <c r="AH562" t="b">
        <v>1</v>
      </c>
      <c r="AI562" t="str">
        <f ca="1">IF(OR(Table1[[#This Row],[is_active]]="FALSE",Table1[[#This Row],[Days_Since_Last_Purchase]]&gt;90),"Churned","Active")</f>
        <v>Churned</v>
      </c>
    </row>
    <row r="563" spans="1:35" x14ac:dyDescent="0.25">
      <c r="A563" t="s">
        <v>497</v>
      </c>
      <c r="B563" s="1">
        <v>44337</v>
      </c>
      <c r="C563" t="str">
        <f>TEXT(Table1[[#This Row],[signup_date]],"yyyy")</f>
        <v>2021</v>
      </c>
      <c r="D563" t="str">
        <f>TEXT(Table1[[#This Row],[signup_date]],"mmm")</f>
        <v>May</v>
      </c>
      <c r="E563" s="3">
        <v>45132</v>
      </c>
      <c r="F563" s="3">
        <v>45606</v>
      </c>
      <c r="G563" s="3" t="str">
        <f>TEXT(Table1[[#This Row],[last_purchase_date]],"yyyy")</f>
        <v>2024</v>
      </c>
      <c r="H563" s="2">
        <f ca="1">IFERROR(TODAY()-Table1[[#This Row],[signup_date]]," - ")</f>
        <v>1643</v>
      </c>
      <c r="I563" s="2">
        <f ca="1">IFERROR(TODAY()-Table1[[#This Row],[last_purchase_date]]," - ")</f>
        <v>374</v>
      </c>
      <c r="J563" s="2">
        <f ca="1">IFERROR(1/Table1[[#This Row],[Days_Since_Last_Purchase]],0)</f>
        <v>2.6737967914438501E-3</v>
      </c>
      <c r="K563" s="3" t="str">
        <f t="shared" si="16"/>
        <v>Has Purchased</v>
      </c>
      <c r="L563">
        <v>1</v>
      </c>
      <c r="M563">
        <v>68.67</v>
      </c>
      <c r="N563">
        <v>68.67</v>
      </c>
      <c r="O563">
        <v>62.94</v>
      </c>
      <c r="P563" t="s">
        <v>47</v>
      </c>
      <c r="Q563" t="s">
        <v>88</v>
      </c>
      <c r="R563" t="s">
        <v>42</v>
      </c>
      <c r="S563">
        <v>37</v>
      </c>
      <c r="T563" t="s">
        <v>34</v>
      </c>
      <c r="U563" t="s">
        <v>50</v>
      </c>
      <c r="V563" t="s">
        <v>35</v>
      </c>
      <c r="W563" t="s">
        <v>85</v>
      </c>
      <c r="X563">
        <v>0</v>
      </c>
      <c r="Y563">
        <v>0</v>
      </c>
      <c r="Z563">
        <v>0</v>
      </c>
      <c r="AA563">
        <v>0</v>
      </c>
      <c r="AB563">
        <v>0</v>
      </c>
      <c r="AC563" s="3">
        <v>45830</v>
      </c>
      <c r="AD563" s="2" t="str">
        <f t="shared" si="17"/>
        <v>Contacted</v>
      </c>
      <c r="AE563">
        <v>9</v>
      </c>
      <c r="AF563" t="s">
        <v>52</v>
      </c>
      <c r="AG563" t="b">
        <v>0</v>
      </c>
      <c r="AH563" t="b">
        <v>0</v>
      </c>
      <c r="AI563" t="str">
        <f ca="1">IF(OR(Table1[[#This Row],[is_active]]="FALSE",Table1[[#This Row],[Days_Since_Last_Purchase]]&gt;90),"Churned","Active")</f>
        <v>Churned</v>
      </c>
    </row>
    <row r="564" spans="1:35" x14ac:dyDescent="0.25">
      <c r="A564" t="s">
        <v>639</v>
      </c>
      <c r="B564" s="1">
        <v>44321</v>
      </c>
      <c r="C564" t="str">
        <f>TEXT(Table1[[#This Row],[signup_date]],"yyyy")</f>
        <v>2021</v>
      </c>
      <c r="D564" t="str">
        <f>TEXT(Table1[[#This Row],[signup_date]],"mmm")</f>
        <v>May</v>
      </c>
      <c r="E564" s="3">
        <v>45356</v>
      </c>
      <c r="F564" s="3">
        <v>45836</v>
      </c>
      <c r="G564" s="3" t="str">
        <f>TEXT(Table1[[#This Row],[last_purchase_date]],"yyyy")</f>
        <v>2025</v>
      </c>
      <c r="H564" s="2">
        <f ca="1">IFERROR(TODAY()-Table1[[#This Row],[signup_date]]," - ")</f>
        <v>1659</v>
      </c>
      <c r="I564" s="2">
        <f ca="1">IFERROR(TODAY()-Table1[[#This Row],[last_purchase_date]]," - ")</f>
        <v>144</v>
      </c>
      <c r="J564" s="2">
        <f ca="1">IFERROR(1/Table1[[#This Row],[Days_Since_Last_Purchase]],0)</f>
        <v>6.9444444444444441E-3</v>
      </c>
      <c r="K564" s="3" t="str">
        <f t="shared" si="16"/>
        <v>Has Purchased</v>
      </c>
      <c r="L564">
        <v>6</v>
      </c>
      <c r="M564">
        <v>81.14</v>
      </c>
      <c r="N564">
        <v>13.52</v>
      </c>
      <c r="O564">
        <v>16.5</v>
      </c>
      <c r="P564" t="s">
        <v>87</v>
      </c>
      <c r="Q564" t="s">
        <v>60</v>
      </c>
      <c r="R564" t="s">
        <v>48</v>
      </c>
      <c r="S564">
        <v>36</v>
      </c>
      <c r="T564" t="s">
        <v>34</v>
      </c>
      <c r="U564" t="s">
        <v>90</v>
      </c>
      <c r="V564" t="s">
        <v>44</v>
      </c>
      <c r="W564" t="s">
        <v>96</v>
      </c>
      <c r="X564">
        <v>1</v>
      </c>
      <c r="Y564">
        <v>0</v>
      </c>
      <c r="Z564">
        <v>0</v>
      </c>
      <c r="AA564">
        <v>0</v>
      </c>
      <c r="AB564">
        <v>1</v>
      </c>
      <c r="AC564" s="3">
        <v>45448</v>
      </c>
      <c r="AD564" s="2" t="str">
        <f t="shared" si="17"/>
        <v>Contacted</v>
      </c>
      <c r="AE564">
        <v>6</v>
      </c>
      <c r="AF564" t="s">
        <v>73</v>
      </c>
      <c r="AG564" t="b">
        <v>1</v>
      </c>
      <c r="AH564" t="b">
        <v>0</v>
      </c>
      <c r="AI564" t="str">
        <f ca="1">IF(OR(Table1[[#This Row],[is_active]]="FALSE",Table1[[#This Row],[Days_Since_Last_Purchase]]&gt;90),"Churned","Active")</f>
        <v>Churned</v>
      </c>
    </row>
    <row r="565" spans="1:35" x14ac:dyDescent="0.25">
      <c r="A565" t="s">
        <v>640</v>
      </c>
      <c r="B565" s="1">
        <v>45152</v>
      </c>
      <c r="C565" t="str">
        <f>TEXT(Table1[[#This Row],[signup_date]],"yyyy")</f>
        <v>2023</v>
      </c>
      <c r="D565" t="str">
        <f>TEXT(Table1[[#This Row],[signup_date]],"mmm")</f>
        <v>Aug</v>
      </c>
      <c r="E565" s="3">
        <v>45551</v>
      </c>
      <c r="F565" s="3">
        <v>45764</v>
      </c>
      <c r="G565" s="3" t="str">
        <f>TEXT(Table1[[#This Row],[last_purchase_date]],"yyyy")</f>
        <v>2025</v>
      </c>
      <c r="H565" s="2">
        <f ca="1">IFERROR(TODAY()-Table1[[#This Row],[signup_date]]," - ")</f>
        <v>828</v>
      </c>
      <c r="I565" s="2">
        <f ca="1">IFERROR(TODAY()-Table1[[#This Row],[last_purchase_date]]," - ")</f>
        <v>216</v>
      </c>
      <c r="J565" s="2">
        <f ca="1">IFERROR(1/Table1[[#This Row],[Days_Since_Last_Purchase]],0)</f>
        <v>4.6296296296296294E-3</v>
      </c>
      <c r="K565" s="3" t="str">
        <f t="shared" si="16"/>
        <v>Has Purchased</v>
      </c>
      <c r="L565">
        <v>4</v>
      </c>
      <c r="M565">
        <v>457.5</v>
      </c>
      <c r="N565">
        <v>114.38</v>
      </c>
      <c r="O565">
        <v>54.28</v>
      </c>
      <c r="P565" t="s">
        <v>87</v>
      </c>
      <c r="Q565" t="s">
        <v>62</v>
      </c>
      <c r="R565" t="s">
        <v>48</v>
      </c>
      <c r="S565">
        <v>45</v>
      </c>
      <c r="T565" t="s">
        <v>34</v>
      </c>
      <c r="U565" t="s">
        <v>90</v>
      </c>
      <c r="V565" t="s">
        <v>35</v>
      </c>
      <c r="W565" t="s">
        <v>96</v>
      </c>
      <c r="X565">
        <v>0</v>
      </c>
      <c r="Y565">
        <v>1</v>
      </c>
      <c r="Z565">
        <v>0</v>
      </c>
      <c r="AA565">
        <v>0</v>
      </c>
      <c r="AB565">
        <v>2</v>
      </c>
      <c r="AC565" s="2" t="s">
        <v>2542</v>
      </c>
      <c r="AD565" s="2" t="str">
        <f t="shared" si="17"/>
        <v>Never Contacted</v>
      </c>
      <c r="AE565">
        <v>0</v>
      </c>
      <c r="AF565" t="s">
        <v>38</v>
      </c>
      <c r="AG565" t="b">
        <v>1</v>
      </c>
      <c r="AH565" t="b">
        <v>0</v>
      </c>
      <c r="AI565" t="str">
        <f ca="1">IF(OR(Table1[[#This Row],[is_active]]="FALSE",Table1[[#This Row],[Days_Since_Last_Purchase]]&gt;90),"Churned","Active")</f>
        <v>Churned</v>
      </c>
    </row>
    <row r="566" spans="1:35" x14ac:dyDescent="0.25">
      <c r="A566" t="s">
        <v>641</v>
      </c>
      <c r="B566" s="1">
        <v>45534</v>
      </c>
      <c r="C566" t="str">
        <f>TEXT(Table1[[#This Row],[signup_date]],"yyyy")</f>
        <v>2024</v>
      </c>
      <c r="D566" t="str">
        <f>TEXT(Table1[[#This Row],[signup_date]],"mmm")</f>
        <v>Aug</v>
      </c>
      <c r="E566" s="3">
        <v>45623</v>
      </c>
      <c r="F566" s="3" t="s">
        <v>2542</v>
      </c>
      <c r="G566" s="3" t="str">
        <f>TEXT(Table1[[#This Row],[last_purchase_date]],"yyyy")</f>
        <v>-</v>
      </c>
      <c r="H566" s="2">
        <f ca="1">IFERROR(TODAY()-Table1[[#This Row],[signup_date]]," - ")</f>
        <v>446</v>
      </c>
      <c r="I566" s="2" t="str">
        <f ca="1">IFERROR(TODAY()-Table1[[#This Row],[last_purchase_date]]," - ")</f>
        <v xml:space="preserve"> - </v>
      </c>
      <c r="J566" s="2">
        <f ca="1">IFERROR(1/Table1[[#This Row],[Days_Since_Last_Purchase]],0)</f>
        <v>0</v>
      </c>
      <c r="K566" s="3" t="str">
        <f t="shared" si="16"/>
        <v>Has Purchased</v>
      </c>
      <c r="L566">
        <v>0</v>
      </c>
      <c r="M566">
        <v>0</v>
      </c>
      <c r="N566">
        <v>0</v>
      </c>
      <c r="O566">
        <v>0</v>
      </c>
      <c r="P566" t="s">
        <v>31</v>
      </c>
      <c r="Q566" t="s">
        <v>104</v>
      </c>
      <c r="R566" t="s">
        <v>33</v>
      </c>
      <c r="S566">
        <v>31</v>
      </c>
      <c r="T566" t="s">
        <v>34</v>
      </c>
      <c r="U566" t="s">
        <v>82</v>
      </c>
      <c r="V566" t="s">
        <v>44</v>
      </c>
      <c r="W566" t="s">
        <v>51</v>
      </c>
      <c r="X566">
        <v>0</v>
      </c>
      <c r="Y566">
        <v>0</v>
      </c>
      <c r="Z566">
        <v>0</v>
      </c>
      <c r="AA566">
        <v>0</v>
      </c>
      <c r="AB566">
        <v>0</v>
      </c>
      <c r="AC566" s="3">
        <v>45666</v>
      </c>
      <c r="AD566" s="2" t="str">
        <f t="shared" si="17"/>
        <v>Contacted</v>
      </c>
      <c r="AE566">
        <v>1</v>
      </c>
      <c r="AF566" t="s">
        <v>52</v>
      </c>
      <c r="AG566" t="b">
        <v>1</v>
      </c>
      <c r="AH566" t="b">
        <v>1</v>
      </c>
      <c r="AI566" t="str">
        <f ca="1">IF(OR(Table1[[#This Row],[is_active]]="FALSE",Table1[[#This Row],[Days_Since_Last_Purchase]]&gt;90),"Churned","Active")</f>
        <v>Churned</v>
      </c>
    </row>
    <row r="567" spans="1:35" x14ac:dyDescent="0.25">
      <c r="A567" t="s">
        <v>642</v>
      </c>
      <c r="B567" s="1">
        <v>44843</v>
      </c>
      <c r="C567" t="str">
        <f>TEXT(Table1[[#This Row],[signup_date]],"yyyy")</f>
        <v>2022</v>
      </c>
      <c r="D567" t="str">
        <f>TEXT(Table1[[#This Row],[signup_date]],"mmm")</f>
        <v>Oct</v>
      </c>
      <c r="E567" s="3">
        <v>45488</v>
      </c>
      <c r="F567" s="3">
        <v>45605</v>
      </c>
      <c r="G567" s="3" t="str">
        <f>TEXT(Table1[[#This Row],[last_purchase_date]],"yyyy")</f>
        <v>2024</v>
      </c>
      <c r="H567" s="2">
        <f ca="1">IFERROR(TODAY()-Table1[[#This Row],[signup_date]]," - ")</f>
        <v>1137</v>
      </c>
      <c r="I567" s="2">
        <f ca="1">IFERROR(TODAY()-Table1[[#This Row],[last_purchase_date]]," - ")</f>
        <v>375</v>
      </c>
      <c r="J567" s="2">
        <f ca="1">IFERROR(1/Table1[[#This Row],[Days_Since_Last_Purchase]],0)</f>
        <v>2.6666666666666666E-3</v>
      </c>
      <c r="K567" s="3" t="str">
        <f t="shared" si="16"/>
        <v>Has Purchased</v>
      </c>
      <c r="L567">
        <v>2</v>
      </c>
      <c r="M567">
        <v>80.930000000000007</v>
      </c>
      <c r="N567">
        <v>40.47</v>
      </c>
      <c r="O567">
        <v>30.07</v>
      </c>
      <c r="P567" t="s">
        <v>40</v>
      </c>
      <c r="Q567" t="s">
        <v>41</v>
      </c>
      <c r="R567" t="s">
        <v>42</v>
      </c>
      <c r="S567">
        <v>32</v>
      </c>
      <c r="T567" t="s">
        <v>34</v>
      </c>
      <c r="U567" t="s">
        <v>55</v>
      </c>
      <c r="V567" t="s">
        <v>56</v>
      </c>
      <c r="W567" t="s">
        <v>45</v>
      </c>
      <c r="X567">
        <v>0</v>
      </c>
      <c r="Y567">
        <v>1</v>
      </c>
      <c r="Z567">
        <v>0</v>
      </c>
      <c r="AA567">
        <v>0</v>
      </c>
      <c r="AB567">
        <v>1</v>
      </c>
      <c r="AC567" s="2" t="s">
        <v>2542</v>
      </c>
      <c r="AD567" s="2" t="str">
        <f t="shared" si="17"/>
        <v>Never Contacted</v>
      </c>
      <c r="AE567">
        <v>7</v>
      </c>
      <c r="AF567" t="s">
        <v>38</v>
      </c>
      <c r="AG567" t="b">
        <v>0</v>
      </c>
      <c r="AH567" t="b">
        <v>1</v>
      </c>
      <c r="AI567" t="str">
        <f ca="1">IF(OR(Table1[[#This Row],[is_active]]="FALSE",Table1[[#This Row],[Days_Since_Last_Purchase]]&gt;90),"Churned","Active")</f>
        <v>Churned</v>
      </c>
    </row>
    <row r="568" spans="1:35" x14ac:dyDescent="0.25">
      <c r="A568" t="s">
        <v>643</v>
      </c>
      <c r="B568" s="1">
        <v>44291</v>
      </c>
      <c r="C568" t="str">
        <f>TEXT(Table1[[#This Row],[signup_date]],"yyyy")</f>
        <v>2021</v>
      </c>
      <c r="D568" t="str">
        <f>TEXT(Table1[[#This Row],[signup_date]],"mmm")</f>
        <v>Apr</v>
      </c>
      <c r="E568" s="3">
        <v>44293</v>
      </c>
      <c r="F568" s="3">
        <v>44638</v>
      </c>
      <c r="G568" s="3" t="str">
        <f>TEXT(Table1[[#This Row],[last_purchase_date]],"yyyy")</f>
        <v>2022</v>
      </c>
      <c r="H568" s="2">
        <f ca="1">IFERROR(TODAY()-Table1[[#This Row],[signup_date]]," - ")</f>
        <v>1689</v>
      </c>
      <c r="I568" s="2">
        <f ca="1">IFERROR(TODAY()-Table1[[#This Row],[last_purchase_date]]," - ")</f>
        <v>1342</v>
      </c>
      <c r="J568" s="2">
        <f ca="1">IFERROR(1/Table1[[#This Row],[Days_Since_Last_Purchase]],0)</f>
        <v>7.4515648286140089E-4</v>
      </c>
      <c r="K568" s="3" t="str">
        <f t="shared" si="16"/>
        <v>Has Purchased</v>
      </c>
      <c r="L568">
        <v>4</v>
      </c>
      <c r="M568">
        <v>248.07</v>
      </c>
      <c r="N568">
        <v>62.02</v>
      </c>
      <c r="O568">
        <v>101.29</v>
      </c>
      <c r="P568" t="s">
        <v>59</v>
      </c>
      <c r="Q568" t="s">
        <v>95</v>
      </c>
      <c r="R568" t="s">
        <v>33</v>
      </c>
      <c r="S568">
        <v>37</v>
      </c>
      <c r="T568" t="s">
        <v>34</v>
      </c>
      <c r="U568" t="s">
        <v>55</v>
      </c>
      <c r="V568" t="s">
        <v>35</v>
      </c>
      <c r="W568" t="s">
        <v>100</v>
      </c>
      <c r="X568">
        <v>0</v>
      </c>
      <c r="Y568">
        <v>0</v>
      </c>
      <c r="Z568">
        <v>0</v>
      </c>
      <c r="AA568">
        <v>0</v>
      </c>
      <c r="AB568">
        <v>1</v>
      </c>
      <c r="AC568" s="3">
        <v>44865</v>
      </c>
      <c r="AD568" s="2" t="str">
        <f t="shared" si="17"/>
        <v>Contacted</v>
      </c>
      <c r="AE568">
        <v>0</v>
      </c>
      <c r="AF568" t="s">
        <v>38</v>
      </c>
      <c r="AG568" t="b">
        <v>1</v>
      </c>
      <c r="AH568" t="b">
        <v>0</v>
      </c>
      <c r="AI568" t="str">
        <f ca="1">IF(OR(Table1[[#This Row],[is_active]]="FALSE",Table1[[#This Row],[Days_Since_Last_Purchase]]&gt;90),"Churned","Active")</f>
        <v>Churned</v>
      </c>
    </row>
    <row r="569" spans="1:35" x14ac:dyDescent="0.25">
      <c r="A569" t="s">
        <v>644</v>
      </c>
      <c r="B569" s="1">
        <v>44211</v>
      </c>
      <c r="C569" t="str">
        <f>TEXT(Table1[[#This Row],[signup_date]],"yyyy")</f>
        <v>2021</v>
      </c>
      <c r="D569" t="str">
        <f>TEXT(Table1[[#This Row],[signup_date]],"mmm")</f>
        <v>Jan</v>
      </c>
      <c r="E569" s="3">
        <v>45268</v>
      </c>
      <c r="F569" s="3">
        <v>45459</v>
      </c>
      <c r="G569" s="3" t="str">
        <f>TEXT(Table1[[#This Row],[last_purchase_date]],"yyyy")</f>
        <v>2024</v>
      </c>
      <c r="H569" s="2">
        <f ca="1">IFERROR(TODAY()-Table1[[#This Row],[signup_date]]," - ")</f>
        <v>1769</v>
      </c>
      <c r="I569" s="2">
        <f ca="1">IFERROR(TODAY()-Table1[[#This Row],[last_purchase_date]]," - ")</f>
        <v>521</v>
      </c>
      <c r="J569" s="2">
        <f ca="1">IFERROR(1/Table1[[#This Row],[Days_Since_Last_Purchase]],0)</f>
        <v>1.9193857965451055E-3</v>
      </c>
      <c r="K569" s="3" t="str">
        <f t="shared" si="16"/>
        <v>Has Purchased</v>
      </c>
      <c r="L569">
        <v>2</v>
      </c>
      <c r="M569">
        <v>97.34</v>
      </c>
      <c r="N569">
        <v>48.67</v>
      </c>
      <c r="O569">
        <v>44.7</v>
      </c>
      <c r="P569" t="s">
        <v>65</v>
      </c>
      <c r="Q569" t="s">
        <v>95</v>
      </c>
      <c r="R569" t="s">
        <v>33</v>
      </c>
      <c r="S569">
        <v>48</v>
      </c>
      <c r="T569" t="s">
        <v>34</v>
      </c>
      <c r="U569" t="s">
        <v>82</v>
      </c>
      <c r="V569" t="s">
        <v>44</v>
      </c>
      <c r="W569" t="s">
        <v>57</v>
      </c>
      <c r="X569">
        <v>0</v>
      </c>
      <c r="Y569">
        <v>1</v>
      </c>
      <c r="Z569">
        <v>0</v>
      </c>
      <c r="AA569">
        <v>0</v>
      </c>
      <c r="AB569">
        <v>0</v>
      </c>
      <c r="AC569" s="3">
        <v>45699</v>
      </c>
      <c r="AD569" s="2" t="str">
        <f t="shared" si="17"/>
        <v>Contacted</v>
      </c>
      <c r="AE569">
        <v>8</v>
      </c>
      <c r="AF569" t="s">
        <v>73</v>
      </c>
      <c r="AG569" t="b">
        <v>1</v>
      </c>
      <c r="AH569" t="b">
        <v>0</v>
      </c>
      <c r="AI569" t="str">
        <f ca="1">IF(OR(Table1[[#This Row],[is_active]]="FALSE",Table1[[#This Row],[Days_Since_Last_Purchase]]&gt;90),"Churned","Active")</f>
        <v>Churned</v>
      </c>
    </row>
    <row r="570" spans="1:35" x14ac:dyDescent="0.25">
      <c r="A570" t="s">
        <v>645</v>
      </c>
      <c r="B570" s="1">
        <v>44372</v>
      </c>
      <c r="C570" t="str">
        <f>TEXT(Table1[[#This Row],[signup_date]],"yyyy")</f>
        <v>2021</v>
      </c>
      <c r="D570" t="str">
        <f>TEXT(Table1[[#This Row],[signup_date]],"mmm")</f>
        <v>Jun</v>
      </c>
      <c r="E570" s="3">
        <v>45193</v>
      </c>
      <c r="F570" s="3">
        <v>45846</v>
      </c>
      <c r="G570" s="3" t="str">
        <f>TEXT(Table1[[#This Row],[last_purchase_date]],"yyyy")</f>
        <v>2025</v>
      </c>
      <c r="H570" s="2">
        <f ca="1">IFERROR(TODAY()-Table1[[#This Row],[signup_date]]," - ")</f>
        <v>1608</v>
      </c>
      <c r="I570" s="2">
        <f ca="1">IFERROR(TODAY()-Table1[[#This Row],[last_purchase_date]]," - ")</f>
        <v>134</v>
      </c>
      <c r="J570" s="2">
        <f ca="1">IFERROR(1/Table1[[#This Row],[Days_Since_Last_Purchase]],0)</f>
        <v>7.462686567164179E-3</v>
      </c>
      <c r="K570" s="3" t="str">
        <f t="shared" si="16"/>
        <v>Has Purchased</v>
      </c>
      <c r="L570">
        <v>4</v>
      </c>
      <c r="M570">
        <v>70.260000000000005</v>
      </c>
      <c r="N570">
        <v>17.57</v>
      </c>
      <c r="O570">
        <v>0</v>
      </c>
      <c r="P570" t="s">
        <v>59</v>
      </c>
      <c r="Q570" t="s">
        <v>88</v>
      </c>
      <c r="R570" t="s">
        <v>48</v>
      </c>
      <c r="S570">
        <v>31</v>
      </c>
      <c r="T570" t="s">
        <v>34</v>
      </c>
      <c r="U570" t="s">
        <v>55</v>
      </c>
      <c r="V570" t="s">
        <v>35</v>
      </c>
      <c r="W570" t="s">
        <v>36</v>
      </c>
      <c r="X570">
        <v>0</v>
      </c>
      <c r="Y570">
        <v>0</v>
      </c>
      <c r="Z570">
        <v>0</v>
      </c>
      <c r="AA570">
        <v>1</v>
      </c>
      <c r="AB570">
        <v>2</v>
      </c>
      <c r="AC570" s="2" t="s">
        <v>2542</v>
      </c>
      <c r="AD570" s="2" t="str">
        <f t="shared" si="17"/>
        <v>Never Contacted</v>
      </c>
      <c r="AE570">
        <v>0</v>
      </c>
      <c r="AF570" t="s">
        <v>38</v>
      </c>
      <c r="AG570" t="b">
        <v>1</v>
      </c>
      <c r="AH570" t="b">
        <v>0</v>
      </c>
      <c r="AI570" t="str">
        <f ca="1">IF(OR(Table1[[#This Row],[is_active]]="FALSE",Table1[[#This Row],[Days_Since_Last_Purchase]]&gt;90),"Churned","Active")</f>
        <v>Churned</v>
      </c>
    </row>
    <row r="571" spans="1:35" x14ac:dyDescent="0.25">
      <c r="A571" t="s">
        <v>646</v>
      </c>
      <c r="B571" s="1">
        <v>44079</v>
      </c>
      <c r="C571" t="str">
        <f>TEXT(Table1[[#This Row],[signup_date]],"yyyy")</f>
        <v>2020</v>
      </c>
      <c r="D571" t="str">
        <f>TEXT(Table1[[#This Row],[signup_date]],"mmm")</f>
        <v>Sep</v>
      </c>
      <c r="E571" s="3">
        <v>45247</v>
      </c>
      <c r="F571" s="3">
        <v>45942</v>
      </c>
      <c r="G571" s="3" t="str">
        <f>TEXT(Table1[[#This Row],[last_purchase_date]],"yyyy")</f>
        <v>2025</v>
      </c>
      <c r="H571" s="2">
        <f ca="1">IFERROR(TODAY()-Table1[[#This Row],[signup_date]]," - ")</f>
        <v>1901</v>
      </c>
      <c r="I571" s="2">
        <f ca="1">IFERROR(TODAY()-Table1[[#This Row],[last_purchase_date]]," - ")</f>
        <v>38</v>
      </c>
      <c r="J571" s="2">
        <f ca="1">IFERROR(1/Table1[[#This Row],[Days_Since_Last_Purchase]],0)</f>
        <v>2.6315789473684209E-2</v>
      </c>
      <c r="K571" s="3" t="str">
        <f t="shared" si="16"/>
        <v>Has Purchased</v>
      </c>
      <c r="L571">
        <v>6</v>
      </c>
      <c r="M571">
        <v>169.53</v>
      </c>
      <c r="N571">
        <v>28.26</v>
      </c>
      <c r="O571">
        <v>29.4</v>
      </c>
      <c r="P571" t="s">
        <v>47</v>
      </c>
      <c r="Q571" t="s">
        <v>104</v>
      </c>
      <c r="R571" t="s">
        <v>48</v>
      </c>
      <c r="S571">
        <v>26</v>
      </c>
      <c r="T571" t="s">
        <v>70</v>
      </c>
      <c r="U571" t="s">
        <v>35</v>
      </c>
      <c r="V571" t="s">
        <v>35</v>
      </c>
      <c r="W571" t="s">
        <v>85</v>
      </c>
      <c r="X571">
        <v>0</v>
      </c>
      <c r="Y571">
        <v>0</v>
      </c>
      <c r="Z571">
        <v>0</v>
      </c>
      <c r="AA571">
        <v>1</v>
      </c>
      <c r="AB571">
        <v>4</v>
      </c>
      <c r="AC571" s="2" t="s">
        <v>2542</v>
      </c>
      <c r="AD571" s="2" t="str">
        <f t="shared" si="17"/>
        <v>Never Contacted</v>
      </c>
      <c r="AE571">
        <v>5</v>
      </c>
      <c r="AF571" t="s">
        <v>52</v>
      </c>
      <c r="AG571" t="b">
        <v>1</v>
      </c>
      <c r="AH571" t="b">
        <v>0</v>
      </c>
      <c r="AI571" t="str">
        <f ca="1">IF(OR(Table1[[#This Row],[is_active]]="FALSE",Table1[[#This Row],[Days_Since_Last_Purchase]]&gt;90),"Churned","Active")</f>
        <v>Active</v>
      </c>
    </row>
    <row r="572" spans="1:35" x14ac:dyDescent="0.25">
      <c r="A572" t="s">
        <v>647</v>
      </c>
      <c r="B572" s="1">
        <v>44688</v>
      </c>
      <c r="C572" t="str">
        <f>TEXT(Table1[[#This Row],[signup_date]],"yyyy")</f>
        <v>2022</v>
      </c>
      <c r="D572" t="str">
        <f>TEXT(Table1[[#This Row],[signup_date]],"mmm")</f>
        <v>May</v>
      </c>
      <c r="E572" s="3">
        <v>45600</v>
      </c>
      <c r="F572" s="3">
        <v>45631</v>
      </c>
      <c r="G572" s="3" t="str">
        <f>TEXT(Table1[[#This Row],[last_purchase_date]],"yyyy")</f>
        <v>2024</v>
      </c>
      <c r="H572" s="2">
        <f ca="1">IFERROR(TODAY()-Table1[[#This Row],[signup_date]]," - ")</f>
        <v>1292</v>
      </c>
      <c r="I572" s="2">
        <f ca="1">IFERROR(TODAY()-Table1[[#This Row],[last_purchase_date]]," - ")</f>
        <v>349</v>
      </c>
      <c r="J572" s="2">
        <f ca="1">IFERROR(1/Table1[[#This Row],[Days_Since_Last_Purchase]],0)</f>
        <v>2.8653295128939827E-3</v>
      </c>
      <c r="K572" s="3" t="str">
        <f t="shared" si="16"/>
        <v>Has Purchased</v>
      </c>
      <c r="L572">
        <v>1</v>
      </c>
      <c r="M572">
        <v>121.93</v>
      </c>
      <c r="N572">
        <v>121.93</v>
      </c>
      <c r="O572">
        <v>84.3</v>
      </c>
      <c r="P572" t="s">
        <v>65</v>
      </c>
      <c r="Q572" t="s">
        <v>41</v>
      </c>
      <c r="R572" t="s">
        <v>48</v>
      </c>
      <c r="S572">
        <v>33</v>
      </c>
      <c r="T572" t="s">
        <v>34</v>
      </c>
      <c r="U572" t="s">
        <v>90</v>
      </c>
      <c r="V572" t="s">
        <v>56</v>
      </c>
      <c r="W572" t="s">
        <v>45</v>
      </c>
      <c r="X572">
        <v>1</v>
      </c>
      <c r="Y572">
        <v>0</v>
      </c>
      <c r="Z572">
        <v>0</v>
      </c>
      <c r="AA572">
        <v>0</v>
      </c>
      <c r="AB572">
        <v>1</v>
      </c>
      <c r="AC572" s="3">
        <v>44719</v>
      </c>
      <c r="AD572" s="2" t="str">
        <f t="shared" si="17"/>
        <v>Contacted</v>
      </c>
      <c r="AE572">
        <v>0</v>
      </c>
      <c r="AF572" t="s">
        <v>73</v>
      </c>
      <c r="AG572" t="b">
        <v>1</v>
      </c>
      <c r="AH572" t="b">
        <v>0</v>
      </c>
      <c r="AI572" t="str">
        <f ca="1">IF(OR(Table1[[#This Row],[is_active]]="FALSE",Table1[[#This Row],[Days_Since_Last_Purchase]]&gt;90),"Churned","Active")</f>
        <v>Churned</v>
      </c>
    </row>
    <row r="573" spans="1:35" x14ac:dyDescent="0.25">
      <c r="A573" t="s">
        <v>648</v>
      </c>
      <c r="B573" s="1">
        <v>44247</v>
      </c>
      <c r="C573" t="str">
        <f>TEXT(Table1[[#This Row],[signup_date]],"yyyy")</f>
        <v>2021</v>
      </c>
      <c r="D573" t="str">
        <f>TEXT(Table1[[#This Row],[signup_date]],"mmm")</f>
        <v>Feb</v>
      </c>
      <c r="E573" s="3">
        <v>44635</v>
      </c>
      <c r="F573" s="3">
        <v>44929</v>
      </c>
      <c r="G573" s="3" t="str">
        <f>TEXT(Table1[[#This Row],[last_purchase_date]],"yyyy")</f>
        <v>2023</v>
      </c>
      <c r="H573" s="2">
        <f ca="1">IFERROR(TODAY()-Table1[[#This Row],[signup_date]]," - ")</f>
        <v>1733</v>
      </c>
      <c r="I573" s="2">
        <f ca="1">IFERROR(TODAY()-Table1[[#This Row],[last_purchase_date]]," - ")</f>
        <v>1051</v>
      </c>
      <c r="J573" s="2">
        <f ca="1">IFERROR(1/Table1[[#This Row],[Days_Since_Last_Purchase]],0)</f>
        <v>9.5147478591817321E-4</v>
      </c>
      <c r="K573" s="3" t="str">
        <f t="shared" si="16"/>
        <v>Has Purchased</v>
      </c>
      <c r="L573">
        <v>5</v>
      </c>
      <c r="M573">
        <v>302.38</v>
      </c>
      <c r="N573">
        <v>60.48</v>
      </c>
      <c r="O573">
        <v>78.23</v>
      </c>
      <c r="P573" t="s">
        <v>47</v>
      </c>
      <c r="Q573" t="s">
        <v>80</v>
      </c>
      <c r="R573" t="s">
        <v>48</v>
      </c>
      <c r="S573">
        <v>18</v>
      </c>
      <c r="T573" t="s">
        <v>49</v>
      </c>
      <c r="U573" t="s">
        <v>66</v>
      </c>
      <c r="V573" t="s">
        <v>63</v>
      </c>
      <c r="W573" t="s">
        <v>36</v>
      </c>
      <c r="X573">
        <v>0</v>
      </c>
      <c r="Y573">
        <v>1</v>
      </c>
      <c r="Z573">
        <v>0</v>
      </c>
      <c r="AA573">
        <v>1</v>
      </c>
      <c r="AB573">
        <v>2</v>
      </c>
      <c r="AC573" s="3">
        <v>44628</v>
      </c>
      <c r="AD573" s="2" t="str">
        <f t="shared" si="17"/>
        <v>Contacted</v>
      </c>
      <c r="AE573">
        <v>2</v>
      </c>
      <c r="AF573" t="s">
        <v>52</v>
      </c>
      <c r="AG573" t="b">
        <v>1</v>
      </c>
      <c r="AH573" t="b">
        <v>1</v>
      </c>
      <c r="AI573" t="str">
        <f ca="1">IF(OR(Table1[[#This Row],[is_active]]="FALSE",Table1[[#This Row],[Days_Since_Last_Purchase]]&gt;90),"Churned","Active")</f>
        <v>Churned</v>
      </c>
    </row>
    <row r="574" spans="1:35" x14ac:dyDescent="0.25">
      <c r="A574" t="s">
        <v>286</v>
      </c>
      <c r="B574" s="1">
        <v>45036</v>
      </c>
      <c r="C574" t="str">
        <f>TEXT(Table1[[#This Row],[signup_date]],"yyyy")</f>
        <v>2023</v>
      </c>
      <c r="D574" t="str">
        <f>TEXT(Table1[[#This Row],[signup_date]],"mmm")</f>
        <v>Apr</v>
      </c>
      <c r="E574" s="3">
        <v>45725</v>
      </c>
      <c r="F574" s="3">
        <v>45855</v>
      </c>
      <c r="G574" s="3" t="str">
        <f>TEXT(Table1[[#This Row],[last_purchase_date]],"yyyy")</f>
        <v>2025</v>
      </c>
      <c r="H574" s="2">
        <f ca="1">IFERROR(TODAY()-Table1[[#This Row],[signup_date]]," - ")</f>
        <v>944</v>
      </c>
      <c r="I574" s="2">
        <f ca="1">IFERROR(TODAY()-Table1[[#This Row],[last_purchase_date]]," - ")</f>
        <v>125</v>
      </c>
      <c r="J574" s="2">
        <f ca="1">IFERROR(1/Table1[[#This Row],[Days_Since_Last_Purchase]],0)</f>
        <v>8.0000000000000002E-3</v>
      </c>
      <c r="K574" s="3" t="str">
        <f t="shared" si="16"/>
        <v>Has Purchased</v>
      </c>
      <c r="L574">
        <v>4</v>
      </c>
      <c r="M574">
        <v>281.93</v>
      </c>
      <c r="N574">
        <v>70.48</v>
      </c>
      <c r="O574">
        <v>70.040000000000006</v>
      </c>
      <c r="P574" t="s">
        <v>40</v>
      </c>
      <c r="Q574" t="s">
        <v>104</v>
      </c>
      <c r="R574" t="s">
        <v>48</v>
      </c>
      <c r="S574">
        <v>46</v>
      </c>
      <c r="T574" t="s">
        <v>34</v>
      </c>
      <c r="U574" t="s">
        <v>82</v>
      </c>
      <c r="V574" t="s">
        <v>56</v>
      </c>
      <c r="W574" t="s">
        <v>51</v>
      </c>
      <c r="X574">
        <v>1</v>
      </c>
      <c r="Y574">
        <v>0</v>
      </c>
      <c r="Z574">
        <v>0</v>
      </c>
      <c r="AA574">
        <v>0</v>
      </c>
      <c r="AB574">
        <v>1</v>
      </c>
      <c r="AC574" s="3">
        <v>45381</v>
      </c>
      <c r="AD574" s="2" t="str">
        <f t="shared" si="17"/>
        <v>Contacted</v>
      </c>
      <c r="AE574">
        <v>0</v>
      </c>
      <c r="AF574" t="s">
        <v>38</v>
      </c>
      <c r="AG574" t="b">
        <v>1</v>
      </c>
      <c r="AH574" t="b">
        <v>1</v>
      </c>
      <c r="AI574" t="str">
        <f ca="1">IF(OR(Table1[[#This Row],[is_active]]="FALSE",Table1[[#This Row],[Days_Since_Last_Purchase]]&gt;90),"Churned","Active")</f>
        <v>Churned</v>
      </c>
    </row>
    <row r="575" spans="1:35" x14ac:dyDescent="0.25">
      <c r="A575" t="s">
        <v>649</v>
      </c>
      <c r="B575" s="1">
        <v>44060</v>
      </c>
      <c r="C575" t="str">
        <f>TEXT(Table1[[#This Row],[signup_date]],"yyyy")</f>
        <v>2020</v>
      </c>
      <c r="D575" t="str">
        <f>TEXT(Table1[[#This Row],[signup_date]],"mmm")</f>
        <v>Aug</v>
      </c>
      <c r="E575" s="3">
        <v>45832</v>
      </c>
      <c r="F575" s="3">
        <v>45931</v>
      </c>
      <c r="G575" s="3" t="str">
        <f>TEXT(Table1[[#This Row],[last_purchase_date]],"yyyy")</f>
        <v>2025</v>
      </c>
      <c r="H575" s="2">
        <f ca="1">IFERROR(TODAY()-Table1[[#This Row],[signup_date]]," - ")</f>
        <v>1920</v>
      </c>
      <c r="I575" s="2">
        <f ca="1">IFERROR(TODAY()-Table1[[#This Row],[last_purchase_date]]," - ")</f>
        <v>49</v>
      </c>
      <c r="J575" s="2">
        <f ca="1">IFERROR(1/Table1[[#This Row],[Days_Since_Last_Purchase]],0)</f>
        <v>2.0408163265306121E-2</v>
      </c>
      <c r="K575" s="3" t="str">
        <f t="shared" si="16"/>
        <v>Has Purchased</v>
      </c>
      <c r="L575">
        <v>4</v>
      </c>
      <c r="M575">
        <v>129.78</v>
      </c>
      <c r="N575">
        <v>32.450000000000003</v>
      </c>
      <c r="O575">
        <v>46.64</v>
      </c>
      <c r="P575" t="s">
        <v>87</v>
      </c>
      <c r="Q575" t="s">
        <v>88</v>
      </c>
      <c r="R575" t="s">
        <v>42</v>
      </c>
      <c r="S575">
        <v>29</v>
      </c>
      <c r="T575" t="s">
        <v>70</v>
      </c>
      <c r="U575" t="s">
        <v>90</v>
      </c>
      <c r="V575" t="s">
        <v>44</v>
      </c>
      <c r="W575" t="s">
        <v>85</v>
      </c>
      <c r="X575">
        <v>0</v>
      </c>
      <c r="Y575">
        <v>0</v>
      </c>
      <c r="Z575">
        <v>0</v>
      </c>
      <c r="AA575">
        <v>2</v>
      </c>
      <c r="AB575">
        <v>1</v>
      </c>
      <c r="AC575" s="3">
        <v>45029</v>
      </c>
      <c r="AD575" s="2" t="str">
        <f t="shared" si="17"/>
        <v>Contacted</v>
      </c>
      <c r="AE575">
        <v>6</v>
      </c>
      <c r="AF575" t="s">
        <v>38</v>
      </c>
      <c r="AG575" t="b">
        <v>1</v>
      </c>
      <c r="AH575" t="b">
        <v>0</v>
      </c>
      <c r="AI575" t="str">
        <f ca="1">IF(OR(Table1[[#This Row],[is_active]]="FALSE",Table1[[#This Row],[Days_Since_Last_Purchase]]&gt;90),"Churned","Active")</f>
        <v>Active</v>
      </c>
    </row>
    <row r="576" spans="1:35" x14ac:dyDescent="0.25">
      <c r="A576" t="s">
        <v>650</v>
      </c>
      <c r="B576" s="1">
        <v>43886</v>
      </c>
      <c r="C576" t="str">
        <f>TEXT(Table1[[#This Row],[signup_date]],"yyyy")</f>
        <v>2020</v>
      </c>
      <c r="D576" t="str">
        <f>TEXT(Table1[[#This Row],[signup_date]],"mmm")</f>
        <v>Feb</v>
      </c>
      <c r="E576" s="3">
        <v>45372</v>
      </c>
      <c r="F576" s="3">
        <v>45794</v>
      </c>
      <c r="G576" s="3" t="str">
        <f>TEXT(Table1[[#This Row],[last_purchase_date]],"yyyy")</f>
        <v>2025</v>
      </c>
      <c r="H576" s="2">
        <f ca="1">IFERROR(TODAY()-Table1[[#This Row],[signup_date]]," - ")</f>
        <v>2094</v>
      </c>
      <c r="I576" s="2">
        <f ca="1">IFERROR(TODAY()-Table1[[#This Row],[last_purchase_date]]," - ")</f>
        <v>186</v>
      </c>
      <c r="J576" s="2">
        <f ca="1">IFERROR(1/Table1[[#This Row],[Days_Since_Last_Purchase]],0)</f>
        <v>5.3763440860215058E-3</v>
      </c>
      <c r="K576" s="3" t="str">
        <f t="shared" si="16"/>
        <v>Has Purchased</v>
      </c>
      <c r="L576">
        <v>1</v>
      </c>
      <c r="M576">
        <v>44.19</v>
      </c>
      <c r="N576">
        <v>44.19</v>
      </c>
      <c r="O576">
        <v>41.63</v>
      </c>
      <c r="P576" t="s">
        <v>65</v>
      </c>
      <c r="Q576" t="s">
        <v>88</v>
      </c>
      <c r="R576" t="s">
        <v>48</v>
      </c>
      <c r="S576">
        <v>24</v>
      </c>
      <c r="T576" t="s">
        <v>70</v>
      </c>
      <c r="U576" t="s">
        <v>82</v>
      </c>
      <c r="V576" t="s">
        <v>35</v>
      </c>
      <c r="W576" t="s">
        <v>100</v>
      </c>
      <c r="X576">
        <v>0</v>
      </c>
      <c r="Y576">
        <v>1</v>
      </c>
      <c r="Z576">
        <v>0</v>
      </c>
      <c r="AA576">
        <v>1</v>
      </c>
      <c r="AB576">
        <v>0</v>
      </c>
      <c r="AC576" s="3">
        <v>44119</v>
      </c>
      <c r="AD576" s="2" t="str">
        <f t="shared" si="17"/>
        <v>Contacted</v>
      </c>
      <c r="AE576">
        <v>0</v>
      </c>
      <c r="AF576" t="s">
        <v>38</v>
      </c>
      <c r="AG576" t="b">
        <v>1</v>
      </c>
      <c r="AH576" t="b">
        <v>0</v>
      </c>
      <c r="AI576" t="str">
        <f ca="1">IF(OR(Table1[[#This Row],[is_active]]="FALSE",Table1[[#This Row],[Days_Since_Last_Purchase]]&gt;90),"Churned","Active")</f>
        <v>Churned</v>
      </c>
    </row>
    <row r="577" spans="1:35" x14ac:dyDescent="0.25">
      <c r="A577" t="s">
        <v>651</v>
      </c>
      <c r="B577" s="1">
        <v>44090</v>
      </c>
      <c r="C577" t="str">
        <f>TEXT(Table1[[#This Row],[signup_date]],"yyyy")</f>
        <v>2020</v>
      </c>
      <c r="D577" t="str">
        <f>TEXT(Table1[[#This Row],[signup_date]],"mmm")</f>
        <v>Sep</v>
      </c>
      <c r="E577" s="3">
        <v>44455</v>
      </c>
      <c r="F577" s="3">
        <v>45569</v>
      </c>
      <c r="G577" s="3" t="str">
        <f>TEXT(Table1[[#This Row],[last_purchase_date]],"yyyy")</f>
        <v>2024</v>
      </c>
      <c r="H577" s="2">
        <f ca="1">IFERROR(TODAY()-Table1[[#This Row],[signup_date]]," - ")</f>
        <v>1890</v>
      </c>
      <c r="I577" s="2">
        <f ca="1">IFERROR(TODAY()-Table1[[#This Row],[last_purchase_date]]," - ")</f>
        <v>411</v>
      </c>
      <c r="J577" s="2">
        <f ca="1">IFERROR(1/Table1[[#This Row],[Days_Since_Last_Purchase]],0)</f>
        <v>2.4330900243309003E-3</v>
      </c>
      <c r="K577" s="3" t="str">
        <f t="shared" si="16"/>
        <v>Has Purchased</v>
      </c>
      <c r="L577">
        <v>2</v>
      </c>
      <c r="M577">
        <v>101.61</v>
      </c>
      <c r="N577">
        <v>50.81</v>
      </c>
      <c r="O577">
        <v>64.64</v>
      </c>
      <c r="P577" t="s">
        <v>87</v>
      </c>
      <c r="Q577" t="s">
        <v>41</v>
      </c>
      <c r="R577" t="s">
        <v>48</v>
      </c>
      <c r="S577">
        <v>25</v>
      </c>
      <c r="T577" t="s">
        <v>70</v>
      </c>
      <c r="U577" t="s">
        <v>35</v>
      </c>
      <c r="V577" t="s">
        <v>63</v>
      </c>
      <c r="W577" t="s">
        <v>72</v>
      </c>
      <c r="X577">
        <v>0</v>
      </c>
      <c r="Y577">
        <v>0</v>
      </c>
      <c r="Z577">
        <v>0</v>
      </c>
      <c r="AA577">
        <v>0</v>
      </c>
      <c r="AB577">
        <v>0</v>
      </c>
      <c r="AC577" s="2" t="s">
        <v>2542</v>
      </c>
      <c r="AD577" s="2" t="str">
        <f t="shared" si="17"/>
        <v>Never Contacted</v>
      </c>
      <c r="AE577">
        <v>0</v>
      </c>
      <c r="AF577" t="s">
        <v>38</v>
      </c>
      <c r="AG577" t="b">
        <v>1</v>
      </c>
      <c r="AH577" t="b">
        <v>0</v>
      </c>
      <c r="AI577" t="str">
        <f ca="1">IF(OR(Table1[[#This Row],[is_active]]="FALSE",Table1[[#This Row],[Days_Since_Last_Purchase]]&gt;90),"Churned","Active")</f>
        <v>Churned</v>
      </c>
    </row>
    <row r="578" spans="1:35" x14ac:dyDescent="0.25">
      <c r="A578" t="s">
        <v>652</v>
      </c>
      <c r="B578" s="1">
        <v>44456</v>
      </c>
      <c r="C578" t="str">
        <f>TEXT(Table1[[#This Row],[signup_date]],"yyyy")</f>
        <v>2021</v>
      </c>
      <c r="D578" t="str">
        <f>TEXT(Table1[[#This Row],[signup_date]],"mmm")</f>
        <v>Sep</v>
      </c>
      <c r="E578" s="3">
        <v>45669</v>
      </c>
      <c r="F578" s="3">
        <v>45695</v>
      </c>
      <c r="G578" s="3" t="str">
        <f>TEXT(Table1[[#This Row],[last_purchase_date]],"yyyy")</f>
        <v>2025</v>
      </c>
      <c r="H578" s="2">
        <f ca="1">IFERROR(TODAY()-Table1[[#This Row],[signup_date]]," - ")</f>
        <v>1524</v>
      </c>
      <c r="I578" s="2">
        <f ca="1">IFERROR(TODAY()-Table1[[#This Row],[last_purchase_date]]," - ")</f>
        <v>285</v>
      </c>
      <c r="J578" s="2">
        <f ca="1">IFERROR(1/Table1[[#This Row],[Days_Since_Last_Purchase]],0)</f>
        <v>3.5087719298245615E-3</v>
      </c>
      <c r="K578" s="3" t="str">
        <f t="shared" ref="K578:K641" si="18">IF(E578="-","Never Purchase","Has Purchased")</f>
        <v>Has Purchased</v>
      </c>
      <c r="L578">
        <v>3</v>
      </c>
      <c r="M578">
        <v>251.87</v>
      </c>
      <c r="N578">
        <v>83.96</v>
      </c>
      <c r="O578">
        <v>70.48</v>
      </c>
      <c r="P578" t="s">
        <v>47</v>
      </c>
      <c r="Q578" t="s">
        <v>62</v>
      </c>
      <c r="R578" t="s">
        <v>48</v>
      </c>
      <c r="S578">
        <v>16</v>
      </c>
      <c r="T578" t="s">
        <v>49</v>
      </c>
      <c r="U578" t="s">
        <v>35</v>
      </c>
      <c r="V578" t="s">
        <v>67</v>
      </c>
      <c r="W578" t="s">
        <v>85</v>
      </c>
      <c r="X578">
        <v>0</v>
      </c>
      <c r="Y578">
        <v>0</v>
      </c>
      <c r="Z578">
        <v>1</v>
      </c>
      <c r="AA578">
        <v>0</v>
      </c>
      <c r="AB578">
        <v>1</v>
      </c>
      <c r="AC578" s="3">
        <v>45381</v>
      </c>
      <c r="AD578" s="2" t="str">
        <f t="shared" si="17"/>
        <v>Contacted</v>
      </c>
      <c r="AE578">
        <v>7</v>
      </c>
      <c r="AF578" t="s">
        <v>38</v>
      </c>
      <c r="AG578" t="b">
        <v>1</v>
      </c>
      <c r="AH578" t="b">
        <v>0</v>
      </c>
      <c r="AI578" t="str">
        <f ca="1">IF(OR(Table1[[#This Row],[is_active]]="FALSE",Table1[[#This Row],[Days_Since_Last_Purchase]]&gt;90),"Churned","Active")</f>
        <v>Churned</v>
      </c>
    </row>
    <row r="579" spans="1:35" x14ac:dyDescent="0.25">
      <c r="A579" t="s">
        <v>653</v>
      </c>
      <c r="B579" s="1">
        <v>45541</v>
      </c>
      <c r="C579" t="str">
        <f>TEXT(Table1[[#This Row],[signup_date]],"yyyy")</f>
        <v>2024</v>
      </c>
      <c r="D579" t="str">
        <f>TEXT(Table1[[#This Row],[signup_date]],"mmm")</f>
        <v>Sep</v>
      </c>
      <c r="E579" s="3">
        <v>45735</v>
      </c>
      <c r="F579" s="3">
        <v>45844</v>
      </c>
      <c r="G579" s="3" t="str">
        <f>TEXT(Table1[[#This Row],[last_purchase_date]],"yyyy")</f>
        <v>2025</v>
      </c>
      <c r="H579" s="2">
        <f ca="1">IFERROR(TODAY()-Table1[[#This Row],[signup_date]]," - ")</f>
        <v>439</v>
      </c>
      <c r="I579" s="2">
        <f ca="1">IFERROR(TODAY()-Table1[[#This Row],[last_purchase_date]]," - ")</f>
        <v>136</v>
      </c>
      <c r="J579" s="2">
        <f ca="1">IFERROR(1/Table1[[#This Row],[Days_Since_Last_Purchase]],0)</f>
        <v>7.3529411764705881E-3</v>
      </c>
      <c r="K579" s="3" t="str">
        <f t="shared" si="18"/>
        <v>Has Purchased</v>
      </c>
      <c r="L579">
        <v>2</v>
      </c>
      <c r="M579">
        <v>182.06</v>
      </c>
      <c r="N579">
        <v>91.03</v>
      </c>
      <c r="O579">
        <v>120.8</v>
      </c>
      <c r="P579" t="s">
        <v>47</v>
      </c>
      <c r="Q579" t="s">
        <v>54</v>
      </c>
      <c r="R579" t="s">
        <v>48</v>
      </c>
      <c r="S579">
        <v>37</v>
      </c>
      <c r="T579" t="s">
        <v>34</v>
      </c>
      <c r="U579" t="s">
        <v>50</v>
      </c>
      <c r="V579" t="s">
        <v>56</v>
      </c>
      <c r="W579" t="s">
        <v>72</v>
      </c>
      <c r="X579">
        <v>0</v>
      </c>
      <c r="Y579">
        <v>0</v>
      </c>
      <c r="Z579">
        <v>0</v>
      </c>
      <c r="AA579">
        <v>0</v>
      </c>
      <c r="AB579">
        <v>1</v>
      </c>
      <c r="AC579" s="3">
        <v>45916</v>
      </c>
      <c r="AD579" s="2" t="str">
        <f t="shared" ref="AD579:AD642" si="19">IF(AC579="-","Never Contacted","Contacted")</f>
        <v>Contacted</v>
      </c>
      <c r="AE579">
        <v>0</v>
      </c>
      <c r="AF579" t="s">
        <v>38</v>
      </c>
      <c r="AG579" t="b">
        <v>0</v>
      </c>
      <c r="AH579" t="b">
        <v>1</v>
      </c>
      <c r="AI579" t="str">
        <f ca="1">IF(OR(Table1[[#This Row],[is_active]]="FALSE",Table1[[#This Row],[Days_Since_Last_Purchase]]&gt;90),"Churned","Active")</f>
        <v>Churned</v>
      </c>
    </row>
    <row r="580" spans="1:35" x14ac:dyDescent="0.25">
      <c r="A580" t="s">
        <v>654</v>
      </c>
      <c r="B580" s="1">
        <v>44299</v>
      </c>
      <c r="C580" t="str">
        <f>TEXT(Table1[[#This Row],[signup_date]],"yyyy")</f>
        <v>2021</v>
      </c>
      <c r="D580" t="str">
        <f>TEXT(Table1[[#This Row],[signup_date]],"mmm")</f>
        <v>Apr</v>
      </c>
      <c r="E580" s="3">
        <v>44849</v>
      </c>
      <c r="F580" s="3">
        <v>45694</v>
      </c>
      <c r="G580" s="3" t="str">
        <f>TEXT(Table1[[#This Row],[last_purchase_date]],"yyyy")</f>
        <v>2025</v>
      </c>
      <c r="H580" s="2">
        <f ca="1">IFERROR(TODAY()-Table1[[#This Row],[signup_date]]," - ")</f>
        <v>1681</v>
      </c>
      <c r="I580" s="2">
        <f ca="1">IFERROR(TODAY()-Table1[[#This Row],[last_purchase_date]]," - ")</f>
        <v>286</v>
      </c>
      <c r="J580" s="2">
        <f ca="1">IFERROR(1/Table1[[#This Row],[Days_Since_Last_Purchase]],0)</f>
        <v>3.4965034965034965E-3</v>
      </c>
      <c r="K580" s="3" t="str">
        <f t="shared" si="18"/>
        <v>Has Purchased</v>
      </c>
      <c r="L580">
        <v>2</v>
      </c>
      <c r="M580">
        <v>158.05000000000001</v>
      </c>
      <c r="N580">
        <v>79.03</v>
      </c>
      <c r="O580">
        <v>46.91</v>
      </c>
      <c r="P580" t="s">
        <v>87</v>
      </c>
      <c r="Q580" t="s">
        <v>62</v>
      </c>
      <c r="R580" t="s">
        <v>42</v>
      </c>
      <c r="S580">
        <v>22</v>
      </c>
      <c r="T580" t="s">
        <v>70</v>
      </c>
      <c r="U580" t="s">
        <v>43</v>
      </c>
      <c r="V580" t="s">
        <v>44</v>
      </c>
      <c r="W580" t="s">
        <v>85</v>
      </c>
      <c r="X580">
        <v>1</v>
      </c>
      <c r="Y580">
        <v>0</v>
      </c>
      <c r="Z580">
        <v>0</v>
      </c>
      <c r="AA580">
        <v>0</v>
      </c>
      <c r="AB580">
        <v>0</v>
      </c>
      <c r="AC580" s="2" t="s">
        <v>2542</v>
      </c>
      <c r="AD580" s="2" t="str">
        <f t="shared" si="19"/>
        <v>Never Contacted</v>
      </c>
      <c r="AE580">
        <v>0</v>
      </c>
      <c r="AF580" t="s">
        <v>38</v>
      </c>
      <c r="AG580" t="b">
        <v>1</v>
      </c>
      <c r="AH580" t="b">
        <v>1</v>
      </c>
      <c r="AI580" t="str">
        <f ca="1">IF(OR(Table1[[#This Row],[is_active]]="FALSE",Table1[[#This Row],[Days_Since_Last_Purchase]]&gt;90),"Churned","Active")</f>
        <v>Churned</v>
      </c>
    </row>
    <row r="581" spans="1:35" x14ac:dyDescent="0.25">
      <c r="A581" t="s">
        <v>655</v>
      </c>
      <c r="B581" s="1">
        <v>45212</v>
      </c>
      <c r="C581" t="str">
        <f>TEXT(Table1[[#This Row],[signup_date]],"yyyy")</f>
        <v>2023</v>
      </c>
      <c r="D581" t="str">
        <f>TEXT(Table1[[#This Row],[signup_date]],"mmm")</f>
        <v>Oct</v>
      </c>
      <c r="E581" s="3">
        <v>45628</v>
      </c>
      <c r="F581" s="3">
        <v>45662</v>
      </c>
      <c r="G581" s="3" t="str">
        <f>TEXT(Table1[[#This Row],[last_purchase_date]],"yyyy")</f>
        <v>2025</v>
      </c>
      <c r="H581" s="2">
        <f ca="1">IFERROR(TODAY()-Table1[[#This Row],[signup_date]]," - ")</f>
        <v>768</v>
      </c>
      <c r="I581" s="2">
        <f ca="1">IFERROR(TODAY()-Table1[[#This Row],[last_purchase_date]]," - ")</f>
        <v>318</v>
      </c>
      <c r="J581" s="2">
        <f ca="1">IFERROR(1/Table1[[#This Row],[Days_Since_Last_Purchase]],0)</f>
        <v>3.1446540880503146E-3</v>
      </c>
      <c r="K581" s="3" t="str">
        <f t="shared" si="18"/>
        <v>Has Purchased</v>
      </c>
      <c r="L581">
        <v>3</v>
      </c>
      <c r="M581">
        <v>173.81</v>
      </c>
      <c r="N581">
        <v>57.94</v>
      </c>
      <c r="O581">
        <v>44.36</v>
      </c>
      <c r="P581" t="s">
        <v>59</v>
      </c>
      <c r="Q581" t="s">
        <v>95</v>
      </c>
      <c r="R581" t="s">
        <v>48</v>
      </c>
      <c r="S581">
        <v>40</v>
      </c>
      <c r="T581" t="s">
        <v>34</v>
      </c>
      <c r="U581" t="s">
        <v>90</v>
      </c>
      <c r="V581" t="s">
        <v>44</v>
      </c>
      <c r="W581" t="s">
        <v>51</v>
      </c>
      <c r="X581">
        <v>0</v>
      </c>
      <c r="Y581">
        <v>0</v>
      </c>
      <c r="Z581">
        <v>1</v>
      </c>
      <c r="AA581">
        <v>0</v>
      </c>
      <c r="AB581">
        <v>1</v>
      </c>
      <c r="AC581" s="3">
        <v>45265</v>
      </c>
      <c r="AD581" s="2" t="str">
        <f t="shared" si="19"/>
        <v>Contacted</v>
      </c>
      <c r="AE581">
        <v>4</v>
      </c>
      <c r="AF581" t="s">
        <v>73</v>
      </c>
      <c r="AG581" t="b">
        <v>1</v>
      </c>
      <c r="AH581" t="b">
        <v>1</v>
      </c>
      <c r="AI581" t="str">
        <f ca="1">IF(OR(Table1[[#This Row],[is_active]]="FALSE",Table1[[#This Row],[Days_Since_Last_Purchase]]&gt;90),"Churned","Active")</f>
        <v>Churned</v>
      </c>
    </row>
    <row r="582" spans="1:35" x14ac:dyDescent="0.25">
      <c r="A582" t="s">
        <v>656</v>
      </c>
      <c r="B582" s="1">
        <v>44112</v>
      </c>
      <c r="C582" t="str">
        <f>TEXT(Table1[[#This Row],[signup_date]],"yyyy")</f>
        <v>2020</v>
      </c>
      <c r="D582" t="str">
        <f>TEXT(Table1[[#This Row],[signup_date]],"mmm")</f>
        <v>Oct</v>
      </c>
      <c r="E582" s="3">
        <v>45597</v>
      </c>
      <c r="F582" s="3">
        <v>45678</v>
      </c>
      <c r="G582" s="3" t="str">
        <f>TEXT(Table1[[#This Row],[last_purchase_date]],"yyyy")</f>
        <v>2025</v>
      </c>
      <c r="H582" s="2">
        <f ca="1">IFERROR(TODAY()-Table1[[#This Row],[signup_date]]," - ")</f>
        <v>1868</v>
      </c>
      <c r="I582" s="2">
        <f ca="1">IFERROR(TODAY()-Table1[[#This Row],[last_purchase_date]]," - ")</f>
        <v>302</v>
      </c>
      <c r="J582" s="2">
        <f ca="1">IFERROR(1/Table1[[#This Row],[Days_Since_Last_Purchase]],0)</f>
        <v>3.3112582781456954E-3</v>
      </c>
      <c r="K582" s="3" t="str">
        <f t="shared" si="18"/>
        <v>Has Purchased</v>
      </c>
      <c r="L582">
        <v>5</v>
      </c>
      <c r="M582">
        <v>359.66</v>
      </c>
      <c r="N582">
        <v>71.930000000000007</v>
      </c>
      <c r="O582">
        <v>164.2</v>
      </c>
      <c r="P582" t="s">
        <v>40</v>
      </c>
      <c r="Q582" t="s">
        <v>69</v>
      </c>
      <c r="R582" t="s">
        <v>42</v>
      </c>
      <c r="S582">
        <v>42</v>
      </c>
      <c r="T582" t="s">
        <v>34</v>
      </c>
      <c r="U582" t="s">
        <v>35</v>
      </c>
      <c r="V582" t="s">
        <v>35</v>
      </c>
      <c r="W582" t="s">
        <v>72</v>
      </c>
      <c r="X582">
        <v>0</v>
      </c>
      <c r="Y582">
        <v>0</v>
      </c>
      <c r="Z582">
        <v>0</v>
      </c>
      <c r="AA582">
        <v>1</v>
      </c>
      <c r="AB582">
        <v>4</v>
      </c>
      <c r="AC582" s="3">
        <v>44260</v>
      </c>
      <c r="AD582" s="2" t="str">
        <f t="shared" si="19"/>
        <v>Contacted</v>
      </c>
      <c r="AE582">
        <v>0</v>
      </c>
      <c r="AF582" t="s">
        <v>73</v>
      </c>
      <c r="AG582" t="b">
        <v>1</v>
      </c>
      <c r="AH582" t="b">
        <v>1</v>
      </c>
      <c r="AI582" t="str">
        <f ca="1">IF(OR(Table1[[#This Row],[is_active]]="FALSE",Table1[[#This Row],[Days_Since_Last_Purchase]]&gt;90),"Churned","Active")</f>
        <v>Churned</v>
      </c>
    </row>
    <row r="583" spans="1:35" x14ac:dyDescent="0.25">
      <c r="A583" t="s">
        <v>657</v>
      </c>
      <c r="B583" s="1">
        <v>44239</v>
      </c>
      <c r="C583" t="str">
        <f>TEXT(Table1[[#This Row],[signup_date]],"yyyy")</f>
        <v>2021</v>
      </c>
      <c r="D583" t="str">
        <f>TEXT(Table1[[#This Row],[signup_date]],"mmm")</f>
        <v>Feb</v>
      </c>
      <c r="E583" s="3">
        <v>45538</v>
      </c>
      <c r="F583" s="3">
        <v>45853</v>
      </c>
      <c r="G583" s="3" t="str">
        <f>TEXT(Table1[[#This Row],[last_purchase_date]],"yyyy")</f>
        <v>2025</v>
      </c>
      <c r="H583" s="2">
        <f ca="1">IFERROR(TODAY()-Table1[[#This Row],[signup_date]]," - ")</f>
        <v>1741</v>
      </c>
      <c r="I583" s="2">
        <f ca="1">IFERROR(TODAY()-Table1[[#This Row],[last_purchase_date]]," - ")</f>
        <v>127</v>
      </c>
      <c r="J583" s="2">
        <f ca="1">IFERROR(1/Table1[[#This Row],[Days_Since_Last_Purchase]],0)</f>
        <v>7.874015748031496E-3</v>
      </c>
      <c r="K583" s="3" t="str">
        <f t="shared" si="18"/>
        <v>Has Purchased</v>
      </c>
      <c r="L583">
        <v>2</v>
      </c>
      <c r="M583">
        <v>174.32</v>
      </c>
      <c r="N583">
        <v>87.16</v>
      </c>
      <c r="O583">
        <v>135.44999999999999</v>
      </c>
      <c r="P583" t="s">
        <v>31</v>
      </c>
      <c r="Q583" t="s">
        <v>76</v>
      </c>
      <c r="R583" t="s">
        <v>48</v>
      </c>
      <c r="S583">
        <v>26</v>
      </c>
      <c r="T583" t="s">
        <v>70</v>
      </c>
      <c r="U583" t="s">
        <v>90</v>
      </c>
      <c r="V583" t="s">
        <v>67</v>
      </c>
      <c r="W583" t="s">
        <v>36</v>
      </c>
      <c r="X583">
        <v>1</v>
      </c>
      <c r="Y583">
        <v>0</v>
      </c>
      <c r="Z583">
        <v>1</v>
      </c>
      <c r="AA583">
        <v>0</v>
      </c>
      <c r="AB583">
        <v>1</v>
      </c>
      <c r="AC583" s="2" t="s">
        <v>2542</v>
      </c>
      <c r="AD583" s="2" t="str">
        <f t="shared" si="19"/>
        <v>Never Contacted</v>
      </c>
      <c r="AE583">
        <v>0</v>
      </c>
      <c r="AF583" t="s">
        <v>73</v>
      </c>
      <c r="AG583" t="b">
        <v>1</v>
      </c>
      <c r="AH583" t="b">
        <v>0</v>
      </c>
      <c r="AI583" t="str">
        <f ca="1">IF(OR(Table1[[#This Row],[is_active]]="FALSE",Table1[[#This Row],[Days_Since_Last_Purchase]]&gt;90),"Churned","Active")</f>
        <v>Churned</v>
      </c>
    </row>
    <row r="584" spans="1:35" x14ac:dyDescent="0.25">
      <c r="A584" t="s">
        <v>658</v>
      </c>
      <c r="B584" s="1">
        <v>45304</v>
      </c>
      <c r="C584" t="str">
        <f>TEXT(Table1[[#This Row],[signup_date]],"yyyy")</f>
        <v>2024</v>
      </c>
      <c r="D584" t="str">
        <f>TEXT(Table1[[#This Row],[signup_date]],"mmm")</f>
        <v>Jan</v>
      </c>
      <c r="E584" s="3">
        <v>45315</v>
      </c>
      <c r="F584" s="3">
        <v>45320</v>
      </c>
      <c r="G584" s="3" t="str">
        <f>TEXT(Table1[[#This Row],[last_purchase_date]],"yyyy")</f>
        <v>2024</v>
      </c>
      <c r="H584" s="2">
        <f ca="1">IFERROR(TODAY()-Table1[[#This Row],[signup_date]]," - ")</f>
        <v>676</v>
      </c>
      <c r="I584" s="2">
        <f ca="1">IFERROR(TODAY()-Table1[[#This Row],[last_purchase_date]]," - ")</f>
        <v>660</v>
      </c>
      <c r="J584" s="2">
        <f ca="1">IFERROR(1/Table1[[#This Row],[Days_Since_Last_Purchase]],0)</f>
        <v>1.5151515151515152E-3</v>
      </c>
      <c r="K584" s="3" t="str">
        <f t="shared" si="18"/>
        <v>Has Purchased</v>
      </c>
      <c r="L584">
        <v>4</v>
      </c>
      <c r="M584">
        <v>363.29</v>
      </c>
      <c r="N584">
        <v>90.82</v>
      </c>
      <c r="O584">
        <v>144.72999999999999</v>
      </c>
      <c r="P584" t="s">
        <v>59</v>
      </c>
      <c r="Q584" t="s">
        <v>88</v>
      </c>
      <c r="R584" t="s">
        <v>48</v>
      </c>
      <c r="S584">
        <v>25</v>
      </c>
      <c r="T584" t="s">
        <v>70</v>
      </c>
      <c r="U584" t="s">
        <v>43</v>
      </c>
      <c r="V584" t="s">
        <v>63</v>
      </c>
      <c r="W584" t="s">
        <v>57</v>
      </c>
      <c r="X584">
        <v>0</v>
      </c>
      <c r="Y584">
        <v>0</v>
      </c>
      <c r="Z584">
        <v>0</v>
      </c>
      <c r="AA584">
        <v>0</v>
      </c>
      <c r="AB584">
        <v>1</v>
      </c>
      <c r="AC584" s="3">
        <v>45681</v>
      </c>
      <c r="AD584" s="2" t="str">
        <f t="shared" si="19"/>
        <v>Contacted</v>
      </c>
      <c r="AE584">
        <v>0</v>
      </c>
      <c r="AF584" t="s">
        <v>38</v>
      </c>
      <c r="AG584" t="b">
        <v>1</v>
      </c>
      <c r="AH584" t="b">
        <v>0</v>
      </c>
      <c r="AI584" t="str">
        <f ca="1">IF(OR(Table1[[#This Row],[is_active]]="FALSE",Table1[[#This Row],[Days_Since_Last_Purchase]]&gt;90),"Churned","Active")</f>
        <v>Churned</v>
      </c>
    </row>
    <row r="585" spans="1:35" x14ac:dyDescent="0.25">
      <c r="A585" t="s">
        <v>659</v>
      </c>
      <c r="B585" s="1">
        <v>44798</v>
      </c>
      <c r="C585" t="str">
        <f>TEXT(Table1[[#This Row],[signup_date]],"yyyy")</f>
        <v>2022</v>
      </c>
      <c r="D585" t="str">
        <f>TEXT(Table1[[#This Row],[signup_date]],"mmm")</f>
        <v>Aug</v>
      </c>
      <c r="E585" s="3">
        <v>45451</v>
      </c>
      <c r="F585" s="3">
        <v>45696</v>
      </c>
      <c r="G585" s="3" t="str">
        <f>TEXT(Table1[[#This Row],[last_purchase_date]],"yyyy")</f>
        <v>2025</v>
      </c>
      <c r="H585" s="2">
        <f ca="1">IFERROR(TODAY()-Table1[[#This Row],[signup_date]]," - ")</f>
        <v>1182</v>
      </c>
      <c r="I585" s="2">
        <f ca="1">IFERROR(TODAY()-Table1[[#This Row],[last_purchase_date]]," - ")</f>
        <v>284</v>
      </c>
      <c r="J585" s="2">
        <f ca="1">IFERROR(1/Table1[[#This Row],[Days_Since_Last_Purchase]],0)</f>
        <v>3.5211267605633804E-3</v>
      </c>
      <c r="K585" s="3" t="str">
        <f t="shared" si="18"/>
        <v>Has Purchased</v>
      </c>
      <c r="L585">
        <v>1</v>
      </c>
      <c r="M585">
        <v>71.52</v>
      </c>
      <c r="N585">
        <v>71.52</v>
      </c>
      <c r="O585">
        <v>0.5</v>
      </c>
      <c r="P585" t="s">
        <v>65</v>
      </c>
      <c r="Q585" t="s">
        <v>88</v>
      </c>
      <c r="R585" t="s">
        <v>48</v>
      </c>
      <c r="S585">
        <v>35</v>
      </c>
      <c r="T585" t="s">
        <v>34</v>
      </c>
      <c r="U585" t="s">
        <v>55</v>
      </c>
      <c r="V585" t="s">
        <v>56</v>
      </c>
      <c r="W585" t="s">
        <v>45</v>
      </c>
      <c r="X585">
        <v>0</v>
      </c>
      <c r="Y585">
        <v>0</v>
      </c>
      <c r="Z585">
        <v>0</v>
      </c>
      <c r="AA585">
        <v>0</v>
      </c>
      <c r="AB585">
        <v>0</v>
      </c>
      <c r="AC585" s="3">
        <v>45099</v>
      </c>
      <c r="AD585" s="2" t="str">
        <f t="shared" si="19"/>
        <v>Contacted</v>
      </c>
      <c r="AE585">
        <v>3</v>
      </c>
      <c r="AF585" t="s">
        <v>38</v>
      </c>
      <c r="AG585" t="b">
        <v>0</v>
      </c>
      <c r="AH585" t="b">
        <v>0</v>
      </c>
      <c r="AI585" t="str">
        <f ca="1">IF(OR(Table1[[#This Row],[is_active]]="FALSE",Table1[[#This Row],[Days_Since_Last_Purchase]]&gt;90),"Churned","Active")</f>
        <v>Churned</v>
      </c>
    </row>
    <row r="586" spans="1:35" x14ac:dyDescent="0.25">
      <c r="A586" t="s">
        <v>660</v>
      </c>
      <c r="B586" s="1">
        <v>44969</v>
      </c>
      <c r="C586" t="str">
        <f>TEXT(Table1[[#This Row],[signup_date]],"yyyy")</f>
        <v>2023</v>
      </c>
      <c r="D586" t="str">
        <f>TEXT(Table1[[#This Row],[signup_date]],"mmm")</f>
        <v>Feb</v>
      </c>
      <c r="E586" s="3">
        <v>44984</v>
      </c>
      <c r="F586" s="3">
        <v>45360</v>
      </c>
      <c r="G586" s="3" t="str">
        <f>TEXT(Table1[[#This Row],[last_purchase_date]],"yyyy")</f>
        <v>2024</v>
      </c>
      <c r="H586" s="2">
        <f ca="1">IFERROR(TODAY()-Table1[[#This Row],[signup_date]]," - ")</f>
        <v>1011</v>
      </c>
      <c r="I586" s="2">
        <f ca="1">IFERROR(TODAY()-Table1[[#This Row],[last_purchase_date]]," - ")</f>
        <v>620</v>
      </c>
      <c r="J586" s="2">
        <f ca="1">IFERROR(1/Table1[[#This Row],[Days_Since_Last_Purchase]],0)</f>
        <v>1.6129032258064516E-3</v>
      </c>
      <c r="K586" s="3" t="str">
        <f t="shared" si="18"/>
        <v>Has Purchased</v>
      </c>
      <c r="L586">
        <v>2</v>
      </c>
      <c r="M586">
        <v>14.6</v>
      </c>
      <c r="N586">
        <v>7.3</v>
      </c>
      <c r="O586">
        <v>13.15</v>
      </c>
      <c r="P586" t="s">
        <v>87</v>
      </c>
      <c r="Q586" t="s">
        <v>76</v>
      </c>
      <c r="R586" t="s">
        <v>48</v>
      </c>
      <c r="S586">
        <v>32</v>
      </c>
      <c r="T586" t="s">
        <v>34</v>
      </c>
      <c r="U586" t="s">
        <v>43</v>
      </c>
      <c r="V586" t="s">
        <v>63</v>
      </c>
      <c r="W586" t="s">
        <v>51</v>
      </c>
      <c r="X586">
        <v>0</v>
      </c>
      <c r="Y586">
        <v>0</v>
      </c>
      <c r="Z586">
        <v>0</v>
      </c>
      <c r="AA586">
        <v>0</v>
      </c>
      <c r="AB586">
        <v>0</v>
      </c>
      <c r="AC586" s="3">
        <v>45550</v>
      </c>
      <c r="AD586" s="2" t="str">
        <f t="shared" si="19"/>
        <v>Contacted</v>
      </c>
      <c r="AE586">
        <v>0</v>
      </c>
      <c r="AF586" t="s">
        <v>38</v>
      </c>
      <c r="AG586" t="b">
        <v>1</v>
      </c>
      <c r="AH586" t="b">
        <v>0</v>
      </c>
      <c r="AI586" t="str">
        <f ca="1">IF(OR(Table1[[#This Row],[is_active]]="FALSE",Table1[[#This Row],[Days_Since_Last_Purchase]]&gt;90),"Churned","Active")</f>
        <v>Churned</v>
      </c>
    </row>
    <row r="587" spans="1:35" x14ac:dyDescent="0.25">
      <c r="A587" t="s">
        <v>661</v>
      </c>
      <c r="B587" s="1">
        <v>44454</v>
      </c>
      <c r="C587" t="str">
        <f>TEXT(Table1[[#This Row],[signup_date]],"yyyy")</f>
        <v>2021</v>
      </c>
      <c r="D587" t="str">
        <f>TEXT(Table1[[#This Row],[signup_date]],"mmm")</f>
        <v>Sep</v>
      </c>
      <c r="E587" s="3">
        <v>44712</v>
      </c>
      <c r="F587" s="3">
        <v>44859</v>
      </c>
      <c r="G587" s="3" t="str">
        <f>TEXT(Table1[[#This Row],[last_purchase_date]],"yyyy")</f>
        <v>2022</v>
      </c>
      <c r="H587" s="2">
        <f ca="1">IFERROR(TODAY()-Table1[[#This Row],[signup_date]]," - ")</f>
        <v>1526</v>
      </c>
      <c r="I587" s="2">
        <f ca="1">IFERROR(TODAY()-Table1[[#This Row],[last_purchase_date]]," - ")</f>
        <v>1121</v>
      </c>
      <c r="J587" s="2">
        <f ca="1">IFERROR(1/Table1[[#This Row],[Days_Since_Last_Purchase]],0)</f>
        <v>8.9206066012488853E-4</v>
      </c>
      <c r="K587" s="3" t="str">
        <f t="shared" si="18"/>
        <v>Has Purchased</v>
      </c>
      <c r="L587">
        <v>3</v>
      </c>
      <c r="M587">
        <v>237.43</v>
      </c>
      <c r="N587">
        <v>79.14</v>
      </c>
      <c r="O587">
        <v>57.52</v>
      </c>
      <c r="P587" t="s">
        <v>40</v>
      </c>
      <c r="Q587" t="s">
        <v>62</v>
      </c>
      <c r="R587" t="s">
        <v>48</v>
      </c>
      <c r="S587">
        <v>24</v>
      </c>
      <c r="T587" t="s">
        <v>70</v>
      </c>
      <c r="U587" t="s">
        <v>82</v>
      </c>
      <c r="V587" t="s">
        <v>63</v>
      </c>
      <c r="W587" t="s">
        <v>36</v>
      </c>
      <c r="X587">
        <v>0</v>
      </c>
      <c r="Y587">
        <v>0</v>
      </c>
      <c r="Z587">
        <v>1</v>
      </c>
      <c r="AA587">
        <v>1</v>
      </c>
      <c r="AB587">
        <v>1</v>
      </c>
      <c r="AC587" s="3">
        <v>44702</v>
      </c>
      <c r="AD587" s="2" t="str">
        <f t="shared" si="19"/>
        <v>Contacted</v>
      </c>
      <c r="AE587">
        <v>0</v>
      </c>
      <c r="AF587" t="s">
        <v>38</v>
      </c>
      <c r="AG587" t="b">
        <v>1</v>
      </c>
      <c r="AH587" t="b">
        <v>1</v>
      </c>
      <c r="AI587" t="str">
        <f ca="1">IF(OR(Table1[[#This Row],[is_active]]="FALSE",Table1[[#This Row],[Days_Since_Last_Purchase]]&gt;90),"Churned","Active")</f>
        <v>Churned</v>
      </c>
    </row>
    <row r="588" spans="1:35" x14ac:dyDescent="0.25">
      <c r="A588" t="s">
        <v>662</v>
      </c>
      <c r="B588" s="1">
        <v>45589</v>
      </c>
      <c r="C588" t="str">
        <f>TEXT(Table1[[#This Row],[signup_date]],"yyyy")</f>
        <v>2024</v>
      </c>
      <c r="D588" t="str">
        <f>TEXT(Table1[[#This Row],[signup_date]],"mmm")</f>
        <v>Oct</v>
      </c>
      <c r="E588" s="3">
        <v>45686</v>
      </c>
      <c r="F588" s="3">
        <v>45693</v>
      </c>
      <c r="G588" s="3" t="str">
        <f>TEXT(Table1[[#This Row],[last_purchase_date]],"yyyy")</f>
        <v>2025</v>
      </c>
      <c r="H588" s="2">
        <f ca="1">IFERROR(TODAY()-Table1[[#This Row],[signup_date]]," - ")</f>
        <v>391</v>
      </c>
      <c r="I588" s="2">
        <f ca="1">IFERROR(TODAY()-Table1[[#This Row],[last_purchase_date]]," - ")</f>
        <v>287</v>
      </c>
      <c r="J588" s="2">
        <f ca="1">IFERROR(1/Table1[[#This Row],[Days_Since_Last_Purchase]],0)</f>
        <v>3.4843205574912892E-3</v>
      </c>
      <c r="K588" s="3" t="str">
        <f t="shared" si="18"/>
        <v>Has Purchased</v>
      </c>
      <c r="L588">
        <v>1</v>
      </c>
      <c r="M588">
        <v>26.89</v>
      </c>
      <c r="N588">
        <v>26.89</v>
      </c>
      <c r="O588">
        <v>28.05</v>
      </c>
      <c r="P588" t="s">
        <v>87</v>
      </c>
      <c r="Q588" t="s">
        <v>41</v>
      </c>
      <c r="R588" t="s">
        <v>48</v>
      </c>
      <c r="S588">
        <v>29</v>
      </c>
      <c r="T588" t="s">
        <v>70</v>
      </c>
      <c r="U588" t="s">
        <v>55</v>
      </c>
      <c r="V588" t="s">
        <v>44</v>
      </c>
      <c r="W588" t="s">
        <v>96</v>
      </c>
      <c r="X588">
        <v>0</v>
      </c>
      <c r="Y588">
        <v>1</v>
      </c>
      <c r="Z588">
        <v>0</v>
      </c>
      <c r="AA588">
        <v>0</v>
      </c>
      <c r="AB588">
        <v>0</v>
      </c>
      <c r="AC588" s="3">
        <v>45769</v>
      </c>
      <c r="AD588" s="2" t="str">
        <f t="shared" si="19"/>
        <v>Contacted</v>
      </c>
      <c r="AE588">
        <v>6</v>
      </c>
      <c r="AF588" t="s">
        <v>52</v>
      </c>
      <c r="AG588" t="b">
        <v>1</v>
      </c>
      <c r="AH588" t="b">
        <v>1</v>
      </c>
      <c r="AI588" t="str">
        <f ca="1">IF(OR(Table1[[#This Row],[is_active]]="FALSE",Table1[[#This Row],[Days_Since_Last_Purchase]]&gt;90),"Churned","Active")</f>
        <v>Churned</v>
      </c>
    </row>
    <row r="589" spans="1:35" x14ac:dyDescent="0.25">
      <c r="A589" t="s">
        <v>663</v>
      </c>
      <c r="B589" s="1">
        <v>45361</v>
      </c>
      <c r="C589" t="str">
        <f>TEXT(Table1[[#This Row],[signup_date]],"yyyy")</f>
        <v>2024</v>
      </c>
      <c r="D589" t="str">
        <f>TEXT(Table1[[#This Row],[signup_date]],"mmm")</f>
        <v>Mar</v>
      </c>
      <c r="E589" s="3">
        <v>45538</v>
      </c>
      <c r="F589" s="3">
        <v>45598</v>
      </c>
      <c r="G589" s="3" t="str">
        <f>TEXT(Table1[[#This Row],[last_purchase_date]],"yyyy")</f>
        <v>2024</v>
      </c>
      <c r="H589" s="2">
        <f ca="1">IFERROR(TODAY()-Table1[[#This Row],[signup_date]]," - ")</f>
        <v>619</v>
      </c>
      <c r="I589" s="2">
        <f ca="1">IFERROR(TODAY()-Table1[[#This Row],[last_purchase_date]]," - ")</f>
        <v>382</v>
      </c>
      <c r="J589" s="2">
        <f ca="1">IFERROR(1/Table1[[#This Row],[Days_Since_Last_Purchase]],0)</f>
        <v>2.617801047120419E-3</v>
      </c>
      <c r="K589" s="3" t="str">
        <f t="shared" si="18"/>
        <v>Has Purchased</v>
      </c>
      <c r="L589">
        <v>2</v>
      </c>
      <c r="M589">
        <v>115.6</v>
      </c>
      <c r="N589">
        <v>57.8</v>
      </c>
      <c r="O589">
        <v>27.3</v>
      </c>
      <c r="P589" t="s">
        <v>47</v>
      </c>
      <c r="Q589" t="s">
        <v>54</v>
      </c>
      <c r="R589" t="s">
        <v>42</v>
      </c>
      <c r="S589">
        <v>38</v>
      </c>
      <c r="T589" t="s">
        <v>34</v>
      </c>
      <c r="U589" t="s">
        <v>35</v>
      </c>
      <c r="V589" t="s">
        <v>67</v>
      </c>
      <c r="W589" t="s">
        <v>57</v>
      </c>
      <c r="X589">
        <v>1</v>
      </c>
      <c r="Y589">
        <v>0</v>
      </c>
      <c r="Z589">
        <v>0</v>
      </c>
      <c r="AA589">
        <v>0</v>
      </c>
      <c r="AB589">
        <v>1</v>
      </c>
      <c r="AC589" s="2" t="s">
        <v>2542</v>
      </c>
      <c r="AD589" s="2" t="str">
        <f t="shared" si="19"/>
        <v>Never Contacted</v>
      </c>
      <c r="AE589">
        <v>0</v>
      </c>
      <c r="AF589" t="s">
        <v>52</v>
      </c>
      <c r="AG589" t="b">
        <v>0</v>
      </c>
      <c r="AH589" t="b">
        <v>0</v>
      </c>
      <c r="AI589" t="str">
        <f ca="1">IF(OR(Table1[[#This Row],[is_active]]="FALSE",Table1[[#This Row],[Days_Since_Last_Purchase]]&gt;90),"Churned","Active")</f>
        <v>Churned</v>
      </c>
    </row>
    <row r="590" spans="1:35" x14ac:dyDescent="0.25">
      <c r="A590" t="s">
        <v>664</v>
      </c>
      <c r="B590" s="1">
        <v>44607</v>
      </c>
      <c r="C590" t="str">
        <f>TEXT(Table1[[#This Row],[signup_date]],"yyyy")</f>
        <v>2022</v>
      </c>
      <c r="D590" t="str">
        <f>TEXT(Table1[[#This Row],[signup_date]],"mmm")</f>
        <v>Feb</v>
      </c>
      <c r="E590" s="3">
        <v>44770</v>
      </c>
      <c r="F590" s="3">
        <v>45894</v>
      </c>
      <c r="G590" s="3" t="str">
        <f>TEXT(Table1[[#This Row],[last_purchase_date]],"yyyy")</f>
        <v>2025</v>
      </c>
      <c r="H590" s="2">
        <f ca="1">IFERROR(TODAY()-Table1[[#This Row],[signup_date]]," - ")</f>
        <v>1373</v>
      </c>
      <c r="I590" s="2">
        <f ca="1">IFERROR(TODAY()-Table1[[#This Row],[last_purchase_date]]," - ")</f>
        <v>86</v>
      </c>
      <c r="J590" s="2">
        <f ca="1">IFERROR(1/Table1[[#This Row],[Days_Since_Last_Purchase]],0)</f>
        <v>1.1627906976744186E-2</v>
      </c>
      <c r="K590" s="3" t="str">
        <f t="shared" si="18"/>
        <v>Has Purchased</v>
      </c>
      <c r="L590">
        <v>4</v>
      </c>
      <c r="M590">
        <v>454.76</v>
      </c>
      <c r="N590">
        <v>113.69</v>
      </c>
      <c r="O590">
        <v>66.92</v>
      </c>
      <c r="P590" t="s">
        <v>65</v>
      </c>
      <c r="Q590" t="s">
        <v>69</v>
      </c>
      <c r="R590" t="s">
        <v>48</v>
      </c>
      <c r="S590">
        <v>22</v>
      </c>
      <c r="T590" t="s">
        <v>70</v>
      </c>
      <c r="U590" t="s">
        <v>55</v>
      </c>
      <c r="V590" t="s">
        <v>67</v>
      </c>
      <c r="W590" t="s">
        <v>51</v>
      </c>
      <c r="X590">
        <v>0</v>
      </c>
      <c r="Y590">
        <v>0</v>
      </c>
      <c r="Z590">
        <v>0</v>
      </c>
      <c r="AA590">
        <v>1</v>
      </c>
      <c r="AB590">
        <v>1</v>
      </c>
      <c r="AC590" s="3">
        <v>45467</v>
      </c>
      <c r="AD590" s="2" t="str">
        <f t="shared" si="19"/>
        <v>Contacted</v>
      </c>
      <c r="AE590">
        <v>0</v>
      </c>
      <c r="AF590" t="s">
        <v>52</v>
      </c>
      <c r="AG590" t="b">
        <v>1</v>
      </c>
      <c r="AH590" t="b">
        <v>0</v>
      </c>
      <c r="AI590" t="str">
        <f ca="1">IF(OR(Table1[[#This Row],[is_active]]="FALSE",Table1[[#This Row],[Days_Since_Last_Purchase]]&gt;90),"Churned","Active")</f>
        <v>Active</v>
      </c>
    </row>
    <row r="591" spans="1:35" x14ac:dyDescent="0.25">
      <c r="A591" t="s">
        <v>665</v>
      </c>
      <c r="B591" s="1">
        <v>45487</v>
      </c>
      <c r="C591" t="str">
        <f>TEXT(Table1[[#This Row],[signup_date]],"yyyy")</f>
        <v>2024</v>
      </c>
      <c r="D591" t="str">
        <f>TEXT(Table1[[#This Row],[signup_date]],"mmm")</f>
        <v>Jul</v>
      </c>
      <c r="E591" s="3">
        <v>45603</v>
      </c>
      <c r="F591" s="3">
        <v>45875</v>
      </c>
      <c r="G591" s="3" t="str">
        <f>TEXT(Table1[[#This Row],[last_purchase_date]],"yyyy")</f>
        <v>2025</v>
      </c>
      <c r="H591" s="2">
        <f ca="1">IFERROR(TODAY()-Table1[[#This Row],[signup_date]]," - ")</f>
        <v>493</v>
      </c>
      <c r="I591" s="2">
        <f ca="1">IFERROR(TODAY()-Table1[[#This Row],[last_purchase_date]]," - ")</f>
        <v>105</v>
      </c>
      <c r="J591" s="2">
        <f ca="1">IFERROR(1/Table1[[#This Row],[Days_Since_Last_Purchase]],0)</f>
        <v>9.5238095238095247E-3</v>
      </c>
      <c r="K591" s="3" t="str">
        <f t="shared" si="18"/>
        <v>Has Purchased</v>
      </c>
      <c r="L591">
        <v>2</v>
      </c>
      <c r="M591">
        <v>81.59</v>
      </c>
      <c r="N591">
        <v>40.799999999999997</v>
      </c>
      <c r="O591">
        <v>63.35</v>
      </c>
      <c r="P591" t="s">
        <v>87</v>
      </c>
      <c r="Q591" t="s">
        <v>88</v>
      </c>
      <c r="R591" t="s">
        <v>42</v>
      </c>
      <c r="S591">
        <v>16</v>
      </c>
      <c r="T591" t="s">
        <v>49</v>
      </c>
      <c r="U591" t="s">
        <v>43</v>
      </c>
      <c r="V591" t="s">
        <v>67</v>
      </c>
      <c r="W591" t="s">
        <v>100</v>
      </c>
      <c r="X591">
        <v>0</v>
      </c>
      <c r="Y591">
        <v>0</v>
      </c>
      <c r="Z591">
        <v>0</v>
      </c>
      <c r="AA591">
        <v>0</v>
      </c>
      <c r="AB591">
        <v>1</v>
      </c>
      <c r="AC591" s="3">
        <v>45576</v>
      </c>
      <c r="AD591" s="2" t="str">
        <f t="shared" si="19"/>
        <v>Contacted</v>
      </c>
      <c r="AE591">
        <v>5</v>
      </c>
      <c r="AF591" t="s">
        <v>52</v>
      </c>
      <c r="AG591" t="b">
        <v>1</v>
      </c>
      <c r="AH591" t="b">
        <v>1</v>
      </c>
      <c r="AI591" t="str">
        <f ca="1">IF(OR(Table1[[#This Row],[is_active]]="FALSE",Table1[[#This Row],[Days_Since_Last_Purchase]]&gt;90),"Churned","Active")</f>
        <v>Churned</v>
      </c>
    </row>
    <row r="592" spans="1:35" x14ac:dyDescent="0.25">
      <c r="A592" t="s">
        <v>666</v>
      </c>
      <c r="B592" s="1">
        <v>44032</v>
      </c>
      <c r="C592" t="str">
        <f>TEXT(Table1[[#This Row],[signup_date]],"yyyy")</f>
        <v>2020</v>
      </c>
      <c r="D592" t="str">
        <f>TEXT(Table1[[#This Row],[signup_date]],"mmm")</f>
        <v>Jul</v>
      </c>
      <c r="E592" s="3">
        <v>44776</v>
      </c>
      <c r="F592" s="3">
        <v>45791</v>
      </c>
      <c r="G592" s="3" t="str">
        <f>TEXT(Table1[[#This Row],[last_purchase_date]],"yyyy")</f>
        <v>2025</v>
      </c>
      <c r="H592" s="2">
        <f ca="1">IFERROR(TODAY()-Table1[[#This Row],[signup_date]]," - ")</f>
        <v>1948</v>
      </c>
      <c r="I592" s="2">
        <f ca="1">IFERROR(TODAY()-Table1[[#This Row],[last_purchase_date]]," - ")</f>
        <v>189</v>
      </c>
      <c r="J592" s="2">
        <f ca="1">IFERROR(1/Table1[[#This Row],[Days_Since_Last_Purchase]],0)</f>
        <v>5.2910052910052907E-3</v>
      </c>
      <c r="K592" s="3" t="str">
        <f t="shared" si="18"/>
        <v>Has Purchased</v>
      </c>
      <c r="L592">
        <v>4</v>
      </c>
      <c r="M592">
        <v>3.57</v>
      </c>
      <c r="N592">
        <v>0.89</v>
      </c>
      <c r="O592">
        <v>0.51</v>
      </c>
      <c r="P592" t="s">
        <v>31</v>
      </c>
      <c r="Q592" t="s">
        <v>76</v>
      </c>
      <c r="R592" t="s">
        <v>48</v>
      </c>
      <c r="S592">
        <v>44</v>
      </c>
      <c r="T592" t="s">
        <v>34</v>
      </c>
      <c r="U592" t="s">
        <v>35</v>
      </c>
      <c r="V592" t="s">
        <v>67</v>
      </c>
      <c r="W592" t="s">
        <v>96</v>
      </c>
      <c r="X592">
        <v>1</v>
      </c>
      <c r="Y592">
        <v>2</v>
      </c>
      <c r="Z592">
        <v>0</v>
      </c>
      <c r="AA592">
        <v>1</v>
      </c>
      <c r="AB592">
        <v>0</v>
      </c>
      <c r="AC592" s="3">
        <v>44915</v>
      </c>
      <c r="AD592" s="2" t="str">
        <f t="shared" si="19"/>
        <v>Contacted</v>
      </c>
      <c r="AE592">
        <v>9</v>
      </c>
      <c r="AF592" t="s">
        <v>38</v>
      </c>
      <c r="AG592" t="b">
        <v>1</v>
      </c>
      <c r="AH592" t="b">
        <v>0</v>
      </c>
      <c r="AI592" t="str">
        <f ca="1">IF(OR(Table1[[#This Row],[is_active]]="FALSE",Table1[[#This Row],[Days_Since_Last_Purchase]]&gt;90),"Churned","Active")</f>
        <v>Churned</v>
      </c>
    </row>
    <row r="593" spans="1:35" x14ac:dyDescent="0.25">
      <c r="A593" t="s">
        <v>667</v>
      </c>
      <c r="B593" s="1">
        <v>45319</v>
      </c>
      <c r="C593" t="str">
        <f>TEXT(Table1[[#This Row],[signup_date]],"yyyy")</f>
        <v>2024</v>
      </c>
      <c r="D593" t="str">
        <f>TEXT(Table1[[#This Row],[signup_date]],"mmm")</f>
        <v>Jan</v>
      </c>
      <c r="E593" s="3" t="s">
        <v>2542</v>
      </c>
      <c r="F593" s="3" t="s">
        <v>2542</v>
      </c>
      <c r="G593" s="3" t="str">
        <f>TEXT(Table1[[#This Row],[last_purchase_date]],"yyyy")</f>
        <v>-</v>
      </c>
      <c r="H593" s="2">
        <f ca="1">IFERROR(TODAY()-Table1[[#This Row],[signup_date]]," - ")</f>
        <v>661</v>
      </c>
      <c r="I593" s="2" t="str">
        <f ca="1">IFERROR(TODAY()-Table1[[#This Row],[last_purchase_date]]," - ")</f>
        <v xml:space="preserve"> - </v>
      </c>
      <c r="J593" s="2">
        <f ca="1">IFERROR(1/Table1[[#This Row],[Days_Since_Last_Purchase]],0)</f>
        <v>0</v>
      </c>
      <c r="K593" s="3" t="str">
        <f t="shared" si="18"/>
        <v>Never Purchase</v>
      </c>
      <c r="L593">
        <v>0</v>
      </c>
      <c r="M593">
        <v>0</v>
      </c>
      <c r="N593">
        <v>0</v>
      </c>
      <c r="O593">
        <v>0</v>
      </c>
      <c r="P593" t="s">
        <v>65</v>
      </c>
      <c r="Q593" t="s">
        <v>54</v>
      </c>
      <c r="R593" t="s">
        <v>48</v>
      </c>
      <c r="S593">
        <v>18</v>
      </c>
      <c r="T593" t="s">
        <v>49</v>
      </c>
      <c r="U593" t="s">
        <v>35</v>
      </c>
      <c r="V593" t="s">
        <v>63</v>
      </c>
      <c r="W593" t="s">
        <v>57</v>
      </c>
      <c r="X593">
        <v>0</v>
      </c>
      <c r="Y593">
        <v>0</v>
      </c>
      <c r="Z593">
        <v>0</v>
      </c>
      <c r="AA593">
        <v>0</v>
      </c>
      <c r="AB593">
        <v>0</v>
      </c>
      <c r="AC593" s="2" t="s">
        <v>2542</v>
      </c>
      <c r="AD593" s="2" t="str">
        <f t="shared" si="19"/>
        <v>Never Contacted</v>
      </c>
      <c r="AE593">
        <v>3</v>
      </c>
      <c r="AF593" t="s">
        <v>38</v>
      </c>
      <c r="AG593" t="b">
        <v>1</v>
      </c>
      <c r="AH593" t="b">
        <v>1</v>
      </c>
      <c r="AI593" t="str">
        <f ca="1">IF(OR(Table1[[#This Row],[is_active]]="FALSE",Table1[[#This Row],[Days_Since_Last_Purchase]]&gt;90),"Churned","Active")</f>
        <v>Churned</v>
      </c>
    </row>
    <row r="594" spans="1:35" x14ac:dyDescent="0.25">
      <c r="A594" t="s">
        <v>668</v>
      </c>
      <c r="B594" s="1">
        <v>45467</v>
      </c>
      <c r="C594" t="str">
        <f>TEXT(Table1[[#This Row],[signup_date]],"yyyy")</f>
        <v>2024</v>
      </c>
      <c r="D594" t="str">
        <f>TEXT(Table1[[#This Row],[signup_date]],"mmm")</f>
        <v>Jun</v>
      </c>
      <c r="E594" s="3">
        <v>45545</v>
      </c>
      <c r="F594" s="3">
        <v>45746</v>
      </c>
      <c r="G594" s="3" t="str">
        <f>TEXT(Table1[[#This Row],[last_purchase_date]],"yyyy")</f>
        <v>2025</v>
      </c>
      <c r="H594" s="2">
        <f ca="1">IFERROR(TODAY()-Table1[[#This Row],[signup_date]]," - ")</f>
        <v>513</v>
      </c>
      <c r="I594" s="2">
        <f ca="1">IFERROR(TODAY()-Table1[[#This Row],[last_purchase_date]]," - ")</f>
        <v>234</v>
      </c>
      <c r="J594" s="2">
        <f ca="1">IFERROR(1/Table1[[#This Row],[Days_Since_Last_Purchase]],0)</f>
        <v>4.2735042735042739E-3</v>
      </c>
      <c r="K594" s="3" t="str">
        <f t="shared" si="18"/>
        <v>Has Purchased</v>
      </c>
      <c r="L594">
        <v>2</v>
      </c>
      <c r="M594">
        <v>156.63</v>
      </c>
      <c r="N594">
        <v>78.319999999999993</v>
      </c>
      <c r="O594">
        <v>115.13</v>
      </c>
      <c r="P594" t="s">
        <v>47</v>
      </c>
      <c r="Q594" t="s">
        <v>41</v>
      </c>
      <c r="R594" t="s">
        <v>33</v>
      </c>
      <c r="S594">
        <v>33</v>
      </c>
      <c r="T594" t="s">
        <v>34</v>
      </c>
      <c r="U594" t="s">
        <v>66</v>
      </c>
      <c r="V594" t="s">
        <v>44</v>
      </c>
      <c r="W594" t="s">
        <v>36</v>
      </c>
      <c r="X594">
        <v>1</v>
      </c>
      <c r="Y594">
        <v>0</v>
      </c>
      <c r="Z594">
        <v>0</v>
      </c>
      <c r="AA594">
        <v>0</v>
      </c>
      <c r="AB594">
        <v>0</v>
      </c>
      <c r="AC594" s="3">
        <v>45850</v>
      </c>
      <c r="AD594" s="2" t="str">
        <f t="shared" si="19"/>
        <v>Contacted</v>
      </c>
      <c r="AE594">
        <v>0</v>
      </c>
      <c r="AF594" t="s">
        <v>52</v>
      </c>
      <c r="AG594" t="b">
        <v>1</v>
      </c>
      <c r="AH594" t="b">
        <v>1</v>
      </c>
      <c r="AI594" t="str">
        <f ca="1">IF(OR(Table1[[#This Row],[is_active]]="FALSE",Table1[[#This Row],[Days_Since_Last_Purchase]]&gt;90),"Churned","Active")</f>
        <v>Churned</v>
      </c>
    </row>
    <row r="595" spans="1:35" x14ac:dyDescent="0.25">
      <c r="A595" t="s">
        <v>669</v>
      </c>
      <c r="B595" s="1">
        <v>43985</v>
      </c>
      <c r="C595" t="str">
        <f>TEXT(Table1[[#This Row],[signup_date]],"yyyy")</f>
        <v>2020</v>
      </c>
      <c r="D595" t="str">
        <f>TEXT(Table1[[#This Row],[signup_date]],"mmm")</f>
        <v>Jun</v>
      </c>
      <c r="E595" s="3">
        <v>44673</v>
      </c>
      <c r="F595" s="3">
        <v>44731</v>
      </c>
      <c r="G595" s="3" t="str">
        <f>TEXT(Table1[[#This Row],[last_purchase_date]],"yyyy")</f>
        <v>2022</v>
      </c>
      <c r="H595" s="2">
        <f ca="1">IFERROR(TODAY()-Table1[[#This Row],[signup_date]]," - ")</f>
        <v>1995</v>
      </c>
      <c r="I595" s="2">
        <f ca="1">IFERROR(TODAY()-Table1[[#This Row],[last_purchase_date]]," - ")</f>
        <v>1249</v>
      </c>
      <c r="J595" s="2">
        <f ca="1">IFERROR(1/Table1[[#This Row],[Days_Since_Last_Purchase]],0)</f>
        <v>8.0064051240992789E-4</v>
      </c>
      <c r="K595" s="3" t="str">
        <f t="shared" si="18"/>
        <v>Has Purchased</v>
      </c>
      <c r="L595">
        <v>2</v>
      </c>
      <c r="M595">
        <v>59.49</v>
      </c>
      <c r="N595">
        <v>29.75</v>
      </c>
      <c r="O595">
        <v>0.85</v>
      </c>
      <c r="P595" t="s">
        <v>65</v>
      </c>
      <c r="Q595" t="s">
        <v>104</v>
      </c>
      <c r="R595" t="s">
        <v>33</v>
      </c>
      <c r="S595">
        <v>17</v>
      </c>
      <c r="T595" t="s">
        <v>49</v>
      </c>
      <c r="U595" t="s">
        <v>55</v>
      </c>
      <c r="V595" t="s">
        <v>56</v>
      </c>
      <c r="W595" t="s">
        <v>96</v>
      </c>
      <c r="X595">
        <v>1</v>
      </c>
      <c r="Y595">
        <v>0</v>
      </c>
      <c r="Z595">
        <v>0</v>
      </c>
      <c r="AA595">
        <v>0</v>
      </c>
      <c r="AB595">
        <v>0</v>
      </c>
      <c r="AC595" s="3">
        <v>44202</v>
      </c>
      <c r="AD595" s="2" t="str">
        <f t="shared" si="19"/>
        <v>Contacted</v>
      </c>
      <c r="AE595">
        <v>0</v>
      </c>
      <c r="AF595" t="s">
        <v>38</v>
      </c>
      <c r="AG595" t="b">
        <v>1</v>
      </c>
      <c r="AH595" t="b">
        <v>0</v>
      </c>
      <c r="AI595" t="str">
        <f ca="1">IF(OR(Table1[[#This Row],[is_active]]="FALSE",Table1[[#This Row],[Days_Since_Last_Purchase]]&gt;90),"Churned","Active")</f>
        <v>Churned</v>
      </c>
    </row>
    <row r="596" spans="1:35" x14ac:dyDescent="0.25">
      <c r="A596" t="s">
        <v>670</v>
      </c>
      <c r="B596" s="1">
        <v>45057</v>
      </c>
      <c r="C596" t="str">
        <f>TEXT(Table1[[#This Row],[signup_date]],"yyyy")</f>
        <v>2023</v>
      </c>
      <c r="D596" t="str">
        <f>TEXT(Table1[[#This Row],[signup_date]],"mmm")</f>
        <v>May</v>
      </c>
      <c r="E596" s="3">
        <v>45071</v>
      </c>
      <c r="F596" s="3">
        <v>45400</v>
      </c>
      <c r="G596" s="3" t="str">
        <f>TEXT(Table1[[#This Row],[last_purchase_date]],"yyyy")</f>
        <v>2024</v>
      </c>
      <c r="H596" s="2">
        <f ca="1">IFERROR(TODAY()-Table1[[#This Row],[signup_date]]," - ")</f>
        <v>923</v>
      </c>
      <c r="I596" s="2">
        <f ca="1">IFERROR(TODAY()-Table1[[#This Row],[last_purchase_date]]," - ")</f>
        <v>580</v>
      </c>
      <c r="J596" s="2">
        <f ca="1">IFERROR(1/Table1[[#This Row],[Days_Since_Last_Purchase]],0)</f>
        <v>1.7241379310344827E-3</v>
      </c>
      <c r="K596" s="3" t="str">
        <f t="shared" si="18"/>
        <v>Has Purchased</v>
      </c>
      <c r="L596">
        <v>1</v>
      </c>
      <c r="M596">
        <v>1.1299999999999999</v>
      </c>
      <c r="N596">
        <v>1.1299999999999999</v>
      </c>
      <c r="O596">
        <v>0</v>
      </c>
      <c r="P596" t="s">
        <v>65</v>
      </c>
      <c r="Q596" t="s">
        <v>54</v>
      </c>
      <c r="R596" t="s">
        <v>48</v>
      </c>
      <c r="S596">
        <v>38</v>
      </c>
      <c r="T596" t="s">
        <v>34</v>
      </c>
      <c r="U596" t="s">
        <v>90</v>
      </c>
      <c r="V596" t="s">
        <v>67</v>
      </c>
      <c r="W596" t="s">
        <v>85</v>
      </c>
      <c r="X596">
        <v>0</v>
      </c>
      <c r="Y596">
        <v>1</v>
      </c>
      <c r="Z596">
        <v>0</v>
      </c>
      <c r="AA596">
        <v>1</v>
      </c>
      <c r="AB596">
        <v>0</v>
      </c>
      <c r="AC596" s="2" t="s">
        <v>2542</v>
      </c>
      <c r="AD596" s="2" t="str">
        <f t="shared" si="19"/>
        <v>Never Contacted</v>
      </c>
      <c r="AE596">
        <v>0</v>
      </c>
      <c r="AF596" t="s">
        <v>52</v>
      </c>
      <c r="AG596" t="b">
        <v>1</v>
      </c>
      <c r="AH596" t="b">
        <v>1</v>
      </c>
      <c r="AI596" t="str">
        <f ca="1">IF(OR(Table1[[#This Row],[is_active]]="FALSE",Table1[[#This Row],[Days_Since_Last_Purchase]]&gt;90),"Churned","Active")</f>
        <v>Churned</v>
      </c>
    </row>
    <row r="597" spans="1:35" x14ac:dyDescent="0.25">
      <c r="A597" t="s">
        <v>671</v>
      </c>
      <c r="B597" s="1">
        <v>44578</v>
      </c>
      <c r="C597" t="str">
        <f>TEXT(Table1[[#This Row],[signup_date]],"yyyy")</f>
        <v>2022</v>
      </c>
      <c r="D597" t="str">
        <f>TEXT(Table1[[#This Row],[signup_date]],"mmm")</f>
        <v>Jan</v>
      </c>
      <c r="E597" s="3">
        <v>45933</v>
      </c>
      <c r="F597" s="3">
        <v>45934</v>
      </c>
      <c r="G597" s="3" t="str">
        <f>TEXT(Table1[[#This Row],[last_purchase_date]],"yyyy")</f>
        <v>2025</v>
      </c>
      <c r="H597" s="2">
        <f ca="1">IFERROR(TODAY()-Table1[[#This Row],[signup_date]]," - ")</f>
        <v>1402</v>
      </c>
      <c r="I597" s="2">
        <f ca="1">IFERROR(TODAY()-Table1[[#This Row],[last_purchase_date]]," - ")</f>
        <v>46</v>
      </c>
      <c r="J597" s="2">
        <f ca="1">IFERROR(1/Table1[[#This Row],[Days_Since_Last_Purchase]],0)</f>
        <v>2.1739130434782608E-2</v>
      </c>
      <c r="K597" s="3" t="str">
        <f t="shared" si="18"/>
        <v>Has Purchased</v>
      </c>
      <c r="L597">
        <v>4</v>
      </c>
      <c r="M597">
        <v>141.97999999999999</v>
      </c>
      <c r="N597">
        <v>35.5</v>
      </c>
      <c r="O597">
        <v>79.239999999999995</v>
      </c>
      <c r="P597" t="s">
        <v>59</v>
      </c>
      <c r="Q597" t="s">
        <v>76</v>
      </c>
      <c r="R597" t="s">
        <v>48</v>
      </c>
      <c r="S597">
        <v>16</v>
      </c>
      <c r="T597" t="s">
        <v>49</v>
      </c>
      <c r="U597" t="s">
        <v>43</v>
      </c>
      <c r="V597" t="s">
        <v>56</v>
      </c>
      <c r="W597" t="s">
        <v>51</v>
      </c>
      <c r="X597">
        <v>0</v>
      </c>
      <c r="Y597">
        <v>0</v>
      </c>
      <c r="Z597">
        <v>0</v>
      </c>
      <c r="AA597">
        <v>0</v>
      </c>
      <c r="AB597">
        <v>2</v>
      </c>
      <c r="AC597" s="2" t="s">
        <v>2542</v>
      </c>
      <c r="AD597" s="2" t="str">
        <f t="shared" si="19"/>
        <v>Never Contacted</v>
      </c>
      <c r="AE597">
        <v>2</v>
      </c>
      <c r="AF597" t="s">
        <v>38</v>
      </c>
      <c r="AG597" t="b">
        <v>0</v>
      </c>
      <c r="AH597" t="b">
        <v>1</v>
      </c>
      <c r="AI597" t="str">
        <f ca="1">IF(OR(Table1[[#This Row],[is_active]]="FALSE",Table1[[#This Row],[Days_Since_Last_Purchase]]&gt;90),"Churned","Active")</f>
        <v>Active</v>
      </c>
    </row>
    <row r="598" spans="1:35" x14ac:dyDescent="0.25">
      <c r="A598" t="s">
        <v>672</v>
      </c>
      <c r="B598" s="1">
        <v>45186</v>
      </c>
      <c r="C598" t="str">
        <f>TEXT(Table1[[#This Row],[signup_date]],"yyyy")</f>
        <v>2023</v>
      </c>
      <c r="D598" t="str">
        <f>TEXT(Table1[[#This Row],[signup_date]],"mmm")</f>
        <v>Sep</v>
      </c>
      <c r="E598" s="3" t="s">
        <v>2542</v>
      </c>
      <c r="F598" s="3" t="s">
        <v>2542</v>
      </c>
      <c r="G598" s="3" t="str">
        <f>TEXT(Table1[[#This Row],[last_purchase_date]],"yyyy")</f>
        <v>-</v>
      </c>
      <c r="H598" s="2">
        <f ca="1">IFERROR(TODAY()-Table1[[#This Row],[signup_date]]," - ")</f>
        <v>794</v>
      </c>
      <c r="I598" s="2" t="str">
        <f ca="1">IFERROR(TODAY()-Table1[[#This Row],[last_purchase_date]]," - ")</f>
        <v xml:space="preserve"> - </v>
      </c>
      <c r="J598" s="2">
        <f ca="1">IFERROR(1/Table1[[#This Row],[Days_Since_Last_Purchase]],0)</f>
        <v>0</v>
      </c>
      <c r="K598" s="3" t="str">
        <f t="shared" si="18"/>
        <v>Never Purchase</v>
      </c>
      <c r="L598">
        <v>0</v>
      </c>
      <c r="M598">
        <v>0</v>
      </c>
      <c r="N598">
        <v>0</v>
      </c>
      <c r="O598">
        <v>0</v>
      </c>
      <c r="P598" t="s">
        <v>40</v>
      </c>
      <c r="Q598" t="s">
        <v>69</v>
      </c>
      <c r="R598" t="s">
        <v>48</v>
      </c>
      <c r="S598">
        <v>43</v>
      </c>
      <c r="T598" t="s">
        <v>34</v>
      </c>
      <c r="U598" t="s">
        <v>90</v>
      </c>
      <c r="V598" t="s">
        <v>67</v>
      </c>
      <c r="W598" t="s">
        <v>45</v>
      </c>
      <c r="X598">
        <v>0</v>
      </c>
      <c r="Y598">
        <v>0</v>
      </c>
      <c r="Z598">
        <v>0</v>
      </c>
      <c r="AA598">
        <v>0</v>
      </c>
      <c r="AB598">
        <v>0</v>
      </c>
      <c r="AC598" s="3">
        <v>45555</v>
      </c>
      <c r="AD598" s="2" t="str">
        <f t="shared" si="19"/>
        <v>Contacted</v>
      </c>
      <c r="AE598">
        <v>0</v>
      </c>
      <c r="AF598" t="s">
        <v>38</v>
      </c>
      <c r="AG598" t="b">
        <v>1</v>
      </c>
      <c r="AH598" t="b">
        <v>0</v>
      </c>
      <c r="AI598" t="str">
        <f ca="1">IF(OR(Table1[[#This Row],[is_active]]="FALSE",Table1[[#This Row],[Days_Since_Last_Purchase]]&gt;90),"Churned","Active")</f>
        <v>Churned</v>
      </c>
    </row>
    <row r="599" spans="1:35" x14ac:dyDescent="0.25">
      <c r="A599" t="s">
        <v>673</v>
      </c>
      <c r="B599" s="1">
        <v>45123</v>
      </c>
      <c r="C599" t="str">
        <f>TEXT(Table1[[#This Row],[signup_date]],"yyyy")</f>
        <v>2023</v>
      </c>
      <c r="D599" t="str">
        <f>TEXT(Table1[[#This Row],[signup_date]],"mmm")</f>
        <v>Jul</v>
      </c>
      <c r="E599" s="3">
        <v>45220</v>
      </c>
      <c r="F599" s="3" t="s">
        <v>2542</v>
      </c>
      <c r="G599" s="3" t="str">
        <f>TEXT(Table1[[#This Row],[last_purchase_date]],"yyyy")</f>
        <v>-</v>
      </c>
      <c r="H599" s="2">
        <f ca="1">IFERROR(TODAY()-Table1[[#This Row],[signup_date]]," - ")</f>
        <v>857</v>
      </c>
      <c r="I599" s="2" t="str">
        <f ca="1">IFERROR(TODAY()-Table1[[#This Row],[last_purchase_date]]," - ")</f>
        <v xml:space="preserve"> - </v>
      </c>
      <c r="J599" s="2">
        <f ca="1">IFERROR(1/Table1[[#This Row],[Days_Since_Last_Purchase]],0)</f>
        <v>0</v>
      </c>
      <c r="K599" s="3" t="str">
        <f t="shared" si="18"/>
        <v>Has Purchased</v>
      </c>
      <c r="L599">
        <v>0</v>
      </c>
      <c r="M599">
        <v>0</v>
      </c>
      <c r="N599">
        <v>0</v>
      </c>
      <c r="O599">
        <v>0</v>
      </c>
      <c r="P599" t="s">
        <v>59</v>
      </c>
      <c r="Q599" t="s">
        <v>32</v>
      </c>
      <c r="R599" t="s">
        <v>48</v>
      </c>
      <c r="S599">
        <v>27</v>
      </c>
      <c r="T599" t="s">
        <v>70</v>
      </c>
      <c r="U599" t="s">
        <v>66</v>
      </c>
      <c r="V599" t="s">
        <v>44</v>
      </c>
      <c r="W599" t="s">
        <v>45</v>
      </c>
      <c r="X599">
        <v>0</v>
      </c>
      <c r="Y599">
        <v>0</v>
      </c>
      <c r="Z599">
        <v>0</v>
      </c>
      <c r="AA599">
        <v>0</v>
      </c>
      <c r="AB599">
        <v>0</v>
      </c>
      <c r="AC599" s="3">
        <v>45671</v>
      </c>
      <c r="AD599" s="2" t="str">
        <f t="shared" si="19"/>
        <v>Contacted</v>
      </c>
      <c r="AE599">
        <v>0</v>
      </c>
      <c r="AF599" t="s">
        <v>52</v>
      </c>
      <c r="AG599" t="b">
        <v>1</v>
      </c>
      <c r="AH599" t="b">
        <v>0</v>
      </c>
      <c r="AI599" t="str">
        <f ca="1">IF(OR(Table1[[#This Row],[is_active]]="FALSE",Table1[[#This Row],[Days_Since_Last_Purchase]]&gt;90),"Churned","Active")</f>
        <v>Churned</v>
      </c>
    </row>
    <row r="600" spans="1:35" x14ac:dyDescent="0.25">
      <c r="A600" t="s">
        <v>674</v>
      </c>
      <c r="B600" s="1">
        <v>45022</v>
      </c>
      <c r="C600" t="str">
        <f>TEXT(Table1[[#This Row],[signup_date]],"yyyy")</f>
        <v>2023</v>
      </c>
      <c r="D600" t="str">
        <f>TEXT(Table1[[#This Row],[signup_date]],"mmm")</f>
        <v>Apr</v>
      </c>
      <c r="E600" s="3">
        <v>45115</v>
      </c>
      <c r="F600" s="3">
        <v>45118</v>
      </c>
      <c r="G600" s="3" t="str">
        <f>TEXT(Table1[[#This Row],[last_purchase_date]],"yyyy")</f>
        <v>2023</v>
      </c>
      <c r="H600" s="2">
        <f ca="1">IFERROR(TODAY()-Table1[[#This Row],[signup_date]]," - ")</f>
        <v>958</v>
      </c>
      <c r="I600" s="2">
        <f ca="1">IFERROR(TODAY()-Table1[[#This Row],[last_purchase_date]]," - ")</f>
        <v>862</v>
      </c>
      <c r="J600" s="2">
        <f ca="1">IFERROR(1/Table1[[#This Row],[Days_Since_Last_Purchase]],0)</f>
        <v>1.1600928074245939E-3</v>
      </c>
      <c r="K600" s="3" t="str">
        <f t="shared" si="18"/>
        <v>Has Purchased</v>
      </c>
      <c r="L600">
        <v>1</v>
      </c>
      <c r="M600">
        <v>0.96</v>
      </c>
      <c r="N600">
        <v>0.96</v>
      </c>
      <c r="O600">
        <v>0.51</v>
      </c>
      <c r="P600" t="s">
        <v>65</v>
      </c>
      <c r="Q600" t="s">
        <v>104</v>
      </c>
      <c r="R600" t="s">
        <v>48</v>
      </c>
      <c r="S600">
        <v>35</v>
      </c>
      <c r="T600" t="s">
        <v>34</v>
      </c>
      <c r="U600" t="s">
        <v>55</v>
      </c>
      <c r="V600" t="s">
        <v>63</v>
      </c>
      <c r="W600" t="s">
        <v>96</v>
      </c>
      <c r="X600">
        <v>0</v>
      </c>
      <c r="Y600">
        <v>0</v>
      </c>
      <c r="Z600">
        <v>0</v>
      </c>
      <c r="AA600">
        <v>0</v>
      </c>
      <c r="AB600">
        <v>0</v>
      </c>
      <c r="AC600" s="3">
        <v>45363</v>
      </c>
      <c r="AD600" s="2" t="str">
        <f t="shared" si="19"/>
        <v>Contacted</v>
      </c>
      <c r="AE600">
        <v>10</v>
      </c>
      <c r="AF600" t="s">
        <v>52</v>
      </c>
      <c r="AG600" t="b">
        <v>1</v>
      </c>
      <c r="AH600" t="b">
        <v>0</v>
      </c>
      <c r="AI600" t="str">
        <f ca="1">IF(OR(Table1[[#This Row],[is_active]]="FALSE",Table1[[#This Row],[Days_Since_Last_Purchase]]&gt;90),"Churned","Active")</f>
        <v>Churned</v>
      </c>
    </row>
    <row r="601" spans="1:35" x14ac:dyDescent="0.25">
      <c r="A601" t="s">
        <v>675</v>
      </c>
      <c r="B601" s="1">
        <v>44353</v>
      </c>
      <c r="C601" t="str">
        <f>TEXT(Table1[[#This Row],[signup_date]],"yyyy")</f>
        <v>2021</v>
      </c>
      <c r="D601" t="str">
        <f>TEXT(Table1[[#This Row],[signup_date]],"mmm")</f>
        <v>Jun</v>
      </c>
      <c r="E601" s="3">
        <v>44978</v>
      </c>
      <c r="F601" s="3">
        <v>45207</v>
      </c>
      <c r="G601" s="3" t="str">
        <f>TEXT(Table1[[#This Row],[last_purchase_date]],"yyyy")</f>
        <v>2023</v>
      </c>
      <c r="H601" s="2">
        <f ca="1">IFERROR(TODAY()-Table1[[#This Row],[signup_date]]," - ")</f>
        <v>1627</v>
      </c>
      <c r="I601" s="2">
        <f ca="1">IFERROR(TODAY()-Table1[[#This Row],[last_purchase_date]]," - ")</f>
        <v>773</v>
      </c>
      <c r="J601" s="2">
        <f ca="1">IFERROR(1/Table1[[#This Row],[Days_Since_Last_Purchase]],0)</f>
        <v>1.29366106080207E-3</v>
      </c>
      <c r="K601" s="3" t="str">
        <f t="shared" si="18"/>
        <v>Has Purchased</v>
      </c>
      <c r="L601">
        <v>3</v>
      </c>
      <c r="M601">
        <v>53.23</v>
      </c>
      <c r="N601">
        <v>17.739999999999998</v>
      </c>
      <c r="O601">
        <v>7.86</v>
      </c>
      <c r="P601" t="s">
        <v>65</v>
      </c>
      <c r="Q601" t="s">
        <v>60</v>
      </c>
      <c r="R601" t="s">
        <v>33</v>
      </c>
      <c r="S601">
        <v>36</v>
      </c>
      <c r="T601" t="s">
        <v>34</v>
      </c>
      <c r="U601" t="s">
        <v>90</v>
      </c>
      <c r="V601" t="s">
        <v>67</v>
      </c>
      <c r="W601" t="s">
        <v>51</v>
      </c>
      <c r="X601">
        <v>0</v>
      </c>
      <c r="Y601">
        <v>0</v>
      </c>
      <c r="Z601">
        <v>0</v>
      </c>
      <c r="AA601">
        <v>1</v>
      </c>
      <c r="AB601">
        <v>1</v>
      </c>
      <c r="AC601" s="2" t="s">
        <v>2542</v>
      </c>
      <c r="AD601" s="2" t="str">
        <f t="shared" si="19"/>
        <v>Never Contacted</v>
      </c>
      <c r="AE601">
        <v>10</v>
      </c>
      <c r="AF601" t="s">
        <v>52</v>
      </c>
      <c r="AG601" t="b">
        <v>1</v>
      </c>
      <c r="AH601" t="b">
        <v>0</v>
      </c>
      <c r="AI601" t="str">
        <f ca="1">IF(OR(Table1[[#This Row],[is_active]]="FALSE",Table1[[#This Row],[Days_Since_Last_Purchase]]&gt;90),"Churned","Active")</f>
        <v>Churned</v>
      </c>
    </row>
    <row r="602" spans="1:35" x14ac:dyDescent="0.25">
      <c r="A602" t="s">
        <v>676</v>
      </c>
      <c r="B602" s="1">
        <v>44330</v>
      </c>
      <c r="C602" t="str">
        <f>TEXT(Table1[[#This Row],[signup_date]],"yyyy")</f>
        <v>2021</v>
      </c>
      <c r="D602" t="str">
        <f>TEXT(Table1[[#This Row],[signup_date]],"mmm")</f>
        <v>May</v>
      </c>
      <c r="E602" s="3">
        <v>45180</v>
      </c>
      <c r="F602" s="3">
        <v>45375</v>
      </c>
      <c r="G602" s="3" t="str">
        <f>TEXT(Table1[[#This Row],[last_purchase_date]],"yyyy")</f>
        <v>2024</v>
      </c>
      <c r="H602" s="2">
        <f ca="1">IFERROR(TODAY()-Table1[[#This Row],[signup_date]]," - ")</f>
        <v>1650</v>
      </c>
      <c r="I602" s="2">
        <f ca="1">IFERROR(TODAY()-Table1[[#This Row],[last_purchase_date]]," - ")</f>
        <v>605</v>
      </c>
      <c r="J602" s="2">
        <f ca="1">IFERROR(1/Table1[[#This Row],[Days_Since_Last_Purchase]],0)</f>
        <v>1.652892561983471E-3</v>
      </c>
      <c r="K602" s="3" t="str">
        <f t="shared" si="18"/>
        <v>Has Purchased</v>
      </c>
      <c r="L602">
        <v>3</v>
      </c>
      <c r="M602">
        <v>247.97</v>
      </c>
      <c r="N602">
        <v>82.66</v>
      </c>
      <c r="O602">
        <v>63.3</v>
      </c>
      <c r="P602" t="s">
        <v>40</v>
      </c>
      <c r="Q602" t="s">
        <v>60</v>
      </c>
      <c r="R602" t="s">
        <v>48</v>
      </c>
      <c r="S602">
        <v>26</v>
      </c>
      <c r="T602" t="s">
        <v>70</v>
      </c>
      <c r="U602" t="s">
        <v>55</v>
      </c>
      <c r="V602" t="s">
        <v>44</v>
      </c>
      <c r="W602" t="s">
        <v>51</v>
      </c>
      <c r="X602">
        <v>0</v>
      </c>
      <c r="Y602">
        <v>0</v>
      </c>
      <c r="Z602">
        <v>0</v>
      </c>
      <c r="AA602">
        <v>0</v>
      </c>
      <c r="AB602">
        <v>1</v>
      </c>
      <c r="AC602" s="3">
        <v>45190</v>
      </c>
      <c r="AD602" s="2" t="str">
        <f t="shared" si="19"/>
        <v>Contacted</v>
      </c>
      <c r="AE602">
        <v>0</v>
      </c>
      <c r="AF602" t="s">
        <v>38</v>
      </c>
      <c r="AG602" t="b">
        <v>1</v>
      </c>
      <c r="AH602" t="b">
        <v>0</v>
      </c>
      <c r="AI602" t="str">
        <f ca="1">IF(OR(Table1[[#This Row],[is_active]]="FALSE",Table1[[#This Row],[Days_Since_Last_Purchase]]&gt;90),"Churned","Active")</f>
        <v>Churned</v>
      </c>
    </row>
    <row r="603" spans="1:35" x14ac:dyDescent="0.25">
      <c r="A603" t="s">
        <v>677</v>
      </c>
      <c r="B603" s="1">
        <v>45277</v>
      </c>
      <c r="C603" t="str">
        <f>TEXT(Table1[[#This Row],[signup_date]],"yyyy")</f>
        <v>2023</v>
      </c>
      <c r="D603" t="str">
        <f>TEXT(Table1[[#This Row],[signup_date]],"mmm")</f>
        <v>Dec</v>
      </c>
      <c r="E603" s="3">
        <v>45611</v>
      </c>
      <c r="F603" s="3">
        <v>45893</v>
      </c>
      <c r="G603" s="3" t="str">
        <f>TEXT(Table1[[#This Row],[last_purchase_date]],"yyyy")</f>
        <v>2025</v>
      </c>
      <c r="H603" s="2">
        <f ca="1">IFERROR(TODAY()-Table1[[#This Row],[signup_date]]," - ")</f>
        <v>703</v>
      </c>
      <c r="I603" s="2">
        <f ca="1">IFERROR(TODAY()-Table1[[#This Row],[last_purchase_date]]," - ")</f>
        <v>87</v>
      </c>
      <c r="J603" s="2">
        <f ca="1">IFERROR(1/Table1[[#This Row],[Days_Since_Last_Purchase]],0)</f>
        <v>1.1494252873563218E-2</v>
      </c>
      <c r="K603" s="3" t="str">
        <f t="shared" si="18"/>
        <v>Has Purchased</v>
      </c>
      <c r="L603">
        <v>3</v>
      </c>
      <c r="M603">
        <v>187.93</v>
      </c>
      <c r="N603">
        <v>62.64</v>
      </c>
      <c r="O603">
        <v>135.26</v>
      </c>
      <c r="P603" t="s">
        <v>87</v>
      </c>
      <c r="Q603" t="s">
        <v>69</v>
      </c>
      <c r="R603" t="s">
        <v>42</v>
      </c>
      <c r="S603">
        <v>20</v>
      </c>
      <c r="T603" t="s">
        <v>70</v>
      </c>
      <c r="U603" t="s">
        <v>55</v>
      </c>
      <c r="V603" t="s">
        <v>35</v>
      </c>
      <c r="W603" t="s">
        <v>57</v>
      </c>
      <c r="X603">
        <v>0</v>
      </c>
      <c r="Y603">
        <v>1</v>
      </c>
      <c r="Z603">
        <v>1</v>
      </c>
      <c r="AA603">
        <v>0</v>
      </c>
      <c r="AB603">
        <v>2</v>
      </c>
      <c r="AC603" s="2" t="s">
        <v>2542</v>
      </c>
      <c r="AD603" s="2" t="str">
        <f t="shared" si="19"/>
        <v>Never Contacted</v>
      </c>
      <c r="AE603">
        <v>0</v>
      </c>
      <c r="AF603" t="s">
        <v>52</v>
      </c>
      <c r="AG603" t="b">
        <v>1</v>
      </c>
      <c r="AH603" t="b">
        <v>0</v>
      </c>
      <c r="AI603" t="str">
        <f ca="1">IF(OR(Table1[[#This Row],[is_active]]="FALSE",Table1[[#This Row],[Days_Since_Last_Purchase]]&gt;90),"Churned","Active")</f>
        <v>Active</v>
      </c>
    </row>
    <row r="604" spans="1:35" x14ac:dyDescent="0.25">
      <c r="A604" t="s">
        <v>678</v>
      </c>
      <c r="B604" s="1">
        <v>45538</v>
      </c>
      <c r="C604" t="str">
        <f>TEXT(Table1[[#This Row],[signup_date]],"yyyy")</f>
        <v>2024</v>
      </c>
      <c r="D604" t="str">
        <f>TEXT(Table1[[#This Row],[signup_date]],"mmm")</f>
        <v>Sep</v>
      </c>
      <c r="E604" s="3">
        <v>45931</v>
      </c>
      <c r="F604" s="3">
        <v>45943</v>
      </c>
      <c r="G604" s="3" t="str">
        <f>TEXT(Table1[[#This Row],[last_purchase_date]],"yyyy")</f>
        <v>2025</v>
      </c>
      <c r="H604" s="2">
        <f ca="1">IFERROR(TODAY()-Table1[[#This Row],[signup_date]]," - ")</f>
        <v>442</v>
      </c>
      <c r="I604" s="2">
        <f ca="1">IFERROR(TODAY()-Table1[[#This Row],[last_purchase_date]]," - ")</f>
        <v>37</v>
      </c>
      <c r="J604" s="2">
        <f ca="1">IFERROR(1/Table1[[#This Row],[Days_Since_Last_Purchase]],0)</f>
        <v>2.7027027027027029E-2</v>
      </c>
      <c r="K604" s="3" t="str">
        <f t="shared" si="18"/>
        <v>Has Purchased</v>
      </c>
      <c r="L604">
        <v>1</v>
      </c>
      <c r="M604">
        <v>147.13999999999999</v>
      </c>
      <c r="N604">
        <v>147.13999999999999</v>
      </c>
      <c r="O604">
        <v>19.03</v>
      </c>
      <c r="P604" t="s">
        <v>31</v>
      </c>
      <c r="Q604" t="s">
        <v>95</v>
      </c>
      <c r="R604" t="s">
        <v>48</v>
      </c>
      <c r="S604">
        <v>23</v>
      </c>
      <c r="T604" t="s">
        <v>70</v>
      </c>
      <c r="U604" t="s">
        <v>66</v>
      </c>
      <c r="V604" t="s">
        <v>35</v>
      </c>
      <c r="W604" t="s">
        <v>57</v>
      </c>
      <c r="X604">
        <v>0</v>
      </c>
      <c r="Y604">
        <v>0</v>
      </c>
      <c r="Z604">
        <v>0</v>
      </c>
      <c r="AA604">
        <v>0</v>
      </c>
      <c r="AB604">
        <v>0</v>
      </c>
      <c r="AC604" s="3">
        <v>45901</v>
      </c>
      <c r="AD604" s="2" t="str">
        <f t="shared" si="19"/>
        <v>Contacted</v>
      </c>
      <c r="AE604">
        <v>0</v>
      </c>
      <c r="AF604" t="s">
        <v>38</v>
      </c>
      <c r="AG604" t="b">
        <v>1</v>
      </c>
      <c r="AH604" t="b">
        <v>0</v>
      </c>
      <c r="AI604" t="str">
        <f ca="1">IF(OR(Table1[[#This Row],[is_active]]="FALSE",Table1[[#This Row],[Days_Since_Last_Purchase]]&gt;90),"Churned","Active")</f>
        <v>Active</v>
      </c>
    </row>
    <row r="605" spans="1:35" x14ac:dyDescent="0.25">
      <c r="A605" t="s">
        <v>679</v>
      </c>
      <c r="B605" s="1">
        <v>45259</v>
      </c>
      <c r="C605" t="str">
        <f>TEXT(Table1[[#This Row],[signup_date]],"yyyy")</f>
        <v>2023</v>
      </c>
      <c r="D605" t="str">
        <f>TEXT(Table1[[#This Row],[signup_date]],"mmm")</f>
        <v>Nov</v>
      </c>
      <c r="E605" s="3">
        <v>45298</v>
      </c>
      <c r="F605" s="3">
        <v>45865</v>
      </c>
      <c r="G605" s="3" t="str">
        <f>TEXT(Table1[[#This Row],[last_purchase_date]],"yyyy")</f>
        <v>2025</v>
      </c>
      <c r="H605" s="2">
        <f ca="1">IFERROR(TODAY()-Table1[[#This Row],[signup_date]]," - ")</f>
        <v>721</v>
      </c>
      <c r="I605" s="2">
        <f ca="1">IFERROR(TODAY()-Table1[[#This Row],[last_purchase_date]]," - ")</f>
        <v>115</v>
      </c>
      <c r="J605" s="2">
        <f ca="1">IFERROR(1/Table1[[#This Row],[Days_Since_Last_Purchase]],0)</f>
        <v>8.6956521739130436E-3</v>
      </c>
      <c r="K605" s="3" t="str">
        <f t="shared" si="18"/>
        <v>Has Purchased</v>
      </c>
      <c r="L605">
        <v>5</v>
      </c>
      <c r="M605">
        <v>26.38</v>
      </c>
      <c r="N605">
        <v>5.28</v>
      </c>
      <c r="O605">
        <v>3.82</v>
      </c>
      <c r="P605" t="s">
        <v>47</v>
      </c>
      <c r="Q605" t="s">
        <v>104</v>
      </c>
      <c r="R605" t="s">
        <v>33</v>
      </c>
      <c r="S605">
        <v>47</v>
      </c>
      <c r="T605" t="s">
        <v>34</v>
      </c>
      <c r="U605" t="s">
        <v>66</v>
      </c>
      <c r="V605" t="s">
        <v>35</v>
      </c>
      <c r="W605" t="s">
        <v>36</v>
      </c>
      <c r="X605">
        <v>0</v>
      </c>
      <c r="Y605">
        <v>1</v>
      </c>
      <c r="Z605">
        <v>0</v>
      </c>
      <c r="AA605">
        <v>0</v>
      </c>
      <c r="AB605">
        <v>0</v>
      </c>
      <c r="AC605" s="3">
        <v>45580</v>
      </c>
      <c r="AD605" s="2" t="str">
        <f t="shared" si="19"/>
        <v>Contacted</v>
      </c>
      <c r="AE605">
        <v>0</v>
      </c>
      <c r="AF605" t="s">
        <v>38</v>
      </c>
      <c r="AG605" t="b">
        <v>1</v>
      </c>
      <c r="AH605" t="b">
        <v>1</v>
      </c>
      <c r="AI605" t="str">
        <f ca="1">IF(OR(Table1[[#This Row],[is_active]]="FALSE",Table1[[#This Row],[Days_Since_Last_Purchase]]&gt;90),"Churned","Active")</f>
        <v>Churned</v>
      </c>
    </row>
    <row r="606" spans="1:35" x14ac:dyDescent="0.25">
      <c r="A606" t="s">
        <v>680</v>
      </c>
      <c r="B606" s="1">
        <v>44234</v>
      </c>
      <c r="C606" t="str">
        <f>TEXT(Table1[[#This Row],[signup_date]],"yyyy")</f>
        <v>2021</v>
      </c>
      <c r="D606" t="str">
        <f>TEXT(Table1[[#This Row],[signup_date]],"mmm")</f>
        <v>Feb</v>
      </c>
      <c r="E606" s="3">
        <v>45932</v>
      </c>
      <c r="F606" s="3">
        <v>45945</v>
      </c>
      <c r="G606" s="3" t="str">
        <f>TEXT(Table1[[#This Row],[last_purchase_date]],"yyyy")</f>
        <v>2025</v>
      </c>
      <c r="H606" s="2">
        <f ca="1">IFERROR(TODAY()-Table1[[#This Row],[signup_date]]," - ")</f>
        <v>1746</v>
      </c>
      <c r="I606" s="2">
        <f ca="1">IFERROR(TODAY()-Table1[[#This Row],[last_purchase_date]]," - ")</f>
        <v>35</v>
      </c>
      <c r="J606" s="2">
        <f ca="1">IFERROR(1/Table1[[#This Row],[Days_Since_Last_Purchase]],0)</f>
        <v>2.8571428571428571E-2</v>
      </c>
      <c r="K606" s="3" t="str">
        <f t="shared" si="18"/>
        <v>Has Purchased</v>
      </c>
      <c r="L606">
        <v>3</v>
      </c>
      <c r="M606">
        <v>239.6</v>
      </c>
      <c r="N606">
        <v>79.87</v>
      </c>
      <c r="O606">
        <v>0.5</v>
      </c>
      <c r="P606" t="s">
        <v>87</v>
      </c>
      <c r="Q606" t="s">
        <v>69</v>
      </c>
      <c r="R606" t="s">
        <v>48</v>
      </c>
      <c r="S606">
        <v>38</v>
      </c>
      <c r="T606" t="s">
        <v>34</v>
      </c>
      <c r="U606" t="s">
        <v>50</v>
      </c>
      <c r="V606" t="s">
        <v>56</v>
      </c>
      <c r="W606" t="s">
        <v>96</v>
      </c>
      <c r="X606">
        <v>0</v>
      </c>
      <c r="Y606">
        <v>0</v>
      </c>
      <c r="Z606">
        <v>0</v>
      </c>
      <c r="AA606">
        <v>0</v>
      </c>
      <c r="AB606">
        <v>2</v>
      </c>
      <c r="AC606" s="3">
        <v>45069</v>
      </c>
      <c r="AD606" s="2" t="str">
        <f t="shared" si="19"/>
        <v>Contacted</v>
      </c>
      <c r="AE606">
        <v>5</v>
      </c>
      <c r="AF606" t="s">
        <v>38</v>
      </c>
      <c r="AG606" t="b">
        <v>1</v>
      </c>
      <c r="AH606" t="b">
        <v>0</v>
      </c>
      <c r="AI606" t="str">
        <f ca="1">IF(OR(Table1[[#This Row],[is_active]]="FALSE",Table1[[#This Row],[Days_Since_Last_Purchase]]&gt;90),"Churned","Active")</f>
        <v>Active</v>
      </c>
    </row>
    <row r="607" spans="1:35" x14ac:dyDescent="0.25">
      <c r="A607" t="s">
        <v>681</v>
      </c>
      <c r="B607" s="1">
        <v>44479</v>
      </c>
      <c r="C607" t="str">
        <f>TEXT(Table1[[#This Row],[signup_date]],"yyyy")</f>
        <v>2021</v>
      </c>
      <c r="D607" t="str">
        <f>TEXT(Table1[[#This Row],[signup_date]],"mmm")</f>
        <v>Oct</v>
      </c>
      <c r="E607" s="3">
        <v>44734</v>
      </c>
      <c r="F607" s="3">
        <v>45365</v>
      </c>
      <c r="G607" s="3" t="str">
        <f>TEXT(Table1[[#This Row],[last_purchase_date]],"yyyy")</f>
        <v>2024</v>
      </c>
      <c r="H607" s="2">
        <f ca="1">IFERROR(TODAY()-Table1[[#This Row],[signup_date]]," - ")</f>
        <v>1501</v>
      </c>
      <c r="I607" s="2">
        <f ca="1">IFERROR(TODAY()-Table1[[#This Row],[last_purchase_date]]," - ")</f>
        <v>615</v>
      </c>
      <c r="J607" s="2">
        <f ca="1">IFERROR(1/Table1[[#This Row],[Days_Since_Last_Purchase]],0)</f>
        <v>1.6260162601626016E-3</v>
      </c>
      <c r="K607" s="3" t="str">
        <f t="shared" si="18"/>
        <v>Has Purchased</v>
      </c>
      <c r="L607">
        <v>3</v>
      </c>
      <c r="M607">
        <v>151.99</v>
      </c>
      <c r="N607">
        <v>50.66</v>
      </c>
      <c r="O607">
        <v>5.21</v>
      </c>
      <c r="P607" t="s">
        <v>47</v>
      </c>
      <c r="Q607" t="s">
        <v>95</v>
      </c>
      <c r="R607" t="s">
        <v>48</v>
      </c>
      <c r="S607">
        <v>24</v>
      </c>
      <c r="T607" t="s">
        <v>70</v>
      </c>
      <c r="U607" t="s">
        <v>35</v>
      </c>
      <c r="V607" t="s">
        <v>67</v>
      </c>
      <c r="W607" t="s">
        <v>36</v>
      </c>
      <c r="X607">
        <v>0</v>
      </c>
      <c r="Y607">
        <v>0</v>
      </c>
      <c r="Z607">
        <v>0</v>
      </c>
      <c r="AA607">
        <v>0</v>
      </c>
      <c r="AB607">
        <v>2</v>
      </c>
      <c r="AC607" s="3">
        <v>45353</v>
      </c>
      <c r="AD607" s="2" t="str">
        <f t="shared" si="19"/>
        <v>Contacted</v>
      </c>
      <c r="AE607">
        <v>0</v>
      </c>
      <c r="AF607" t="s">
        <v>38</v>
      </c>
      <c r="AG607" t="b">
        <v>0</v>
      </c>
      <c r="AH607" t="b">
        <v>0</v>
      </c>
      <c r="AI607" t="str">
        <f ca="1">IF(OR(Table1[[#This Row],[is_active]]="FALSE",Table1[[#This Row],[Days_Since_Last_Purchase]]&gt;90),"Churned","Active")</f>
        <v>Churned</v>
      </c>
    </row>
    <row r="608" spans="1:35" x14ac:dyDescent="0.25">
      <c r="A608" t="s">
        <v>682</v>
      </c>
      <c r="B608" s="1">
        <v>44727</v>
      </c>
      <c r="C608" t="str">
        <f>TEXT(Table1[[#This Row],[signup_date]],"yyyy")</f>
        <v>2022</v>
      </c>
      <c r="D608" t="str">
        <f>TEXT(Table1[[#This Row],[signup_date]],"mmm")</f>
        <v>Jun</v>
      </c>
      <c r="E608" s="3">
        <v>45415</v>
      </c>
      <c r="F608" s="3">
        <v>45664</v>
      </c>
      <c r="G608" s="3" t="str">
        <f>TEXT(Table1[[#This Row],[last_purchase_date]],"yyyy")</f>
        <v>2025</v>
      </c>
      <c r="H608" s="2">
        <f ca="1">IFERROR(TODAY()-Table1[[#This Row],[signup_date]]," - ")</f>
        <v>1253</v>
      </c>
      <c r="I608" s="2">
        <f ca="1">IFERROR(TODAY()-Table1[[#This Row],[last_purchase_date]]," - ")</f>
        <v>316</v>
      </c>
      <c r="J608" s="2">
        <f ca="1">IFERROR(1/Table1[[#This Row],[Days_Since_Last_Purchase]],0)</f>
        <v>3.1645569620253164E-3</v>
      </c>
      <c r="K608" s="3" t="str">
        <f t="shared" si="18"/>
        <v>Has Purchased</v>
      </c>
      <c r="L608">
        <v>1</v>
      </c>
      <c r="M608">
        <v>1.1499999999999999</v>
      </c>
      <c r="N608">
        <v>1.1499999999999999</v>
      </c>
      <c r="O608">
        <v>0</v>
      </c>
      <c r="P608" t="s">
        <v>47</v>
      </c>
      <c r="Q608" t="s">
        <v>41</v>
      </c>
      <c r="R608" t="s">
        <v>48</v>
      </c>
      <c r="S608">
        <v>36</v>
      </c>
      <c r="T608" t="s">
        <v>34</v>
      </c>
      <c r="U608" t="s">
        <v>50</v>
      </c>
      <c r="V608" t="s">
        <v>56</v>
      </c>
      <c r="W608" t="s">
        <v>51</v>
      </c>
      <c r="X608">
        <v>0</v>
      </c>
      <c r="Y608">
        <v>0</v>
      </c>
      <c r="Z608">
        <v>0</v>
      </c>
      <c r="AA608">
        <v>0</v>
      </c>
      <c r="AB608">
        <v>0</v>
      </c>
      <c r="AC608" s="3">
        <v>44963</v>
      </c>
      <c r="AD608" s="2" t="str">
        <f t="shared" si="19"/>
        <v>Contacted</v>
      </c>
      <c r="AE608">
        <v>0</v>
      </c>
      <c r="AF608" t="s">
        <v>73</v>
      </c>
      <c r="AG608" t="b">
        <v>1</v>
      </c>
      <c r="AH608" t="b">
        <v>0</v>
      </c>
      <c r="AI608" t="str">
        <f ca="1">IF(OR(Table1[[#This Row],[is_active]]="FALSE",Table1[[#This Row],[Days_Since_Last_Purchase]]&gt;90),"Churned","Active")</f>
        <v>Churned</v>
      </c>
    </row>
    <row r="609" spans="1:35" x14ac:dyDescent="0.25">
      <c r="A609" t="s">
        <v>683</v>
      </c>
      <c r="B609" s="1">
        <v>45392</v>
      </c>
      <c r="C609" t="str">
        <f>TEXT(Table1[[#This Row],[signup_date]],"yyyy")</f>
        <v>2024</v>
      </c>
      <c r="D609" t="str">
        <f>TEXT(Table1[[#This Row],[signup_date]],"mmm")</f>
        <v>Apr</v>
      </c>
      <c r="E609" s="3">
        <v>45781</v>
      </c>
      <c r="F609" s="3">
        <v>45932</v>
      </c>
      <c r="G609" s="3" t="str">
        <f>TEXT(Table1[[#This Row],[last_purchase_date]],"yyyy")</f>
        <v>2025</v>
      </c>
      <c r="H609" s="2">
        <f ca="1">IFERROR(TODAY()-Table1[[#This Row],[signup_date]]," - ")</f>
        <v>588</v>
      </c>
      <c r="I609" s="2">
        <f ca="1">IFERROR(TODAY()-Table1[[#This Row],[last_purchase_date]]," - ")</f>
        <v>48</v>
      </c>
      <c r="J609" s="2">
        <f ca="1">IFERROR(1/Table1[[#This Row],[Days_Since_Last_Purchase]],0)</f>
        <v>2.0833333333333332E-2</v>
      </c>
      <c r="K609" s="3" t="str">
        <f t="shared" si="18"/>
        <v>Has Purchased</v>
      </c>
      <c r="L609">
        <v>1</v>
      </c>
      <c r="M609">
        <v>59.03</v>
      </c>
      <c r="N609">
        <v>59.03</v>
      </c>
      <c r="O609">
        <v>88.52</v>
      </c>
      <c r="P609" t="s">
        <v>40</v>
      </c>
      <c r="Q609" t="s">
        <v>69</v>
      </c>
      <c r="R609" t="s">
        <v>48</v>
      </c>
      <c r="S609">
        <v>38</v>
      </c>
      <c r="T609" t="s">
        <v>34</v>
      </c>
      <c r="U609" t="s">
        <v>35</v>
      </c>
      <c r="V609" t="s">
        <v>35</v>
      </c>
      <c r="W609" t="s">
        <v>45</v>
      </c>
      <c r="X609">
        <v>0</v>
      </c>
      <c r="Y609">
        <v>0</v>
      </c>
      <c r="Z609">
        <v>0</v>
      </c>
      <c r="AA609">
        <v>0</v>
      </c>
      <c r="AB609">
        <v>0</v>
      </c>
      <c r="AC609" s="3">
        <v>45778</v>
      </c>
      <c r="AD609" s="2" t="str">
        <f t="shared" si="19"/>
        <v>Contacted</v>
      </c>
      <c r="AE609">
        <v>7</v>
      </c>
      <c r="AF609" t="s">
        <v>38</v>
      </c>
      <c r="AG609" t="b">
        <v>1</v>
      </c>
      <c r="AH609" t="b">
        <v>0</v>
      </c>
      <c r="AI609" t="str">
        <f ca="1">IF(OR(Table1[[#This Row],[is_active]]="FALSE",Table1[[#This Row],[Days_Since_Last_Purchase]]&gt;90),"Churned","Active")</f>
        <v>Active</v>
      </c>
    </row>
    <row r="610" spans="1:35" x14ac:dyDescent="0.25">
      <c r="A610" t="s">
        <v>684</v>
      </c>
      <c r="B610" s="1">
        <v>44328</v>
      </c>
      <c r="C610" t="str">
        <f>TEXT(Table1[[#This Row],[signup_date]],"yyyy")</f>
        <v>2021</v>
      </c>
      <c r="D610" t="str">
        <f>TEXT(Table1[[#This Row],[signup_date]],"mmm")</f>
        <v>May</v>
      </c>
      <c r="E610" s="3">
        <v>45507</v>
      </c>
      <c r="F610" s="3">
        <v>45552</v>
      </c>
      <c r="G610" s="3" t="str">
        <f>TEXT(Table1[[#This Row],[last_purchase_date]],"yyyy")</f>
        <v>2024</v>
      </c>
      <c r="H610" s="2">
        <f ca="1">IFERROR(TODAY()-Table1[[#This Row],[signup_date]]," - ")</f>
        <v>1652</v>
      </c>
      <c r="I610" s="2">
        <f ca="1">IFERROR(TODAY()-Table1[[#This Row],[last_purchase_date]]," - ")</f>
        <v>428</v>
      </c>
      <c r="J610" s="2">
        <f ca="1">IFERROR(1/Table1[[#This Row],[Days_Since_Last_Purchase]],0)</f>
        <v>2.3364485981308409E-3</v>
      </c>
      <c r="K610" s="3" t="str">
        <f t="shared" si="18"/>
        <v>Has Purchased</v>
      </c>
      <c r="L610">
        <v>3</v>
      </c>
      <c r="M610">
        <v>170.25</v>
      </c>
      <c r="N610">
        <v>56.75</v>
      </c>
      <c r="O610">
        <v>44.26</v>
      </c>
      <c r="P610" t="s">
        <v>47</v>
      </c>
      <c r="Q610" t="s">
        <v>88</v>
      </c>
      <c r="R610" t="s">
        <v>48</v>
      </c>
      <c r="S610">
        <v>37</v>
      </c>
      <c r="T610" t="s">
        <v>34</v>
      </c>
      <c r="U610" t="s">
        <v>35</v>
      </c>
      <c r="V610" t="s">
        <v>67</v>
      </c>
      <c r="W610" t="s">
        <v>45</v>
      </c>
      <c r="X610">
        <v>0</v>
      </c>
      <c r="Y610">
        <v>0</v>
      </c>
      <c r="Z610">
        <v>0</v>
      </c>
      <c r="AA610">
        <v>0</v>
      </c>
      <c r="AB610">
        <v>3</v>
      </c>
      <c r="AC610" s="2" t="s">
        <v>2542</v>
      </c>
      <c r="AD610" s="2" t="str">
        <f t="shared" si="19"/>
        <v>Never Contacted</v>
      </c>
      <c r="AE610">
        <v>0</v>
      </c>
      <c r="AF610" t="s">
        <v>38</v>
      </c>
      <c r="AG610" t="b">
        <v>1</v>
      </c>
      <c r="AH610" t="b">
        <v>0</v>
      </c>
      <c r="AI610" t="str">
        <f ca="1">IF(OR(Table1[[#This Row],[is_active]]="FALSE",Table1[[#This Row],[Days_Since_Last_Purchase]]&gt;90),"Churned","Active")</f>
        <v>Churned</v>
      </c>
    </row>
    <row r="611" spans="1:35" x14ac:dyDescent="0.25">
      <c r="A611" t="s">
        <v>685</v>
      </c>
      <c r="B611" s="1">
        <v>44451</v>
      </c>
      <c r="C611" t="str">
        <f>TEXT(Table1[[#This Row],[signup_date]],"yyyy")</f>
        <v>2021</v>
      </c>
      <c r="D611" t="str">
        <f>TEXT(Table1[[#This Row],[signup_date]],"mmm")</f>
        <v>Sep</v>
      </c>
      <c r="E611" s="3">
        <v>45820</v>
      </c>
      <c r="F611" s="3">
        <v>45837</v>
      </c>
      <c r="G611" s="3" t="str">
        <f>TEXT(Table1[[#This Row],[last_purchase_date]],"yyyy")</f>
        <v>2025</v>
      </c>
      <c r="H611" s="2">
        <f ca="1">IFERROR(TODAY()-Table1[[#This Row],[signup_date]]," - ")</f>
        <v>1529</v>
      </c>
      <c r="I611" s="2">
        <f ca="1">IFERROR(TODAY()-Table1[[#This Row],[last_purchase_date]]," - ")</f>
        <v>143</v>
      </c>
      <c r="J611" s="2">
        <f ca="1">IFERROR(1/Table1[[#This Row],[Days_Since_Last_Purchase]],0)</f>
        <v>6.993006993006993E-3</v>
      </c>
      <c r="K611" s="3" t="str">
        <f t="shared" si="18"/>
        <v>Has Purchased</v>
      </c>
      <c r="L611">
        <v>2</v>
      </c>
      <c r="M611">
        <v>102.26</v>
      </c>
      <c r="N611">
        <v>51.13</v>
      </c>
      <c r="O611">
        <v>58.78</v>
      </c>
      <c r="P611" t="s">
        <v>87</v>
      </c>
      <c r="Q611" t="s">
        <v>95</v>
      </c>
      <c r="R611" t="s">
        <v>42</v>
      </c>
      <c r="S611">
        <v>30</v>
      </c>
      <c r="T611" t="s">
        <v>70</v>
      </c>
      <c r="U611" t="s">
        <v>50</v>
      </c>
      <c r="V611" t="s">
        <v>67</v>
      </c>
      <c r="W611" t="s">
        <v>72</v>
      </c>
      <c r="X611">
        <v>0</v>
      </c>
      <c r="Y611">
        <v>0</v>
      </c>
      <c r="Z611">
        <v>0</v>
      </c>
      <c r="AA611">
        <v>0</v>
      </c>
      <c r="AB611">
        <v>2</v>
      </c>
      <c r="AC611" s="3">
        <v>45634</v>
      </c>
      <c r="AD611" s="2" t="str">
        <f t="shared" si="19"/>
        <v>Contacted</v>
      </c>
      <c r="AE611">
        <v>6</v>
      </c>
      <c r="AF611" t="s">
        <v>38</v>
      </c>
      <c r="AG611" t="b">
        <v>0</v>
      </c>
      <c r="AH611" t="b">
        <v>1</v>
      </c>
      <c r="AI611" t="str">
        <f ca="1">IF(OR(Table1[[#This Row],[is_active]]="FALSE",Table1[[#This Row],[Days_Since_Last_Purchase]]&gt;90),"Churned","Active")</f>
        <v>Churned</v>
      </c>
    </row>
    <row r="612" spans="1:35" x14ac:dyDescent="0.25">
      <c r="A612" t="s">
        <v>686</v>
      </c>
      <c r="B612" s="1">
        <v>44831</v>
      </c>
      <c r="C612" t="str">
        <f>TEXT(Table1[[#This Row],[signup_date]],"yyyy")</f>
        <v>2022</v>
      </c>
      <c r="D612" t="str">
        <f>TEXT(Table1[[#This Row],[signup_date]],"mmm")</f>
        <v>Sep</v>
      </c>
      <c r="E612" s="3">
        <v>45099</v>
      </c>
      <c r="F612" s="3">
        <v>45315</v>
      </c>
      <c r="G612" s="3" t="str">
        <f>TEXT(Table1[[#This Row],[last_purchase_date]],"yyyy")</f>
        <v>2024</v>
      </c>
      <c r="H612" s="2">
        <f ca="1">IFERROR(TODAY()-Table1[[#This Row],[signup_date]]," - ")</f>
        <v>1149</v>
      </c>
      <c r="I612" s="2">
        <f ca="1">IFERROR(TODAY()-Table1[[#This Row],[last_purchase_date]]," - ")</f>
        <v>665</v>
      </c>
      <c r="J612" s="2">
        <f ca="1">IFERROR(1/Table1[[#This Row],[Days_Since_Last_Purchase]],0)</f>
        <v>1.5037593984962407E-3</v>
      </c>
      <c r="K612" s="3" t="str">
        <f t="shared" si="18"/>
        <v>Has Purchased</v>
      </c>
      <c r="L612">
        <v>2</v>
      </c>
      <c r="M612">
        <v>60.01</v>
      </c>
      <c r="N612">
        <v>30.01</v>
      </c>
      <c r="O612">
        <v>41.89</v>
      </c>
      <c r="P612" t="s">
        <v>87</v>
      </c>
      <c r="Q612" t="s">
        <v>69</v>
      </c>
      <c r="R612" t="s">
        <v>33</v>
      </c>
      <c r="S612">
        <v>38</v>
      </c>
      <c r="T612" t="s">
        <v>34</v>
      </c>
      <c r="U612" t="s">
        <v>43</v>
      </c>
      <c r="V612" t="s">
        <v>35</v>
      </c>
      <c r="W612" t="s">
        <v>96</v>
      </c>
      <c r="X612">
        <v>0</v>
      </c>
      <c r="Y612">
        <v>0</v>
      </c>
      <c r="Z612">
        <v>0</v>
      </c>
      <c r="AA612">
        <v>0</v>
      </c>
      <c r="AB612">
        <v>0</v>
      </c>
      <c r="AC612" s="3">
        <v>44929</v>
      </c>
      <c r="AD612" s="2" t="str">
        <f t="shared" si="19"/>
        <v>Contacted</v>
      </c>
      <c r="AE612">
        <v>10</v>
      </c>
      <c r="AF612" t="s">
        <v>38</v>
      </c>
      <c r="AG612" t="b">
        <v>1</v>
      </c>
      <c r="AH612" t="b">
        <v>0</v>
      </c>
      <c r="AI612" t="str">
        <f ca="1">IF(OR(Table1[[#This Row],[is_active]]="FALSE",Table1[[#This Row],[Days_Since_Last_Purchase]]&gt;90),"Churned","Active")</f>
        <v>Churned</v>
      </c>
    </row>
    <row r="613" spans="1:35" x14ac:dyDescent="0.25">
      <c r="A613" t="s">
        <v>687</v>
      </c>
      <c r="B613" s="1">
        <v>44827</v>
      </c>
      <c r="C613" t="str">
        <f>TEXT(Table1[[#This Row],[signup_date]],"yyyy")</f>
        <v>2022</v>
      </c>
      <c r="D613" t="str">
        <f>TEXT(Table1[[#This Row],[signup_date]],"mmm")</f>
        <v>Sep</v>
      </c>
      <c r="E613" s="3">
        <v>45799</v>
      </c>
      <c r="F613" s="3">
        <v>45933</v>
      </c>
      <c r="G613" s="3" t="str">
        <f>TEXT(Table1[[#This Row],[last_purchase_date]],"yyyy")</f>
        <v>2025</v>
      </c>
      <c r="H613" s="2">
        <f ca="1">IFERROR(TODAY()-Table1[[#This Row],[signup_date]]," - ")</f>
        <v>1153</v>
      </c>
      <c r="I613" s="2">
        <f ca="1">IFERROR(TODAY()-Table1[[#This Row],[last_purchase_date]]," - ")</f>
        <v>47</v>
      </c>
      <c r="J613" s="2">
        <f ca="1">IFERROR(1/Table1[[#This Row],[Days_Since_Last_Purchase]],0)</f>
        <v>2.1276595744680851E-2</v>
      </c>
      <c r="K613" s="3" t="str">
        <f t="shared" si="18"/>
        <v>Has Purchased</v>
      </c>
      <c r="L613">
        <v>3</v>
      </c>
      <c r="M613">
        <v>72.260000000000005</v>
      </c>
      <c r="N613">
        <v>24.09</v>
      </c>
      <c r="O613">
        <v>8.83</v>
      </c>
      <c r="P613" t="s">
        <v>31</v>
      </c>
      <c r="Q613" t="s">
        <v>88</v>
      </c>
      <c r="R613" t="s">
        <v>33</v>
      </c>
      <c r="S613">
        <v>33</v>
      </c>
      <c r="T613" t="s">
        <v>34</v>
      </c>
      <c r="U613" t="s">
        <v>55</v>
      </c>
      <c r="V613" t="s">
        <v>44</v>
      </c>
      <c r="W613" t="s">
        <v>85</v>
      </c>
      <c r="X613">
        <v>0</v>
      </c>
      <c r="Y613">
        <v>0</v>
      </c>
      <c r="Z613">
        <v>0</v>
      </c>
      <c r="AA613">
        <v>0</v>
      </c>
      <c r="AB613">
        <v>0</v>
      </c>
      <c r="AC613" s="2" t="s">
        <v>2542</v>
      </c>
      <c r="AD613" s="2" t="str">
        <f t="shared" si="19"/>
        <v>Never Contacted</v>
      </c>
      <c r="AE613">
        <v>0</v>
      </c>
      <c r="AF613" t="s">
        <v>73</v>
      </c>
      <c r="AG613" t="b">
        <v>1</v>
      </c>
      <c r="AH613" t="b">
        <v>1</v>
      </c>
      <c r="AI613" t="str">
        <f ca="1">IF(OR(Table1[[#This Row],[is_active]]="FALSE",Table1[[#This Row],[Days_Since_Last_Purchase]]&gt;90),"Churned","Active")</f>
        <v>Active</v>
      </c>
    </row>
    <row r="614" spans="1:35" x14ac:dyDescent="0.25">
      <c r="A614" t="s">
        <v>688</v>
      </c>
      <c r="B614" s="1">
        <v>44436</v>
      </c>
      <c r="C614" t="str">
        <f>TEXT(Table1[[#This Row],[signup_date]],"yyyy")</f>
        <v>2021</v>
      </c>
      <c r="D614" t="str">
        <f>TEXT(Table1[[#This Row],[signup_date]],"mmm")</f>
        <v>Aug</v>
      </c>
      <c r="E614" s="3">
        <v>44877</v>
      </c>
      <c r="F614" s="3">
        <v>45386</v>
      </c>
      <c r="G614" s="3" t="str">
        <f>TEXT(Table1[[#This Row],[last_purchase_date]],"yyyy")</f>
        <v>2024</v>
      </c>
      <c r="H614" s="2">
        <f ca="1">IFERROR(TODAY()-Table1[[#This Row],[signup_date]]," - ")</f>
        <v>1544</v>
      </c>
      <c r="I614" s="2">
        <f ca="1">IFERROR(TODAY()-Table1[[#This Row],[last_purchase_date]]," - ")</f>
        <v>594</v>
      </c>
      <c r="J614" s="2">
        <f ca="1">IFERROR(1/Table1[[#This Row],[Days_Since_Last_Purchase]],0)</f>
        <v>1.6835016835016834E-3</v>
      </c>
      <c r="K614" s="3" t="str">
        <f t="shared" si="18"/>
        <v>Has Purchased</v>
      </c>
      <c r="L614">
        <v>3</v>
      </c>
      <c r="M614">
        <v>83.18</v>
      </c>
      <c r="N614">
        <v>27.73</v>
      </c>
      <c r="O614">
        <v>0</v>
      </c>
      <c r="P614" t="s">
        <v>40</v>
      </c>
      <c r="Q614" t="s">
        <v>88</v>
      </c>
      <c r="R614" t="s">
        <v>33</v>
      </c>
      <c r="S614">
        <v>23</v>
      </c>
      <c r="T614" t="s">
        <v>70</v>
      </c>
      <c r="U614" t="s">
        <v>35</v>
      </c>
      <c r="V614" t="s">
        <v>44</v>
      </c>
      <c r="W614" t="s">
        <v>96</v>
      </c>
      <c r="X614">
        <v>0</v>
      </c>
      <c r="Y614">
        <v>0</v>
      </c>
      <c r="Z614">
        <v>1</v>
      </c>
      <c r="AA614">
        <v>0</v>
      </c>
      <c r="AB614">
        <v>2</v>
      </c>
      <c r="AC614" s="2" t="s">
        <v>2542</v>
      </c>
      <c r="AD614" s="2" t="str">
        <f t="shared" si="19"/>
        <v>Never Contacted</v>
      </c>
      <c r="AE614">
        <v>0</v>
      </c>
      <c r="AF614" t="s">
        <v>73</v>
      </c>
      <c r="AG614" t="b">
        <v>1</v>
      </c>
      <c r="AH614" t="b">
        <v>1</v>
      </c>
      <c r="AI614" t="str">
        <f ca="1">IF(OR(Table1[[#This Row],[is_active]]="FALSE",Table1[[#This Row],[Days_Since_Last_Purchase]]&gt;90),"Churned","Active")</f>
        <v>Churned</v>
      </c>
    </row>
    <row r="615" spans="1:35" x14ac:dyDescent="0.25">
      <c r="A615" t="s">
        <v>689</v>
      </c>
      <c r="B615" s="1">
        <v>45540</v>
      </c>
      <c r="C615" t="str">
        <f>TEXT(Table1[[#This Row],[signup_date]],"yyyy")</f>
        <v>2024</v>
      </c>
      <c r="D615" t="str">
        <f>TEXT(Table1[[#This Row],[signup_date]],"mmm")</f>
        <v>Sep</v>
      </c>
      <c r="E615" s="3">
        <v>45767</v>
      </c>
      <c r="F615" s="3">
        <v>45796</v>
      </c>
      <c r="G615" s="3" t="str">
        <f>TEXT(Table1[[#This Row],[last_purchase_date]],"yyyy")</f>
        <v>2025</v>
      </c>
      <c r="H615" s="2">
        <f ca="1">IFERROR(TODAY()-Table1[[#This Row],[signup_date]]," - ")</f>
        <v>440</v>
      </c>
      <c r="I615" s="2">
        <f ca="1">IFERROR(TODAY()-Table1[[#This Row],[last_purchase_date]]," - ")</f>
        <v>184</v>
      </c>
      <c r="J615" s="2">
        <f ca="1">IFERROR(1/Table1[[#This Row],[Days_Since_Last_Purchase]],0)</f>
        <v>5.434782608695652E-3</v>
      </c>
      <c r="K615" s="3" t="str">
        <f t="shared" si="18"/>
        <v>Has Purchased</v>
      </c>
      <c r="L615">
        <v>3</v>
      </c>
      <c r="M615">
        <v>217.82</v>
      </c>
      <c r="N615">
        <v>72.61</v>
      </c>
      <c r="O615">
        <v>111.54</v>
      </c>
      <c r="P615" t="s">
        <v>40</v>
      </c>
      <c r="Q615" t="s">
        <v>54</v>
      </c>
      <c r="R615" t="s">
        <v>33</v>
      </c>
      <c r="S615">
        <v>35</v>
      </c>
      <c r="T615" t="s">
        <v>34</v>
      </c>
      <c r="U615" t="s">
        <v>55</v>
      </c>
      <c r="V615" t="s">
        <v>67</v>
      </c>
      <c r="W615" t="s">
        <v>100</v>
      </c>
      <c r="X615">
        <v>0</v>
      </c>
      <c r="Y615">
        <v>0</v>
      </c>
      <c r="Z615">
        <v>0</v>
      </c>
      <c r="AA615">
        <v>0</v>
      </c>
      <c r="AB615">
        <v>1</v>
      </c>
      <c r="AC615" s="3">
        <v>45815</v>
      </c>
      <c r="AD615" s="2" t="str">
        <f t="shared" si="19"/>
        <v>Contacted</v>
      </c>
      <c r="AE615">
        <v>0</v>
      </c>
      <c r="AF615" t="s">
        <v>73</v>
      </c>
      <c r="AG615" t="b">
        <v>1</v>
      </c>
      <c r="AH615" t="b">
        <v>0</v>
      </c>
      <c r="AI615" t="str">
        <f ca="1">IF(OR(Table1[[#This Row],[is_active]]="FALSE",Table1[[#This Row],[Days_Since_Last_Purchase]]&gt;90),"Churned","Active")</f>
        <v>Churned</v>
      </c>
    </row>
    <row r="616" spans="1:35" x14ac:dyDescent="0.25">
      <c r="A616" t="s">
        <v>360</v>
      </c>
      <c r="B616" s="1">
        <v>45053</v>
      </c>
      <c r="C616" t="str">
        <f>TEXT(Table1[[#This Row],[signup_date]],"yyyy")</f>
        <v>2023</v>
      </c>
      <c r="D616" t="str">
        <f>TEXT(Table1[[#This Row],[signup_date]],"mmm")</f>
        <v>May</v>
      </c>
      <c r="E616" s="3">
        <v>45660</v>
      </c>
      <c r="F616" s="3">
        <v>45818</v>
      </c>
      <c r="G616" s="3" t="str">
        <f>TEXT(Table1[[#This Row],[last_purchase_date]],"yyyy")</f>
        <v>2025</v>
      </c>
      <c r="H616" s="2">
        <f ca="1">IFERROR(TODAY()-Table1[[#This Row],[signup_date]]," - ")</f>
        <v>927</v>
      </c>
      <c r="I616" s="2">
        <f ca="1">IFERROR(TODAY()-Table1[[#This Row],[last_purchase_date]]," - ")</f>
        <v>162</v>
      </c>
      <c r="J616" s="2">
        <f ca="1">IFERROR(1/Table1[[#This Row],[Days_Since_Last_Purchase]],0)</f>
        <v>6.1728395061728392E-3</v>
      </c>
      <c r="K616" s="3" t="str">
        <f t="shared" si="18"/>
        <v>Has Purchased</v>
      </c>
      <c r="L616">
        <v>2</v>
      </c>
      <c r="M616">
        <v>117.03</v>
      </c>
      <c r="N616">
        <v>58.52</v>
      </c>
      <c r="O616">
        <v>24.85</v>
      </c>
      <c r="P616" t="s">
        <v>31</v>
      </c>
      <c r="Q616" t="s">
        <v>69</v>
      </c>
      <c r="R616" t="s">
        <v>33</v>
      </c>
      <c r="S616">
        <v>27</v>
      </c>
      <c r="T616" t="s">
        <v>70</v>
      </c>
      <c r="U616" t="s">
        <v>90</v>
      </c>
      <c r="V616" t="s">
        <v>63</v>
      </c>
      <c r="W616" t="s">
        <v>96</v>
      </c>
      <c r="X616">
        <v>0</v>
      </c>
      <c r="Y616">
        <v>0</v>
      </c>
      <c r="Z616">
        <v>0</v>
      </c>
      <c r="AA616">
        <v>1</v>
      </c>
      <c r="AB616">
        <v>0</v>
      </c>
      <c r="AC616" s="2" t="s">
        <v>2542</v>
      </c>
      <c r="AD616" s="2" t="str">
        <f t="shared" si="19"/>
        <v>Never Contacted</v>
      </c>
      <c r="AE616">
        <v>6</v>
      </c>
      <c r="AF616" t="s">
        <v>52</v>
      </c>
      <c r="AG616" t="b">
        <v>0</v>
      </c>
      <c r="AH616" t="b">
        <v>1</v>
      </c>
      <c r="AI616" t="str">
        <f ca="1">IF(OR(Table1[[#This Row],[is_active]]="FALSE",Table1[[#This Row],[Days_Since_Last_Purchase]]&gt;90),"Churned","Active")</f>
        <v>Churned</v>
      </c>
    </row>
    <row r="617" spans="1:35" x14ac:dyDescent="0.25">
      <c r="A617" t="s">
        <v>690</v>
      </c>
      <c r="B617" s="1">
        <v>44415</v>
      </c>
      <c r="C617" t="str">
        <f>TEXT(Table1[[#This Row],[signup_date]],"yyyy")</f>
        <v>2021</v>
      </c>
      <c r="D617" t="str">
        <f>TEXT(Table1[[#This Row],[signup_date]],"mmm")</f>
        <v>Aug</v>
      </c>
      <c r="E617" s="3">
        <v>44461</v>
      </c>
      <c r="F617" s="3">
        <v>45061</v>
      </c>
      <c r="G617" s="3" t="str">
        <f>TEXT(Table1[[#This Row],[last_purchase_date]],"yyyy")</f>
        <v>2023</v>
      </c>
      <c r="H617" s="2">
        <f ca="1">IFERROR(TODAY()-Table1[[#This Row],[signup_date]]," - ")</f>
        <v>1565</v>
      </c>
      <c r="I617" s="2">
        <f ca="1">IFERROR(TODAY()-Table1[[#This Row],[last_purchase_date]]," - ")</f>
        <v>919</v>
      </c>
      <c r="J617" s="2">
        <f ca="1">IFERROR(1/Table1[[#This Row],[Days_Since_Last_Purchase]],0)</f>
        <v>1.088139281828074E-3</v>
      </c>
      <c r="K617" s="3" t="str">
        <f t="shared" si="18"/>
        <v>Has Purchased</v>
      </c>
      <c r="L617">
        <v>2</v>
      </c>
      <c r="M617">
        <v>184.63</v>
      </c>
      <c r="N617">
        <v>92.32</v>
      </c>
      <c r="O617">
        <v>118.23</v>
      </c>
      <c r="P617" t="s">
        <v>65</v>
      </c>
      <c r="Q617" t="s">
        <v>60</v>
      </c>
      <c r="R617" t="s">
        <v>48</v>
      </c>
      <c r="S617">
        <v>23</v>
      </c>
      <c r="T617" t="s">
        <v>70</v>
      </c>
      <c r="U617" t="s">
        <v>82</v>
      </c>
      <c r="V617" t="s">
        <v>56</v>
      </c>
      <c r="W617" t="s">
        <v>85</v>
      </c>
      <c r="X617">
        <v>0</v>
      </c>
      <c r="Y617">
        <v>0</v>
      </c>
      <c r="Z617">
        <v>0</v>
      </c>
      <c r="AA617">
        <v>0</v>
      </c>
      <c r="AB617">
        <v>0</v>
      </c>
      <c r="AC617" s="2" t="s">
        <v>2542</v>
      </c>
      <c r="AD617" s="2" t="str">
        <f t="shared" si="19"/>
        <v>Never Contacted</v>
      </c>
      <c r="AE617">
        <v>0</v>
      </c>
      <c r="AF617" t="s">
        <v>73</v>
      </c>
      <c r="AG617" t="b">
        <v>1</v>
      </c>
      <c r="AH617" t="b">
        <v>0</v>
      </c>
      <c r="AI617" t="str">
        <f ca="1">IF(OR(Table1[[#This Row],[is_active]]="FALSE",Table1[[#This Row],[Days_Since_Last_Purchase]]&gt;90),"Churned","Active")</f>
        <v>Churned</v>
      </c>
    </row>
    <row r="618" spans="1:35" x14ac:dyDescent="0.25">
      <c r="A618" t="s">
        <v>691</v>
      </c>
      <c r="B618" s="1">
        <v>44006</v>
      </c>
      <c r="C618" t="str">
        <f>TEXT(Table1[[#This Row],[signup_date]],"yyyy")</f>
        <v>2020</v>
      </c>
      <c r="D618" t="str">
        <f>TEXT(Table1[[#This Row],[signup_date]],"mmm")</f>
        <v>Jun</v>
      </c>
      <c r="E618" s="3">
        <v>45239</v>
      </c>
      <c r="F618" s="3">
        <v>45428</v>
      </c>
      <c r="G618" s="3" t="str">
        <f>TEXT(Table1[[#This Row],[last_purchase_date]],"yyyy")</f>
        <v>2024</v>
      </c>
      <c r="H618" s="2">
        <f ca="1">IFERROR(TODAY()-Table1[[#This Row],[signup_date]]," - ")</f>
        <v>1974</v>
      </c>
      <c r="I618" s="2">
        <f ca="1">IFERROR(TODAY()-Table1[[#This Row],[last_purchase_date]]," - ")</f>
        <v>552</v>
      </c>
      <c r="J618" s="2">
        <f ca="1">IFERROR(1/Table1[[#This Row],[Days_Since_Last_Purchase]],0)</f>
        <v>1.8115942028985507E-3</v>
      </c>
      <c r="K618" s="3" t="str">
        <f t="shared" si="18"/>
        <v>Has Purchased</v>
      </c>
      <c r="L618">
        <v>2</v>
      </c>
      <c r="M618">
        <v>131.22999999999999</v>
      </c>
      <c r="N618">
        <v>65.62</v>
      </c>
      <c r="O618">
        <v>79.38</v>
      </c>
      <c r="P618" t="s">
        <v>31</v>
      </c>
      <c r="Q618" t="s">
        <v>41</v>
      </c>
      <c r="R618" t="s">
        <v>33</v>
      </c>
      <c r="S618">
        <v>40</v>
      </c>
      <c r="T618" t="s">
        <v>34</v>
      </c>
      <c r="U618" t="s">
        <v>90</v>
      </c>
      <c r="V618" t="s">
        <v>44</v>
      </c>
      <c r="W618" t="s">
        <v>100</v>
      </c>
      <c r="X618">
        <v>0</v>
      </c>
      <c r="Y618">
        <v>0</v>
      </c>
      <c r="Z618">
        <v>0</v>
      </c>
      <c r="AA618">
        <v>0</v>
      </c>
      <c r="AB618">
        <v>0</v>
      </c>
      <c r="AC618" s="3">
        <v>44898</v>
      </c>
      <c r="AD618" s="2" t="str">
        <f t="shared" si="19"/>
        <v>Contacted</v>
      </c>
      <c r="AE618">
        <v>0</v>
      </c>
      <c r="AF618" t="s">
        <v>73</v>
      </c>
      <c r="AG618" t="b">
        <v>1</v>
      </c>
      <c r="AH618" t="b">
        <v>0</v>
      </c>
      <c r="AI618" t="str">
        <f ca="1">IF(OR(Table1[[#This Row],[is_active]]="FALSE",Table1[[#This Row],[Days_Since_Last_Purchase]]&gt;90),"Churned","Active")</f>
        <v>Churned</v>
      </c>
    </row>
    <row r="619" spans="1:35" x14ac:dyDescent="0.25">
      <c r="A619" t="s">
        <v>692</v>
      </c>
      <c r="B619" s="1">
        <v>43911</v>
      </c>
      <c r="C619" t="str">
        <f>TEXT(Table1[[#This Row],[signup_date]],"yyyy")</f>
        <v>2020</v>
      </c>
      <c r="D619" t="str">
        <f>TEXT(Table1[[#This Row],[signup_date]],"mmm")</f>
        <v>Mar</v>
      </c>
      <c r="E619" s="3">
        <v>45601</v>
      </c>
      <c r="F619" s="3">
        <v>45932</v>
      </c>
      <c r="G619" s="3" t="str">
        <f>TEXT(Table1[[#This Row],[last_purchase_date]],"yyyy")</f>
        <v>2025</v>
      </c>
      <c r="H619" s="2">
        <f ca="1">IFERROR(TODAY()-Table1[[#This Row],[signup_date]]," - ")</f>
        <v>2069</v>
      </c>
      <c r="I619" s="2">
        <f ca="1">IFERROR(TODAY()-Table1[[#This Row],[last_purchase_date]]," - ")</f>
        <v>48</v>
      </c>
      <c r="J619" s="2">
        <f ca="1">IFERROR(1/Table1[[#This Row],[Days_Since_Last_Purchase]],0)</f>
        <v>2.0833333333333332E-2</v>
      </c>
      <c r="K619" s="3" t="str">
        <f t="shared" si="18"/>
        <v>Has Purchased</v>
      </c>
      <c r="L619">
        <v>2</v>
      </c>
      <c r="M619">
        <v>87.91</v>
      </c>
      <c r="N619">
        <v>43.96</v>
      </c>
      <c r="O619">
        <v>39.86</v>
      </c>
      <c r="P619" t="s">
        <v>40</v>
      </c>
      <c r="Q619" t="s">
        <v>104</v>
      </c>
      <c r="R619" t="s">
        <v>42</v>
      </c>
      <c r="S619">
        <v>37</v>
      </c>
      <c r="T619" t="s">
        <v>34</v>
      </c>
      <c r="U619" t="s">
        <v>55</v>
      </c>
      <c r="V619" t="s">
        <v>35</v>
      </c>
      <c r="W619" t="s">
        <v>51</v>
      </c>
      <c r="X619">
        <v>1</v>
      </c>
      <c r="Y619">
        <v>0</v>
      </c>
      <c r="Z619">
        <v>0</v>
      </c>
      <c r="AA619">
        <v>0</v>
      </c>
      <c r="AB619">
        <v>0</v>
      </c>
      <c r="AC619" s="3">
        <v>45834</v>
      </c>
      <c r="AD619" s="2" t="str">
        <f t="shared" si="19"/>
        <v>Contacted</v>
      </c>
      <c r="AE619">
        <v>0</v>
      </c>
      <c r="AF619" t="s">
        <v>38</v>
      </c>
      <c r="AG619" t="b">
        <v>1</v>
      </c>
      <c r="AH619" t="b">
        <v>1</v>
      </c>
      <c r="AI619" t="str">
        <f ca="1">IF(OR(Table1[[#This Row],[is_active]]="FALSE",Table1[[#This Row],[Days_Since_Last_Purchase]]&gt;90),"Churned","Active")</f>
        <v>Active</v>
      </c>
    </row>
    <row r="620" spans="1:35" x14ac:dyDescent="0.25">
      <c r="A620" t="s">
        <v>693</v>
      </c>
      <c r="B620" s="1">
        <v>45631</v>
      </c>
      <c r="C620" t="str">
        <f>TEXT(Table1[[#This Row],[signup_date]],"yyyy")</f>
        <v>2024</v>
      </c>
      <c r="D620" t="str">
        <f>TEXT(Table1[[#This Row],[signup_date]],"mmm")</f>
        <v>Dec</v>
      </c>
      <c r="E620" s="3">
        <v>45692</v>
      </c>
      <c r="F620" s="3">
        <v>45705</v>
      </c>
      <c r="G620" s="3" t="str">
        <f>TEXT(Table1[[#This Row],[last_purchase_date]],"yyyy")</f>
        <v>2025</v>
      </c>
      <c r="H620" s="2">
        <f ca="1">IFERROR(TODAY()-Table1[[#This Row],[signup_date]]," - ")</f>
        <v>349</v>
      </c>
      <c r="I620" s="2">
        <f ca="1">IFERROR(TODAY()-Table1[[#This Row],[last_purchase_date]]," - ")</f>
        <v>275</v>
      </c>
      <c r="J620" s="2">
        <f ca="1">IFERROR(1/Table1[[#This Row],[Days_Since_Last_Purchase]],0)</f>
        <v>3.6363636363636364E-3</v>
      </c>
      <c r="K620" s="3" t="str">
        <f t="shared" si="18"/>
        <v>Has Purchased</v>
      </c>
      <c r="L620">
        <v>2</v>
      </c>
      <c r="M620">
        <v>37.229999999999997</v>
      </c>
      <c r="N620">
        <v>18.62</v>
      </c>
      <c r="O620">
        <v>28.92</v>
      </c>
      <c r="P620" t="s">
        <v>31</v>
      </c>
      <c r="Q620" t="s">
        <v>95</v>
      </c>
      <c r="R620" t="s">
        <v>48</v>
      </c>
      <c r="S620">
        <v>22</v>
      </c>
      <c r="T620" t="s">
        <v>70</v>
      </c>
      <c r="U620" t="s">
        <v>35</v>
      </c>
      <c r="V620" t="s">
        <v>63</v>
      </c>
      <c r="W620" t="s">
        <v>36</v>
      </c>
      <c r="X620">
        <v>0</v>
      </c>
      <c r="Y620">
        <v>0</v>
      </c>
      <c r="Z620">
        <v>0</v>
      </c>
      <c r="AA620">
        <v>0</v>
      </c>
      <c r="AB620">
        <v>1</v>
      </c>
      <c r="AC620" s="3">
        <v>45839</v>
      </c>
      <c r="AD620" s="2" t="str">
        <f t="shared" si="19"/>
        <v>Contacted</v>
      </c>
      <c r="AE620">
        <v>0</v>
      </c>
      <c r="AF620" t="s">
        <v>38</v>
      </c>
      <c r="AG620" t="b">
        <v>0</v>
      </c>
      <c r="AH620" t="b">
        <v>0</v>
      </c>
      <c r="AI620" t="str">
        <f ca="1">IF(OR(Table1[[#This Row],[is_active]]="FALSE",Table1[[#This Row],[Days_Since_Last_Purchase]]&gt;90),"Churned","Active")</f>
        <v>Churned</v>
      </c>
    </row>
    <row r="621" spans="1:35" x14ac:dyDescent="0.25">
      <c r="A621" t="s">
        <v>694</v>
      </c>
      <c r="B621" s="1">
        <v>44305</v>
      </c>
      <c r="C621" t="str">
        <f>TEXT(Table1[[#This Row],[signup_date]],"yyyy")</f>
        <v>2021</v>
      </c>
      <c r="D621" t="str">
        <f>TEXT(Table1[[#This Row],[signup_date]],"mmm")</f>
        <v>Apr</v>
      </c>
      <c r="E621" s="3">
        <v>44534</v>
      </c>
      <c r="F621" s="3">
        <v>45316</v>
      </c>
      <c r="G621" s="3" t="str">
        <f>TEXT(Table1[[#This Row],[last_purchase_date]],"yyyy")</f>
        <v>2024</v>
      </c>
      <c r="H621" s="2">
        <f ca="1">IFERROR(TODAY()-Table1[[#This Row],[signup_date]]," - ")</f>
        <v>1675</v>
      </c>
      <c r="I621" s="2">
        <f ca="1">IFERROR(TODAY()-Table1[[#This Row],[last_purchase_date]]," - ")</f>
        <v>664</v>
      </c>
      <c r="J621" s="2">
        <f ca="1">IFERROR(1/Table1[[#This Row],[Days_Since_Last_Purchase]],0)</f>
        <v>1.5060240963855422E-3</v>
      </c>
      <c r="K621" s="3" t="str">
        <f t="shared" si="18"/>
        <v>Has Purchased</v>
      </c>
      <c r="L621">
        <v>2</v>
      </c>
      <c r="M621">
        <v>59.89</v>
      </c>
      <c r="N621">
        <v>29.95</v>
      </c>
      <c r="O621">
        <v>21.02</v>
      </c>
      <c r="P621" t="s">
        <v>87</v>
      </c>
      <c r="Q621" t="s">
        <v>54</v>
      </c>
      <c r="R621" t="s">
        <v>33</v>
      </c>
      <c r="S621">
        <v>61</v>
      </c>
      <c r="T621" t="s">
        <v>216</v>
      </c>
      <c r="U621" t="s">
        <v>82</v>
      </c>
      <c r="V621" t="s">
        <v>35</v>
      </c>
      <c r="W621" t="s">
        <v>72</v>
      </c>
      <c r="X621">
        <v>0</v>
      </c>
      <c r="Y621">
        <v>0</v>
      </c>
      <c r="Z621">
        <v>0</v>
      </c>
      <c r="AA621">
        <v>0</v>
      </c>
      <c r="AB621">
        <v>0</v>
      </c>
      <c r="AC621" s="3">
        <v>45744</v>
      </c>
      <c r="AD621" s="2" t="str">
        <f t="shared" si="19"/>
        <v>Contacted</v>
      </c>
      <c r="AE621">
        <v>0</v>
      </c>
      <c r="AF621" t="s">
        <v>38</v>
      </c>
      <c r="AG621" t="b">
        <v>1</v>
      </c>
      <c r="AH621" t="b">
        <v>0</v>
      </c>
      <c r="AI621" t="str">
        <f ca="1">IF(OR(Table1[[#This Row],[is_active]]="FALSE",Table1[[#This Row],[Days_Since_Last_Purchase]]&gt;90),"Churned","Active")</f>
        <v>Churned</v>
      </c>
    </row>
    <row r="622" spans="1:35" x14ac:dyDescent="0.25">
      <c r="A622" t="s">
        <v>695</v>
      </c>
      <c r="B622" s="1">
        <v>44830</v>
      </c>
      <c r="C622" t="str">
        <f>TEXT(Table1[[#This Row],[signup_date]],"yyyy")</f>
        <v>2022</v>
      </c>
      <c r="D622" t="str">
        <f>TEXT(Table1[[#This Row],[signup_date]],"mmm")</f>
        <v>Sep</v>
      </c>
      <c r="E622" s="3">
        <v>45137</v>
      </c>
      <c r="F622" s="3">
        <v>45893</v>
      </c>
      <c r="G622" s="3" t="str">
        <f>TEXT(Table1[[#This Row],[last_purchase_date]],"yyyy")</f>
        <v>2025</v>
      </c>
      <c r="H622" s="2">
        <f ca="1">IFERROR(TODAY()-Table1[[#This Row],[signup_date]]," - ")</f>
        <v>1150</v>
      </c>
      <c r="I622" s="2">
        <f ca="1">IFERROR(TODAY()-Table1[[#This Row],[last_purchase_date]]," - ")</f>
        <v>87</v>
      </c>
      <c r="J622" s="2">
        <f ca="1">IFERROR(1/Table1[[#This Row],[Days_Since_Last_Purchase]],0)</f>
        <v>1.1494252873563218E-2</v>
      </c>
      <c r="K622" s="3" t="str">
        <f t="shared" si="18"/>
        <v>Has Purchased</v>
      </c>
      <c r="L622">
        <v>5</v>
      </c>
      <c r="M622">
        <v>427.85</v>
      </c>
      <c r="N622">
        <v>85.57</v>
      </c>
      <c r="O622">
        <v>29.35</v>
      </c>
      <c r="P622" t="s">
        <v>40</v>
      </c>
      <c r="Q622" t="s">
        <v>104</v>
      </c>
      <c r="R622" t="s">
        <v>48</v>
      </c>
      <c r="S622">
        <v>0</v>
      </c>
      <c r="T622" t="s">
        <v>80</v>
      </c>
      <c r="U622" t="s">
        <v>90</v>
      </c>
      <c r="V622" t="s">
        <v>44</v>
      </c>
      <c r="W622" t="s">
        <v>51</v>
      </c>
      <c r="X622">
        <v>0</v>
      </c>
      <c r="Y622">
        <v>0</v>
      </c>
      <c r="Z622">
        <v>0</v>
      </c>
      <c r="AA622">
        <v>0</v>
      </c>
      <c r="AB622">
        <v>1</v>
      </c>
      <c r="AC622" s="3">
        <v>45903</v>
      </c>
      <c r="AD622" s="2" t="str">
        <f t="shared" si="19"/>
        <v>Contacted</v>
      </c>
      <c r="AE622">
        <v>0</v>
      </c>
      <c r="AF622" t="s">
        <v>38</v>
      </c>
      <c r="AG622" t="b">
        <v>0</v>
      </c>
      <c r="AH622" t="b">
        <v>0</v>
      </c>
      <c r="AI622" t="str">
        <f ca="1">IF(OR(Table1[[#This Row],[is_active]]="FALSE",Table1[[#This Row],[Days_Since_Last_Purchase]]&gt;90),"Churned","Active")</f>
        <v>Active</v>
      </c>
    </row>
    <row r="623" spans="1:35" x14ac:dyDescent="0.25">
      <c r="A623" t="s">
        <v>696</v>
      </c>
      <c r="B623" s="1">
        <v>45272</v>
      </c>
      <c r="C623" t="str">
        <f>TEXT(Table1[[#This Row],[signup_date]],"yyyy")</f>
        <v>2023</v>
      </c>
      <c r="D623" t="str">
        <f>TEXT(Table1[[#This Row],[signup_date]],"mmm")</f>
        <v>Dec</v>
      </c>
      <c r="E623" s="3">
        <v>45386</v>
      </c>
      <c r="F623" s="3">
        <v>45906</v>
      </c>
      <c r="G623" s="3" t="str">
        <f>TEXT(Table1[[#This Row],[last_purchase_date]],"yyyy")</f>
        <v>2025</v>
      </c>
      <c r="H623" s="2">
        <f ca="1">IFERROR(TODAY()-Table1[[#This Row],[signup_date]]," - ")</f>
        <v>708</v>
      </c>
      <c r="I623" s="2">
        <f ca="1">IFERROR(TODAY()-Table1[[#This Row],[last_purchase_date]]," - ")</f>
        <v>74</v>
      </c>
      <c r="J623" s="2">
        <f ca="1">IFERROR(1/Table1[[#This Row],[Days_Since_Last_Purchase]],0)</f>
        <v>1.3513513513513514E-2</v>
      </c>
      <c r="K623" s="3" t="str">
        <f t="shared" si="18"/>
        <v>Has Purchased</v>
      </c>
      <c r="L623">
        <v>2</v>
      </c>
      <c r="M623">
        <v>294.27</v>
      </c>
      <c r="N623">
        <v>147.13999999999999</v>
      </c>
      <c r="O623">
        <v>164.86</v>
      </c>
      <c r="P623" t="s">
        <v>40</v>
      </c>
      <c r="Q623" t="s">
        <v>41</v>
      </c>
      <c r="R623" t="s">
        <v>33</v>
      </c>
      <c r="S623">
        <v>30</v>
      </c>
      <c r="T623" t="s">
        <v>70</v>
      </c>
      <c r="U623" t="s">
        <v>90</v>
      </c>
      <c r="V623" t="s">
        <v>56</v>
      </c>
      <c r="W623" t="s">
        <v>36</v>
      </c>
      <c r="X623">
        <v>0</v>
      </c>
      <c r="Y623">
        <v>0</v>
      </c>
      <c r="Z623">
        <v>1</v>
      </c>
      <c r="AA623">
        <v>0</v>
      </c>
      <c r="AB623">
        <v>1</v>
      </c>
      <c r="AC623" s="3">
        <v>45568</v>
      </c>
      <c r="AD623" s="2" t="str">
        <f t="shared" si="19"/>
        <v>Contacted</v>
      </c>
      <c r="AE623">
        <v>0</v>
      </c>
      <c r="AF623" t="s">
        <v>38</v>
      </c>
      <c r="AG623" t="b">
        <v>1</v>
      </c>
      <c r="AH623" t="b">
        <v>0</v>
      </c>
      <c r="AI623" t="str">
        <f ca="1">IF(OR(Table1[[#This Row],[is_active]]="FALSE",Table1[[#This Row],[Days_Since_Last_Purchase]]&gt;90),"Churned","Active")</f>
        <v>Active</v>
      </c>
    </row>
    <row r="624" spans="1:35" x14ac:dyDescent="0.25">
      <c r="A624" t="s">
        <v>697</v>
      </c>
      <c r="B624" s="1">
        <v>44937</v>
      </c>
      <c r="C624" t="str">
        <f>TEXT(Table1[[#This Row],[signup_date]],"yyyy")</f>
        <v>2023</v>
      </c>
      <c r="D624" t="str">
        <f>TEXT(Table1[[#This Row],[signup_date]],"mmm")</f>
        <v>Jan</v>
      </c>
      <c r="E624" s="3">
        <v>45290</v>
      </c>
      <c r="F624" s="3">
        <v>45454</v>
      </c>
      <c r="G624" s="3" t="str">
        <f>TEXT(Table1[[#This Row],[last_purchase_date]],"yyyy")</f>
        <v>2024</v>
      </c>
      <c r="H624" s="2">
        <f ca="1">IFERROR(TODAY()-Table1[[#This Row],[signup_date]]," - ")</f>
        <v>1043</v>
      </c>
      <c r="I624" s="2">
        <f ca="1">IFERROR(TODAY()-Table1[[#This Row],[last_purchase_date]]," - ")</f>
        <v>526</v>
      </c>
      <c r="J624" s="2">
        <f ca="1">IFERROR(1/Table1[[#This Row],[Days_Since_Last_Purchase]],0)</f>
        <v>1.9011406844106464E-3</v>
      </c>
      <c r="K624" s="3" t="str">
        <f t="shared" si="18"/>
        <v>Has Purchased</v>
      </c>
      <c r="L624">
        <v>3</v>
      </c>
      <c r="M624">
        <v>159.16999999999999</v>
      </c>
      <c r="N624">
        <v>53.06</v>
      </c>
      <c r="O624">
        <v>22.7</v>
      </c>
      <c r="P624" t="s">
        <v>47</v>
      </c>
      <c r="Q624" t="s">
        <v>41</v>
      </c>
      <c r="R624" t="s">
        <v>33</v>
      </c>
      <c r="S624">
        <v>33</v>
      </c>
      <c r="T624" t="s">
        <v>34</v>
      </c>
      <c r="U624" t="s">
        <v>35</v>
      </c>
      <c r="V624" t="s">
        <v>56</v>
      </c>
      <c r="W624" t="s">
        <v>57</v>
      </c>
      <c r="X624">
        <v>0</v>
      </c>
      <c r="Y624">
        <v>0</v>
      </c>
      <c r="Z624">
        <v>0</v>
      </c>
      <c r="AA624">
        <v>1</v>
      </c>
      <c r="AB624">
        <v>0</v>
      </c>
      <c r="AC624" s="3">
        <v>45013</v>
      </c>
      <c r="AD624" s="2" t="str">
        <f t="shared" si="19"/>
        <v>Contacted</v>
      </c>
      <c r="AE624">
        <v>0</v>
      </c>
      <c r="AF624" t="s">
        <v>52</v>
      </c>
      <c r="AG624" t="b">
        <v>1</v>
      </c>
      <c r="AH624" t="b">
        <v>1</v>
      </c>
      <c r="AI624" t="str">
        <f ca="1">IF(OR(Table1[[#This Row],[is_active]]="FALSE",Table1[[#This Row],[Days_Since_Last_Purchase]]&gt;90),"Churned","Active")</f>
        <v>Churned</v>
      </c>
    </row>
    <row r="625" spans="1:35" x14ac:dyDescent="0.25">
      <c r="A625" t="s">
        <v>698</v>
      </c>
      <c r="B625" s="1">
        <v>45392</v>
      </c>
      <c r="C625" t="str">
        <f>TEXT(Table1[[#This Row],[signup_date]],"yyyy")</f>
        <v>2024</v>
      </c>
      <c r="D625" t="str">
        <f>TEXT(Table1[[#This Row],[signup_date]],"mmm")</f>
        <v>Apr</v>
      </c>
      <c r="E625" s="3" t="s">
        <v>2542</v>
      </c>
      <c r="F625" s="3" t="s">
        <v>2542</v>
      </c>
      <c r="G625" s="3" t="str">
        <f>TEXT(Table1[[#This Row],[last_purchase_date]],"yyyy")</f>
        <v>-</v>
      </c>
      <c r="H625" s="2">
        <f ca="1">IFERROR(TODAY()-Table1[[#This Row],[signup_date]]," - ")</f>
        <v>588</v>
      </c>
      <c r="I625" s="2" t="str">
        <f ca="1">IFERROR(TODAY()-Table1[[#This Row],[last_purchase_date]]," - ")</f>
        <v xml:space="preserve"> - </v>
      </c>
      <c r="J625" s="2">
        <f ca="1">IFERROR(1/Table1[[#This Row],[Days_Since_Last_Purchase]],0)</f>
        <v>0</v>
      </c>
      <c r="K625" s="3" t="str">
        <f t="shared" si="18"/>
        <v>Never Purchase</v>
      </c>
      <c r="L625">
        <v>0</v>
      </c>
      <c r="M625">
        <v>0</v>
      </c>
      <c r="N625">
        <v>0</v>
      </c>
      <c r="O625">
        <v>0</v>
      </c>
      <c r="P625" t="s">
        <v>59</v>
      </c>
      <c r="Q625" t="s">
        <v>54</v>
      </c>
      <c r="R625" t="s">
        <v>48</v>
      </c>
      <c r="S625">
        <v>30</v>
      </c>
      <c r="T625" t="s">
        <v>70</v>
      </c>
      <c r="U625" t="s">
        <v>50</v>
      </c>
      <c r="V625" t="s">
        <v>35</v>
      </c>
      <c r="W625" t="s">
        <v>100</v>
      </c>
      <c r="X625">
        <v>0</v>
      </c>
      <c r="Y625">
        <v>0</v>
      </c>
      <c r="Z625">
        <v>0</v>
      </c>
      <c r="AA625">
        <v>0</v>
      </c>
      <c r="AB625">
        <v>0</v>
      </c>
      <c r="AC625" s="3">
        <v>45436</v>
      </c>
      <c r="AD625" s="2" t="str">
        <f t="shared" si="19"/>
        <v>Contacted</v>
      </c>
      <c r="AE625">
        <v>0</v>
      </c>
      <c r="AF625" t="s">
        <v>73</v>
      </c>
      <c r="AG625" t="b">
        <v>0</v>
      </c>
      <c r="AH625" t="b">
        <v>1</v>
      </c>
      <c r="AI625" t="str">
        <f ca="1">IF(OR(Table1[[#This Row],[is_active]]="FALSE",Table1[[#This Row],[Days_Since_Last_Purchase]]&gt;90),"Churned","Active")</f>
        <v>Churned</v>
      </c>
    </row>
    <row r="626" spans="1:35" x14ac:dyDescent="0.25">
      <c r="A626" t="s">
        <v>699</v>
      </c>
      <c r="B626" s="1">
        <v>44438</v>
      </c>
      <c r="C626" t="str">
        <f>TEXT(Table1[[#This Row],[signup_date]],"yyyy")</f>
        <v>2021</v>
      </c>
      <c r="D626" t="str">
        <f>TEXT(Table1[[#This Row],[signup_date]],"mmm")</f>
        <v>Aug</v>
      </c>
      <c r="E626" s="3">
        <v>44966</v>
      </c>
      <c r="F626" s="3">
        <v>45609</v>
      </c>
      <c r="G626" s="3" t="str">
        <f>TEXT(Table1[[#This Row],[last_purchase_date]],"yyyy")</f>
        <v>2024</v>
      </c>
      <c r="H626" s="2">
        <f ca="1">IFERROR(TODAY()-Table1[[#This Row],[signup_date]]," - ")</f>
        <v>1542</v>
      </c>
      <c r="I626" s="2">
        <f ca="1">IFERROR(TODAY()-Table1[[#This Row],[last_purchase_date]]," - ")</f>
        <v>371</v>
      </c>
      <c r="J626" s="2">
        <f ca="1">IFERROR(1/Table1[[#This Row],[Days_Since_Last_Purchase]],0)</f>
        <v>2.6954177897574125E-3</v>
      </c>
      <c r="K626" s="3" t="str">
        <f t="shared" si="18"/>
        <v>Has Purchased</v>
      </c>
      <c r="L626">
        <v>3</v>
      </c>
      <c r="M626">
        <v>160.47</v>
      </c>
      <c r="N626">
        <v>53.49</v>
      </c>
      <c r="O626">
        <v>45.67</v>
      </c>
      <c r="P626" t="s">
        <v>65</v>
      </c>
      <c r="Q626" t="s">
        <v>60</v>
      </c>
      <c r="R626" t="s">
        <v>48</v>
      </c>
      <c r="S626">
        <v>0</v>
      </c>
      <c r="T626" t="s">
        <v>80</v>
      </c>
      <c r="U626" t="s">
        <v>55</v>
      </c>
      <c r="V626" t="s">
        <v>63</v>
      </c>
      <c r="W626" t="s">
        <v>100</v>
      </c>
      <c r="X626">
        <v>0</v>
      </c>
      <c r="Y626">
        <v>0</v>
      </c>
      <c r="Z626">
        <v>0</v>
      </c>
      <c r="AA626">
        <v>0</v>
      </c>
      <c r="AB626">
        <v>1</v>
      </c>
      <c r="AC626" s="2" t="s">
        <v>2542</v>
      </c>
      <c r="AD626" s="2" t="str">
        <f t="shared" si="19"/>
        <v>Never Contacted</v>
      </c>
      <c r="AE626">
        <v>0</v>
      </c>
      <c r="AF626" t="s">
        <v>73</v>
      </c>
      <c r="AG626" t="b">
        <v>1</v>
      </c>
      <c r="AH626" t="b">
        <v>1</v>
      </c>
      <c r="AI626" t="str">
        <f ca="1">IF(OR(Table1[[#This Row],[is_active]]="FALSE",Table1[[#This Row],[Days_Since_Last_Purchase]]&gt;90),"Churned","Active")</f>
        <v>Churned</v>
      </c>
    </row>
    <row r="627" spans="1:35" x14ac:dyDescent="0.25">
      <c r="A627" t="s">
        <v>700</v>
      </c>
      <c r="B627" s="1">
        <v>45110</v>
      </c>
      <c r="C627" t="str">
        <f>TEXT(Table1[[#This Row],[signup_date]],"yyyy")</f>
        <v>2023</v>
      </c>
      <c r="D627" t="str">
        <f>TEXT(Table1[[#This Row],[signup_date]],"mmm")</f>
        <v>Jul</v>
      </c>
      <c r="E627" s="3">
        <v>45333</v>
      </c>
      <c r="F627" s="3" t="s">
        <v>2542</v>
      </c>
      <c r="G627" s="3" t="str">
        <f>TEXT(Table1[[#This Row],[last_purchase_date]],"yyyy")</f>
        <v>-</v>
      </c>
      <c r="H627" s="2">
        <f ca="1">IFERROR(TODAY()-Table1[[#This Row],[signup_date]]," - ")</f>
        <v>870</v>
      </c>
      <c r="I627" s="2" t="str">
        <f ca="1">IFERROR(TODAY()-Table1[[#This Row],[last_purchase_date]]," - ")</f>
        <v xml:space="preserve"> - </v>
      </c>
      <c r="J627" s="2">
        <f ca="1">IFERROR(1/Table1[[#This Row],[Days_Since_Last_Purchase]],0)</f>
        <v>0</v>
      </c>
      <c r="K627" s="3" t="str">
        <f t="shared" si="18"/>
        <v>Has Purchased</v>
      </c>
      <c r="L627">
        <v>0</v>
      </c>
      <c r="M627">
        <v>0</v>
      </c>
      <c r="N627">
        <v>0</v>
      </c>
      <c r="O627">
        <v>0</v>
      </c>
      <c r="P627" t="s">
        <v>65</v>
      </c>
      <c r="Q627" t="s">
        <v>60</v>
      </c>
      <c r="R627" t="s">
        <v>48</v>
      </c>
      <c r="S627">
        <v>36</v>
      </c>
      <c r="T627" t="s">
        <v>34</v>
      </c>
      <c r="U627" t="s">
        <v>55</v>
      </c>
      <c r="V627" t="s">
        <v>63</v>
      </c>
      <c r="W627" t="s">
        <v>57</v>
      </c>
      <c r="X627">
        <v>0</v>
      </c>
      <c r="Y627">
        <v>0</v>
      </c>
      <c r="Z627">
        <v>0</v>
      </c>
      <c r="AA627">
        <v>0</v>
      </c>
      <c r="AB627">
        <v>0</v>
      </c>
      <c r="AC627" s="3">
        <v>45442</v>
      </c>
      <c r="AD627" s="2" t="str">
        <f t="shared" si="19"/>
        <v>Contacted</v>
      </c>
      <c r="AE627">
        <v>0</v>
      </c>
      <c r="AF627" t="s">
        <v>73</v>
      </c>
      <c r="AG627" t="b">
        <v>1</v>
      </c>
      <c r="AH627" t="b">
        <v>0</v>
      </c>
      <c r="AI627" t="str">
        <f ca="1">IF(OR(Table1[[#This Row],[is_active]]="FALSE",Table1[[#This Row],[Days_Since_Last_Purchase]]&gt;90),"Churned","Active")</f>
        <v>Churned</v>
      </c>
    </row>
    <row r="628" spans="1:35" x14ac:dyDescent="0.25">
      <c r="A628" t="s">
        <v>701</v>
      </c>
      <c r="B628" s="1">
        <v>44737</v>
      </c>
      <c r="C628" t="str">
        <f>TEXT(Table1[[#This Row],[signup_date]],"yyyy")</f>
        <v>2022</v>
      </c>
      <c r="D628" t="str">
        <f>TEXT(Table1[[#This Row],[signup_date]],"mmm")</f>
        <v>Jun</v>
      </c>
      <c r="E628" s="3">
        <v>44756</v>
      </c>
      <c r="F628" s="3">
        <v>45340</v>
      </c>
      <c r="G628" s="3" t="str">
        <f>TEXT(Table1[[#This Row],[last_purchase_date]],"yyyy")</f>
        <v>2024</v>
      </c>
      <c r="H628" s="2">
        <f ca="1">IFERROR(TODAY()-Table1[[#This Row],[signup_date]]," - ")</f>
        <v>1243</v>
      </c>
      <c r="I628" s="2">
        <f ca="1">IFERROR(TODAY()-Table1[[#This Row],[last_purchase_date]]," - ")</f>
        <v>640</v>
      </c>
      <c r="J628" s="2">
        <f ca="1">IFERROR(1/Table1[[#This Row],[Days_Since_Last_Purchase]],0)</f>
        <v>1.5625000000000001E-3</v>
      </c>
      <c r="K628" s="3" t="str">
        <f t="shared" si="18"/>
        <v>Has Purchased</v>
      </c>
      <c r="L628">
        <v>1</v>
      </c>
      <c r="M628">
        <v>138.16</v>
      </c>
      <c r="N628">
        <v>138.16</v>
      </c>
      <c r="O628">
        <v>34.76</v>
      </c>
      <c r="P628" t="s">
        <v>87</v>
      </c>
      <c r="Q628" t="s">
        <v>69</v>
      </c>
      <c r="R628" t="s">
        <v>33</v>
      </c>
      <c r="S628">
        <v>17</v>
      </c>
      <c r="T628" t="s">
        <v>49</v>
      </c>
      <c r="U628" t="s">
        <v>66</v>
      </c>
      <c r="V628" t="s">
        <v>67</v>
      </c>
      <c r="W628" t="s">
        <v>45</v>
      </c>
      <c r="X628">
        <v>1</v>
      </c>
      <c r="Y628">
        <v>0</v>
      </c>
      <c r="Z628">
        <v>0</v>
      </c>
      <c r="AA628">
        <v>0</v>
      </c>
      <c r="AB628">
        <v>0</v>
      </c>
      <c r="AC628" s="3">
        <v>45172</v>
      </c>
      <c r="AD628" s="2" t="str">
        <f t="shared" si="19"/>
        <v>Contacted</v>
      </c>
      <c r="AE628">
        <v>3</v>
      </c>
      <c r="AF628" t="s">
        <v>38</v>
      </c>
      <c r="AG628" t="b">
        <v>1</v>
      </c>
      <c r="AH628" t="b">
        <v>1</v>
      </c>
      <c r="AI628" t="str">
        <f ca="1">IF(OR(Table1[[#This Row],[is_active]]="FALSE",Table1[[#This Row],[Days_Since_Last_Purchase]]&gt;90),"Churned","Active")</f>
        <v>Churned</v>
      </c>
    </row>
    <row r="629" spans="1:35" x14ac:dyDescent="0.25">
      <c r="A629" t="s">
        <v>702</v>
      </c>
      <c r="B629" s="1">
        <v>44542</v>
      </c>
      <c r="C629" t="str">
        <f>TEXT(Table1[[#This Row],[signup_date]],"yyyy")</f>
        <v>2021</v>
      </c>
      <c r="D629" t="str">
        <f>TEXT(Table1[[#This Row],[signup_date]],"mmm")</f>
        <v>Dec</v>
      </c>
      <c r="E629" s="3">
        <v>45800</v>
      </c>
      <c r="F629" s="3">
        <v>45830</v>
      </c>
      <c r="G629" s="3" t="str">
        <f>TEXT(Table1[[#This Row],[last_purchase_date]],"yyyy")</f>
        <v>2025</v>
      </c>
      <c r="H629" s="2">
        <f ca="1">IFERROR(TODAY()-Table1[[#This Row],[signup_date]]," - ")</f>
        <v>1438</v>
      </c>
      <c r="I629" s="2">
        <f ca="1">IFERROR(TODAY()-Table1[[#This Row],[last_purchase_date]]," - ")</f>
        <v>150</v>
      </c>
      <c r="J629" s="2">
        <f ca="1">IFERROR(1/Table1[[#This Row],[Days_Since_Last_Purchase]],0)</f>
        <v>6.6666666666666671E-3</v>
      </c>
      <c r="K629" s="3" t="str">
        <f t="shared" si="18"/>
        <v>Has Purchased</v>
      </c>
      <c r="L629">
        <v>3</v>
      </c>
      <c r="M629">
        <v>28.02</v>
      </c>
      <c r="N629">
        <v>9.34</v>
      </c>
      <c r="O629">
        <v>17.37</v>
      </c>
      <c r="P629" t="s">
        <v>59</v>
      </c>
      <c r="Q629" t="s">
        <v>69</v>
      </c>
      <c r="R629" t="s">
        <v>48</v>
      </c>
      <c r="S629">
        <v>37</v>
      </c>
      <c r="T629" t="s">
        <v>34</v>
      </c>
      <c r="U629" t="s">
        <v>66</v>
      </c>
      <c r="V629" t="s">
        <v>63</v>
      </c>
      <c r="W629" t="s">
        <v>72</v>
      </c>
      <c r="X629">
        <v>0</v>
      </c>
      <c r="Y629">
        <v>0</v>
      </c>
      <c r="Z629">
        <v>0</v>
      </c>
      <c r="AA629">
        <v>0</v>
      </c>
      <c r="AB629">
        <v>1</v>
      </c>
      <c r="AC629" s="2" t="s">
        <v>2542</v>
      </c>
      <c r="AD629" s="2" t="str">
        <f t="shared" si="19"/>
        <v>Never Contacted</v>
      </c>
      <c r="AE629">
        <v>5</v>
      </c>
      <c r="AF629" t="s">
        <v>73</v>
      </c>
      <c r="AG629" t="b">
        <v>1</v>
      </c>
      <c r="AH629" t="b">
        <v>1</v>
      </c>
      <c r="AI629" t="str">
        <f ca="1">IF(OR(Table1[[#This Row],[is_active]]="FALSE",Table1[[#This Row],[Days_Since_Last_Purchase]]&gt;90),"Churned","Active")</f>
        <v>Churned</v>
      </c>
    </row>
    <row r="630" spans="1:35" x14ac:dyDescent="0.25">
      <c r="A630" t="s">
        <v>703</v>
      </c>
      <c r="B630" s="1">
        <v>44706</v>
      </c>
      <c r="C630" t="str">
        <f>TEXT(Table1[[#This Row],[signup_date]],"yyyy")</f>
        <v>2022</v>
      </c>
      <c r="D630" t="str">
        <f>TEXT(Table1[[#This Row],[signup_date]],"mmm")</f>
        <v>May</v>
      </c>
      <c r="E630" s="3">
        <v>45301</v>
      </c>
      <c r="F630" s="3">
        <v>45390</v>
      </c>
      <c r="G630" s="3" t="str">
        <f>TEXT(Table1[[#This Row],[last_purchase_date]],"yyyy")</f>
        <v>2024</v>
      </c>
      <c r="H630" s="2">
        <f ca="1">IFERROR(TODAY()-Table1[[#This Row],[signup_date]]," - ")</f>
        <v>1274</v>
      </c>
      <c r="I630" s="2">
        <f ca="1">IFERROR(TODAY()-Table1[[#This Row],[last_purchase_date]]," - ")</f>
        <v>590</v>
      </c>
      <c r="J630" s="2">
        <f ca="1">IFERROR(1/Table1[[#This Row],[Days_Since_Last_Purchase]],0)</f>
        <v>1.6949152542372881E-3</v>
      </c>
      <c r="K630" s="3" t="str">
        <f t="shared" si="18"/>
        <v>Has Purchased</v>
      </c>
      <c r="L630">
        <v>6</v>
      </c>
      <c r="M630">
        <v>323.57</v>
      </c>
      <c r="N630">
        <v>53.93</v>
      </c>
      <c r="O630">
        <v>23.42</v>
      </c>
      <c r="P630" t="s">
        <v>87</v>
      </c>
      <c r="Q630" t="s">
        <v>62</v>
      </c>
      <c r="R630" t="s">
        <v>42</v>
      </c>
      <c r="S630">
        <v>43</v>
      </c>
      <c r="T630" t="s">
        <v>34</v>
      </c>
      <c r="U630" t="s">
        <v>90</v>
      </c>
      <c r="V630" t="s">
        <v>44</v>
      </c>
      <c r="W630" t="s">
        <v>85</v>
      </c>
      <c r="X630">
        <v>0</v>
      </c>
      <c r="Y630">
        <v>2</v>
      </c>
      <c r="Z630">
        <v>0</v>
      </c>
      <c r="AA630">
        <v>0</v>
      </c>
      <c r="AB630">
        <v>0</v>
      </c>
      <c r="AC630" s="3">
        <v>44709</v>
      </c>
      <c r="AD630" s="2" t="str">
        <f t="shared" si="19"/>
        <v>Contacted</v>
      </c>
      <c r="AE630">
        <v>0</v>
      </c>
      <c r="AF630" t="s">
        <v>73</v>
      </c>
      <c r="AG630" t="b">
        <v>0</v>
      </c>
      <c r="AH630" t="b">
        <v>0</v>
      </c>
      <c r="AI630" t="str">
        <f ca="1">IF(OR(Table1[[#This Row],[is_active]]="FALSE",Table1[[#This Row],[Days_Since_Last_Purchase]]&gt;90),"Churned","Active")</f>
        <v>Churned</v>
      </c>
    </row>
    <row r="631" spans="1:35" x14ac:dyDescent="0.25">
      <c r="A631" t="s">
        <v>704</v>
      </c>
      <c r="B631" s="1">
        <v>45268</v>
      </c>
      <c r="C631" t="str">
        <f>TEXT(Table1[[#This Row],[signup_date]],"yyyy")</f>
        <v>2023</v>
      </c>
      <c r="D631" t="str">
        <f>TEXT(Table1[[#This Row],[signup_date]],"mmm")</f>
        <v>Dec</v>
      </c>
      <c r="E631" s="3">
        <v>45667</v>
      </c>
      <c r="F631" s="3">
        <v>45684</v>
      </c>
      <c r="G631" s="3" t="str">
        <f>TEXT(Table1[[#This Row],[last_purchase_date]],"yyyy")</f>
        <v>2025</v>
      </c>
      <c r="H631" s="2">
        <f ca="1">IFERROR(TODAY()-Table1[[#This Row],[signup_date]]," - ")</f>
        <v>712</v>
      </c>
      <c r="I631" s="2">
        <f ca="1">IFERROR(TODAY()-Table1[[#This Row],[last_purchase_date]]," - ")</f>
        <v>296</v>
      </c>
      <c r="J631" s="2">
        <f ca="1">IFERROR(1/Table1[[#This Row],[Days_Since_Last_Purchase]],0)</f>
        <v>3.3783783783783786E-3</v>
      </c>
      <c r="K631" s="3" t="str">
        <f t="shared" si="18"/>
        <v>Has Purchased</v>
      </c>
      <c r="L631">
        <v>4</v>
      </c>
      <c r="M631">
        <v>263.63</v>
      </c>
      <c r="N631">
        <v>65.91</v>
      </c>
      <c r="O631">
        <v>29.91</v>
      </c>
      <c r="P631" t="s">
        <v>65</v>
      </c>
      <c r="Q631" t="s">
        <v>32</v>
      </c>
      <c r="R631" t="s">
        <v>42</v>
      </c>
      <c r="S631">
        <v>27</v>
      </c>
      <c r="T631" t="s">
        <v>70</v>
      </c>
      <c r="U631" t="s">
        <v>43</v>
      </c>
      <c r="V631" t="s">
        <v>56</v>
      </c>
      <c r="W631" t="s">
        <v>45</v>
      </c>
      <c r="X631">
        <v>0</v>
      </c>
      <c r="Y631">
        <v>0</v>
      </c>
      <c r="Z631">
        <v>0</v>
      </c>
      <c r="AA631">
        <v>0</v>
      </c>
      <c r="AB631">
        <v>1</v>
      </c>
      <c r="AC631" s="2" t="s">
        <v>2542</v>
      </c>
      <c r="AD631" s="2" t="str">
        <f t="shared" si="19"/>
        <v>Never Contacted</v>
      </c>
      <c r="AE631">
        <v>0</v>
      </c>
      <c r="AF631" t="s">
        <v>52</v>
      </c>
      <c r="AG631" t="b">
        <v>1</v>
      </c>
      <c r="AH631" t="b">
        <v>1</v>
      </c>
      <c r="AI631" t="str">
        <f ca="1">IF(OR(Table1[[#This Row],[is_active]]="FALSE",Table1[[#This Row],[Days_Since_Last_Purchase]]&gt;90),"Churned","Active")</f>
        <v>Churned</v>
      </c>
    </row>
    <row r="632" spans="1:35" x14ac:dyDescent="0.25">
      <c r="A632" t="s">
        <v>705</v>
      </c>
      <c r="B632" s="1">
        <v>45503</v>
      </c>
      <c r="C632" t="str">
        <f>TEXT(Table1[[#This Row],[signup_date]],"yyyy")</f>
        <v>2024</v>
      </c>
      <c r="D632" t="str">
        <f>TEXT(Table1[[#This Row],[signup_date]],"mmm")</f>
        <v>Jul</v>
      </c>
      <c r="E632" s="3">
        <v>45592</v>
      </c>
      <c r="F632" s="3">
        <v>45885</v>
      </c>
      <c r="G632" s="3" t="str">
        <f>TEXT(Table1[[#This Row],[last_purchase_date]],"yyyy")</f>
        <v>2025</v>
      </c>
      <c r="H632" s="2">
        <f ca="1">IFERROR(TODAY()-Table1[[#This Row],[signup_date]]," - ")</f>
        <v>477</v>
      </c>
      <c r="I632" s="2">
        <f ca="1">IFERROR(TODAY()-Table1[[#This Row],[last_purchase_date]]," - ")</f>
        <v>95</v>
      </c>
      <c r="J632" s="2">
        <f ca="1">IFERROR(1/Table1[[#This Row],[Days_Since_Last_Purchase]],0)</f>
        <v>1.0526315789473684E-2</v>
      </c>
      <c r="K632" s="3" t="str">
        <f t="shared" si="18"/>
        <v>Has Purchased</v>
      </c>
      <c r="L632">
        <v>2</v>
      </c>
      <c r="M632">
        <v>141.82</v>
      </c>
      <c r="N632">
        <v>70.91</v>
      </c>
      <c r="O632">
        <v>96.71</v>
      </c>
      <c r="P632" t="s">
        <v>59</v>
      </c>
      <c r="Q632" t="s">
        <v>104</v>
      </c>
      <c r="R632" t="s">
        <v>33</v>
      </c>
      <c r="S632">
        <v>23</v>
      </c>
      <c r="T632" t="s">
        <v>70</v>
      </c>
      <c r="U632" t="s">
        <v>55</v>
      </c>
      <c r="V632" t="s">
        <v>44</v>
      </c>
      <c r="W632" t="s">
        <v>57</v>
      </c>
      <c r="X632">
        <v>0</v>
      </c>
      <c r="Y632">
        <v>0</v>
      </c>
      <c r="Z632">
        <v>1</v>
      </c>
      <c r="AA632">
        <v>0</v>
      </c>
      <c r="AB632">
        <v>0</v>
      </c>
      <c r="AC632" s="3">
        <v>45551</v>
      </c>
      <c r="AD632" s="2" t="str">
        <f t="shared" si="19"/>
        <v>Contacted</v>
      </c>
      <c r="AE632">
        <v>0</v>
      </c>
      <c r="AF632" t="s">
        <v>52</v>
      </c>
      <c r="AG632" t="b">
        <v>1</v>
      </c>
      <c r="AH632" t="b">
        <v>1</v>
      </c>
      <c r="AI632" t="str">
        <f ca="1">IF(OR(Table1[[#This Row],[is_active]]="FALSE",Table1[[#This Row],[Days_Since_Last_Purchase]]&gt;90),"Churned","Active")</f>
        <v>Churned</v>
      </c>
    </row>
    <row r="633" spans="1:35" x14ac:dyDescent="0.25">
      <c r="A633" t="s">
        <v>706</v>
      </c>
      <c r="B633" s="1">
        <v>44293</v>
      </c>
      <c r="C633" t="str">
        <f>TEXT(Table1[[#This Row],[signup_date]],"yyyy")</f>
        <v>2021</v>
      </c>
      <c r="D633" t="str">
        <f>TEXT(Table1[[#This Row],[signup_date]],"mmm")</f>
        <v>Apr</v>
      </c>
      <c r="E633" s="3">
        <v>45763</v>
      </c>
      <c r="F633" s="3">
        <v>45831</v>
      </c>
      <c r="G633" s="3" t="str">
        <f>TEXT(Table1[[#This Row],[last_purchase_date]],"yyyy")</f>
        <v>2025</v>
      </c>
      <c r="H633" s="2">
        <f ca="1">IFERROR(TODAY()-Table1[[#This Row],[signup_date]]," - ")</f>
        <v>1687</v>
      </c>
      <c r="I633" s="2">
        <f ca="1">IFERROR(TODAY()-Table1[[#This Row],[last_purchase_date]]," - ")</f>
        <v>149</v>
      </c>
      <c r="J633" s="2">
        <f ca="1">IFERROR(1/Table1[[#This Row],[Days_Since_Last_Purchase]],0)</f>
        <v>6.7114093959731542E-3</v>
      </c>
      <c r="K633" s="3" t="str">
        <f t="shared" si="18"/>
        <v>Has Purchased</v>
      </c>
      <c r="L633">
        <v>1</v>
      </c>
      <c r="M633">
        <v>133.59</v>
      </c>
      <c r="N633">
        <v>133.59</v>
      </c>
      <c r="O633">
        <v>107.66</v>
      </c>
      <c r="P633" t="s">
        <v>40</v>
      </c>
      <c r="Q633" t="s">
        <v>62</v>
      </c>
      <c r="R633" t="s">
        <v>33</v>
      </c>
      <c r="S633">
        <v>36</v>
      </c>
      <c r="T633" t="s">
        <v>34</v>
      </c>
      <c r="U633" t="s">
        <v>82</v>
      </c>
      <c r="V633" t="s">
        <v>56</v>
      </c>
      <c r="W633" t="s">
        <v>96</v>
      </c>
      <c r="X633">
        <v>0</v>
      </c>
      <c r="Y633">
        <v>0</v>
      </c>
      <c r="Z633">
        <v>0</v>
      </c>
      <c r="AA633">
        <v>0</v>
      </c>
      <c r="AB633">
        <v>0</v>
      </c>
      <c r="AC633" s="3">
        <v>44525</v>
      </c>
      <c r="AD633" s="2" t="str">
        <f t="shared" si="19"/>
        <v>Contacted</v>
      </c>
      <c r="AE633">
        <v>2</v>
      </c>
      <c r="AF633" t="s">
        <v>73</v>
      </c>
      <c r="AG633" t="b">
        <v>0</v>
      </c>
      <c r="AH633" t="b">
        <v>0</v>
      </c>
      <c r="AI633" t="str">
        <f ca="1">IF(OR(Table1[[#This Row],[is_active]]="FALSE",Table1[[#This Row],[Days_Since_Last_Purchase]]&gt;90),"Churned","Active")</f>
        <v>Churned</v>
      </c>
    </row>
    <row r="634" spans="1:35" x14ac:dyDescent="0.25">
      <c r="A634" t="s">
        <v>707</v>
      </c>
      <c r="B634" s="1">
        <v>45202</v>
      </c>
      <c r="C634" t="str">
        <f>TEXT(Table1[[#This Row],[signup_date]],"yyyy")</f>
        <v>2023</v>
      </c>
      <c r="D634" t="str">
        <f>TEXT(Table1[[#This Row],[signup_date]],"mmm")</f>
        <v>Oct</v>
      </c>
      <c r="E634" s="3">
        <v>45436</v>
      </c>
      <c r="F634" s="3">
        <v>45805</v>
      </c>
      <c r="G634" s="3" t="str">
        <f>TEXT(Table1[[#This Row],[last_purchase_date]],"yyyy")</f>
        <v>2025</v>
      </c>
      <c r="H634" s="2">
        <f ca="1">IFERROR(TODAY()-Table1[[#This Row],[signup_date]]," - ")</f>
        <v>778</v>
      </c>
      <c r="I634" s="2">
        <f ca="1">IFERROR(TODAY()-Table1[[#This Row],[last_purchase_date]]," - ")</f>
        <v>175</v>
      </c>
      <c r="J634" s="2">
        <f ca="1">IFERROR(1/Table1[[#This Row],[Days_Since_Last_Purchase]],0)</f>
        <v>5.7142857142857143E-3</v>
      </c>
      <c r="K634" s="3" t="str">
        <f t="shared" si="18"/>
        <v>Has Purchased</v>
      </c>
      <c r="L634">
        <v>2</v>
      </c>
      <c r="M634">
        <v>79.38</v>
      </c>
      <c r="N634">
        <v>39.69</v>
      </c>
      <c r="O634">
        <v>0.5</v>
      </c>
      <c r="P634" t="s">
        <v>40</v>
      </c>
      <c r="Q634" t="s">
        <v>104</v>
      </c>
      <c r="R634" t="s">
        <v>48</v>
      </c>
      <c r="S634">
        <v>56</v>
      </c>
      <c r="T634" t="s">
        <v>34</v>
      </c>
      <c r="U634" t="s">
        <v>35</v>
      </c>
      <c r="V634" t="s">
        <v>44</v>
      </c>
      <c r="W634" t="s">
        <v>45</v>
      </c>
      <c r="X634">
        <v>1</v>
      </c>
      <c r="Y634">
        <v>0</v>
      </c>
      <c r="Z634">
        <v>0</v>
      </c>
      <c r="AA634">
        <v>0</v>
      </c>
      <c r="AB634">
        <v>0</v>
      </c>
      <c r="AC634" s="3">
        <v>45623</v>
      </c>
      <c r="AD634" s="2" t="str">
        <f t="shared" si="19"/>
        <v>Contacted</v>
      </c>
      <c r="AE634">
        <v>4</v>
      </c>
      <c r="AF634" t="s">
        <v>38</v>
      </c>
      <c r="AG634" t="b">
        <v>1</v>
      </c>
      <c r="AH634" t="b">
        <v>0</v>
      </c>
      <c r="AI634" t="str">
        <f ca="1">IF(OR(Table1[[#This Row],[is_active]]="FALSE",Table1[[#This Row],[Days_Since_Last_Purchase]]&gt;90),"Churned","Active")</f>
        <v>Churned</v>
      </c>
    </row>
    <row r="635" spans="1:35" x14ac:dyDescent="0.25">
      <c r="A635" t="s">
        <v>708</v>
      </c>
      <c r="B635" s="1">
        <v>45052</v>
      </c>
      <c r="C635" t="str">
        <f>TEXT(Table1[[#This Row],[signup_date]],"yyyy")</f>
        <v>2023</v>
      </c>
      <c r="D635" t="str">
        <f>TEXT(Table1[[#This Row],[signup_date]],"mmm")</f>
        <v>May</v>
      </c>
      <c r="E635" s="3">
        <v>45335</v>
      </c>
      <c r="F635" s="3">
        <v>45464</v>
      </c>
      <c r="G635" s="3" t="str">
        <f>TEXT(Table1[[#This Row],[last_purchase_date]],"yyyy")</f>
        <v>2024</v>
      </c>
      <c r="H635" s="2">
        <f ca="1">IFERROR(TODAY()-Table1[[#This Row],[signup_date]]," - ")</f>
        <v>928</v>
      </c>
      <c r="I635" s="2">
        <f ca="1">IFERROR(TODAY()-Table1[[#This Row],[last_purchase_date]]," - ")</f>
        <v>516</v>
      </c>
      <c r="J635" s="2">
        <f ca="1">IFERROR(1/Table1[[#This Row],[Days_Since_Last_Purchase]],0)</f>
        <v>1.937984496124031E-3</v>
      </c>
      <c r="K635" s="3" t="str">
        <f t="shared" si="18"/>
        <v>Has Purchased</v>
      </c>
      <c r="L635">
        <v>1</v>
      </c>
      <c r="M635">
        <v>39.659999999999997</v>
      </c>
      <c r="N635">
        <v>39.659999999999997</v>
      </c>
      <c r="O635">
        <v>54.78</v>
      </c>
      <c r="P635" t="s">
        <v>47</v>
      </c>
      <c r="Q635" t="s">
        <v>69</v>
      </c>
      <c r="R635" t="s">
        <v>42</v>
      </c>
      <c r="S635">
        <v>16</v>
      </c>
      <c r="T635" t="s">
        <v>49</v>
      </c>
      <c r="U635" t="s">
        <v>43</v>
      </c>
      <c r="V635" t="s">
        <v>56</v>
      </c>
      <c r="W635" t="s">
        <v>51</v>
      </c>
      <c r="X635">
        <v>1</v>
      </c>
      <c r="Y635">
        <v>0</v>
      </c>
      <c r="Z635">
        <v>0</v>
      </c>
      <c r="AA635">
        <v>1</v>
      </c>
      <c r="AB635">
        <v>0</v>
      </c>
      <c r="AC635" s="3">
        <v>45436</v>
      </c>
      <c r="AD635" s="2" t="str">
        <f t="shared" si="19"/>
        <v>Contacted</v>
      </c>
      <c r="AE635">
        <v>0</v>
      </c>
      <c r="AF635" t="s">
        <v>38</v>
      </c>
      <c r="AG635" t="b">
        <v>0</v>
      </c>
      <c r="AH635" t="b">
        <v>0</v>
      </c>
      <c r="AI635" t="str">
        <f ca="1">IF(OR(Table1[[#This Row],[is_active]]="FALSE",Table1[[#This Row],[Days_Since_Last_Purchase]]&gt;90),"Churned","Active")</f>
        <v>Churned</v>
      </c>
    </row>
    <row r="636" spans="1:35" x14ac:dyDescent="0.25">
      <c r="A636" t="s">
        <v>709</v>
      </c>
      <c r="B636" s="1">
        <v>44931</v>
      </c>
      <c r="C636" t="str">
        <f>TEXT(Table1[[#This Row],[signup_date]],"yyyy")</f>
        <v>2023</v>
      </c>
      <c r="D636" t="str">
        <f>TEXT(Table1[[#This Row],[signup_date]],"mmm")</f>
        <v>Jan</v>
      </c>
      <c r="E636" s="3">
        <v>45661</v>
      </c>
      <c r="F636" s="3" t="s">
        <v>2542</v>
      </c>
      <c r="G636" s="3" t="str">
        <f>TEXT(Table1[[#This Row],[last_purchase_date]],"yyyy")</f>
        <v>-</v>
      </c>
      <c r="H636" s="2">
        <f ca="1">IFERROR(TODAY()-Table1[[#This Row],[signup_date]]," - ")</f>
        <v>1049</v>
      </c>
      <c r="I636" s="2" t="str">
        <f ca="1">IFERROR(TODAY()-Table1[[#This Row],[last_purchase_date]]," - ")</f>
        <v xml:space="preserve"> - </v>
      </c>
      <c r="J636" s="2">
        <f ca="1">IFERROR(1/Table1[[#This Row],[Days_Since_Last_Purchase]],0)</f>
        <v>0</v>
      </c>
      <c r="K636" s="3" t="str">
        <f t="shared" si="18"/>
        <v>Has Purchased</v>
      </c>
      <c r="L636">
        <v>0</v>
      </c>
      <c r="M636">
        <v>0</v>
      </c>
      <c r="N636">
        <v>0</v>
      </c>
      <c r="O636">
        <v>0</v>
      </c>
      <c r="P636" t="s">
        <v>47</v>
      </c>
      <c r="Q636" t="s">
        <v>88</v>
      </c>
      <c r="R636" t="s">
        <v>48</v>
      </c>
      <c r="S636">
        <v>33</v>
      </c>
      <c r="T636" t="s">
        <v>34</v>
      </c>
      <c r="U636" t="s">
        <v>90</v>
      </c>
      <c r="V636" t="s">
        <v>35</v>
      </c>
      <c r="W636" t="s">
        <v>36</v>
      </c>
      <c r="X636">
        <v>3</v>
      </c>
      <c r="Y636">
        <v>0</v>
      </c>
      <c r="Z636">
        <v>0</v>
      </c>
      <c r="AA636">
        <v>0</v>
      </c>
      <c r="AB636">
        <v>0</v>
      </c>
      <c r="AC636" s="3">
        <v>44954</v>
      </c>
      <c r="AD636" s="2" t="str">
        <f t="shared" si="19"/>
        <v>Contacted</v>
      </c>
      <c r="AE636">
        <v>0</v>
      </c>
      <c r="AF636" t="s">
        <v>73</v>
      </c>
      <c r="AG636" t="b">
        <v>1</v>
      </c>
      <c r="AH636" t="b">
        <v>0</v>
      </c>
      <c r="AI636" t="str">
        <f ca="1">IF(OR(Table1[[#This Row],[is_active]]="FALSE",Table1[[#This Row],[Days_Since_Last_Purchase]]&gt;90),"Churned","Active")</f>
        <v>Churned</v>
      </c>
    </row>
    <row r="637" spans="1:35" x14ac:dyDescent="0.25">
      <c r="A637" t="s">
        <v>710</v>
      </c>
      <c r="B637" s="1">
        <v>44255</v>
      </c>
      <c r="C637" t="str">
        <f>TEXT(Table1[[#This Row],[signup_date]],"yyyy")</f>
        <v>2021</v>
      </c>
      <c r="D637" t="str">
        <f>TEXT(Table1[[#This Row],[signup_date]],"mmm")</f>
        <v>Feb</v>
      </c>
      <c r="E637" s="3">
        <v>44837</v>
      </c>
      <c r="F637" s="3">
        <v>45447</v>
      </c>
      <c r="G637" s="3" t="str">
        <f>TEXT(Table1[[#This Row],[last_purchase_date]],"yyyy")</f>
        <v>2024</v>
      </c>
      <c r="H637" s="2">
        <f ca="1">IFERROR(TODAY()-Table1[[#This Row],[signup_date]]," - ")</f>
        <v>1725</v>
      </c>
      <c r="I637" s="2">
        <f ca="1">IFERROR(TODAY()-Table1[[#This Row],[last_purchase_date]]," - ")</f>
        <v>533</v>
      </c>
      <c r="J637" s="2">
        <f ca="1">IFERROR(1/Table1[[#This Row],[Days_Since_Last_Purchase]],0)</f>
        <v>1.876172607879925E-3</v>
      </c>
      <c r="K637" s="3" t="str">
        <f t="shared" si="18"/>
        <v>Has Purchased</v>
      </c>
      <c r="L637">
        <v>3</v>
      </c>
      <c r="M637">
        <v>298.3</v>
      </c>
      <c r="N637">
        <v>99.43</v>
      </c>
      <c r="O637">
        <v>57.82</v>
      </c>
      <c r="P637" t="s">
        <v>40</v>
      </c>
      <c r="Q637" t="s">
        <v>32</v>
      </c>
      <c r="R637" t="s">
        <v>48</v>
      </c>
      <c r="S637">
        <v>53</v>
      </c>
      <c r="T637" t="s">
        <v>34</v>
      </c>
      <c r="U637" t="s">
        <v>82</v>
      </c>
      <c r="V637" t="s">
        <v>56</v>
      </c>
      <c r="W637" t="s">
        <v>100</v>
      </c>
      <c r="X637">
        <v>0</v>
      </c>
      <c r="Y637">
        <v>0</v>
      </c>
      <c r="Z637">
        <v>1</v>
      </c>
      <c r="AA637">
        <v>0</v>
      </c>
      <c r="AB637">
        <v>0</v>
      </c>
      <c r="AC637" s="3">
        <v>44284</v>
      </c>
      <c r="AD637" s="2" t="str">
        <f t="shared" si="19"/>
        <v>Contacted</v>
      </c>
      <c r="AE637">
        <v>0</v>
      </c>
      <c r="AF637" t="s">
        <v>73</v>
      </c>
      <c r="AG637" t="b">
        <v>0</v>
      </c>
      <c r="AH637" t="b">
        <v>0</v>
      </c>
      <c r="AI637" t="str">
        <f ca="1">IF(OR(Table1[[#This Row],[is_active]]="FALSE",Table1[[#This Row],[Days_Since_Last_Purchase]]&gt;90),"Churned","Active")</f>
        <v>Churned</v>
      </c>
    </row>
    <row r="638" spans="1:35" x14ac:dyDescent="0.25">
      <c r="A638" t="s">
        <v>711</v>
      </c>
      <c r="B638" s="1">
        <v>44189</v>
      </c>
      <c r="C638" t="str">
        <f>TEXT(Table1[[#This Row],[signup_date]],"yyyy")</f>
        <v>2020</v>
      </c>
      <c r="D638" t="str">
        <f>TEXT(Table1[[#This Row],[signup_date]],"mmm")</f>
        <v>Dec</v>
      </c>
      <c r="E638" s="3">
        <v>44813</v>
      </c>
      <c r="F638" s="3">
        <v>45653</v>
      </c>
      <c r="G638" s="3" t="str">
        <f>TEXT(Table1[[#This Row],[last_purchase_date]],"yyyy")</f>
        <v>2024</v>
      </c>
      <c r="H638" s="2">
        <f ca="1">IFERROR(TODAY()-Table1[[#This Row],[signup_date]]," - ")</f>
        <v>1791</v>
      </c>
      <c r="I638" s="2">
        <f ca="1">IFERROR(TODAY()-Table1[[#This Row],[last_purchase_date]]," - ")</f>
        <v>327</v>
      </c>
      <c r="J638" s="2">
        <f ca="1">IFERROR(1/Table1[[#This Row],[Days_Since_Last_Purchase]],0)</f>
        <v>3.0581039755351682E-3</v>
      </c>
      <c r="K638" s="3" t="str">
        <f t="shared" si="18"/>
        <v>Has Purchased</v>
      </c>
      <c r="L638">
        <v>7</v>
      </c>
      <c r="M638">
        <v>791.13</v>
      </c>
      <c r="N638">
        <v>113.02</v>
      </c>
      <c r="O638">
        <v>69.180000000000007</v>
      </c>
      <c r="P638" t="s">
        <v>87</v>
      </c>
      <c r="Q638" t="s">
        <v>32</v>
      </c>
      <c r="R638" t="s">
        <v>33</v>
      </c>
      <c r="S638">
        <v>41</v>
      </c>
      <c r="T638" t="s">
        <v>34</v>
      </c>
      <c r="U638" t="s">
        <v>50</v>
      </c>
      <c r="V638" t="s">
        <v>56</v>
      </c>
      <c r="W638" t="s">
        <v>96</v>
      </c>
      <c r="X638">
        <v>0</v>
      </c>
      <c r="Y638">
        <v>0</v>
      </c>
      <c r="Z638">
        <v>0</v>
      </c>
      <c r="AA638">
        <v>0</v>
      </c>
      <c r="AB638">
        <v>4</v>
      </c>
      <c r="AC638" s="3">
        <v>44422</v>
      </c>
      <c r="AD638" s="2" t="str">
        <f t="shared" si="19"/>
        <v>Contacted</v>
      </c>
      <c r="AE638">
        <v>10</v>
      </c>
      <c r="AF638" t="s">
        <v>38</v>
      </c>
      <c r="AG638" t="b">
        <v>0</v>
      </c>
      <c r="AH638" t="b">
        <v>1</v>
      </c>
      <c r="AI638" t="str">
        <f ca="1">IF(OR(Table1[[#This Row],[is_active]]="FALSE",Table1[[#This Row],[Days_Since_Last_Purchase]]&gt;90),"Churned","Active")</f>
        <v>Churned</v>
      </c>
    </row>
    <row r="639" spans="1:35" x14ac:dyDescent="0.25">
      <c r="A639" t="s">
        <v>712</v>
      </c>
      <c r="B639" s="1">
        <v>45361</v>
      </c>
      <c r="C639" t="str">
        <f>TEXT(Table1[[#This Row],[signup_date]],"yyyy")</f>
        <v>2024</v>
      </c>
      <c r="D639" t="str">
        <f>TEXT(Table1[[#This Row],[signup_date]],"mmm")</f>
        <v>Mar</v>
      </c>
      <c r="E639" s="3">
        <v>45752</v>
      </c>
      <c r="F639" s="3">
        <v>45753</v>
      </c>
      <c r="G639" s="3" t="str">
        <f>TEXT(Table1[[#This Row],[last_purchase_date]],"yyyy")</f>
        <v>2025</v>
      </c>
      <c r="H639" s="2">
        <f ca="1">IFERROR(TODAY()-Table1[[#This Row],[signup_date]]," - ")</f>
        <v>619</v>
      </c>
      <c r="I639" s="2">
        <f ca="1">IFERROR(TODAY()-Table1[[#This Row],[last_purchase_date]]," - ")</f>
        <v>227</v>
      </c>
      <c r="J639" s="2">
        <f ca="1">IFERROR(1/Table1[[#This Row],[Days_Since_Last_Purchase]],0)</f>
        <v>4.4052863436123352E-3</v>
      </c>
      <c r="K639" s="3" t="str">
        <f t="shared" si="18"/>
        <v>Has Purchased</v>
      </c>
      <c r="L639">
        <v>1</v>
      </c>
      <c r="M639">
        <v>83.33</v>
      </c>
      <c r="N639">
        <v>83.33</v>
      </c>
      <c r="O639">
        <v>0.5</v>
      </c>
      <c r="P639" t="s">
        <v>87</v>
      </c>
      <c r="Q639" t="s">
        <v>54</v>
      </c>
      <c r="R639" t="s">
        <v>42</v>
      </c>
      <c r="S639">
        <v>44</v>
      </c>
      <c r="T639" t="s">
        <v>34</v>
      </c>
      <c r="U639" t="s">
        <v>55</v>
      </c>
      <c r="V639" t="s">
        <v>67</v>
      </c>
      <c r="W639" t="s">
        <v>36</v>
      </c>
      <c r="X639">
        <v>0</v>
      </c>
      <c r="Y639">
        <v>0</v>
      </c>
      <c r="Z639">
        <v>0</v>
      </c>
      <c r="AA639">
        <v>0</v>
      </c>
      <c r="AB639">
        <v>0</v>
      </c>
      <c r="AC639" s="3">
        <v>45479</v>
      </c>
      <c r="AD639" s="2" t="str">
        <f t="shared" si="19"/>
        <v>Contacted</v>
      </c>
      <c r="AE639">
        <v>7</v>
      </c>
      <c r="AF639" t="s">
        <v>38</v>
      </c>
      <c r="AG639" t="b">
        <v>0</v>
      </c>
      <c r="AH639" t="b">
        <v>0</v>
      </c>
      <c r="AI639" t="str">
        <f ca="1">IF(OR(Table1[[#This Row],[is_active]]="FALSE",Table1[[#This Row],[Days_Since_Last_Purchase]]&gt;90),"Churned","Active")</f>
        <v>Churned</v>
      </c>
    </row>
    <row r="640" spans="1:35" x14ac:dyDescent="0.25">
      <c r="A640" t="s">
        <v>713</v>
      </c>
      <c r="B640" s="1">
        <v>44054</v>
      </c>
      <c r="C640" t="str">
        <f>TEXT(Table1[[#This Row],[signup_date]],"yyyy")</f>
        <v>2020</v>
      </c>
      <c r="D640" t="str">
        <f>TEXT(Table1[[#This Row],[signup_date]],"mmm")</f>
        <v>Aug</v>
      </c>
      <c r="E640" s="3">
        <v>45839</v>
      </c>
      <c r="F640" s="3">
        <v>45850</v>
      </c>
      <c r="G640" s="3" t="str">
        <f>TEXT(Table1[[#This Row],[last_purchase_date]],"yyyy")</f>
        <v>2025</v>
      </c>
      <c r="H640" s="2">
        <f ca="1">IFERROR(TODAY()-Table1[[#This Row],[signup_date]]," - ")</f>
        <v>1926</v>
      </c>
      <c r="I640" s="2">
        <f ca="1">IFERROR(TODAY()-Table1[[#This Row],[last_purchase_date]]," - ")</f>
        <v>130</v>
      </c>
      <c r="J640" s="2">
        <f ca="1">IFERROR(1/Table1[[#This Row],[Days_Since_Last_Purchase]],0)</f>
        <v>7.6923076923076927E-3</v>
      </c>
      <c r="K640" s="3" t="str">
        <f t="shared" si="18"/>
        <v>Has Purchased</v>
      </c>
      <c r="L640">
        <v>3</v>
      </c>
      <c r="M640">
        <v>89.63</v>
      </c>
      <c r="N640">
        <v>29.88</v>
      </c>
      <c r="O640">
        <v>42.36</v>
      </c>
      <c r="P640" t="s">
        <v>40</v>
      </c>
      <c r="Q640" t="s">
        <v>41</v>
      </c>
      <c r="R640" t="s">
        <v>48</v>
      </c>
      <c r="S640">
        <v>35</v>
      </c>
      <c r="T640" t="s">
        <v>34</v>
      </c>
      <c r="U640" t="s">
        <v>35</v>
      </c>
      <c r="V640" t="s">
        <v>63</v>
      </c>
      <c r="W640" t="s">
        <v>45</v>
      </c>
      <c r="X640">
        <v>0</v>
      </c>
      <c r="Y640">
        <v>0</v>
      </c>
      <c r="Z640">
        <v>0</v>
      </c>
      <c r="AA640">
        <v>0</v>
      </c>
      <c r="AB640">
        <v>1</v>
      </c>
      <c r="AC640" s="3">
        <v>44448</v>
      </c>
      <c r="AD640" s="2" t="str">
        <f t="shared" si="19"/>
        <v>Contacted</v>
      </c>
      <c r="AE640">
        <v>0</v>
      </c>
      <c r="AF640" t="s">
        <v>52</v>
      </c>
      <c r="AG640" t="b">
        <v>0</v>
      </c>
      <c r="AH640" t="b">
        <v>0</v>
      </c>
      <c r="AI640" t="str">
        <f ca="1">IF(OR(Table1[[#This Row],[is_active]]="FALSE",Table1[[#This Row],[Days_Since_Last_Purchase]]&gt;90),"Churned","Active")</f>
        <v>Churned</v>
      </c>
    </row>
    <row r="641" spans="1:35" x14ac:dyDescent="0.25">
      <c r="A641" t="s">
        <v>714</v>
      </c>
      <c r="B641" s="1">
        <v>44817</v>
      </c>
      <c r="C641" t="str">
        <f>TEXT(Table1[[#This Row],[signup_date]],"yyyy")</f>
        <v>2022</v>
      </c>
      <c r="D641" t="str">
        <f>TEXT(Table1[[#This Row],[signup_date]],"mmm")</f>
        <v>Sep</v>
      </c>
      <c r="E641" s="3">
        <v>44860</v>
      </c>
      <c r="F641" s="3">
        <v>45161</v>
      </c>
      <c r="G641" s="3" t="str">
        <f>TEXT(Table1[[#This Row],[last_purchase_date]],"yyyy")</f>
        <v>2023</v>
      </c>
      <c r="H641" s="2">
        <f ca="1">IFERROR(TODAY()-Table1[[#This Row],[signup_date]]," - ")</f>
        <v>1163</v>
      </c>
      <c r="I641" s="2">
        <f ca="1">IFERROR(TODAY()-Table1[[#This Row],[last_purchase_date]]," - ")</f>
        <v>819</v>
      </c>
      <c r="J641" s="2">
        <f ca="1">IFERROR(1/Table1[[#This Row],[Days_Since_Last_Purchase]],0)</f>
        <v>1.221001221001221E-3</v>
      </c>
      <c r="K641" s="3" t="str">
        <f t="shared" si="18"/>
        <v>Has Purchased</v>
      </c>
      <c r="L641">
        <v>3</v>
      </c>
      <c r="M641">
        <v>76.150000000000006</v>
      </c>
      <c r="N641">
        <v>25.38</v>
      </c>
      <c r="O641">
        <v>11.68</v>
      </c>
      <c r="P641" t="s">
        <v>40</v>
      </c>
      <c r="Q641" t="s">
        <v>62</v>
      </c>
      <c r="R641" t="s">
        <v>48</v>
      </c>
      <c r="S641">
        <v>38</v>
      </c>
      <c r="T641" t="s">
        <v>34</v>
      </c>
      <c r="U641" t="s">
        <v>82</v>
      </c>
      <c r="V641" t="s">
        <v>63</v>
      </c>
      <c r="W641" t="s">
        <v>45</v>
      </c>
      <c r="X641">
        <v>1</v>
      </c>
      <c r="Y641">
        <v>0</v>
      </c>
      <c r="Z641">
        <v>0</v>
      </c>
      <c r="AA641">
        <v>0</v>
      </c>
      <c r="AB641">
        <v>0</v>
      </c>
      <c r="AC641" s="3">
        <v>44953</v>
      </c>
      <c r="AD641" s="2" t="str">
        <f t="shared" si="19"/>
        <v>Contacted</v>
      </c>
      <c r="AE641">
        <v>0</v>
      </c>
      <c r="AF641" t="s">
        <v>38</v>
      </c>
      <c r="AG641" t="b">
        <v>1</v>
      </c>
      <c r="AH641" t="b">
        <v>0</v>
      </c>
      <c r="AI641" t="str">
        <f ca="1">IF(OR(Table1[[#This Row],[is_active]]="FALSE",Table1[[#This Row],[Days_Since_Last_Purchase]]&gt;90),"Churned","Active")</f>
        <v>Churned</v>
      </c>
    </row>
    <row r="642" spans="1:35" x14ac:dyDescent="0.25">
      <c r="A642" t="s">
        <v>715</v>
      </c>
      <c r="B642" s="1">
        <v>44858</v>
      </c>
      <c r="C642" t="str">
        <f>TEXT(Table1[[#This Row],[signup_date]],"yyyy")</f>
        <v>2022</v>
      </c>
      <c r="D642" t="str">
        <f>TEXT(Table1[[#This Row],[signup_date]],"mmm")</f>
        <v>Oct</v>
      </c>
      <c r="E642" s="3">
        <v>45660</v>
      </c>
      <c r="F642" s="3">
        <v>45825</v>
      </c>
      <c r="G642" s="3" t="str">
        <f>TEXT(Table1[[#This Row],[last_purchase_date]],"yyyy")</f>
        <v>2025</v>
      </c>
      <c r="H642" s="2">
        <f ca="1">IFERROR(TODAY()-Table1[[#This Row],[signup_date]]," - ")</f>
        <v>1122</v>
      </c>
      <c r="I642" s="2">
        <f ca="1">IFERROR(TODAY()-Table1[[#This Row],[last_purchase_date]]," - ")</f>
        <v>155</v>
      </c>
      <c r="J642" s="2">
        <f ca="1">IFERROR(1/Table1[[#This Row],[Days_Since_Last_Purchase]],0)</f>
        <v>6.4516129032258064E-3</v>
      </c>
      <c r="K642" s="3" t="str">
        <f t="shared" ref="K642:K705" si="20">IF(E642="-","Never Purchase","Has Purchased")</f>
        <v>Has Purchased</v>
      </c>
      <c r="L642">
        <v>8</v>
      </c>
      <c r="M642">
        <v>475.57</v>
      </c>
      <c r="N642">
        <v>59.45</v>
      </c>
      <c r="O642">
        <v>121.56</v>
      </c>
      <c r="P642" t="s">
        <v>40</v>
      </c>
      <c r="Q642" t="s">
        <v>88</v>
      </c>
      <c r="R642" t="s">
        <v>48</v>
      </c>
      <c r="S642">
        <v>27</v>
      </c>
      <c r="T642" t="s">
        <v>70</v>
      </c>
      <c r="U642" t="s">
        <v>66</v>
      </c>
      <c r="V642" t="s">
        <v>67</v>
      </c>
      <c r="W642" t="s">
        <v>72</v>
      </c>
      <c r="X642">
        <v>0</v>
      </c>
      <c r="Y642">
        <v>0</v>
      </c>
      <c r="Z642">
        <v>0</v>
      </c>
      <c r="AA642">
        <v>0</v>
      </c>
      <c r="AB642">
        <v>2</v>
      </c>
      <c r="AC642" s="3">
        <v>45400</v>
      </c>
      <c r="AD642" s="2" t="str">
        <f t="shared" si="19"/>
        <v>Contacted</v>
      </c>
      <c r="AE642">
        <v>0</v>
      </c>
      <c r="AF642" t="s">
        <v>52</v>
      </c>
      <c r="AG642" t="b">
        <v>1</v>
      </c>
      <c r="AH642" t="b">
        <v>0</v>
      </c>
      <c r="AI642" t="str">
        <f ca="1">IF(OR(Table1[[#This Row],[is_active]]="FALSE",Table1[[#This Row],[Days_Since_Last_Purchase]]&gt;90),"Churned","Active")</f>
        <v>Churned</v>
      </c>
    </row>
    <row r="643" spans="1:35" x14ac:dyDescent="0.25">
      <c r="A643" t="s">
        <v>716</v>
      </c>
      <c r="B643" s="1">
        <v>43883</v>
      </c>
      <c r="C643" t="str">
        <f>TEXT(Table1[[#This Row],[signup_date]],"yyyy")</f>
        <v>2020</v>
      </c>
      <c r="D643" t="str">
        <f>TEXT(Table1[[#This Row],[signup_date]],"mmm")</f>
        <v>Feb</v>
      </c>
      <c r="E643" s="3">
        <v>44424</v>
      </c>
      <c r="F643" s="3">
        <v>44438</v>
      </c>
      <c r="G643" s="3" t="str">
        <f>TEXT(Table1[[#This Row],[last_purchase_date]],"yyyy")</f>
        <v>2021</v>
      </c>
      <c r="H643" s="2">
        <f ca="1">IFERROR(TODAY()-Table1[[#This Row],[signup_date]]," - ")</f>
        <v>2097</v>
      </c>
      <c r="I643" s="2">
        <f ca="1">IFERROR(TODAY()-Table1[[#This Row],[last_purchase_date]]," - ")</f>
        <v>1542</v>
      </c>
      <c r="J643" s="2">
        <f ca="1">IFERROR(1/Table1[[#This Row],[Days_Since_Last_Purchase]],0)</f>
        <v>6.485084306095979E-4</v>
      </c>
      <c r="K643" s="3" t="str">
        <f t="shared" si="20"/>
        <v>Has Purchased</v>
      </c>
      <c r="L643">
        <v>3</v>
      </c>
      <c r="M643">
        <v>441.41</v>
      </c>
      <c r="N643">
        <v>147.13999999999999</v>
      </c>
      <c r="O643">
        <v>35.119999999999997</v>
      </c>
      <c r="P643" t="s">
        <v>65</v>
      </c>
      <c r="Q643" t="s">
        <v>32</v>
      </c>
      <c r="R643" t="s">
        <v>48</v>
      </c>
      <c r="S643">
        <v>38</v>
      </c>
      <c r="T643" t="s">
        <v>34</v>
      </c>
      <c r="U643" t="s">
        <v>50</v>
      </c>
      <c r="V643" t="s">
        <v>56</v>
      </c>
      <c r="W643" t="s">
        <v>45</v>
      </c>
      <c r="X643">
        <v>0</v>
      </c>
      <c r="Y643">
        <v>0</v>
      </c>
      <c r="Z643">
        <v>1</v>
      </c>
      <c r="AA643">
        <v>0</v>
      </c>
      <c r="AB643">
        <v>2</v>
      </c>
      <c r="AC643" s="2" t="s">
        <v>2542</v>
      </c>
      <c r="AD643" s="2" t="str">
        <f t="shared" ref="AD643:AD706" si="21">IF(AC643="-","Never Contacted","Contacted")</f>
        <v>Never Contacted</v>
      </c>
      <c r="AE643">
        <v>0</v>
      </c>
      <c r="AF643" t="s">
        <v>38</v>
      </c>
      <c r="AG643" t="b">
        <v>1</v>
      </c>
      <c r="AH643" t="b">
        <v>0</v>
      </c>
      <c r="AI643" t="str">
        <f ca="1">IF(OR(Table1[[#This Row],[is_active]]="FALSE",Table1[[#This Row],[Days_Since_Last_Purchase]]&gt;90),"Churned","Active")</f>
        <v>Churned</v>
      </c>
    </row>
    <row r="644" spans="1:35" x14ac:dyDescent="0.25">
      <c r="A644" t="s">
        <v>717</v>
      </c>
      <c r="B644" s="1">
        <v>44922</v>
      </c>
      <c r="C644" t="str">
        <f>TEXT(Table1[[#This Row],[signup_date]],"yyyy")</f>
        <v>2022</v>
      </c>
      <c r="D644" t="str">
        <f>TEXT(Table1[[#This Row],[signup_date]],"mmm")</f>
        <v>Dec</v>
      </c>
      <c r="E644" s="3">
        <v>45190</v>
      </c>
      <c r="F644" s="3">
        <v>45848</v>
      </c>
      <c r="G644" s="3" t="str">
        <f>TEXT(Table1[[#This Row],[last_purchase_date]],"yyyy")</f>
        <v>2025</v>
      </c>
      <c r="H644" s="2">
        <f ca="1">IFERROR(TODAY()-Table1[[#This Row],[signup_date]]," - ")</f>
        <v>1058</v>
      </c>
      <c r="I644" s="2">
        <f ca="1">IFERROR(TODAY()-Table1[[#This Row],[last_purchase_date]]," - ")</f>
        <v>132</v>
      </c>
      <c r="J644" s="2">
        <f ca="1">IFERROR(1/Table1[[#This Row],[Days_Since_Last_Purchase]],0)</f>
        <v>7.575757575757576E-3</v>
      </c>
      <c r="K644" s="3" t="str">
        <f t="shared" si="20"/>
        <v>Has Purchased</v>
      </c>
      <c r="L644">
        <v>4</v>
      </c>
      <c r="M644">
        <v>306.5</v>
      </c>
      <c r="N644">
        <v>76.63</v>
      </c>
      <c r="O644">
        <v>32.229999999999997</v>
      </c>
      <c r="P644" t="s">
        <v>31</v>
      </c>
      <c r="Q644" t="s">
        <v>80</v>
      </c>
      <c r="R644" t="s">
        <v>48</v>
      </c>
      <c r="S644">
        <v>18</v>
      </c>
      <c r="T644" t="s">
        <v>49</v>
      </c>
      <c r="U644" t="s">
        <v>90</v>
      </c>
      <c r="V644" t="s">
        <v>56</v>
      </c>
      <c r="W644" t="s">
        <v>96</v>
      </c>
      <c r="X644">
        <v>0</v>
      </c>
      <c r="Y644">
        <v>0</v>
      </c>
      <c r="Z644">
        <v>0</v>
      </c>
      <c r="AA644">
        <v>0</v>
      </c>
      <c r="AB644">
        <v>2</v>
      </c>
      <c r="AC644" s="3">
        <v>44991</v>
      </c>
      <c r="AD644" s="2" t="str">
        <f t="shared" si="21"/>
        <v>Contacted</v>
      </c>
      <c r="AE644">
        <v>0</v>
      </c>
      <c r="AF644" t="s">
        <v>38</v>
      </c>
      <c r="AG644" t="b">
        <v>1</v>
      </c>
      <c r="AH644" t="b">
        <v>0</v>
      </c>
      <c r="AI644" t="str">
        <f ca="1">IF(OR(Table1[[#This Row],[is_active]]="FALSE",Table1[[#This Row],[Days_Since_Last_Purchase]]&gt;90),"Churned","Active")</f>
        <v>Churned</v>
      </c>
    </row>
    <row r="645" spans="1:35" x14ac:dyDescent="0.25">
      <c r="A645" t="s">
        <v>718</v>
      </c>
      <c r="B645" s="1">
        <v>45249</v>
      </c>
      <c r="C645" t="str">
        <f>TEXT(Table1[[#This Row],[signup_date]],"yyyy")</f>
        <v>2023</v>
      </c>
      <c r="D645" t="str">
        <f>TEXT(Table1[[#This Row],[signup_date]],"mmm")</f>
        <v>Nov</v>
      </c>
      <c r="E645" s="3">
        <v>45887</v>
      </c>
      <c r="F645" s="3">
        <v>45932</v>
      </c>
      <c r="G645" s="3" t="str">
        <f>TEXT(Table1[[#This Row],[last_purchase_date]],"yyyy")</f>
        <v>2025</v>
      </c>
      <c r="H645" s="2">
        <f ca="1">IFERROR(TODAY()-Table1[[#This Row],[signup_date]]," - ")</f>
        <v>731</v>
      </c>
      <c r="I645" s="2">
        <f ca="1">IFERROR(TODAY()-Table1[[#This Row],[last_purchase_date]]," - ")</f>
        <v>48</v>
      </c>
      <c r="J645" s="2">
        <f ca="1">IFERROR(1/Table1[[#This Row],[Days_Since_Last_Purchase]],0)</f>
        <v>2.0833333333333332E-2</v>
      </c>
      <c r="K645" s="3" t="str">
        <f t="shared" si="20"/>
        <v>Has Purchased</v>
      </c>
      <c r="L645">
        <v>2</v>
      </c>
      <c r="M645">
        <v>294.27</v>
      </c>
      <c r="N645">
        <v>147.13999999999999</v>
      </c>
      <c r="O645">
        <v>82.87</v>
      </c>
      <c r="P645" t="s">
        <v>31</v>
      </c>
      <c r="Q645" t="s">
        <v>41</v>
      </c>
      <c r="R645" t="s">
        <v>33</v>
      </c>
      <c r="S645">
        <v>33</v>
      </c>
      <c r="T645" t="s">
        <v>34</v>
      </c>
      <c r="U645" t="s">
        <v>55</v>
      </c>
      <c r="V645" t="s">
        <v>44</v>
      </c>
      <c r="W645" t="s">
        <v>45</v>
      </c>
      <c r="X645">
        <v>1</v>
      </c>
      <c r="Y645">
        <v>0</v>
      </c>
      <c r="Z645">
        <v>0</v>
      </c>
      <c r="AA645">
        <v>0</v>
      </c>
      <c r="AB645">
        <v>0</v>
      </c>
      <c r="AC645" s="3">
        <v>45904</v>
      </c>
      <c r="AD645" s="2" t="str">
        <f t="shared" si="21"/>
        <v>Contacted</v>
      </c>
      <c r="AE645">
        <v>0</v>
      </c>
      <c r="AF645" t="s">
        <v>38</v>
      </c>
      <c r="AG645" t="b">
        <v>1</v>
      </c>
      <c r="AH645" t="b">
        <v>1</v>
      </c>
      <c r="AI645" t="str">
        <f ca="1">IF(OR(Table1[[#This Row],[is_active]]="FALSE",Table1[[#This Row],[Days_Since_Last_Purchase]]&gt;90),"Churned","Active")</f>
        <v>Active</v>
      </c>
    </row>
    <row r="646" spans="1:35" x14ac:dyDescent="0.25">
      <c r="A646" t="s">
        <v>719</v>
      </c>
      <c r="B646" s="1">
        <v>43962</v>
      </c>
      <c r="C646" t="str">
        <f>TEXT(Table1[[#This Row],[signup_date]],"yyyy")</f>
        <v>2020</v>
      </c>
      <c r="D646" t="str">
        <f>TEXT(Table1[[#This Row],[signup_date]],"mmm")</f>
        <v>May</v>
      </c>
      <c r="E646" s="3">
        <v>44665</v>
      </c>
      <c r="F646" s="3">
        <v>44807</v>
      </c>
      <c r="G646" s="3" t="str">
        <f>TEXT(Table1[[#This Row],[last_purchase_date]],"yyyy")</f>
        <v>2022</v>
      </c>
      <c r="H646" s="2">
        <f ca="1">IFERROR(TODAY()-Table1[[#This Row],[signup_date]]," - ")</f>
        <v>2018</v>
      </c>
      <c r="I646" s="2">
        <f ca="1">IFERROR(TODAY()-Table1[[#This Row],[last_purchase_date]]," - ")</f>
        <v>1173</v>
      </c>
      <c r="J646" s="2">
        <f ca="1">IFERROR(1/Table1[[#This Row],[Days_Since_Last_Purchase]],0)</f>
        <v>8.5251491901108269E-4</v>
      </c>
      <c r="K646" s="3" t="str">
        <f t="shared" si="20"/>
        <v>Has Purchased</v>
      </c>
      <c r="L646">
        <v>6</v>
      </c>
      <c r="M646">
        <v>539.36</v>
      </c>
      <c r="N646">
        <v>89.89</v>
      </c>
      <c r="O646">
        <v>37.6</v>
      </c>
      <c r="P646" t="s">
        <v>31</v>
      </c>
      <c r="Q646" t="s">
        <v>62</v>
      </c>
      <c r="R646" t="s">
        <v>48</v>
      </c>
      <c r="S646">
        <v>26</v>
      </c>
      <c r="T646" t="s">
        <v>70</v>
      </c>
      <c r="U646" t="s">
        <v>35</v>
      </c>
      <c r="V646" t="s">
        <v>67</v>
      </c>
      <c r="W646" t="s">
        <v>57</v>
      </c>
      <c r="X646">
        <v>0</v>
      </c>
      <c r="Y646">
        <v>0</v>
      </c>
      <c r="Z646">
        <v>0</v>
      </c>
      <c r="AA646">
        <v>0</v>
      </c>
      <c r="AB646">
        <v>3</v>
      </c>
      <c r="AC646" s="3">
        <v>44198</v>
      </c>
      <c r="AD646" s="2" t="str">
        <f t="shared" si="21"/>
        <v>Contacted</v>
      </c>
      <c r="AE646">
        <v>4</v>
      </c>
      <c r="AF646" t="s">
        <v>73</v>
      </c>
      <c r="AG646" t="b">
        <v>1</v>
      </c>
      <c r="AH646" t="b">
        <v>1</v>
      </c>
      <c r="AI646" t="str">
        <f ca="1">IF(OR(Table1[[#This Row],[is_active]]="FALSE",Table1[[#This Row],[Days_Since_Last_Purchase]]&gt;90),"Churned","Active")</f>
        <v>Churned</v>
      </c>
    </row>
    <row r="647" spans="1:35" x14ac:dyDescent="0.25">
      <c r="A647" t="s">
        <v>720</v>
      </c>
      <c r="B647" s="1">
        <v>43958</v>
      </c>
      <c r="C647" t="str">
        <f>TEXT(Table1[[#This Row],[signup_date]],"yyyy")</f>
        <v>2020</v>
      </c>
      <c r="D647" t="str">
        <f>TEXT(Table1[[#This Row],[signup_date]],"mmm")</f>
        <v>May</v>
      </c>
      <c r="E647" s="3">
        <v>45121</v>
      </c>
      <c r="F647" s="3">
        <v>45284</v>
      </c>
      <c r="G647" s="3" t="str">
        <f>TEXT(Table1[[#This Row],[last_purchase_date]],"yyyy")</f>
        <v>2023</v>
      </c>
      <c r="H647" s="2">
        <f ca="1">IFERROR(TODAY()-Table1[[#This Row],[signup_date]]," - ")</f>
        <v>2022</v>
      </c>
      <c r="I647" s="2">
        <f ca="1">IFERROR(TODAY()-Table1[[#This Row],[last_purchase_date]]," - ")</f>
        <v>696</v>
      </c>
      <c r="J647" s="2">
        <f ca="1">IFERROR(1/Table1[[#This Row],[Days_Since_Last_Purchase]],0)</f>
        <v>1.4367816091954023E-3</v>
      </c>
      <c r="K647" s="3" t="str">
        <f t="shared" si="20"/>
        <v>Has Purchased</v>
      </c>
      <c r="L647">
        <v>3</v>
      </c>
      <c r="M647">
        <v>88.71</v>
      </c>
      <c r="N647">
        <v>29.57</v>
      </c>
      <c r="O647">
        <v>42.75</v>
      </c>
      <c r="P647" t="s">
        <v>31</v>
      </c>
      <c r="Q647" t="s">
        <v>54</v>
      </c>
      <c r="R647" t="s">
        <v>33</v>
      </c>
      <c r="S647">
        <v>34</v>
      </c>
      <c r="T647" t="s">
        <v>34</v>
      </c>
      <c r="U647" t="s">
        <v>66</v>
      </c>
      <c r="V647" t="s">
        <v>67</v>
      </c>
      <c r="W647" t="s">
        <v>45</v>
      </c>
      <c r="X647">
        <v>0</v>
      </c>
      <c r="Y647">
        <v>0</v>
      </c>
      <c r="Z647">
        <v>0</v>
      </c>
      <c r="AA647">
        <v>0</v>
      </c>
      <c r="AB647">
        <v>0</v>
      </c>
      <c r="AC647" s="3">
        <v>44029</v>
      </c>
      <c r="AD647" s="2" t="str">
        <f t="shared" si="21"/>
        <v>Contacted</v>
      </c>
      <c r="AE647">
        <v>4</v>
      </c>
      <c r="AF647" t="s">
        <v>73</v>
      </c>
      <c r="AG647" t="b">
        <v>1</v>
      </c>
      <c r="AH647" t="b">
        <v>0</v>
      </c>
      <c r="AI647" t="str">
        <f ca="1">IF(OR(Table1[[#This Row],[is_active]]="FALSE",Table1[[#This Row],[Days_Since_Last_Purchase]]&gt;90),"Churned","Active")</f>
        <v>Churned</v>
      </c>
    </row>
    <row r="648" spans="1:35" x14ac:dyDescent="0.25">
      <c r="A648" t="s">
        <v>721</v>
      </c>
      <c r="B648" s="1">
        <v>43940</v>
      </c>
      <c r="C648" t="str">
        <f>TEXT(Table1[[#This Row],[signup_date]],"yyyy")</f>
        <v>2020</v>
      </c>
      <c r="D648" t="str">
        <f>TEXT(Table1[[#This Row],[signup_date]],"mmm")</f>
        <v>Apr</v>
      </c>
      <c r="E648" s="3">
        <v>45272</v>
      </c>
      <c r="F648" s="3">
        <v>45316</v>
      </c>
      <c r="G648" s="3" t="str">
        <f>TEXT(Table1[[#This Row],[last_purchase_date]],"yyyy")</f>
        <v>2024</v>
      </c>
      <c r="H648" s="2">
        <f ca="1">IFERROR(TODAY()-Table1[[#This Row],[signup_date]]," - ")</f>
        <v>2040</v>
      </c>
      <c r="I648" s="2">
        <f ca="1">IFERROR(TODAY()-Table1[[#This Row],[last_purchase_date]]," - ")</f>
        <v>664</v>
      </c>
      <c r="J648" s="2">
        <f ca="1">IFERROR(1/Table1[[#This Row],[Days_Since_Last_Purchase]],0)</f>
        <v>1.5060240963855422E-3</v>
      </c>
      <c r="K648" s="3" t="str">
        <f t="shared" si="20"/>
        <v>Has Purchased</v>
      </c>
      <c r="L648">
        <v>4</v>
      </c>
      <c r="M648">
        <v>4.87</v>
      </c>
      <c r="N648">
        <v>1.22</v>
      </c>
      <c r="O648">
        <v>0.96</v>
      </c>
      <c r="P648" t="s">
        <v>40</v>
      </c>
      <c r="Q648" t="s">
        <v>60</v>
      </c>
      <c r="R648" t="s">
        <v>42</v>
      </c>
      <c r="S648">
        <v>36</v>
      </c>
      <c r="T648" t="s">
        <v>34</v>
      </c>
      <c r="U648" t="s">
        <v>55</v>
      </c>
      <c r="V648" t="s">
        <v>67</v>
      </c>
      <c r="W648" t="s">
        <v>45</v>
      </c>
      <c r="X648">
        <v>0</v>
      </c>
      <c r="Y648">
        <v>0</v>
      </c>
      <c r="Z648">
        <v>0</v>
      </c>
      <c r="AA648">
        <v>0</v>
      </c>
      <c r="AB648">
        <v>1</v>
      </c>
      <c r="AC648" s="3">
        <v>45605</v>
      </c>
      <c r="AD648" s="2" t="str">
        <f t="shared" si="21"/>
        <v>Contacted</v>
      </c>
      <c r="AE648">
        <v>0</v>
      </c>
      <c r="AF648" t="s">
        <v>38</v>
      </c>
      <c r="AG648" t="b">
        <v>1</v>
      </c>
      <c r="AH648" t="b">
        <v>0</v>
      </c>
      <c r="AI648" t="str">
        <f ca="1">IF(OR(Table1[[#This Row],[is_active]]="FALSE",Table1[[#This Row],[Days_Since_Last_Purchase]]&gt;90),"Churned","Active")</f>
        <v>Churned</v>
      </c>
    </row>
    <row r="649" spans="1:35" x14ac:dyDescent="0.25">
      <c r="A649" t="s">
        <v>722</v>
      </c>
      <c r="B649" s="1">
        <v>43847</v>
      </c>
      <c r="C649" t="str">
        <f>TEXT(Table1[[#This Row],[signup_date]],"yyyy")</f>
        <v>2020</v>
      </c>
      <c r="D649" t="str">
        <f>TEXT(Table1[[#This Row],[signup_date]],"mmm")</f>
        <v>Jan</v>
      </c>
      <c r="E649" s="3">
        <v>44635</v>
      </c>
      <c r="F649" s="3">
        <v>44856</v>
      </c>
      <c r="G649" s="3" t="str">
        <f>TEXT(Table1[[#This Row],[last_purchase_date]],"yyyy")</f>
        <v>2022</v>
      </c>
      <c r="H649" s="2">
        <f ca="1">IFERROR(TODAY()-Table1[[#This Row],[signup_date]]," - ")</f>
        <v>2133</v>
      </c>
      <c r="I649" s="2">
        <f ca="1">IFERROR(TODAY()-Table1[[#This Row],[last_purchase_date]]," - ")</f>
        <v>1124</v>
      </c>
      <c r="J649" s="2">
        <f ca="1">IFERROR(1/Table1[[#This Row],[Days_Since_Last_Purchase]],0)</f>
        <v>8.8967971530249106E-4</v>
      </c>
      <c r="K649" s="3" t="str">
        <f t="shared" si="20"/>
        <v>Has Purchased</v>
      </c>
      <c r="L649">
        <v>2</v>
      </c>
      <c r="M649">
        <v>76.62</v>
      </c>
      <c r="N649">
        <v>38.31</v>
      </c>
      <c r="O649">
        <v>77.540000000000006</v>
      </c>
      <c r="P649" t="s">
        <v>65</v>
      </c>
      <c r="Q649" t="s">
        <v>62</v>
      </c>
      <c r="R649" t="s">
        <v>48</v>
      </c>
      <c r="S649">
        <v>21</v>
      </c>
      <c r="T649" t="s">
        <v>70</v>
      </c>
      <c r="U649" t="s">
        <v>82</v>
      </c>
      <c r="V649" t="s">
        <v>56</v>
      </c>
      <c r="W649" t="s">
        <v>57</v>
      </c>
      <c r="X649">
        <v>1</v>
      </c>
      <c r="Y649">
        <v>0</v>
      </c>
      <c r="Z649">
        <v>0</v>
      </c>
      <c r="AA649">
        <v>0</v>
      </c>
      <c r="AB649">
        <v>0</v>
      </c>
      <c r="AC649" s="3">
        <v>45668</v>
      </c>
      <c r="AD649" s="2" t="str">
        <f t="shared" si="21"/>
        <v>Contacted</v>
      </c>
      <c r="AE649">
        <v>0</v>
      </c>
      <c r="AF649" t="s">
        <v>73</v>
      </c>
      <c r="AG649" t="b">
        <v>1</v>
      </c>
      <c r="AH649" t="b">
        <v>1</v>
      </c>
      <c r="AI649" t="str">
        <f ca="1">IF(OR(Table1[[#This Row],[is_active]]="FALSE",Table1[[#This Row],[Days_Since_Last_Purchase]]&gt;90),"Churned","Active")</f>
        <v>Churned</v>
      </c>
    </row>
    <row r="650" spans="1:35" x14ac:dyDescent="0.25">
      <c r="A650" t="s">
        <v>723</v>
      </c>
      <c r="B650" s="1">
        <v>44689</v>
      </c>
      <c r="C650" t="str">
        <f>TEXT(Table1[[#This Row],[signup_date]],"yyyy")</f>
        <v>2022</v>
      </c>
      <c r="D650" t="str">
        <f>TEXT(Table1[[#This Row],[signup_date]],"mmm")</f>
        <v>May</v>
      </c>
      <c r="E650" s="3">
        <v>45691</v>
      </c>
      <c r="F650" s="3">
        <v>45940</v>
      </c>
      <c r="G650" s="3" t="str">
        <f>TEXT(Table1[[#This Row],[last_purchase_date]],"yyyy")</f>
        <v>2025</v>
      </c>
      <c r="H650" s="2">
        <f ca="1">IFERROR(TODAY()-Table1[[#This Row],[signup_date]]," - ")</f>
        <v>1291</v>
      </c>
      <c r="I650" s="2">
        <f ca="1">IFERROR(TODAY()-Table1[[#This Row],[last_purchase_date]]," - ")</f>
        <v>40</v>
      </c>
      <c r="J650" s="2">
        <f ca="1">IFERROR(1/Table1[[#This Row],[Days_Since_Last_Purchase]],0)</f>
        <v>2.5000000000000001E-2</v>
      </c>
      <c r="K650" s="3" t="str">
        <f t="shared" si="20"/>
        <v>Has Purchased</v>
      </c>
      <c r="L650">
        <v>4</v>
      </c>
      <c r="M650">
        <v>354.63</v>
      </c>
      <c r="N650">
        <v>88.66</v>
      </c>
      <c r="O650">
        <v>93.78</v>
      </c>
      <c r="P650" t="s">
        <v>59</v>
      </c>
      <c r="Q650" t="s">
        <v>69</v>
      </c>
      <c r="R650" t="s">
        <v>42</v>
      </c>
      <c r="S650">
        <v>39</v>
      </c>
      <c r="T650" t="s">
        <v>34</v>
      </c>
      <c r="U650" t="s">
        <v>43</v>
      </c>
      <c r="V650" t="s">
        <v>63</v>
      </c>
      <c r="W650" t="s">
        <v>85</v>
      </c>
      <c r="X650">
        <v>0</v>
      </c>
      <c r="Y650">
        <v>1</v>
      </c>
      <c r="Z650">
        <v>1</v>
      </c>
      <c r="AA650">
        <v>0</v>
      </c>
      <c r="AB650">
        <v>3</v>
      </c>
      <c r="AC650" s="3">
        <v>45352</v>
      </c>
      <c r="AD650" s="2" t="str">
        <f t="shared" si="21"/>
        <v>Contacted</v>
      </c>
      <c r="AE650">
        <v>9</v>
      </c>
      <c r="AF650" t="s">
        <v>73</v>
      </c>
      <c r="AG650" t="b">
        <v>1</v>
      </c>
      <c r="AH650" t="b">
        <v>0</v>
      </c>
      <c r="AI650" t="str">
        <f ca="1">IF(OR(Table1[[#This Row],[is_active]]="FALSE",Table1[[#This Row],[Days_Since_Last_Purchase]]&gt;90),"Churned","Active")</f>
        <v>Active</v>
      </c>
    </row>
    <row r="651" spans="1:35" x14ac:dyDescent="0.25">
      <c r="A651" t="s">
        <v>724</v>
      </c>
      <c r="B651" s="1">
        <v>44436</v>
      </c>
      <c r="C651" t="str">
        <f>TEXT(Table1[[#This Row],[signup_date]],"yyyy")</f>
        <v>2021</v>
      </c>
      <c r="D651" t="str">
        <f>TEXT(Table1[[#This Row],[signup_date]],"mmm")</f>
        <v>Aug</v>
      </c>
      <c r="E651" s="3">
        <v>45267</v>
      </c>
      <c r="F651" s="3">
        <v>45655</v>
      </c>
      <c r="G651" s="3" t="str">
        <f>TEXT(Table1[[#This Row],[last_purchase_date]],"yyyy")</f>
        <v>2024</v>
      </c>
      <c r="H651" s="2">
        <f ca="1">IFERROR(TODAY()-Table1[[#This Row],[signup_date]]," - ")</f>
        <v>1544</v>
      </c>
      <c r="I651" s="2">
        <f ca="1">IFERROR(TODAY()-Table1[[#This Row],[last_purchase_date]]," - ")</f>
        <v>325</v>
      </c>
      <c r="J651" s="2">
        <f ca="1">IFERROR(1/Table1[[#This Row],[Days_Since_Last_Purchase]],0)</f>
        <v>3.0769230769230769E-3</v>
      </c>
      <c r="K651" s="3" t="str">
        <f t="shared" si="20"/>
        <v>Has Purchased</v>
      </c>
      <c r="L651">
        <v>2</v>
      </c>
      <c r="M651">
        <v>234.21</v>
      </c>
      <c r="N651">
        <v>117.11</v>
      </c>
      <c r="O651">
        <v>104.15</v>
      </c>
      <c r="P651" t="s">
        <v>47</v>
      </c>
      <c r="Q651" t="s">
        <v>62</v>
      </c>
      <c r="R651" t="s">
        <v>42</v>
      </c>
      <c r="S651">
        <v>51</v>
      </c>
      <c r="T651" t="s">
        <v>34</v>
      </c>
      <c r="U651" t="s">
        <v>35</v>
      </c>
      <c r="V651" t="s">
        <v>44</v>
      </c>
      <c r="W651" t="s">
        <v>100</v>
      </c>
      <c r="X651">
        <v>0</v>
      </c>
      <c r="Y651">
        <v>0</v>
      </c>
      <c r="Z651">
        <v>0</v>
      </c>
      <c r="AA651">
        <v>0</v>
      </c>
      <c r="AB651">
        <v>1</v>
      </c>
      <c r="AC651" s="3">
        <v>44618</v>
      </c>
      <c r="AD651" s="2" t="str">
        <f t="shared" si="21"/>
        <v>Contacted</v>
      </c>
      <c r="AE651">
        <v>0</v>
      </c>
      <c r="AF651" t="s">
        <v>52</v>
      </c>
      <c r="AG651" t="b">
        <v>1</v>
      </c>
      <c r="AH651" t="b">
        <v>0</v>
      </c>
      <c r="AI651" t="str">
        <f ca="1">IF(OR(Table1[[#This Row],[is_active]]="FALSE",Table1[[#This Row],[Days_Since_Last_Purchase]]&gt;90),"Churned","Active")</f>
        <v>Churned</v>
      </c>
    </row>
    <row r="652" spans="1:35" x14ac:dyDescent="0.25">
      <c r="A652" t="s">
        <v>725</v>
      </c>
      <c r="B652" s="1">
        <v>44403</v>
      </c>
      <c r="C652" t="str">
        <f>TEXT(Table1[[#This Row],[signup_date]],"yyyy")</f>
        <v>2021</v>
      </c>
      <c r="D652" t="str">
        <f>TEXT(Table1[[#This Row],[signup_date]],"mmm")</f>
        <v>Jul</v>
      </c>
      <c r="E652" s="3">
        <v>45466</v>
      </c>
      <c r="F652" s="3">
        <v>45812</v>
      </c>
      <c r="G652" s="3" t="str">
        <f>TEXT(Table1[[#This Row],[last_purchase_date]],"yyyy")</f>
        <v>2025</v>
      </c>
      <c r="H652" s="2">
        <f ca="1">IFERROR(TODAY()-Table1[[#This Row],[signup_date]]," - ")</f>
        <v>1577</v>
      </c>
      <c r="I652" s="2">
        <f ca="1">IFERROR(TODAY()-Table1[[#This Row],[last_purchase_date]]," - ")</f>
        <v>168</v>
      </c>
      <c r="J652" s="2">
        <f ca="1">IFERROR(1/Table1[[#This Row],[Days_Since_Last_Purchase]],0)</f>
        <v>5.9523809523809521E-3</v>
      </c>
      <c r="K652" s="3" t="str">
        <f t="shared" si="20"/>
        <v>Has Purchased</v>
      </c>
      <c r="L652">
        <v>2</v>
      </c>
      <c r="M652">
        <v>83.82</v>
      </c>
      <c r="N652">
        <v>41.91</v>
      </c>
      <c r="O652">
        <v>10.199999999999999</v>
      </c>
      <c r="P652" t="s">
        <v>87</v>
      </c>
      <c r="Q652" t="s">
        <v>54</v>
      </c>
      <c r="R652" t="s">
        <v>48</v>
      </c>
      <c r="S652">
        <v>19</v>
      </c>
      <c r="T652" t="s">
        <v>49</v>
      </c>
      <c r="U652" t="s">
        <v>43</v>
      </c>
      <c r="V652" t="s">
        <v>67</v>
      </c>
      <c r="W652" t="s">
        <v>51</v>
      </c>
      <c r="X652">
        <v>1</v>
      </c>
      <c r="Y652">
        <v>0</v>
      </c>
      <c r="Z652">
        <v>0</v>
      </c>
      <c r="AA652">
        <v>0</v>
      </c>
      <c r="AB652">
        <v>0</v>
      </c>
      <c r="AC652" s="3">
        <v>45360</v>
      </c>
      <c r="AD652" s="2" t="str">
        <f t="shared" si="21"/>
        <v>Contacted</v>
      </c>
      <c r="AE652">
        <v>0</v>
      </c>
      <c r="AF652" t="s">
        <v>73</v>
      </c>
      <c r="AG652" t="b">
        <v>1</v>
      </c>
      <c r="AH652" t="b">
        <v>0</v>
      </c>
      <c r="AI652" t="str">
        <f ca="1">IF(OR(Table1[[#This Row],[is_active]]="FALSE",Table1[[#This Row],[Days_Since_Last_Purchase]]&gt;90),"Churned","Active")</f>
        <v>Churned</v>
      </c>
    </row>
    <row r="653" spans="1:35" x14ac:dyDescent="0.25">
      <c r="A653" t="s">
        <v>726</v>
      </c>
      <c r="B653" s="1">
        <v>45027</v>
      </c>
      <c r="C653" t="str">
        <f>TEXT(Table1[[#This Row],[signup_date]],"yyyy")</f>
        <v>2023</v>
      </c>
      <c r="D653" t="str">
        <f>TEXT(Table1[[#This Row],[signup_date]],"mmm")</f>
        <v>Apr</v>
      </c>
      <c r="E653" s="3">
        <v>45373</v>
      </c>
      <c r="F653" s="3">
        <v>45578</v>
      </c>
      <c r="G653" s="3" t="str">
        <f>TEXT(Table1[[#This Row],[last_purchase_date]],"yyyy")</f>
        <v>2024</v>
      </c>
      <c r="H653" s="2">
        <f ca="1">IFERROR(TODAY()-Table1[[#This Row],[signup_date]]," - ")</f>
        <v>953</v>
      </c>
      <c r="I653" s="2">
        <f ca="1">IFERROR(TODAY()-Table1[[#This Row],[last_purchase_date]]," - ")</f>
        <v>402</v>
      </c>
      <c r="J653" s="2">
        <f ca="1">IFERROR(1/Table1[[#This Row],[Days_Since_Last_Purchase]],0)</f>
        <v>2.4875621890547263E-3</v>
      </c>
      <c r="K653" s="3" t="str">
        <f t="shared" si="20"/>
        <v>Has Purchased</v>
      </c>
      <c r="L653">
        <v>4</v>
      </c>
      <c r="M653">
        <v>74.03</v>
      </c>
      <c r="N653">
        <v>18.510000000000002</v>
      </c>
      <c r="O653">
        <v>16.57</v>
      </c>
      <c r="P653" t="s">
        <v>40</v>
      </c>
      <c r="Q653" t="s">
        <v>60</v>
      </c>
      <c r="R653" t="s">
        <v>42</v>
      </c>
      <c r="S653">
        <v>45</v>
      </c>
      <c r="T653" t="s">
        <v>34</v>
      </c>
      <c r="U653" t="s">
        <v>35</v>
      </c>
      <c r="V653" t="s">
        <v>56</v>
      </c>
      <c r="W653" t="s">
        <v>85</v>
      </c>
      <c r="X653">
        <v>0</v>
      </c>
      <c r="Y653">
        <v>0</v>
      </c>
      <c r="Z653">
        <v>0</v>
      </c>
      <c r="AA653">
        <v>0</v>
      </c>
      <c r="AB653">
        <v>2</v>
      </c>
      <c r="AC653" s="3">
        <v>45847</v>
      </c>
      <c r="AD653" s="2" t="str">
        <f t="shared" si="21"/>
        <v>Contacted</v>
      </c>
      <c r="AE653">
        <v>6</v>
      </c>
      <c r="AF653" t="s">
        <v>52</v>
      </c>
      <c r="AG653" t="b">
        <v>0</v>
      </c>
      <c r="AH653" t="b">
        <v>0</v>
      </c>
      <c r="AI653" t="str">
        <f ca="1">IF(OR(Table1[[#This Row],[is_active]]="FALSE",Table1[[#This Row],[Days_Since_Last_Purchase]]&gt;90),"Churned","Active")</f>
        <v>Churned</v>
      </c>
    </row>
    <row r="654" spans="1:35" x14ac:dyDescent="0.25">
      <c r="A654" t="s">
        <v>727</v>
      </c>
      <c r="B654" s="1">
        <v>45073</v>
      </c>
      <c r="C654" t="str">
        <f>TEXT(Table1[[#This Row],[signup_date]],"yyyy")</f>
        <v>2023</v>
      </c>
      <c r="D654" t="str">
        <f>TEXT(Table1[[#This Row],[signup_date]],"mmm")</f>
        <v>May</v>
      </c>
      <c r="E654" s="3">
        <v>45623</v>
      </c>
      <c r="F654" s="3">
        <v>45914</v>
      </c>
      <c r="G654" s="3" t="str">
        <f>TEXT(Table1[[#This Row],[last_purchase_date]],"yyyy")</f>
        <v>2025</v>
      </c>
      <c r="H654" s="2">
        <f ca="1">IFERROR(TODAY()-Table1[[#This Row],[signup_date]]," - ")</f>
        <v>907</v>
      </c>
      <c r="I654" s="2">
        <f ca="1">IFERROR(TODAY()-Table1[[#This Row],[last_purchase_date]]," - ")</f>
        <v>66</v>
      </c>
      <c r="J654" s="2">
        <f ca="1">IFERROR(1/Table1[[#This Row],[Days_Since_Last_Purchase]],0)</f>
        <v>1.5151515151515152E-2</v>
      </c>
      <c r="K654" s="3" t="str">
        <f t="shared" si="20"/>
        <v>Has Purchased</v>
      </c>
      <c r="L654">
        <v>4</v>
      </c>
      <c r="M654">
        <v>227.77</v>
      </c>
      <c r="N654">
        <v>56.94</v>
      </c>
      <c r="O654">
        <v>30.84</v>
      </c>
      <c r="P654" t="s">
        <v>87</v>
      </c>
      <c r="Q654" t="s">
        <v>104</v>
      </c>
      <c r="R654" t="s">
        <v>48</v>
      </c>
      <c r="S654">
        <v>18</v>
      </c>
      <c r="T654" t="s">
        <v>49</v>
      </c>
      <c r="U654" t="s">
        <v>82</v>
      </c>
      <c r="V654" t="s">
        <v>56</v>
      </c>
      <c r="W654" t="s">
        <v>36</v>
      </c>
      <c r="X654">
        <v>1</v>
      </c>
      <c r="Y654">
        <v>1</v>
      </c>
      <c r="Z654">
        <v>0</v>
      </c>
      <c r="AA654">
        <v>0</v>
      </c>
      <c r="AB654">
        <v>1</v>
      </c>
      <c r="AC654" s="2" t="s">
        <v>2542</v>
      </c>
      <c r="AD654" s="2" t="str">
        <f t="shared" si="21"/>
        <v>Never Contacted</v>
      </c>
      <c r="AE654">
        <v>4</v>
      </c>
      <c r="AF654" t="s">
        <v>73</v>
      </c>
      <c r="AG654" t="b">
        <v>0</v>
      </c>
      <c r="AH654" t="b">
        <v>0</v>
      </c>
      <c r="AI654" t="str">
        <f ca="1">IF(OR(Table1[[#This Row],[is_active]]="FALSE",Table1[[#This Row],[Days_Since_Last_Purchase]]&gt;90),"Churned","Active")</f>
        <v>Active</v>
      </c>
    </row>
    <row r="655" spans="1:35" x14ac:dyDescent="0.25">
      <c r="A655" t="s">
        <v>728</v>
      </c>
      <c r="B655" s="1">
        <v>44411</v>
      </c>
      <c r="C655" t="str">
        <f>TEXT(Table1[[#This Row],[signup_date]],"yyyy")</f>
        <v>2021</v>
      </c>
      <c r="D655" t="str">
        <f>TEXT(Table1[[#This Row],[signup_date]],"mmm")</f>
        <v>Aug</v>
      </c>
      <c r="E655" s="3">
        <v>45578</v>
      </c>
      <c r="F655" s="3">
        <v>45790</v>
      </c>
      <c r="G655" s="3" t="str">
        <f>TEXT(Table1[[#This Row],[last_purchase_date]],"yyyy")</f>
        <v>2025</v>
      </c>
      <c r="H655" s="2">
        <f ca="1">IFERROR(TODAY()-Table1[[#This Row],[signup_date]]," - ")</f>
        <v>1569</v>
      </c>
      <c r="I655" s="2">
        <f ca="1">IFERROR(TODAY()-Table1[[#This Row],[last_purchase_date]]," - ")</f>
        <v>190</v>
      </c>
      <c r="J655" s="2">
        <f ca="1">IFERROR(1/Table1[[#This Row],[Days_Since_Last_Purchase]],0)</f>
        <v>5.263157894736842E-3</v>
      </c>
      <c r="K655" s="3" t="str">
        <f t="shared" si="20"/>
        <v>Has Purchased</v>
      </c>
      <c r="L655">
        <v>1</v>
      </c>
      <c r="M655">
        <v>55.25</v>
      </c>
      <c r="N655">
        <v>55.25</v>
      </c>
      <c r="O655">
        <v>27.23</v>
      </c>
      <c r="P655" t="s">
        <v>87</v>
      </c>
      <c r="Q655" t="s">
        <v>41</v>
      </c>
      <c r="R655" t="s">
        <v>48</v>
      </c>
      <c r="S655">
        <v>29</v>
      </c>
      <c r="T655" t="s">
        <v>70</v>
      </c>
      <c r="U655" t="s">
        <v>55</v>
      </c>
      <c r="V655" t="s">
        <v>56</v>
      </c>
      <c r="W655" t="s">
        <v>57</v>
      </c>
      <c r="X655">
        <v>0</v>
      </c>
      <c r="Y655">
        <v>1</v>
      </c>
      <c r="Z655">
        <v>0</v>
      </c>
      <c r="AA655">
        <v>0</v>
      </c>
      <c r="AB655">
        <v>0</v>
      </c>
      <c r="AC655" s="2" t="s">
        <v>2542</v>
      </c>
      <c r="AD655" s="2" t="str">
        <f t="shared" si="21"/>
        <v>Never Contacted</v>
      </c>
      <c r="AE655">
        <v>1</v>
      </c>
      <c r="AF655" t="s">
        <v>38</v>
      </c>
      <c r="AG655" t="b">
        <v>1</v>
      </c>
      <c r="AH655" t="b">
        <v>0</v>
      </c>
      <c r="AI655" t="str">
        <f ca="1">IF(OR(Table1[[#This Row],[is_active]]="FALSE",Table1[[#This Row],[Days_Since_Last_Purchase]]&gt;90),"Churned","Active")</f>
        <v>Churned</v>
      </c>
    </row>
    <row r="656" spans="1:35" x14ac:dyDescent="0.25">
      <c r="A656" t="s">
        <v>729</v>
      </c>
      <c r="B656" s="1">
        <v>44196</v>
      </c>
      <c r="C656" t="str">
        <f>TEXT(Table1[[#This Row],[signup_date]],"yyyy")</f>
        <v>2020</v>
      </c>
      <c r="D656" t="str">
        <f>TEXT(Table1[[#This Row],[signup_date]],"mmm")</f>
        <v>Dec</v>
      </c>
      <c r="E656" s="3">
        <v>45071</v>
      </c>
      <c r="F656" s="3">
        <v>45160</v>
      </c>
      <c r="G656" s="3" t="str">
        <f>TEXT(Table1[[#This Row],[last_purchase_date]],"yyyy")</f>
        <v>2023</v>
      </c>
      <c r="H656" s="2">
        <f ca="1">IFERROR(TODAY()-Table1[[#This Row],[signup_date]]," - ")</f>
        <v>1784</v>
      </c>
      <c r="I656" s="2">
        <f ca="1">IFERROR(TODAY()-Table1[[#This Row],[last_purchase_date]]," - ")</f>
        <v>820</v>
      </c>
      <c r="J656" s="2">
        <f ca="1">IFERROR(1/Table1[[#This Row],[Days_Since_Last_Purchase]],0)</f>
        <v>1.2195121951219512E-3</v>
      </c>
      <c r="K656" s="3" t="str">
        <f t="shared" si="20"/>
        <v>Has Purchased</v>
      </c>
      <c r="L656">
        <v>2</v>
      </c>
      <c r="M656">
        <v>95.16</v>
      </c>
      <c r="N656">
        <v>47.58</v>
      </c>
      <c r="O656">
        <v>47.91</v>
      </c>
      <c r="P656" t="s">
        <v>87</v>
      </c>
      <c r="Q656" t="s">
        <v>41</v>
      </c>
      <c r="R656" t="s">
        <v>42</v>
      </c>
      <c r="S656">
        <v>33</v>
      </c>
      <c r="T656" t="s">
        <v>34</v>
      </c>
      <c r="U656" t="s">
        <v>82</v>
      </c>
      <c r="V656" t="s">
        <v>56</v>
      </c>
      <c r="W656" t="s">
        <v>85</v>
      </c>
      <c r="X656">
        <v>0</v>
      </c>
      <c r="Y656">
        <v>0</v>
      </c>
      <c r="Z656">
        <v>0</v>
      </c>
      <c r="AA656">
        <v>0</v>
      </c>
      <c r="AB656">
        <v>1</v>
      </c>
      <c r="AC656" s="3">
        <v>45165</v>
      </c>
      <c r="AD656" s="2" t="str">
        <f t="shared" si="21"/>
        <v>Contacted</v>
      </c>
      <c r="AE656">
        <v>4</v>
      </c>
      <c r="AF656" t="s">
        <v>38</v>
      </c>
      <c r="AG656" t="b">
        <v>0</v>
      </c>
      <c r="AH656" t="b">
        <v>0</v>
      </c>
      <c r="AI656" t="str">
        <f ca="1">IF(OR(Table1[[#This Row],[is_active]]="FALSE",Table1[[#This Row],[Days_Since_Last_Purchase]]&gt;90),"Churned","Active")</f>
        <v>Churned</v>
      </c>
    </row>
    <row r="657" spans="1:35" x14ac:dyDescent="0.25">
      <c r="A657" t="s">
        <v>730</v>
      </c>
      <c r="B657" s="1">
        <v>44413</v>
      </c>
      <c r="C657" t="str">
        <f>TEXT(Table1[[#This Row],[signup_date]],"yyyy")</f>
        <v>2021</v>
      </c>
      <c r="D657" t="str">
        <f>TEXT(Table1[[#This Row],[signup_date]],"mmm")</f>
        <v>Aug</v>
      </c>
      <c r="E657" s="3">
        <v>44657</v>
      </c>
      <c r="F657" s="3">
        <v>45744</v>
      </c>
      <c r="G657" s="3" t="str">
        <f>TEXT(Table1[[#This Row],[last_purchase_date]],"yyyy")</f>
        <v>2025</v>
      </c>
      <c r="H657" s="2">
        <f ca="1">IFERROR(TODAY()-Table1[[#This Row],[signup_date]]," - ")</f>
        <v>1567</v>
      </c>
      <c r="I657" s="2">
        <f ca="1">IFERROR(TODAY()-Table1[[#This Row],[last_purchase_date]]," - ")</f>
        <v>236</v>
      </c>
      <c r="J657" s="2">
        <f ca="1">IFERROR(1/Table1[[#This Row],[Days_Since_Last_Purchase]],0)</f>
        <v>4.2372881355932203E-3</v>
      </c>
      <c r="K657" s="3" t="str">
        <f t="shared" si="20"/>
        <v>Has Purchased</v>
      </c>
      <c r="L657">
        <v>3</v>
      </c>
      <c r="M657">
        <v>105.4</v>
      </c>
      <c r="N657">
        <v>35.130000000000003</v>
      </c>
      <c r="O657">
        <v>4.6900000000000004</v>
      </c>
      <c r="P657" t="s">
        <v>59</v>
      </c>
      <c r="Q657" t="s">
        <v>41</v>
      </c>
      <c r="R657" t="s">
        <v>42</v>
      </c>
      <c r="S657">
        <v>39</v>
      </c>
      <c r="T657" t="s">
        <v>34</v>
      </c>
      <c r="U657" t="s">
        <v>82</v>
      </c>
      <c r="V657" t="s">
        <v>44</v>
      </c>
      <c r="W657" t="s">
        <v>100</v>
      </c>
      <c r="X657">
        <v>0</v>
      </c>
      <c r="Y657">
        <v>0</v>
      </c>
      <c r="Z657">
        <v>0</v>
      </c>
      <c r="AA657">
        <v>1</v>
      </c>
      <c r="AB657">
        <v>2</v>
      </c>
      <c r="AC657" s="3">
        <v>45405</v>
      </c>
      <c r="AD657" s="2" t="str">
        <f t="shared" si="21"/>
        <v>Contacted</v>
      </c>
      <c r="AE657">
        <v>0</v>
      </c>
      <c r="AF657" t="s">
        <v>38</v>
      </c>
      <c r="AG657" t="b">
        <v>1</v>
      </c>
      <c r="AH657" t="b">
        <v>0</v>
      </c>
      <c r="AI657" t="str">
        <f ca="1">IF(OR(Table1[[#This Row],[is_active]]="FALSE",Table1[[#This Row],[Days_Since_Last_Purchase]]&gt;90),"Churned","Active")</f>
        <v>Churned</v>
      </c>
    </row>
    <row r="658" spans="1:35" x14ac:dyDescent="0.25">
      <c r="A658" t="s">
        <v>731</v>
      </c>
      <c r="B658" s="1">
        <v>45236</v>
      </c>
      <c r="C658" t="str">
        <f>TEXT(Table1[[#This Row],[signup_date]],"yyyy")</f>
        <v>2023</v>
      </c>
      <c r="D658" t="str">
        <f>TEXT(Table1[[#This Row],[signup_date]],"mmm")</f>
        <v>Nov</v>
      </c>
      <c r="E658" s="3">
        <v>45688</v>
      </c>
      <c r="F658" s="3">
        <v>45839</v>
      </c>
      <c r="G658" s="3" t="str">
        <f>TEXT(Table1[[#This Row],[last_purchase_date]],"yyyy")</f>
        <v>2025</v>
      </c>
      <c r="H658" s="2">
        <f ca="1">IFERROR(TODAY()-Table1[[#This Row],[signup_date]]," - ")</f>
        <v>744</v>
      </c>
      <c r="I658" s="2">
        <f ca="1">IFERROR(TODAY()-Table1[[#This Row],[last_purchase_date]]," - ")</f>
        <v>141</v>
      </c>
      <c r="J658" s="2">
        <f ca="1">IFERROR(1/Table1[[#This Row],[Days_Since_Last_Purchase]],0)</f>
        <v>7.0921985815602835E-3</v>
      </c>
      <c r="K658" s="3" t="str">
        <f t="shared" si="20"/>
        <v>Has Purchased</v>
      </c>
      <c r="L658">
        <v>6</v>
      </c>
      <c r="M658">
        <v>270.43</v>
      </c>
      <c r="N658">
        <v>45.07</v>
      </c>
      <c r="O658">
        <v>39.39</v>
      </c>
      <c r="P658" t="s">
        <v>47</v>
      </c>
      <c r="Q658" t="s">
        <v>88</v>
      </c>
      <c r="R658" t="s">
        <v>33</v>
      </c>
      <c r="S658">
        <v>40</v>
      </c>
      <c r="T658" t="s">
        <v>34</v>
      </c>
      <c r="U658" t="s">
        <v>66</v>
      </c>
      <c r="V658" t="s">
        <v>67</v>
      </c>
      <c r="W658" t="s">
        <v>72</v>
      </c>
      <c r="X658">
        <v>1</v>
      </c>
      <c r="Y658">
        <v>0</v>
      </c>
      <c r="Z658">
        <v>0</v>
      </c>
      <c r="AA658">
        <v>0</v>
      </c>
      <c r="AB658">
        <v>1</v>
      </c>
      <c r="AC658" s="2" t="s">
        <v>2542</v>
      </c>
      <c r="AD658" s="2" t="str">
        <f t="shared" si="21"/>
        <v>Never Contacted</v>
      </c>
      <c r="AE658">
        <v>0</v>
      </c>
      <c r="AF658" t="s">
        <v>52</v>
      </c>
      <c r="AG658" t="b">
        <v>1</v>
      </c>
      <c r="AH658" t="b">
        <v>0</v>
      </c>
      <c r="AI658" t="str">
        <f ca="1">IF(OR(Table1[[#This Row],[is_active]]="FALSE",Table1[[#This Row],[Days_Since_Last_Purchase]]&gt;90),"Churned","Active")</f>
        <v>Churned</v>
      </c>
    </row>
    <row r="659" spans="1:35" x14ac:dyDescent="0.25">
      <c r="A659" t="s">
        <v>732</v>
      </c>
      <c r="B659" s="1">
        <v>44475</v>
      </c>
      <c r="C659" t="str">
        <f>TEXT(Table1[[#This Row],[signup_date]],"yyyy")</f>
        <v>2021</v>
      </c>
      <c r="D659" t="str">
        <f>TEXT(Table1[[#This Row],[signup_date]],"mmm")</f>
        <v>Oct</v>
      </c>
      <c r="E659" s="3">
        <v>44480</v>
      </c>
      <c r="F659" s="3">
        <v>45398</v>
      </c>
      <c r="G659" s="3" t="str">
        <f>TEXT(Table1[[#This Row],[last_purchase_date]],"yyyy")</f>
        <v>2024</v>
      </c>
      <c r="H659" s="2">
        <f ca="1">IFERROR(TODAY()-Table1[[#This Row],[signup_date]]," - ")</f>
        <v>1505</v>
      </c>
      <c r="I659" s="2">
        <f ca="1">IFERROR(TODAY()-Table1[[#This Row],[last_purchase_date]]," - ")</f>
        <v>582</v>
      </c>
      <c r="J659" s="2">
        <f ca="1">IFERROR(1/Table1[[#This Row],[Days_Since_Last_Purchase]],0)</f>
        <v>1.718213058419244E-3</v>
      </c>
      <c r="K659" s="3" t="str">
        <f t="shared" si="20"/>
        <v>Has Purchased</v>
      </c>
      <c r="L659">
        <v>1</v>
      </c>
      <c r="M659">
        <v>22.2</v>
      </c>
      <c r="N659">
        <v>22.2</v>
      </c>
      <c r="O659">
        <v>12.99</v>
      </c>
      <c r="P659" t="s">
        <v>65</v>
      </c>
      <c r="Q659" t="s">
        <v>54</v>
      </c>
      <c r="R659" t="s">
        <v>48</v>
      </c>
      <c r="S659">
        <v>36</v>
      </c>
      <c r="T659" t="s">
        <v>34</v>
      </c>
      <c r="U659" t="s">
        <v>82</v>
      </c>
      <c r="V659" t="s">
        <v>63</v>
      </c>
      <c r="W659" t="s">
        <v>45</v>
      </c>
      <c r="X659">
        <v>0</v>
      </c>
      <c r="Y659">
        <v>1</v>
      </c>
      <c r="Z659">
        <v>0</v>
      </c>
      <c r="AA659">
        <v>0</v>
      </c>
      <c r="AB659">
        <v>0</v>
      </c>
      <c r="AC659" s="3">
        <v>45104</v>
      </c>
      <c r="AD659" s="2" t="str">
        <f t="shared" si="21"/>
        <v>Contacted</v>
      </c>
      <c r="AE659">
        <v>0</v>
      </c>
      <c r="AF659" t="s">
        <v>38</v>
      </c>
      <c r="AG659" t="b">
        <v>1</v>
      </c>
      <c r="AH659" t="b">
        <v>0</v>
      </c>
      <c r="AI659" t="str">
        <f ca="1">IF(OR(Table1[[#This Row],[is_active]]="FALSE",Table1[[#This Row],[Days_Since_Last_Purchase]]&gt;90),"Churned","Active")</f>
        <v>Churned</v>
      </c>
    </row>
    <row r="660" spans="1:35" x14ac:dyDescent="0.25">
      <c r="A660" t="s">
        <v>733</v>
      </c>
      <c r="B660" s="1">
        <v>45052</v>
      </c>
      <c r="C660" t="str">
        <f>TEXT(Table1[[#This Row],[signup_date]],"yyyy")</f>
        <v>2023</v>
      </c>
      <c r="D660" t="str">
        <f>TEXT(Table1[[#This Row],[signup_date]],"mmm")</f>
        <v>May</v>
      </c>
      <c r="E660" s="3">
        <v>45058</v>
      </c>
      <c r="F660" s="3">
        <v>45882</v>
      </c>
      <c r="G660" s="3" t="str">
        <f>TEXT(Table1[[#This Row],[last_purchase_date]],"yyyy")</f>
        <v>2025</v>
      </c>
      <c r="H660" s="2">
        <f ca="1">IFERROR(TODAY()-Table1[[#This Row],[signup_date]]," - ")</f>
        <v>928</v>
      </c>
      <c r="I660" s="2">
        <f ca="1">IFERROR(TODAY()-Table1[[#This Row],[last_purchase_date]]," - ")</f>
        <v>98</v>
      </c>
      <c r="J660" s="2">
        <f ca="1">IFERROR(1/Table1[[#This Row],[Days_Since_Last_Purchase]],0)</f>
        <v>1.020408163265306E-2</v>
      </c>
      <c r="K660" s="3" t="str">
        <f t="shared" si="20"/>
        <v>Has Purchased</v>
      </c>
      <c r="L660">
        <v>5</v>
      </c>
      <c r="M660">
        <v>173.9</v>
      </c>
      <c r="N660">
        <v>34.78</v>
      </c>
      <c r="O660">
        <v>15.14</v>
      </c>
      <c r="P660" t="s">
        <v>59</v>
      </c>
      <c r="Q660" t="s">
        <v>104</v>
      </c>
      <c r="R660" t="s">
        <v>48</v>
      </c>
      <c r="S660">
        <v>44</v>
      </c>
      <c r="T660" t="s">
        <v>34</v>
      </c>
      <c r="U660" t="s">
        <v>66</v>
      </c>
      <c r="V660" t="s">
        <v>35</v>
      </c>
      <c r="W660" t="s">
        <v>72</v>
      </c>
      <c r="X660">
        <v>0</v>
      </c>
      <c r="Y660">
        <v>0</v>
      </c>
      <c r="Z660">
        <v>0</v>
      </c>
      <c r="AA660">
        <v>1</v>
      </c>
      <c r="AB660">
        <v>1</v>
      </c>
      <c r="AC660" s="2" t="s">
        <v>2542</v>
      </c>
      <c r="AD660" s="2" t="str">
        <f t="shared" si="21"/>
        <v>Never Contacted</v>
      </c>
      <c r="AE660">
        <v>0</v>
      </c>
      <c r="AF660" t="s">
        <v>38</v>
      </c>
      <c r="AG660" t="b">
        <v>0</v>
      </c>
      <c r="AH660" t="b">
        <v>1</v>
      </c>
      <c r="AI660" t="str">
        <f ca="1">IF(OR(Table1[[#This Row],[is_active]]="FALSE",Table1[[#This Row],[Days_Since_Last_Purchase]]&gt;90),"Churned","Active")</f>
        <v>Churned</v>
      </c>
    </row>
    <row r="661" spans="1:35" x14ac:dyDescent="0.25">
      <c r="A661" t="s">
        <v>734</v>
      </c>
      <c r="B661" s="1">
        <v>44601</v>
      </c>
      <c r="C661" t="str">
        <f>TEXT(Table1[[#This Row],[signup_date]],"yyyy")</f>
        <v>2022</v>
      </c>
      <c r="D661" t="str">
        <f>TEXT(Table1[[#This Row],[signup_date]],"mmm")</f>
        <v>Feb</v>
      </c>
      <c r="E661" s="3">
        <v>45322</v>
      </c>
      <c r="F661" s="3">
        <v>45789</v>
      </c>
      <c r="G661" s="3" t="str">
        <f>TEXT(Table1[[#This Row],[last_purchase_date]],"yyyy")</f>
        <v>2025</v>
      </c>
      <c r="H661" s="2">
        <f ca="1">IFERROR(TODAY()-Table1[[#This Row],[signup_date]]," - ")</f>
        <v>1379</v>
      </c>
      <c r="I661" s="2">
        <f ca="1">IFERROR(TODAY()-Table1[[#This Row],[last_purchase_date]]," - ")</f>
        <v>191</v>
      </c>
      <c r="J661" s="2">
        <f ca="1">IFERROR(1/Table1[[#This Row],[Days_Since_Last_Purchase]],0)</f>
        <v>5.235602094240838E-3</v>
      </c>
      <c r="K661" s="3" t="str">
        <f t="shared" si="20"/>
        <v>Has Purchased</v>
      </c>
      <c r="L661">
        <v>2</v>
      </c>
      <c r="M661">
        <v>158.04</v>
      </c>
      <c r="N661">
        <v>79.02</v>
      </c>
      <c r="O661">
        <v>136.44999999999999</v>
      </c>
      <c r="P661" t="s">
        <v>47</v>
      </c>
      <c r="Q661" t="s">
        <v>62</v>
      </c>
      <c r="R661" t="s">
        <v>42</v>
      </c>
      <c r="S661">
        <v>37</v>
      </c>
      <c r="T661" t="s">
        <v>34</v>
      </c>
      <c r="U661" t="s">
        <v>43</v>
      </c>
      <c r="V661" t="s">
        <v>44</v>
      </c>
      <c r="W661" t="s">
        <v>72</v>
      </c>
      <c r="X661">
        <v>0</v>
      </c>
      <c r="Y661">
        <v>0</v>
      </c>
      <c r="Z661">
        <v>0</v>
      </c>
      <c r="AA661">
        <v>1</v>
      </c>
      <c r="AB661">
        <v>0</v>
      </c>
      <c r="AC661" s="3">
        <v>45815</v>
      </c>
      <c r="AD661" s="2" t="str">
        <f t="shared" si="21"/>
        <v>Contacted</v>
      </c>
      <c r="AE661">
        <v>0</v>
      </c>
      <c r="AF661" t="s">
        <v>38</v>
      </c>
      <c r="AG661" t="b">
        <v>1</v>
      </c>
      <c r="AH661" t="b">
        <v>0</v>
      </c>
      <c r="AI661" t="str">
        <f ca="1">IF(OR(Table1[[#This Row],[is_active]]="FALSE",Table1[[#This Row],[Days_Since_Last_Purchase]]&gt;90),"Churned","Active")</f>
        <v>Churned</v>
      </c>
    </row>
    <row r="662" spans="1:35" x14ac:dyDescent="0.25">
      <c r="A662" t="s">
        <v>735</v>
      </c>
      <c r="B662" s="1">
        <v>45515</v>
      </c>
      <c r="C662" t="str">
        <f>TEXT(Table1[[#This Row],[signup_date]],"yyyy")</f>
        <v>2024</v>
      </c>
      <c r="D662" t="str">
        <f>TEXT(Table1[[#This Row],[signup_date]],"mmm")</f>
        <v>Aug</v>
      </c>
      <c r="E662" s="3">
        <v>45831</v>
      </c>
      <c r="F662" s="3">
        <v>45859</v>
      </c>
      <c r="G662" s="3" t="str">
        <f>TEXT(Table1[[#This Row],[last_purchase_date]],"yyyy")</f>
        <v>2025</v>
      </c>
      <c r="H662" s="2">
        <f ca="1">IFERROR(TODAY()-Table1[[#This Row],[signup_date]]," - ")</f>
        <v>465</v>
      </c>
      <c r="I662" s="2">
        <f ca="1">IFERROR(TODAY()-Table1[[#This Row],[last_purchase_date]]," - ")</f>
        <v>121</v>
      </c>
      <c r="J662" s="2">
        <f ca="1">IFERROR(1/Table1[[#This Row],[Days_Since_Last_Purchase]],0)</f>
        <v>8.2644628099173556E-3</v>
      </c>
      <c r="K662" s="3" t="str">
        <f t="shared" si="20"/>
        <v>Has Purchased</v>
      </c>
      <c r="L662">
        <v>6</v>
      </c>
      <c r="M662">
        <v>44.67</v>
      </c>
      <c r="N662">
        <v>7.45</v>
      </c>
      <c r="O662">
        <v>10.61</v>
      </c>
      <c r="P662" t="s">
        <v>40</v>
      </c>
      <c r="Q662" t="s">
        <v>104</v>
      </c>
      <c r="R662" t="s">
        <v>42</v>
      </c>
      <c r="S662">
        <v>51</v>
      </c>
      <c r="T662" t="s">
        <v>34</v>
      </c>
      <c r="U662" t="s">
        <v>90</v>
      </c>
      <c r="V662" t="s">
        <v>67</v>
      </c>
      <c r="W662" t="s">
        <v>72</v>
      </c>
      <c r="X662">
        <v>0</v>
      </c>
      <c r="Y662">
        <v>0</v>
      </c>
      <c r="Z662">
        <v>0</v>
      </c>
      <c r="AA662">
        <v>1</v>
      </c>
      <c r="AB662">
        <v>4</v>
      </c>
      <c r="AC662" s="3">
        <v>45653</v>
      </c>
      <c r="AD662" s="2" t="str">
        <f t="shared" si="21"/>
        <v>Contacted</v>
      </c>
      <c r="AE662">
        <v>0</v>
      </c>
      <c r="AF662" t="s">
        <v>38</v>
      </c>
      <c r="AG662" t="b">
        <v>1</v>
      </c>
      <c r="AH662" t="b">
        <v>0</v>
      </c>
      <c r="AI662" t="str">
        <f ca="1">IF(OR(Table1[[#This Row],[is_active]]="FALSE",Table1[[#This Row],[Days_Since_Last_Purchase]]&gt;90),"Churned","Active")</f>
        <v>Churned</v>
      </c>
    </row>
    <row r="663" spans="1:35" x14ac:dyDescent="0.25">
      <c r="A663" t="s">
        <v>736</v>
      </c>
      <c r="B663" s="1">
        <v>44202</v>
      </c>
      <c r="C663" t="str">
        <f>TEXT(Table1[[#This Row],[signup_date]],"yyyy")</f>
        <v>2021</v>
      </c>
      <c r="D663" t="str">
        <f>TEXT(Table1[[#This Row],[signup_date]],"mmm")</f>
        <v>Jan</v>
      </c>
      <c r="E663" s="3">
        <v>45236</v>
      </c>
      <c r="F663" s="3">
        <v>45771</v>
      </c>
      <c r="G663" s="3" t="str">
        <f>TEXT(Table1[[#This Row],[last_purchase_date]],"yyyy")</f>
        <v>2025</v>
      </c>
      <c r="H663" s="2">
        <f ca="1">IFERROR(TODAY()-Table1[[#This Row],[signup_date]]," - ")</f>
        <v>1778</v>
      </c>
      <c r="I663" s="2">
        <f ca="1">IFERROR(TODAY()-Table1[[#This Row],[last_purchase_date]]," - ")</f>
        <v>209</v>
      </c>
      <c r="J663" s="2">
        <f ca="1">IFERROR(1/Table1[[#This Row],[Days_Since_Last_Purchase]],0)</f>
        <v>4.7846889952153108E-3</v>
      </c>
      <c r="K663" s="3" t="str">
        <f t="shared" si="20"/>
        <v>Has Purchased</v>
      </c>
      <c r="L663">
        <v>5</v>
      </c>
      <c r="M663">
        <v>397.85</v>
      </c>
      <c r="N663">
        <v>79.569999999999993</v>
      </c>
      <c r="O663">
        <v>80.959999999999994</v>
      </c>
      <c r="P663" t="s">
        <v>47</v>
      </c>
      <c r="Q663" t="s">
        <v>62</v>
      </c>
      <c r="R663" t="s">
        <v>48</v>
      </c>
      <c r="S663">
        <v>39</v>
      </c>
      <c r="T663" t="s">
        <v>34</v>
      </c>
      <c r="U663" t="s">
        <v>66</v>
      </c>
      <c r="V663" t="s">
        <v>44</v>
      </c>
      <c r="W663" t="s">
        <v>100</v>
      </c>
      <c r="X663">
        <v>0</v>
      </c>
      <c r="Y663">
        <v>0</v>
      </c>
      <c r="Z663">
        <v>0</v>
      </c>
      <c r="AA663">
        <v>2</v>
      </c>
      <c r="AB663">
        <v>1</v>
      </c>
      <c r="AC663" s="3">
        <v>44727</v>
      </c>
      <c r="AD663" s="2" t="str">
        <f t="shared" si="21"/>
        <v>Contacted</v>
      </c>
      <c r="AE663">
        <v>7</v>
      </c>
      <c r="AF663" t="s">
        <v>73</v>
      </c>
      <c r="AG663" t="b">
        <v>0</v>
      </c>
      <c r="AH663" t="b">
        <v>1</v>
      </c>
      <c r="AI663" t="str">
        <f ca="1">IF(OR(Table1[[#This Row],[is_active]]="FALSE",Table1[[#This Row],[Days_Since_Last_Purchase]]&gt;90),"Churned","Active")</f>
        <v>Churned</v>
      </c>
    </row>
    <row r="664" spans="1:35" x14ac:dyDescent="0.25">
      <c r="A664" t="s">
        <v>737</v>
      </c>
      <c r="B664" s="1">
        <v>45404</v>
      </c>
      <c r="C664" t="str">
        <f>TEXT(Table1[[#This Row],[signup_date]],"yyyy")</f>
        <v>2024</v>
      </c>
      <c r="D664" t="str">
        <f>TEXT(Table1[[#This Row],[signup_date]],"mmm")</f>
        <v>Apr</v>
      </c>
      <c r="E664" s="3">
        <v>45619</v>
      </c>
      <c r="F664" s="3">
        <v>45911</v>
      </c>
      <c r="G664" s="3" t="str">
        <f>TEXT(Table1[[#This Row],[last_purchase_date]],"yyyy")</f>
        <v>2025</v>
      </c>
      <c r="H664" s="2">
        <f ca="1">IFERROR(TODAY()-Table1[[#This Row],[signup_date]]," - ")</f>
        <v>576</v>
      </c>
      <c r="I664" s="2">
        <f ca="1">IFERROR(TODAY()-Table1[[#This Row],[last_purchase_date]]," - ")</f>
        <v>69</v>
      </c>
      <c r="J664" s="2">
        <f ca="1">IFERROR(1/Table1[[#This Row],[Days_Since_Last_Purchase]],0)</f>
        <v>1.4492753623188406E-2</v>
      </c>
      <c r="K664" s="3" t="str">
        <f t="shared" si="20"/>
        <v>Has Purchased</v>
      </c>
      <c r="L664">
        <v>5</v>
      </c>
      <c r="M664">
        <v>217.19</v>
      </c>
      <c r="N664">
        <v>43.44</v>
      </c>
      <c r="O664">
        <v>12.34</v>
      </c>
      <c r="P664" t="s">
        <v>59</v>
      </c>
      <c r="Q664" t="s">
        <v>32</v>
      </c>
      <c r="R664" t="s">
        <v>42</v>
      </c>
      <c r="S664">
        <v>28</v>
      </c>
      <c r="T664" t="s">
        <v>70</v>
      </c>
      <c r="U664" t="s">
        <v>82</v>
      </c>
      <c r="V664" t="s">
        <v>35</v>
      </c>
      <c r="W664" t="s">
        <v>36</v>
      </c>
      <c r="X664">
        <v>0</v>
      </c>
      <c r="Y664">
        <v>0</v>
      </c>
      <c r="Z664">
        <v>1</v>
      </c>
      <c r="AA664">
        <v>0</v>
      </c>
      <c r="AB664">
        <v>3</v>
      </c>
      <c r="AC664" s="3">
        <v>45889</v>
      </c>
      <c r="AD664" s="2" t="str">
        <f t="shared" si="21"/>
        <v>Contacted</v>
      </c>
      <c r="AE664">
        <v>6</v>
      </c>
      <c r="AF664" t="s">
        <v>52</v>
      </c>
      <c r="AG664" t="b">
        <v>1</v>
      </c>
      <c r="AH664" t="b">
        <v>0</v>
      </c>
      <c r="AI664" t="str">
        <f ca="1">IF(OR(Table1[[#This Row],[is_active]]="FALSE",Table1[[#This Row],[Days_Since_Last_Purchase]]&gt;90),"Churned","Active")</f>
        <v>Active</v>
      </c>
    </row>
    <row r="665" spans="1:35" x14ac:dyDescent="0.25">
      <c r="A665" t="s">
        <v>738</v>
      </c>
      <c r="B665" s="1">
        <v>45313</v>
      </c>
      <c r="C665" t="str">
        <f>TEXT(Table1[[#This Row],[signup_date]],"yyyy")</f>
        <v>2024</v>
      </c>
      <c r="D665" t="str">
        <f>TEXT(Table1[[#This Row],[signup_date]],"mmm")</f>
        <v>Jan</v>
      </c>
      <c r="E665" s="3">
        <v>45759</v>
      </c>
      <c r="F665" s="3">
        <v>45935</v>
      </c>
      <c r="G665" s="3" t="str">
        <f>TEXT(Table1[[#This Row],[last_purchase_date]],"yyyy")</f>
        <v>2025</v>
      </c>
      <c r="H665" s="2">
        <f ca="1">IFERROR(TODAY()-Table1[[#This Row],[signup_date]]," - ")</f>
        <v>667</v>
      </c>
      <c r="I665" s="2">
        <f ca="1">IFERROR(TODAY()-Table1[[#This Row],[last_purchase_date]]," - ")</f>
        <v>45</v>
      </c>
      <c r="J665" s="2">
        <f ca="1">IFERROR(1/Table1[[#This Row],[Days_Since_Last_Purchase]],0)</f>
        <v>2.2222222222222223E-2</v>
      </c>
      <c r="K665" s="3" t="str">
        <f t="shared" si="20"/>
        <v>Has Purchased</v>
      </c>
      <c r="L665">
        <v>5</v>
      </c>
      <c r="M665">
        <v>310.57</v>
      </c>
      <c r="N665">
        <v>62.11</v>
      </c>
      <c r="O665">
        <v>78.650000000000006</v>
      </c>
      <c r="P665" t="s">
        <v>31</v>
      </c>
      <c r="Q665" t="s">
        <v>54</v>
      </c>
      <c r="R665" t="s">
        <v>48</v>
      </c>
      <c r="S665">
        <v>35</v>
      </c>
      <c r="T665" t="s">
        <v>34</v>
      </c>
      <c r="U665" t="s">
        <v>90</v>
      </c>
      <c r="V665" t="s">
        <v>63</v>
      </c>
      <c r="W665" t="s">
        <v>72</v>
      </c>
      <c r="X665">
        <v>0</v>
      </c>
      <c r="Y665">
        <v>0</v>
      </c>
      <c r="Z665">
        <v>0</v>
      </c>
      <c r="AA665">
        <v>0</v>
      </c>
      <c r="AB665">
        <v>1</v>
      </c>
      <c r="AC665" s="2" t="s">
        <v>2542</v>
      </c>
      <c r="AD665" s="2" t="str">
        <f t="shared" si="21"/>
        <v>Never Contacted</v>
      </c>
      <c r="AE665">
        <v>0</v>
      </c>
      <c r="AF665" t="s">
        <v>52</v>
      </c>
      <c r="AG665" t="b">
        <v>1</v>
      </c>
      <c r="AH665" t="b">
        <v>0</v>
      </c>
      <c r="AI665" t="str">
        <f ca="1">IF(OR(Table1[[#This Row],[is_active]]="FALSE",Table1[[#This Row],[Days_Since_Last_Purchase]]&gt;90),"Churned","Active")</f>
        <v>Active</v>
      </c>
    </row>
    <row r="666" spans="1:35" x14ac:dyDescent="0.25">
      <c r="A666" t="s">
        <v>739</v>
      </c>
      <c r="B666" s="1">
        <v>43969</v>
      </c>
      <c r="C666" t="str">
        <f>TEXT(Table1[[#This Row],[signup_date]],"yyyy")</f>
        <v>2020</v>
      </c>
      <c r="D666" t="str">
        <f>TEXT(Table1[[#This Row],[signup_date]],"mmm")</f>
        <v>May</v>
      </c>
      <c r="E666" s="3">
        <v>44546</v>
      </c>
      <c r="F666" s="3">
        <v>45097</v>
      </c>
      <c r="G666" s="3" t="str">
        <f>TEXT(Table1[[#This Row],[last_purchase_date]],"yyyy")</f>
        <v>2023</v>
      </c>
      <c r="H666" s="2">
        <f ca="1">IFERROR(TODAY()-Table1[[#This Row],[signup_date]]," - ")</f>
        <v>2011</v>
      </c>
      <c r="I666" s="2">
        <f ca="1">IFERROR(TODAY()-Table1[[#This Row],[last_purchase_date]]," - ")</f>
        <v>883</v>
      </c>
      <c r="J666" s="2">
        <f ca="1">IFERROR(1/Table1[[#This Row],[Days_Since_Last_Purchase]],0)</f>
        <v>1.1325028312570782E-3</v>
      </c>
      <c r="K666" s="3" t="str">
        <f t="shared" si="20"/>
        <v>Has Purchased</v>
      </c>
      <c r="L666">
        <v>5</v>
      </c>
      <c r="M666">
        <v>83.22</v>
      </c>
      <c r="N666">
        <v>16.64</v>
      </c>
      <c r="O666">
        <v>0</v>
      </c>
      <c r="P666" t="s">
        <v>47</v>
      </c>
      <c r="Q666" t="s">
        <v>54</v>
      </c>
      <c r="R666" t="s">
        <v>33</v>
      </c>
      <c r="S666">
        <v>32</v>
      </c>
      <c r="T666" t="s">
        <v>34</v>
      </c>
      <c r="U666" t="s">
        <v>43</v>
      </c>
      <c r="V666" t="s">
        <v>67</v>
      </c>
      <c r="W666" t="s">
        <v>36</v>
      </c>
      <c r="X666">
        <v>0</v>
      </c>
      <c r="Y666">
        <v>0</v>
      </c>
      <c r="Z666">
        <v>0</v>
      </c>
      <c r="AA666">
        <v>0</v>
      </c>
      <c r="AB666">
        <v>0</v>
      </c>
      <c r="AC666" s="3">
        <v>45578</v>
      </c>
      <c r="AD666" s="2" t="str">
        <f t="shared" si="21"/>
        <v>Contacted</v>
      </c>
      <c r="AE666">
        <v>5</v>
      </c>
      <c r="AF666" t="s">
        <v>38</v>
      </c>
      <c r="AG666" t="b">
        <v>1</v>
      </c>
      <c r="AH666" t="b">
        <v>0</v>
      </c>
      <c r="AI666" t="str">
        <f ca="1">IF(OR(Table1[[#This Row],[is_active]]="FALSE",Table1[[#This Row],[Days_Since_Last_Purchase]]&gt;90),"Churned","Active")</f>
        <v>Churned</v>
      </c>
    </row>
    <row r="667" spans="1:35" x14ac:dyDescent="0.25">
      <c r="A667" t="s">
        <v>740</v>
      </c>
      <c r="B667" s="1">
        <v>44849</v>
      </c>
      <c r="C667" t="str">
        <f>TEXT(Table1[[#This Row],[signup_date]],"yyyy")</f>
        <v>2022</v>
      </c>
      <c r="D667" t="str">
        <f>TEXT(Table1[[#This Row],[signup_date]],"mmm")</f>
        <v>Oct</v>
      </c>
      <c r="E667" s="3">
        <v>45377</v>
      </c>
      <c r="F667" s="3">
        <v>45553</v>
      </c>
      <c r="G667" s="3" t="str">
        <f>TEXT(Table1[[#This Row],[last_purchase_date]],"yyyy")</f>
        <v>2024</v>
      </c>
      <c r="H667" s="2">
        <f ca="1">IFERROR(TODAY()-Table1[[#This Row],[signup_date]]," - ")</f>
        <v>1131</v>
      </c>
      <c r="I667" s="2">
        <f ca="1">IFERROR(TODAY()-Table1[[#This Row],[last_purchase_date]]," - ")</f>
        <v>427</v>
      </c>
      <c r="J667" s="2">
        <f ca="1">IFERROR(1/Table1[[#This Row],[Days_Since_Last_Purchase]],0)</f>
        <v>2.34192037470726E-3</v>
      </c>
      <c r="K667" s="3" t="str">
        <f t="shared" si="20"/>
        <v>Has Purchased</v>
      </c>
      <c r="L667">
        <v>1</v>
      </c>
      <c r="M667">
        <v>42.34</v>
      </c>
      <c r="N667">
        <v>42.34</v>
      </c>
      <c r="O667">
        <v>17.010000000000002</v>
      </c>
      <c r="P667" t="s">
        <v>40</v>
      </c>
      <c r="Q667" t="s">
        <v>62</v>
      </c>
      <c r="R667" t="s">
        <v>33</v>
      </c>
      <c r="S667">
        <v>21</v>
      </c>
      <c r="T667" t="s">
        <v>70</v>
      </c>
      <c r="U667" t="s">
        <v>43</v>
      </c>
      <c r="V667" t="s">
        <v>63</v>
      </c>
      <c r="W667" t="s">
        <v>72</v>
      </c>
      <c r="X667">
        <v>0</v>
      </c>
      <c r="Y667">
        <v>0</v>
      </c>
      <c r="Z667">
        <v>0</v>
      </c>
      <c r="AA667">
        <v>0</v>
      </c>
      <c r="AB667">
        <v>0</v>
      </c>
      <c r="AC667" s="2" t="s">
        <v>2542</v>
      </c>
      <c r="AD667" s="2" t="str">
        <f t="shared" si="21"/>
        <v>Never Contacted</v>
      </c>
      <c r="AE667">
        <v>1</v>
      </c>
      <c r="AF667" t="s">
        <v>73</v>
      </c>
      <c r="AG667" t="b">
        <v>1</v>
      </c>
      <c r="AH667" t="b">
        <v>0</v>
      </c>
      <c r="AI667" t="str">
        <f ca="1">IF(OR(Table1[[#This Row],[is_active]]="FALSE",Table1[[#This Row],[Days_Since_Last_Purchase]]&gt;90),"Churned","Active")</f>
        <v>Churned</v>
      </c>
    </row>
    <row r="668" spans="1:35" x14ac:dyDescent="0.25">
      <c r="A668" t="s">
        <v>741</v>
      </c>
      <c r="B668" s="1">
        <v>43889</v>
      </c>
      <c r="C668" t="str">
        <f>TEXT(Table1[[#This Row],[signup_date]],"yyyy")</f>
        <v>2020</v>
      </c>
      <c r="D668" t="str">
        <f>TEXT(Table1[[#This Row],[signup_date]],"mmm")</f>
        <v>Feb</v>
      </c>
      <c r="E668" s="3">
        <v>45511</v>
      </c>
      <c r="F668" s="3">
        <v>45757</v>
      </c>
      <c r="G668" s="3" t="str">
        <f>TEXT(Table1[[#This Row],[last_purchase_date]],"yyyy")</f>
        <v>2025</v>
      </c>
      <c r="H668" s="2">
        <f ca="1">IFERROR(TODAY()-Table1[[#This Row],[signup_date]]," - ")</f>
        <v>2091</v>
      </c>
      <c r="I668" s="2">
        <f ca="1">IFERROR(TODAY()-Table1[[#This Row],[last_purchase_date]]," - ")</f>
        <v>223</v>
      </c>
      <c r="J668" s="2">
        <f ca="1">IFERROR(1/Table1[[#This Row],[Days_Since_Last_Purchase]],0)</f>
        <v>4.4843049327354259E-3</v>
      </c>
      <c r="K668" s="3" t="str">
        <f t="shared" si="20"/>
        <v>Has Purchased</v>
      </c>
      <c r="L668">
        <v>4</v>
      </c>
      <c r="M668">
        <v>95.66</v>
      </c>
      <c r="N668">
        <v>23.92</v>
      </c>
      <c r="O668">
        <v>26.3</v>
      </c>
      <c r="P668" t="s">
        <v>59</v>
      </c>
      <c r="Q668" t="s">
        <v>104</v>
      </c>
      <c r="R668" t="s">
        <v>42</v>
      </c>
      <c r="S668">
        <v>34</v>
      </c>
      <c r="T668" t="s">
        <v>34</v>
      </c>
      <c r="U668" t="s">
        <v>82</v>
      </c>
      <c r="V668" t="s">
        <v>44</v>
      </c>
      <c r="W668" t="s">
        <v>85</v>
      </c>
      <c r="X668">
        <v>0</v>
      </c>
      <c r="Y668">
        <v>0</v>
      </c>
      <c r="Z668">
        <v>0</v>
      </c>
      <c r="AA668">
        <v>0</v>
      </c>
      <c r="AB668">
        <v>2</v>
      </c>
      <c r="AC668" s="3">
        <v>45562</v>
      </c>
      <c r="AD668" s="2" t="str">
        <f t="shared" si="21"/>
        <v>Contacted</v>
      </c>
      <c r="AE668">
        <v>2</v>
      </c>
      <c r="AF668" t="s">
        <v>38</v>
      </c>
      <c r="AG668" t="b">
        <v>1</v>
      </c>
      <c r="AH668" t="b">
        <v>1</v>
      </c>
      <c r="AI668" t="str">
        <f ca="1">IF(OR(Table1[[#This Row],[is_active]]="FALSE",Table1[[#This Row],[Days_Since_Last_Purchase]]&gt;90),"Churned","Active")</f>
        <v>Churned</v>
      </c>
    </row>
    <row r="669" spans="1:35" x14ac:dyDescent="0.25">
      <c r="A669" t="s">
        <v>742</v>
      </c>
      <c r="B669" s="1">
        <v>45070</v>
      </c>
      <c r="C669" t="str">
        <f>TEXT(Table1[[#This Row],[signup_date]],"yyyy")</f>
        <v>2023</v>
      </c>
      <c r="D669" t="str">
        <f>TEXT(Table1[[#This Row],[signup_date]],"mmm")</f>
        <v>May</v>
      </c>
      <c r="E669" s="3">
        <v>45616</v>
      </c>
      <c r="F669" s="3">
        <v>45763</v>
      </c>
      <c r="G669" s="3" t="str">
        <f>TEXT(Table1[[#This Row],[last_purchase_date]],"yyyy")</f>
        <v>2025</v>
      </c>
      <c r="H669" s="2">
        <f ca="1">IFERROR(TODAY()-Table1[[#This Row],[signup_date]]," - ")</f>
        <v>910</v>
      </c>
      <c r="I669" s="2">
        <f ca="1">IFERROR(TODAY()-Table1[[#This Row],[last_purchase_date]]," - ")</f>
        <v>217</v>
      </c>
      <c r="J669" s="2">
        <f ca="1">IFERROR(1/Table1[[#This Row],[Days_Since_Last_Purchase]],0)</f>
        <v>4.608294930875576E-3</v>
      </c>
      <c r="K669" s="3" t="str">
        <f t="shared" si="20"/>
        <v>Has Purchased</v>
      </c>
      <c r="L669">
        <v>2</v>
      </c>
      <c r="M669">
        <v>115.96</v>
      </c>
      <c r="N669">
        <v>57.98</v>
      </c>
      <c r="O669">
        <v>84.41</v>
      </c>
      <c r="P669" t="s">
        <v>87</v>
      </c>
      <c r="Q669" t="s">
        <v>60</v>
      </c>
      <c r="R669" t="s">
        <v>48</v>
      </c>
      <c r="S669">
        <v>34</v>
      </c>
      <c r="T669" t="s">
        <v>34</v>
      </c>
      <c r="U669" t="s">
        <v>82</v>
      </c>
      <c r="V669" t="s">
        <v>35</v>
      </c>
      <c r="W669" t="s">
        <v>85</v>
      </c>
      <c r="X669">
        <v>0</v>
      </c>
      <c r="Y669">
        <v>1</v>
      </c>
      <c r="Z669">
        <v>0</v>
      </c>
      <c r="AA669">
        <v>0</v>
      </c>
      <c r="AB669">
        <v>0</v>
      </c>
      <c r="AC669" s="3">
        <v>45362</v>
      </c>
      <c r="AD669" s="2" t="str">
        <f t="shared" si="21"/>
        <v>Contacted</v>
      </c>
      <c r="AE669">
        <v>0</v>
      </c>
      <c r="AF669" t="s">
        <v>38</v>
      </c>
      <c r="AG669" t="b">
        <v>1</v>
      </c>
      <c r="AH669" t="b">
        <v>0</v>
      </c>
      <c r="AI669" t="str">
        <f ca="1">IF(OR(Table1[[#This Row],[is_active]]="FALSE",Table1[[#This Row],[Days_Since_Last_Purchase]]&gt;90),"Churned","Active")</f>
        <v>Churned</v>
      </c>
    </row>
    <row r="670" spans="1:35" x14ac:dyDescent="0.25">
      <c r="A670" t="s">
        <v>743</v>
      </c>
      <c r="B670" s="1">
        <v>45351</v>
      </c>
      <c r="C670" t="str">
        <f>TEXT(Table1[[#This Row],[signup_date]],"yyyy")</f>
        <v>2024</v>
      </c>
      <c r="D670" t="str">
        <f>TEXT(Table1[[#This Row],[signup_date]],"mmm")</f>
        <v>Feb</v>
      </c>
      <c r="E670" s="3">
        <v>45621</v>
      </c>
      <c r="F670" s="3">
        <v>45918</v>
      </c>
      <c r="G670" s="3" t="str">
        <f>TEXT(Table1[[#This Row],[last_purchase_date]],"yyyy")</f>
        <v>2025</v>
      </c>
      <c r="H670" s="2">
        <f ca="1">IFERROR(TODAY()-Table1[[#This Row],[signup_date]]," - ")</f>
        <v>629</v>
      </c>
      <c r="I670" s="2">
        <f ca="1">IFERROR(TODAY()-Table1[[#This Row],[last_purchase_date]]," - ")</f>
        <v>62</v>
      </c>
      <c r="J670" s="2">
        <f ca="1">IFERROR(1/Table1[[#This Row],[Days_Since_Last_Purchase]],0)</f>
        <v>1.6129032258064516E-2</v>
      </c>
      <c r="K670" s="3" t="str">
        <f t="shared" si="20"/>
        <v>Has Purchased</v>
      </c>
      <c r="L670">
        <v>4</v>
      </c>
      <c r="M670">
        <v>105.88</v>
      </c>
      <c r="N670">
        <v>26.47</v>
      </c>
      <c r="O670">
        <v>21.28</v>
      </c>
      <c r="P670" t="s">
        <v>47</v>
      </c>
      <c r="Q670" t="s">
        <v>80</v>
      </c>
      <c r="R670" t="s">
        <v>48</v>
      </c>
      <c r="S670">
        <v>17</v>
      </c>
      <c r="T670" t="s">
        <v>49</v>
      </c>
      <c r="U670" t="s">
        <v>35</v>
      </c>
      <c r="V670" t="s">
        <v>63</v>
      </c>
      <c r="W670" t="s">
        <v>85</v>
      </c>
      <c r="X670">
        <v>0</v>
      </c>
      <c r="Y670">
        <v>1</v>
      </c>
      <c r="Z670">
        <v>0</v>
      </c>
      <c r="AA670">
        <v>0</v>
      </c>
      <c r="AB670">
        <v>2</v>
      </c>
      <c r="AC670" s="3">
        <v>45657</v>
      </c>
      <c r="AD670" s="2" t="str">
        <f t="shared" si="21"/>
        <v>Contacted</v>
      </c>
      <c r="AE670">
        <v>0</v>
      </c>
      <c r="AF670" t="s">
        <v>38</v>
      </c>
      <c r="AG670" t="b">
        <v>1</v>
      </c>
      <c r="AH670" t="b">
        <v>0</v>
      </c>
      <c r="AI670" t="str">
        <f ca="1">IF(OR(Table1[[#This Row],[is_active]]="FALSE",Table1[[#This Row],[Days_Since_Last_Purchase]]&gt;90),"Churned","Active")</f>
        <v>Active</v>
      </c>
    </row>
    <row r="671" spans="1:35" x14ac:dyDescent="0.25">
      <c r="A671" t="s">
        <v>744</v>
      </c>
      <c r="B671" s="1">
        <v>44704</v>
      </c>
      <c r="C671" t="str">
        <f>TEXT(Table1[[#This Row],[signup_date]],"yyyy")</f>
        <v>2022</v>
      </c>
      <c r="D671" t="str">
        <f>TEXT(Table1[[#This Row],[signup_date]],"mmm")</f>
        <v>May</v>
      </c>
      <c r="E671" s="3">
        <v>45437</v>
      </c>
      <c r="F671" s="3">
        <v>45807</v>
      </c>
      <c r="G671" s="3" t="str">
        <f>TEXT(Table1[[#This Row],[last_purchase_date]],"yyyy")</f>
        <v>2025</v>
      </c>
      <c r="H671" s="2">
        <f ca="1">IFERROR(TODAY()-Table1[[#This Row],[signup_date]]," - ")</f>
        <v>1276</v>
      </c>
      <c r="I671" s="2">
        <f ca="1">IFERROR(TODAY()-Table1[[#This Row],[last_purchase_date]]," - ")</f>
        <v>173</v>
      </c>
      <c r="J671" s="2">
        <f ca="1">IFERROR(1/Table1[[#This Row],[Days_Since_Last_Purchase]],0)</f>
        <v>5.7803468208092483E-3</v>
      </c>
      <c r="K671" s="3" t="str">
        <f t="shared" si="20"/>
        <v>Has Purchased</v>
      </c>
      <c r="L671">
        <v>3</v>
      </c>
      <c r="M671">
        <v>294.75</v>
      </c>
      <c r="N671">
        <v>98.25</v>
      </c>
      <c r="O671">
        <v>0</v>
      </c>
      <c r="P671" t="s">
        <v>47</v>
      </c>
      <c r="Q671" t="s">
        <v>69</v>
      </c>
      <c r="R671" t="s">
        <v>33</v>
      </c>
      <c r="S671">
        <v>26</v>
      </c>
      <c r="T671" t="s">
        <v>70</v>
      </c>
      <c r="U671" t="s">
        <v>50</v>
      </c>
      <c r="V671" t="s">
        <v>56</v>
      </c>
      <c r="W671" t="s">
        <v>51</v>
      </c>
      <c r="X671">
        <v>0</v>
      </c>
      <c r="Y671">
        <v>0</v>
      </c>
      <c r="Z671">
        <v>0</v>
      </c>
      <c r="AA671">
        <v>0</v>
      </c>
      <c r="AB671">
        <v>1</v>
      </c>
      <c r="AC671" s="3">
        <v>45016</v>
      </c>
      <c r="AD671" s="2" t="str">
        <f t="shared" si="21"/>
        <v>Contacted</v>
      </c>
      <c r="AE671">
        <v>0</v>
      </c>
      <c r="AF671" t="s">
        <v>52</v>
      </c>
      <c r="AG671" t="b">
        <v>0</v>
      </c>
      <c r="AH671" t="b">
        <v>1</v>
      </c>
      <c r="AI671" t="str">
        <f ca="1">IF(OR(Table1[[#This Row],[is_active]]="FALSE",Table1[[#This Row],[Days_Since_Last_Purchase]]&gt;90),"Churned","Active")</f>
        <v>Churned</v>
      </c>
    </row>
    <row r="672" spans="1:35" x14ac:dyDescent="0.25">
      <c r="A672" t="s">
        <v>745</v>
      </c>
      <c r="B672" s="1">
        <v>44402</v>
      </c>
      <c r="C672" t="str">
        <f>TEXT(Table1[[#This Row],[signup_date]],"yyyy")</f>
        <v>2021</v>
      </c>
      <c r="D672" t="str">
        <f>TEXT(Table1[[#This Row],[signup_date]],"mmm")</f>
        <v>Jul</v>
      </c>
      <c r="E672" s="3">
        <v>44829</v>
      </c>
      <c r="F672" s="3" t="s">
        <v>2542</v>
      </c>
      <c r="G672" s="3" t="str">
        <f>TEXT(Table1[[#This Row],[last_purchase_date]],"yyyy")</f>
        <v>-</v>
      </c>
      <c r="H672" s="2">
        <f ca="1">IFERROR(TODAY()-Table1[[#This Row],[signup_date]]," - ")</f>
        <v>1578</v>
      </c>
      <c r="I672" s="2" t="str">
        <f ca="1">IFERROR(TODAY()-Table1[[#This Row],[last_purchase_date]]," - ")</f>
        <v xml:space="preserve"> - </v>
      </c>
      <c r="J672" s="2">
        <f ca="1">IFERROR(1/Table1[[#This Row],[Days_Since_Last_Purchase]],0)</f>
        <v>0</v>
      </c>
      <c r="K672" s="3" t="str">
        <f t="shared" si="20"/>
        <v>Has Purchased</v>
      </c>
      <c r="L672">
        <v>0</v>
      </c>
      <c r="M672">
        <v>0</v>
      </c>
      <c r="N672">
        <v>0</v>
      </c>
      <c r="O672">
        <v>0</v>
      </c>
      <c r="P672" t="s">
        <v>59</v>
      </c>
      <c r="Q672" t="s">
        <v>95</v>
      </c>
      <c r="R672" t="s">
        <v>48</v>
      </c>
      <c r="S672">
        <v>28</v>
      </c>
      <c r="T672" t="s">
        <v>70</v>
      </c>
      <c r="U672" t="s">
        <v>43</v>
      </c>
      <c r="V672" t="s">
        <v>63</v>
      </c>
      <c r="W672" t="s">
        <v>36</v>
      </c>
      <c r="X672">
        <v>1</v>
      </c>
      <c r="Y672">
        <v>0</v>
      </c>
      <c r="Z672">
        <v>0</v>
      </c>
      <c r="AA672">
        <v>0</v>
      </c>
      <c r="AB672">
        <v>0</v>
      </c>
      <c r="AC672" s="3">
        <v>44850</v>
      </c>
      <c r="AD672" s="2" t="str">
        <f t="shared" si="21"/>
        <v>Contacted</v>
      </c>
      <c r="AE672">
        <v>6</v>
      </c>
      <c r="AF672" t="s">
        <v>38</v>
      </c>
      <c r="AG672" t="b">
        <v>1</v>
      </c>
      <c r="AH672" t="b">
        <v>0</v>
      </c>
      <c r="AI672" t="str">
        <f ca="1">IF(OR(Table1[[#This Row],[is_active]]="FALSE",Table1[[#This Row],[Days_Since_Last_Purchase]]&gt;90),"Churned","Active")</f>
        <v>Churned</v>
      </c>
    </row>
    <row r="673" spans="1:35" x14ac:dyDescent="0.25">
      <c r="A673" t="s">
        <v>746</v>
      </c>
      <c r="B673" s="1">
        <v>44363</v>
      </c>
      <c r="C673" t="str">
        <f>TEXT(Table1[[#This Row],[signup_date]],"yyyy")</f>
        <v>2021</v>
      </c>
      <c r="D673" t="str">
        <f>TEXT(Table1[[#This Row],[signup_date]],"mmm")</f>
        <v>Jun</v>
      </c>
      <c r="E673" s="3">
        <v>45159</v>
      </c>
      <c r="F673" s="3">
        <v>45733</v>
      </c>
      <c r="G673" s="3" t="str">
        <f>TEXT(Table1[[#This Row],[last_purchase_date]],"yyyy")</f>
        <v>2025</v>
      </c>
      <c r="H673" s="2">
        <f ca="1">IFERROR(TODAY()-Table1[[#This Row],[signup_date]]," - ")</f>
        <v>1617</v>
      </c>
      <c r="I673" s="2">
        <f ca="1">IFERROR(TODAY()-Table1[[#This Row],[last_purchase_date]]," - ")</f>
        <v>247</v>
      </c>
      <c r="J673" s="2">
        <f ca="1">IFERROR(1/Table1[[#This Row],[Days_Since_Last_Purchase]],0)</f>
        <v>4.048582995951417E-3</v>
      </c>
      <c r="K673" s="3" t="str">
        <f t="shared" si="20"/>
        <v>Has Purchased</v>
      </c>
      <c r="L673">
        <v>2</v>
      </c>
      <c r="M673">
        <v>47.38</v>
      </c>
      <c r="N673">
        <v>23.69</v>
      </c>
      <c r="O673">
        <v>11.77</v>
      </c>
      <c r="P673" t="s">
        <v>47</v>
      </c>
      <c r="Q673" t="s">
        <v>54</v>
      </c>
      <c r="R673" t="s">
        <v>48</v>
      </c>
      <c r="S673">
        <v>34</v>
      </c>
      <c r="T673" t="s">
        <v>34</v>
      </c>
      <c r="U673" t="s">
        <v>82</v>
      </c>
      <c r="V673" t="s">
        <v>67</v>
      </c>
      <c r="W673" t="s">
        <v>57</v>
      </c>
      <c r="X673">
        <v>0</v>
      </c>
      <c r="Y673">
        <v>0</v>
      </c>
      <c r="Z673">
        <v>0</v>
      </c>
      <c r="AA673">
        <v>1</v>
      </c>
      <c r="AB673">
        <v>1</v>
      </c>
      <c r="AC673" s="2" t="s">
        <v>2542</v>
      </c>
      <c r="AD673" s="2" t="str">
        <f t="shared" si="21"/>
        <v>Never Contacted</v>
      </c>
      <c r="AE673">
        <v>0</v>
      </c>
      <c r="AF673" t="s">
        <v>52</v>
      </c>
      <c r="AG673" t="b">
        <v>1</v>
      </c>
      <c r="AH673" t="b">
        <v>0</v>
      </c>
      <c r="AI673" t="str">
        <f ca="1">IF(OR(Table1[[#This Row],[is_active]]="FALSE",Table1[[#This Row],[Days_Since_Last_Purchase]]&gt;90),"Churned","Active")</f>
        <v>Churned</v>
      </c>
    </row>
    <row r="674" spans="1:35" x14ac:dyDescent="0.25">
      <c r="A674" t="s">
        <v>747</v>
      </c>
      <c r="B674" s="1">
        <v>43976</v>
      </c>
      <c r="C674" t="str">
        <f>TEXT(Table1[[#This Row],[signup_date]],"yyyy")</f>
        <v>2020</v>
      </c>
      <c r="D674" t="str">
        <f>TEXT(Table1[[#This Row],[signup_date]],"mmm")</f>
        <v>May</v>
      </c>
      <c r="E674" s="3">
        <v>44059</v>
      </c>
      <c r="F674" s="3" t="s">
        <v>2542</v>
      </c>
      <c r="G674" s="3" t="str">
        <f>TEXT(Table1[[#This Row],[last_purchase_date]],"yyyy")</f>
        <v>-</v>
      </c>
      <c r="H674" s="2">
        <f ca="1">IFERROR(TODAY()-Table1[[#This Row],[signup_date]]," - ")</f>
        <v>2004</v>
      </c>
      <c r="I674" s="2" t="str">
        <f ca="1">IFERROR(TODAY()-Table1[[#This Row],[last_purchase_date]]," - ")</f>
        <v xml:space="preserve"> - </v>
      </c>
      <c r="J674" s="2">
        <f ca="1">IFERROR(1/Table1[[#This Row],[Days_Since_Last_Purchase]],0)</f>
        <v>0</v>
      </c>
      <c r="K674" s="3" t="str">
        <f t="shared" si="20"/>
        <v>Has Purchased</v>
      </c>
      <c r="L674">
        <v>0</v>
      </c>
      <c r="M674">
        <v>0</v>
      </c>
      <c r="N674">
        <v>0</v>
      </c>
      <c r="O674">
        <v>0</v>
      </c>
      <c r="P674" t="s">
        <v>31</v>
      </c>
      <c r="Q674" t="s">
        <v>80</v>
      </c>
      <c r="R674" t="s">
        <v>48</v>
      </c>
      <c r="S674">
        <v>39</v>
      </c>
      <c r="T674" t="s">
        <v>34</v>
      </c>
      <c r="U674" t="s">
        <v>66</v>
      </c>
      <c r="V674" t="s">
        <v>44</v>
      </c>
      <c r="W674" t="s">
        <v>85</v>
      </c>
      <c r="X674">
        <v>0</v>
      </c>
      <c r="Y674">
        <v>1</v>
      </c>
      <c r="Z674">
        <v>0</v>
      </c>
      <c r="AA674">
        <v>0</v>
      </c>
      <c r="AB674">
        <v>0</v>
      </c>
      <c r="AC674" s="3">
        <v>45456</v>
      </c>
      <c r="AD674" s="2" t="str">
        <f t="shared" si="21"/>
        <v>Contacted</v>
      </c>
      <c r="AE674">
        <v>7</v>
      </c>
      <c r="AF674" t="s">
        <v>38</v>
      </c>
      <c r="AG674" t="b">
        <v>1</v>
      </c>
      <c r="AH674" t="b">
        <v>0</v>
      </c>
      <c r="AI674" t="str">
        <f ca="1">IF(OR(Table1[[#This Row],[is_active]]="FALSE",Table1[[#This Row],[Days_Since_Last_Purchase]]&gt;90),"Churned","Active")</f>
        <v>Churned</v>
      </c>
    </row>
    <row r="675" spans="1:35" x14ac:dyDescent="0.25">
      <c r="A675" t="s">
        <v>748</v>
      </c>
      <c r="B675" s="1">
        <v>44792</v>
      </c>
      <c r="C675" t="str">
        <f>TEXT(Table1[[#This Row],[signup_date]],"yyyy")</f>
        <v>2022</v>
      </c>
      <c r="D675" t="str">
        <f>TEXT(Table1[[#This Row],[signup_date]],"mmm")</f>
        <v>Aug</v>
      </c>
      <c r="E675" s="3">
        <v>45727</v>
      </c>
      <c r="F675" s="3">
        <v>45922</v>
      </c>
      <c r="G675" s="3" t="str">
        <f>TEXT(Table1[[#This Row],[last_purchase_date]],"yyyy")</f>
        <v>2025</v>
      </c>
      <c r="H675" s="2">
        <f ca="1">IFERROR(TODAY()-Table1[[#This Row],[signup_date]]," - ")</f>
        <v>1188</v>
      </c>
      <c r="I675" s="2">
        <f ca="1">IFERROR(TODAY()-Table1[[#This Row],[last_purchase_date]]," - ")</f>
        <v>58</v>
      </c>
      <c r="J675" s="2">
        <f ca="1">IFERROR(1/Table1[[#This Row],[Days_Since_Last_Purchase]],0)</f>
        <v>1.7241379310344827E-2</v>
      </c>
      <c r="K675" s="3" t="str">
        <f t="shared" si="20"/>
        <v>Has Purchased</v>
      </c>
      <c r="L675">
        <v>1</v>
      </c>
      <c r="M675">
        <v>44.7</v>
      </c>
      <c r="N675">
        <v>44.7</v>
      </c>
      <c r="O675">
        <v>32.28</v>
      </c>
      <c r="P675" t="s">
        <v>47</v>
      </c>
      <c r="Q675" t="s">
        <v>69</v>
      </c>
      <c r="R675" t="s">
        <v>48</v>
      </c>
      <c r="S675">
        <v>33</v>
      </c>
      <c r="T675" t="s">
        <v>34</v>
      </c>
      <c r="U675" t="s">
        <v>35</v>
      </c>
      <c r="V675" t="s">
        <v>35</v>
      </c>
      <c r="W675" t="s">
        <v>45</v>
      </c>
      <c r="X675">
        <v>0</v>
      </c>
      <c r="Y675">
        <v>0</v>
      </c>
      <c r="Z675">
        <v>0</v>
      </c>
      <c r="AA675">
        <v>1</v>
      </c>
      <c r="AB675">
        <v>1</v>
      </c>
      <c r="AC675" s="2" t="s">
        <v>2542</v>
      </c>
      <c r="AD675" s="2" t="str">
        <f t="shared" si="21"/>
        <v>Never Contacted</v>
      </c>
      <c r="AE675">
        <v>4</v>
      </c>
      <c r="AF675" t="s">
        <v>73</v>
      </c>
      <c r="AG675" t="b">
        <v>1</v>
      </c>
      <c r="AH675" t="b">
        <v>1</v>
      </c>
      <c r="AI675" t="str">
        <f ca="1">IF(OR(Table1[[#This Row],[is_active]]="FALSE",Table1[[#This Row],[Days_Since_Last_Purchase]]&gt;90),"Churned","Active")</f>
        <v>Active</v>
      </c>
    </row>
    <row r="676" spans="1:35" x14ac:dyDescent="0.25">
      <c r="A676" t="s">
        <v>749</v>
      </c>
      <c r="B676" s="1">
        <v>45139</v>
      </c>
      <c r="C676" t="str">
        <f>TEXT(Table1[[#This Row],[signup_date]],"yyyy")</f>
        <v>2023</v>
      </c>
      <c r="D676" t="str">
        <f>TEXT(Table1[[#This Row],[signup_date]],"mmm")</f>
        <v>Aug</v>
      </c>
      <c r="E676" s="3">
        <v>45790</v>
      </c>
      <c r="F676" s="3">
        <v>45799</v>
      </c>
      <c r="G676" s="3" t="str">
        <f>TEXT(Table1[[#This Row],[last_purchase_date]],"yyyy")</f>
        <v>2025</v>
      </c>
      <c r="H676" s="2">
        <f ca="1">IFERROR(TODAY()-Table1[[#This Row],[signup_date]]," - ")</f>
        <v>841</v>
      </c>
      <c r="I676" s="2">
        <f ca="1">IFERROR(TODAY()-Table1[[#This Row],[last_purchase_date]]," - ")</f>
        <v>181</v>
      </c>
      <c r="J676" s="2">
        <f ca="1">IFERROR(1/Table1[[#This Row],[Days_Since_Last_Purchase]],0)</f>
        <v>5.5248618784530384E-3</v>
      </c>
      <c r="K676" s="3" t="str">
        <f t="shared" si="20"/>
        <v>Has Purchased</v>
      </c>
      <c r="L676">
        <v>4</v>
      </c>
      <c r="M676">
        <v>130.30000000000001</v>
      </c>
      <c r="N676">
        <v>32.58</v>
      </c>
      <c r="O676">
        <v>0.5</v>
      </c>
      <c r="P676" t="s">
        <v>31</v>
      </c>
      <c r="Q676" t="s">
        <v>69</v>
      </c>
      <c r="R676" t="s">
        <v>42</v>
      </c>
      <c r="S676">
        <v>39</v>
      </c>
      <c r="T676" t="s">
        <v>34</v>
      </c>
      <c r="U676" t="s">
        <v>82</v>
      </c>
      <c r="V676" t="s">
        <v>63</v>
      </c>
      <c r="W676" t="s">
        <v>96</v>
      </c>
      <c r="X676">
        <v>1</v>
      </c>
      <c r="Y676">
        <v>0</v>
      </c>
      <c r="Z676">
        <v>0</v>
      </c>
      <c r="AA676">
        <v>0</v>
      </c>
      <c r="AB676">
        <v>1</v>
      </c>
      <c r="AC676" s="3">
        <v>45503</v>
      </c>
      <c r="AD676" s="2" t="str">
        <f t="shared" si="21"/>
        <v>Contacted</v>
      </c>
      <c r="AE676">
        <v>9</v>
      </c>
      <c r="AF676" t="s">
        <v>52</v>
      </c>
      <c r="AG676" t="b">
        <v>1</v>
      </c>
      <c r="AH676" t="b">
        <v>0</v>
      </c>
      <c r="AI676" t="str">
        <f ca="1">IF(OR(Table1[[#This Row],[is_active]]="FALSE",Table1[[#This Row],[Days_Since_Last_Purchase]]&gt;90),"Churned","Active")</f>
        <v>Churned</v>
      </c>
    </row>
    <row r="677" spans="1:35" x14ac:dyDescent="0.25">
      <c r="A677" t="s">
        <v>750</v>
      </c>
      <c r="B677" s="1">
        <v>44800</v>
      </c>
      <c r="C677" t="str">
        <f>TEXT(Table1[[#This Row],[signup_date]],"yyyy")</f>
        <v>2022</v>
      </c>
      <c r="D677" t="str">
        <f>TEXT(Table1[[#This Row],[signup_date]],"mmm")</f>
        <v>Aug</v>
      </c>
      <c r="E677" s="3">
        <v>45859</v>
      </c>
      <c r="F677" s="3">
        <v>45872</v>
      </c>
      <c r="G677" s="3" t="str">
        <f>TEXT(Table1[[#This Row],[last_purchase_date]],"yyyy")</f>
        <v>2025</v>
      </c>
      <c r="H677" s="2">
        <f ca="1">IFERROR(TODAY()-Table1[[#This Row],[signup_date]]," - ")</f>
        <v>1180</v>
      </c>
      <c r="I677" s="2">
        <f ca="1">IFERROR(TODAY()-Table1[[#This Row],[last_purchase_date]]," - ")</f>
        <v>108</v>
      </c>
      <c r="J677" s="2">
        <f ca="1">IFERROR(1/Table1[[#This Row],[Days_Since_Last_Purchase]],0)</f>
        <v>9.2592592592592587E-3</v>
      </c>
      <c r="K677" s="3" t="str">
        <f t="shared" si="20"/>
        <v>Has Purchased</v>
      </c>
      <c r="L677">
        <v>4</v>
      </c>
      <c r="M677">
        <v>420.8</v>
      </c>
      <c r="N677">
        <v>105.2</v>
      </c>
      <c r="O677">
        <v>71.42</v>
      </c>
      <c r="P677" t="s">
        <v>40</v>
      </c>
      <c r="Q677" t="s">
        <v>95</v>
      </c>
      <c r="R677" t="s">
        <v>42</v>
      </c>
      <c r="S677">
        <v>31</v>
      </c>
      <c r="T677" t="s">
        <v>34</v>
      </c>
      <c r="U677" t="s">
        <v>90</v>
      </c>
      <c r="V677" t="s">
        <v>44</v>
      </c>
      <c r="W677" t="s">
        <v>36</v>
      </c>
      <c r="X677">
        <v>0</v>
      </c>
      <c r="Y677">
        <v>0</v>
      </c>
      <c r="Z677">
        <v>1</v>
      </c>
      <c r="AA677">
        <v>0</v>
      </c>
      <c r="AB677">
        <v>1</v>
      </c>
      <c r="AC677" s="3">
        <v>45586</v>
      </c>
      <c r="AD677" s="2" t="str">
        <f t="shared" si="21"/>
        <v>Contacted</v>
      </c>
      <c r="AE677">
        <v>0</v>
      </c>
      <c r="AF677" t="s">
        <v>38</v>
      </c>
      <c r="AG677" t="b">
        <v>0</v>
      </c>
      <c r="AH677" t="b">
        <v>0</v>
      </c>
      <c r="AI677" t="str">
        <f ca="1">IF(OR(Table1[[#This Row],[is_active]]="FALSE",Table1[[#This Row],[Days_Since_Last_Purchase]]&gt;90),"Churned","Active")</f>
        <v>Churned</v>
      </c>
    </row>
    <row r="678" spans="1:35" x14ac:dyDescent="0.25">
      <c r="A678" t="s">
        <v>751</v>
      </c>
      <c r="B678" s="1">
        <v>44400</v>
      </c>
      <c r="C678" t="str">
        <f>TEXT(Table1[[#This Row],[signup_date]],"yyyy")</f>
        <v>2021</v>
      </c>
      <c r="D678" t="str">
        <f>TEXT(Table1[[#This Row],[signup_date]],"mmm")</f>
        <v>Jul</v>
      </c>
      <c r="E678" s="3">
        <v>45887</v>
      </c>
      <c r="F678" s="3">
        <v>45904</v>
      </c>
      <c r="G678" s="3" t="str">
        <f>TEXT(Table1[[#This Row],[last_purchase_date]],"yyyy")</f>
        <v>2025</v>
      </c>
      <c r="H678" s="2">
        <f ca="1">IFERROR(TODAY()-Table1[[#This Row],[signup_date]]," - ")</f>
        <v>1580</v>
      </c>
      <c r="I678" s="2">
        <f ca="1">IFERROR(TODAY()-Table1[[#This Row],[last_purchase_date]]," - ")</f>
        <v>76</v>
      </c>
      <c r="J678" s="2">
        <f ca="1">IFERROR(1/Table1[[#This Row],[Days_Since_Last_Purchase]],0)</f>
        <v>1.3157894736842105E-2</v>
      </c>
      <c r="K678" s="3" t="str">
        <f t="shared" si="20"/>
        <v>Has Purchased</v>
      </c>
      <c r="L678">
        <v>4</v>
      </c>
      <c r="M678">
        <v>248.78</v>
      </c>
      <c r="N678">
        <v>62.2</v>
      </c>
      <c r="O678">
        <v>56.29</v>
      </c>
      <c r="P678" t="s">
        <v>87</v>
      </c>
      <c r="Q678" t="s">
        <v>88</v>
      </c>
      <c r="R678" t="s">
        <v>42</v>
      </c>
      <c r="S678">
        <v>29</v>
      </c>
      <c r="T678" t="s">
        <v>70</v>
      </c>
      <c r="U678" t="s">
        <v>43</v>
      </c>
      <c r="V678" t="s">
        <v>67</v>
      </c>
      <c r="W678" t="s">
        <v>100</v>
      </c>
      <c r="X678">
        <v>0</v>
      </c>
      <c r="Y678">
        <v>0</v>
      </c>
      <c r="Z678">
        <v>0</v>
      </c>
      <c r="AA678">
        <v>1</v>
      </c>
      <c r="AB678">
        <v>2</v>
      </c>
      <c r="AC678" s="3">
        <v>44502</v>
      </c>
      <c r="AD678" s="2" t="str">
        <f t="shared" si="21"/>
        <v>Contacted</v>
      </c>
      <c r="AE678">
        <v>0</v>
      </c>
      <c r="AF678" t="s">
        <v>38</v>
      </c>
      <c r="AG678" t="b">
        <v>1</v>
      </c>
      <c r="AH678" t="b">
        <v>0</v>
      </c>
      <c r="AI678" t="str">
        <f ca="1">IF(OR(Table1[[#This Row],[is_active]]="FALSE",Table1[[#This Row],[Days_Since_Last_Purchase]]&gt;90),"Churned","Active")</f>
        <v>Active</v>
      </c>
    </row>
    <row r="679" spans="1:35" x14ac:dyDescent="0.25">
      <c r="A679" t="s">
        <v>752</v>
      </c>
      <c r="B679" s="1">
        <v>45073</v>
      </c>
      <c r="C679" t="str">
        <f>TEXT(Table1[[#This Row],[signup_date]],"yyyy")</f>
        <v>2023</v>
      </c>
      <c r="D679" t="str">
        <f>TEXT(Table1[[#This Row],[signup_date]],"mmm")</f>
        <v>May</v>
      </c>
      <c r="E679" s="3">
        <v>45934</v>
      </c>
      <c r="F679" s="3">
        <v>45938</v>
      </c>
      <c r="G679" s="3" t="str">
        <f>TEXT(Table1[[#This Row],[last_purchase_date]],"yyyy")</f>
        <v>2025</v>
      </c>
      <c r="H679" s="2">
        <f ca="1">IFERROR(TODAY()-Table1[[#This Row],[signup_date]]," - ")</f>
        <v>907</v>
      </c>
      <c r="I679" s="2">
        <f ca="1">IFERROR(TODAY()-Table1[[#This Row],[last_purchase_date]]," - ")</f>
        <v>42</v>
      </c>
      <c r="J679" s="2">
        <f ca="1">IFERROR(1/Table1[[#This Row],[Days_Since_Last_Purchase]],0)</f>
        <v>2.3809523809523808E-2</v>
      </c>
      <c r="K679" s="3" t="str">
        <f t="shared" si="20"/>
        <v>Has Purchased</v>
      </c>
      <c r="L679">
        <v>1</v>
      </c>
      <c r="M679">
        <v>4.9800000000000004</v>
      </c>
      <c r="N679">
        <v>4.9800000000000004</v>
      </c>
      <c r="O679">
        <v>2.83</v>
      </c>
      <c r="P679" t="s">
        <v>65</v>
      </c>
      <c r="Q679" t="s">
        <v>95</v>
      </c>
      <c r="R679" t="s">
        <v>33</v>
      </c>
      <c r="S679">
        <v>39</v>
      </c>
      <c r="T679" t="s">
        <v>34</v>
      </c>
      <c r="U679" t="s">
        <v>43</v>
      </c>
      <c r="V679" t="s">
        <v>63</v>
      </c>
      <c r="W679" t="s">
        <v>96</v>
      </c>
      <c r="X679">
        <v>0</v>
      </c>
      <c r="Y679">
        <v>0</v>
      </c>
      <c r="Z679">
        <v>0</v>
      </c>
      <c r="AA679">
        <v>0</v>
      </c>
      <c r="AB679">
        <v>0</v>
      </c>
      <c r="AC679" s="3">
        <v>45665</v>
      </c>
      <c r="AD679" s="2" t="str">
        <f t="shared" si="21"/>
        <v>Contacted</v>
      </c>
      <c r="AE679">
        <v>0</v>
      </c>
      <c r="AF679" t="s">
        <v>73</v>
      </c>
      <c r="AG679" t="b">
        <v>1</v>
      </c>
      <c r="AH679" t="b">
        <v>0</v>
      </c>
      <c r="AI679" t="str">
        <f ca="1">IF(OR(Table1[[#This Row],[is_active]]="FALSE",Table1[[#This Row],[Days_Since_Last_Purchase]]&gt;90),"Churned","Active")</f>
        <v>Active</v>
      </c>
    </row>
    <row r="680" spans="1:35" x14ac:dyDescent="0.25">
      <c r="A680" t="s">
        <v>753</v>
      </c>
      <c r="B680" s="1">
        <v>44435</v>
      </c>
      <c r="C680" t="str">
        <f>TEXT(Table1[[#This Row],[signup_date]],"yyyy")</f>
        <v>2021</v>
      </c>
      <c r="D680" t="str">
        <f>TEXT(Table1[[#This Row],[signup_date]],"mmm")</f>
        <v>Aug</v>
      </c>
      <c r="E680" s="3">
        <v>45058</v>
      </c>
      <c r="F680" s="3">
        <v>45106</v>
      </c>
      <c r="G680" s="3" t="str">
        <f>TEXT(Table1[[#This Row],[last_purchase_date]],"yyyy")</f>
        <v>2023</v>
      </c>
      <c r="H680" s="2">
        <f ca="1">IFERROR(TODAY()-Table1[[#This Row],[signup_date]]," - ")</f>
        <v>1545</v>
      </c>
      <c r="I680" s="2">
        <f ca="1">IFERROR(TODAY()-Table1[[#This Row],[last_purchase_date]]," - ")</f>
        <v>874</v>
      </c>
      <c r="J680" s="2">
        <f ca="1">IFERROR(1/Table1[[#This Row],[Days_Since_Last_Purchase]],0)</f>
        <v>1.1441647597254005E-3</v>
      </c>
      <c r="K680" s="3" t="str">
        <f t="shared" si="20"/>
        <v>Has Purchased</v>
      </c>
      <c r="L680">
        <v>5</v>
      </c>
      <c r="M680">
        <v>111.15</v>
      </c>
      <c r="N680">
        <v>22.23</v>
      </c>
      <c r="O680">
        <v>28.75</v>
      </c>
      <c r="P680" t="s">
        <v>31</v>
      </c>
      <c r="Q680" t="s">
        <v>41</v>
      </c>
      <c r="R680" t="s">
        <v>48</v>
      </c>
      <c r="S680">
        <v>25</v>
      </c>
      <c r="T680" t="s">
        <v>70</v>
      </c>
      <c r="U680" t="s">
        <v>50</v>
      </c>
      <c r="V680" t="s">
        <v>35</v>
      </c>
      <c r="W680" t="s">
        <v>51</v>
      </c>
      <c r="X680">
        <v>0</v>
      </c>
      <c r="Y680">
        <v>0</v>
      </c>
      <c r="Z680">
        <v>0</v>
      </c>
      <c r="AA680">
        <v>0</v>
      </c>
      <c r="AB680">
        <v>1</v>
      </c>
      <c r="AC680" s="3">
        <v>45735</v>
      </c>
      <c r="AD680" s="2" t="str">
        <f t="shared" si="21"/>
        <v>Contacted</v>
      </c>
      <c r="AE680">
        <v>0</v>
      </c>
      <c r="AF680" t="s">
        <v>38</v>
      </c>
      <c r="AG680" t="b">
        <v>1</v>
      </c>
      <c r="AH680" t="b">
        <v>1</v>
      </c>
      <c r="AI680" t="str">
        <f ca="1">IF(OR(Table1[[#This Row],[is_active]]="FALSE",Table1[[#This Row],[Days_Since_Last_Purchase]]&gt;90),"Churned","Active")</f>
        <v>Churned</v>
      </c>
    </row>
    <row r="681" spans="1:35" x14ac:dyDescent="0.25">
      <c r="A681" t="s">
        <v>754</v>
      </c>
      <c r="B681" s="1">
        <v>45508</v>
      </c>
      <c r="C681" t="str">
        <f>TEXT(Table1[[#This Row],[signup_date]],"yyyy")</f>
        <v>2024</v>
      </c>
      <c r="D681" t="str">
        <f>TEXT(Table1[[#This Row],[signup_date]],"mmm")</f>
        <v>Aug</v>
      </c>
      <c r="E681" s="3">
        <v>45536</v>
      </c>
      <c r="F681" s="3" t="s">
        <v>2542</v>
      </c>
      <c r="G681" s="3" t="str">
        <f>TEXT(Table1[[#This Row],[last_purchase_date]],"yyyy")</f>
        <v>-</v>
      </c>
      <c r="H681" s="2">
        <f ca="1">IFERROR(TODAY()-Table1[[#This Row],[signup_date]]," - ")</f>
        <v>472</v>
      </c>
      <c r="I681" s="2" t="str">
        <f ca="1">IFERROR(TODAY()-Table1[[#This Row],[last_purchase_date]]," - ")</f>
        <v xml:space="preserve"> - </v>
      </c>
      <c r="J681" s="2">
        <f ca="1">IFERROR(1/Table1[[#This Row],[Days_Since_Last_Purchase]],0)</f>
        <v>0</v>
      </c>
      <c r="K681" s="3" t="str">
        <f t="shared" si="20"/>
        <v>Has Purchased</v>
      </c>
      <c r="L681">
        <v>0</v>
      </c>
      <c r="M681">
        <v>0</v>
      </c>
      <c r="N681">
        <v>0</v>
      </c>
      <c r="O681">
        <v>0</v>
      </c>
      <c r="P681" t="s">
        <v>65</v>
      </c>
      <c r="Q681" t="s">
        <v>95</v>
      </c>
      <c r="R681" t="s">
        <v>48</v>
      </c>
      <c r="S681">
        <v>42</v>
      </c>
      <c r="T681" t="s">
        <v>34</v>
      </c>
      <c r="U681" t="s">
        <v>43</v>
      </c>
      <c r="V681" t="s">
        <v>35</v>
      </c>
      <c r="W681" t="s">
        <v>100</v>
      </c>
      <c r="X681">
        <v>0</v>
      </c>
      <c r="Y681">
        <v>0</v>
      </c>
      <c r="Z681">
        <v>0</v>
      </c>
      <c r="AA681">
        <v>0</v>
      </c>
      <c r="AB681">
        <v>0</v>
      </c>
      <c r="AC681" s="3">
        <v>45523</v>
      </c>
      <c r="AD681" s="2" t="str">
        <f t="shared" si="21"/>
        <v>Contacted</v>
      </c>
      <c r="AE681">
        <v>2</v>
      </c>
      <c r="AF681" t="s">
        <v>73</v>
      </c>
      <c r="AG681" t="b">
        <v>1</v>
      </c>
      <c r="AH681" t="b">
        <v>0</v>
      </c>
      <c r="AI681" t="str">
        <f ca="1">IF(OR(Table1[[#This Row],[is_active]]="FALSE",Table1[[#This Row],[Days_Since_Last_Purchase]]&gt;90),"Churned","Active")</f>
        <v>Churned</v>
      </c>
    </row>
    <row r="682" spans="1:35" x14ac:dyDescent="0.25">
      <c r="A682" t="s">
        <v>755</v>
      </c>
      <c r="B682" s="1">
        <v>45238</v>
      </c>
      <c r="C682" t="str">
        <f>TEXT(Table1[[#This Row],[signup_date]],"yyyy")</f>
        <v>2023</v>
      </c>
      <c r="D682" t="str">
        <f>TEXT(Table1[[#This Row],[signup_date]],"mmm")</f>
        <v>Nov</v>
      </c>
      <c r="E682" s="3">
        <v>45563</v>
      </c>
      <c r="F682" s="3" t="s">
        <v>2542</v>
      </c>
      <c r="G682" s="3" t="str">
        <f>TEXT(Table1[[#This Row],[last_purchase_date]],"yyyy")</f>
        <v>-</v>
      </c>
      <c r="H682" s="2">
        <f ca="1">IFERROR(TODAY()-Table1[[#This Row],[signup_date]]," - ")</f>
        <v>742</v>
      </c>
      <c r="I682" s="2" t="str">
        <f ca="1">IFERROR(TODAY()-Table1[[#This Row],[last_purchase_date]]," - ")</f>
        <v xml:space="preserve"> - </v>
      </c>
      <c r="J682" s="2">
        <f ca="1">IFERROR(1/Table1[[#This Row],[Days_Since_Last_Purchase]],0)</f>
        <v>0</v>
      </c>
      <c r="K682" s="3" t="str">
        <f t="shared" si="20"/>
        <v>Has Purchased</v>
      </c>
      <c r="L682">
        <v>0</v>
      </c>
      <c r="M682">
        <v>0</v>
      </c>
      <c r="N682">
        <v>0</v>
      </c>
      <c r="O682">
        <v>0</v>
      </c>
      <c r="P682" t="s">
        <v>40</v>
      </c>
      <c r="Q682" t="s">
        <v>54</v>
      </c>
      <c r="R682" t="s">
        <v>48</v>
      </c>
      <c r="S682">
        <v>18</v>
      </c>
      <c r="T682" t="s">
        <v>49</v>
      </c>
      <c r="U682" t="s">
        <v>35</v>
      </c>
      <c r="V682" t="s">
        <v>67</v>
      </c>
      <c r="W682" t="s">
        <v>100</v>
      </c>
      <c r="X682">
        <v>0</v>
      </c>
      <c r="Y682">
        <v>0</v>
      </c>
      <c r="Z682">
        <v>0</v>
      </c>
      <c r="AA682">
        <v>0</v>
      </c>
      <c r="AB682">
        <v>0</v>
      </c>
      <c r="AC682" s="2" t="s">
        <v>2542</v>
      </c>
      <c r="AD682" s="2" t="str">
        <f t="shared" si="21"/>
        <v>Never Contacted</v>
      </c>
      <c r="AE682">
        <v>0</v>
      </c>
      <c r="AF682" t="s">
        <v>52</v>
      </c>
      <c r="AG682" t="b">
        <v>1</v>
      </c>
      <c r="AH682" t="b">
        <v>1</v>
      </c>
      <c r="AI682" t="str">
        <f ca="1">IF(OR(Table1[[#This Row],[is_active]]="FALSE",Table1[[#This Row],[Days_Since_Last_Purchase]]&gt;90),"Churned","Active")</f>
        <v>Churned</v>
      </c>
    </row>
    <row r="683" spans="1:35" x14ac:dyDescent="0.25">
      <c r="A683" t="s">
        <v>756</v>
      </c>
      <c r="B683" s="1">
        <v>44328</v>
      </c>
      <c r="C683" t="str">
        <f>TEXT(Table1[[#This Row],[signup_date]],"yyyy")</f>
        <v>2021</v>
      </c>
      <c r="D683" t="str">
        <f>TEXT(Table1[[#This Row],[signup_date]],"mmm")</f>
        <v>May</v>
      </c>
      <c r="E683" s="3">
        <v>45744</v>
      </c>
      <c r="F683" s="3">
        <v>45930</v>
      </c>
      <c r="G683" s="3" t="str">
        <f>TEXT(Table1[[#This Row],[last_purchase_date]],"yyyy")</f>
        <v>2025</v>
      </c>
      <c r="H683" s="2">
        <f ca="1">IFERROR(TODAY()-Table1[[#This Row],[signup_date]]," - ")</f>
        <v>1652</v>
      </c>
      <c r="I683" s="2">
        <f ca="1">IFERROR(TODAY()-Table1[[#This Row],[last_purchase_date]]," - ")</f>
        <v>50</v>
      </c>
      <c r="J683" s="2">
        <f ca="1">IFERROR(1/Table1[[#This Row],[Days_Since_Last_Purchase]],0)</f>
        <v>0.02</v>
      </c>
      <c r="K683" s="3" t="str">
        <f t="shared" si="20"/>
        <v>Has Purchased</v>
      </c>
      <c r="L683">
        <v>1</v>
      </c>
      <c r="M683">
        <v>44.98</v>
      </c>
      <c r="N683">
        <v>44.98</v>
      </c>
      <c r="O683">
        <v>0.5</v>
      </c>
      <c r="P683" t="s">
        <v>87</v>
      </c>
      <c r="Q683" t="s">
        <v>41</v>
      </c>
      <c r="R683" t="s">
        <v>48</v>
      </c>
      <c r="S683">
        <v>38</v>
      </c>
      <c r="T683" t="s">
        <v>34</v>
      </c>
      <c r="U683" t="s">
        <v>35</v>
      </c>
      <c r="V683" t="s">
        <v>44</v>
      </c>
      <c r="W683" t="s">
        <v>57</v>
      </c>
      <c r="X683">
        <v>1</v>
      </c>
      <c r="Y683">
        <v>0</v>
      </c>
      <c r="Z683">
        <v>0</v>
      </c>
      <c r="AA683">
        <v>0</v>
      </c>
      <c r="AB683">
        <v>0</v>
      </c>
      <c r="AC683" s="3">
        <v>45019</v>
      </c>
      <c r="AD683" s="2" t="str">
        <f t="shared" si="21"/>
        <v>Contacted</v>
      </c>
      <c r="AE683">
        <v>9</v>
      </c>
      <c r="AF683" t="s">
        <v>38</v>
      </c>
      <c r="AG683" t="b">
        <v>1</v>
      </c>
      <c r="AH683" t="b">
        <v>0</v>
      </c>
      <c r="AI683" t="str">
        <f ca="1">IF(OR(Table1[[#This Row],[is_active]]="FALSE",Table1[[#This Row],[Days_Since_Last_Purchase]]&gt;90),"Churned","Active")</f>
        <v>Active</v>
      </c>
    </row>
    <row r="684" spans="1:35" x14ac:dyDescent="0.25">
      <c r="A684" t="s">
        <v>757</v>
      </c>
      <c r="B684" s="1">
        <v>45410</v>
      </c>
      <c r="C684" t="str">
        <f>TEXT(Table1[[#This Row],[signup_date]],"yyyy")</f>
        <v>2024</v>
      </c>
      <c r="D684" t="str">
        <f>TEXT(Table1[[#This Row],[signup_date]],"mmm")</f>
        <v>Apr</v>
      </c>
      <c r="E684" s="3">
        <v>45577</v>
      </c>
      <c r="F684" s="3">
        <v>45635</v>
      </c>
      <c r="G684" s="3" t="str">
        <f>TEXT(Table1[[#This Row],[last_purchase_date]],"yyyy")</f>
        <v>2024</v>
      </c>
      <c r="H684" s="2">
        <f ca="1">IFERROR(TODAY()-Table1[[#This Row],[signup_date]]," - ")</f>
        <v>570</v>
      </c>
      <c r="I684" s="2">
        <f ca="1">IFERROR(TODAY()-Table1[[#This Row],[last_purchase_date]]," - ")</f>
        <v>345</v>
      </c>
      <c r="J684" s="2">
        <f ca="1">IFERROR(1/Table1[[#This Row],[Days_Since_Last_Purchase]],0)</f>
        <v>2.8985507246376812E-3</v>
      </c>
      <c r="K684" s="3" t="str">
        <f t="shared" si="20"/>
        <v>Has Purchased</v>
      </c>
      <c r="L684">
        <v>2</v>
      </c>
      <c r="M684">
        <v>150.07</v>
      </c>
      <c r="N684">
        <v>75.040000000000006</v>
      </c>
      <c r="O684">
        <v>98.98</v>
      </c>
      <c r="P684" t="s">
        <v>65</v>
      </c>
      <c r="Q684" t="s">
        <v>88</v>
      </c>
      <c r="R684" t="s">
        <v>48</v>
      </c>
      <c r="S684">
        <v>25</v>
      </c>
      <c r="T684" t="s">
        <v>70</v>
      </c>
      <c r="U684" t="s">
        <v>66</v>
      </c>
      <c r="V684" t="s">
        <v>35</v>
      </c>
      <c r="W684" t="s">
        <v>45</v>
      </c>
      <c r="X684">
        <v>0</v>
      </c>
      <c r="Y684">
        <v>0</v>
      </c>
      <c r="Z684">
        <v>0</v>
      </c>
      <c r="AA684">
        <v>0</v>
      </c>
      <c r="AB684">
        <v>0</v>
      </c>
      <c r="AC684" s="3">
        <v>45609</v>
      </c>
      <c r="AD684" s="2" t="str">
        <f t="shared" si="21"/>
        <v>Contacted</v>
      </c>
      <c r="AE684">
        <v>9</v>
      </c>
      <c r="AF684" t="s">
        <v>73</v>
      </c>
      <c r="AG684" t="b">
        <v>1</v>
      </c>
      <c r="AH684" t="b">
        <v>1</v>
      </c>
      <c r="AI684" t="str">
        <f ca="1">IF(OR(Table1[[#This Row],[is_active]]="FALSE",Table1[[#This Row],[Days_Since_Last_Purchase]]&gt;90),"Churned","Active")</f>
        <v>Churned</v>
      </c>
    </row>
    <row r="685" spans="1:35" x14ac:dyDescent="0.25">
      <c r="A685" t="s">
        <v>758</v>
      </c>
      <c r="B685" s="1">
        <v>43966</v>
      </c>
      <c r="C685" t="str">
        <f>TEXT(Table1[[#This Row],[signup_date]],"yyyy")</f>
        <v>2020</v>
      </c>
      <c r="D685" t="str">
        <f>TEXT(Table1[[#This Row],[signup_date]],"mmm")</f>
        <v>May</v>
      </c>
      <c r="E685" s="3">
        <v>44087</v>
      </c>
      <c r="F685" s="3">
        <v>45661</v>
      </c>
      <c r="G685" s="3" t="str">
        <f>TEXT(Table1[[#This Row],[last_purchase_date]],"yyyy")</f>
        <v>2025</v>
      </c>
      <c r="H685" s="2">
        <f ca="1">IFERROR(TODAY()-Table1[[#This Row],[signup_date]]," - ")</f>
        <v>2014</v>
      </c>
      <c r="I685" s="2">
        <f ca="1">IFERROR(TODAY()-Table1[[#This Row],[last_purchase_date]]," - ")</f>
        <v>319</v>
      </c>
      <c r="J685" s="2">
        <f ca="1">IFERROR(1/Table1[[#This Row],[Days_Since_Last_Purchase]],0)</f>
        <v>3.134796238244514E-3</v>
      </c>
      <c r="K685" s="3" t="str">
        <f t="shared" si="20"/>
        <v>Has Purchased</v>
      </c>
      <c r="L685">
        <v>1</v>
      </c>
      <c r="M685">
        <v>23.59</v>
      </c>
      <c r="N685">
        <v>23.59</v>
      </c>
      <c r="O685">
        <v>44.94</v>
      </c>
      <c r="P685" t="s">
        <v>40</v>
      </c>
      <c r="Q685" t="s">
        <v>54</v>
      </c>
      <c r="R685" t="s">
        <v>33</v>
      </c>
      <c r="S685">
        <v>35</v>
      </c>
      <c r="T685" t="s">
        <v>34</v>
      </c>
      <c r="U685" t="s">
        <v>35</v>
      </c>
      <c r="V685" t="s">
        <v>63</v>
      </c>
      <c r="W685" t="s">
        <v>51</v>
      </c>
      <c r="X685">
        <v>0</v>
      </c>
      <c r="Y685">
        <v>0</v>
      </c>
      <c r="Z685">
        <v>0</v>
      </c>
      <c r="AA685">
        <v>0</v>
      </c>
      <c r="AB685">
        <v>0</v>
      </c>
      <c r="AC685" s="3">
        <v>44779</v>
      </c>
      <c r="AD685" s="2" t="str">
        <f t="shared" si="21"/>
        <v>Contacted</v>
      </c>
      <c r="AE685">
        <v>2</v>
      </c>
      <c r="AF685" t="s">
        <v>52</v>
      </c>
      <c r="AG685" t="b">
        <v>1</v>
      </c>
      <c r="AH685" t="b">
        <v>1</v>
      </c>
      <c r="AI685" t="str">
        <f ca="1">IF(OR(Table1[[#This Row],[is_active]]="FALSE",Table1[[#This Row],[Days_Since_Last_Purchase]]&gt;90),"Churned","Active")</f>
        <v>Churned</v>
      </c>
    </row>
    <row r="686" spans="1:35" x14ac:dyDescent="0.25">
      <c r="A686" t="s">
        <v>759</v>
      </c>
      <c r="B686" s="1">
        <v>44242</v>
      </c>
      <c r="C686" t="str">
        <f>TEXT(Table1[[#This Row],[signup_date]],"yyyy")</f>
        <v>2021</v>
      </c>
      <c r="D686" t="str">
        <f>TEXT(Table1[[#This Row],[signup_date]],"mmm")</f>
        <v>Feb</v>
      </c>
      <c r="E686" s="3">
        <v>45207</v>
      </c>
      <c r="F686" s="3">
        <v>45700</v>
      </c>
      <c r="G686" s="3" t="str">
        <f>TEXT(Table1[[#This Row],[last_purchase_date]],"yyyy")</f>
        <v>2025</v>
      </c>
      <c r="H686" s="2">
        <f ca="1">IFERROR(TODAY()-Table1[[#This Row],[signup_date]]," - ")</f>
        <v>1738</v>
      </c>
      <c r="I686" s="2">
        <f ca="1">IFERROR(TODAY()-Table1[[#This Row],[last_purchase_date]]," - ")</f>
        <v>280</v>
      </c>
      <c r="J686" s="2">
        <f ca="1">IFERROR(1/Table1[[#This Row],[Days_Since_Last_Purchase]],0)</f>
        <v>3.5714285714285713E-3</v>
      </c>
      <c r="K686" s="3" t="str">
        <f t="shared" si="20"/>
        <v>Has Purchased</v>
      </c>
      <c r="L686">
        <v>3</v>
      </c>
      <c r="M686">
        <v>88.92</v>
      </c>
      <c r="N686">
        <v>29.64</v>
      </c>
      <c r="O686">
        <v>29.03</v>
      </c>
      <c r="P686" t="s">
        <v>65</v>
      </c>
      <c r="Q686" t="s">
        <v>69</v>
      </c>
      <c r="R686" t="s">
        <v>42</v>
      </c>
      <c r="S686">
        <v>34</v>
      </c>
      <c r="T686" t="s">
        <v>34</v>
      </c>
      <c r="U686" t="s">
        <v>66</v>
      </c>
      <c r="V686" t="s">
        <v>35</v>
      </c>
      <c r="W686" t="s">
        <v>45</v>
      </c>
      <c r="X686">
        <v>0</v>
      </c>
      <c r="Y686">
        <v>1</v>
      </c>
      <c r="Z686">
        <v>0</v>
      </c>
      <c r="AA686">
        <v>0</v>
      </c>
      <c r="AB686">
        <v>0</v>
      </c>
      <c r="AC686" s="3">
        <v>44382</v>
      </c>
      <c r="AD686" s="2" t="str">
        <f t="shared" si="21"/>
        <v>Contacted</v>
      </c>
      <c r="AE686">
        <v>0</v>
      </c>
      <c r="AF686" t="s">
        <v>38</v>
      </c>
      <c r="AG686" t="b">
        <v>1</v>
      </c>
      <c r="AH686" t="b">
        <v>1</v>
      </c>
      <c r="AI686" t="str">
        <f ca="1">IF(OR(Table1[[#This Row],[is_active]]="FALSE",Table1[[#This Row],[Days_Since_Last_Purchase]]&gt;90),"Churned","Active")</f>
        <v>Churned</v>
      </c>
    </row>
    <row r="687" spans="1:35" x14ac:dyDescent="0.25">
      <c r="A687" t="s">
        <v>760</v>
      </c>
      <c r="B687" s="1">
        <v>44249</v>
      </c>
      <c r="C687" t="str">
        <f>TEXT(Table1[[#This Row],[signup_date]],"yyyy")</f>
        <v>2021</v>
      </c>
      <c r="D687" t="str">
        <f>TEXT(Table1[[#This Row],[signup_date]],"mmm")</f>
        <v>Feb</v>
      </c>
      <c r="E687" s="3">
        <v>45575</v>
      </c>
      <c r="F687" s="3">
        <v>45926</v>
      </c>
      <c r="G687" s="3" t="str">
        <f>TEXT(Table1[[#This Row],[last_purchase_date]],"yyyy")</f>
        <v>2025</v>
      </c>
      <c r="H687" s="2">
        <f ca="1">IFERROR(TODAY()-Table1[[#This Row],[signup_date]]," - ")</f>
        <v>1731</v>
      </c>
      <c r="I687" s="2">
        <f ca="1">IFERROR(TODAY()-Table1[[#This Row],[last_purchase_date]]," - ")</f>
        <v>54</v>
      </c>
      <c r="J687" s="2">
        <f ca="1">IFERROR(1/Table1[[#This Row],[Days_Since_Last_Purchase]],0)</f>
        <v>1.8518518518518517E-2</v>
      </c>
      <c r="K687" s="3" t="str">
        <f t="shared" si="20"/>
        <v>Has Purchased</v>
      </c>
      <c r="L687">
        <v>3</v>
      </c>
      <c r="M687">
        <v>69.459999999999994</v>
      </c>
      <c r="N687">
        <v>23.15</v>
      </c>
      <c r="O687">
        <v>42.97</v>
      </c>
      <c r="P687" t="s">
        <v>31</v>
      </c>
      <c r="Q687" t="s">
        <v>95</v>
      </c>
      <c r="R687" t="s">
        <v>42</v>
      </c>
      <c r="S687">
        <v>18</v>
      </c>
      <c r="T687" t="s">
        <v>49</v>
      </c>
      <c r="U687" t="s">
        <v>50</v>
      </c>
      <c r="V687" t="s">
        <v>63</v>
      </c>
      <c r="W687" t="s">
        <v>36</v>
      </c>
      <c r="X687">
        <v>1</v>
      </c>
      <c r="Y687">
        <v>0</v>
      </c>
      <c r="Z687">
        <v>0</v>
      </c>
      <c r="AA687">
        <v>1</v>
      </c>
      <c r="AB687">
        <v>0</v>
      </c>
      <c r="AC687" s="3">
        <v>45227</v>
      </c>
      <c r="AD687" s="2" t="str">
        <f t="shared" si="21"/>
        <v>Contacted</v>
      </c>
      <c r="AE687">
        <v>0</v>
      </c>
      <c r="AF687" t="s">
        <v>73</v>
      </c>
      <c r="AG687" t="b">
        <v>1</v>
      </c>
      <c r="AH687" t="b">
        <v>1</v>
      </c>
      <c r="AI687" t="str">
        <f ca="1">IF(OR(Table1[[#This Row],[is_active]]="FALSE",Table1[[#This Row],[Days_Since_Last_Purchase]]&gt;90),"Churned","Active")</f>
        <v>Active</v>
      </c>
    </row>
    <row r="688" spans="1:35" x14ac:dyDescent="0.25">
      <c r="A688" t="s">
        <v>761</v>
      </c>
      <c r="B688" s="1">
        <v>44372</v>
      </c>
      <c r="C688" t="str">
        <f>TEXT(Table1[[#This Row],[signup_date]],"yyyy")</f>
        <v>2021</v>
      </c>
      <c r="D688" t="str">
        <f>TEXT(Table1[[#This Row],[signup_date]],"mmm")</f>
        <v>Jun</v>
      </c>
      <c r="E688" s="3">
        <v>44626</v>
      </c>
      <c r="F688" s="3">
        <v>44702</v>
      </c>
      <c r="G688" s="3" t="str">
        <f>TEXT(Table1[[#This Row],[last_purchase_date]],"yyyy")</f>
        <v>2022</v>
      </c>
      <c r="H688" s="2">
        <f ca="1">IFERROR(TODAY()-Table1[[#This Row],[signup_date]]," - ")</f>
        <v>1608</v>
      </c>
      <c r="I688" s="2">
        <f ca="1">IFERROR(TODAY()-Table1[[#This Row],[last_purchase_date]]," - ")</f>
        <v>1278</v>
      </c>
      <c r="J688" s="2">
        <f ca="1">IFERROR(1/Table1[[#This Row],[Days_Since_Last_Purchase]],0)</f>
        <v>7.8247261345852897E-4</v>
      </c>
      <c r="K688" s="3" t="str">
        <f t="shared" si="20"/>
        <v>Has Purchased</v>
      </c>
      <c r="L688">
        <v>2</v>
      </c>
      <c r="M688">
        <v>201.81</v>
      </c>
      <c r="N688">
        <v>100.91</v>
      </c>
      <c r="O688">
        <v>0</v>
      </c>
      <c r="P688" t="s">
        <v>47</v>
      </c>
      <c r="Q688" t="s">
        <v>104</v>
      </c>
      <c r="R688" t="s">
        <v>42</v>
      </c>
      <c r="S688">
        <v>27</v>
      </c>
      <c r="T688" t="s">
        <v>70</v>
      </c>
      <c r="U688" t="s">
        <v>90</v>
      </c>
      <c r="V688" t="s">
        <v>67</v>
      </c>
      <c r="W688" t="s">
        <v>36</v>
      </c>
      <c r="X688">
        <v>0</v>
      </c>
      <c r="Y688">
        <v>0</v>
      </c>
      <c r="Z688">
        <v>1</v>
      </c>
      <c r="AA688">
        <v>0</v>
      </c>
      <c r="AB688">
        <v>1</v>
      </c>
      <c r="AC688" s="3">
        <v>45236</v>
      </c>
      <c r="AD688" s="2" t="str">
        <f t="shared" si="21"/>
        <v>Contacted</v>
      </c>
      <c r="AE688">
        <v>0</v>
      </c>
      <c r="AF688" t="s">
        <v>38</v>
      </c>
      <c r="AG688" t="b">
        <v>1</v>
      </c>
      <c r="AH688" t="b">
        <v>0</v>
      </c>
      <c r="AI688" t="str">
        <f ca="1">IF(OR(Table1[[#This Row],[is_active]]="FALSE",Table1[[#This Row],[Days_Since_Last_Purchase]]&gt;90),"Churned","Active")</f>
        <v>Churned</v>
      </c>
    </row>
    <row r="689" spans="1:35" x14ac:dyDescent="0.25">
      <c r="A689" t="s">
        <v>762</v>
      </c>
      <c r="B689" s="1">
        <v>44355</v>
      </c>
      <c r="C689" t="str">
        <f>TEXT(Table1[[#This Row],[signup_date]],"yyyy")</f>
        <v>2021</v>
      </c>
      <c r="D689" t="str">
        <f>TEXT(Table1[[#This Row],[signup_date]],"mmm")</f>
        <v>Jun</v>
      </c>
      <c r="E689" s="3">
        <v>44575</v>
      </c>
      <c r="F689" s="3">
        <v>45668</v>
      </c>
      <c r="G689" s="3" t="str">
        <f>TEXT(Table1[[#This Row],[last_purchase_date]],"yyyy")</f>
        <v>2025</v>
      </c>
      <c r="H689" s="2">
        <f ca="1">IFERROR(TODAY()-Table1[[#This Row],[signup_date]]," - ")</f>
        <v>1625</v>
      </c>
      <c r="I689" s="2">
        <f ca="1">IFERROR(TODAY()-Table1[[#This Row],[last_purchase_date]]," - ")</f>
        <v>312</v>
      </c>
      <c r="J689" s="2">
        <f ca="1">IFERROR(1/Table1[[#This Row],[Days_Since_Last_Purchase]],0)</f>
        <v>3.205128205128205E-3</v>
      </c>
      <c r="K689" s="3" t="str">
        <f t="shared" si="20"/>
        <v>Has Purchased</v>
      </c>
      <c r="L689">
        <v>1</v>
      </c>
      <c r="M689">
        <v>18.940000000000001</v>
      </c>
      <c r="N689">
        <v>18.940000000000001</v>
      </c>
      <c r="O689">
        <v>9.9700000000000006</v>
      </c>
      <c r="P689" t="s">
        <v>40</v>
      </c>
      <c r="Q689" t="s">
        <v>88</v>
      </c>
      <c r="R689" t="s">
        <v>48</v>
      </c>
      <c r="S689">
        <v>45</v>
      </c>
      <c r="T689" t="s">
        <v>34</v>
      </c>
      <c r="U689" t="s">
        <v>55</v>
      </c>
      <c r="V689" t="s">
        <v>56</v>
      </c>
      <c r="W689" t="s">
        <v>96</v>
      </c>
      <c r="X689">
        <v>0</v>
      </c>
      <c r="Y689">
        <v>0</v>
      </c>
      <c r="Z689">
        <v>0</v>
      </c>
      <c r="AA689">
        <v>0</v>
      </c>
      <c r="AB689">
        <v>0</v>
      </c>
      <c r="AC689" s="2" t="s">
        <v>2542</v>
      </c>
      <c r="AD689" s="2" t="str">
        <f t="shared" si="21"/>
        <v>Never Contacted</v>
      </c>
      <c r="AE689">
        <v>0</v>
      </c>
      <c r="AF689" t="s">
        <v>73</v>
      </c>
      <c r="AG689" t="b">
        <v>1</v>
      </c>
      <c r="AH689" t="b">
        <v>1</v>
      </c>
      <c r="AI689" t="str">
        <f ca="1">IF(OR(Table1[[#This Row],[is_active]]="FALSE",Table1[[#This Row],[Days_Since_Last_Purchase]]&gt;90),"Churned","Active")</f>
        <v>Churned</v>
      </c>
    </row>
    <row r="690" spans="1:35" x14ac:dyDescent="0.25">
      <c r="A690" t="s">
        <v>763</v>
      </c>
      <c r="B690" s="1">
        <v>45416</v>
      </c>
      <c r="C690" t="str">
        <f>TEXT(Table1[[#This Row],[signup_date]],"yyyy")</f>
        <v>2024</v>
      </c>
      <c r="D690" t="str">
        <f>TEXT(Table1[[#This Row],[signup_date]],"mmm")</f>
        <v>May</v>
      </c>
      <c r="E690" s="3">
        <v>45453</v>
      </c>
      <c r="F690" s="3">
        <v>45481</v>
      </c>
      <c r="G690" s="3" t="str">
        <f>TEXT(Table1[[#This Row],[last_purchase_date]],"yyyy")</f>
        <v>2024</v>
      </c>
      <c r="H690" s="2">
        <f ca="1">IFERROR(TODAY()-Table1[[#This Row],[signup_date]]," - ")</f>
        <v>564</v>
      </c>
      <c r="I690" s="2">
        <f ca="1">IFERROR(TODAY()-Table1[[#This Row],[last_purchase_date]]," - ")</f>
        <v>499</v>
      </c>
      <c r="J690" s="2">
        <f ca="1">IFERROR(1/Table1[[#This Row],[Days_Since_Last_Purchase]],0)</f>
        <v>2.004008016032064E-3</v>
      </c>
      <c r="K690" s="3" t="str">
        <f t="shared" si="20"/>
        <v>Has Purchased</v>
      </c>
      <c r="L690">
        <v>3</v>
      </c>
      <c r="M690">
        <v>206.11</v>
      </c>
      <c r="N690">
        <v>68.7</v>
      </c>
      <c r="O690">
        <v>57.71</v>
      </c>
      <c r="P690" t="s">
        <v>59</v>
      </c>
      <c r="Q690" t="s">
        <v>104</v>
      </c>
      <c r="R690" t="s">
        <v>42</v>
      </c>
      <c r="S690">
        <v>20</v>
      </c>
      <c r="T690" t="s">
        <v>70</v>
      </c>
      <c r="U690" t="s">
        <v>43</v>
      </c>
      <c r="V690" t="s">
        <v>35</v>
      </c>
      <c r="W690" t="s">
        <v>57</v>
      </c>
      <c r="X690">
        <v>0</v>
      </c>
      <c r="Y690">
        <v>0</v>
      </c>
      <c r="Z690">
        <v>0</v>
      </c>
      <c r="AA690">
        <v>0</v>
      </c>
      <c r="AB690">
        <v>1</v>
      </c>
      <c r="AC690" s="2" t="s">
        <v>2542</v>
      </c>
      <c r="AD690" s="2" t="str">
        <f t="shared" si="21"/>
        <v>Never Contacted</v>
      </c>
      <c r="AE690">
        <v>2</v>
      </c>
      <c r="AF690" t="s">
        <v>73</v>
      </c>
      <c r="AG690" t="b">
        <v>1</v>
      </c>
      <c r="AH690" t="b">
        <v>0</v>
      </c>
      <c r="AI690" t="str">
        <f ca="1">IF(OR(Table1[[#This Row],[is_active]]="FALSE",Table1[[#This Row],[Days_Since_Last_Purchase]]&gt;90),"Churned","Active")</f>
        <v>Churned</v>
      </c>
    </row>
    <row r="691" spans="1:35" x14ac:dyDescent="0.25">
      <c r="A691" t="s">
        <v>764</v>
      </c>
      <c r="B691" s="1">
        <v>45549</v>
      </c>
      <c r="C691" t="str">
        <f>TEXT(Table1[[#This Row],[signup_date]],"yyyy")</f>
        <v>2024</v>
      </c>
      <c r="D691" t="str">
        <f>TEXT(Table1[[#This Row],[signup_date]],"mmm")</f>
        <v>Sep</v>
      </c>
      <c r="E691" s="3">
        <v>45612</v>
      </c>
      <c r="F691" s="3">
        <v>45728</v>
      </c>
      <c r="G691" s="3" t="str">
        <f>TEXT(Table1[[#This Row],[last_purchase_date]],"yyyy")</f>
        <v>2025</v>
      </c>
      <c r="H691" s="2">
        <f ca="1">IFERROR(TODAY()-Table1[[#This Row],[signup_date]]," - ")</f>
        <v>431</v>
      </c>
      <c r="I691" s="2">
        <f ca="1">IFERROR(TODAY()-Table1[[#This Row],[last_purchase_date]]," - ")</f>
        <v>252</v>
      </c>
      <c r="J691" s="2">
        <f ca="1">IFERROR(1/Table1[[#This Row],[Days_Since_Last_Purchase]],0)</f>
        <v>3.968253968253968E-3</v>
      </c>
      <c r="K691" s="3" t="str">
        <f t="shared" si="20"/>
        <v>Has Purchased</v>
      </c>
      <c r="L691">
        <v>1</v>
      </c>
      <c r="M691">
        <v>125.96</v>
      </c>
      <c r="N691">
        <v>125.96</v>
      </c>
      <c r="O691">
        <v>104.45</v>
      </c>
      <c r="P691" t="s">
        <v>47</v>
      </c>
      <c r="Q691" t="s">
        <v>104</v>
      </c>
      <c r="R691" t="s">
        <v>42</v>
      </c>
      <c r="S691">
        <v>16</v>
      </c>
      <c r="T691" t="s">
        <v>49</v>
      </c>
      <c r="U691" t="s">
        <v>35</v>
      </c>
      <c r="V691" t="s">
        <v>63</v>
      </c>
      <c r="W691" t="s">
        <v>57</v>
      </c>
      <c r="X691">
        <v>1</v>
      </c>
      <c r="Y691">
        <v>0</v>
      </c>
      <c r="Z691">
        <v>0</v>
      </c>
      <c r="AA691">
        <v>0</v>
      </c>
      <c r="AB691">
        <v>0</v>
      </c>
      <c r="AC691" s="3">
        <v>45679</v>
      </c>
      <c r="AD691" s="2" t="str">
        <f t="shared" si="21"/>
        <v>Contacted</v>
      </c>
      <c r="AE691">
        <v>0</v>
      </c>
      <c r="AF691" t="s">
        <v>38</v>
      </c>
      <c r="AG691" t="b">
        <v>1</v>
      </c>
      <c r="AH691" t="b">
        <v>1</v>
      </c>
      <c r="AI691" t="str">
        <f ca="1">IF(OR(Table1[[#This Row],[is_active]]="FALSE",Table1[[#This Row],[Days_Since_Last_Purchase]]&gt;90),"Churned","Active")</f>
        <v>Churned</v>
      </c>
    </row>
    <row r="692" spans="1:35" x14ac:dyDescent="0.25">
      <c r="A692" t="s">
        <v>765</v>
      </c>
      <c r="B692" s="1">
        <v>44623</v>
      </c>
      <c r="C692" t="str">
        <f>TEXT(Table1[[#This Row],[signup_date]],"yyyy")</f>
        <v>2022</v>
      </c>
      <c r="D692" t="str">
        <f>TEXT(Table1[[#This Row],[signup_date]],"mmm")</f>
        <v>Mar</v>
      </c>
      <c r="E692" s="3">
        <v>45898</v>
      </c>
      <c r="F692" s="3">
        <v>45906</v>
      </c>
      <c r="G692" s="3" t="str">
        <f>TEXT(Table1[[#This Row],[last_purchase_date]],"yyyy")</f>
        <v>2025</v>
      </c>
      <c r="H692" s="2">
        <f ca="1">IFERROR(TODAY()-Table1[[#This Row],[signup_date]]," - ")</f>
        <v>1357</v>
      </c>
      <c r="I692" s="2">
        <f ca="1">IFERROR(TODAY()-Table1[[#This Row],[last_purchase_date]]," - ")</f>
        <v>74</v>
      </c>
      <c r="J692" s="2">
        <f ca="1">IFERROR(1/Table1[[#This Row],[Days_Since_Last_Purchase]],0)</f>
        <v>1.3513513513513514E-2</v>
      </c>
      <c r="K692" s="3" t="str">
        <f t="shared" si="20"/>
        <v>Has Purchased</v>
      </c>
      <c r="L692">
        <v>3</v>
      </c>
      <c r="M692">
        <v>54.13</v>
      </c>
      <c r="N692">
        <v>18.04</v>
      </c>
      <c r="O692">
        <v>2.13</v>
      </c>
      <c r="P692" t="s">
        <v>31</v>
      </c>
      <c r="Q692" t="s">
        <v>88</v>
      </c>
      <c r="R692" t="s">
        <v>42</v>
      </c>
      <c r="S692">
        <v>36</v>
      </c>
      <c r="T692" t="s">
        <v>34</v>
      </c>
      <c r="U692" t="s">
        <v>82</v>
      </c>
      <c r="V692" t="s">
        <v>56</v>
      </c>
      <c r="W692" t="s">
        <v>85</v>
      </c>
      <c r="X692">
        <v>1</v>
      </c>
      <c r="Y692">
        <v>1</v>
      </c>
      <c r="Z692">
        <v>0</v>
      </c>
      <c r="AA692">
        <v>1</v>
      </c>
      <c r="AB692">
        <v>1</v>
      </c>
      <c r="AC692" s="3">
        <v>44961</v>
      </c>
      <c r="AD692" s="2" t="str">
        <f t="shared" si="21"/>
        <v>Contacted</v>
      </c>
      <c r="AE692">
        <v>0</v>
      </c>
      <c r="AF692" t="s">
        <v>73</v>
      </c>
      <c r="AG692" t="b">
        <v>1</v>
      </c>
      <c r="AH692" t="b">
        <v>0</v>
      </c>
      <c r="AI692" t="str">
        <f ca="1">IF(OR(Table1[[#This Row],[is_active]]="FALSE",Table1[[#This Row],[Days_Since_Last_Purchase]]&gt;90),"Churned","Active")</f>
        <v>Active</v>
      </c>
    </row>
    <row r="693" spans="1:35" x14ac:dyDescent="0.25">
      <c r="A693" t="s">
        <v>766</v>
      </c>
      <c r="B693" s="1">
        <v>45009</v>
      </c>
      <c r="C693" t="str">
        <f>TEXT(Table1[[#This Row],[signup_date]],"yyyy")</f>
        <v>2023</v>
      </c>
      <c r="D693" t="str">
        <f>TEXT(Table1[[#This Row],[signup_date]],"mmm")</f>
        <v>Mar</v>
      </c>
      <c r="E693" s="3">
        <v>45212</v>
      </c>
      <c r="F693" s="3" t="s">
        <v>2542</v>
      </c>
      <c r="G693" s="3" t="str">
        <f>TEXT(Table1[[#This Row],[last_purchase_date]],"yyyy")</f>
        <v>-</v>
      </c>
      <c r="H693" s="2">
        <f ca="1">IFERROR(TODAY()-Table1[[#This Row],[signup_date]]," - ")</f>
        <v>971</v>
      </c>
      <c r="I693" s="2" t="str">
        <f ca="1">IFERROR(TODAY()-Table1[[#This Row],[last_purchase_date]]," - ")</f>
        <v xml:space="preserve"> - </v>
      </c>
      <c r="J693" s="2">
        <f ca="1">IFERROR(1/Table1[[#This Row],[Days_Since_Last_Purchase]],0)</f>
        <v>0</v>
      </c>
      <c r="K693" s="3" t="str">
        <f t="shared" si="20"/>
        <v>Has Purchased</v>
      </c>
      <c r="L693">
        <v>0</v>
      </c>
      <c r="M693">
        <v>0</v>
      </c>
      <c r="N693">
        <v>0</v>
      </c>
      <c r="O693">
        <v>0</v>
      </c>
      <c r="P693" t="s">
        <v>40</v>
      </c>
      <c r="Q693" t="s">
        <v>69</v>
      </c>
      <c r="R693" t="s">
        <v>33</v>
      </c>
      <c r="S693">
        <v>47</v>
      </c>
      <c r="T693" t="s">
        <v>34</v>
      </c>
      <c r="U693" t="s">
        <v>50</v>
      </c>
      <c r="V693" t="s">
        <v>63</v>
      </c>
      <c r="W693" t="s">
        <v>51</v>
      </c>
      <c r="X693">
        <v>0</v>
      </c>
      <c r="Y693">
        <v>0</v>
      </c>
      <c r="Z693">
        <v>0</v>
      </c>
      <c r="AA693">
        <v>0</v>
      </c>
      <c r="AB693">
        <v>0</v>
      </c>
      <c r="AC693" s="3">
        <v>45507</v>
      </c>
      <c r="AD693" s="2" t="str">
        <f t="shared" si="21"/>
        <v>Contacted</v>
      </c>
      <c r="AE693">
        <v>8</v>
      </c>
      <c r="AF693" t="s">
        <v>38</v>
      </c>
      <c r="AG693" t="b">
        <v>1</v>
      </c>
      <c r="AH693" t="b">
        <v>1</v>
      </c>
      <c r="AI693" t="str">
        <f ca="1">IF(OR(Table1[[#This Row],[is_active]]="FALSE",Table1[[#This Row],[Days_Since_Last_Purchase]]&gt;90),"Churned","Active")</f>
        <v>Churned</v>
      </c>
    </row>
    <row r="694" spans="1:35" x14ac:dyDescent="0.25">
      <c r="A694" t="s">
        <v>767</v>
      </c>
      <c r="B694" s="1">
        <v>45252</v>
      </c>
      <c r="C694" t="str">
        <f>TEXT(Table1[[#This Row],[signup_date]],"yyyy")</f>
        <v>2023</v>
      </c>
      <c r="D694" t="str">
        <f>TEXT(Table1[[#This Row],[signup_date]],"mmm")</f>
        <v>Nov</v>
      </c>
      <c r="E694" s="3">
        <v>45909</v>
      </c>
      <c r="F694" s="3">
        <v>45915</v>
      </c>
      <c r="G694" s="3" t="str">
        <f>TEXT(Table1[[#This Row],[last_purchase_date]],"yyyy")</f>
        <v>2025</v>
      </c>
      <c r="H694" s="2">
        <f ca="1">IFERROR(TODAY()-Table1[[#This Row],[signup_date]]," - ")</f>
        <v>728</v>
      </c>
      <c r="I694" s="2">
        <f ca="1">IFERROR(TODAY()-Table1[[#This Row],[last_purchase_date]]," - ")</f>
        <v>65</v>
      </c>
      <c r="J694" s="2">
        <f ca="1">IFERROR(1/Table1[[#This Row],[Days_Since_Last_Purchase]],0)</f>
        <v>1.5384615384615385E-2</v>
      </c>
      <c r="K694" s="3" t="str">
        <f t="shared" si="20"/>
        <v>Has Purchased</v>
      </c>
      <c r="L694">
        <v>7</v>
      </c>
      <c r="M694">
        <v>7.38</v>
      </c>
      <c r="N694">
        <v>1.05</v>
      </c>
      <c r="O694">
        <v>1.18</v>
      </c>
      <c r="P694" t="s">
        <v>65</v>
      </c>
      <c r="Q694" t="s">
        <v>76</v>
      </c>
      <c r="R694" t="s">
        <v>48</v>
      </c>
      <c r="S694">
        <v>38</v>
      </c>
      <c r="T694" t="s">
        <v>34</v>
      </c>
      <c r="U694" t="s">
        <v>55</v>
      </c>
      <c r="V694" t="s">
        <v>67</v>
      </c>
      <c r="W694" t="s">
        <v>35</v>
      </c>
      <c r="X694">
        <v>0</v>
      </c>
      <c r="Y694">
        <v>0</v>
      </c>
      <c r="Z694">
        <v>0</v>
      </c>
      <c r="AA694">
        <v>2</v>
      </c>
      <c r="AB694">
        <v>1</v>
      </c>
      <c r="AC694" s="3">
        <v>45470</v>
      </c>
      <c r="AD694" s="2" t="str">
        <f t="shared" si="21"/>
        <v>Contacted</v>
      </c>
      <c r="AE694">
        <v>8</v>
      </c>
      <c r="AF694" t="s">
        <v>38</v>
      </c>
      <c r="AG694" t="b">
        <v>0</v>
      </c>
      <c r="AH694" t="b">
        <v>1</v>
      </c>
      <c r="AI694" t="str">
        <f ca="1">IF(OR(Table1[[#This Row],[is_active]]="FALSE",Table1[[#This Row],[Days_Since_Last_Purchase]]&gt;90),"Churned","Active")</f>
        <v>Active</v>
      </c>
    </row>
    <row r="695" spans="1:35" x14ac:dyDescent="0.25">
      <c r="A695" t="s">
        <v>768</v>
      </c>
      <c r="B695" s="1">
        <v>45213</v>
      </c>
      <c r="C695" t="str">
        <f>TEXT(Table1[[#This Row],[signup_date]],"yyyy")</f>
        <v>2023</v>
      </c>
      <c r="D695" t="str">
        <f>TEXT(Table1[[#This Row],[signup_date]],"mmm")</f>
        <v>Oct</v>
      </c>
      <c r="E695" s="3">
        <v>45725</v>
      </c>
      <c r="F695" s="3">
        <v>45755</v>
      </c>
      <c r="G695" s="3" t="str">
        <f>TEXT(Table1[[#This Row],[last_purchase_date]],"yyyy")</f>
        <v>2025</v>
      </c>
      <c r="H695" s="2">
        <f ca="1">IFERROR(TODAY()-Table1[[#This Row],[signup_date]]," - ")</f>
        <v>767</v>
      </c>
      <c r="I695" s="2">
        <f ca="1">IFERROR(TODAY()-Table1[[#This Row],[last_purchase_date]]," - ")</f>
        <v>225</v>
      </c>
      <c r="J695" s="2">
        <f ca="1">IFERROR(1/Table1[[#This Row],[Days_Since_Last_Purchase]],0)</f>
        <v>4.4444444444444444E-3</v>
      </c>
      <c r="K695" s="3" t="str">
        <f t="shared" si="20"/>
        <v>Has Purchased</v>
      </c>
      <c r="L695">
        <v>4</v>
      </c>
      <c r="M695">
        <v>436.7</v>
      </c>
      <c r="N695">
        <v>109.18</v>
      </c>
      <c r="O695">
        <v>181</v>
      </c>
      <c r="P695" t="s">
        <v>65</v>
      </c>
      <c r="Q695" t="s">
        <v>76</v>
      </c>
      <c r="R695" t="s">
        <v>48</v>
      </c>
      <c r="S695">
        <v>49</v>
      </c>
      <c r="T695" t="s">
        <v>34</v>
      </c>
      <c r="U695" t="s">
        <v>50</v>
      </c>
      <c r="V695" t="s">
        <v>35</v>
      </c>
      <c r="W695" t="s">
        <v>36</v>
      </c>
      <c r="X695">
        <v>0</v>
      </c>
      <c r="Y695">
        <v>0</v>
      </c>
      <c r="Z695">
        <v>0</v>
      </c>
      <c r="AA695">
        <v>0</v>
      </c>
      <c r="AB695">
        <v>0</v>
      </c>
      <c r="AC695" s="3">
        <v>45533</v>
      </c>
      <c r="AD695" s="2" t="str">
        <f t="shared" si="21"/>
        <v>Contacted</v>
      </c>
      <c r="AE695">
        <v>0</v>
      </c>
      <c r="AF695" t="s">
        <v>38</v>
      </c>
      <c r="AG695" t="b">
        <v>1</v>
      </c>
      <c r="AH695" t="b">
        <v>0</v>
      </c>
      <c r="AI695" t="str">
        <f ca="1">IF(OR(Table1[[#This Row],[is_active]]="FALSE",Table1[[#This Row],[Days_Since_Last_Purchase]]&gt;90),"Churned","Active")</f>
        <v>Churned</v>
      </c>
    </row>
    <row r="696" spans="1:35" x14ac:dyDescent="0.25">
      <c r="A696" t="s">
        <v>769</v>
      </c>
      <c r="B696" s="1">
        <v>43981</v>
      </c>
      <c r="C696" t="str">
        <f>TEXT(Table1[[#This Row],[signup_date]],"yyyy")</f>
        <v>2020</v>
      </c>
      <c r="D696" t="str">
        <f>TEXT(Table1[[#This Row],[signup_date]],"mmm")</f>
        <v>May</v>
      </c>
      <c r="E696" s="3">
        <v>44281</v>
      </c>
      <c r="F696" s="3">
        <v>45738</v>
      </c>
      <c r="G696" s="3" t="str">
        <f>TEXT(Table1[[#This Row],[last_purchase_date]],"yyyy")</f>
        <v>2025</v>
      </c>
      <c r="H696" s="2">
        <f ca="1">IFERROR(TODAY()-Table1[[#This Row],[signup_date]]," - ")</f>
        <v>1999</v>
      </c>
      <c r="I696" s="2">
        <f ca="1">IFERROR(TODAY()-Table1[[#This Row],[last_purchase_date]]," - ")</f>
        <v>242</v>
      </c>
      <c r="J696" s="2">
        <f ca="1">IFERROR(1/Table1[[#This Row],[Days_Since_Last_Purchase]],0)</f>
        <v>4.1322314049586778E-3</v>
      </c>
      <c r="K696" s="3" t="str">
        <f t="shared" si="20"/>
        <v>Has Purchased</v>
      </c>
      <c r="L696">
        <v>6</v>
      </c>
      <c r="M696">
        <v>619.95000000000005</v>
      </c>
      <c r="N696">
        <v>103.33</v>
      </c>
      <c r="O696">
        <v>152.91</v>
      </c>
      <c r="P696" t="s">
        <v>47</v>
      </c>
      <c r="Q696" t="s">
        <v>60</v>
      </c>
      <c r="R696" t="s">
        <v>48</v>
      </c>
      <c r="S696">
        <v>46</v>
      </c>
      <c r="T696" t="s">
        <v>34</v>
      </c>
      <c r="U696" t="s">
        <v>43</v>
      </c>
      <c r="V696" t="s">
        <v>35</v>
      </c>
      <c r="W696" t="s">
        <v>45</v>
      </c>
      <c r="X696">
        <v>0</v>
      </c>
      <c r="Y696">
        <v>0</v>
      </c>
      <c r="Z696">
        <v>0</v>
      </c>
      <c r="AA696">
        <v>0</v>
      </c>
      <c r="AB696">
        <v>2</v>
      </c>
      <c r="AC696" s="3">
        <v>45058</v>
      </c>
      <c r="AD696" s="2" t="str">
        <f t="shared" si="21"/>
        <v>Contacted</v>
      </c>
      <c r="AE696">
        <v>0</v>
      </c>
      <c r="AF696" t="s">
        <v>38</v>
      </c>
      <c r="AG696" t="b">
        <v>1</v>
      </c>
      <c r="AH696" t="b">
        <v>0</v>
      </c>
      <c r="AI696" t="str">
        <f ca="1">IF(OR(Table1[[#This Row],[is_active]]="FALSE",Table1[[#This Row],[Days_Since_Last_Purchase]]&gt;90),"Churned","Active")</f>
        <v>Churned</v>
      </c>
    </row>
    <row r="697" spans="1:35" x14ac:dyDescent="0.25">
      <c r="A697" t="s">
        <v>770</v>
      </c>
      <c r="B697" s="1">
        <v>45482</v>
      </c>
      <c r="C697" t="str">
        <f>TEXT(Table1[[#This Row],[signup_date]],"yyyy")</f>
        <v>2024</v>
      </c>
      <c r="D697" t="str">
        <f>TEXT(Table1[[#This Row],[signup_date]],"mmm")</f>
        <v>Jul</v>
      </c>
      <c r="E697" s="3">
        <v>45919</v>
      </c>
      <c r="F697" s="3">
        <v>45938</v>
      </c>
      <c r="G697" s="3" t="str">
        <f>TEXT(Table1[[#This Row],[last_purchase_date]],"yyyy")</f>
        <v>2025</v>
      </c>
      <c r="H697" s="2">
        <f ca="1">IFERROR(TODAY()-Table1[[#This Row],[signup_date]]," - ")</f>
        <v>498</v>
      </c>
      <c r="I697" s="2">
        <f ca="1">IFERROR(TODAY()-Table1[[#This Row],[last_purchase_date]]," - ")</f>
        <v>42</v>
      </c>
      <c r="J697" s="2">
        <f ca="1">IFERROR(1/Table1[[#This Row],[Days_Since_Last_Purchase]],0)</f>
        <v>2.3809523809523808E-2</v>
      </c>
      <c r="K697" s="3" t="str">
        <f t="shared" si="20"/>
        <v>Has Purchased</v>
      </c>
      <c r="L697">
        <v>3</v>
      </c>
      <c r="M697">
        <v>441.41</v>
      </c>
      <c r="N697">
        <v>147.13999999999999</v>
      </c>
      <c r="O697">
        <v>35.58</v>
      </c>
      <c r="P697" t="s">
        <v>31</v>
      </c>
      <c r="Q697" t="s">
        <v>80</v>
      </c>
      <c r="R697" t="s">
        <v>48</v>
      </c>
      <c r="S697">
        <v>16</v>
      </c>
      <c r="T697" t="s">
        <v>49</v>
      </c>
      <c r="U697" t="s">
        <v>66</v>
      </c>
      <c r="V697" t="s">
        <v>35</v>
      </c>
      <c r="W697" t="s">
        <v>72</v>
      </c>
      <c r="X697">
        <v>0</v>
      </c>
      <c r="Y697">
        <v>0</v>
      </c>
      <c r="Z697">
        <v>1</v>
      </c>
      <c r="AA697">
        <v>0</v>
      </c>
      <c r="AB697">
        <v>0</v>
      </c>
      <c r="AC697" s="3">
        <v>45754</v>
      </c>
      <c r="AD697" s="2" t="str">
        <f t="shared" si="21"/>
        <v>Contacted</v>
      </c>
      <c r="AE697">
        <v>0</v>
      </c>
      <c r="AF697" t="s">
        <v>52</v>
      </c>
      <c r="AG697" t="b">
        <v>1</v>
      </c>
      <c r="AH697" t="b">
        <v>0</v>
      </c>
      <c r="AI697" t="str">
        <f ca="1">IF(OR(Table1[[#This Row],[is_active]]="FALSE",Table1[[#This Row],[Days_Since_Last_Purchase]]&gt;90),"Churned","Active")</f>
        <v>Active</v>
      </c>
    </row>
    <row r="698" spans="1:35" x14ac:dyDescent="0.25">
      <c r="A698" t="s">
        <v>771</v>
      </c>
      <c r="B698" s="1">
        <v>44374</v>
      </c>
      <c r="C698" t="str">
        <f>TEXT(Table1[[#This Row],[signup_date]],"yyyy")</f>
        <v>2021</v>
      </c>
      <c r="D698" t="str">
        <f>TEXT(Table1[[#This Row],[signup_date]],"mmm")</f>
        <v>Jun</v>
      </c>
      <c r="E698" s="3">
        <v>45216</v>
      </c>
      <c r="F698" s="3">
        <v>45477</v>
      </c>
      <c r="G698" s="3" t="str">
        <f>TEXT(Table1[[#This Row],[last_purchase_date]],"yyyy")</f>
        <v>2024</v>
      </c>
      <c r="H698" s="2">
        <f ca="1">IFERROR(TODAY()-Table1[[#This Row],[signup_date]]," - ")</f>
        <v>1606</v>
      </c>
      <c r="I698" s="2">
        <f ca="1">IFERROR(TODAY()-Table1[[#This Row],[last_purchase_date]]," - ")</f>
        <v>503</v>
      </c>
      <c r="J698" s="2">
        <f ca="1">IFERROR(1/Table1[[#This Row],[Days_Since_Last_Purchase]],0)</f>
        <v>1.9880715705765406E-3</v>
      </c>
      <c r="K698" s="3" t="str">
        <f t="shared" si="20"/>
        <v>Has Purchased</v>
      </c>
      <c r="L698">
        <v>5</v>
      </c>
      <c r="M698">
        <v>238.44</v>
      </c>
      <c r="N698">
        <v>47.69</v>
      </c>
      <c r="O698">
        <v>53.15</v>
      </c>
      <c r="P698" t="s">
        <v>59</v>
      </c>
      <c r="Q698" t="s">
        <v>54</v>
      </c>
      <c r="R698" t="s">
        <v>33</v>
      </c>
      <c r="S698">
        <v>16</v>
      </c>
      <c r="T698" t="s">
        <v>49</v>
      </c>
      <c r="U698" t="s">
        <v>82</v>
      </c>
      <c r="V698" t="s">
        <v>63</v>
      </c>
      <c r="W698" t="s">
        <v>100</v>
      </c>
      <c r="X698">
        <v>0</v>
      </c>
      <c r="Y698">
        <v>0</v>
      </c>
      <c r="Z698">
        <v>0</v>
      </c>
      <c r="AA698">
        <v>0</v>
      </c>
      <c r="AB698">
        <v>1</v>
      </c>
      <c r="AC698" s="3">
        <v>45379</v>
      </c>
      <c r="AD698" s="2" t="str">
        <f t="shared" si="21"/>
        <v>Contacted</v>
      </c>
      <c r="AE698">
        <v>2</v>
      </c>
      <c r="AF698" t="s">
        <v>38</v>
      </c>
      <c r="AG698" t="b">
        <v>0</v>
      </c>
      <c r="AH698" t="b">
        <v>1</v>
      </c>
      <c r="AI698" t="str">
        <f ca="1">IF(OR(Table1[[#This Row],[is_active]]="FALSE",Table1[[#This Row],[Days_Since_Last_Purchase]]&gt;90),"Churned","Active")</f>
        <v>Churned</v>
      </c>
    </row>
    <row r="699" spans="1:35" x14ac:dyDescent="0.25">
      <c r="A699" t="s">
        <v>772</v>
      </c>
      <c r="B699" s="1">
        <v>44427</v>
      </c>
      <c r="C699" t="str">
        <f>TEXT(Table1[[#This Row],[signup_date]],"yyyy")</f>
        <v>2021</v>
      </c>
      <c r="D699" t="str">
        <f>TEXT(Table1[[#This Row],[signup_date]],"mmm")</f>
        <v>Aug</v>
      </c>
      <c r="E699" s="3">
        <v>45630</v>
      </c>
      <c r="F699" s="3">
        <v>45768</v>
      </c>
      <c r="G699" s="3" t="str">
        <f>TEXT(Table1[[#This Row],[last_purchase_date]],"yyyy")</f>
        <v>2025</v>
      </c>
      <c r="H699" s="2">
        <f ca="1">IFERROR(TODAY()-Table1[[#This Row],[signup_date]]," - ")</f>
        <v>1553</v>
      </c>
      <c r="I699" s="2">
        <f ca="1">IFERROR(TODAY()-Table1[[#This Row],[last_purchase_date]]," - ")</f>
        <v>212</v>
      </c>
      <c r="J699" s="2">
        <f ca="1">IFERROR(1/Table1[[#This Row],[Days_Since_Last_Purchase]],0)</f>
        <v>4.7169811320754715E-3</v>
      </c>
      <c r="K699" s="3" t="str">
        <f t="shared" si="20"/>
        <v>Has Purchased</v>
      </c>
      <c r="L699">
        <v>6</v>
      </c>
      <c r="M699">
        <v>404.22</v>
      </c>
      <c r="N699">
        <v>67.37</v>
      </c>
      <c r="O699">
        <v>90.6</v>
      </c>
      <c r="P699" t="s">
        <v>47</v>
      </c>
      <c r="Q699" t="s">
        <v>32</v>
      </c>
      <c r="R699" t="s">
        <v>48</v>
      </c>
      <c r="S699">
        <v>27</v>
      </c>
      <c r="T699" t="s">
        <v>70</v>
      </c>
      <c r="U699" t="s">
        <v>66</v>
      </c>
      <c r="V699" t="s">
        <v>63</v>
      </c>
      <c r="W699" t="s">
        <v>85</v>
      </c>
      <c r="X699">
        <v>0</v>
      </c>
      <c r="Y699">
        <v>0</v>
      </c>
      <c r="Z699">
        <v>0</v>
      </c>
      <c r="AA699">
        <v>1</v>
      </c>
      <c r="AB699">
        <v>3</v>
      </c>
      <c r="AC699" s="3">
        <v>45196</v>
      </c>
      <c r="AD699" s="2" t="str">
        <f t="shared" si="21"/>
        <v>Contacted</v>
      </c>
      <c r="AE699">
        <v>3</v>
      </c>
      <c r="AF699" t="s">
        <v>73</v>
      </c>
      <c r="AG699" t="b">
        <v>0</v>
      </c>
      <c r="AH699" t="b">
        <v>0</v>
      </c>
      <c r="AI699" t="str">
        <f ca="1">IF(OR(Table1[[#This Row],[is_active]]="FALSE",Table1[[#This Row],[Days_Since_Last_Purchase]]&gt;90),"Churned","Active")</f>
        <v>Churned</v>
      </c>
    </row>
    <row r="700" spans="1:35" x14ac:dyDescent="0.25">
      <c r="A700" t="s">
        <v>773</v>
      </c>
      <c r="B700" s="1">
        <v>45574</v>
      </c>
      <c r="C700" t="str">
        <f>TEXT(Table1[[#This Row],[signup_date]],"yyyy")</f>
        <v>2024</v>
      </c>
      <c r="D700" t="str">
        <f>TEXT(Table1[[#This Row],[signup_date]],"mmm")</f>
        <v>Oct</v>
      </c>
      <c r="E700" s="3">
        <v>45845</v>
      </c>
      <c r="F700" s="3">
        <v>45905</v>
      </c>
      <c r="G700" s="3" t="str">
        <f>TEXT(Table1[[#This Row],[last_purchase_date]],"yyyy")</f>
        <v>2025</v>
      </c>
      <c r="H700" s="2">
        <f ca="1">IFERROR(TODAY()-Table1[[#This Row],[signup_date]]," - ")</f>
        <v>406</v>
      </c>
      <c r="I700" s="2">
        <f ca="1">IFERROR(TODAY()-Table1[[#This Row],[last_purchase_date]]," - ")</f>
        <v>75</v>
      </c>
      <c r="J700" s="2">
        <f ca="1">IFERROR(1/Table1[[#This Row],[Days_Since_Last_Purchase]],0)</f>
        <v>1.3333333333333334E-2</v>
      </c>
      <c r="K700" s="3" t="str">
        <f t="shared" si="20"/>
        <v>Has Purchased</v>
      </c>
      <c r="L700">
        <v>3</v>
      </c>
      <c r="M700">
        <v>182.99</v>
      </c>
      <c r="N700">
        <v>61</v>
      </c>
      <c r="O700">
        <v>38.67</v>
      </c>
      <c r="P700" t="s">
        <v>59</v>
      </c>
      <c r="Q700" t="s">
        <v>95</v>
      </c>
      <c r="R700" t="s">
        <v>48</v>
      </c>
      <c r="S700">
        <v>30</v>
      </c>
      <c r="T700" t="s">
        <v>70</v>
      </c>
      <c r="U700" t="s">
        <v>50</v>
      </c>
      <c r="V700" t="s">
        <v>67</v>
      </c>
      <c r="W700" t="s">
        <v>36</v>
      </c>
      <c r="X700">
        <v>0</v>
      </c>
      <c r="Y700">
        <v>0</v>
      </c>
      <c r="Z700">
        <v>0</v>
      </c>
      <c r="AA700">
        <v>0</v>
      </c>
      <c r="AB700">
        <v>2</v>
      </c>
      <c r="AC700" s="2" t="s">
        <v>2542</v>
      </c>
      <c r="AD700" s="2" t="str">
        <f t="shared" si="21"/>
        <v>Never Contacted</v>
      </c>
      <c r="AE700">
        <v>0</v>
      </c>
      <c r="AF700" t="s">
        <v>38</v>
      </c>
      <c r="AG700" t="b">
        <v>1</v>
      </c>
      <c r="AH700" t="b">
        <v>1</v>
      </c>
      <c r="AI700" t="str">
        <f ca="1">IF(OR(Table1[[#This Row],[is_active]]="FALSE",Table1[[#This Row],[Days_Since_Last_Purchase]]&gt;90),"Churned","Active")</f>
        <v>Active</v>
      </c>
    </row>
    <row r="701" spans="1:35" x14ac:dyDescent="0.25">
      <c r="A701" t="s">
        <v>774</v>
      </c>
      <c r="B701" s="1">
        <v>44276</v>
      </c>
      <c r="C701" t="str">
        <f>TEXT(Table1[[#This Row],[signup_date]],"yyyy")</f>
        <v>2021</v>
      </c>
      <c r="D701" t="str">
        <f>TEXT(Table1[[#This Row],[signup_date]],"mmm")</f>
        <v>Mar</v>
      </c>
      <c r="E701" s="3">
        <v>45015</v>
      </c>
      <c r="F701" s="3">
        <v>45444</v>
      </c>
      <c r="G701" s="3" t="str">
        <f>TEXT(Table1[[#This Row],[last_purchase_date]],"yyyy")</f>
        <v>2024</v>
      </c>
      <c r="H701" s="2">
        <f ca="1">IFERROR(TODAY()-Table1[[#This Row],[signup_date]]," - ")</f>
        <v>1704</v>
      </c>
      <c r="I701" s="2">
        <f ca="1">IFERROR(TODAY()-Table1[[#This Row],[last_purchase_date]]," - ")</f>
        <v>536</v>
      </c>
      <c r="J701" s="2">
        <f ca="1">IFERROR(1/Table1[[#This Row],[Days_Since_Last_Purchase]],0)</f>
        <v>1.8656716417910447E-3</v>
      </c>
      <c r="K701" s="3" t="str">
        <f t="shared" si="20"/>
        <v>Has Purchased</v>
      </c>
      <c r="L701">
        <v>2</v>
      </c>
      <c r="M701">
        <v>250.41</v>
      </c>
      <c r="N701">
        <v>125.21</v>
      </c>
      <c r="O701">
        <v>74.53</v>
      </c>
      <c r="P701" t="s">
        <v>65</v>
      </c>
      <c r="Q701" t="s">
        <v>54</v>
      </c>
      <c r="R701" t="s">
        <v>48</v>
      </c>
      <c r="S701">
        <v>40</v>
      </c>
      <c r="T701" t="s">
        <v>34</v>
      </c>
      <c r="U701" t="s">
        <v>82</v>
      </c>
      <c r="V701" t="s">
        <v>56</v>
      </c>
      <c r="W701" t="s">
        <v>85</v>
      </c>
      <c r="X701">
        <v>0</v>
      </c>
      <c r="Y701">
        <v>0</v>
      </c>
      <c r="Z701">
        <v>0</v>
      </c>
      <c r="AA701">
        <v>1</v>
      </c>
      <c r="AB701">
        <v>2</v>
      </c>
      <c r="AC701" s="3">
        <v>44618</v>
      </c>
      <c r="AD701" s="2" t="str">
        <f t="shared" si="21"/>
        <v>Contacted</v>
      </c>
      <c r="AE701">
        <v>0</v>
      </c>
      <c r="AF701" t="s">
        <v>52</v>
      </c>
      <c r="AG701" t="b">
        <v>1</v>
      </c>
      <c r="AH701" t="b">
        <v>0</v>
      </c>
      <c r="AI701" t="str">
        <f ca="1">IF(OR(Table1[[#This Row],[is_active]]="FALSE",Table1[[#This Row],[Days_Since_Last_Purchase]]&gt;90),"Churned","Active")</f>
        <v>Churned</v>
      </c>
    </row>
    <row r="702" spans="1:35" x14ac:dyDescent="0.25">
      <c r="A702" t="s">
        <v>775</v>
      </c>
      <c r="B702" s="1">
        <v>45354</v>
      </c>
      <c r="C702" t="str">
        <f>TEXT(Table1[[#This Row],[signup_date]],"yyyy")</f>
        <v>2024</v>
      </c>
      <c r="D702" t="str">
        <f>TEXT(Table1[[#This Row],[signup_date]],"mmm")</f>
        <v>Mar</v>
      </c>
      <c r="E702" s="3">
        <v>45733</v>
      </c>
      <c r="F702" s="3">
        <v>45845</v>
      </c>
      <c r="G702" s="3" t="str">
        <f>TEXT(Table1[[#This Row],[last_purchase_date]],"yyyy")</f>
        <v>2025</v>
      </c>
      <c r="H702" s="2">
        <f ca="1">IFERROR(TODAY()-Table1[[#This Row],[signup_date]]," - ")</f>
        <v>626</v>
      </c>
      <c r="I702" s="2">
        <f ca="1">IFERROR(TODAY()-Table1[[#This Row],[last_purchase_date]]," - ")</f>
        <v>135</v>
      </c>
      <c r="J702" s="2">
        <f ca="1">IFERROR(1/Table1[[#This Row],[Days_Since_Last_Purchase]],0)</f>
        <v>7.4074074074074077E-3</v>
      </c>
      <c r="K702" s="3" t="str">
        <f t="shared" si="20"/>
        <v>Has Purchased</v>
      </c>
      <c r="L702">
        <v>2</v>
      </c>
      <c r="M702">
        <v>68.58</v>
      </c>
      <c r="N702">
        <v>34.29</v>
      </c>
      <c r="O702">
        <v>48.25</v>
      </c>
      <c r="P702" t="s">
        <v>87</v>
      </c>
      <c r="Q702" t="s">
        <v>88</v>
      </c>
      <c r="R702" t="s">
        <v>48</v>
      </c>
      <c r="S702">
        <v>0</v>
      </c>
      <c r="T702" t="s">
        <v>80</v>
      </c>
      <c r="U702" t="s">
        <v>90</v>
      </c>
      <c r="V702" t="s">
        <v>44</v>
      </c>
      <c r="W702" t="s">
        <v>100</v>
      </c>
      <c r="X702">
        <v>0</v>
      </c>
      <c r="Y702">
        <v>0</v>
      </c>
      <c r="Z702">
        <v>0</v>
      </c>
      <c r="AA702">
        <v>0</v>
      </c>
      <c r="AB702">
        <v>0</v>
      </c>
      <c r="AC702" s="3">
        <v>45510</v>
      </c>
      <c r="AD702" s="2" t="str">
        <f t="shared" si="21"/>
        <v>Contacted</v>
      </c>
      <c r="AE702">
        <v>0</v>
      </c>
      <c r="AF702" t="s">
        <v>52</v>
      </c>
      <c r="AG702" t="b">
        <v>1</v>
      </c>
      <c r="AH702" t="b">
        <v>0</v>
      </c>
      <c r="AI702" t="str">
        <f ca="1">IF(OR(Table1[[#This Row],[is_active]]="FALSE",Table1[[#This Row],[Days_Since_Last_Purchase]]&gt;90),"Churned","Active")</f>
        <v>Churned</v>
      </c>
    </row>
    <row r="703" spans="1:35" x14ac:dyDescent="0.25">
      <c r="A703" t="s">
        <v>776</v>
      </c>
      <c r="B703" s="1">
        <v>43851</v>
      </c>
      <c r="C703" t="str">
        <f>TEXT(Table1[[#This Row],[signup_date]],"yyyy")</f>
        <v>2020</v>
      </c>
      <c r="D703" t="str">
        <f>TEXT(Table1[[#This Row],[signup_date]],"mmm")</f>
        <v>Jan</v>
      </c>
      <c r="E703" s="3">
        <v>43914</v>
      </c>
      <c r="F703" s="3">
        <v>44995</v>
      </c>
      <c r="G703" s="3" t="str">
        <f>TEXT(Table1[[#This Row],[last_purchase_date]],"yyyy")</f>
        <v>2023</v>
      </c>
      <c r="H703" s="2">
        <f ca="1">IFERROR(TODAY()-Table1[[#This Row],[signup_date]]," - ")</f>
        <v>2129</v>
      </c>
      <c r="I703" s="2">
        <f ca="1">IFERROR(TODAY()-Table1[[#This Row],[last_purchase_date]]," - ")</f>
        <v>985</v>
      </c>
      <c r="J703" s="2">
        <f ca="1">IFERROR(1/Table1[[#This Row],[Days_Since_Last_Purchase]],0)</f>
        <v>1.0152284263959391E-3</v>
      </c>
      <c r="K703" s="3" t="str">
        <f t="shared" si="20"/>
        <v>Has Purchased</v>
      </c>
      <c r="L703">
        <v>3</v>
      </c>
      <c r="M703">
        <v>215</v>
      </c>
      <c r="N703">
        <v>71.67</v>
      </c>
      <c r="O703">
        <v>26.78</v>
      </c>
      <c r="P703" t="s">
        <v>65</v>
      </c>
      <c r="Q703" t="s">
        <v>41</v>
      </c>
      <c r="R703" t="s">
        <v>33</v>
      </c>
      <c r="S703">
        <v>38</v>
      </c>
      <c r="T703" t="s">
        <v>34</v>
      </c>
      <c r="U703" t="s">
        <v>90</v>
      </c>
      <c r="V703" t="s">
        <v>44</v>
      </c>
      <c r="W703" t="s">
        <v>72</v>
      </c>
      <c r="X703">
        <v>0</v>
      </c>
      <c r="Y703">
        <v>0</v>
      </c>
      <c r="Z703">
        <v>0</v>
      </c>
      <c r="AA703">
        <v>0</v>
      </c>
      <c r="AB703">
        <v>0</v>
      </c>
      <c r="AC703" s="3">
        <v>45370</v>
      </c>
      <c r="AD703" s="2" t="str">
        <f t="shared" si="21"/>
        <v>Contacted</v>
      </c>
      <c r="AE703">
        <v>6</v>
      </c>
      <c r="AF703" t="s">
        <v>73</v>
      </c>
      <c r="AG703" t="b">
        <v>1</v>
      </c>
      <c r="AH703" t="b">
        <v>0</v>
      </c>
      <c r="AI703" t="str">
        <f ca="1">IF(OR(Table1[[#This Row],[is_active]]="FALSE",Table1[[#This Row],[Days_Since_Last_Purchase]]&gt;90),"Churned","Active")</f>
        <v>Churned</v>
      </c>
    </row>
    <row r="704" spans="1:35" x14ac:dyDescent="0.25">
      <c r="A704" t="s">
        <v>777</v>
      </c>
      <c r="B704" s="1">
        <v>43881</v>
      </c>
      <c r="C704" t="str">
        <f>TEXT(Table1[[#This Row],[signup_date]],"yyyy")</f>
        <v>2020</v>
      </c>
      <c r="D704" t="str">
        <f>TEXT(Table1[[#This Row],[signup_date]],"mmm")</f>
        <v>Feb</v>
      </c>
      <c r="E704" s="3">
        <v>44015</v>
      </c>
      <c r="F704" s="3">
        <v>44831</v>
      </c>
      <c r="G704" s="3" t="str">
        <f>TEXT(Table1[[#This Row],[last_purchase_date]],"yyyy")</f>
        <v>2022</v>
      </c>
      <c r="H704" s="2">
        <f ca="1">IFERROR(TODAY()-Table1[[#This Row],[signup_date]]," - ")</f>
        <v>2099</v>
      </c>
      <c r="I704" s="2">
        <f ca="1">IFERROR(TODAY()-Table1[[#This Row],[last_purchase_date]]," - ")</f>
        <v>1149</v>
      </c>
      <c r="J704" s="2">
        <f ca="1">IFERROR(1/Table1[[#This Row],[Days_Since_Last_Purchase]],0)</f>
        <v>8.703220191470844E-4</v>
      </c>
      <c r="K704" s="3" t="str">
        <f t="shared" si="20"/>
        <v>Has Purchased</v>
      </c>
      <c r="L704">
        <v>4</v>
      </c>
      <c r="M704">
        <v>122.06</v>
      </c>
      <c r="N704">
        <v>30.52</v>
      </c>
      <c r="O704">
        <v>41.56</v>
      </c>
      <c r="P704" t="s">
        <v>31</v>
      </c>
      <c r="Q704" t="s">
        <v>41</v>
      </c>
      <c r="R704" t="s">
        <v>48</v>
      </c>
      <c r="S704">
        <v>28</v>
      </c>
      <c r="T704" t="s">
        <v>70</v>
      </c>
      <c r="U704" t="s">
        <v>82</v>
      </c>
      <c r="V704" t="s">
        <v>35</v>
      </c>
      <c r="W704" t="s">
        <v>72</v>
      </c>
      <c r="X704">
        <v>0</v>
      </c>
      <c r="Y704">
        <v>0</v>
      </c>
      <c r="Z704">
        <v>0</v>
      </c>
      <c r="AA704">
        <v>0</v>
      </c>
      <c r="AB704">
        <v>0</v>
      </c>
      <c r="AC704" s="2" t="s">
        <v>2542</v>
      </c>
      <c r="AD704" s="2" t="str">
        <f t="shared" si="21"/>
        <v>Never Contacted</v>
      </c>
      <c r="AE704">
        <v>2</v>
      </c>
      <c r="AF704" t="s">
        <v>73</v>
      </c>
      <c r="AG704" t="b">
        <v>1</v>
      </c>
      <c r="AH704" t="b">
        <v>0</v>
      </c>
      <c r="AI704" t="str">
        <f ca="1">IF(OR(Table1[[#This Row],[is_active]]="FALSE",Table1[[#This Row],[Days_Since_Last_Purchase]]&gt;90),"Churned","Active")</f>
        <v>Churned</v>
      </c>
    </row>
    <row r="705" spans="1:35" x14ac:dyDescent="0.25">
      <c r="A705" t="s">
        <v>778</v>
      </c>
      <c r="B705" s="1">
        <v>45164</v>
      </c>
      <c r="C705" t="str">
        <f>TEXT(Table1[[#This Row],[signup_date]],"yyyy")</f>
        <v>2023</v>
      </c>
      <c r="D705" t="str">
        <f>TEXT(Table1[[#This Row],[signup_date]],"mmm")</f>
        <v>Aug</v>
      </c>
      <c r="E705" s="3">
        <v>45707</v>
      </c>
      <c r="F705" s="3">
        <v>45744</v>
      </c>
      <c r="G705" s="3" t="str">
        <f>TEXT(Table1[[#This Row],[last_purchase_date]],"yyyy")</f>
        <v>2025</v>
      </c>
      <c r="H705" s="2">
        <f ca="1">IFERROR(TODAY()-Table1[[#This Row],[signup_date]]," - ")</f>
        <v>816</v>
      </c>
      <c r="I705" s="2">
        <f ca="1">IFERROR(TODAY()-Table1[[#This Row],[last_purchase_date]]," - ")</f>
        <v>236</v>
      </c>
      <c r="J705" s="2">
        <f ca="1">IFERROR(1/Table1[[#This Row],[Days_Since_Last_Purchase]],0)</f>
        <v>4.2372881355932203E-3</v>
      </c>
      <c r="K705" s="3" t="str">
        <f t="shared" si="20"/>
        <v>Has Purchased</v>
      </c>
      <c r="L705">
        <v>2</v>
      </c>
      <c r="M705">
        <v>138.59</v>
      </c>
      <c r="N705">
        <v>69.3</v>
      </c>
      <c r="O705">
        <v>96.91</v>
      </c>
      <c r="P705" t="s">
        <v>31</v>
      </c>
      <c r="Q705" t="s">
        <v>88</v>
      </c>
      <c r="R705" t="s">
        <v>48</v>
      </c>
      <c r="S705">
        <v>38</v>
      </c>
      <c r="T705" t="s">
        <v>34</v>
      </c>
      <c r="U705" t="s">
        <v>35</v>
      </c>
      <c r="V705" t="s">
        <v>67</v>
      </c>
      <c r="W705" t="s">
        <v>72</v>
      </c>
      <c r="X705">
        <v>2</v>
      </c>
      <c r="Y705">
        <v>0</v>
      </c>
      <c r="Z705">
        <v>0</v>
      </c>
      <c r="AA705">
        <v>0</v>
      </c>
      <c r="AB705">
        <v>0</v>
      </c>
      <c r="AC705" s="3">
        <v>45744</v>
      </c>
      <c r="AD705" s="2" t="str">
        <f t="shared" si="21"/>
        <v>Contacted</v>
      </c>
      <c r="AE705">
        <v>0</v>
      </c>
      <c r="AF705" t="s">
        <v>52</v>
      </c>
      <c r="AG705" t="b">
        <v>1</v>
      </c>
      <c r="AH705" t="b">
        <v>0</v>
      </c>
      <c r="AI705" t="str">
        <f ca="1">IF(OR(Table1[[#This Row],[is_active]]="FALSE",Table1[[#This Row],[Days_Since_Last_Purchase]]&gt;90),"Churned","Active")</f>
        <v>Churned</v>
      </c>
    </row>
    <row r="706" spans="1:35" x14ac:dyDescent="0.25">
      <c r="A706" t="s">
        <v>779</v>
      </c>
      <c r="B706" s="1">
        <v>44829</v>
      </c>
      <c r="C706" t="str">
        <f>TEXT(Table1[[#This Row],[signup_date]],"yyyy")</f>
        <v>2022</v>
      </c>
      <c r="D706" t="str">
        <f>TEXT(Table1[[#This Row],[signup_date]],"mmm")</f>
        <v>Sep</v>
      </c>
      <c r="E706" s="3">
        <v>44854</v>
      </c>
      <c r="F706" s="3">
        <v>44978</v>
      </c>
      <c r="G706" s="3" t="str">
        <f>TEXT(Table1[[#This Row],[last_purchase_date]],"yyyy")</f>
        <v>2023</v>
      </c>
      <c r="H706" s="2">
        <f ca="1">IFERROR(TODAY()-Table1[[#This Row],[signup_date]]," - ")</f>
        <v>1151</v>
      </c>
      <c r="I706" s="2">
        <f ca="1">IFERROR(TODAY()-Table1[[#This Row],[last_purchase_date]]," - ")</f>
        <v>1002</v>
      </c>
      <c r="J706" s="2">
        <f ca="1">IFERROR(1/Table1[[#This Row],[Days_Since_Last_Purchase]],0)</f>
        <v>9.9800399201596798E-4</v>
      </c>
      <c r="K706" s="3" t="str">
        <f t="shared" ref="K706:K769" si="22">IF(E706="-","Never Purchase","Has Purchased")</f>
        <v>Has Purchased</v>
      </c>
      <c r="L706">
        <v>2</v>
      </c>
      <c r="M706">
        <v>156.4</v>
      </c>
      <c r="N706">
        <v>78.2</v>
      </c>
      <c r="O706">
        <v>126.46</v>
      </c>
      <c r="P706" t="s">
        <v>40</v>
      </c>
      <c r="Q706" t="s">
        <v>54</v>
      </c>
      <c r="R706" t="s">
        <v>48</v>
      </c>
      <c r="S706">
        <v>24</v>
      </c>
      <c r="T706" t="s">
        <v>70</v>
      </c>
      <c r="U706" t="s">
        <v>82</v>
      </c>
      <c r="V706" t="s">
        <v>44</v>
      </c>
      <c r="W706" t="s">
        <v>72</v>
      </c>
      <c r="X706">
        <v>0</v>
      </c>
      <c r="Y706">
        <v>0</v>
      </c>
      <c r="Z706">
        <v>0</v>
      </c>
      <c r="AA706">
        <v>0</v>
      </c>
      <c r="AB706">
        <v>1</v>
      </c>
      <c r="AC706" s="3">
        <v>45299</v>
      </c>
      <c r="AD706" s="2" t="str">
        <f t="shared" si="21"/>
        <v>Contacted</v>
      </c>
      <c r="AE706">
        <v>0</v>
      </c>
      <c r="AF706" t="s">
        <v>73</v>
      </c>
      <c r="AG706" t="b">
        <v>1</v>
      </c>
      <c r="AH706" t="b">
        <v>0</v>
      </c>
      <c r="AI706" t="str">
        <f ca="1">IF(OR(Table1[[#This Row],[is_active]]="FALSE",Table1[[#This Row],[Days_Since_Last_Purchase]]&gt;90),"Churned","Active")</f>
        <v>Churned</v>
      </c>
    </row>
    <row r="707" spans="1:35" x14ac:dyDescent="0.25">
      <c r="A707" t="s">
        <v>780</v>
      </c>
      <c r="B707" s="1">
        <v>44670</v>
      </c>
      <c r="C707" t="str">
        <f>TEXT(Table1[[#This Row],[signup_date]],"yyyy")</f>
        <v>2022</v>
      </c>
      <c r="D707" t="str">
        <f>TEXT(Table1[[#This Row],[signup_date]],"mmm")</f>
        <v>Apr</v>
      </c>
      <c r="E707" s="3">
        <v>44901</v>
      </c>
      <c r="F707" s="3">
        <v>45075</v>
      </c>
      <c r="G707" s="3" t="str">
        <f>TEXT(Table1[[#This Row],[last_purchase_date]],"yyyy")</f>
        <v>2023</v>
      </c>
      <c r="H707" s="2">
        <f ca="1">IFERROR(TODAY()-Table1[[#This Row],[signup_date]]," - ")</f>
        <v>1310</v>
      </c>
      <c r="I707" s="2">
        <f ca="1">IFERROR(TODAY()-Table1[[#This Row],[last_purchase_date]]," - ")</f>
        <v>905</v>
      </c>
      <c r="J707" s="2">
        <f ca="1">IFERROR(1/Table1[[#This Row],[Days_Since_Last_Purchase]],0)</f>
        <v>1.1049723756906078E-3</v>
      </c>
      <c r="K707" s="3" t="str">
        <f t="shared" si="22"/>
        <v>Has Purchased</v>
      </c>
      <c r="L707">
        <v>3</v>
      </c>
      <c r="M707">
        <v>184.85</v>
      </c>
      <c r="N707">
        <v>61.62</v>
      </c>
      <c r="O707">
        <v>25.66</v>
      </c>
      <c r="P707" t="s">
        <v>31</v>
      </c>
      <c r="Q707" t="s">
        <v>41</v>
      </c>
      <c r="R707" t="s">
        <v>48</v>
      </c>
      <c r="S707">
        <v>20</v>
      </c>
      <c r="T707" t="s">
        <v>70</v>
      </c>
      <c r="U707" t="s">
        <v>43</v>
      </c>
      <c r="V707" t="s">
        <v>35</v>
      </c>
      <c r="W707" t="s">
        <v>100</v>
      </c>
      <c r="X707">
        <v>0</v>
      </c>
      <c r="Y707">
        <v>0</v>
      </c>
      <c r="Z707">
        <v>0</v>
      </c>
      <c r="AA707">
        <v>0</v>
      </c>
      <c r="AB707">
        <v>1</v>
      </c>
      <c r="AC707" s="3">
        <v>45645</v>
      </c>
      <c r="AD707" s="2" t="str">
        <f t="shared" ref="AD707:AD770" si="23">IF(AC707="-","Never Contacted","Contacted")</f>
        <v>Contacted</v>
      </c>
      <c r="AE707">
        <v>5</v>
      </c>
      <c r="AF707" t="s">
        <v>38</v>
      </c>
      <c r="AG707" t="b">
        <v>1</v>
      </c>
      <c r="AH707" t="b">
        <v>0</v>
      </c>
      <c r="AI707" t="str">
        <f ca="1">IF(OR(Table1[[#This Row],[is_active]]="FALSE",Table1[[#This Row],[Days_Since_Last_Purchase]]&gt;90),"Churned","Active")</f>
        <v>Churned</v>
      </c>
    </row>
    <row r="708" spans="1:35" x14ac:dyDescent="0.25">
      <c r="A708" t="s">
        <v>781</v>
      </c>
      <c r="B708" s="1">
        <v>44329</v>
      </c>
      <c r="C708" t="str">
        <f>TEXT(Table1[[#This Row],[signup_date]],"yyyy")</f>
        <v>2021</v>
      </c>
      <c r="D708" t="str">
        <f>TEXT(Table1[[#This Row],[signup_date]],"mmm")</f>
        <v>May</v>
      </c>
      <c r="E708" s="3">
        <v>45796</v>
      </c>
      <c r="F708" s="3">
        <v>45851</v>
      </c>
      <c r="G708" s="3" t="str">
        <f>TEXT(Table1[[#This Row],[last_purchase_date]],"yyyy")</f>
        <v>2025</v>
      </c>
      <c r="H708" s="2">
        <f ca="1">IFERROR(TODAY()-Table1[[#This Row],[signup_date]]," - ")</f>
        <v>1651</v>
      </c>
      <c r="I708" s="2">
        <f ca="1">IFERROR(TODAY()-Table1[[#This Row],[last_purchase_date]]," - ")</f>
        <v>129</v>
      </c>
      <c r="J708" s="2">
        <f ca="1">IFERROR(1/Table1[[#This Row],[Days_Since_Last_Purchase]],0)</f>
        <v>7.7519379844961239E-3</v>
      </c>
      <c r="K708" s="3" t="str">
        <f t="shared" si="22"/>
        <v>Has Purchased</v>
      </c>
      <c r="L708">
        <v>1</v>
      </c>
      <c r="M708">
        <v>83.7</v>
      </c>
      <c r="N708">
        <v>83.7</v>
      </c>
      <c r="O708">
        <v>90.89</v>
      </c>
      <c r="P708" t="s">
        <v>65</v>
      </c>
      <c r="Q708" t="s">
        <v>76</v>
      </c>
      <c r="R708" t="s">
        <v>48</v>
      </c>
      <c r="S708">
        <v>18</v>
      </c>
      <c r="T708" t="s">
        <v>49</v>
      </c>
      <c r="U708" t="s">
        <v>35</v>
      </c>
      <c r="V708" t="s">
        <v>35</v>
      </c>
      <c r="W708" t="s">
        <v>51</v>
      </c>
      <c r="X708">
        <v>0</v>
      </c>
      <c r="Y708">
        <v>0</v>
      </c>
      <c r="Z708">
        <v>0</v>
      </c>
      <c r="AA708">
        <v>0</v>
      </c>
      <c r="AB708">
        <v>0</v>
      </c>
      <c r="AC708" s="3">
        <v>45101</v>
      </c>
      <c r="AD708" s="2" t="str">
        <f t="shared" si="23"/>
        <v>Contacted</v>
      </c>
      <c r="AE708">
        <v>2</v>
      </c>
      <c r="AF708" t="s">
        <v>52</v>
      </c>
      <c r="AG708" t="b">
        <v>1</v>
      </c>
      <c r="AH708" t="b">
        <v>1</v>
      </c>
      <c r="AI708" t="str">
        <f ca="1">IF(OR(Table1[[#This Row],[is_active]]="FALSE",Table1[[#This Row],[Days_Since_Last_Purchase]]&gt;90),"Churned","Active")</f>
        <v>Churned</v>
      </c>
    </row>
    <row r="709" spans="1:35" x14ac:dyDescent="0.25">
      <c r="A709" t="s">
        <v>782</v>
      </c>
      <c r="B709" s="1">
        <v>44586</v>
      </c>
      <c r="C709" t="str">
        <f>TEXT(Table1[[#This Row],[signup_date]],"yyyy")</f>
        <v>2022</v>
      </c>
      <c r="D709" t="str">
        <f>TEXT(Table1[[#This Row],[signup_date]],"mmm")</f>
        <v>Jan</v>
      </c>
      <c r="E709" s="3">
        <v>45520</v>
      </c>
      <c r="F709" s="3">
        <v>45691</v>
      </c>
      <c r="G709" s="3" t="str">
        <f>TEXT(Table1[[#This Row],[last_purchase_date]],"yyyy")</f>
        <v>2025</v>
      </c>
      <c r="H709" s="2">
        <f ca="1">IFERROR(TODAY()-Table1[[#This Row],[signup_date]]," - ")</f>
        <v>1394</v>
      </c>
      <c r="I709" s="2">
        <f ca="1">IFERROR(TODAY()-Table1[[#This Row],[last_purchase_date]]," - ")</f>
        <v>289</v>
      </c>
      <c r="J709" s="2">
        <f ca="1">IFERROR(1/Table1[[#This Row],[Days_Since_Last_Purchase]],0)</f>
        <v>3.4602076124567475E-3</v>
      </c>
      <c r="K709" s="3" t="str">
        <f t="shared" si="22"/>
        <v>Has Purchased</v>
      </c>
      <c r="L709">
        <v>1</v>
      </c>
      <c r="M709">
        <v>37.54</v>
      </c>
      <c r="N709">
        <v>37.54</v>
      </c>
      <c r="O709">
        <v>72.22</v>
      </c>
      <c r="P709" t="s">
        <v>65</v>
      </c>
      <c r="Q709" t="s">
        <v>32</v>
      </c>
      <c r="R709" t="s">
        <v>48</v>
      </c>
      <c r="S709">
        <v>20</v>
      </c>
      <c r="T709" t="s">
        <v>70</v>
      </c>
      <c r="U709" t="s">
        <v>43</v>
      </c>
      <c r="V709" t="s">
        <v>44</v>
      </c>
      <c r="W709" t="s">
        <v>45</v>
      </c>
      <c r="X709">
        <v>0</v>
      </c>
      <c r="Y709">
        <v>1</v>
      </c>
      <c r="Z709">
        <v>0</v>
      </c>
      <c r="AA709">
        <v>0</v>
      </c>
      <c r="AB709">
        <v>0</v>
      </c>
      <c r="AC709" s="2" t="s">
        <v>2542</v>
      </c>
      <c r="AD709" s="2" t="str">
        <f t="shared" si="23"/>
        <v>Never Contacted</v>
      </c>
      <c r="AE709">
        <v>0</v>
      </c>
      <c r="AF709" t="s">
        <v>38</v>
      </c>
      <c r="AG709" t="b">
        <v>1</v>
      </c>
      <c r="AH709" t="b">
        <v>1</v>
      </c>
      <c r="AI709" t="str">
        <f ca="1">IF(OR(Table1[[#This Row],[is_active]]="FALSE",Table1[[#This Row],[Days_Since_Last_Purchase]]&gt;90),"Churned","Active")</f>
        <v>Churned</v>
      </c>
    </row>
    <row r="710" spans="1:35" x14ac:dyDescent="0.25">
      <c r="A710" t="s">
        <v>783</v>
      </c>
      <c r="B710" s="1">
        <v>45314</v>
      </c>
      <c r="C710" t="str">
        <f>TEXT(Table1[[#This Row],[signup_date]],"yyyy")</f>
        <v>2024</v>
      </c>
      <c r="D710" t="str">
        <f>TEXT(Table1[[#This Row],[signup_date]],"mmm")</f>
        <v>Jan</v>
      </c>
      <c r="E710" s="3">
        <v>45481</v>
      </c>
      <c r="F710" s="3">
        <v>45860</v>
      </c>
      <c r="G710" s="3" t="str">
        <f>TEXT(Table1[[#This Row],[last_purchase_date]],"yyyy")</f>
        <v>2025</v>
      </c>
      <c r="H710" s="2">
        <f ca="1">IFERROR(TODAY()-Table1[[#This Row],[signup_date]]," - ")</f>
        <v>666</v>
      </c>
      <c r="I710" s="2">
        <f ca="1">IFERROR(TODAY()-Table1[[#This Row],[last_purchase_date]]," - ")</f>
        <v>120</v>
      </c>
      <c r="J710" s="2">
        <f ca="1">IFERROR(1/Table1[[#This Row],[Days_Since_Last_Purchase]],0)</f>
        <v>8.3333333333333332E-3</v>
      </c>
      <c r="K710" s="3" t="str">
        <f t="shared" si="22"/>
        <v>Has Purchased</v>
      </c>
      <c r="L710">
        <v>3</v>
      </c>
      <c r="M710">
        <v>219.05</v>
      </c>
      <c r="N710">
        <v>73.02</v>
      </c>
      <c r="O710">
        <v>65.430000000000007</v>
      </c>
      <c r="P710" t="s">
        <v>47</v>
      </c>
      <c r="Q710" t="s">
        <v>54</v>
      </c>
      <c r="R710" t="s">
        <v>33</v>
      </c>
      <c r="S710">
        <v>30</v>
      </c>
      <c r="T710" t="s">
        <v>70</v>
      </c>
      <c r="U710" t="s">
        <v>55</v>
      </c>
      <c r="V710" t="s">
        <v>56</v>
      </c>
      <c r="W710" t="s">
        <v>57</v>
      </c>
      <c r="X710">
        <v>1</v>
      </c>
      <c r="Y710">
        <v>0</v>
      </c>
      <c r="Z710">
        <v>0</v>
      </c>
      <c r="AA710">
        <v>0</v>
      </c>
      <c r="AB710">
        <v>0</v>
      </c>
      <c r="AC710" s="3">
        <v>45330</v>
      </c>
      <c r="AD710" s="2" t="str">
        <f t="shared" si="23"/>
        <v>Contacted</v>
      </c>
      <c r="AE710">
        <v>0</v>
      </c>
      <c r="AF710" t="s">
        <v>38</v>
      </c>
      <c r="AG710" t="b">
        <v>0</v>
      </c>
      <c r="AH710" t="b">
        <v>0</v>
      </c>
      <c r="AI710" t="str">
        <f ca="1">IF(OR(Table1[[#This Row],[is_active]]="FALSE",Table1[[#This Row],[Days_Since_Last_Purchase]]&gt;90),"Churned","Active")</f>
        <v>Churned</v>
      </c>
    </row>
    <row r="711" spans="1:35" x14ac:dyDescent="0.25">
      <c r="A711" t="s">
        <v>784</v>
      </c>
      <c r="B711" s="1">
        <v>45552</v>
      </c>
      <c r="C711" t="str">
        <f>TEXT(Table1[[#This Row],[signup_date]],"yyyy")</f>
        <v>2024</v>
      </c>
      <c r="D711" t="str">
        <f>TEXT(Table1[[#This Row],[signup_date]],"mmm")</f>
        <v>Sep</v>
      </c>
      <c r="E711" s="3">
        <v>45773</v>
      </c>
      <c r="F711" s="3">
        <v>45904</v>
      </c>
      <c r="G711" s="3" t="str">
        <f>TEXT(Table1[[#This Row],[last_purchase_date]],"yyyy")</f>
        <v>2025</v>
      </c>
      <c r="H711" s="2">
        <f ca="1">IFERROR(TODAY()-Table1[[#This Row],[signup_date]]," - ")</f>
        <v>428</v>
      </c>
      <c r="I711" s="2">
        <f ca="1">IFERROR(TODAY()-Table1[[#This Row],[last_purchase_date]]," - ")</f>
        <v>76</v>
      </c>
      <c r="J711" s="2">
        <f ca="1">IFERROR(1/Table1[[#This Row],[Days_Since_Last_Purchase]],0)</f>
        <v>1.3157894736842105E-2</v>
      </c>
      <c r="K711" s="3" t="str">
        <f t="shared" si="22"/>
        <v>Has Purchased</v>
      </c>
      <c r="L711">
        <v>4</v>
      </c>
      <c r="M711">
        <v>4.43</v>
      </c>
      <c r="N711">
        <v>1.1100000000000001</v>
      </c>
      <c r="O711">
        <v>0.89</v>
      </c>
      <c r="P711" t="s">
        <v>87</v>
      </c>
      <c r="Q711" t="s">
        <v>69</v>
      </c>
      <c r="R711" t="s">
        <v>48</v>
      </c>
      <c r="S711">
        <v>28</v>
      </c>
      <c r="T711" t="s">
        <v>70</v>
      </c>
      <c r="U711" t="s">
        <v>50</v>
      </c>
      <c r="V711" t="s">
        <v>63</v>
      </c>
      <c r="W711" t="s">
        <v>72</v>
      </c>
      <c r="X711">
        <v>0</v>
      </c>
      <c r="Y711">
        <v>0</v>
      </c>
      <c r="Z711">
        <v>1</v>
      </c>
      <c r="AA711">
        <v>1</v>
      </c>
      <c r="AB711">
        <v>0</v>
      </c>
      <c r="AC711" s="3">
        <v>45777</v>
      </c>
      <c r="AD711" s="2" t="str">
        <f t="shared" si="23"/>
        <v>Contacted</v>
      </c>
      <c r="AE711">
        <v>10</v>
      </c>
      <c r="AF711" t="s">
        <v>52</v>
      </c>
      <c r="AG711" t="b">
        <v>1</v>
      </c>
      <c r="AH711" t="b">
        <v>1</v>
      </c>
      <c r="AI711" t="str">
        <f ca="1">IF(OR(Table1[[#This Row],[is_active]]="FALSE",Table1[[#This Row],[Days_Since_Last_Purchase]]&gt;90),"Churned","Active")</f>
        <v>Active</v>
      </c>
    </row>
    <row r="712" spans="1:35" x14ac:dyDescent="0.25">
      <c r="A712" t="s">
        <v>785</v>
      </c>
      <c r="B712" s="1">
        <v>45039</v>
      </c>
      <c r="C712" t="str">
        <f>TEXT(Table1[[#This Row],[signup_date]],"yyyy")</f>
        <v>2023</v>
      </c>
      <c r="D712" t="str">
        <f>TEXT(Table1[[#This Row],[signup_date]],"mmm")</f>
        <v>Apr</v>
      </c>
      <c r="E712" s="3">
        <v>45490</v>
      </c>
      <c r="F712" s="3">
        <v>45751</v>
      </c>
      <c r="G712" s="3" t="str">
        <f>TEXT(Table1[[#This Row],[last_purchase_date]],"yyyy")</f>
        <v>2025</v>
      </c>
      <c r="H712" s="2">
        <f ca="1">IFERROR(TODAY()-Table1[[#This Row],[signup_date]]," - ")</f>
        <v>941</v>
      </c>
      <c r="I712" s="2">
        <f ca="1">IFERROR(TODAY()-Table1[[#This Row],[last_purchase_date]]," - ")</f>
        <v>229</v>
      </c>
      <c r="J712" s="2">
        <f ca="1">IFERROR(1/Table1[[#This Row],[Days_Since_Last_Purchase]],0)</f>
        <v>4.3668122270742356E-3</v>
      </c>
      <c r="K712" s="3" t="str">
        <f t="shared" si="22"/>
        <v>Has Purchased</v>
      </c>
      <c r="L712">
        <v>2</v>
      </c>
      <c r="M712">
        <v>135.66</v>
      </c>
      <c r="N712">
        <v>67.83</v>
      </c>
      <c r="O712">
        <v>118.6</v>
      </c>
      <c r="P712" t="s">
        <v>31</v>
      </c>
      <c r="Q712" t="s">
        <v>60</v>
      </c>
      <c r="R712" t="s">
        <v>48</v>
      </c>
      <c r="S712">
        <v>40</v>
      </c>
      <c r="T712" t="s">
        <v>34</v>
      </c>
      <c r="U712" t="s">
        <v>35</v>
      </c>
      <c r="V712" t="s">
        <v>35</v>
      </c>
      <c r="W712" t="s">
        <v>57</v>
      </c>
      <c r="X712">
        <v>0</v>
      </c>
      <c r="Y712">
        <v>0</v>
      </c>
      <c r="Z712">
        <v>1</v>
      </c>
      <c r="AA712">
        <v>0</v>
      </c>
      <c r="AB712">
        <v>0</v>
      </c>
      <c r="AC712" s="3">
        <v>45679</v>
      </c>
      <c r="AD712" s="2" t="str">
        <f t="shared" si="23"/>
        <v>Contacted</v>
      </c>
      <c r="AE712">
        <v>0</v>
      </c>
      <c r="AF712" t="s">
        <v>38</v>
      </c>
      <c r="AG712" t="b">
        <v>0</v>
      </c>
      <c r="AH712" t="b">
        <v>0</v>
      </c>
      <c r="AI712" t="str">
        <f ca="1">IF(OR(Table1[[#This Row],[is_active]]="FALSE",Table1[[#This Row],[Days_Since_Last_Purchase]]&gt;90),"Churned","Active")</f>
        <v>Churned</v>
      </c>
    </row>
    <row r="713" spans="1:35" x14ac:dyDescent="0.25">
      <c r="A713" t="s">
        <v>786</v>
      </c>
      <c r="B713" s="1">
        <v>44143</v>
      </c>
      <c r="C713" t="str">
        <f>TEXT(Table1[[#This Row],[signup_date]],"yyyy")</f>
        <v>2020</v>
      </c>
      <c r="D713" t="str">
        <f>TEXT(Table1[[#This Row],[signup_date]],"mmm")</f>
        <v>Nov</v>
      </c>
      <c r="E713" s="3">
        <v>44983</v>
      </c>
      <c r="F713" s="3">
        <v>45599</v>
      </c>
      <c r="G713" s="3" t="str">
        <f>TEXT(Table1[[#This Row],[last_purchase_date]],"yyyy")</f>
        <v>2024</v>
      </c>
      <c r="H713" s="2">
        <f ca="1">IFERROR(TODAY()-Table1[[#This Row],[signup_date]]," - ")</f>
        <v>1837</v>
      </c>
      <c r="I713" s="2">
        <f ca="1">IFERROR(TODAY()-Table1[[#This Row],[last_purchase_date]]," - ")</f>
        <v>381</v>
      </c>
      <c r="J713" s="2">
        <f ca="1">IFERROR(1/Table1[[#This Row],[Days_Since_Last_Purchase]],0)</f>
        <v>2.6246719160104987E-3</v>
      </c>
      <c r="K713" s="3" t="str">
        <f t="shared" si="22"/>
        <v>Has Purchased</v>
      </c>
      <c r="L713">
        <v>3</v>
      </c>
      <c r="M713">
        <v>336.06</v>
      </c>
      <c r="N713">
        <v>112.02</v>
      </c>
      <c r="O713">
        <v>126.71</v>
      </c>
      <c r="P713" t="s">
        <v>31</v>
      </c>
      <c r="Q713" t="s">
        <v>69</v>
      </c>
      <c r="R713" t="s">
        <v>33</v>
      </c>
      <c r="S713">
        <v>30</v>
      </c>
      <c r="T713" t="s">
        <v>70</v>
      </c>
      <c r="U713" t="s">
        <v>66</v>
      </c>
      <c r="V713" t="s">
        <v>44</v>
      </c>
      <c r="W713" t="s">
        <v>51</v>
      </c>
      <c r="X713">
        <v>0</v>
      </c>
      <c r="Y713">
        <v>1</v>
      </c>
      <c r="Z713">
        <v>0</v>
      </c>
      <c r="AA713">
        <v>0</v>
      </c>
      <c r="AB713">
        <v>2</v>
      </c>
      <c r="AC713" s="3">
        <v>44393</v>
      </c>
      <c r="AD713" s="2" t="str">
        <f t="shared" si="23"/>
        <v>Contacted</v>
      </c>
      <c r="AE713">
        <v>4</v>
      </c>
      <c r="AF713" t="s">
        <v>38</v>
      </c>
      <c r="AG713" t="b">
        <v>1</v>
      </c>
      <c r="AH713" t="b">
        <v>0</v>
      </c>
      <c r="AI713" t="str">
        <f ca="1">IF(OR(Table1[[#This Row],[is_active]]="FALSE",Table1[[#This Row],[Days_Since_Last_Purchase]]&gt;90),"Churned","Active")</f>
        <v>Churned</v>
      </c>
    </row>
    <row r="714" spans="1:35" x14ac:dyDescent="0.25">
      <c r="A714" t="s">
        <v>787</v>
      </c>
      <c r="B714" s="1">
        <v>44739</v>
      </c>
      <c r="C714" t="str">
        <f>TEXT(Table1[[#This Row],[signup_date]],"yyyy")</f>
        <v>2022</v>
      </c>
      <c r="D714" t="str">
        <f>TEXT(Table1[[#This Row],[signup_date]],"mmm")</f>
        <v>Jun</v>
      </c>
      <c r="E714" s="3">
        <v>45098</v>
      </c>
      <c r="F714" s="3">
        <v>45902</v>
      </c>
      <c r="G714" s="3" t="str">
        <f>TEXT(Table1[[#This Row],[last_purchase_date]],"yyyy")</f>
        <v>2025</v>
      </c>
      <c r="H714" s="2">
        <f ca="1">IFERROR(TODAY()-Table1[[#This Row],[signup_date]]," - ")</f>
        <v>1241</v>
      </c>
      <c r="I714" s="2">
        <f ca="1">IFERROR(TODAY()-Table1[[#This Row],[last_purchase_date]]," - ")</f>
        <v>78</v>
      </c>
      <c r="J714" s="2">
        <f ca="1">IFERROR(1/Table1[[#This Row],[Days_Since_Last_Purchase]],0)</f>
        <v>1.282051282051282E-2</v>
      </c>
      <c r="K714" s="3" t="str">
        <f t="shared" si="22"/>
        <v>Has Purchased</v>
      </c>
      <c r="L714">
        <v>5</v>
      </c>
      <c r="M714">
        <v>398.16</v>
      </c>
      <c r="N714">
        <v>79.63</v>
      </c>
      <c r="O714">
        <v>68.86</v>
      </c>
      <c r="P714" t="s">
        <v>59</v>
      </c>
      <c r="Q714" t="s">
        <v>62</v>
      </c>
      <c r="R714" t="s">
        <v>33</v>
      </c>
      <c r="S714">
        <v>16</v>
      </c>
      <c r="T714" t="s">
        <v>49</v>
      </c>
      <c r="U714" t="s">
        <v>35</v>
      </c>
      <c r="V714" t="s">
        <v>63</v>
      </c>
      <c r="W714" t="s">
        <v>45</v>
      </c>
      <c r="X714">
        <v>0</v>
      </c>
      <c r="Y714">
        <v>0</v>
      </c>
      <c r="Z714">
        <v>0</v>
      </c>
      <c r="AA714">
        <v>0</v>
      </c>
      <c r="AB714">
        <v>2</v>
      </c>
      <c r="AC714" s="2" t="s">
        <v>2542</v>
      </c>
      <c r="AD714" s="2" t="str">
        <f t="shared" si="23"/>
        <v>Never Contacted</v>
      </c>
      <c r="AE714">
        <v>1</v>
      </c>
      <c r="AF714" t="s">
        <v>52</v>
      </c>
      <c r="AG714" t="b">
        <v>1</v>
      </c>
      <c r="AH714" t="b">
        <v>0</v>
      </c>
      <c r="AI714" t="str">
        <f ca="1">IF(OR(Table1[[#This Row],[is_active]]="FALSE",Table1[[#This Row],[Days_Since_Last_Purchase]]&gt;90),"Churned","Active")</f>
        <v>Active</v>
      </c>
    </row>
    <row r="715" spans="1:35" x14ac:dyDescent="0.25">
      <c r="A715" t="s">
        <v>788</v>
      </c>
      <c r="B715" s="1">
        <v>44886</v>
      </c>
      <c r="C715" t="str">
        <f>TEXT(Table1[[#This Row],[signup_date]],"yyyy")</f>
        <v>2022</v>
      </c>
      <c r="D715" t="str">
        <f>TEXT(Table1[[#This Row],[signup_date]],"mmm")</f>
        <v>Nov</v>
      </c>
      <c r="E715" s="3">
        <v>45342</v>
      </c>
      <c r="F715" s="3">
        <v>45635</v>
      </c>
      <c r="G715" s="3" t="str">
        <f>TEXT(Table1[[#This Row],[last_purchase_date]],"yyyy")</f>
        <v>2024</v>
      </c>
      <c r="H715" s="2">
        <f ca="1">IFERROR(TODAY()-Table1[[#This Row],[signup_date]]," - ")</f>
        <v>1094</v>
      </c>
      <c r="I715" s="2">
        <f ca="1">IFERROR(TODAY()-Table1[[#This Row],[last_purchase_date]]," - ")</f>
        <v>345</v>
      </c>
      <c r="J715" s="2">
        <f ca="1">IFERROR(1/Table1[[#This Row],[Days_Since_Last_Purchase]],0)</f>
        <v>2.8985507246376812E-3</v>
      </c>
      <c r="K715" s="3" t="str">
        <f t="shared" si="22"/>
        <v>Has Purchased</v>
      </c>
      <c r="L715">
        <v>2</v>
      </c>
      <c r="M715">
        <v>192.52</v>
      </c>
      <c r="N715">
        <v>96.26</v>
      </c>
      <c r="O715">
        <v>57.86</v>
      </c>
      <c r="P715" t="s">
        <v>31</v>
      </c>
      <c r="Q715" t="s">
        <v>32</v>
      </c>
      <c r="R715" t="s">
        <v>48</v>
      </c>
      <c r="S715">
        <v>47</v>
      </c>
      <c r="T715" t="s">
        <v>34</v>
      </c>
      <c r="U715" t="s">
        <v>66</v>
      </c>
      <c r="V715" t="s">
        <v>35</v>
      </c>
      <c r="W715" t="s">
        <v>57</v>
      </c>
      <c r="X715">
        <v>1</v>
      </c>
      <c r="Y715">
        <v>0</v>
      </c>
      <c r="Z715">
        <v>0</v>
      </c>
      <c r="AA715">
        <v>0</v>
      </c>
      <c r="AB715">
        <v>0</v>
      </c>
      <c r="AC715" s="3">
        <v>45376</v>
      </c>
      <c r="AD715" s="2" t="str">
        <f t="shared" si="23"/>
        <v>Contacted</v>
      </c>
      <c r="AE715">
        <v>0</v>
      </c>
      <c r="AF715" t="s">
        <v>52</v>
      </c>
      <c r="AG715" t="b">
        <v>1</v>
      </c>
      <c r="AH715" t="b">
        <v>0</v>
      </c>
      <c r="AI715" t="str">
        <f ca="1">IF(OR(Table1[[#This Row],[is_active]]="FALSE",Table1[[#This Row],[Days_Since_Last_Purchase]]&gt;90),"Churned","Active")</f>
        <v>Churned</v>
      </c>
    </row>
    <row r="716" spans="1:35" x14ac:dyDescent="0.25">
      <c r="A716" t="s">
        <v>789</v>
      </c>
      <c r="B716" s="1">
        <v>45404</v>
      </c>
      <c r="C716" t="str">
        <f>TEXT(Table1[[#This Row],[signup_date]],"yyyy")</f>
        <v>2024</v>
      </c>
      <c r="D716" t="str">
        <f>TEXT(Table1[[#This Row],[signup_date]],"mmm")</f>
        <v>Apr</v>
      </c>
      <c r="E716" s="3">
        <v>45806</v>
      </c>
      <c r="F716" s="3">
        <v>45935</v>
      </c>
      <c r="G716" s="3" t="str">
        <f>TEXT(Table1[[#This Row],[last_purchase_date]],"yyyy")</f>
        <v>2025</v>
      </c>
      <c r="H716" s="2">
        <f ca="1">IFERROR(TODAY()-Table1[[#This Row],[signup_date]]," - ")</f>
        <v>576</v>
      </c>
      <c r="I716" s="2">
        <f ca="1">IFERROR(TODAY()-Table1[[#This Row],[last_purchase_date]]," - ")</f>
        <v>45</v>
      </c>
      <c r="J716" s="2">
        <f ca="1">IFERROR(1/Table1[[#This Row],[Days_Since_Last_Purchase]],0)</f>
        <v>2.2222222222222223E-2</v>
      </c>
      <c r="K716" s="3" t="str">
        <f t="shared" si="22"/>
        <v>Has Purchased</v>
      </c>
      <c r="L716">
        <v>3</v>
      </c>
      <c r="M716">
        <v>83.2</v>
      </c>
      <c r="N716">
        <v>27.73</v>
      </c>
      <c r="O716">
        <v>34.630000000000003</v>
      </c>
      <c r="P716" t="s">
        <v>31</v>
      </c>
      <c r="Q716" t="s">
        <v>62</v>
      </c>
      <c r="R716" t="s">
        <v>33</v>
      </c>
      <c r="S716">
        <v>36</v>
      </c>
      <c r="T716" t="s">
        <v>34</v>
      </c>
      <c r="U716" t="s">
        <v>35</v>
      </c>
      <c r="V716" t="s">
        <v>56</v>
      </c>
      <c r="W716" t="s">
        <v>100</v>
      </c>
      <c r="X716">
        <v>0</v>
      </c>
      <c r="Y716">
        <v>0</v>
      </c>
      <c r="Z716">
        <v>0</v>
      </c>
      <c r="AA716">
        <v>0</v>
      </c>
      <c r="AB716">
        <v>0</v>
      </c>
      <c r="AC716" s="3">
        <v>45412</v>
      </c>
      <c r="AD716" s="2" t="str">
        <f t="shared" si="23"/>
        <v>Contacted</v>
      </c>
      <c r="AE716">
        <v>6</v>
      </c>
      <c r="AF716" t="s">
        <v>73</v>
      </c>
      <c r="AG716" t="b">
        <v>1</v>
      </c>
      <c r="AH716" t="b">
        <v>0</v>
      </c>
      <c r="AI716" t="str">
        <f ca="1">IF(OR(Table1[[#This Row],[is_active]]="FALSE",Table1[[#This Row],[Days_Since_Last_Purchase]]&gt;90),"Churned","Active")</f>
        <v>Active</v>
      </c>
    </row>
    <row r="717" spans="1:35" x14ac:dyDescent="0.25">
      <c r="A717" t="s">
        <v>790</v>
      </c>
      <c r="B717" s="1">
        <v>45203</v>
      </c>
      <c r="C717" t="str">
        <f>TEXT(Table1[[#This Row],[signup_date]],"yyyy")</f>
        <v>2023</v>
      </c>
      <c r="D717" t="str">
        <f>TEXT(Table1[[#This Row],[signup_date]],"mmm")</f>
        <v>Oct</v>
      </c>
      <c r="E717" s="3" t="s">
        <v>2542</v>
      </c>
      <c r="F717" s="3" t="s">
        <v>2542</v>
      </c>
      <c r="G717" s="3" t="str">
        <f>TEXT(Table1[[#This Row],[last_purchase_date]],"yyyy")</f>
        <v>-</v>
      </c>
      <c r="H717" s="2">
        <f ca="1">IFERROR(TODAY()-Table1[[#This Row],[signup_date]]," - ")</f>
        <v>777</v>
      </c>
      <c r="I717" s="2" t="str">
        <f ca="1">IFERROR(TODAY()-Table1[[#This Row],[last_purchase_date]]," - ")</f>
        <v xml:space="preserve"> - </v>
      </c>
      <c r="J717" s="2">
        <f ca="1">IFERROR(1/Table1[[#This Row],[Days_Since_Last_Purchase]],0)</f>
        <v>0</v>
      </c>
      <c r="K717" s="3" t="str">
        <f t="shared" si="22"/>
        <v>Never Purchase</v>
      </c>
      <c r="L717">
        <v>0</v>
      </c>
      <c r="M717">
        <v>0</v>
      </c>
      <c r="N717">
        <v>0</v>
      </c>
      <c r="O717">
        <v>0</v>
      </c>
      <c r="P717" t="s">
        <v>47</v>
      </c>
      <c r="Q717" t="s">
        <v>104</v>
      </c>
      <c r="R717" t="s">
        <v>33</v>
      </c>
      <c r="S717">
        <v>27</v>
      </c>
      <c r="T717" t="s">
        <v>70</v>
      </c>
      <c r="U717" t="s">
        <v>90</v>
      </c>
      <c r="V717" t="s">
        <v>44</v>
      </c>
      <c r="W717" t="s">
        <v>57</v>
      </c>
      <c r="X717">
        <v>0</v>
      </c>
      <c r="Y717">
        <v>1</v>
      </c>
      <c r="Z717">
        <v>0</v>
      </c>
      <c r="AA717">
        <v>0</v>
      </c>
      <c r="AB717">
        <v>0</v>
      </c>
      <c r="AC717" s="3">
        <v>45252</v>
      </c>
      <c r="AD717" s="2" t="str">
        <f t="shared" si="23"/>
        <v>Contacted</v>
      </c>
      <c r="AE717">
        <v>0</v>
      </c>
      <c r="AF717" t="s">
        <v>38</v>
      </c>
      <c r="AG717" t="b">
        <v>1</v>
      </c>
      <c r="AH717" t="b">
        <v>0</v>
      </c>
      <c r="AI717" t="str">
        <f ca="1">IF(OR(Table1[[#This Row],[is_active]]="FALSE",Table1[[#This Row],[Days_Since_Last_Purchase]]&gt;90),"Churned","Active")</f>
        <v>Churned</v>
      </c>
    </row>
    <row r="718" spans="1:35" x14ac:dyDescent="0.25">
      <c r="A718" t="s">
        <v>791</v>
      </c>
      <c r="B718" s="1">
        <v>45590</v>
      </c>
      <c r="C718" t="str">
        <f>TEXT(Table1[[#This Row],[signup_date]],"yyyy")</f>
        <v>2024</v>
      </c>
      <c r="D718" t="str">
        <f>TEXT(Table1[[#This Row],[signup_date]],"mmm")</f>
        <v>Oct</v>
      </c>
      <c r="E718" s="3">
        <v>45623</v>
      </c>
      <c r="F718" s="3">
        <v>45794</v>
      </c>
      <c r="G718" s="3" t="str">
        <f>TEXT(Table1[[#This Row],[last_purchase_date]],"yyyy")</f>
        <v>2025</v>
      </c>
      <c r="H718" s="2">
        <f ca="1">IFERROR(TODAY()-Table1[[#This Row],[signup_date]]," - ")</f>
        <v>390</v>
      </c>
      <c r="I718" s="2">
        <f ca="1">IFERROR(TODAY()-Table1[[#This Row],[last_purchase_date]]," - ")</f>
        <v>186</v>
      </c>
      <c r="J718" s="2">
        <f ca="1">IFERROR(1/Table1[[#This Row],[Days_Since_Last_Purchase]],0)</f>
        <v>5.3763440860215058E-3</v>
      </c>
      <c r="K718" s="3" t="str">
        <f t="shared" si="22"/>
        <v>Has Purchased</v>
      </c>
      <c r="L718">
        <v>3</v>
      </c>
      <c r="M718">
        <v>76.33</v>
      </c>
      <c r="N718">
        <v>25.44</v>
      </c>
      <c r="O718">
        <v>11.96</v>
      </c>
      <c r="P718" t="s">
        <v>65</v>
      </c>
      <c r="Q718" t="s">
        <v>76</v>
      </c>
      <c r="R718" t="s">
        <v>48</v>
      </c>
      <c r="S718">
        <v>28</v>
      </c>
      <c r="T718" t="s">
        <v>70</v>
      </c>
      <c r="U718" t="s">
        <v>50</v>
      </c>
      <c r="V718" t="s">
        <v>67</v>
      </c>
      <c r="W718" t="s">
        <v>85</v>
      </c>
      <c r="X718">
        <v>1</v>
      </c>
      <c r="Y718">
        <v>0</v>
      </c>
      <c r="Z718">
        <v>0</v>
      </c>
      <c r="AA718">
        <v>0</v>
      </c>
      <c r="AB718">
        <v>1</v>
      </c>
      <c r="AC718" s="3">
        <v>45803</v>
      </c>
      <c r="AD718" s="2" t="str">
        <f t="shared" si="23"/>
        <v>Contacted</v>
      </c>
      <c r="AE718">
        <v>0</v>
      </c>
      <c r="AF718" t="s">
        <v>73</v>
      </c>
      <c r="AG718" t="b">
        <v>0</v>
      </c>
      <c r="AH718" t="b">
        <v>0</v>
      </c>
      <c r="AI718" t="str">
        <f ca="1">IF(OR(Table1[[#This Row],[is_active]]="FALSE",Table1[[#This Row],[Days_Since_Last_Purchase]]&gt;90),"Churned","Active")</f>
        <v>Churned</v>
      </c>
    </row>
    <row r="719" spans="1:35" x14ac:dyDescent="0.25">
      <c r="A719" t="s">
        <v>792</v>
      </c>
      <c r="B719" s="1">
        <v>44874</v>
      </c>
      <c r="C719" t="str">
        <f>TEXT(Table1[[#This Row],[signup_date]],"yyyy")</f>
        <v>2022</v>
      </c>
      <c r="D719" t="str">
        <f>TEXT(Table1[[#This Row],[signup_date]],"mmm")</f>
        <v>Nov</v>
      </c>
      <c r="E719" s="3">
        <v>45739</v>
      </c>
      <c r="F719" s="3">
        <v>45788</v>
      </c>
      <c r="G719" s="3" t="str">
        <f>TEXT(Table1[[#This Row],[last_purchase_date]],"yyyy")</f>
        <v>2025</v>
      </c>
      <c r="H719" s="2">
        <f ca="1">IFERROR(TODAY()-Table1[[#This Row],[signup_date]]," - ")</f>
        <v>1106</v>
      </c>
      <c r="I719" s="2">
        <f ca="1">IFERROR(TODAY()-Table1[[#This Row],[last_purchase_date]]," - ")</f>
        <v>192</v>
      </c>
      <c r="J719" s="2">
        <f ca="1">IFERROR(1/Table1[[#This Row],[Days_Since_Last_Purchase]],0)</f>
        <v>5.208333333333333E-3</v>
      </c>
      <c r="K719" s="3" t="str">
        <f t="shared" si="22"/>
        <v>Has Purchased</v>
      </c>
      <c r="L719">
        <v>2</v>
      </c>
      <c r="M719">
        <v>92.79</v>
      </c>
      <c r="N719">
        <v>46.4</v>
      </c>
      <c r="O719">
        <v>34.729999999999997</v>
      </c>
      <c r="P719" t="s">
        <v>65</v>
      </c>
      <c r="Q719" t="s">
        <v>104</v>
      </c>
      <c r="R719" t="s">
        <v>42</v>
      </c>
      <c r="S719">
        <v>22</v>
      </c>
      <c r="T719" t="s">
        <v>70</v>
      </c>
      <c r="U719" t="s">
        <v>35</v>
      </c>
      <c r="V719" t="s">
        <v>67</v>
      </c>
      <c r="W719" t="s">
        <v>96</v>
      </c>
      <c r="X719">
        <v>1</v>
      </c>
      <c r="Y719">
        <v>0</v>
      </c>
      <c r="Z719">
        <v>0</v>
      </c>
      <c r="AA719">
        <v>0</v>
      </c>
      <c r="AB719">
        <v>0</v>
      </c>
      <c r="AC719" s="3">
        <v>45323</v>
      </c>
      <c r="AD719" s="2" t="str">
        <f t="shared" si="23"/>
        <v>Contacted</v>
      </c>
      <c r="AE719">
        <v>0</v>
      </c>
      <c r="AF719" t="s">
        <v>38</v>
      </c>
      <c r="AG719" t="b">
        <v>1</v>
      </c>
      <c r="AH719" t="b">
        <v>1</v>
      </c>
      <c r="AI719" t="str">
        <f ca="1">IF(OR(Table1[[#This Row],[is_active]]="FALSE",Table1[[#This Row],[Days_Since_Last_Purchase]]&gt;90),"Churned","Active")</f>
        <v>Churned</v>
      </c>
    </row>
    <row r="720" spans="1:35" x14ac:dyDescent="0.25">
      <c r="A720" t="s">
        <v>793</v>
      </c>
      <c r="B720" s="1">
        <v>45529</v>
      </c>
      <c r="C720" t="str">
        <f>TEXT(Table1[[#This Row],[signup_date]],"yyyy")</f>
        <v>2024</v>
      </c>
      <c r="D720" t="str">
        <f>TEXT(Table1[[#This Row],[signup_date]],"mmm")</f>
        <v>Aug</v>
      </c>
      <c r="E720" s="3">
        <v>45685</v>
      </c>
      <c r="F720" s="3">
        <v>45917</v>
      </c>
      <c r="G720" s="3" t="str">
        <f>TEXT(Table1[[#This Row],[last_purchase_date]],"yyyy")</f>
        <v>2025</v>
      </c>
      <c r="H720" s="2">
        <f ca="1">IFERROR(TODAY()-Table1[[#This Row],[signup_date]]," - ")</f>
        <v>451</v>
      </c>
      <c r="I720" s="2">
        <f ca="1">IFERROR(TODAY()-Table1[[#This Row],[last_purchase_date]]," - ")</f>
        <v>63</v>
      </c>
      <c r="J720" s="2">
        <f ca="1">IFERROR(1/Table1[[#This Row],[Days_Since_Last_Purchase]],0)</f>
        <v>1.5873015873015872E-2</v>
      </c>
      <c r="K720" s="3" t="str">
        <f t="shared" si="22"/>
        <v>Has Purchased</v>
      </c>
      <c r="L720">
        <v>4</v>
      </c>
      <c r="M720">
        <v>117.87</v>
      </c>
      <c r="N720">
        <v>29.47</v>
      </c>
      <c r="O720">
        <v>33.700000000000003</v>
      </c>
      <c r="P720" t="s">
        <v>40</v>
      </c>
      <c r="Q720" t="s">
        <v>62</v>
      </c>
      <c r="R720" t="s">
        <v>48</v>
      </c>
      <c r="S720">
        <v>37</v>
      </c>
      <c r="T720" t="s">
        <v>34</v>
      </c>
      <c r="U720" t="s">
        <v>82</v>
      </c>
      <c r="V720" t="s">
        <v>56</v>
      </c>
      <c r="W720" t="s">
        <v>100</v>
      </c>
      <c r="X720">
        <v>0</v>
      </c>
      <c r="Y720">
        <v>0</v>
      </c>
      <c r="Z720">
        <v>1</v>
      </c>
      <c r="AA720">
        <v>0</v>
      </c>
      <c r="AB720">
        <v>1</v>
      </c>
      <c r="AC720" s="2" t="s">
        <v>2542</v>
      </c>
      <c r="AD720" s="2" t="str">
        <f t="shared" si="23"/>
        <v>Never Contacted</v>
      </c>
      <c r="AE720">
        <v>5</v>
      </c>
      <c r="AF720" t="s">
        <v>38</v>
      </c>
      <c r="AG720" t="b">
        <v>0</v>
      </c>
      <c r="AH720" t="b">
        <v>0</v>
      </c>
      <c r="AI720" t="str">
        <f ca="1">IF(OR(Table1[[#This Row],[is_active]]="FALSE",Table1[[#This Row],[Days_Since_Last_Purchase]]&gt;90),"Churned","Active")</f>
        <v>Active</v>
      </c>
    </row>
    <row r="721" spans="1:35" x14ac:dyDescent="0.25">
      <c r="A721" t="s">
        <v>794</v>
      </c>
      <c r="B721" s="1">
        <v>43883</v>
      </c>
      <c r="C721" t="str">
        <f>TEXT(Table1[[#This Row],[signup_date]],"yyyy")</f>
        <v>2020</v>
      </c>
      <c r="D721" t="str">
        <f>TEXT(Table1[[#This Row],[signup_date]],"mmm")</f>
        <v>Feb</v>
      </c>
      <c r="E721" s="3">
        <v>44108</v>
      </c>
      <c r="F721" s="3">
        <v>44347</v>
      </c>
      <c r="G721" s="3" t="str">
        <f>TEXT(Table1[[#This Row],[last_purchase_date]],"yyyy")</f>
        <v>2021</v>
      </c>
      <c r="H721" s="2">
        <f ca="1">IFERROR(TODAY()-Table1[[#This Row],[signup_date]]," - ")</f>
        <v>2097</v>
      </c>
      <c r="I721" s="2">
        <f ca="1">IFERROR(TODAY()-Table1[[#This Row],[last_purchase_date]]," - ")</f>
        <v>1633</v>
      </c>
      <c r="J721" s="2">
        <f ca="1">IFERROR(1/Table1[[#This Row],[Days_Since_Last_Purchase]],0)</f>
        <v>6.1236987140232701E-4</v>
      </c>
      <c r="K721" s="3" t="str">
        <f t="shared" si="22"/>
        <v>Has Purchased</v>
      </c>
      <c r="L721">
        <v>1</v>
      </c>
      <c r="M721">
        <v>42.62</v>
      </c>
      <c r="N721">
        <v>42.62</v>
      </c>
      <c r="O721">
        <v>13.25</v>
      </c>
      <c r="P721" t="s">
        <v>40</v>
      </c>
      <c r="Q721" t="s">
        <v>62</v>
      </c>
      <c r="R721" t="s">
        <v>48</v>
      </c>
      <c r="S721">
        <v>18</v>
      </c>
      <c r="T721" t="s">
        <v>49</v>
      </c>
      <c r="U721" t="s">
        <v>82</v>
      </c>
      <c r="V721" t="s">
        <v>35</v>
      </c>
      <c r="W721" t="s">
        <v>96</v>
      </c>
      <c r="X721">
        <v>0</v>
      </c>
      <c r="Y721">
        <v>0</v>
      </c>
      <c r="Z721">
        <v>0</v>
      </c>
      <c r="AA721">
        <v>0</v>
      </c>
      <c r="AB721">
        <v>0</v>
      </c>
      <c r="AC721" s="3">
        <v>43987</v>
      </c>
      <c r="AD721" s="2" t="str">
        <f t="shared" si="23"/>
        <v>Contacted</v>
      </c>
      <c r="AE721">
        <v>0</v>
      </c>
      <c r="AF721" t="s">
        <v>38</v>
      </c>
      <c r="AG721" t="b">
        <v>0</v>
      </c>
      <c r="AH721" t="b">
        <v>0</v>
      </c>
      <c r="AI721" t="str">
        <f ca="1">IF(OR(Table1[[#This Row],[is_active]]="FALSE",Table1[[#This Row],[Days_Since_Last_Purchase]]&gt;90),"Churned","Active")</f>
        <v>Churned</v>
      </c>
    </row>
    <row r="722" spans="1:35" x14ac:dyDescent="0.25">
      <c r="A722" t="s">
        <v>795</v>
      </c>
      <c r="B722" s="1">
        <v>44312</v>
      </c>
      <c r="C722" t="str">
        <f>TEXT(Table1[[#This Row],[signup_date]],"yyyy")</f>
        <v>2021</v>
      </c>
      <c r="D722" t="str">
        <f>TEXT(Table1[[#This Row],[signup_date]],"mmm")</f>
        <v>Apr</v>
      </c>
      <c r="E722" s="3">
        <v>45777</v>
      </c>
      <c r="F722" s="3">
        <v>45871</v>
      </c>
      <c r="G722" s="3" t="str">
        <f>TEXT(Table1[[#This Row],[last_purchase_date]],"yyyy")</f>
        <v>2025</v>
      </c>
      <c r="H722" s="2">
        <f ca="1">IFERROR(TODAY()-Table1[[#This Row],[signup_date]]," - ")</f>
        <v>1668</v>
      </c>
      <c r="I722" s="2">
        <f ca="1">IFERROR(TODAY()-Table1[[#This Row],[last_purchase_date]]," - ")</f>
        <v>109</v>
      </c>
      <c r="J722" s="2">
        <f ca="1">IFERROR(1/Table1[[#This Row],[Days_Since_Last_Purchase]],0)</f>
        <v>9.1743119266055051E-3</v>
      </c>
      <c r="K722" s="3" t="str">
        <f t="shared" si="22"/>
        <v>Has Purchased</v>
      </c>
      <c r="L722">
        <v>1</v>
      </c>
      <c r="M722">
        <v>147.13999999999999</v>
      </c>
      <c r="N722">
        <v>147.13999999999999</v>
      </c>
      <c r="O722">
        <v>24.04</v>
      </c>
      <c r="P722" t="s">
        <v>87</v>
      </c>
      <c r="Q722" t="s">
        <v>104</v>
      </c>
      <c r="R722" t="s">
        <v>42</v>
      </c>
      <c r="S722">
        <v>27</v>
      </c>
      <c r="T722" t="s">
        <v>70</v>
      </c>
      <c r="U722" t="s">
        <v>82</v>
      </c>
      <c r="V722" t="s">
        <v>67</v>
      </c>
      <c r="W722" t="s">
        <v>45</v>
      </c>
      <c r="X722">
        <v>0</v>
      </c>
      <c r="Y722">
        <v>0</v>
      </c>
      <c r="Z722">
        <v>0</v>
      </c>
      <c r="AA722">
        <v>0</v>
      </c>
      <c r="AB722">
        <v>0</v>
      </c>
      <c r="AC722" s="3">
        <v>44945</v>
      </c>
      <c r="AD722" s="2" t="str">
        <f t="shared" si="23"/>
        <v>Contacted</v>
      </c>
      <c r="AE722">
        <v>5</v>
      </c>
      <c r="AF722" t="s">
        <v>38</v>
      </c>
      <c r="AG722" t="b">
        <v>1</v>
      </c>
      <c r="AH722" t="b">
        <v>0</v>
      </c>
      <c r="AI722" t="str">
        <f ca="1">IF(OR(Table1[[#This Row],[is_active]]="FALSE",Table1[[#This Row],[Days_Since_Last_Purchase]]&gt;90),"Churned","Active")</f>
        <v>Churned</v>
      </c>
    </row>
    <row r="723" spans="1:35" x14ac:dyDescent="0.25">
      <c r="A723" t="s">
        <v>796</v>
      </c>
      <c r="B723" s="1">
        <v>45060</v>
      </c>
      <c r="C723" t="str">
        <f>TEXT(Table1[[#This Row],[signup_date]],"yyyy")</f>
        <v>2023</v>
      </c>
      <c r="D723" t="str">
        <f>TEXT(Table1[[#This Row],[signup_date]],"mmm")</f>
        <v>May</v>
      </c>
      <c r="E723" s="3">
        <v>45590</v>
      </c>
      <c r="F723" s="3">
        <v>45849</v>
      </c>
      <c r="G723" s="3" t="str">
        <f>TEXT(Table1[[#This Row],[last_purchase_date]],"yyyy")</f>
        <v>2025</v>
      </c>
      <c r="H723" s="2">
        <f ca="1">IFERROR(TODAY()-Table1[[#This Row],[signup_date]]," - ")</f>
        <v>920</v>
      </c>
      <c r="I723" s="2">
        <f ca="1">IFERROR(TODAY()-Table1[[#This Row],[last_purchase_date]]," - ")</f>
        <v>131</v>
      </c>
      <c r="J723" s="2">
        <f ca="1">IFERROR(1/Table1[[#This Row],[Days_Since_Last_Purchase]],0)</f>
        <v>7.6335877862595417E-3</v>
      </c>
      <c r="K723" s="3" t="str">
        <f t="shared" si="22"/>
        <v>Has Purchased</v>
      </c>
      <c r="L723">
        <v>5</v>
      </c>
      <c r="M723">
        <v>260.11</v>
      </c>
      <c r="N723">
        <v>52.02</v>
      </c>
      <c r="O723">
        <v>0</v>
      </c>
      <c r="P723" t="s">
        <v>65</v>
      </c>
      <c r="Q723" t="s">
        <v>95</v>
      </c>
      <c r="R723" t="s">
        <v>48</v>
      </c>
      <c r="S723">
        <v>32</v>
      </c>
      <c r="T723" t="s">
        <v>34</v>
      </c>
      <c r="U723" t="s">
        <v>43</v>
      </c>
      <c r="V723" t="s">
        <v>44</v>
      </c>
      <c r="W723" t="s">
        <v>100</v>
      </c>
      <c r="X723">
        <v>0</v>
      </c>
      <c r="Y723">
        <v>0</v>
      </c>
      <c r="Z723">
        <v>0</v>
      </c>
      <c r="AA723">
        <v>1</v>
      </c>
      <c r="AB723">
        <v>1</v>
      </c>
      <c r="AC723" s="3">
        <v>45155</v>
      </c>
      <c r="AD723" s="2" t="str">
        <f t="shared" si="23"/>
        <v>Contacted</v>
      </c>
      <c r="AE723">
        <v>0</v>
      </c>
      <c r="AF723" t="s">
        <v>73</v>
      </c>
      <c r="AG723" t="b">
        <v>1</v>
      </c>
      <c r="AH723" t="b">
        <v>1</v>
      </c>
      <c r="AI723" t="str">
        <f ca="1">IF(OR(Table1[[#This Row],[is_active]]="FALSE",Table1[[#This Row],[Days_Since_Last_Purchase]]&gt;90),"Churned","Active")</f>
        <v>Churned</v>
      </c>
    </row>
    <row r="724" spans="1:35" x14ac:dyDescent="0.25">
      <c r="A724" t="s">
        <v>797</v>
      </c>
      <c r="B724" s="1">
        <v>44819</v>
      </c>
      <c r="C724" t="str">
        <f>TEXT(Table1[[#This Row],[signup_date]],"yyyy")</f>
        <v>2022</v>
      </c>
      <c r="D724" t="str">
        <f>TEXT(Table1[[#This Row],[signup_date]],"mmm")</f>
        <v>Sep</v>
      </c>
      <c r="E724" s="3">
        <v>45365</v>
      </c>
      <c r="F724" s="3">
        <v>45730</v>
      </c>
      <c r="G724" s="3" t="str">
        <f>TEXT(Table1[[#This Row],[last_purchase_date]],"yyyy")</f>
        <v>2025</v>
      </c>
      <c r="H724" s="2">
        <f ca="1">IFERROR(TODAY()-Table1[[#This Row],[signup_date]]," - ")</f>
        <v>1161</v>
      </c>
      <c r="I724" s="2">
        <f ca="1">IFERROR(TODAY()-Table1[[#This Row],[last_purchase_date]]," - ")</f>
        <v>250</v>
      </c>
      <c r="J724" s="2">
        <f ca="1">IFERROR(1/Table1[[#This Row],[Days_Since_Last_Purchase]],0)</f>
        <v>4.0000000000000001E-3</v>
      </c>
      <c r="K724" s="3" t="str">
        <f t="shared" si="22"/>
        <v>Has Purchased</v>
      </c>
      <c r="L724">
        <v>1</v>
      </c>
      <c r="M724">
        <v>12.06</v>
      </c>
      <c r="N724">
        <v>12.06</v>
      </c>
      <c r="O724">
        <v>5.29</v>
      </c>
      <c r="P724" t="s">
        <v>59</v>
      </c>
      <c r="Q724" t="s">
        <v>54</v>
      </c>
      <c r="R724" t="s">
        <v>42</v>
      </c>
      <c r="S724">
        <v>39</v>
      </c>
      <c r="T724" t="s">
        <v>34</v>
      </c>
      <c r="U724" t="s">
        <v>55</v>
      </c>
      <c r="V724" t="s">
        <v>56</v>
      </c>
      <c r="W724" t="s">
        <v>36</v>
      </c>
      <c r="X724">
        <v>0</v>
      </c>
      <c r="Y724">
        <v>0</v>
      </c>
      <c r="Z724">
        <v>0</v>
      </c>
      <c r="AA724">
        <v>0</v>
      </c>
      <c r="AB724">
        <v>1</v>
      </c>
      <c r="AC724" s="3">
        <v>45694</v>
      </c>
      <c r="AD724" s="2" t="str">
        <f t="shared" si="23"/>
        <v>Contacted</v>
      </c>
      <c r="AE724">
        <v>0</v>
      </c>
      <c r="AF724" t="s">
        <v>38</v>
      </c>
      <c r="AG724" t="b">
        <v>0</v>
      </c>
      <c r="AH724" t="b">
        <v>1</v>
      </c>
      <c r="AI724" t="str">
        <f ca="1">IF(OR(Table1[[#This Row],[is_active]]="FALSE",Table1[[#This Row],[Days_Since_Last_Purchase]]&gt;90),"Churned","Active")</f>
        <v>Churned</v>
      </c>
    </row>
    <row r="725" spans="1:35" x14ac:dyDescent="0.25">
      <c r="A725" t="s">
        <v>798</v>
      </c>
      <c r="B725" s="1">
        <v>44155</v>
      </c>
      <c r="C725" t="str">
        <f>TEXT(Table1[[#This Row],[signup_date]],"yyyy")</f>
        <v>2020</v>
      </c>
      <c r="D725" t="str">
        <f>TEXT(Table1[[#This Row],[signup_date]],"mmm")</f>
        <v>Nov</v>
      </c>
      <c r="E725" s="3">
        <v>45556</v>
      </c>
      <c r="F725" s="3">
        <v>45815</v>
      </c>
      <c r="G725" s="3" t="str">
        <f>TEXT(Table1[[#This Row],[last_purchase_date]],"yyyy")</f>
        <v>2025</v>
      </c>
      <c r="H725" s="2">
        <f ca="1">IFERROR(TODAY()-Table1[[#This Row],[signup_date]]," - ")</f>
        <v>1825</v>
      </c>
      <c r="I725" s="2">
        <f ca="1">IFERROR(TODAY()-Table1[[#This Row],[last_purchase_date]]," - ")</f>
        <v>165</v>
      </c>
      <c r="J725" s="2">
        <f ca="1">IFERROR(1/Table1[[#This Row],[Days_Since_Last_Purchase]],0)</f>
        <v>6.0606060606060606E-3</v>
      </c>
      <c r="K725" s="3" t="str">
        <f t="shared" si="22"/>
        <v>Has Purchased</v>
      </c>
      <c r="L725">
        <v>4</v>
      </c>
      <c r="M725">
        <v>72.52</v>
      </c>
      <c r="N725">
        <v>18.13</v>
      </c>
      <c r="O725">
        <v>18.09</v>
      </c>
      <c r="P725" t="s">
        <v>31</v>
      </c>
      <c r="Q725" t="s">
        <v>104</v>
      </c>
      <c r="R725" t="s">
        <v>33</v>
      </c>
      <c r="S725">
        <v>23</v>
      </c>
      <c r="T725" t="s">
        <v>70</v>
      </c>
      <c r="U725" t="s">
        <v>50</v>
      </c>
      <c r="V725" t="s">
        <v>63</v>
      </c>
      <c r="W725" t="s">
        <v>57</v>
      </c>
      <c r="X725">
        <v>0</v>
      </c>
      <c r="Y725">
        <v>0</v>
      </c>
      <c r="Z725">
        <v>0</v>
      </c>
      <c r="AA725">
        <v>1</v>
      </c>
      <c r="AB725">
        <v>1</v>
      </c>
      <c r="AC725" s="3">
        <v>44507</v>
      </c>
      <c r="AD725" s="2" t="str">
        <f t="shared" si="23"/>
        <v>Contacted</v>
      </c>
      <c r="AE725">
        <v>0</v>
      </c>
      <c r="AF725" t="s">
        <v>38</v>
      </c>
      <c r="AG725" t="b">
        <v>1</v>
      </c>
      <c r="AH725" t="b">
        <v>1</v>
      </c>
      <c r="AI725" t="str">
        <f ca="1">IF(OR(Table1[[#This Row],[is_active]]="FALSE",Table1[[#This Row],[Days_Since_Last_Purchase]]&gt;90),"Churned","Active")</f>
        <v>Churned</v>
      </c>
    </row>
    <row r="726" spans="1:35" x14ac:dyDescent="0.25">
      <c r="A726" t="s">
        <v>799</v>
      </c>
      <c r="B726" s="1">
        <v>44466</v>
      </c>
      <c r="C726" t="str">
        <f>TEXT(Table1[[#This Row],[signup_date]],"yyyy")</f>
        <v>2021</v>
      </c>
      <c r="D726" t="str">
        <f>TEXT(Table1[[#This Row],[signup_date]],"mmm")</f>
        <v>Sep</v>
      </c>
      <c r="E726" s="3">
        <v>44713</v>
      </c>
      <c r="F726" s="3">
        <v>45287</v>
      </c>
      <c r="G726" s="3" t="str">
        <f>TEXT(Table1[[#This Row],[last_purchase_date]],"yyyy")</f>
        <v>2023</v>
      </c>
      <c r="H726" s="2">
        <f ca="1">IFERROR(TODAY()-Table1[[#This Row],[signup_date]]," - ")</f>
        <v>1514</v>
      </c>
      <c r="I726" s="2">
        <f ca="1">IFERROR(TODAY()-Table1[[#This Row],[last_purchase_date]]," - ")</f>
        <v>693</v>
      </c>
      <c r="J726" s="2">
        <f ca="1">IFERROR(1/Table1[[#This Row],[Days_Since_Last_Purchase]],0)</f>
        <v>1.443001443001443E-3</v>
      </c>
      <c r="K726" s="3" t="str">
        <f t="shared" si="22"/>
        <v>Has Purchased</v>
      </c>
      <c r="L726">
        <v>6</v>
      </c>
      <c r="M726">
        <v>273.29000000000002</v>
      </c>
      <c r="N726">
        <v>45.55</v>
      </c>
      <c r="O726">
        <v>55.14</v>
      </c>
      <c r="P726" t="s">
        <v>31</v>
      </c>
      <c r="Q726" t="s">
        <v>88</v>
      </c>
      <c r="R726" t="s">
        <v>48</v>
      </c>
      <c r="S726">
        <v>17</v>
      </c>
      <c r="T726" t="s">
        <v>49</v>
      </c>
      <c r="U726" t="s">
        <v>35</v>
      </c>
      <c r="V726" t="s">
        <v>35</v>
      </c>
      <c r="W726" t="s">
        <v>100</v>
      </c>
      <c r="X726">
        <v>0</v>
      </c>
      <c r="Y726">
        <v>0</v>
      </c>
      <c r="Z726">
        <v>0</v>
      </c>
      <c r="AA726">
        <v>1</v>
      </c>
      <c r="AB726">
        <v>2</v>
      </c>
      <c r="AC726" s="3">
        <v>45514</v>
      </c>
      <c r="AD726" s="2" t="str">
        <f t="shared" si="23"/>
        <v>Contacted</v>
      </c>
      <c r="AE726">
        <v>0</v>
      </c>
      <c r="AF726" t="s">
        <v>73</v>
      </c>
      <c r="AG726" t="b">
        <v>0</v>
      </c>
      <c r="AH726" t="b">
        <v>0</v>
      </c>
      <c r="AI726" t="str">
        <f ca="1">IF(OR(Table1[[#This Row],[is_active]]="FALSE",Table1[[#This Row],[Days_Since_Last_Purchase]]&gt;90),"Churned","Active")</f>
        <v>Churned</v>
      </c>
    </row>
    <row r="727" spans="1:35" x14ac:dyDescent="0.25">
      <c r="A727" t="s">
        <v>800</v>
      </c>
      <c r="B727" s="1">
        <v>44621</v>
      </c>
      <c r="C727" t="str">
        <f>TEXT(Table1[[#This Row],[signup_date]],"yyyy")</f>
        <v>2022</v>
      </c>
      <c r="D727" t="str">
        <f>TEXT(Table1[[#This Row],[signup_date]],"mmm")</f>
        <v>Mar</v>
      </c>
      <c r="E727" s="3">
        <v>45213</v>
      </c>
      <c r="F727" s="3">
        <v>45792</v>
      </c>
      <c r="G727" s="3" t="str">
        <f>TEXT(Table1[[#This Row],[last_purchase_date]],"yyyy")</f>
        <v>2025</v>
      </c>
      <c r="H727" s="2">
        <f ca="1">IFERROR(TODAY()-Table1[[#This Row],[signup_date]]," - ")</f>
        <v>1359</v>
      </c>
      <c r="I727" s="2">
        <f ca="1">IFERROR(TODAY()-Table1[[#This Row],[last_purchase_date]]," - ")</f>
        <v>188</v>
      </c>
      <c r="J727" s="2">
        <f ca="1">IFERROR(1/Table1[[#This Row],[Days_Since_Last_Purchase]],0)</f>
        <v>5.3191489361702126E-3</v>
      </c>
      <c r="K727" s="3" t="str">
        <f t="shared" si="22"/>
        <v>Has Purchased</v>
      </c>
      <c r="L727">
        <v>5</v>
      </c>
      <c r="M727">
        <v>293.72000000000003</v>
      </c>
      <c r="N727">
        <v>58.74</v>
      </c>
      <c r="O727">
        <v>41.52</v>
      </c>
      <c r="P727" t="s">
        <v>65</v>
      </c>
      <c r="Q727" t="s">
        <v>76</v>
      </c>
      <c r="R727" t="s">
        <v>42</v>
      </c>
      <c r="S727">
        <v>35</v>
      </c>
      <c r="T727" t="s">
        <v>34</v>
      </c>
      <c r="U727" t="s">
        <v>50</v>
      </c>
      <c r="V727" t="s">
        <v>35</v>
      </c>
      <c r="W727" t="s">
        <v>57</v>
      </c>
      <c r="X727">
        <v>0</v>
      </c>
      <c r="Y727">
        <v>0</v>
      </c>
      <c r="Z727">
        <v>1</v>
      </c>
      <c r="AA727">
        <v>0</v>
      </c>
      <c r="AB727">
        <v>3</v>
      </c>
      <c r="AC727" s="3">
        <v>45472</v>
      </c>
      <c r="AD727" s="2" t="str">
        <f t="shared" si="23"/>
        <v>Contacted</v>
      </c>
      <c r="AE727">
        <v>0</v>
      </c>
      <c r="AF727" t="s">
        <v>38</v>
      </c>
      <c r="AG727" t="b">
        <v>1</v>
      </c>
      <c r="AH727" t="b">
        <v>0</v>
      </c>
      <c r="AI727" t="str">
        <f ca="1">IF(OR(Table1[[#This Row],[is_active]]="FALSE",Table1[[#This Row],[Days_Since_Last_Purchase]]&gt;90),"Churned","Active")</f>
        <v>Churned</v>
      </c>
    </row>
    <row r="728" spans="1:35" x14ac:dyDescent="0.25">
      <c r="A728" t="s">
        <v>801</v>
      </c>
      <c r="B728" s="1">
        <v>44106</v>
      </c>
      <c r="C728" t="str">
        <f>TEXT(Table1[[#This Row],[signup_date]],"yyyy")</f>
        <v>2020</v>
      </c>
      <c r="D728" t="str">
        <f>TEXT(Table1[[#This Row],[signup_date]],"mmm")</f>
        <v>Oct</v>
      </c>
      <c r="E728" s="3">
        <v>45365</v>
      </c>
      <c r="F728" s="3">
        <v>45431</v>
      </c>
      <c r="G728" s="3" t="str">
        <f>TEXT(Table1[[#This Row],[last_purchase_date]],"yyyy")</f>
        <v>2024</v>
      </c>
      <c r="H728" s="2">
        <f ca="1">IFERROR(TODAY()-Table1[[#This Row],[signup_date]]," - ")</f>
        <v>1874</v>
      </c>
      <c r="I728" s="2">
        <f ca="1">IFERROR(TODAY()-Table1[[#This Row],[last_purchase_date]]," - ")</f>
        <v>549</v>
      </c>
      <c r="J728" s="2">
        <f ca="1">IFERROR(1/Table1[[#This Row],[Days_Since_Last_Purchase]],0)</f>
        <v>1.8214936247723133E-3</v>
      </c>
      <c r="K728" s="3" t="str">
        <f t="shared" si="22"/>
        <v>Has Purchased</v>
      </c>
      <c r="L728">
        <v>6</v>
      </c>
      <c r="M728">
        <v>6.44</v>
      </c>
      <c r="N728">
        <v>1.07</v>
      </c>
      <c r="O728">
        <v>1.01</v>
      </c>
      <c r="P728" t="s">
        <v>87</v>
      </c>
      <c r="Q728" t="s">
        <v>41</v>
      </c>
      <c r="R728" t="s">
        <v>33</v>
      </c>
      <c r="S728">
        <v>36</v>
      </c>
      <c r="T728" t="s">
        <v>34</v>
      </c>
      <c r="U728" t="s">
        <v>50</v>
      </c>
      <c r="V728" t="s">
        <v>67</v>
      </c>
      <c r="W728" t="s">
        <v>100</v>
      </c>
      <c r="X728">
        <v>1</v>
      </c>
      <c r="Y728">
        <v>0</v>
      </c>
      <c r="Z728">
        <v>0</v>
      </c>
      <c r="AA728">
        <v>0</v>
      </c>
      <c r="AB728">
        <v>1</v>
      </c>
      <c r="AC728" s="3">
        <v>44871</v>
      </c>
      <c r="AD728" s="2" t="str">
        <f t="shared" si="23"/>
        <v>Contacted</v>
      </c>
      <c r="AE728">
        <v>0</v>
      </c>
      <c r="AF728" t="s">
        <v>38</v>
      </c>
      <c r="AG728" t="b">
        <v>0</v>
      </c>
      <c r="AH728" t="b">
        <v>0</v>
      </c>
      <c r="AI728" t="str">
        <f ca="1">IF(OR(Table1[[#This Row],[is_active]]="FALSE",Table1[[#This Row],[Days_Since_Last_Purchase]]&gt;90),"Churned","Active")</f>
        <v>Churned</v>
      </c>
    </row>
    <row r="729" spans="1:35" x14ac:dyDescent="0.25">
      <c r="A729" t="s">
        <v>802</v>
      </c>
      <c r="B729" s="1">
        <v>43913</v>
      </c>
      <c r="C729" t="str">
        <f>TEXT(Table1[[#This Row],[signup_date]],"yyyy")</f>
        <v>2020</v>
      </c>
      <c r="D729" t="str">
        <f>TEXT(Table1[[#This Row],[signup_date]],"mmm")</f>
        <v>Mar</v>
      </c>
      <c r="E729" s="3">
        <v>44772</v>
      </c>
      <c r="F729" s="3">
        <v>44815</v>
      </c>
      <c r="G729" s="3" t="str">
        <f>TEXT(Table1[[#This Row],[last_purchase_date]],"yyyy")</f>
        <v>2022</v>
      </c>
      <c r="H729" s="2">
        <f ca="1">IFERROR(TODAY()-Table1[[#This Row],[signup_date]]," - ")</f>
        <v>2067</v>
      </c>
      <c r="I729" s="2">
        <f ca="1">IFERROR(TODAY()-Table1[[#This Row],[last_purchase_date]]," - ")</f>
        <v>1165</v>
      </c>
      <c r="J729" s="2">
        <f ca="1">IFERROR(1/Table1[[#This Row],[Days_Since_Last_Purchase]],0)</f>
        <v>8.5836909871244631E-4</v>
      </c>
      <c r="K729" s="3" t="str">
        <f t="shared" si="22"/>
        <v>Has Purchased</v>
      </c>
      <c r="L729">
        <v>4</v>
      </c>
      <c r="M729">
        <v>259.57</v>
      </c>
      <c r="N729">
        <v>64.89</v>
      </c>
      <c r="O729">
        <v>54.25</v>
      </c>
      <c r="P729" t="s">
        <v>59</v>
      </c>
      <c r="Q729" t="s">
        <v>60</v>
      </c>
      <c r="R729" t="s">
        <v>33</v>
      </c>
      <c r="S729">
        <v>27</v>
      </c>
      <c r="T729" t="s">
        <v>70</v>
      </c>
      <c r="U729" t="s">
        <v>50</v>
      </c>
      <c r="V729" t="s">
        <v>67</v>
      </c>
      <c r="W729" t="s">
        <v>36</v>
      </c>
      <c r="X729">
        <v>0</v>
      </c>
      <c r="Y729">
        <v>0</v>
      </c>
      <c r="Z729">
        <v>0</v>
      </c>
      <c r="AA729">
        <v>0</v>
      </c>
      <c r="AB729">
        <v>1</v>
      </c>
      <c r="AC729" s="3">
        <v>45445</v>
      </c>
      <c r="AD729" s="2" t="str">
        <f t="shared" si="23"/>
        <v>Contacted</v>
      </c>
      <c r="AE729">
        <v>0</v>
      </c>
      <c r="AF729" t="s">
        <v>38</v>
      </c>
      <c r="AG729" t="b">
        <v>0</v>
      </c>
      <c r="AH729" t="b">
        <v>0</v>
      </c>
      <c r="AI729" t="str">
        <f ca="1">IF(OR(Table1[[#This Row],[is_active]]="FALSE",Table1[[#This Row],[Days_Since_Last_Purchase]]&gt;90),"Churned","Active")</f>
        <v>Churned</v>
      </c>
    </row>
    <row r="730" spans="1:35" x14ac:dyDescent="0.25">
      <c r="A730" t="s">
        <v>803</v>
      </c>
      <c r="B730" s="1">
        <v>44502</v>
      </c>
      <c r="C730" t="str">
        <f>TEXT(Table1[[#This Row],[signup_date]],"yyyy")</f>
        <v>2021</v>
      </c>
      <c r="D730" t="str">
        <f>TEXT(Table1[[#This Row],[signup_date]],"mmm")</f>
        <v>Nov</v>
      </c>
      <c r="E730" s="3">
        <v>44557</v>
      </c>
      <c r="F730" s="3">
        <v>45012</v>
      </c>
      <c r="G730" s="3" t="str">
        <f>TEXT(Table1[[#This Row],[last_purchase_date]],"yyyy")</f>
        <v>2023</v>
      </c>
      <c r="H730" s="2">
        <f ca="1">IFERROR(TODAY()-Table1[[#This Row],[signup_date]]," - ")</f>
        <v>1478</v>
      </c>
      <c r="I730" s="2">
        <f ca="1">IFERROR(TODAY()-Table1[[#This Row],[last_purchase_date]]," - ")</f>
        <v>968</v>
      </c>
      <c r="J730" s="2">
        <f ca="1">IFERROR(1/Table1[[#This Row],[Days_Since_Last_Purchase]],0)</f>
        <v>1.0330578512396695E-3</v>
      </c>
      <c r="K730" s="3" t="str">
        <f t="shared" si="22"/>
        <v>Has Purchased</v>
      </c>
      <c r="L730">
        <v>4</v>
      </c>
      <c r="M730">
        <v>4.76</v>
      </c>
      <c r="N730">
        <v>1.19</v>
      </c>
      <c r="O730">
        <v>0.7</v>
      </c>
      <c r="P730" t="s">
        <v>40</v>
      </c>
      <c r="Q730" t="s">
        <v>88</v>
      </c>
      <c r="R730" t="s">
        <v>48</v>
      </c>
      <c r="S730">
        <v>37</v>
      </c>
      <c r="T730" t="s">
        <v>34</v>
      </c>
      <c r="U730" t="s">
        <v>35</v>
      </c>
      <c r="V730" t="s">
        <v>63</v>
      </c>
      <c r="W730" t="s">
        <v>45</v>
      </c>
      <c r="X730">
        <v>0</v>
      </c>
      <c r="Y730">
        <v>0</v>
      </c>
      <c r="Z730">
        <v>0</v>
      </c>
      <c r="AA730">
        <v>0</v>
      </c>
      <c r="AB730">
        <v>0</v>
      </c>
      <c r="AC730" s="3">
        <v>44970</v>
      </c>
      <c r="AD730" s="2" t="str">
        <f t="shared" si="23"/>
        <v>Contacted</v>
      </c>
      <c r="AE730">
        <v>0</v>
      </c>
      <c r="AF730" t="s">
        <v>52</v>
      </c>
      <c r="AG730" t="b">
        <v>1</v>
      </c>
      <c r="AH730" t="b">
        <v>1</v>
      </c>
      <c r="AI730" t="str">
        <f ca="1">IF(OR(Table1[[#This Row],[is_active]]="FALSE",Table1[[#This Row],[Days_Since_Last_Purchase]]&gt;90),"Churned","Active")</f>
        <v>Churned</v>
      </c>
    </row>
    <row r="731" spans="1:35" x14ac:dyDescent="0.25">
      <c r="A731" t="s">
        <v>804</v>
      </c>
      <c r="B731" s="1">
        <v>44147</v>
      </c>
      <c r="C731" t="str">
        <f>TEXT(Table1[[#This Row],[signup_date]],"yyyy")</f>
        <v>2020</v>
      </c>
      <c r="D731" t="str">
        <f>TEXT(Table1[[#This Row],[signup_date]],"mmm")</f>
        <v>Nov</v>
      </c>
      <c r="E731" s="3">
        <v>45248</v>
      </c>
      <c r="F731" s="3">
        <v>45434</v>
      </c>
      <c r="G731" s="3" t="str">
        <f>TEXT(Table1[[#This Row],[last_purchase_date]],"yyyy")</f>
        <v>2024</v>
      </c>
      <c r="H731" s="2">
        <f ca="1">IFERROR(TODAY()-Table1[[#This Row],[signup_date]]," - ")</f>
        <v>1833</v>
      </c>
      <c r="I731" s="2">
        <f ca="1">IFERROR(TODAY()-Table1[[#This Row],[last_purchase_date]]," - ")</f>
        <v>546</v>
      </c>
      <c r="J731" s="2">
        <f ca="1">IFERROR(1/Table1[[#This Row],[Days_Since_Last_Purchase]],0)</f>
        <v>1.8315018315018315E-3</v>
      </c>
      <c r="K731" s="3" t="str">
        <f t="shared" si="22"/>
        <v>Has Purchased</v>
      </c>
      <c r="L731">
        <v>6</v>
      </c>
      <c r="M731">
        <v>537.20000000000005</v>
      </c>
      <c r="N731">
        <v>89.53</v>
      </c>
      <c r="O731">
        <v>98.56</v>
      </c>
      <c r="P731" t="s">
        <v>31</v>
      </c>
      <c r="Q731" t="s">
        <v>104</v>
      </c>
      <c r="R731" t="s">
        <v>33</v>
      </c>
      <c r="S731">
        <v>28</v>
      </c>
      <c r="T731" t="s">
        <v>70</v>
      </c>
      <c r="U731" t="s">
        <v>50</v>
      </c>
      <c r="V731" t="s">
        <v>63</v>
      </c>
      <c r="W731" t="s">
        <v>85</v>
      </c>
      <c r="X731">
        <v>0</v>
      </c>
      <c r="Y731">
        <v>0</v>
      </c>
      <c r="Z731">
        <v>0</v>
      </c>
      <c r="AA731">
        <v>0</v>
      </c>
      <c r="AB731">
        <v>1</v>
      </c>
      <c r="AC731" s="2" t="s">
        <v>2542</v>
      </c>
      <c r="AD731" s="2" t="str">
        <f t="shared" si="23"/>
        <v>Never Contacted</v>
      </c>
      <c r="AE731">
        <v>3</v>
      </c>
      <c r="AF731" t="s">
        <v>38</v>
      </c>
      <c r="AG731" t="b">
        <v>1</v>
      </c>
      <c r="AH731" t="b">
        <v>1</v>
      </c>
      <c r="AI731" t="str">
        <f ca="1">IF(OR(Table1[[#This Row],[is_active]]="FALSE",Table1[[#This Row],[Days_Since_Last_Purchase]]&gt;90),"Churned","Active")</f>
        <v>Churned</v>
      </c>
    </row>
    <row r="732" spans="1:35" x14ac:dyDescent="0.25">
      <c r="A732" t="s">
        <v>805</v>
      </c>
      <c r="B732" s="1">
        <v>45179</v>
      </c>
      <c r="C732" t="str">
        <f>TEXT(Table1[[#This Row],[signup_date]],"yyyy")</f>
        <v>2023</v>
      </c>
      <c r="D732" t="str">
        <f>TEXT(Table1[[#This Row],[signup_date]],"mmm")</f>
        <v>Sep</v>
      </c>
      <c r="E732" s="3">
        <v>45224</v>
      </c>
      <c r="F732" s="3" t="s">
        <v>2542</v>
      </c>
      <c r="G732" s="3" t="str">
        <f>TEXT(Table1[[#This Row],[last_purchase_date]],"yyyy")</f>
        <v>-</v>
      </c>
      <c r="H732" s="2">
        <f ca="1">IFERROR(TODAY()-Table1[[#This Row],[signup_date]]," - ")</f>
        <v>801</v>
      </c>
      <c r="I732" s="2" t="str">
        <f ca="1">IFERROR(TODAY()-Table1[[#This Row],[last_purchase_date]]," - ")</f>
        <v xml:space="preserve"> - </v>
      </c>
      <c r="J732" s="2">
        <f ca="1">IFERROR(1/Table1[[#This Row],[Days_Since_Last_Purchase]],0)</f>
        <v>0</v>
      </c>
      <c r="K732" s="3" t="str">
        <f t="shared" si="22"/>
        <v>Has Purchased</v>
      </c>
      <c r="L732">
        <v>0</v>
      </c>
      <c r="M732">
        <v>0</v>
      </c>
      <c r="N732">
        <v>0</v>
      </c>
      <c r="O732">
        <v>0</v>
      </c>
      <c r="P732" t="s">
        <v>65</v>
      </c>
      <c r="Q732" t="s">
        <v>54</v>
      </c>
      <c r="R732" t="s">
        <v>33</v>
      </c>
      <c r="S732">
        <v>17</v>
      </c>
      <c r="T732" t="s">
        <v>49</v>
      </c>
      <c r="U732" t="s">
        <v>55</v>
      </c>
      <c r="V732" t="s">
        <v>35</v>
      </c>
      <c r="W732" t="s">
        <v>51</v>
      </c>
      <c r="X732">
        <v>0</v>
      </c>
      <c r="Y732">
        <v>0</v>
      </c>
      <c r="Z732">
        <v>0</v>
      </c>
      <c r="AA732">
        <v>0</v>
      </c>
      <c r="AB732">
        <v>0</v>
      </c>
      <c r="AC732" s="2" t="s">
        <v>2542</v>
      </c>
      <c r="AD732" s="2" t="str">
        <f t="shared" si="23"/>
        <v>Never Contacted</v>
      </c>
      <c r="AE732">
        <v>0</v>
      </c>
      <c r="AF732" t="s">
        <v>52</v>
      </c>
      <c r="AG732" t="b">
        <v>1</v>
      </c>
      <c r="AH732" t="b">
        <v>1</v>
      </c>
      <c r="AI732" t="str">
        <f ca="1">IF(OR(Table1[[#This Row],[is_active]]="FALSE",Table1[[#This Row],[Days_Since_Last_Purchase]]&gt;90),"Churned","Active")</f>
        <v>Churned</v>
      </c>
    </row>
    <row r="733" spans="1:35" x14ac:dyDescent="0.25">
      <c r="A733" t="s">
        <v>806</v>
      </c>
      <c r="B733" s="1">
        <v>44760</v>
      </c>
      <c r="C733" t="str">
        <f>TEXT(Table1[[#This Row],[signup_date]],"yyyy")</f>
        <v>2022</v>
      </c>
      <c r="D733" t="str">
        <f>TEXT(Table1[[#This Row],[signup_date]],"mmm")</f>
        <v>Jul</v>
      </c>
      <c r="E733" s="3">
        <v>45868</v>
      </c>
      <c r="F733" s="3">
        <v>45903</v>
      </c>
      <c r="G733" s="3" t="str">
        <f>TEXT(Table1[[#This Row],[last_purchase_date]],"yyyy")</f>
        <v>2025</v>
      </c>
      <c r="H733" s="2">
        <f ca="1">IFERROR(TODAY()-Table1[[#This Row],[signup_date]]," - ")</f>
        <v>1220</v>
      </c>
      <c r="I733" s="2">
        <f ca="1">IFERROR(TODAY()-Table1[[#This Row],[last_purchase_date]]," - ")</f>
        <v>77</v>
      </c>
      <c r="J733" s="2">
        <f ca="1">IFERROR(1/Table1[[#This Row],[Days_Since_Last_Purchase]],0)</f>
        <v>1.2987012987012988E-2</v>
      </c>
      <c r="K733" s="3" t="str">
        <f t="shared" si="22"/>
        <v>Has Purchased</v>
      </c>
      <c r="L733">
        <v>4</v>
      </c>
      <c r="M733">
        <v>352.62</v>
      </c>
      <c r="N733">
        <v>88.16</v>
      </c>
      <c r="O733">
        <v>16.350000000000001</v>
      </c>
      <c r="P733" t="s">
        <v>40</v>
      </c>
      <c r="Q733" t="s">
        <v>104</v>
      </c>
      <c r="R733" t="s">
        <v>48</v>
      </c>
      <c r="S733">
        <v>31</v>
      </c>
      <c r="T733" t="s">
        <v>34</v>
      </c>
      <c r="U733" t="s">
        <v>66</v>
      </c>
      <c r="V733" t="s">
        <v>56</v>
      </c>
      <c r="W733" t="s">
        <v>51</v>
      </c>
      <c r="X733">
        <v>0</v>
      </c>
      <c r="Y733">
        <v>1</v>
      </c>
      <c r="Z733">
        <v>0</v>
      </c>
      <c r="AA733">
        <v>0</v>
      </c>
      <c r="AB733">
        <v>2</v>
      </c>
      <c r="AC733" s="2" t="s">
        <v>2542</v>
      </c>
      <c r="AD733" s="2" t="str">
        <f t="shared" si="23"/>
        <v>Never Contacted</v>
      </c>
      <c r="AE733">
        <v>0</v>
      </c>
      <c r="AF733" t="s">
        <v>38</v>
      </c>
      <c r="AG733" t="b">
        <v>1</v>
      </c>
      <c r="AH733" t="b">
        <v>0</v>
      </c>
      <c r="AI733" t="str">
        <f ca="1">IF(OR(Table1[[#This Row],[is_active]]="FALSE",Table1[[#This Row],[Days_Since_Last_Purchase]]&gt;90),"Churned","Active")</f>
        <v>Active</v>
      </c>
    </row>
    <row r="734" spans="1:35" x14ac:dyDescent="0.25">
      <c r="A734" t="s">
        <v>807</v>
      </c>
      <c r="B734" s="1">
        <v>44200</v>
      </c>
      <c r="C734" t="str">
        <f>TEXT(Table1[[#This Row],[signup_date]],"yyyy")</f>
        <v>2021</v>
      </c>
      <c r="D734" t="str">
        <f>TEXT(Table1[[#This Row],[signup_date]],"mmm")</f>
        <v>Jan</v>
      </c>
      <c r="E734" s="3" t="s">
        <v>2542</v>
      </c>
      <c r="F734" s="3" t="s">
        <v>2542</v>
      </c>
      <c r="G734" s="3" t="str">
        <f>TEXT(Table1[[#This Row],[last_purchase_date]],"yyyy")</f>
        <v>-</v>
      </c>
      <c r="H734" s="2">
        <f ca="1">IFERROR(TODAY()-Table1[[#This Row],[signup_date]]," - ")</f>
        <v>1780</v>
      </c>
      <c r="I734" s="2" t="str">
        <f ca="1">IFERROR(TODAY()-Table1[[#This Row],[last_purchase_date]]," - ")</f>
        <v xml:space="preserve"> - </v>
      </c>
      <c r="J734" s="2">
        <f ca="1">IFERROR(1/Table1[[#This Row],[Days_Since_Last_Purchase]],0)</f>
        <v>0</v>
      </c>
      <c r="K734" s="3" t="str">
        <f t="shared" si="22"/>
        <v>Never Purchase</v>
      </c>
      <c r="L734">
        <v>0</v>
      </c>
      <c r="M734">
        <v>0</v>
      </c>
      <c r="N734">
        <v>0</v>
      </c>
      <c r="O734">
        <v>0</v>
      </c>
      <c r="P734" t="s">
        <v>87</v>
      </c>
      <c r="Q734" t="s">
        <v>88</v>
      </c>
      <c r="R734" t="s">
        <v>42</v>
      </c>
      <c r="S734">
        <v>23</v>
      </c>
      <c r="T734" t="s">
        <v>70</v>
      </c>
      <c r="U734" t="s">
        <v>55</v>
      </c>
      <c r="V734" t="s">
        <v>44</v>
      </c>
      <c r="W734" t="s">
        <v>45</v>
      </c>
      <c r="X734">
        <v>1</v>
      </c>
      <c r="Y734">
        <v>0</v>
      </c>
      <c r="Z734">
        <v>0</v>
      </c>
      <c r="AA734">
        <v>0</v>
      </c>
      <c r="AB734">
        <v>0</v>
      </c>
      <c r="AC734" s="3">
        <v>45612</v>
      </c>
      <c r="AD734" s="2" t="str">
        <f t="shared" si="23"/>
        <v>Contacted</v>
      </c>
      <c r="AE734">
        <v>6</v>
      </c>
      <c r="AF734" t="s">
        <v>52</v>
      </c>
      <c r="AG734" t="b">
        <v>1</v>
      </c>
      <c r="AH734" t="b">
        <v>0</v>
      </c>
      <c r="AI734" t="str">
        <f ca="1">IF(OR(Table1[[#This Row],[is_active]]="FALSE",Table1[[#This Row],[Days_Since_Last_Purchase]]&gt;90),"Churned","Active")</f>
        <v>Churned</v>
      </c>
    </row>
    <row r="735" spans="1:35" x14ac:dyDescent="0.25">
      <c r="A735" t="s">
        <v>808</v>
      </c>
      <c r="B735" s="1">
        <v>44268</v>
      </c>
      <c r="C735" t="str">
        <f>TEXT(Table1[[#This Row],[signup_date]],"yyyy")</f>
        <v>2021</v>
      </c>
      <c r="D735" t="str">
        <f>TEXT(Table1[[#This Row],[signup_date]],"mmm")</f>
        <v>Mar</v>
      </c>
      <c r="E735" s="3">
        <v>45618</v>
      </c>
      <c r="F735" s="3">
        <v>45724</v>
      </c>
      <c r="G735" s="3" t="str">
        <f>TEXT(Table1[[#This Row],[last_purchase_date]],"yyyy")</f>
        <v>2025</v>
      </c>
      <c r="H735" s="2">
        <f ca="1">IFERROR(TODAY()-Table1[[#This Row],[signup_date]]," - ")</f>
        <v>1712</v>
      </c>
      <c r="I735" s="2">
        <f ca="1">IFERROR(TODAY()-Table1[[#This Row],[last_purchase_date]]," - ")</f>
        <v>256</v>
      </c>
      <c r="J735" s="2">
        <f ca="1">IFERROR(1/Table1[[#This Row],[Days_Since_Last_Purchase]],0)</f>
        <v>3.90625E-3</v>
      </c>
      <c r="K735" s="3" t="str">
        <f t="shared" si="22"/>
        <v>Has Purchased</v>
      </c>
      <c r="L735">
        <v>5</v>
      </c>
      <c r="M735">
        <v>385.81</v>
      </c>
      <c r="N735">
        <v>77.16</v>
      </c>
      <c r="O735">
        <v>22.39</v>
      </c>
      <c r="P735" t="s">
        <v>31</v>
      </c>
      <c r="Q735" t="s">
        <v>95</v>
      </c>
      <c r="R735" t="s">
        <v>33</v>
      </c>
      <c r="S735">
        <v>34</v>
      </c>
      <c r="T735" t="s">
        <v>34</v>
      </c>
      <c r="U735" t="s">
        <v>90</v>
      </c>
      <c r="V735" t="s">
        <v>35</v>
      </c>
      <c r="W735" t="s">
        <v>100</v>
      </c>
      <c r="X735">
        <v>0</v>
      </c>
      <c r="Y735">
        <v>0</v>
      </c>
      <c r="Z735">
        <v>0</v>
      </c>
      <c r="AA735">
        <v>0</v>
      </c>
      <c r="AB735">
        <v>2</v>
      </c>
      <c r="AC735" s="2" t="s">
        <v>2542</v>
      </c>
      <c r="AD735" s="2" t="str">
        <f t="shared" si="23"/>
        <v>Never Contacted</v>
      </c>
      <c r="AE735">
        <v>0</v>
      </c>
      <c r="AF735" t="s">
        <v>73</v>
      </c>
      <c r="AG735" t="b">
        <v>0</v>
      </c>
      <c r="AH735" t="b">
        <v>0</v>
      </c>
      <c r="AI735" t="str">
        <f ca="1">IF(OR(Table1[[#This Row],[is_active]]="FALSE",Table1[[#This Row],[Days_Since_Last_Purchase]]&gt;90),"Churned","Active")</f>
        <v>Churned</v>
      </c>
    </row>
    <row r="736" spans="1:35" x14ac:dyDescent="0.25">
      <c r="A736" t="s">
        <v>809</v>
      </c>
      <c r="B736" s="1">
        <v>44071</v>
      </c>
      <c r="C736" t="str">
        <f>TEXT(Table1[[#This Row],[signup_date]],"yyyy")</f>
        <v>2020</v>
      </c>
      <c r="D736" t="str">
        <f>TEXT(Table1[[#This Row],[signup_date]],"mmm")</f>
        <v>Aug</v>
      </c>
      <c r="E736" s="3" t="s">
        <v>2542</v>
      </c>
      <c r="F736" s="3" t="s">
        <v>2542</v>
      </c>
      <c r="G736" s="3" t="str">
        <f>TEXT(Table1[[#This Row],[last_purchase_date]],"yyyy")</f>
        <v>-</v>
      </c>
      <c r="H736" s="2">
        <f ca="1">IFERROR(TODAY()-Table1[[#This Row],[signup_date]]," - ")</f>
        <v>1909</v>
      </c>
      <c r="I736" s="2" t="str">
        <f ca="1">IFERROR(TODAY()-Table1[[#This Row],[last_purchase_date]]," - ")</f>
        <v xml:space="preserve"> - </v>
      </c>
      <c r="J736" s="2">
        <f ca="1">IFERROR(1/Table1[[#This Row],[Days_Since_Last_Purchase]],0)</f>
        <v>0</v>
      </c>
      <c r="K736" s="3" t="str">
        <f t="shared" si="22"/>
        <v>Never Purchase</v>
      </c>
      <c r="L736">
        <v>0</v>
      </c>
      <c r="M736">
        <v>0</v>
      </c>
      <c r="N736">
        <v>0</v>
      </c>
      <c r="O736">
        <v>0</v>
      </c>
      <c r="P736" t="s">
        <v>40</v>
      </c>
      <c r="Q736" t="s">
        <v>76</v>
      </c>
      <c r="R736" t="s">
        <v>48</v>
      </c>
      <c r="S736">
        <v>16</v>
      </c>
      <c r="T736" t="s">
        <v>49</v>
      </c>
      <c r="U736" t="s">
        <v>43</v>
      </c>
      <c r="V736" t="s">
        <v>56</v>
      </c>
      <c r="W736" t="s">
        <v>36</v>
      </c>
      <c r="X736">
        <v>2</v>
      </c>
      <c r="Y736">
        <v>1</v>
      </c>
      <c r="Z736">
        <v>0</v>
      </c>
      <c r="AA736">
        <v>0</v>
      </c>
      <c r="AB736">
        <v>0</v>
      </c>
      <c r="AC736" s="3">
        <v>45096</v>
      </c>
      <c r="AD736" s="2" t="str">
        <f t="shared" si="23"/>
        <v>Contacted</v>
      </c>
      <c r="AE736">
        <v>0</v>
      </c>
      <c r="AF736" t="s">
        <v>73</v>
      </c>
      <c r="AG736" t="b">
        <v>0</v>
      </c>
      <c r="AH736" t="b">
        <v>0</v>
      </c>
      <c r="AI736" t="str">
        <f ca="1">IF(OR(Table1[[#This Row],[is_active]]="FALSE",Table1[[#This Row],[Days_Since_Last_Purchase]]&gt;90),"Churned","Active")</f>
        <v>Churned</v>
      </c>
    </row>
    <row r="737" spans="1:35" x14ac:dyDescent="0.25">
      <c r="A737" t="s">
        <v>810</v>
      </c>
      <c r="B737" s="1">
        <v>44534</v>
      </c>
      <c r="C737" t="str">
        <f>TEXT(Table1[[#This Row],[signup_date]],"yyyy")</f>
        <v>2021</v>
      </c>
      <c r="D737" t="str">
        <f>TEXT(Table1[[#This Row],[signup_date]],"mmm")</f>
        <v>Dec</v>
      </c>
      <c r="E737" s="3">
        <v>45812</v>
      </c>
      <c r="F737" s="3">
        <v>45903</v>
      </c>
      <c r="G737" s="3" t="str">
        <f>TEXT(Table1[[#This Row],[last_purchase_date]],"yyyy")</f>
        <v>2025</v>
      </c>
      <c r="H737" s="2">
        <f ca="1">IFERROR(TODAY()-Table1[[#This Row],[signup_date]]," - ")</f>
        <v>1446</v>
      </c>
      <c r="I737" s="2">
        <f ca="1">IFERROR(TODAY()-Table1[[#This Row],[last_purchase_date]]," - ")</f>
        <v>77</v>
      </c>
      <c r="J737" s="2">
        <f ca="1">IFERROR(1/Table1[[#This Row],[Days_Since_Last_Purchase]],0)</f>
        <v>1.2987012987012988E-2</v>
      </c>
      <c r="K737" s="3" t="str">
        <f t="shared" si="22"/>
        <v>Has Purchased</v>
      </c>
      <c r="L737">
        <v>2</v>
      </c>
      <c r="M737">
        <v>98.5</v>
      </c>
      <c r="N737">
        <v>49.25</v>
      </c>
      <c r="O737">
        <v>67.23</v>
      </c>
      <c r="P737" t="s">
        <v>65</v>
      </c>
      <c r="Q737" t="s">
        <v>76</v>
      </c>
      <c r="R737" t="s">
        <v>48</v>
      </c>
      <c r="S737">
        <v>38</v>
      </c>
      <c r="T737" t="s">
        <v>34</v>
      </c>
      <c r="U737" t="s">
        <v>90</v>
      </c>
      <c r="V737" t="s">
        <v>35</v>
      </c>
      <c r="W737" t="s">
        <v>51</v>
      </c>
      <c r="X737">
        <v>0</v>
      </c>
      <c r="Y737">
        <v>0</v>
      </c>
      <c r="Z737">
        <v>0</v>
      </c>
      <c r="AA737">
        <v>0</v>
      </c>
      <c r="AB737">
        <v>2</v>
      </c>
      <c r="AC737" s="3">
        <v>45128</v>
      </c>
      <c r="AD737" s="2" t="str">
        <f t="shared" si="23"/>
        <v>Contacted</v>
      </c>
      <c r="AE737">
        <v>0</v>
      </c>
      <c r="AF737" t="s">
        <v>38</v>
      </c>
      <c r="AG737" t="b">
        <v>1</v>
      </c>
      <c r="AH737" t="b">
        <v>0</v>
      </c>
      <c r="AI737" t="str">
        <f ca="1">IF(OR(Table1[[#This Row],[is_active]]="FALSE",Table1[[#This Row],[Days_Since_Last_Purchase]]&gt;90),"Churned","Active")</f>
        <v>Active</v>
      </c>
    </row>
    <row r="738" spans="1:35" x14ac:dyDescent="0.25">
      <c r="A738" t="s">
        <v>811</v>
      </c>
      <c r="B738" s="1">
        <v>44739</v>
      </c>
      <c r="C738" t="str">
        <f>TEXT(Table1[[#This Row],[signup_date]],"yyyy")</f>
        <v>2022</v>
      </c>
      <c r="D738" t="str">
        <f>TEXT(Table1[[#This Row],[signup_date]],"mmm")</f>
        <v>Jun</v>
      </c>
      <c r="E738" s="3">
        <v>45655</v>
      </c>
      <c r="F738" s="3">
        <v>45940</v>
      </c>
      <c r="G738" s="3" t="str">
        <f>TEXT(Table1[[#This Row],[last_purchase_date]],"yyyy")</f>
        <v>2025</v>
      </c>
      <c r="H738" s="2">
        <f ca="1">IFERROR(TODAY()-Table1[[#This Row],[signup_date]]," - ")</f>
        <v>1241</v>
      </c>
      <c r="I738" s="2">
        <f ca="1">IFERROR(TODAY()-Table1[[#This Row],[last_purchase_date]]," - ")</f>
        <v>40</v>
      </c>
      <c r="J738" s="2">
        <f ca="1">IFERROR(1/Table1[[#This Row],[Days_Since_Last_Purchase]],0)</f>
        <v>2.5000000000000001E-2</v>
      </c>
      <c r="K738" s="3" t="str">
        <f t="shared" si="22"/>
        <v>Has Purchased</v>
      </c>
      <c r="L738">
        <v>3</v>
      </c>
      <c r="M738">
        <v>151.72999999999999</v>
      </c>
      <c r="N738">
        <v>50.58</v>
      </c>
      <c r="O738">
        <v>25.83</v>
      </c>
      <c r="P738" t="s">
        <v>40</v>
      </c>
      <c r="Q738" t="s">
        <v>95</v>
      </c>
      <c r="R738" t="s">
        <v>33</v>
      </c>
      <c r="S738">
        <v>37</v>
      </c>
      <c r="T738" t="s">
        <v>34</v>
      </c>
      <c r="U738" t="s">
        <v>82</v>
      </c>
      <c r="V738" t="s">
        <v>67</v>
      </c>
      <c r="W738" t="s">
        <v>57</v>
      </c>
      <c r="X738">
        <v>0</v>
      </c>
      <c r="Y738">
        <v>0</v>
      </c>
      <c r="Z738">
        <v>0</v>
      </c>
      <c r="AA738">
        <v>0</v>
      </c>
      <c r="AB738">
        <v>2</v>
      </c>
      <c r="AC738" s="3">
        <v>45621</v>
      </c>
      <c r="AD738" s="2" t="str">
        <f t="shared" si="23"/>
        <v>Contacted</v>
      </c>
      <c r="AE738">
        <v>9</v>
      </c>
      <c r="AF738" t="s">
        <v>38</v>
      </c>
      <c r="AG738" t="b">
        <v>1</v>
      </c>
      <c r="AH738" t="b">
        <v>0</v>
      </c>
      <c r="AI738" t="str">
        <f ca="1">IF(OR(Table1[[#This Row],[is_active]]="FALSE",Table1[[#This Row],[Days_Since_Last_Purchase]]&gt;90),"Churned","Active")</f>
        <v>Active</v>
      </c>
    </row>
    <row r="739" spans="1:35" x14ac:dyDescent="0.25">
      <c r="A739" t="s">
        <v>812</v>
      </c>
      <c r="B739" s="1">
        <v>44098</v>
      </c>
      <c r="C739" t="str">
        <f>TEXT(Table1[[#This Row],[signup_date]],"yyyy")</f>
        <v>2020</v>
      </c>
      <c r="D739" t="str">
        <f>TEXT(Table1[[#This Row],[signup_date]],"mmm")</f>
        <v>Sep</v>
      </c>
      <c r="E739" s="3">
        <v>44323</v>
      </c>
      <c r="F739" s="3">
        <v>45245</v>
      </c>
      <c r="G739" s="3" t="str">
        <f>TEXT(Table1[[#This Row],[last_purchase_date]],"yyyy")</f>
        <v>2023</v>
      </c>
      <c r="H739" s="2">
        <f ca="1">IFERROR(TODAY()-Table1[[#This Row],[signup_date]]," - ")</f>
        <v>1882</v>
      </c>
      <c r="I739" s="2">
        <f ca="1">IFERROR(TODAY()-Table1[[#This Row],[last_purchase_date]]," - ")</f>
        <v>735</v>
      </c>
      <c r="J739" s="2">
        <f ca="1">IFERROR(1/Table1[[#This Row],[Days_Since_Last_Purchase]],0)</f>
        <v>1.3605442176870747E-3</v>
      </c>
      <c r="K739" s="3" t="str">
        <f t="shared" si="22"/>
        <v>Has Purchased</v>
      </c>
      <c r="L739">
        <v>3</v>
      </c>
      <c r="M739">
        <v>272.27999999999997</v>
      </c>
      <c r="N739">
        <v>90.76</v>
      </c>
      <c r="O739">
        <v>111.91</v>
      </c>
      <c r="P739" t="s">
        <v>40</v>
      </c>
      <c r="Q739" t="s">
        <v>62</v>
      </c>
      <c r="R739" t="s">
        <v>48</v>
      </c>
      <c r="S739">
        <v>29</v>
      </c>
      <c r="T739" t="s">
        <v>70</v>
      </c>
      <c r="U739" t="s">
        <v>66</v>
      </c>
      <c r="V739" t="s">
        <v>35</v>
      </c>
      <c r="W739" t="s">
        <v>96</v>
      </c>
      <c r="X739">
        <v>0</v>
      </c>
      <c r="Y739">
        <v>0</v>
      </c>
      <c r="Z739">
        <v>0</v>
      </c>
      <c r="AA739">
        <v>0</v>
      </c>
      <c r="AB739">
        <v>3</v>
      </c>
      <c r="AC739" s="3">
        <v>45376</v>
      </c>
      <c r="AD739" s="2" t="str">
        <f t="shared" si="23"/>
        <v>Contacted</v>
      </c>
      <c r="AE739">
        <v>0</v>
      </c>
      <c r="AF739" t="s">
        <v>73</v>
      </c>
      <c r="AG739" t="b">
        <v>1</v>
      </c>
      <c r="AH739" t="b">
        <v>0</v>
      </c>
      <c r="AI739" t="str">
        <f ca="1">IF(OR(Table1[[#This Row],[is_active]]="FALSE",Table1[[#This Row],[Days_Since_Last_Purchase]]&gt;90),"Churned","Active")</f>
        <v>Churned</v>
      </c>
    </row>
    <row r="740" spans="1:35" x14ac:dyDescent="0.25">
      <c r="A740" t="s">
        <v>813</v>
      </c>
      <c r="B740" s="1">
        <v>44152</v>
      </c>
      <c r="C740" t="str">
        <f>TEXT(Table1[[#This Row],[signup_date]],"yyyy")</f>
        <v>2020</v>
      </c>
      <c r="D740" t="str">
        <f>TEXT(Table1[[#This Row],[signup_date]],"mmm")</f>
        <v>Nov</v>
      </c>
      <c r="E740" s="3">
        <v>44554</v>
      </c>
      <c r="F740" s="3">
        <v>44597</v>
      </c>
      <c r="G740" s="3" t="str">
        <f>TEXT(Table1[[#This Row],[last_purchase_date]],"yyyy")</f>
        <v>2022</v>
      </c>
      <c r="H740" s="2">
        <f ca="1">IFERROR(TODAY()-Table1[[#This Row],[signup_date]]," - ")</f>
        <v>1828</v>
      </c>
      <c r="I740" s="2">
        <f ca="1">IFERROR(TODAY()-Table1[[#This Row],[last_purchase_date]]," - ")</f>
        <v>1383</v>
      </c>
      <c r="J740" s="2">
        <f ca="1">IFERROR(1/Table1[[#This Row],[Days_Since_Last_Purchase]],0)</f>
        <v>7.2306579898770787E-4</v>
      </c>
      <c r="K740" s="3" t="str">
        <f t="shared" si="22"/>
        <v>Has Purchased</v>
      </c>
      <c r="L740">
        <v>3</v>
      </c>
      <c r="M740">
        <v>140.19</v>
      </c>
      <c r="N740">
        <v>46.73</v>
      </c>
      <c r="O740">
        <v>33.81</v>
      </c>
      <c r="P740" t="s">
        <v>31</v>
      </c>
      <c r="Q740" t="s">
        <v>32</v>
      </c>
      <c r="R740" t="s">
        <v>48</v>
      </c>
      <c r="S740">
        <v>49</v>
      </c>
      <c r="T740" t="s">
        <v>34</v>
      </c>
      <c r="U740" t="s">
        <v>66</v>
      </c>
      <c r="V740" t="s">
        <v>67</v>
      </c>
      <c r="W740" t="s">
        <v>96</v>
      </c>
      <c r="X740">
        <v>0</v>
      </c>
      <c r="Y740">
        <v>0</v>
      </c>
      <c r="Z740">
        <v>0</v>
      </c>
      <c r="AA740">
        <v>0</v>
      </c>
      <c r="AB740">
        <v>0</v>
      </c>
      <c r="AC740" s="3">
        <v>45720</v>
      </c>
      <c r="AD740" s="2" t="str">
        <f t="shared" si="23"/>
        <v>Contacted</v>
      </c>
      <c r="AE740">
        <v>3</v>
      </c>
      <c r="AF740" t="s">
        <v>52</v>
      </c>
      <c r="AG740" t="b">
        <v>1</v>
      </c>
      <c r="AH740" t="b">
        <v>0</v>
      </c>
      <c r="AI740" t="str">
        <f ca="1">IF(OR(Table1[[#This Row],[is_active]]="FALSE",Table1[[#This Row],[Days_Since_Last_Purchase]]&gt;90),"Churned","Active")</f>
        <v>Churned</v>
      </c>
    </row>
    <row r="741" spans="1:35" x14ac:dyDescent="0.25">
      <c r="A741" t="s">
        <v>814</v>
      </c>
      <c r="B741" s="1">
        <v>45635</v>
      </c>
      <c r="C741" t="str">
        <f>TEXT(Table1[[#This Row],[signup_date]],"yyyy")</f>
        <v>2024</v>
      </c>
      <c r="D741" t="str">
        <f>TEXT(Table1[[#This Row],[signup_date]],"mmm")</f>
        <v>Dec</v>
      </c>
      <c r="E741" s="3">
        <v>45840</v>
      </c>
      <c r="F741" s="3">
        <v>45915</v>
      </c>
      <c r="G741" s="3" t="str">
        <f>TEXT(Table1[[#This Row],[last_purchase_date]],"yyyy")</f>
        <v>2025</v>
      </c>
      <c r="H741" s="2">
        <f ca="1">IFERROR(TODAY()-Table1[[#This Row],[signup_date]]," - ")</f>
        <v>345</v>
      </c>
      <c r="I741" s="2">
        <f ca="1">IFERROR(TODAY()-Table1[[#This Row],[last_purchase_date]]," - ")</f>
        <v>65</v>
      </c>
      <c r="J741" s="2">
        <f ca="1">IFERROR(1/Table1[[#This Row],[Days_Since_Last_Purchase]],0)</f>
        <v>1.5384615384615385E-2</v>
      </c>
      <c r="K741" s="3" t="str">
        <f t="shared" si="22"/>
        <v>Has Purchased</v>
      </c>
      <c r="L741">
        <v>4</v>
      </c>
      <c r="M741">
        <v>172.99</v>
      </c>
      <c r="N741">
        <v>43.25</v>
      </c>
      <c r="O741">
        <v>0</v>
      </c>
      <c r="P741" t="s">
        <v>87</v>
      </c>
      <c r="Q741" t="s">
        <v>41</v>
      </c>
      <c r="R741" t="s">
        <v>33</v>
      </c>
      <c r="S741">
        <v>26</v>
      </c>
      <c r="T741" t="s">
        <v>70</v>
      </c>
      <c r="U741" t="s">
        <v>35</v>
      </c>
      <c r="V741" t="s">
        <v>56</v>
      </c>
      <c r="W741" t="s">
        <v>100</v>
      </c>
      <c r="X741">
        <v>1</v>
      </c>
      <c r="Y741">
        <v>0</v>
      </c>
      <c r="Z741">
        <v>0</v>
      </c>
      <c r="AA741">
        <v>0</v>
      </c>
      <c r="AB741">
        <v>1</v>
      </c>
      <c r="AC741" s="3">
        <v>45681</v>
      </c>
      <c r="AD741" s="2" t="str">
        <f t="shared" si="23"/>
        <v>Contacted</v>
      </c>
      <c r="AE741">
        <v>0</v>
      </c>
      <c r="AF741" t="s">
        <v>38</v>
      </c>
      <c r="AG741" t="b">
        <v>1</v>
      </c>
      <c r="AH741" t="b">
        <v>0</v>
      </c>
      <c r="AI741" t="str">
        <f ca="1">IF(OR(Table1[[#This Row],[is_active]]="FALSE",Table1[[#This Row],[Days_Since_Last_Purchase]]&gt;90),"Churned","Active")</f>
        <v>Active</v>
      </c>
    </row>
    <row r="742" spans="1:35" x14ac:dyDescent="0.25">
      <c r="A742" t="s">
        <v>815</v>
      </c>
      <c r="B742" s="1">
        <v>44936</v>
      </c>
      <c r="C742" t="str">
        <f>TEXT(Table1[[#This Row],[signup_date]],"yyyy")</f>
        <v>2023</v>
      </c>
      <c r="D742" t="str">
        <f>TEXT(Table1[[#This Row],[signup_date]],"mmm")</f>
        <v>Jan</v>
      </c>
      <c r="E742" s="3">
        <v>45801</v>
      </c>
      <c r="F742" s="3">
        <v>45847</v>
      </c>
      <c r="G742" s="3" t="str">
        <f>TEXT(Table1[[#This Row],[last_purchase_date]],"yyyy")</f>
        <v>2025</v>
      </c>
      <c r="H742" s="2">
        <f ca="1">IFERROR(TODAY()-Table1[[#This Row],[signup_date]]," - ")</f>
        <v>1044</v>
      </c>
      <c r="I742" s="2">
        <f ca="1">IFERROR(TODAY()-Table1[[#This Row],[last_purchase_date]]," - ")</f>
        <v>133</v>
      </c>
      <c r="J742" s="2">
        <f ca="1">IFERROR(1/Table1[[#This Row],[Days_Since_Last_Purchase]],0)</f>
        <v>7.5187969924812026E-3</v>
      </c>
      <c r="K742" s="3" t="str">
        <f t="shared" si="22"/>
        <v>Has Purchased</v>
      </c>
      <c r="L742">
        <v>2</v>
      </c>
      <c r="M742">
        <v>169.92</v>
      </c>
      <c r="N742">
        <v>84.96</v>
      </c>
      <c r="O742">
        <v>62.48</v>
      </c>
      <c r="P742" t="s">
        <v>40</v>
      </c>
      <c r="Q742" t="s">
        <v>41</v>
      </c>
      <c r="R742" t="s">
        <v>42</v>
      </c>
      <c r="S742">
        <v>32</v>
      </c>
      <c r="T742" t="s">
        <v>34</v>
      </c>
      <c r="U742" t="s">
        <v>55</v>
      </c>
      <c r="V742" t="s">
        <v>67</v>
      </c>
      <c r="W742" t="s">
        <v>85</v>
      </c>
      <c r="X742">
        <v>1</v>
      </c>
      <c r="Y742">
        <v>0</v>
      </c>
      <c r="Z742">
        <v>0</v>
      </c>
      <c r="AA742">
        <v>0</v>
      </c>
      <c r="AB742">
        <v>1</v>
      </c>
      <c r="AC742" s="2" t="s">
        <v>2542</v>
      </c>
      <c r="AD742" s="2" t="str">
        <f t="shared" si="23"/>
        <v>Never Contacted</v>
      </c>
      <c r="AE742">
        <v>7</v>
      </c>
      <c r="AF742" t="s">
        <v>38</v>
      </c>
      <c r="AG742" t="b">
        <v>1</v>
      </c>
      <c r="AH742" t="b">
        <v>1</v>
      </c>
      <c r="AI742" t="str">
        <f ca="1">IF(OR(Table1[[#This Row],[is_active]]="FALSE",Table1[[#This Row],[Days_Since_Last_Purchase]]&gt;90),"Churned","Active")</f>
        <v>Churned</v>
      </c>
    </row>
    <row r="743" spans="1:35" x14ac:dyDescent="0.25">
      <c r="A743" t="s">
        <v>816</v>
      </c>
      <c r="B743" s="1">
        <v>44971</v>
      </c>
      <c r="C743" t="str">
        <f>TEXT(Table1[[#This Row],[signup_date]],"yyyy")</f>
        <v>2023</v>
      </c>
      <c r="D743" t="str">
        <f>TEXT(Table1[[#This Row],[signup_date]],"mmm")</f>
        <v>Feb</v>
      </c>
      <c r="E743" s="3">
        <v>45139</v>
      </c>
      <c r="F743" s="3">
        <v>45304</v>
      </c>
      <c r="G743" s="3" t="str">
        <f>TEXT(Table1[[#This Row],[last_purchase_date]],"yyyy")</f>
        <v>2024</v>
      </c>
      <c r="H743" s="2">
        <f ca="1">IFERROR(TODAY()-Table1[[#This Row],[signup_date]]," - ")</f>
        <v>1009</v>
      </c>
      <c r="I743" s="2">
        <f ca="1">IFERROR(TODAY()-Table1[[#This Row],[last_purchase_date]]," - ")</f>
        <v>676</v>
      </c>
      <c r="J743" s="2">
        <f ca="1">IFERROR(1/Table1[[#This Row],[Days_Since_Last_Purchase]],0)</f>
        <v>1.4792899408284023E-3</v>
      </c>
      <c r="K743" s="3" t="str">
        <f t="shared" si="22"/>
        <v>Has Purchased</v>
      </c>
      <c r="L743">
        <v>1</v>
      </c>
      <c r="M743">
        <v>25.75</v>
      </c>
      <c r="N743">
        <v>25.75</v>
      </c>
      <c r="O743">
        <v>39.89</v>
      </c>
      <c r="P743" t="s">
        <v>87</v>
      </c>
      <c r="Q743" t="s">
        <v>54</v>
      </c>
      <c r="R743" t="s">
        <v>48</v>
      </c>
      <c r="S743">
        <v>31</v>
      </c>
      <c r="T743" t="s">
        <v>34</v>
      </c>
      <c r="U743" t="s">
        <v>82</v>
      </c>
      <c r="V743" t="s">
        <v>35</v>
      </c>
      <c r="W743" t="s">
        <v>45</v>
      </c>
      <c r="X743">
        <v>0</v>
      </c>
      <c r="Y743">
        <v>0</v>
      </c>
      <c r="Z743">
        <v>0</v>
      </c>
      <c r="AA743">
        <v>0</v>
      </c>
      <c r="AB743">
        <v>1</v>
      </c>
      <c r="AC743" s="2" t="s">
        <v>2542</v>
      </c>
      <c r="AD743" s="2" t="str">
        <f t="shared" si="23"/>
        <v>Never Contacted</v>
      </c>
      <c r="AE743">
        <v>0</v>
      </c>
      <c r="AF743" t="s">
        <v>38</v>
      </c>
      <c r="AG743" t="b">
        <v>1</v>
      </c>
      <c r="AH743" t="b">
        <v>0</v>
      </c>
      <c r="AI743" t="str">
        <f ca="1">IF(OR(Table1[[#This Row],[is_active]]="FALSE",Table1[[#This Row],[Days_Since_Last_Purchase]]&gt;90),"Churned","Active")</f>
        <v>Churned</v>
      </c>
    </row>
    <row r="744" spans="1:35" x14ac:dyDescent="0.25">
      <c r="A744" t="s">
        <v>817</v>
      </c>
      <c r="B744" s="1">
        <v>45596</v>
      </c>
      <c r="C744" t="str">
        <f>TEXT(Table1[[#This Row],[signup_date]],"yyyy")</f>
        <v>2024</v>
      </c>
      <c r="D744" t="str">
        <f>TEXT(Table1[[#This Row],[signup_date]],"mmm")</f>
        <v>Oct</v>
      </c>
      <c r="E744" s="3">
        <v>45759</v>
      </c>
      <c r="F744" s="3">
        <v>45799</v>
      </c>
      <c r="G744" s="3" t="str">
        <f>TEXT(Table1[[#This Row],[last_purchase_date]],"yyyy")</f>
        <v>2025</v>
      </c>
      <c r="H744" s="2">
        <f ca="1">IFERROR(TODAY()-Table1[[#This Row],[signup_date]]," - ")</f>
        <v>384</v>
      </c>
      <c r="I744" s="2">
        <f ca="1">IFERROR(TODAY()-Table1[[#This Row],[last_purchase_date]]," - ")</f>
        <v>181</v>
      </c>
      <c r="J744" s="2">
        <f ca="1">IFERROR(1/Table1[[#This Row],[Days_Since_Last_Purchase]],0)</f>
        <v>5.5248618784530384E-3</v>
      </c>
      <c r="K744" s="3" t="str">
        <f t="shared" si="22"/>
        <v>Has Purchased</v>
      </c>
      <c r="L744">
        <v>4</v>
      </c>
      <c r="M744">
        <v>180.68</v>
      </c>
      <c r="N744">
        <v>45.17</v>
      </c>
      <c r="O744">
        <v>0.55000000000000004</v>
      </c>
      <c r="P744" t="s">
        <v>47</v>
      </c>
      <c r="Q744" t="s">
        <v>54</v>
      </c>
      <c r="R744" t="s">
        <v>42</v>
      </c>
      <c r="S744">
        <v>28</v>
      </c>
      <c r="T744" t="s">
        <v>70</v>
      </c>
      <c r="U744" t="s">
        <v>35</v>
      </c>
      <c r="V744" t="s">
        <v>63</v>
      </c>
      <c r="W744" t="s">
        <v>35</v>
      </c>
      <c r="X744">
        <v>0</v>
      </c>
      <c r="Y744">
        <v>0</v>
      </c>
      <c r="Z744">
        <v>1</v>
      </c>
      <c r="AA744">
        <v>1</v>
      </c>
      <c r="AB744">
        <v>0</v>
      </c>
      <c r="AC744" s="2" t="s">
        <v>2542</v>
      </c>
      <c r="AD744" s="2" t="str">
        <f t="shared" si="23"/>
        <v>Never Contacted</v>
      </c>
      <c r="AE744">
        <v>3</v>
      </c>
      <c r="AF744" t="s">
        <v>38</v>
      </c>
      <c r="AG744" t="b">
        <v>1</v>
      </c>
      <c r="AH744" t="b">
        <v>1</v>
      </c>
      <c r="AI744" t="str">
        <f ca="1">IF(OR(Table1[[#This Row],[is_active]]="FALSE",Table1[[#This Row],[Days_Since_Last_Purchase]]&gt;90),"Churned","Active")</f>
        <v>Churned</v>
      </c>
    </row>
    <row r="745" spans="1:35" x14ac:dyDescent="0.25">
      <c r="A745" t="s">
        <v>818</v>
      </c>
      <c r="B745" s="1">
        <v>45654</v>
      </c>
      <c r="C745" t="str">
        <f>TEXT(Table1[[#This Row],[signup_date]],"yyyy")</f>
        <v>2024</v>
      </c>
      <c r="D745" t="str">
        <f>TEXT(Table1[[#This Row],[signup_date]],"mmm")</f>
        <v>Dec</v>
      </c>
      <c r="E745" s="3">
        <v>45748</v>
      </c>
      <c r="F745" s="3" t="s">
        <v>2542</v>
      </c>
      <c r="G745" s="3" t="str">
        <f>TEXT(Table1[[#This Row],[last_purchase_date]],"yyyy")</f>
        <v>-</v>
      </c>
      <c r="H745" s="2">
        <f ca="1">IFERROR(TODAY()-Table1[[#This Row],[signup_date]]," - ")</f>
        <v>326</v>
      </c>
      <c r="I745" s="2" t="str">
        <f ca="1">IFERROR(TODAY()-Table1[[#This Row],[last_purchase_date]]," - ")</f>
        <v xml:space="preserve"> - </v>
      </c>
      <c r="J745" s="2">
        <f ca="1">IFERROR(1/Table1[[#This Row],[Days_Since_Last_Purchase]],0)</f>
        <v>0</v>
      </c>
      <c r="K745" s="3" t="str">
        <f t="shared" si="22"/>
        <v>Has Purchased</v>
      </c>
      <c r="L745">
        <v>0</v>
      </c>
      <c r="M745">
        <v>0</v>
      </c>
      <c r="N745">
        <v>0</v>
      </c>
      <c r="O745">
        <v>0</v>
      </c>
      <c r="P745" t="s">
        <v>31</v>
      </c>
      <c r="Q745" t="s">
        <v>76</v>
      </c>
      <c r="R745" t="s">
        <v>48</v>
      </c>
      <c r="S745">
        <v>34</v>
      </c>
      <c r="T745" t="s">
        <v>34</v>
      </c>
      <c r="U745" t="s">
        <v>35</v>
      </c>
      <c r="V745" t="s">
        <v>63</v>
      </c>
      <c r="W745" t="s">
        <v>36</v>
      </c>
      <c r="X745">
        <v>1</v>
      </c>
      <c r="Y745">
        <v>0</v>
      </c>
      <c r="Z745">
        <v>0</v>
      </c>
      <c r="AA745">
        <v>0</v>
      </c>
      <c r="AB745">
        <v>0</v>
      </c>
      <c r="AC745" s="2" t="s">
        <v>2542</v>
      </c>
      <c r="AD745" s="2" t="str">
        <f t="shared" si="23"/>
        <v>Never Contacted</v>
      </c>
      <c r="AE745">
        <v>0</v>
      </c>
      <c r="AF745" t="s">
        <v>73</v>
      </c>
      <c r="AG745" t="b">
        <v>0</v>
      </c>
      <c r="AH745" t="b">
        <v>0</v>
      </c>
      <c r="AI745" t="str">
        <f ca="1">IF(OR(Table1[[#This Row],[is_active]]="FALSE",Table1[[#This Row],[Days_Since_Last_Purchase]]&gt;90),"Churned","Active")</f>
        <v>Churned</v>
      </c>
    </row>
    <row r="746" spans="1:35" x14ac:dyDescent="0.25">
      <c r="A746" t="s">
        <v>819</v>
      </c>
      <c r="B746" s="1">
        <v>44871</v>
      </c>
      <c r="C746" t="str">
        <f>TEXT(Table1[[#This Row],[signup_date]],"yyyy")</f>
        <v>2022</v>
      </c>
      <c r="D746" t="str">
        <f>TEXT(Table1[[#This Row],[signup_date]],"mmm")</f>
        <v>Nov</v>
      </c>
      <c r="E746" s="3">
        <v>44916</v>
      </c>
      <c r="F746" s="3">
        <v>45564</v>
      </c>
      <c r="G746" s="3" t="str">
        <f>TEXT(Table1[[#This Row],[last_purchase_date]],"yyyy")</f>
        <v>2024</v>
      </c>
      <c r="H746" s="2">
        <f ca="1">IFERROR(TODAY()-Table1[[#This Row],[signup_date]]," - ")</f>
        <v>1109</v>
      </c>
      <c r="I746" s="2">
        <f ca="1">IFERROR(TODAY()-Table1[[#This Row],[last_purchase_date]]," - ")</f>
        <v>416</v>
      </c>
      <c r="J746" s="2">
        <f ca="1">IFERROR(1/Table1[[#This Row],[Days_Since_Last_Purchase]],0)</f>
        <v>2.403846153846154E-3</v>
      </c>
      <c r="K746" s="3" t="str">
        <f t="shared" si="22"/>
        <v>Has Purchased</v>
      </c>
      <c r="L746">
        <v>2</v>
      </c>
      <c r="M746">
        <v>2.31</v>
      </c>
      <c r="N746">
        <v>1.1599999999999999</v>
      </c>
      <c r="O746">
        <v>1.26</v>
      </c>
      <c r="P746" t="s">
        <v>40</v>
      </c>
      <c r="Q746" t="s">
        <v>88</v>
      </c>
      <c r="R746" t="s">
        <v>48</v>
      </c>
      <c r="S746">
        <v>42</v>
      </c>
      <c r="T746" t="s">
        <v>34</v>
      </c>
      <c r="U746" t="s">
        <v>90</v>
      </c>
      <c r="V746" t="s">
        <v>35</v>
      </c>
      <c r="W746" t="s">
        <v>57</v>
      </c>
      <c r="X746">
        <v>0</v>
      </c>
      <c r="Y746">
        <v>0</v>
      </c>
      <c r="Z746">
        <v>0</v>
      </c>
      <c r="AA746">
        <v>0</v>
      </c>
      <c r="AB746">
        <v>0</v>
      </c>
      <c r="AC746" s="2" t="s">
        <v>2542</v>
      </c>
      <c r="AD746" s="2" t="str">
        <f t="shared" si="23"/>
        <v>Never Contacted</v>
      </c>
      <c r="AE746">
        <v>0</v>
      </c>
      <c r="AF746" t="s">
        <v>38</v>
      </c>
      <c r="AG746" t="b">
        <v>1</v>
      </c>
      <c r="AH746" t="b">
        <v>0</v>
      </c>
      <c r="AI746" t="str">
        <f ca="1">IF(OR(Table1[[#This Row],[is_active]]="FALSE",Table1[[#This Row],[Days_Since_Last_Purchase]]&gt;90),"Churned","Active")</f>
        <v>Churned</v>
      </c>
    </row>
    <row r="747" spans="1:35" x14ac:dyDescent="0.25">
      <c r="A747" t="s">
        <v>820</v>
      </c>
      <c r="B747" s="1">
        <v>43985</v>
      </c>
      <c r="C747" t="str">
        <f>TEXT(Table1[[#This Row],[signup_date]],"yyyy")</f>
        <v>2020</v>
      </c>
      <c r="D747" t="str">
        <f>TEXT(Table1[[#This Row],[signup_date]],"mmm")</f>
        <v>Jun</v>
      </c>
      <c r="E747" s="3">
        <v>44563</v>
      </c>
      <c r="F747" s="3">
        <v>44962</v>
      </c>
      <c r="G747" s="3" t="str">
        <f>TEXT(Table1[[#This Row],[last_purchase_date]],"yyyy")</f>
        <v>2023</v>
      </c>
      <c r="H747" s="2">
        <f ca="1">IFERROR(TODAY()-Table1[[#This Row],[signup_date]]," - ")</f>
        <v>1995</v>
      </c>
      <c r="I747" s="2">
        <f ca="1">IFERROR(TODAY()-Table1[[#This Row],[last_purchase_date]]," - ")</f>
        <v>1018</v>
      </c>
      <c r="J747" s="2">
        <f ca="1">IFERROR(1/Table1[[#This Row],[Days_Since_Last_Purchase]],0)</f>
        <v>9.8231827111984276E-4</v>
      </c>
      <c r="K747" s="3" t="str">
        <f t="shared" si="22"/>
        <v>Has Purchased</v>
      </c>
      <c r="L747">
        <v>2</v>
      </c>
      <c r="M747">
        <v>5.8</v>
      </c>
      <c r="N747">
        <v>2.9</v>
      </c>
      <c r="O747">
        <v>5.79</v>
      </c>
      <c r="P747" t="s">
        <v>87</v>
      </c>
      <c r="Q747" t="s">
        <v>60</v>
      </c>
      <c r="R747" t="s">
        <v>48</v>
      </c>
      <c r="S747">
        <v>25</v>
      </c>
      <c r="T747" t="s">
        <v>70</v>
      </c>
      <c r="U747" t="s">
        <v>50</v>
      </c>
      <c r="V747" t="s">
        <v>56</v>
      </c>
      <c r="W747" t="s">
        <v>57</v>
      </c>
      <c r="X747">
        <v>0</v>
      </c>
      <c r="Y747">
        <v>0</v>
      </c>
      <c r="Z747">
        <v>0</v>
      </c>
      <c r="AA747">
        <v>0</v>
      </c>
      <c r="AB747">
        <v>1</v>
      </c>
      <c r="AC747" s="3">
        <v>44973</v>
      </c>
      <c r="AD747" s="2" t="str">
        <f t="shared" si="23"/>
        <v>Contacted</v>
      </c>
      <c r="AE747">
        <v>0</v>
      </c>
      <c r="AF747" t="s">
        <v>73</v>
      </c>
      <c r="AG747" t="b">
        <v>1</v>
      </c>
      <c r="AH747" t="b">
        <v>1</v>
      </c>
      <c r="AI747" t="str">
        <f ca="1">IF(OR(Table1[[#This Row],[is_active]]="FALSE",Table1[[#This Row],[Days_Since_Last_Purchase]]&gt;90),"Churned","Active")</f>
        <v>Churned</v>
      </c>
    </row>
    <row r="748" spans="1:35" x14ac:dyDescent="0.25">
      <c r="A748" t="s">
        <v>821</v>
      </c>
      <c r="B748" s="1">
        <v>45554</v>
      </c>
      <c r="C748" t="str">
        <f>TEXT(Table1[[#This Row],[signup_date]],"yyyy")</f>
        <v>2024</v>
      </c>
      <c r="D748" t="str">
        <f>TEXT(Table1[[#This Row],[signup_date]],"mmm")</f>
        <v>Sep</v>
      </c>
      <c r="E748" s="3">
        <v>45573</v>
      </c>
      <c r="F748" s="3">
        <v>45661</v>
      </c>
      <c r="G748" s="3" t="str">
        <f>TEXT(Table1[[#This Row],[last_purchase_date]],"yyyy")</f>
        <v>2025</v>
      </c>
      <c r="H748" s="2">
        <f ca="1">IFERROR(TODAY()-Table1[[#This Row],[signup_date]]," - ")</f>
        <v>426</v>
      </c>
      <c r="I748" s="2">
        <f ca="1">IFERROR(TODAY()-Table1[[#This Row],[last_purchase_date]]," - ")</f>
        <v>319</v>
      </c>
      <c r="J748" s="2">
        <f ca="1">IFERROR(1/Table1[[#This Row],[Days_Since_Last_Purchase]],0)</f>
        <v>3.134796238244514E-3</v>
      </c>
      <c r="K748" s="3" t="str">
        <f t="shared" si="22"/>
        <v>Has Purchased</v>
      </c>
      <c r="L748">
        <v>4</v>
      </c>
      <c r="M748">
        <v>448.12</v>
      </c>
      <c r="N748">
        <v>112.03</v>
      </c>
      <c r="O748">
        <v>58.91</v>
      </c>
      <c r="P748" t="s">
        <v>47</v>
      </c>
      <c r="Q748" t="s">
        <v>41</v>
      </c>
      <c r="R748" t="s">
        <v>48</v>
      </c>
      <c r="S748">
        <v>27</v>
      </c>
      <c r="T748" t="s">
        <v>70</v>
      </c>
      <c r="U748" t="s">
        <v>66</v>
      </c>
      <c r="V748" t="s">
        <v>44</v>
      </c>
      <c r="W748" t="s">
        <v>85</v>
      </c>
      <c r="X748">
        <v>0</v>
      </c>
      <c r="Y748">
        <v>1</v>
      </c>
      <c r="Z748">
        <v>0</v>
      </c>
      <c r="AA748">
        <v>0</v>
      </c>
      <c r="AB748">
        <v>3</v>
      </c>
      <c r="AC748" s="2" t="s">
        <v>2542</v>
      </c>
      <c r="AD748" s="2" t="str">
        <f t="shared" si="23"/>
        <v>Never Contacted</v>
      </c>
      <c r="AE748">
        <v>0</v>
      </c>
      <c r="AF748" t="s">
        <v>52</v>
      </c>
      <c r="AG748" t="b">
        <v>1</v>
      </c>
      <c r="AH748" t="b">
        <v>1</v>
      </c>
      <c r="AI748" t="str">
        <f ca="1">IF(OR(Table1[[#This Row],[is_active]]="FALSE",Table1[[#This Row],[Days_Since_Last_Purchase]]&gt;90),"Churned","Active")</f>
        <v>Churned</v>
      </c>
    </row>
    <row r="749" spans="1:35" x14ac:dyDescent="0.25">
      <c r="A749" t="s">
        <v>822</v>
      </c>
      <c r="B749" s="1">
        <v>44047</v>
      </c>
      <c r="C749" t="str">
        <f>TEXT(Table1[[#This Row],[signup_date]],"yyyy")</f>
        <v>2020</v>
      </c>
      <c r="D749" t="str">
        <f>TEXT(Table1[[#This Row],[signup_date]],"mmm")</f>
        <v>Aug</v>
      </c>
      <c r="E749" s="3">
        <v>45937</v>
      </c>
      <c r="F749" s="3">
        <v>45944</v>
      </c>
      <c r="G749" s="3" t="str">
        <f>TEXT(Table1[[#This Row],[last_purchase_date]],"yyyy")</f>
        <v>2025</v>
      </c>
      <c r="H749" s="2">
        <f ca="1">IFERROR(TODAY()-Table1[[#This Row],[signup_date]]," - ")</f>
        <v>1933</v>
      </c>
      <c r="I749" s="2">
        <f ca="1">IFERROR(TODAY()-Table1[[#This Row],[last_purchase_date]]," - ")</f>
        <v>36</v>
      </c>
      <c r="J749" s="2">
        <f ca="1">IFERROR(1/Table1[[#This Row],[Days_Since_Last_Purchase]],0)</f>
        <v>2.7777777777777776E-2</v>
      </c>
      <c r="K749" s="3" t="str">
        <f t="shared" si="22"/>
        <v>Has Purchased</v>
      </c>
      <c r="L749">
        <v>3</v>
      </c>
      <c r="M749">
        <v>111.26</v>
      </c>
      <c r="N749">
        <v>37.090000000000003</v>
      </c>
      <c r="O749">
        <v>47.51</v>
      </c>
      <c r="P749" t="s">
        <v>59</v>
      </c>
      <c r="Q749" t="s">
        <v>88</v>
      </c>
      <c r="R749" t="s">
        <v>48</v>
      </c>
      <c r="S749">
        <v>28</v>
      </c>
      <c r="T749" t="s">
        <v>70</v>
      </c>
      <c r="U749" t="s">
        <v>90</v>
      </c>
      <c r="V749" t="s">
        <v>63</v>
      </c>
      <c r="W749" t="s">
        <v>100</v>
      </c>
      <c r="X749">
        <v>1</v>
      </c>
      <c r="Y749">
        <v>1</v>
      </c>
      <c r="Z749">
        <v>0</v>
      </c>
      <c r="AA749">
        <v>1</v>
      </c>
      <c r="AB749">
        <v>0</v>
      </c>
      <c r="AC749" s="2" t="s">
        <v>2542</v>
      </c>
      <c r="AD749" s="2" t="str">
        <f t="shared" si="23"/>
        <v>Never Contacted</v>
      </c>
      <c r="AE749">
        <v>0</v>
      </c>
      <c r="AF749" t="s">
        <v>52</v>
      </c>
      <c r="AG749" t="b">
        <v>1</v>
      </c>
      <c r="AH749" t="b">
        <v>0</v>
      </c>
      <c r="AI749" t="str">
        <f ca="1">IF(OR(Table1[[#This Row],[is_active]]="FALSE",Table1[[#This Row],[Days_Since_Last_Purchase]]&gt;90),"Churned","Active")</f>
        <v>Active</v>
      </c>
    </row>
    <row r="750" spans="1:35" x14ac:dyDescent="0.25">
      <c r="A750" t="s">
        <v>823</v>
      </c>
      <c r="B750" s="1">
        <v>43870</v>
      </c>
      <c r="C750" t="str">
        <f>TEXT(Table1[[#This Row],[signup_date]],"yyyy")</f>
        <v>2020</v>
      </c>
      <c r="D750" t="str">
        <f>TEXT(Table1[[#This Row],[signup_date]],"mmm")</f>
        <v>Feb</v>
      </c>
      <c r="E750" s="3">
        <v>45689</v>
      </c>
      <c r="F750" s="3">
        <v>45883</v>
      </c>
      <c r="G750" s="3" t="str">
        <f>TEXT(Table1[[#This Row],[last_purchase_date]],"yyyy")</f>
        <v>2025</v>
      </c>
      <c r="H750" s="2">
        <f ca="1">IFERROR(TODAY()-Table1[[#This Row],[signup_date]]," - ")</f>
        <v>2110</v>
      </c>
      <c r="I750" s="2">
        <f ca="1">IFERROR(TODAY()-Table1[[#This Row],[last_purchase_date]]," - ")</f>
        <v>97</v>
      </c>
      <c r="J750" s="2">
        <f ca="1">IFERROR(1/Table1[[#This Row],[Days_Since_Last_Purchase]],0)</f>
        <v>1.0309278350515464E-2</v>
      </c>
      <c r="K750" s="3" t="str">
        <f t="shared" si="22"/>
        <v>Has Purchased</v>
      </c>
      <c r="L750">
        <v>4</v>
      </c>
      <c r="M750">
        <v>273.04000000000002</v>
      </c>
      <c r="N750">
        <v>68.260000000000005</v>
      </c>
      <c r="O750">
        <v>110.59</v>
      </c>
      <c r="P750" t="s">
        <v>40</v>
      </c>
      <c r="Q750" t="s">
        <v>104</v>
      </c>
      <c r="R750" t="s">
        <v>48</v>
      </c>
      <c r="S750">
        <v>27</v>
      </c>
      <c r="T750" t="s">
        <v>70</v>
      </c>
      <c r="U750" t="s">
        <v>90</v>
      </c>
      <c r="V750" t="s">
        <v>63</v>
      </c>
      <c r="W750" t="s">
        <v>100</v>
      </c>
      <c r="X750">
        <v>1</v>
      </c>
      <c r="Y750">
        <v>0</v>
      </c>
      <c r="Z750">
        <v>0</v>
      </c>
      <c r="AA750">
        <v>0</v>
      </c>
      <c r="AB750">
        <v>2</v>
      </c>
      <c r="AC750" s="3">
        <v>44431</v>
      </c>
      <c r="AD750" s="2" t="str">
        <f t="shared" si="23"/>
        <v>Contacted</v>
      </c>
      <c r="AE750">
        <v>0</v>
      </c>
      <c r="AF750" t="s">
        <v>38</v>
      </c>
      <c r="AG750" t="b">
        <v>1</v>
      </c>
      <c r="AH750" t="b">
        <v>0</v>
      </c>
      <c r="AI750" t="str">
        <f ca="1">IF(OR(Table1[[#This Row],[is_active]]="FALSE",Table1[[#This Row],[Days_Since_Last_Purchase]]&gt;90),"Churned","Active")</f>
        <v>Churned</v>
      </c>
    </row>
    <row r="751" spans="1:35" x14ac:dyDescent="0.25">
      <c r="A751" t="s">
        <v>824</v>
      </c>
      <c r="B751" s="1">
        <v>43937</v>
      </c>
      <c r="C751" t="str">
        <f>TEXT(Table1[[#This Row],[signup_date]],"yyyy")</f>
        <v>2020</v>
      </c>
      <c r="D751" t="str">
        <f>TEXT(Table1[[#This Row],[signup_date]],"mmm")</f>
        <v>Apr</v>
      </c>
      <c r="E751" s="3" t="s">
        <v>2542</v>
      </c>
      <c r="F751" s="3" t="s">
        <v>2542</v>
      </c>
      <c r="G751" s="3" t="str">
        <f>TEXT(Table1[[#This Row],[last_purchase_date]],"yyyy")</f>
        <v>-</v>
      </c>
      <c r="H751" s="2">
        <f ca="1">IFERROR(TODAY()-Table1[[#This Row],[signup_date]]," - ")</f>
        <v>2043</v>
      </c>
      <c r="I751" s="2" t="str">
        <f ca="1">IFERROR(TODAY()-Table1[[#This Row],[last_purchase_date]]," - ")</f>
        <v xml:space="preserve"> - </v>
      </c>
      <c r="J751" s="2">
        <f ca="1">IFERROR(1/Table1[[#This Row],[Days_Since_Last_Purchase]],0)</f>
        <v>0</v>
      </c>
      <c r="K751" s="3" t="str">
        <f t="shared" si="22"/>
        <v>Never Purchase</v>
      </c>
      <c r="L751">
        <v>0</v>
      </c>
      <c r="M751">
        <v>0</v>
      </c>
      <c r="N751">
        <v>0</v>
      </c>
      <c r="O751">
        <v>0</v>
      </c>
      <c r="P751" t="s">
        <v>47</v>
      </c>
      <c r="Q751" t="s">
        <v>95</v>
      </c>
      <c r="R751" t="s">
        <v>48</v>
      </c>
      <c r="S751">
        <v>48</v>
      </c>
      <c r="T751" t="s">
        <v>34</v>
      </c>
      <c r="U751" t="s">
        <v>82</v>
      </c>
      <c r="V751" t="s">
        <v>44</v>
      </c>
      <c r="W751" t="s">
        <v>36</v>
      </c>
      <c r="X751">
        <v>0</v>
      </c>
      <c r="Y751">
        <v>0</v>
      </c>
      <c r="Z751">
        <v>0</v>
      </c>
      <c r="AA751">
        <v>0</v>
      </c>
      <c r="AB751">
        <v>0</v>
      </c>
      <c r="AC751" s="3">
        <v>44148</v>
      </c>
      <c r="AD751" s="2" t="str">
        <f t="shared" si="23"/>
        <v>Contacted</v>
      </c>
      <c r="AE751">
        <v>0</v>
      </c>
      <c r="AF751" t="s">
        <v>73</v>
      </c>
      <c r="AG751" t="b">
        <v>1</v>
      </c>
      <c r="AH751" t="b">
        <v>0</v>
      </c>
      <c r="AI751" t="str">
        <f ca="1">IF(OR(Table1[[#This Row],[is_active]]="FALSE",Table1[[#This Row],[Days_Since_Last_Purchase]]&gt;90),"Churned","Active")</f>
        <v>Churned</v>
      </c>
    </row>
    <row r="752" spans="1:35" x14ac:dyDescent="0.25">
      <c r="A752" t="s">
        <v>825</v>
      </c>
      <c r="B752" s="1">
        <v>45017</v>
      </c>
      <c r="C752" t="str">
        <f>TEXT(Table1[[#This Row],[signup_date]],"yyyy")</f>
        <v>2023</v>
      </c>
      <c r="D752" t="str">
        <f>TEXT(Table1[[#This Row],[signup_date]],"mmm")</f>
        <v>Apr</v>
      </c>
      <c r="E752" s="3">
        <v>45427</v>
      </c>
      <c r="F752" s="3">
        <v>45464</v>
      </c>
      <c r="G752" s="3" t="str">
        <f>TEXT(Table1[[#This Row],[last_purchase_date]],"yyyy")</f>
        <v>2024</v>
      </c>
      <c r="H752" s="2">
        <f ca="1">IFERROR(TODAY()-Table1[[#This Row],[signup_date]]," - ")</f>
        <v>963</v>
      </c>
      <c r="I752" s="2">
        <f ca="1">IFERROR(TODAY()-Table1[[#This Row],[last_purchase_date]]," - ")</f>
        <v>516</v>
      </c>
      <c r="J752" s="2">
        <f ca="1">IFERROR(1/Table1[[#This Row],[Days_Since_Last_Purchase]],0)</f>
        <v>1.937984496124031E-3</v>
      </c>
      <c r="K752" s="3" t="str">
        <f t="shared" si="22"/>
        <v>Has Purchased</v>
      </c>
      <c r="L752">
        <v>2</v>
      </c>
      <c r="M752">
        <v>171.25</v>
      </c>
      <c r="N752">
        <v>85.63</v>
      </c>
      <c r="O752">
        <v>32.57</v>
      </c>
      <c r="P752" t="s">
        <v>59</v>
      </c>
      <c r="Q752" t="s">
        <v>88</v>
      </c>
      <c r="R752" t="s">
        <v>48</v>
      </c>
      <c r="S752">
        <v>57</v>
      </c>
      <c r="T752" t="s">
        <v>34</v>
      </c>
      <c r="U752" t="s">
        <v>90</v>
      </c>
      <c r="V752" t="s">
        <v>67</v>
      </c>
      <c r="W752" t="s">
        <v>45</v>
      </c>
      <c r="X752">
        <v>0</v>
      </c>
      <c r="Y752">
        <v>0</v>
      </c>
      <c r="Z752">
        <v>0</v>
      </c>
      <c r="AA752">
        <v>0</v>
      </c>
      <c r="AB752">
        <v>0</v>
      </c>
      <c r="AC752" s="3">
        <v>45753</v>
      </c>
      <c r="AD752" s="2" t="str">
        <f t="shared" si="23"/>
        <v>Contacted</v>
      </c>
      <c r="AE752">
        <v>7</v>
      </c>
      <c r="AF752" t="s">
        <v>38</v>
      </c>
      <c r="AG752" t="b">
        <v>1</v>
      </c>
      <c r="AH752" t="b">
        <v>0</v>
      </c>
      <c r="AI752" t="str">
        <f ca="1">IF(OR(Table1[[#This Row],[is_active]]="FALSE",Table1[[#This Row],[Days_Since_Last_Purchase]]&gt;90),"Churned","Active")</f>
        <v>Churned</v>
      </c>
    </row>
    <row r="753" spans="1:35" x14ac:dyDescent="0.25">
      <c r="A753" t="s">
        <v>826</v>
      </c>
      <c r="B753" s="1">
        <v>45371</v>
      </c>
      <c r="C753" t="str">
        <f>TEXT(Table1[[#This Row],[signup_date]],"yyyy")</f>
        <v>2024</v>
      </c>
      <c r="D753" t="str">
        <f>TEXT(Table1[[#This Row],[signup_date]],"mmm")</f>
        <v>Mar</v>
      </c>
      <c r="E753" s="3">
        <v>45641</v>
      </c>
      <c r="F753" s="3">
        <v>45688</v>
      </c>
      <c r="G753" s="3" t="str">
        <f>TEXT(Table1[[#This Row],[last_purchase_date]],"yyyy")</f>
        <v>2025</v>
      </c>
      <c r="H753" s="2">
        <f ca="1">IFERROR(TODAY()-Table1[[#This Row],[signup_date]]," - ")</f>
        <v>609</v>
      </c>
      <c r="I753" s="2">
        <f ca="1">IFERROR(TODAY()-Table1[[#This Row],[last_purchase_date]]," - ")</f>
        <v>292</v>
      </c>
      <c r="J753" s="2">
        <f ca="1">IFERROR(1/Table1[[#This Row],[Days_Since_Last_Purchase]],0)</f>
        <v>3.4246575342465752E-3</v>
      </c>
      <c r="K753" s="3" t="str">
        <f t="shared" si="22"/>
        <v>Has Purchased</v>
      </c>
      <c r="L753">
        <v>5</v>
      </c>
      <c r="M753">
        <v>306.51</v>
      </c>
      <c r="N753">
        <v>61.3</v>
      </c>
      <c r="O753">
        <v>105.28</v>
      </c>
      <c r="P753" t="s">
        <v>87</v>
      </c>
      <c r="Q753" t="s">
        <v>62</v>
      </c>
      <c r="R753" t="s">
        <v>48</v>
      </c>
      <c r="S753">
        <v>32</v>
      </c>
      <c r="T753" t="s">
        <v>34</v>
      </c>
      <c r="U753" t="s">
        <v>35</v>
      </c>
      <c r="V753" t="s">
        <v>63</v>
      </c>
      <c r="W753" t="s">
        <v>96</v>
      </c>
      <c r="X753">
        <v>0</v>
      </c>
      <c r="Y753">
        <v>1</v>
      </c>
      <c r="Z753">
        <v>0</v>
      </c>
      <c r="AA753">
        <v>0</v>
      </c>
      <c r="AB753">
        <v>1</v>
      </c>
      <c r="AC753" s="3">
        <v>45376</v>
      </c>
      <c r="AD753" s="2" t="str">
        <f t="shared" si="23"/>
        <v>Contacted</v>
      </c>
      <c r="AE753">
        <v>0</v>
      </c>
      <c r="AF753" t="s">
        <v>38</v>
      </c>
      <c r="AG753" t="b">
        <v>1</v>
      </c>
      <c r="AH753" t="b">
        <v>0</v>
      </c>
      <c r="AI753" t="str">
        <f ca="1">IF(OR(Table1[[#This Row],[is_active]]="FALSE",Table1[[#This Row],[Days_Since_Last_Purchase]]&gt;90),"Churned","Active")</f>
        <v>Churned</v>
      </c>
    </row>
    <row r="754" spans="1:35" x14ac:dyDescent="0.25">
      <c r="A754" t="s">
        <v>827</v>
      </c>
      <c r="B754" s="1">
        <v>45107</v>
      </c>
      <c r="C754" t="str">
        <f>TEXT(Table1[[#This Row],[signup_date]],"yyyy")</f>
        <v>2023</v>
      </c>
      <c r="D754" t="str">
        <f>TEXT(Table1[[#This Row],[signup_date]],"mmm")</f>
        <v>Jun</v>
      </c>
      <c r="E754" s="3">
        <v>45482</v>
      </c>
      <c r="F754" s="3">
        <v>45559</v>
      </c>
      <c r="G754" s="3" t="str">
        <f>TEXT(Table1[[#This Row],[last_purchase_date]],"yyyy")</f>
        <v>2024</v>
      </c>
      <c r="H754" s="2">
        <f ca="1">IFERROR(TODAY()-Table1[[#This Row],[signup_date]]," - ")</f>
        <v>873</v>
      </c>
      <c r="I754" s="2">
        <f ca="1">IFERROR(TODAY()-Table1[[#This Row],[last_purchase_date]]," - ")</f>
        <v>421</v>
      </c>
      <c r="J754" s="2">
        <f ca="1">IFERROR(1/Table1[[#This Row],[Days_Since_Last_Purchase]],0)</f>
        <v>2.3752969121140144E-3</v>
      </c>
      <c r="K754" s="3" t="str">
        <f t="shared" si="22"/>
        <v>Has Purchased</v>
      </c>
      <c r="L754">
        <v>5</v>
      </c>
      <c r="M754">
        <v>336.13</v>
      </c>
      <c r="N754">
        <v>67.23</v>
      </c>
      <c r="O754">
        <v>43.74</v>
      </c>
      <c r="P754" t="s">
        <v>87</v>
      </c>
      <c r="Q754" t="s">
        <v>76</v>
      </c>
      <c r="R754" t="s">
        <v>48</v>
      </c>
      <c r="S754">
        <v>34</v>
      </c>
      <c r="T754" t="s">
        <v>34</v>
      </c>
      <c r="U754" t="s">
        <v>43</v>
      </c>
      <c r="V754" t="s">
        <v>44</v>
      </c>
      <c r="W754" t="s">
        <v>35</v>
      </c>
      <c r="X754">
        <v>0</v>
      </c>
      <c r="Y754">
        <v>0</v>
      </c>
      <c r="Z754">
        <v>1</v>
      </c>
      <c r="AA754">
        <v>0</v>
      </c>
      <c r="AB754">
        <v>3</v>
      </c>
      <c r="AC754" s="3">
        <v>45293</v>
      </c>
      <c r="AD754" s="2" t="str">
        <f t="shared" si="23"/>
        <v>Contacted</v>
      </c>
      <c r="AE754">
        <v>0</v>
      </c>
      <c r="AF754" t="s">
        <v>38</v>
      </c>
      <c r="AG754" t="b">
        <v>1</v>
      </c>
      <c r="AH754" t="b">
        <v>0</v>
      </c>
      <c r="AI754" t="str">
        <f ca="1">IF(OR(Table1[[#This Row],[is_active]]="FALSE",Table1[[#This Row],[Days_Since_Last_Purchase]]&gt;90),"Churned","Active")</f>
        <v>Churned</v>
      </c>
    </row>
    <row r="755" spans="1:35" x14ac:dyDescent="0.25">
      <c r="A755" t="s">
        <v>828</v>
      </c>
      <c r="B755" s="1">
        <v>44811</v>
      </c>
      <c r="C755" t="str">
        <f>TEXT(Table1[[#This Row],[signup_date]],"yyyy")</f>
        <v>2022</v>
      </c>
      <c r="D755" t="str">
        <f>TEXT(Table1[[#This Row],[signup_date]],"mmm")</f>
        <v>Sep</v>
      </c>
      <c r="E755" s="3">
        <v>45688</v>
      </c>
      <c r="F755" s="3">
        <v>45873</v>
      </c>
      <c r="G755" s="3" t="str">
        <f>TEXT(Table1[[#This Row],[last_purchase_date]],"yyyy")</f>
        <v>2025</v>
      </c>
      <c r="H755" s="2">
        <f ca="1">IFERROR(TODAY()-Table1[[#This Row],[signup_date]]," - ")</f>
        <v>1169</v>
      </c>
      <c r="I755" s="2">
        <f ca="1">IFERROR(TODAY()-Table1[[#This Row],[last_purchase_date]]," - ")</f>
        <v>107</v>
      </c>
      <c r="J755" s="2">
        <f ca="1">IFERROR(1/Table1[[#This Row],[Days_Since_Last_Purchase]],0)</f>
        <v>9.3457943925233638E-3</v>
      </c>
      <c r="K755" s="3" t="str">
        <f t="shared" si="22"/>
        <v>Has Purchased</v>
      </c>
      <c r="L755">
        <v>6</v>
      </c>
      <c r="M755">
        <v>446.03</v>
      </c>
      <c r="N755">
        <v>74.34</v>
      </c>
      <c r="O755">
        <v>106.82</v>
      </c>
      <c r="P755" t="s">
        <v>87</v>
      </c>
      <c r="Q755" t="s">
        <v>104</v>
      </c>
      <c r="R755" t="s">
        <v>42</v>
      </c>
      <c r="S755">
        <v>41</v>
      </c>
      <c r="T755" t="s">
        <v>34</v>
      </c>
      <c r="U755" t="s">
        <v>55</v>
      </c>
      <c r="V755" t="s">
        <v>63</v>
      </c>
      <c r="W755" t="s">
        <v>51</v>
      </c>
      <c r="X755">
        <v>0</v>
      </c>
      <c r="Y755">
        <v>0</v>
      </c>
      <c r="Z755">
        <v>0</v>
      </c>
      <c r="AA755">
        <v>0</v>
      </c>
      <c r="AB755">
        <v>1</v>
      </c>
      <c r="AC755" s="3">
        <v>45770</v>
      </c>
      <c r="AD755" s="2" t="str">
        <f t="shared" si="23"/>
        <v>Contacted</v>
      </c>
      <c r="AE755">
        <v>10</v>
      </c>
      <c r="AF755" t="s">
        <v>73</v>
      </c>
      <c r="AG755" t="b">
        <v>1</v>
      </c>
      <c r="AH755" t="b">
        <v>1</v>
      </c>
      <c r="AI755" t="str">
        <f ca="1">IF(OR(Table1[[#This Row],[is_active]]="FALSE",Table1[[#This Row],[Days_Since_Last_Purchase]]&gt;90),"Churned","Active")</f>
        <v>Churned</v>
      </c>
    </row>
    <row r="756" spans="1:35" x14ac:dyDescent="0.25">
      <c r="A756" t="s">
        <v>829</v>
      </c>
      <c r="B756" s="1">
        <v>45437</v>
      </c>
      <c r="C756" t="str">
        <f>TEXT(Table1[[#This Row],[signup_date]],"yyyy")</f>
        <v>2024</v>
      </c>
      <c r="D756" t="str">
        <f>TEXT(Table1[[#This Row],[signup_date]],"mmm")</f>
        <v>May</v>
      </c>
      <c r="E756" s="3">
        <v>45781</v>
      </c>
      <c r="F756" s="3">
        <v>45863</v>
      </c>
      <c r="G756" s="3" t="str">
        <f>TEXT(Table1[[#This Row],[last_purchase_date]],"yyyy")</f>
        <v>2025</v>
      </c>
      <c r="H756" s="2">
        <f ca="1">IFERROR(TODAY()-Table1[[#This Row],[signup_date]]," - ")</f>
        <v>543</v>
      </c>
      <c r="I756" s="2">
        <f ca="1">IFERROR(TODAY()-Table1[[#This Row],[last_purchase_date]]," - ")</f>
        <v>117</v>
      </c>
      <c r="J756" s="2">
        <f ca="1">IFERROR(1/Table1[[#This Row],[Days_Since_Last_Purchase]],0)</f>
        <v>8.5470085470085479E-3</v>
      </c>
      <c r="K756" s="3" t="str">
        <f t="shared" si="22"/>
        <v>Has Purchased</v>
      </c>
      <c r="L756">
        <v>6</v>
      </c>
      <c r="M756">
        <v>347.11</v>
      </c>
      <c r="N756">
        <v>57.85</v>
      </c>
      <c r="O756">
        <v>77.77</v>
      </c>
      <c r="P756" t="s">
        <v>59</v>
      </c>
      <c r="Q756" t="s">
        <v>80</v>
      </c>
      <c r="R756" t="s">
        <v>33</v>
      </c>
      <c r="S756">
        <v>17</v>
      </c>
      <c r="T756" t="s">
        <v>49</v>
      </c>
      <c r="U756" t="s">
        <v>43</v>
      </c>
      <c r="V756" t="s">
        <v>63</v>
      </c>
      <c r="W756" t="s">
        <v>100</v>
      </c>
      <c r="X756">
        <v>0</v>
      </c>
      <c r="Y756">
        <v>0</v>
      </c>
      <c r="Z756">
        <v>0</v>
      </c>
      <c r="AA756">
        <v>0</v>
      </c>
      <c r="AB756">
        <v>2</v>
      </c>
      <c r="AC756" s="3">
        <v>45627</v>
      </c>
      <c r="AD756" s="2" t="str">
        <f t="shared" si="23"/>
        <v>Contacted</v>
      </c>
      <c r="AE756">
        <v>10</v>
      </c>
      <c r="AF756" t="s">
        <v>38</v>
      </c>
      <c r="AG756" t="b">
        <v>1</v>
      </c>
      <c r="AH756" t="b">
        <v>0</v>
      </c>
      <c r="AI756" t="str">
        <f ca="1">IF(OR(Table1[[#This Row],[is_active]]="FALSE",Table1[[#This Row],[Days_Since_Last_Purchase]]&gt;90),"Churned","Active")</f>
        <v>Churned</v>
      </c>
    </row>
    <row r="757" spans="1:35" x14ac:dyDescent="0.25">
      <c r="A757" t="s">
        <v>830</v>
      </c>
      <c r="B757" s="1">
        <v>45425</v>
      </c>
      <c r="C757" t="str">
        <f>TEXT(Table1[[#This Row],[signup_date]],"yyyy")</f>
        <v>2024</v>
      </c>
      <c r="D757" t="str">
        <f>TEXT(Table1[[#This Row],[signup_date]],"mmm")</f>
        <v>May</v>
      </c>
      <c r="E757" s="3">
        <v>45899</v>
      </c>
      <c r="F757" s="3">
        <v>45906</v>
      </c>
      <c r="G757" s="3" t="str">
        <f>TEXT(Table1[[#This Row],[last_purchase_date]],"yyyy")</f>
        <v>2025</v>
      </c>
      <c r="H757" s="2">
        <f ca="1">IFERROR(TODAY()-Table1[[#This Row],[signup_date]]," - ")</f>
        <v>555</v>
      </c>
      <c r="I757" s="2">
        <f ca="1">IFERROR(TODAY()-Table1[[#This Row],[last_purchase_date]]," - ")</f>
        <v>74</v>
      </c>
      <c r="J757" s="2">
        <f ca="1">IFERROR(1/Table1[[#This Row],[Days_Since_Last_Purchase]],0)</f>
        <v>1.3513513513513514E-2</v>
      </c>
      <c r="K757" s="3" t="str">
        <f t="shared" si="22"/>
        <v>Has Purchased</v>
      </c>
      <c r="L757">
        <v>5</v>
      </c>
      <c r="M757">
        <v>241.73</v>
      </c>
      <c r="N757">
        <v>48.35</v>
      </c>
      <c r="O757">
        <v>40.78</v>
      </c>
      <c r="P757" t="s">
        <v>47</v>
      </c>
      <c r="Q757" t="s">
        <v>76</v>
      </c>
      <c r="R757" t="s">
        <v>33</v>
      </c>
      <c r="S757">
        <v>24</v>
      </c>
      <c r="T757" t="s">
        <v>70</v>
      </c>
      <c r="U757" t="s">
        <v>90</v>
      </c>
      <c r="V757" t="s">
        <v>35</v>
      </c>
      <c r="W757" t="s">
        <v>57</v>
      </c>
      <c r="X757">
        <v>0</v>
      </c>
      <c r="Y757">
        <v>0</v>
      </c>
      <c r="Z757">
        <v>0</v>
      </c>
      <c r="AA757">
        <v>0</v>
      </c>
      <c r="AB757">
        <v>1</v>
      </c>
      <c r="AC757" s="3">
        <v>45815</v>
      </c>
      <c r="AD757" s="2" t="str">
        <f t="shared" si="23"/>
        <v>Contacted</v>
      </c>
      <c r="AE757">
        <v>0</v>
      </c>
      <c r="AF757" t="s">
        <v>38</v>
      </c>
      <c r="AG757" t="b">
        <v>1</v>
      </c>
      <c r="AH757" t="b">
        <v>1</v>
      </c>
      <c r="AI757" t="str">
        <f ca="1">IF(OR(Table1[[#This Row],[is_active]]="FALSE",Table1[[#This Row],[Days_Since_Last_Purchase]]&gt;90),"Churned","Active")</f>
        <v>Active</v>
      </c>
    </row>
    <row r="758" spans="1:35" x14ac:dyDescent="0.25">
      <c r="A758" t="s">
        <v>831</v>
      </c>
      <c r="B758" s="1">
        <v>44990</v>
      </c>
      <c r="C758" t="str">
        <f>TEXT(Table1[[#This Row],[signup_date]],"yyyy")</f>
        <v>2023</v>
      </c>
      <c r="D758" t="str">
        <f>TEXT(Table1[[#This Row],[signup_date]],"mmm")</f>
        <v>Mar</v>
      </c>
      <c r="E758" s="3">
        <v>45878</v>
      </c>
      <c r="F758" s="3">
        <v>45902</v>
      </c>
      <c r="G758" s="3" t="str">
        <f>TEXT(Table1[[#This Row],[last_purchase_date]],"yyyy")</f>
        <v>2025</v>
      </c>
      <c r="H758" s="2">
        <f ca="1">IFERROR(TODAY()-Table1[[#This Row],[signup_date]]," - ")</f>
        <v>990</v>
      </c>
      <c r="I758" s="2">
        <f ca="1">IFERROR(TODAY()-Table1[[#This Row],[last_purchase_date]]," - ")</f>
        <v>78</v>
      </c>
      <c r="J758" s="2">
        <f ca="1">IFERROR(1/Table1[[#This Row],[Days_Since_Last_Purchase]],0)</f>
        <v>1.282051282051282E-2</v>
      </c>
      <c r="K758" s="3" t="str">
        <f t="shared" si="22"/>
        <v>Has Purchased</v>
      </c>
      <c r="L758">
        <v>3</v>
      </c>
      <c r="M758">
        <v>441.41</v>
      </c>
      <c r="N758">
        <v>147.13999999999999</v>
      </c>
      <c r="O758">
        <v>59.35</v>
      </c>
      <c r="P758" t="s">
        <v>87</v>
      </c>
      <c r="Q758" t="s">
        <v>80</v>
      </c>
      <c r="R758" t="s">
        <v>48</v>
      </c>
      <c r="S758">
        <v>49</v>
      </c>
      <c r="T758" t="s">
        <v>34</v>
      </c>
      <c r="U758" t="s">
        <v>55</v>
      </c>
      <c r="V758" t="s">
        <v>67</v>
      </c>
      <c r="W758" t="s">
        <v>72</v>
      </c>
      <c r="X758">
        <v>0</v>
      </c>
      <c r="Y758">
        <v>1</v>
      </c>
      <c r="Z758">
        <v>0</v>
      </c>
      <c r="AA758">
        <v>1</v>
      </c>
      <c r="AB758">
        <v>1</v>
      </c>
      <c r="AC758" s="2" t="s">
        <v>2542</v>
      </c>
      <c r="AD758" s="2" t="str">
        <f t="shared" si="23"/>
        <v>Never Contacted</v>
      </c>
      <c r="AE758">
        <v>0</v>
      </c>
      <c r="AF758" t="s">
        <v>52</v>
      </c>
      <c r="AG758" t="b">
        <v>1</v>
      </c>
      <c r="AH758" t="b">
        <v>0</v>
      </c>
      <c r="AI758" t="str">
        <f ca="1">IF(OR(Table1[[#This Row],[is_active]]="FALSE",Table1[[#This Row],[Days_Since_Last_Purchase]]&gt;90),"Churned","Active")</f>
        <v>Active</v>
      </c>
    </row>
    <row r="759" spans="1:35" x14ac:dyDescent="0.25">
      <c r="A759" t="s">
        <v>832</v>
      </c>
      <c r="B759" s="1">
        <v>43871</v>
      </c>
      <c r="C759" t="str">
        <f>TEXT(Table1[[#This Row],[signup_date]],"yyyy")</f>
        <v>2020</v>
      </c>
      <c r="D759" t="str">
        <f>TEXT(Table1[[#This Row],[signup_date]],"mmm")</f>
        <v>Feb</v>
      </c>
      <c r="E759" s="3">
        <v>45542</v>
      </c>
      <c r="F759" s="3">
        <v>45894</v>
      </c>
      <c r="G759" s="3" t="str">
        <f>TEXT(Table1[[#This Row],[last_purchase_date]],"yyyy")</f>
        <v>2025</v>
      </c>
      <c r="H759" s="2">
        <f ca="1">IFERROR(TODAY()-Table1[[#This Row],[signup_date]]," - ")</f>
        <v>2109</v>
      </c>
      <c r="I759" s="2">
        <f ca="1">IFERROR(TODAY()-Table1[[#This Row],[last_purchase_date]]," - ")</f>
        <v>86</v>
      </c>
      <c r="J759" s="2">
        <f ca="1">IFERROR(1/Table1[[#This Row],[Days_Since_Last_Purchase]],0)</f>
        <v>1.1627906976744186E-2</v>
      </c>
      <c r="K759" s="3" t="str">
        <f t="shared" si="22"/>
        <v>Has Purchased</v>
      </c>
      <c r="L759">
        <v>7</v>
      </c>
      <c r="M759">
        <v>145.97999999999999</v>
      </c>
      <c r="N759">
        <v>20.85</v>
      </c>
      <c r="O759">
        <v>6.63</v>
      </c>
      <c r="P759" t="s">
        <v>87</v>
      </c>
      <c r="Q759" t="s">
        <v>54</v>
      </c>
      <c r="R759" t="s">
        <v>42</v>
      </c>
      <c r="S759">
        <v>34</v>
      </c>
      <c r="T759" t="s">
        <v>34</v>
      </c>
      <c r="U759" t="s">
        <v>82</v>
      </c>
      <c r="V759" t="s">
        <v>44</v>
      </c>
      <c r="W759" t="s">
        <v>36</v>
      </c>
      <c r="X759">
        <v>0</v>
      </c>
      <c r="Y759">
        <v>0</v>
      </c>
      <c r="Z759">
        <v>0</v>
      </c>
      <c r="AA759">
        <v>1</v>
      </c>
      <c r="AB759">
        <v>1</v>
      </c>
      <c r="AC759" s="3">
        <v>44166</v>
      </c>
      <c r="AD759" s="2" t="str">
        <f t="shared" si="23"/>
        <v>Contacted</v>
      </c>
      <c r="AE759">
        <v>4</v>
      </c>
      <c r="AF759" t="s">
        <v>73</v>
      </c>
      <c r="AG759" t="b">
        <v>0</v>
      </c>
      <c r="AH759" t="b">
        <v>0</v>
      </c>
      <c r="AI759" t="str">
        <f ca="1">IF(OR(Table1[[#This Row],[is_active]]="FALSE",Table1[[#This Row],[Days_Since_Last_Purchase]]&gt;90),"Churned","Active")</f>
        <v>Active</v>
      </c>
    </row>
    <row r="760" spans="1:35" x14ac:dyDescent="0.25">
      <c r="A760" t="s">
        <v>833</v>
      </c>
      <c r="B760" s="1">
        <v>44500</v>
      </c>
      <c r="C760" t="str">
        <f>TEXT(Table1[[#This Row],[signup_date]],"yyyy")</f>
        <v>2021</v>
      </c>
      <c r="D760" t="str">
        <f>TEXT(Table1[[#This Row],[signup_date]],"mmm")</f>
        <v>Oct</v>
      </c>
      <c r="E760" s="3">
        <v>45734</v>
      </c>
      <c r="F760" s="3">
        <v>45850</v>
      </c>
      <c r="G760" s="3" t="str">
        <f>TEXT(Table1[[#This Row],[last_purchase_date]],"yyyy")</f>
        <v>2025</v>
      </c>
      <c r="H760" s="2">
        <f ca="1">IFERROR(TODAY()-Table1[[#This Row],[signup_date]]," - ")</f>
        <v>1480</v>
      </c>
      <c r="I760" s="2">
        <f ca="1">IFERROR(TODAY()-Table1[[#This Row],[last_purchase_date]]," - ")</f>
        <v>130</v>
      </c>
      <c r="J760" s="2">
        <f ca="1">IFERROR(1/Table1[[#This Row],[Days_Since_Last_Purchase]],0)</f>
        <v>7.6923076923076927E-3</v>
      </c>
      <c r="K760" s="3" t="str">
        <f t="shared" si="22"/>
        <v>Has Purchased</v>
      </c>
      <c r="L760">
        <v>1</v>
      </c>
      <c r="M760">
        <v>28.2</v>
      </c>
      <c r="N760">
        <v>28.2</v>
      </c>
      <c r="O760">
        <v>3.59</v>
      </c>
      <c r="P760" t="s">
        <v>47</v>
      </c>
      <c r="Q760" t="s">
        <v>95</v>
      </c>
      <c r="R760" t="s">
        <v>42</v>
      </c>
      <c r="S760">
        <v>16</v>
      </c>
      <c r="T760" t="s">
        <v>49</v>
      </c>
      <c r="U760" t="s">
        <v>66</v>
      </c>
      <c r="V760" t="s">
        <v>44</v>
      </c>
      <c r="W760" t="s">
        <v>36</v>
      </c>
      <c r="X760">
        <v>0</v>
      </c>
      <c r="Y760">
        <v>0</v>
      </c>
      <c r="Z760">
        <v>0</v>
      </c>
      <c r="AA760">
        <v>0</v>
      </c>
      <c r="AB760">
        <v>1</v>
      </c>
      <c r="AC760" s="3">
        <v>44616</v>
      </c>
      <c r="AD760" s="2" t="str">
        <f t="shared" si="23"/>
        <v>Contacted</v>
      </c>
      <c r="AE760">
        <v>4</v>
      </c>
      <c r="AF760" t="s">
        <v>38</v>
      </c>
      <c r="AG760" t="b">
        <v>1</v>
      </c>
      <c r="AH760" t="b">
        <v>0</v>
      </c>
      <c r="AI760" t="str">
        <f ca="1">IF(OR(Table1[[#This Row],[is_active]]="FALSE",Table1[[#This Row],[Days_Since_Last_Purchase]]&gt;90),"Churned","Active")</f>
        <v>Churned</v>
      </c>
    </row>
    <row r="761" spans="1:35" x14ac:dyDescent="0.25">
      <c r="A761" t="s">
        <v>834</v>
      </c>
      <c r="B761" s="1">
        <v>45574</v>
      </c>
      <c r="C761" t="str">
        <f>TEXT(Table1[[#This Row],[signup_date]],"yyyy")</f>
        <v>2024</v>
      </c>
      <c r="D761" t="str">
        <f>TEXT(Table1[[#This Row],[signup_date]],"mmm")</f>
        <v>Oct</v>
      </c>
      <c r="E761" s="3">
        <v>45732</v>
      </c>
      <c r="F761" s="3">
        <v>45830</v>
      </c>
      <c r="G761" s="3" t="str">
        <f>TEXT(Table1[[#This Row],[last_purchase_date]],"yyyy")</f>
        <v>2025</v>
      </c>
      <c r="H761" s="2">
        <f ca="1">IFERROR(TODAY()-Table1[[#This Row],[signup_date]]," - ")</f>
        <v>406</v>
      </c>
      <c r="I761" s="2">
        <f ca="1">IFERROR(TODAY()-Table1[[#This Row],[last_purchase_date]]," - ")</f>
        <v>150</v>
      </c>
      <c r="J761" s="2">
        <f ca="1">IFERROR(1/Table1[[#This Row],[Days_Since_Last_Purchase]],0)</f>
        <v>6.6666666666666671E-3</v>
      </c>
      <c r="K761" s="3" t="str">
        <f t="shared" si="22"/>
        <v>Has Purchased</v>
      </c>
      <c r="L761">
        <v>4</v>
      </c>
      <c r="M761">
        <v>224.62</v>
      </c>
      <c r="N761">
        <v>56.16</v>
      </c>
      <c r="O761">
        <v>11.01</v>
      </c>
      <c r="P761" t="s">
        <v>65</v>
      </c>
      <c r="Q761" t="s">
        <v>32</v>
      </c>
      <c r="R761" t="s">
        <v>48</v>
      </c>
      <c r="S761">
        <v>33</v>
      </c>
      <c r="T761" t="s">
        <v>34</v>
      </c>
      <c r="U761" t="s">
        <v>66</v>
      </c>
      <c r="V761" t="s">
        <v>56</v>
      </c>
      <c r="W761" t="s">
        <v>45</v>
      </c>
      <c r="X761">
        <v>0</v>
      </c>
      <c r="Y761">
        <v>0</v>
      </c>
      <c r="Z761">
        <v>0</v>
      </c>
      <c r="AA761">
        <v>2</v>
      </c>
      <c r="AB761">
        <v>1</v>
      </c>
      <c r="AC761" s="3">
        <v>45903</v>
      </c>
      <c r="AD761" s="2" t="str">
        <f t="shared" si="23"/>
        <v>Contacted</v>
      </c>
      <c r="AE761">
        <v>3</v>
      </c>
      <c r="AF761" t="s">
        <v>38</v>
      </c>
      <c r="AG761" t="b">
        <v>0</v>
      </c>
      <c r="AH761" t="b">
        <v>0</v>
      </c>
      <c r="AI761" t="str">
        <f ca="1">IF(OR(Table1[[#This Row],[is_active]]="FALSE",Table1[[#This Row],[Days_Since_Last_Purchase]]&gt;90),"Churned","Active")</f>
        <v>Churned</v>
      </c>
    </row>
    <row r="762" spans="1:35" x14ac:dyDescent="0.25">
      <c r="A762" t="s">
        <v>835</v>
      </c>
      <c r="B762" s="1">
        <v>44722</v>
      </c>
      <c r="C762" t="str">
        <f>TEXT(Table1[[#This Row],[signup_date]],"yyyy")</f>
        <v>2022</v>
      </c>
      <c r="D762" t="str">
        <f>TEXT(Table1[[#This Row],[signup_date]],"mmm")</f>
        <v>Jun</v>
      </c>
      <c r="E762" s="3" t="s">
        <v>2542</v>
      </c>
      <c r="F762" s="3" t="s">
        <v>2542</v>
      </c>
      <c r="G762" s="3" t="str">
        <f>TEXT(Table1[[#This Row],[last_purchase_date]],"yyyy")</f>
        <v>-</v>
      </c>
      <c r="H762" s="2">
        <f ca="1">IFERROR(TODAY()-Table1[[#This Row],[signup_date]]," - ")</f>
        <v>1258</v>
      </c>
      <c r="I762" s="2" t="str">
        <f ca="1">IFERROR(TODAY()-Table1[[#This Row],[last_purchase_date]]," - ")</f>
        <v xml:space="preserve"> - </v>
      </c>
      <c r="J762" s="2">
        <f ca="1">IFERROR(1/Table1[[#This Row],[Days_Since_Last_Purchase]],0)</f>
        <v>0</v>
      </c>
      <c r="K762" s="3" t="str">
        <f t="shared" si="22"/>
        <v>Never Purchase</v>
      </c>
      <c r="L762">
        <v>0</v>
      </c>
      <c r="M762">
        <v>0</v>
      </c>
      <c r="N762">
        <v>0</v>
      </c>
      <c r="O762">
        <v>0</v>
      </c>
      <c r="P762" t="s">
        <v>31</v>
      </c>
      <c r="Q762" t="s">
        <v>88</v>
      </c>
      <c r="R762" t="s">
        <v>42</v>
      </c>
      <c r="S762">
        <v>26</v>
      </c>
      <c r="T762" t="s">
        <v>70</v>
      </c>
      <c r="U762" t="s">
        <v>90</v>
      </c>
      <c r="V762" t="s">
        <v>35</v>
      </c>
      <c r="W762" t="s">
        <v>85</v>
      </c>
      <c r="X762">
        <v>0</v>
      </c>
      <c r="Y762">
        <v>0</v>
      </c>
      <c r="Z762">
        <v>0</v>
      </c>
      <c r="AA762">
        <v>0</v>
      </c>
      <c r="AB762">
        <v>0</v>
      </c>
      <c r="AC762" s="3">
        <v>45930</v>
      </c>
      <c r="AD762" s="2" t="str">
        <f t="shared" si="23"/>
        <v>Contacted</v>
      </c>
      <c r="AE762">
        <v>5</v>
      </c>
      <c r="AF762" t="s">
        <v>52</v>
      </c>
      <c r="AG762" t="b">
        <v>1</v>
      </c>
      <c r="AH762" t="b">
        <v>0</v>
      </c>
      <c r="AI762" t="str">
        <f ca="1">IF(OR(Table1[[#This Row],[is_active]]="FALSE",Table1[[#This Row],[Days_Since_Last_Purchase]]&gt;90),"Churned","Active")</f>
        <v>Churned</v>
      </c>
    </row>
    <row r="763" spans="1:35" x14ac:dyDescent="0.25">
      <c r="A763" t="s">
        <v>836</v>
      </c>
      <c r="B763" s="1">
        <v>44699</v>
      </c>
      <c r="C763" t="str">
        <f>TEXT(Table1[[#This Row],[signup_date]],"yyyy")</f>
        <v>2022</v>
      </c>
      <c r="D763" t="str">
        <f>TEXT(Table1[[#This Row],[signup_date]],"mmm")</f>
        <v>May</v>
      </c>
      <c r="E763" s="3">
        <v>45682</v>
      </c>
      <c r="F763" s="3">
        <v>45897</v>
      </c>
      <c r="G763" s="3" t="str">
        <f>TEXT(Table1[[#This Row],[last_purchase_date]],"yyyy")</f>
        <v>2025</v>
      </c>
      <c r="H763" s="2">
        <f ca="1">IFERROR(TODAY()-Table1[[#This Row],[signup_date]]," - ")</f>
        <v>1281</v>
      </c>
      <c r="I763" s="2">
        <f ca="1">IFERROR(TODAY()-Table1[[#This Row],[last_purchase_date]]," - ")</f>
        <v>83</v>
      </c>
      <c r="J763" s="2">
        <f ca="1">IFERROR(1/Table1[[#This Row],[Days_Since_Last_Purchase]],0)</f>
        <v>1.2048192771084338E-2</v>
      </c>
      <c r="K763" s="3" t="str">
        <f t="shared" si="22"/>
        <v>Has Purchased</v>
      </c>
      <c r="L763">
        <v>5</v>
      </c>
      <c r="M763">
        <v>150.62</v>
      </c>
      <c r="N763">
        <v>30.12</v>
      </c>
      <c r="O763">
        <v>35.04</v>
      </c>
      <c r="P763" t="s">
        <v>59</v>
      </c>
      <c r="Q763" t="s">
        <v>41</v>
      </c>
      <c r="R763" t="s">
        <v>48</v>
      </c>
      <c r="S763">
        <v>23</v>
      </c>
      <c r="T763" t="s">
        <v>70</v>
      </c>
      <c r="U763" t="s">
        <v>50</v>
      </c>
      <c r="V763" t="s">
        <v>56</v>
      </c>
      <c r="W763" t="s">
        <v>100</v>
      </c>
      <c r="X763">
        <v>1</v>
      </c>
      <c r="Y763">
        <v>1</v>
      </c>
      <c r="Z763">
        <v>0</v>
      </c>
      <c r="AA763">
        <v>0</v>
      </c>
      <c r="AB763">
        <v>3</v>
      </c>
      <c r="AC763" s="3">
        <v>45124</v>
      </c>
      <c r="AD763" s="2" t="str">
        <f t="shared" si="23"/>
        <v>Contacted</v>
      </c>
      <c r="AE763">
        <v>3</v>
      </c>
      <c r="AF763" t="s">
        <v>38</v>
      </c>
      <c r="AG763" t="b">
        <v>1</v>
      </c>
      <c r="AH763" t="b">
        <v>1</v>
      </c>
      <c r="AI763" t="str">
        <f ca="1">IF(OR(Table1[[#This Row],[is_active]]="FALSE",Table1[[#This Row],[Days_Since_Last_Purchase]]&gt;90),"Churned","Active")</f>
        <v>Active</v>
      </c>
    </row>
    <row r="764" spans="1:35" x14ac:dyDescent="0.25">
      <c r="A764" t="s">
        <v>837</v>
      </c>
      <c r="B764" s="1">
        <v>44765</v>
      </c>
      <c r="C764" t="str">
        <f>TEXT(Table1[[#This Row],[signup_date]],"yyyy")</f>
        <v>2022</v>
      </c>
      <c r="D764" t="str">
        <f>TEXT(Table1[[#This Row],[signup_date]],"mmm")</f>
        <v>Jul</v>
      </c>
      <c r="E764" s="3">
        <v>45146</v>
      </c>
      <c r="F764" s="3">
        <v>45920</v>
      </c>
      <c r="G764" s="3" t="str">
        <f>TEXT(Table1[[#This Row],[last_purchase_date]],"yyyy")</f>
        <v>2025</v>
      </c>
      <c r="H764" s="2">
        <f ca="1">IFERROR(TODAY()-Table1[[#This Row],[signup_date]]," - ")</f>
        <v>1215</v>
      </c>
      <c r="I764" s="2">
        <f ca="1">IFERROR(TODAY()-Table1[[#This Row],[last_purchase_date]]," - ")</f>
        <v>60</v>
      </c>
      <c r="J764" s="2">
        <f ca="1">IFERROR(1/Table1[[#This Row],[Days_Since_Last_Purchase]],0)</f>
        <v>1.6666666666666666E-2</v>
      </c>
      <c r="K764" s="3" t="str">
        <f t="shared" si="22"/>
        <v>Has Purchased</v>
      </c>
      <c r="L764">
        <v>2</v>
      </c>
      <c r="M764">
        <v>106.45</v>
      </c>
      <c r="N764">
        <v>53.23</v>
      </c>
      <c r="O764">
        <v>46</v>
      </c>
      <c r="P764" t="s">
        <v>31</v>
      </c>
      <c r="Q764" t="s">
        <v>41</v>
      </c>
      <c r="R764" t="s">
        <v>42</v>
      </c>
      <c r="S764">
        <v>18</v>
      </c>
      <c r="T764" t="s">
        <v>49</v>
      </c>
      <c r="U764" t="s">
        <v>43</v>
      </c>
      <c r="V764" t="s">
        <v>35</v>
      </c>
      <c r="W764" t="s">
        <v>85</v>
      </c>
      <c r="X764">
        <v>0</v>
      </c>
      <c r="Y764">
        <v>1</v>
      </c>
      <c r="Z764">
        <v>1</v>
      </c>
      <c r="AA764">
        <v>0</v>
      </c>
      <c r="AB764">
        <v>0</v>
      </c>
      <c r="AC764" s="3">
        <v>44993</v>
      </c>
      <c r="AD764" s="2" t="str">
        <f t="shared" si="23"/>
        <v>Contacted</v>
      </c>
      <c r="AE764">
        <v>0</v>
      </c>
      <c r="AF764" t="s">
        <v>52</v>
      </c>
      <c r="AG764" t="b">
        <v>1</v>
      </c>
      <c r="AH764" t="b">
        <v>0</v>
      </c>
      <c r="AI764" t="str">
        <f ca="1">IF(OR(Table1[[#This Row],[is_active]]="FALSE",Table1[[#This Row],[Days_Since_Last_Purchase]]&gt;90),"Churned","Active")</f>
        <v>Active</v>
      </c>
    </row>
    <row r="765" spans="1:35" x14ac:dyDescent="0.25">
      <c r="A765" t="s">
        <v>838</v>
      </c>
      <c r="B765" s="1">
        <v>44733</v>
      </c>
      <c r="C765" t="str">
        <f>TEXT(Table1[[#This Row],[signup_date]],"yyyy")</f>
        <v>2022</v>
      </c>
      <c r="D765" t="str">
        <f>TEXT(Table1[[#This Row],[signup_date]],"mmm")</f>
        <v>Jun</v>
      </c>
      <c r="E765" s="3">
        <v>45745</v>
      </c>
      <c r="F765" s="3" t="s">
        <v>2542</v>
      </c>
      <c r="G765" s="3" t="str">
        <f>TEXT(Table1[[#This Row],[last_purchase_date]],"yyyy")</f>
        <v>-</v>
      </c>
      <c r="H765" s="2">
        <f ca="1">IFERROR(TODAY()-Table1[[#This Row],[signup_date]]," - ")</f>
        <v>1247</v>
      </c>
      <c r="I765" s="2" t="str">
        <f ca="1">IFERROR(TODAY()-Table1[[#This Row],[last_purchase_date]]," - ")</f>
        <v xml:space="preserve"> - </v>
      </c>
      <c r="J765" s="2">
        <f ca="1">IFERROR(1/Table1[[#This Row],[Days_Since_Last_Purchase]],0)</f>
        <v>0</v>
      </c>
      <c r="K765" s="3" t="str">
        <f t="shared" si="22"/>
        <v>Has Purchased</v>
      </c>
      <c r="L765">
        <v>0</v>
      </c>
      <c r="M765">
        <v>0</v>
      </c>
      <c r="N765">
        <v>0</v>
      </c>
      <c r="O765">
        <v>0</v>
      </c>
      <c r="P765" t="s">
        <v>40</v>
      </c>
      <c r="Q765" t="s">
        <v>104</v>
      </c>
      <c r="R765" t="s">
        <v>48</v>
      </c>
      <c r="S765">
        <v>23</v>
      </c>
      <c r="T765" t="s">
        <v>70</v>
      </c>
      <c r="U765" t="s">
        <v>43</v>
      </c>
      <c r="V765" t="s">
        <v>63</v>
      </c>
      <c r="W765" t="s">
        <v>51</v>
      </c>
      <c r="X765">
        <v>1</v>
      </c>
      <c r="Y765">
        <v>0</v>
      </c>
      <c r="Z765">
        <v>0</v>
      </c>
      <c r="AA765">
        <v>0</v>
      </c>
      <c r="AB765">
        <v>0</v>
      </c>
      <c r="AC765" s="3">
        <v>44757</v>
      </c>
      <c r="AD765" s="2" t="str">
        <f t="shared" si="23"/>
        <v>Contacted</v>
      </c>
      <c r="AE765">
        <v>2</v>
      </c>
      <c r="AF765" t="s">
        <v>38</v>
      </c>
      <c r="AG765" t="b">
        <v>0</v>
      </c>
      <c r="AH765" t="b">
        <v>0</v>
      </c>
      <c r="AI765" t="str">
        <f ca="1">IF(OR(Table1[[#This Row],[is_active]]="FALSE",Table1[[#This Row],[Days_Since_Last_Purchase]]&gt;90),"Churned","Active")</f>
        <v>Churned</v>
      </c>
    </row>
    <row r="766" spans="1:35" x14ac:dyDescent="0.25">
      <c r="A766" t="s">
        <v>839</v>
      </c>
      <c r="B766" s="1">
        <v>44641</v>
      </c>
      <c r="C766" t="str">
        <f>TEXT(Table1[[#This Row],[signup_date]],"yyyy")</f>
        <v>2022</v>
      </c>
      <c r="D766" t="str">
        <f>TEXT(Table1[[#This Row],[signup_date]],"mmm")</f>
        <v>Mar</v>
      </c>
      <c r="E766" s="3">
        <v>44824</v>
      </c>
      <c r="F766" s="3">
        <v>45158</v>
      </c>
      <c r="G766" s="3" t="str">
        <f>TEXT(Table1[[#This Row],[last_purchase_date]],"yyyy")</f>
        <v>2023</v>
      </c>
      <c r="H766" s="2">
        <f ca="1">IFERROR(TODAY()-Table1[[#This Row],[signup_date]]," - ")</f>
        <v>1339</v>
      </c>
      <c r="I766" s="2">
        <f ca="1">IFERROR(TODAY()-Table1[[#This Row],[last_purchase_date]]," - ")</f>
        <v>822</v>
      </c>
      <c r="J766" s="2">
        <f ca="1">IFERROR(1/Table1[[#This Row],[Days_Since_Last_Purchase]],0)</f>
        <v>1.2165450121654502E-3</v>
      </c>
      <c r="K766" s="3" t="str">
        <f t="shared" si="22"/>
        <v>Has Purchased</v>
      </c>
      <c r="L766">
        <v>1</v>
      </c>
      <c r="M766">
        <v>37.18</v>
      </c>
      <c r="N766">
        <v>37.18</v>
      </c>
      <c r="O766">
        <v>28.67</v>
      </c>
      <c r="P766" t="s">
        <v>65</v>
      </c>
      <c r="Q766" t="s">
        <v>60</v>
      </c>
      <c r="R766" t="s">
        <v>33</v>
      </c>
      <c r="S766">
        <v>25</v>
      </c>
      <c r="T766" t="s">
        <v>70</v>
      </c>
      <c r="U766" t="s">
        <v>50</v>
      </c>
      <c r="V766" t="s">
        <v>56</v>
      </c>
      <c r="W766" t="s">
        <v>57</v>
      </c>
      <c r="X766">
        <v>0</v>
      </c>
      <c r="Y766">
        <v>0</v>
      </c>
      <c r="Z766">
        <v>0</v>
      </c>
      <c r="AA766">
        <v>0</v>
      </c>
      <c r="AB766">
        <v>0</v>
      </c>
      <c r="AC766" s="3">
        <v>45751</v>
      </c>
      <c r="AD766" s="2" t="str">
        <f t="shared" si="23"/>
        <v>Contacted</v>
      </c>
      <c r="AE766">
        <v>8</v>
      </c>
      <c r="AF766" t="s">
        <v>38</v>
      </c>
      <c r="AG766" t="b">
        <v>1</v>
      </c>
      <c r="AH766" t="b">
        <v>1</v>
      </c>
      <c r="AI766" t="str">
        <f ca="1">IF(OR(Table1[[#This Row],[is_active]]="FALSE",Table1[[#This Row],[Days_Since_Last_Purchase]]&gt;90),"Churned","Active")</f>
        <v>Churned</v>
      </c>
    </row>
    <row r="767" spans="1:35" x14ac:dyDescent="0.25">
      <c r="A767" t="s">
        <v>840</v>
      </c>
      <c r="B767" s="1">
        <v>44839</v>
      </c>
      <c r="C767" t="str">
        <f>TEXT(Table1[[#This Row],[signup_date]],"yyyy")</f>
        <v>2022</v>
      </c>
      <c r="D767" t="str">
        <f>TEXT(Table1[[#This Row],[signup_date]],"mmm")</f>
        <v>Oct</v>
      </c>
      <c r="E767" s="3">
        <v>45685</v>
      </c>
      <c r="F767" s="3">
        <v>45819</v>
      </c>
      <c r="G767" s="3" t="str">
        <f>TEXT(Table1[[#This Row],[last_purchase_date]],"yyyy")</f>
        <v>2025</v>
      </c>
      <c r="H767" s="2">
        <f ca="1">IFERROR(TODAY()-Table1[[#This Row],[signup_date]]," - ")</f>
        <v>1141</v>
      </c>
      <c r="I767" s="2">
        <f ca="1">IFERROR(TODAY()-Table1[[#This Row],[last_purchase_date]]," - ")</f>
        <v>161</v>
      </c>
      <c r="J767" s="2">
        <f ca="1">IFERROR(1/Table1[[#This Row],[Days_Since_Last_Purchase]],0)</f>
        <v>6.2111801242236021E-3</v>
      </c>
      <c r="K767" s="3" t="str">
        <f t="shared" si="22"/>
        <v>Has Purchased</v>
      </c>
      <c r="L767">
        <v>1</v>
      </c>
      <c r="M767">
        <v>55.43</v>
      </c>
      <c r="N767">
        <v>55.43</v>
      </c>
      <c r="O767">
        <v>118.85</v>
      </c>
      <c r="P767" t="s">
        <v>59</v>
      </c>
      <c r="Q767" t="s">
        <v>76</v>
      </c>
      <c r="R767" t="s">
        <v>48</v>
      </c>
      <c r="S767">
        <v>33</v>
      </c>
      <c r="T767" t="s">
        <v>34</v>
      </c>
      <c r="U767" t="s">
        <v>35</v>
      </c>
      <c r="V767" t="s">
        <v>44</v>
      </c>
      <c r="W767" t="s">
        <v>85</v>
      </c>
      <c r="X767">
        <v>2</v>
      </c>
      <c r="Y767">
        <v>0</v>
      </c>
      <c r="Z767">
        <v>0</v>
      </c>
      <c r="AA767">
        <v>0</v>
      </c>
      <c r="AB767">
        <v>0</v>
      </c>
      <c r="AC767" s="3">
        <v>45786</v>
      </c>
      <c r="AD767" s="2" t="str">
        <f t="shared" si="23"/>
        <v>Contacted</v>
      </c>
      <c r="AE767">
        <v>0</v>
      </c>
      <c r="AF767" t="s">
        <v>38</v>
      </c>
      <c r="AG767" t="b">
        <v>1</v>
      </c>
      <c r="AH767" t="b">
        <v>1</v>
      </c>
      <c r="AI767" t="str">
        <f ca="1">IF(OR(Table1[[#This Row],[is_active]]="FALSE",Table1[[#This Row],[Days_Since_Last_Purchase]]&gt;90),"Churned","Active")</f>
        <v>Churned</v>
      </c>
    </row>
    <row r="768" spans="1:35" x14ac:dyDescent="0.25">
      <c r="A768" t="s">
        <v>841</v>
      </c>
      <c r="B768" s="1">
        <v>45049</v>
      </c>
      <c r="C768" t="str">
        <f>TEXT(Table1[[#This Row],[signup_date]],"yyyy")</f>
        <v>2023</v>
      </c>
      <c r="D768" t="str">
        <f>TEXT(Table1[[#This Row],[signup_date]],"mmm")</f>
        <v>May</v>
      </c>
      <c r="E768" s="3">
        <v>45245</v>
      </c>
      <c r="F768" s="3">
        <v>45273</v>
      </c>
      <c r="G768" s="3" t="str">
        <f>TEXT(Table1[[#This Row],[last_purchase_date]],"yyyy")</f>
        <v>2023</v>
      </c>
      <c r="H768" s="2">
        <f ca="1">IFERROR(TODAY()-Table1[[#This Row],[signup_date]]," - ")</f>
        <v>931</v>
      </c>
      <c r="I768" s="2">
        <f ca="1">IFERROR(TODAY()-Table1[[#This Row],[last_purchase_date]]," - ")</f>
        <v>707</v>
      </c>
      <c r="J768" s="2">
        <f ca="1">IFERROR(1/Table1[[#This Row],[Days_Since_Last_Purchase]],0)</f>
        <v>1.4144271570014145E-3</v>
      </c>
      <c r="K768" s="3" t="str">
        <f t="shared" si="22"/>
        <v>Has Purchased</v>
      </c>
      <c r="L768">
        <v>2</v>
      </c>
      <c r="M768">
        <v>1.86</v>
      </c>
      <c r="N768">
        <v>0.93</v>
      </c>
      <c r="O768">
        <v>0.82</v>
      </c>
      <c r="P768" t="s">
        <v>40</v>
      </c>
      <c r="Q768" t="s">
        <v>41</v>
      </c>
      <c r="R768" t="s">
        <v>48</v>
      </c>
      <c r="S768">
        <v>52</v>
      </c>
      <c r="T768" t="s">
        <v>34</v>
      </c>
      <c r="U768" t="s">
        <v>43</v>
      </c>
      <c r="V768" t="s">
        <v>35</v>
      </c>
      <c r="W768" t="s">
        <v>100</v>
      </c>
      <c r="X768">
        <v>1</v>
      </c>
      <c r="Y768">
        <v>0</v>
      </c>
      <c r="Z768">
        <v>0</v>
      </c>
      <c r="AA768">
        <v>0</v>
      </c>
      <c r="AB768">
        <v>2</v>
      </c>
      <c r="AC768" s="2" t="s">
        <v>2542</v>
      </c>
      <c r="AD768" s="2" t="str">
        <f t="shared" si="23"/>
        <v>Never Contacted</v>
      </c>
      <c r="AE768">
        <v>0</v>
      </c>
      <c r="AF768" t="s">
        <v>52</v>
      </c>
      <c r="AG768" t="b">
        <v>1</v>
      </c>
      <c r="AH768" t="b">
        <v>0</v>
      </c>
      <c r="AI768" t="str">
        <f ca="1">IF(OR(Table1[[#This Row],[is_active]]="FALSE",Table1[[#This Row],[Days_Since_Last_Purchase]]&gt;90),"Churned","Active")</f>
        <v>Churned</v>
      </c>
    </row>
    <row r="769" spans="1:35" x14ac:dyDescent="0.25">
      <c r="A769" t="s">
        <v>842</v>
      </c>
      <c r="B769" s="1">
        <v>43831</v>
      </c>
      <c r="C769" t="str">
        <f>TEXT(Table1[[#This Row],[signup_date]],"yyyy")</f>
        <v>2020</v>
      </c>
      <c r="D769" t="str">
        <f>TEXT(Table1[[#This Row],[signup_date]],"mmm")</f>
        <v>Jan</v>
      </c>
      <c r="E769" s="3">
        <v>45176</v>
      </c>
      <c r="F769" s="3">
        <v>45272</v>
      </c>
      <c r="G769" s="3" t="str">
        <f>TEXT(Table1[[#This Row],[last_purchase_date]],"yyyy")</f>
        <v>2023</v>
      </c>
      <c r="H769" s="2">
        <f ca="1">IFERROR(TODAY()-Table1[[#This Row],[signup_date]]," - ")</f>
        <v>2149</v>
      </c>
      <c r="I769" s="2">
        <f ca="1">IFERROR(TODAY()-Table1[[#This Row],[last_purchase_date]]," - ")</f>
        <v>708</v>
      </c>
      <c r="J769" s="2">
        <f ca="1">IFERROR(1/Table1[[#This Row],[Days_Since_Last_Purchase]],0)</f>
        <v>1.4124293785310734E-3</v>
      </c>
      <c r="K769" s="3" t="str">
        <f t="shared" si="22"/>
        <v>Has Purchased</v>
      </c>
      <c r="L769">
        <v>3</v>
      </c>
      <c r="M769">
        <v>64.459999999999994</v>
      </c>
      <c r="N769">
        <v>21.49</v>
      </c>
      <c r="O769">
        <v>26.47</v>
      </c>
      <c r="P769" t="s">
        <v>65</v>
      </c>
      <c r="Q769" t="s">
        <v>88</v>
      </c>
      <c r="R769" t="s">
        <v>48</v>
      </c>
      <c r="S769">
        <v>23</v>
      </c>
      <c r="T769" t="s">
        <v>70</v>
      </c>
      <c r="U769" t="s">
        <v>82</v>
      </c>
      <c r="V769" t="s">
        <v>35</v>
      </c>
      <c r="W769" t="s">
        <v>100</v>
      </c>
      <c r="X769">
        <v>0</v>
      </c>
      <c r="Y769">
        <v>0</v>
      </c>
      <c r="Z769">
        <v>0</v>
      </c>
      <c r="AA769">
        <v>0</v>
      </c>
      <c r="AB769">
        <v>2</v>
      </c>
      <c r="AC769" s="3">
        <v>44867</v>
      </c>
      <c r="AD769" s="2" t="str">
        <f t="shared" si="23"/>
        <v>Contacted</v>
      </c>
      <c r="AE769">
        <v>0</v>
      </c>
      <c r="AF769" t="s">
        <v>38</v>
      </c>
      <c r="AG769" t="b">
        <v>1</v>
      </c>
      <c r="AH769" t="b">
        <v>0</v>
      </c>
      <c r="AI769" t="str">
        <f ca="1">IF(OR(Table1[[#This Row],[is_active]]="FALSE",Table1[[#This Row],[Days_Since_Last_Purchase]]&gt;90),"Churned","Active")</f>
        <v>Churned</v>
      </c>
    </row>
    <row r="770" spans="1:35" x14ac:dyDescent="0.25">
      <c r="A770" t="s">
        <v>843</v>
      </c>
      <c r="B770" s="1">
        <v>45601</v>
      </c>
      <c r="C770" t="str">
        <f>TEXT(Table1[[#This Row],[signup_date]],"yyyy")</f>
        <v>2024</v>
      </c>
      <c r="D770" t="str">
        <f>TEXT(Table1[[#This Row],[signup_date]],"mmm")</f>
        <v>Nov</v>
      </c>
      <c r="E770" s="3">
        <v>45912</v>
      </c>
      <c r="F770" s="3">
        <v>45924</v>
      </c>
      <c r="G770" s="3" t="str">
        <f>TEXT(Table1[[#This Row],[last_purchase_date]],"yyyy")</f>
        <v>2025</v>
      </c>
      <c r="H770" s="2">
        <f ca="1">IFERROR(TODAY()-Table1[[#This Row],[signup_date]]," - ")</f>
        <v>379</v>
      </c>
      <c r="I770" s="2">
        <f ca="1">IFERROR(TODAY()-Table1[[#This Row],[last_purchase_date]]," - ")</f>
        <v>56</v>
      </c>
      <c r="J770" s="2">
        <f ca="1">IFERROR(1/Table1[[#This Row],[Days_Since_Last_Purchase]],0)</f>
        <v>1.7857142857142856E-2</v>
      </c>
      <c r="K770" s="3" t="str">
        <f t="shared" ref="K770:K833" si="24">IF(E770="-","Never Purchase","Has Purchased")</f>
        <v>Has Purchased</v>
      </c>
      <c r="L770">
        <v>3</v>
      </c>
      <c r="M770">
        <v>123.44</v>
      </c>
      <c r="N770">
        <v>41.15</v>
      </c>
      <c r="O770">
        <v>57.18</v>
      </c>
      <c r="P770" t="s">
        <v>87</v>
      </c>
      <c r="Q770" t="s">
        <v>104</v>
      </c>
      <c r="R770" t="s">
        <v>42</v>
      </c>
      <c r="S770">
        <v>47</v>
      </c>
      <c r="T770" t="s">
        <v>34</v>
      </c>
      <c r="U770" t="s">
        <v>50</v>
      </c>
      <c r="V770" t="s">
        <v>56</v>
      </c>
      <c r="W770" t="s">
        <v>96</v>
      </c>
      <c r="X770">
        <v>0</v>
      </c>
      <c r="Y770">
        <v>0</v>
      </c>
      <c r="Z770">
        <v>0</v>
      </c>
      <c r="AA770">
        <v>0</v>
      </c>
      <c r="AB770">
        <v>1</v>
      </c>
      <c r="AC770" s="3">
        <v>45607</v>
      </c>
      <c r="AD770" s="2" t="str">
        <f t="shared" si="23"/>
        <v>Contacted</v>
      </c>
      <c r="AE770">
        <v>6</v>
      </c>
      <c r="AF770" t="s">
        <v>38</v>
      </c>
      <c r="AG770" t="b">
        <v>1</v>
      </c>
      <c r="AH770" t="b">
        <v>1</v>
      </c>
      <c r="AI770" t="str">
        <f ca="1">IF(OR(Table1[[#This Row],[is_active]]="FALSE",Table1[[#This Row],[Days_Since_Last_Purchase]]&gt;90),"Churned","Active")</f>
        <v>Active</v>
      </c>
    </row>
    <row r="771" spans="1:35" x14ac:dyDescent="0.25">
      <c r="A771" t="s">
        <v>844</v>
      </c>
      <c r="B771" s="1">
        <v>44263</v>
      </c>
      <c r="C771" t="str">
        <f>TEXT(Table1[[#This Row],[signup_date]],"yyyy")</f>
        <v>2021</v>
      </c>
      <c r="D771" t="str">
        <f>TEXT(Table1[[#This Row],[signup_date]],"mmm")</f>
        <v>Mar</v>
      </c>
      <c r="E771" s="3">
        <v>44912</v>
      </c>
      <c r="F771" s="3">
        <v>45355</v>
      </c>
      <c r="G771" s="3" t="str">
        <f>TEXT(Table1[[#This Row],[last_purchase_date]],"yyyy")</f>
        <v>2024</v>
      </c>
      <c r="H771" s="2">
        <f ca="1">IFERROR(TODAY()-Table1[[#This Row],[signup_date]]," - ")</f>
        <v>1717</v>
      </c>
      <c r="I771" s="2">
        <f ca="1">IFERROR(TODAY()-Table1[[#This Row],[last_purchase_date]]," - ")</f>
        <v>625</v>
      </c>
      <c r="J771" s="2">
        <f ca="1">IFERROR(1/Table1[[#This Row],[Days_Since_Last_Purchase]],0)</f>
        <v>1.6000000000000001E-3</v>
      </c>
      <c r="K771" s="3" t="str">
        <f t="shared" si="24"/>
        <v>Has Purchased</v>
      </c>
      <c r="L771">
        <v>1</v>
      </c>
      <c r="M771">
        <v>1.02</v>
      </c>
      <c r="N771">
        <v>1.02</v>
      </c>
      <c r="O771">
        <v>1.67</v>
      </c>
      <c r="P771" t="s">
        <v>31</v>
      </c>
      <c r="Q771" t="s">
        <v>69</v>
      </c>
      <c r="R771" t="s">
        <v>42</v>
      </c>
      <c r="S771">
        <v>30</v>
      </c>
      <c r="T771" t="s">
        <v>70</v>
      </c>
      <c r="U771" t="s">
        <v>82</v>
      </c>
      <c r="V771" t="s">
        <v>56</v>
      </c>
      <c r="W771" t="s">
        <v>57</v>
      </c>
      <c r="X771">
        <v>0</v>
      </c>
      <c r="Y771">
        <v>0</v>
      </c>
      <c r="Z771">
        <v>0</v>
      </c>
      <c r="AA771">
        <v>0</v>
      </c>
      <c r="AB771">
        <v>0</v>
      </c>
      <c r="AC771" s="3">
        <v>45486</v>
      </c>
      <c r="AD771" s="2" t="str">
        <f t="shared" ref="AD771:AD834" si="25">IF(AC771="-","Never Contacted","Contacted")</f>
        <v>Contacted</v>
      </c>
      <c r="AE771">
        <v>0</v>
      </c>
      <c r="AF771" t="s">
        <v>73</v>
      </c>
      <c r="AG771" t="b">
        <v>1</v>
      </c>
      <c r="AH771" t="b">
        <v>1</v>
      </c>
      <c r="AI771" t="str">
        <f ca="1">IF(OR(Table1[[#This Row],[is_active]]="FALSE",Table1[[#This Row],[Days_Since_Last_Purchase]]&gt;90),"Churned","Active")</f>
        <v>Churned</v>
      </c>
    </row>
    <row r="772" spans="1:35" x14ac:dyDescent="0.25">
      <c r="A772" t="s">
        <v>845</v>
      </c>
      <c r="B772" s="1">
        <v>45199</v>
      </c>
      <c r="C772" t="str">
        <f>TEXT(Table1[[#This Row],[signup_date]],"yyyy")</f>
        <v>2023</v>
      </c>
      <c r="D772" t="str">
        <f>TEXT(Table1[[#This Row],[signup_date]],"mmm")</f>
        <v>Sep</v>
      </c>
      <c r="E772" s="3">
        <v>45577</v>
      </c>
      <c r="F772" s="3">
        <v>45709</v>
      </c>
      <c r="G772" s="3" t="str">
        <f>TEXT(Table1[[#This Row],[last_purchase_date]],"yyyy")</f>
        <v>2025</v>
      </c>
      <c r="H772" s="2">
        <f ca="1">IFERROR(TODAY()-Table1[[#This Row],[signup_date]]," - ")</f>
        <v>781</v>
      </c>
      <c r="I772" s="2">
        <f ca="1">IFERROR(TODAY()-Table1[[#This Row],[last_purchase_date]]," - ")</f>
        <v>271</v>
      </c>
      <c r="J772" s="2">
        <f ca="1">IFERROR(1/Table1[[#This Row],[Days_Since_Last_Purchase]],0)</f>
        <v>3.6900369003690036E-3</v>
      </c>
      <c r="K772" s="3" t="str">
        <f t="shared" si="24"/>
        <v>Has Purchased</v>
      </c>
      <c r="L772">
        <v>2</v>
      </c>
      <c r="M772">
        <v>34.409999999999997</v>
      </c>
      <c r="N772">
        <v>17.21</v>
      </c>
      <c r="O772">
        <v>17.54</v>
      </c>
      <c r="P772" t="s">
        <v>31</v>
      </c>
      <c r="Q772" t="s">
        <v>54</v>
      </c>
      <c r="R772" t="s">
        <v>48</v>
      </c>
      <c r="S772">
        <v>33</v>
      </c>
      <c r="T772" t="s">
        <v>34</v>
      </c>
      <c r="U772" t="s">
        <v>55</v>
      </c>
      <c r="V772" t="s">
        <v>63</v>
      </c>
      <c r="W772" t="s">
        <v>96</v>
      </c>
      <c r="X772">
        <v>0</v>
      </c>
      <c r="Y772">
        <v>0</v>
      </c>
      <c r="Z772">
        <v>0</v>
      </c>
      <c r="AA772">
        <v>1</v>
      </c>
      <c r="AB772">
        <v>1</v>
      </c>
      <c r="AC772" s="2" t="s">
        <v>2542</v>
      </c>
      <c r="AD772" s="2" t="str">
        <f t="shared" si="25"/>
        <v>Never Contacted</v>
      </c>
      <c r="AE772">
        <v>9</v>
      </c>
      <c r="AF772" t="s">
        <v>52</v>
      </c>
      <c r="AG772" t="b">
        <v>1</v>
      </c>
      <c r="AH772" t="b">
        <v>1</v>
      </c>
      <c r="AI772" t="str">
        <f ca="1">IF(OR(Table1[[#This Row],[is_active]]="FALSE",Table1[[#This Row],[Days_Since_Last_Purchase]]&gt;90),"Churned","Active")</f>
        <v>Churned</v>
      </c>
    </row>
    <row r="773" spans="1:35" x14ac:dyDescent="0.25">
      <c r="A773" t="s">
        <v>846</v>
      </c>
      <c r="B773" s="1">
        <v>44626</v>
      </c>
      <c r="C773" t="str">
        <f>TEXT(Table1[[#This Row],[signup_date]],"yyyy")</f>
        <v>2022</v>
      </c>
      <c r="D773" t="str">
        <f>TEXT(Table1[[#This Row],[signup_date]],"mmm")</f>
        <v>Mar</v>
      </c>
      <c r="E773" s="3">
        <v>45335</v>
      </c>
      <c r="F773" s="3">
        <v>45404</v>
      </c>
      <c r="G773" s="3" t="str">
        <f>TEXT(Table1[[#This Row],[last_purchase_date]],"yyyy")</f>
        <v>2024</v>
      </c>
      <c r="H773" s="2">
        <f ca="1">IFERROR(TODAY()-Table1[[#This Row],[signup_date]]," - ")</f>
        <v>1354</v>
      </c>
      <c r="I773" s="2">
        <f ca="1">IFERROR(TODAY()-Table1[[#This Row],[last_purchase_date]]," - ")</f>
        <v>576</v>
      </c>
      <c r="J773" s="2">
        <f ca="1">IFERROR(1/Table1[[#This Row],[Days_Since_Last_Purchase]],0)</f>
        <v>1.736111111111111E-3</v>
      </c>
      <c r="K773" s="3" t="str">
        <f t="shared" si="24"/>
        <v>Has Purchased</v>
      </c>
      <c r="L773">
        <v>4</v>
      </c>
      <c r="M773">
        <v>484.92</v>
      </c>
      <c r="N773">
        <v>121.23</v>
      </c>
      <c r="O773">
        <v>63.5</v>
      </c>
      <c r="P773" t="s">
        <v>40</v>
      </c>
      <c r="Q773" t="s">
        <v>54</v>
      </c>
      <c r="R773" t="s">
        <v>48</v>
      </c>
      <c r="S773">
        <v>24</v>
      </c>
      <c r="T773" t="s">
        <v>70</v>
      </c>
      <c r="U773" t="s">
        <v>66</v>
      </c>
      <c r="V773" t="s">
        <v>44</v>
      </c>
      <c r="W773" t="s">
        <v>85</v>
      </c>
      <c r="X773">
        <v>0</v>
      </c>
      <c r="Y773">
        <v>0</v>
      </c>
      <c r="Z773">
        <v>0</v>
      </c>
      <c r="AA773">
        <v>1</v>
      </c>
      <c r="AB773">
        <v>1</v>
      </c>
      <c r="AC773" s="2" t="s">
        <v>2542</v>
      </c>
      <c r="AD773" s="2" t="str">
        <f t="shared" si="25"/>
        <v>Never Contacted</v>
      </c>
      <c r="AE773">
        <v>6</v>
      </c>
      <c r="AF773" t="s">
        <v>38</v>
      </c>
      <c r="AG773" t="b">
        <v>1</v>
      </c>
      <c r="AH773" t="b">
        <v>1</v>
      </c>
      <c r="AI773" t="str">
        <f ca="1">IF(OR(Table1[[#This Row],[is_active]]="FALSE",Table1[[#This Row],[Days_Since_Last_Purchase]]&gt;90),"Churned","Active")</f>
        <v>Churned</v>
      </c>
    </row>
    <row r="774" spans="1:35" x14ac:dyDescent="0.25">
      <c r="A774" t="s">
        <v>847</v>
      </c>
      <c r="B774" s="1">
        <v>45294</v>
      </c>
      <c r="C774" t="str">
        <f>TEXT(Table1[[#This Row],[signup_date]],"yyyy")</f>
        <v>2024</v>
      </c>
      <c r="D774" t="str">
        <f>TEXT(Table1[[#This Row],[signup_date]],"mmm")</f>
        <v>Jan</v>
      </c>
      <c r="E774" s="3">
        <v>45299</v>
      </c>
      <c r="F774" s="3">
        <v>45754</v>
      </c>
      <c r="G774" s="3" t="str">
        <f>TEXT(Table1[[#This Row],[last_purchase_date]],"yyyy")</f>
        <v>2025</v>
      </c>
      <c r="H774" s="2">
        <f ca="1">IFERROR(TODAY()-Table1[[#This Row],[signup_date]]," - ")</f>
        <v>686</v>
      </c>
      <c r="I774" s="2">
        <f ca="1">IFERROR(TODAY()-Table1[[#This Row],[last_purchase_date]]," - ")</f>
        <v>226</v>
      </c>
      <c r="J774" s="2">
        <f ca="1">IFERROR(1/Table1[[#This Row],[Days_Since_Last_Purchase]],0)</f>
        <v>4.4247787610619468E-3</v>
      </c>
      <c r="K774" s="3" t="str">
        <f t="shared" si="24"/>
        <v>Has Purchased</v>
      </c>
      <c r="L774">
        <v>3</v>
      </c>
      <c r="M774">
        <v>126.94</v>
      </c>
      <c r="N774">
        <v>42.31</v>
      </c>
      <c r="O774">
        <v>66.349999999999994</v>
      </c>
      <c r="P774" t="s">
        <v>47</v>
      </c>
      <c r="Q774" t="s">
        <v>76</v>
      </c>
      <c r="R774" t="s">
        <v>48</v>
      </c>
      <c r="S774">
        <v>37</v>
      </c>
      <c r="T774" t="s">
        <v>34</v>
      </c>
      <c r="U774" t="s">
        <v>66</v>
      </c>
      <c r="V774" t="s">
        <v>56</v>
      </c>
      <c r="W774" t="s">
        <v>57</v>
      </c>
      <c r="X774">
        <v>0</v>
      </c>
      <c r="Y774">
        <v>0</v>
      </c>
      <c r="Z774">
        <v>0</v>
      </c>
      <c r="AA774">
        <v>1</v>
      </c>
      <c r="AB774">
        <v>1</v>
      </c>
      <c r="AC774" s="3">
        <v>45519</v>
      </c>
      <c r="AD774" s="2" t="str">
        <f t="shared" si="25"/>
        <v>Contacted</v>
      </c>
      <c r="AE774">
        <v>0</v>
      </c>
      <c r="AF774" t="s">
        <v>38</v>
      </c>
      <c r="AG774" t="b">
        <v>1</v>
      </c>
      <c r="AH774" t="b">
        <v>0</v>
      </c>
      <c r="AI774" t="str">
        <f ca="1">IF(OR(Table1[[#This Row],[is_active]]="FALSE",Table1[[#This Row],[Days_Since_Last_Purchase]]&gt;90),"Churned","Active")</f>
        <v>Churned</v>
      </c>
    </row>
    <row r="775" spans="1:35" x14ac:dyDescent="0.25">
      <c r="A775" t="s">
        <v>848</v>
      </c>
      <c r="B775" s="1">
        <v>45350</v>
      </c>
      <c r="C775" t="str">
        <f>TEXT(Table1[[#This Row],[signup_date]],"yyyy")</f>
        <v>2024</v>
      </c>
      <c r="D775" t="str">
        <f>TEXT(Table1[[#This Row],[signup_date]],"mmm")</f>
        <v>Feb</v>
      </c>
      <c r="E775" s="3">
        <v>45717</v>
      </c>
      <c r="F775" s="3">
        <v>45839</v>
      </c>
      <c r="G775" s="3" t="str">
        <f>TEXT(Table1[[#This Row],[last_purchase_date]],"yyyy")</f>
        <v>2025</v>
      </c>
      <c r="H775" s="2">
        <f ca="1">IFERROR(TODAY()-Table1[[#This Row],[signup_date]]," - ")</f>
        <v>630</v>
      </c>
      <c r="I775" s="2">
        <f ca="1">IFERROR(TODAY()-Table1[[#This Row],[last_purchase_date]]," - ")</f>
        <v>141</v>
      </c>
      <c r="J775" s="2">
        <f ca="1">IFERROR(1/Table1[[#This Row],[Days_Since_Last_Purchase]],0)</f>
        <v>7.0921985815602835E-3</v>
      </c>
      <c r="K775" s="3" t="str">
        <f t="shared" si="24"/>
        <v>Has Purchased</v>
      </c>
      <c r="L775">
        <v>7</v>
      </c>
      <c r="M775">
        <v>599.79999999999995</v>
      </c>
      <c r="N775">
        <v>85.69</v>
      </c>
      <c r="O775">
        <v>14.13</v>
      </c>
      <c r="P775" t="s">
        <v>47</v>
      </c>
      <c r="Q775" t="s">
        <v>104</v>
      </c>
      <c r="R775" t="s">
        <v>48</v>
      </c>
      <c r="S775">
        <v>40</v>
      </c>
      <c r="T775" t="s">
        <v>34</v>
      </c>
      <c r="U775" t="s">
        <v>35</v>
      </c>
      <c r="V775" t="s">
        <v>67</v>
      </c>
      <c r="W775" t="s">
        <v>51</v>
      </c>
      <c r="X775">
        <v>0</v>
      </c>
      <c r="Y775">
        <v>0</v>
      </c>
      <c r="Z775">
        <v>0</v>
      </c>
      <c r="AA775">
        <v>0</v>
      </c>
      <c r="AB775">
        <v>2</v>
      </c>
      <c r="AC775" s="3">
        <v>45801</v>
      </c>
      <c r="AD775" s="2" t="str">
        <f t="shared" si="25"/>
        <v>Contacted</v>
      </c>
      <c r="AE775">
        <v>0</v>
      </c>
      <c r="AF775" t="s">
        <v>52</v>
      </c>
      <c r="AG775" t="b">
        <v>1</v>
      </c>
      <c r="AH775" t="b">
        <v>0</v>
      </c>
      <c r="AI775" t="str">
        <f ca="1">IF(OR(Table1[[#This Row],[is_active]]="FALSE",Table1[[#This Row],[Days_Since_Last_Purchase]]&gt;90),"Churned","Active")</f>
        <v>Churned</v>
      </c>
    </row>
    <row r="776" spans="1:35" x14ac:dyDescent="0.25">
      <c r="A776" t="s">
        <v>849</v>
      </c>
      <c r="B776" s="1">
        <v>44059</v>
      </c>
      <c r="C776" t="str">
        <f>TEXT(Table1[[#This Row],[signup_date]],"yyyy")</f>
        <v>2020</v>
      </c>
      <c r="D776" t="str">
        <f>TEXT(Table1[[#This Row],[signup_date]],"mmm")</f>
        <v>Aug</v>
      </c>
      <c r="E776" s="3">
        <v>44162</v>
      </c>
      <c r="F776" s="3">
        <v>44506</v>
      </c>
      <c r="G776" s="3" t="str">
        <f>TEXT(Table1[[#This Row],[last_purchase_date]],"yyyy")</f>
        <v>2021</v>
      </c>
      <c r="H776" s="2">
        <f ca="1">IFERROR(TODAY()-Table1[[#This Row],[signup_date]]," - ")</f>
        <v>1921</v>
      </c>
      <c r="I776" s="2">
        <f ca="1">IFERROR(TODAY()-Table1[[#This Row],[last_purchase_date]]," - ")</f>
        <v>1474</v>
      </c>
      <c r="J776" s="2">
        <f ca="1">IFERROR(1/Table1[[#This Row],[Days_Since_Last_Purchase]],0)</f>
        <v>6.7842605156037987E-4</v>
      </c>
      <c r="K776" s="3" t="str">
        <f t="shared" si="24"/>
        <v>Has Purchased</v>
      </c>
      <c r="L776">
        <v>2</v>
      </c>
      <c r="M776">
        <v>1.93</v>
      </c>
      <c r="N776">
        <v>0.97</v>
      </c>
      <c r="O776">
        <v>1.72</v>
      </c>
      <c r="P776" t="s">
        <v>47</v>
      </c>
      <c r="Q776" t="s">
        <v>69</v>
      </c>
      <c r="R776" t="s">
        <v>42</v>
      </c>
      <c r="S776">
        <v>36</v>
      </c>
      <c r="T776" t="s">
        <v>34</v>
      </c>
      <c r="U776" t="s">
        <v>35</v>
      </c>
      <c r="V776" t="s">
        <v>67</v>
      </c>
      <c r="W776" t="s">
        <v>85</v>
      </c>
      <c r="X776">
        <v>0</v>
      </c>
      <c r="Y776">
        <v>0</v>
      </c>
      <c r="Z776">
        <v>0</v>
      </c>
      <c r="AA776">
        <v>0</v>
      </c>
      <c r="AB776">
        <v>1</v>
      </c>
      <c r="AC776" s="3">
        <v>45919</v>
      </c>
      <c r="AD776" s="2" t="str">
        <f t="shared" si="25"/>
        <v>Contacted</v>
      </c>
      <c r="AE776">
        <v>0</v>
      </c>
      <c r="AF776" t="s">
        <v>52</v>
      </c>
      <c r="AG776" t="b">
        <v>0</v>
      </c>
      <c r="AH776" t="b">
        <v>1</v>
      </c>
      <c r="AI776" t="str">
        <f ca="1">IF(OR(Table1[[#This Row],[is_active]]="FALSE",Table1[[#This Row],[Days_Since_Last_Purchase]]&gt;90),"Churned","Active")</f>
        <v>Churned</v>
      </c>
    </row>
    <row r="777" spans="1:35" x14ac:dyDescent="0.25">
      <c r="A777" t="s">
        <v>850</v>
      </c>
      <c r="B777" s="1">
        <v>45532</v>
      </c>
      <c r="C777" t="str">
        <f>TEXT(Table1[[#This Row],[signup_date]],"yyyy")</f>
        <v>2024</v>
      </c>
      <c r="D777" t="str">
        <f>TEXT(Table1[[#This Row],[signup_date]],"mmm")</f>
        <v>Aug</v>
      </c>
      <c r="E777" s="3">
        <v>45869</v>
      </c>
      <c r="F777" s="3">
        <v>45911</v>
      </c>
      <c r="G777" s="3" t="str">
        <f>TEXT(Table1[[#This Row],[last_purchase_date]],"yyyy")</f>
        <v>2025</v>
      </c>
      <c r="H777" s="2">
        <f ca="1">IFERROR(TODAY()-Table1[[#This Row],[signup_date]]," - ")</f>
        <v>448</v>
      </c>
      <c r="I777" s="2">
        <f ca="1">IFERROR(TODAY()-Table1[[#This Row],[last_purchase_date]]," - ")</f>
        <v>69</v>
      </c>
      <c r="J777" s="2">
        <f ca="1">IFERROR(1/Table1[[#This Row],[Days_Since_Last_Purchase]],0)</f>
        <v>1.4492753623188406E-2</v>
      </c>
      <c r="K777" s="3" t="str">
        <f t="shared" si="24"/>
        <v>Has Purchased</v>
      </c>
      <c r="L777">
        <v>2</v>
      </c>
      <c r="M777">
        <v>54.82</v>
      </c>
      <c r="N777">
        <v>27.41</v>
      </c>
      <c r="O777">
        <v>0.5</v>
      </c>
      <c r="P777" t="s">
        <v>40</v>
      </c>
      <c r="Q777" t="s">
        <v>54</v>
      </c>
      <c r="R777" t="s">
        <v>48</v>
      </c>
      <c r="S777">
        <v>0</v>
      </c>
      <c r="T777" t="s">
        <v>80</v>
      </c>
      <c r="U777" t="s">
        <v>43</v>
      </c>
      <c r="V777" t="s">
        <v>63</v>
      </c>
      <c r="W777" t="s">
        <v>45</v>
      </c>
      <c r="X777">
        <v>1</v>
      </c>
      <c r="Y777">
        <v>0</v>
      </c>
      <c r="Z777">
        <v>0</v>
      </c>
      <c r="AA777">
        <v>0</v>
      </c>
      <c r="AB777">
        <v>1</v>
      </c>
      <c r="AC777" s="3">
        <v>45664</v>
      </c>
      <c r="AD777" s="2" t="str">
        <f t="shared" si="25"/>
        <v>Contacted</v>
      </c>
      <c r="AE777">
        <v>6</v>
      </c>
      <c r="AF777" t="s">
        <v>52</v>
      </c>
      <c r="AG777" t="b">
        <v>1</v>
      </c>
      <c r="AH777" t="b">
        <v>0</v>
      </c>
      <c r="AI777" t="str">
        <f ca="1">IF(OR(Table1[[#This Row],[is_active]]="FALSE",Table1[[#This Row],[Days_Since_Last_Purchase]]&gt;90),"Churned","Active")</f>
        <v>Active</v>
      </c>
    </row>
    <row r="778" spans="1:35" x14ac:dyDescent="0.25">
      <c r="A778" t="s">
        <v>851</v>
      </c>
      <c r="B778" s="1">
        <v>44018</v>
      </c>
      <c r="C778" t="str">
        <f>TEXT(Table1[[#This Row],[signup_date]],"yyyy")</f>
        <v>2020</v>
      </c>
      <c r="D778" t="str">
        <f>TEXT(Table1[[#This Row],[signup_date]],"mmm")</f>
        <v>Jul</v>
      </c>
      <c r="E778" s="3">
        <v>45639</v>
      </c>
      <c r="F778" s="3">
        <v>45648</v>
      </c>
      <c r="G778" s="3" t="str">
        <f>TEXT(Table1[[#This Row],[last_purchase_date]],"yyyy")</f>
        <v>2024</v>
      </c>
      <c r="H778" s="2">
        <f ca="1">IFERROR(TODAY()-Table1[[#This Row],[signup_date]]," - ")</f>
        <v>1962</v>
      </c>
      <c r="I778" s="2">
        <f ca="1">IFERROR(TODAY()-Table1[[#This Row],[last_purchase_date]]," - ")</f>
        <v>332</v>
      </c>
      <c r="J778" s="2">
        <f ca="1">IFERROR(1/Table1[[#This Row],[Days_Since_Last_Purchase]],0)</f>
        <v>3.0120481927710845E-3</v>
      </c>
      <c r="K778" s="3" t="str">
        <f t="shared" si="24"/>
        <v>Has Purchased</v>
      </c>
      <c r="L778">
        <v>6</v>
      </c>
      <c r="M778">
        <v>363.32</v>
      </c>
      <c r="N778">
        <v>60.55</v>
      </c>
      <c r="O778">
        <v>21.44</v>
      </c>
      <c r="P778" t="s">
        <v>65</v>
      </c>
      <c r="Q778" t="s">
        <v>76</v>
      </c>
      <c r="R778" t="s">
        <v>42</v>
      </c>
      <c r="S778">
        <v>30</v>
      </c>
      <c r="T778" t="s">
        <v>70</v>
      </c>
      <c r="U778" t="s">
        <v>66</v>
      </c>
      <c r="V778" t="s">
        <v>44</v>
      </c>
      <c r="W778" t="s">
        <v>51</v>
      </c>
      <c r="X778">
        <v>0</v>
      </c>
      <c r="Y778">
        <v>0</v>
      </c>
      <c r="Z778">
        <v>0</v>
      </c>
      <c r="AA778">
        <v>0</v>
      </c>
      <c r="AB778">
        <v>1</v>
      </c>
      <c r="AC778" s="3">
        <v>44260</v>
      </c>
      <c r="AD778" s="2" t="str">
        <f t="shared" si="25"/>
        <v>Contacted</v>
      </c>
      <c r="AE778">
        <v>0</v>
      </c>
      <c r="AF778" t="s">
        <v>38</v>
      </c>
      <c r="AG778" t="b">
        <v>0</v>
      </c>
      <c r="AH778" t="b">
        <v>1</v>
      </c>
      <c r="AI778" t="str">
        <f ca="1">IF(OR(Table1[[#This Row],[is_active]]="FALSE",Table1[[#This Row],[Days_Since_Last_Purchase]]&gt;90),"Churned","Active")</f>
        <v>Churned</v>
      </c>
    </row>
    <row r="779" spans="1:35" x14ac:dyDescent="0.25">
      <c r="A779" t="s">
        <v>852</v>
      </c>
      <c r="B779" s="1">
        <v>44854</v>
      </c>
      <c r="C779" t="str">
        <f>TEXT(Table1[[#This Row],[signup_date]],"yyyy")</f>
        <v>2022</v>
      </c>
      <c r="D779" t="str">
        <f>TEXT(Table1[[#This Row],[signup_date]],"mmm")</f>
        <v>Oct</v>
      </c>
      <c r="E779" s="3">
        <v>45056</v>
      </c>
      <c r="F779" s="3">
        <v>45464</v>
      </c>
      <c r="G779" s="3" t="str">
        <f>TEXT(Table1[[#This Row],[last_purchase_date]],"yyyy")</f>
        <v>2024</v>
      </c>
      <c r="H779" s="2">
        <f ca="1">IFERROR(TODAY()-Table1[[#This Row],[signup_date]]," - ")</f>
        <v>1126</v>
      </c>
      <c r="I779" s="2">
        <f ca="1">IFERROR(TODAY()-Table1[[#This Row],[last_purchase_date]]," - ")</f>
        <v>516</v>
      </c>
      <c r="J779" s="2">
        <f ca="1">IFERROR(1/Table1[[#This Row],[Days_Since_Last_Purchase]],0)</f>
        <v>1.937984496124031E-3</v>
      </c>
      <c r="K779" s="3" t="str">
        <f t="shared" si="24"/>
        <v>Has Purchased</v>
      </c>
      <c r="L779">
        <v>3</v>
      </c>
      <c r="M779">
        <v>161.31</v>
      </c>
      <c r="N779">
        <v>53.77</v>
      </c>
      <c r="O779">
        <v>48.59</v>
      </c>
      <c r="P779" t="s">
        <v>65</v>
      </c>
      <c r="Q779" t="s">
        <v>62</v>
      </c>
      <c r="R779" t="s">
        <v>33</v>
      </c>
      <c r="S779">
        <v>25</v>
      </c>
      <c r="T779" t="s">
        <v>70</v>
      </c>
      <c r="U779" t="s">
        <v>43</v>
      </c>
      <c r="V779" t="s">
        <v>44</v>
      </c>
      <c r="W779" t="s">
        <v>72</v>
      </c>
      <c r="X779">
        <v>0</v>
      </c>
      <c r="Y779">
        <v>0</v>
      </c>
      <c r="Z779">
        <v>0</v>
      </c>
      <c r="AA779">
        <v>0</v>
      </c>
      <c r="AB779">
        <v>1</v>
      </c>
      <c r="AC779" s="3">
        <v>45457</v>
      </c>
      <c r="AD779" s="2" t="str">
        <f t="shared" si="25"/>
        <v>Contacted</v>
      </c>
      <c r="AE779">
        <v>4</v>
      </c>
      <c r="AF779" t="s">
        <v>73</v>
      </c>
      <c r="AG779" t="b">
        <v>1</v>
      </c>
      <c r="AH779" t="b">
        <v>0</v>
      </c>
      <c r="AI779" t="str">
        <f ca="1">IF(OR(Table1[[#This Row],[is_active]]="FALSE",Table1[[#This Row],[Days_Since_Last_Purchase]]&gt;90),"Churned","Active")</f>
        <v>Churned</v>
      </c>
    </row>
    <row r="780" spans="1:35" x14ac:dyDescent="0.25">
      <c r="A780" t="s">
        <v>853</v>
      </c>
      <c r="B780" s="1">
        <v>44052</v>
      </c>
      <c r="C780" t="str">
        <f>TEXT(Table1[[#This Row],[signup_date]],"yyyy")</f>
        <v>2020</v>
      </c>
      <c r="D780" t="str">
        <f>TEXT(Table1[[#This Row],[signup_date]],"mmm")</f>
        <v>Aug</v>
      </c>
      <c r="E780" s="3">
        <v>44876</v>
      </c>
      <c r="F780" s="3">
        <v>45759</v>
      </c>
      <c r="G780" s="3" t="str">
        <f>TEXT(Table1[[#This Row],[last_purchase_date]],"yyyy")</f>
        <v>2025</v>
      </c>
      <c r="H780" s="2">
        <f ca="1">IFERROR(TODAY()-Table1[[#This Row],[signup_date]]," - ")</f>
        <v>1928</v>
      </c>
      <c r="I780" s="2">
        <f ca="1">IFERROR(TODAY()-Table1[[#This Row],[last_purchase_date]]," - ")</f>
        <v>221</v>
      </c>
      <c r="J780" s="2">
        <f ca="1">IFERROR(1/Table1[[#This Row],[Days_Since_Last_Purchase]],0)</f>
        <v>4.5248868778280547E-3</v>
      </c>
      <c r="K780" s="3" t="str">
        <f t="shared" si="24"/>
        <v>Has Purchased</v>
      </c>
      <c r="L780">
        <v>8</v>
      </c>
      <c r="M780">
        <v>136.37</v>
      </c>
      <c r="N780">
        <v>17.05</v>
      </c>
      <c r="O780">
        <v>31.09</v>
      </c>
      <c r="P780" t="s">
        <v>47</v>
      </c>
      <c r="Q780" t="s">
        <v>60</v>
      </c>
      <c r="R780" t="s">
        <v>48</v>
      </c>
      <c r="S780">
        <v>24</v>
      </c>
      <c r="T780" t="s">
        <v>70</v>
      </c>
      <c r="U780" t="s">
        <v>50</v>
      </c>
      <c r="V780" t="s">
        <v>67</v>
      </c>
      <c r="W780" t="s">
        <v>100</v>
      </c>
      <c r="X780">
        <v>0</v>
      </c>
      <c r="Y780">
        <v>0</v>
      </c>
      <c r="Z780">
        <v>0</v>
      </c>
      <c r="AA780">
        <v>0</v>
      </c>
      <c r="AB780">
        <v>1</v>
      </c>
      <c r="AC780" s="3">
        <v>45047</v>
      </c>
      <c r="AD780" s="2" t="str">
        <f t="shared" si="25"/>
        <v>Contacted</v>
      </c>
      <c r="AE780">
        <v>0</v>
      </c>
      <c r="AF780" t="s">
        <v>38</v>
      </c>
      <c r="AG780" t="b">
        <v>1</v>
      </c>
      <c r="AH780" t="b">
        <v>0</v>
      </c>
      <c r="AI780" t="str">
        <f ca="1">IF(OR(Table1[[#This Row],[is_active]]="FALSE",Table1[[#This Row],[Days_Since_Last_Purchase]]&gt;90),"Churned","Active")</f>
        <v>Churned</v>
      </c>
    </row>
    <row r="781" spans="1:35" x14ac:dyDescent="0.25">
      <c r="A781" t="s">
        <v>854</v>
      </c>
      <c r="B781" s="1">
        <v>45519</v>
      </c>
      <c r="C781" t="str">
        <f>TEXT(Table1[[#This Row],[signup_date]],"yyyy")</f>
        <v>2024</v>
      </c>
      <c r="D781" t="str">
        <f>TEXT(Table1[[#This Row],[signup_date]],"mmm")</f>
        <v>Aug</v>
      </c>
      <c r="E781" s="3">
        <v>45632</v>
      </c>
      <c r="F781" s="3">
        <v>45927</v>
      </c>
      <c r="G781" s="3" t="str">
        <f>TEXT(Table1[[#This Row],[last_purchase_date]],"yyyy")</f>
        <v>2025</v>
      </c>
      <c r="H781" s="2">
        <f ca="1">IFERROR(TODAY()-Table1[[#This Row],[signup_date]]," - ")</f>
        <v>461</v>
      </c>
      <c r="I781" s="2">
        <f ca="1">IFERROR(TODAY()-Table1[[#This Row],[last_purchase_date]]," - ")</f>
        <v>53</v>
      </c>
      <c r="J781" s="2">
        <f ca="1">IFERROR(1/Table1[[#This Row],[Days_Since_Last_Purchase]],0)</f>
        <v>1.8867924528301886E-2</v>
      </c>
      <c r="K781" s="3" t="str">
        <f t="shared" si="24"/>
        <v>Has Purchased</v>
      </c>
      <c r="L781">
        <v>3</v>
      </c>
      <c r="M781">
        <v>123.33</v>
      </c>
      <c r="N781">
        <v>41.11</v>
      </c>
      <c r="O781">
        <v>49.82</v>
      </c>
      <c r="P781" t="s">
        <v>87</v>
      </c>
      <c r="Q781" t="s">
        <v>88</v>
      </c>
      <c r="R781" t="s">
        <v>42</v>
      </c>
      <c r="S781">
        <v>36</v>
      </c>
      <c r="T781" t="s">
        <v>34</v>
      </c>
      <c r="U781" t="s">
        <v>50</v>
      </c>
      <c r="V781" t="s">
        <v>56</v>
      </c>
      <c r="W781" t="s">
        <v>45</v>
      </c>
      <c r="X781">
        <v>1</v>
      </c>
      <c r="Y781">
        <v>0</v>
      </c>
      <c r="Z781">
        <v>1</v>
      </c>
      <c r="AA781">
        <v>1</v>
      </c>
      <c r="AB781">
        <v>2</v>
      </c>
      <c r="AC781" s="3">
        <v>45826</v>
      </c>
      <c r="AD781" s="2" t="str">
        <f t="shared" si="25"/>
        <v>Contacted</v>
      </c>
      <c r="AE781">
        <v>1</v>
      </c>
      <c r="AF781" t="s">
        <v>38</v>
      </c>
      <c r="AG781" t="b">
        <v>1</v>
      </c>
      <c r="AH781" t="b">
        <v>1</v>
      </c>
      <c r="AI781" t="str">
        <f ca="1">IF(OR(Table1[[#This Row],[is_active]]="FALSE",Table1[[#This Row],[Days_Since_Last_Purchase]]&gt;90),"Churned","Active")</f>
        <v>Active</v>
      </c>
    </row>
    <row r="782" spans="1:35" x14ac:dyDescent="0.25">
      <c r="A782" t="s">
        <v>855</v>
      </c>
      <c r="B782" s="1">
        <v>45302</v>
      </c>
      <c r="C782" t="str">
        <f>TEXT(Table1[[#This Row],[signup_date]],"yyyy")</f>
        <v>2024</v>
      </c>
      <c r="D782" t="str">
        <f>TEXT(Table1[[#This Row],[signup_date]],"mmm")</f>
        <v>Jan</v>
      </c>
      <c r="E782" s="3">
        <v>45713</v>
      </c>
      <c r="F782" s="3">
        <v>45746</v>
      </c>
      <c r="G782" s="3" t="str">
        <f>TEXT(Table1[[#This Row],[last_purchase_date]],"yyyy")</f>
        <v>2025</v>
      </c>
      <c r="H782" s="2">
        <f ca="1">IFERROR(TODAY()-Table1[[#This Row],[signup_date]]," - ")</f>
        <v>678</v>
      </c>
      <c r="I782" s="2">
        <f ca="1">IFERROR(TODAY()-Table1[[#This Row],[last_purchase_date]]," - ")</f>
        <v>234</v>
      </c>
      <c r="J782" s="2">
        <f ca="1">IFERROR(1/Table1[[#This Row],[Days_Since_Last_Purchase]],0)</f>
        <v>4.2735042735042739E-3</v>
      </c>
      <c r="K782" s="3" t="str">
        <f t="shared" si="24"/>
        <v>Has Purchased</v>
      </c>
      <c r="L782">
        <v>2</v>
      </c>
      <c r="M782">
        <v>36.020000000000003</v>
      </c>
      <c r="N782">
        <v>18.010000000000002</v>
      </c>
      <c r="O782">
        <v>14.57</v>
      </c>
      <c r="P782" t="s">
        <v>31</v>
      </c>
      <c r="Q782" t="s">
        <v>95</v>
      </c>
      <c r="R782" t="s">
        <v>48</v>
      </c>
      <c r="S782">
        <v>16</v>
      </c>
      <c r="T782" t="s">
        <v>49</v>
      </c>
      <c r="U782" t="s">
        <v>50</v>
      </c>
      <c r="V782" t="s">
        <v>56</v>
      </c>
      <c r="W782" t="s">
        <v>85</v>
      </c>
      <c r="X782">
        <v>0</v>
      </c>
      <c r="Y782">
        <v>0</v>
      </c>
      <c r="Z782">
        <v>0</v>
      </c>
      <c r="AA782">
        <v>1</v>
      </c>
      <c r="AB782">
        <v>0</v>
      </c>
      <c r="AC782" s="3">
        <v>45305</v>
      </c>
      <c r="AD782" s="2" t="str">
        <f t="shared" si="25"/>
        <v>Contacted</v>
      </c>
      <c r="AE782">
        <v>7</v>
      </c>
      <c r="AF782" t="s">
        <v>38</v>
      </c>
      <c r="AG782" t="b">
        <v>1</v>
      </c>
      <c r="AH782" t="b">
        <v>0</v>
      </c>
      <c r="AI782" t="str">
        <f ca="1">IF(OR(Table1[[#This Row],[is_active]]="FALSE",Table1[[#This Row],[Days_Since_Last_Purchase]]&gt;90),"Churned","Active")</f>
        <v>Churned</v>
      </c>
    </row>
    <row r="783" spans="1:35" x14ac:dyDescent="0.25">
      <c r="A783" t="s">
        <v>856</v>
      </c>
      <c r="B783" s="1">
        <v>45648</v>
      </c>
      <c r="C783" t="str">
        <f>TEXT(Table1[[#This Row],[signup_date]],"yyyy")</f>
        <v>2024</v>
      </c>
      <c r="D783" t="str">
        <f>TEXT(Table1[[#This Row],[signup_date]],"mmm")</f>
        <v>Dec</v>
      </c>
      <c r="E783" s="3">
        <v>45771</v>
      </c>
      <c r="F783" s="3">
        <v>45852</v>
      </c>
      <c r="G783" s="3" t="str">
        <f>TEXT(Table1[[#This Row],[last_purchase_date]],"yyyy")</f>
        <v>2025</v>
      </c>
      <c r="H783" s="2">
        <f ca="1">IFERROR(TODAY()-Table1[[#This Row],[signup_date]]," - ")</f>
        <v>332</v>
      </c>
      <c r="I783" s="2">
        <f ca="1">IFERROR(TODAY()-Table1[[#This Row],[last_purchase_date]]," - ")</f>
        <v>128</v>
      </c>
      <c r="J783" s="2">
        <f ca="1">IFERROR(1/Table1[[#This Row],[Days_Since_Last_Purchase]],0)</f>
        <v>7.8125E-3</v>
      </c>
      <c r="K783" s="3" t="str">
        <f t="shared" si="24"/>
        <v>Has Purchased</v>
      </c>
      <c r="L783">
        <v>1</v>
      </c>
      <c r="M783">
        <v>62.1</v>
      </c>
      <c r="N783">
        <v>62.1</v>
      </c>
      <c r="O783">
        <v>66.91</v>
      </c>
      <c r="P783" t="s">
        <v>47</v>
      </c>
      <c r="Q783" t="s">
        <v>32</v>
      </c>
      <c r="R783" t="s">
        <v>33</v>
      </c>
      <c r="S783">
        <v>35</v>
      </c>
      <c r="T783" t="s">
        <v>34</v>
      </c>
      <c r="U783" t="s">
        <v>50</v>
      </c>
      <c r="V783" t="s">
        <v>63</v>
      </c>
      <c r="W783" t="s">
        <v>51</v>
      </c>
      <c r="X783">
        <v>0</v>
      </c>
      <c r="Y783">
        <v>0</v>
      </c>
      <c r="Z783">
        <v>1</v>
      </c>
      <c r="AA783">
        <v>1</v>
      </c>
      <c r="AB783">
        <v>0</v>
      </c>
      <c r="AC783" s="3">
        <v>45901</v>
      </c>
      <c r="AD783" s="2" t="str">
        <f t="shared" si="25"/>
        <v>Contacted</v>
      </c>
      <c r="AE783">
        <v>0</v>
      </c>
      <c r="AF783" t="s">
        <v>38</v>
      </c>
      <c r="AG783" t="b">
        <v>1</v>
      </c>
      <c r="AH783" t="b">
        <v>0</v>
      </c>
      <c r="AI783" t="str">
        <f ca="1">IF(OR(Table1[[#This Row],[is_active]]="FALSE",Table1[[#This Row],[Days_Since_Last_Purchase]]&gt;90),"Churned","Active")</f>
        <v>Churned</v>
      </c>
    </row>
    <row r="784" spans="1:35" x14ac:dyDescent="0.25">
      <c r="A784" t="s">
        <v>857</v>
      </c>
      <c r="B784" s="1">
        <v>44602</v>
      </c>
      <c r="C784" t="str">
        <f>TEXT(Table1[[#This Row],[signup_date]],"yyyy")</f>
        <v>2022</v>
      </c>
      <c r="D784" t="str">
        <f>TEXT(Table1[[#This Row],[signup_date]],"mmm")</f>
        <v>Feb</v>
      </c>
      <c r="E784" s="3">
        <v>44712</v>
      </c>
      <c r="F784" s="3">
        <v>45446</v>
      </c>
      <c r="G784" s="3" t="str">
        <f>TEXT(Table1[[#This Row],[last_purchase_date]],"yyyy")</f>
        <v>2024</v>
      </c>
      <c r="H784" s="2">
        <f ca="1">IFERROR(TODAY()-Table1[[#This Row],[signup_date]]," - ")</f>
        <v>1378</v>
      </c>
      <c r="I784" s="2">
        <f ca="1">IFERROR(TODAY()-Table1[[#This Row],[last_purchase_date]]," - ")</f>
        <v>534</v>
      </c>
      <c r="J784" s="2">
        <f ca="1">IFERROR(1/Table1[[#This Row],[Days_Since_Last_Purchase]],0)</f>
        <v>1.8726591760299626E-3</v>
      </c>
      <c r="K784" s="3" t="str">
        <f t="shared" si="24"/>
        <v>Has Purchased</v>
      </c>
      <c r="L784">
        <v>1</v>
      </c>
      <c r="M784">
        <v>0.88</v>
      </c>
      <c r="N784">
        <v>0.88</v>
      </c>
      <c r="O784">
        <v>1.33</v>
      </c>
      <c r="P784" t="s">
        <v>59</v>
      </c>
      <c r="Q784" t="s">
        <v>76</v>
      </c>
      <c r="R784" t="s">
        <v>42</v>
      </c>
      <c r="S784">
        <v>28</v>
      </c>
      <c r="T784" t="s">
        <v>70</v>
      </c>
      <c r="U784" t="s">
        <v>35</v>
      </c>
      <c r="V784" t="s">
        <v>44</v>
      </c>
      <c r="W784" t="s">
        <v>45</v>
      </c>
      <c r="X784">
        <v>0</v>
      </c>
      <c r="Y784">
        <v>1</v>
      </c>
      <c r="Z784">
        <v>0</v>
      </c>
      <c r="AA784">
        <v>0</v>
      </c>
      <c r="AB784">
        <v>1</v>
      </c>
      <c r="AC784" s="2" t="s">
        <v>2542</v>
      </c>
      <c r="AD784" s="2" t="str">
        <f t="shared" si="25"/>
        <v>Never Contacted</v>
      </c>
      <c r="AE784">
        <v>5</v>
      </c>
      <c r="AF784" t="s">
        <v>73</v>
      </c>
      <c r="AG784" t="b">
        <v>0</v>
      </c>
      <c r="AH784" t="b">
        <v>0</v>
      </c>
      <c r="AI784" t="str">
        <f ca="1">IF(OR(Table1[[#This Row],[is_active]]="FALSE",Table1[[#This Row],[Days_Since_Last_Purchase]]&gt;90),"Churned","Active")</f>
        <v>Churned</v>
      </c>
    </row>
    <row r="785" spans="1:35" x14ac:dyDescent="0.25">
      <c r="A785" t="s">
        <v>858</v>
      </c>
      <c r="B785" s="1">
        <v>43921</v>
      </c>
      <c r="C785" t="str">
        <f>TEXT(Table1[[#This Row],[signup_date]],"yyyy")</f>
        <v>2020</v>
      </c>
      <c r="D785" t="str">
        <f>TEXT(Table1[[#This Row],[signup_date]],"mmm")</f>
        <v>Mar</v>
      </c>
      <c r="E785" s="3">
        <v>44713</v>
      </c>
      <c r="F785" s="3">
        <v>45485</v>
      </c>
      <c r="G785" s="3" t="str">
        <f>TEXT(Table1[[#This Row],[last_purchase_date]],"yyyy")</f>
        <v>2024</v>
      </c>
      <c r="H785" s="2">
        <f ca="1">IFERROR(TODAY()-Table1[[#This Row],[signup_date]]," - ")</f>
        <v>2059</v>
      </c>
      <c r="I785" s="2">
        <f ca="1">IFERROR(TODAY()-Table1[[#This Row],[last_purchase_date]]," - ")</f>
        <v>495</v>
      </c>
      <c r="J785" s="2">
        <f ca="1">IFERROR(1/Table1[[#This Row],[Days_Since_Last_Purchase]],0)</f>
        <v>2.0202020202020202E-3</v>
      </c>
      <c r="K785" s="3" t="str">
        <f t="shared" si="24"/>
        <v>Has Purchased</v>
      </c>
      <c r="L785">
        <v>2</v>
      </c>
      <c r="M785">
        <v>25.53</v>
      </c>
      <c r="N785">
        <v>12.77</v>
      </c>
      <c r="O785">
        <v>1.26</v>
      </c>
      <c r="P785" t="s">
        <v>59</v>
      </c>
      <c r="Q785" t="s">
        <v>62</v>
      </c>
      <c r="R785" t="s">
        <v>33</v>
      </c>
      <c r="S785">
        <v>23</v>
      </c>
      <c r="T785" t="s">
        <v>70</v>
      </c>
      <c r="U785" t="s">
        <v>66</v>
      </c>
      <c r="V785" t="s">
        <v>63</v>
      </c>
      <c r="W785" t="s">
        <v>85</v>
      </c>
      <c r="X785">
        <v>0</v>
      </c>
      <c r="Y785">
        <v>1</v>
      </c>
      <c r="Z785">
        <v>0</v>
      </c>
      <c r="AA785">
        <v>0</v>
      </c>
      <c r="AB785">
        <v>1</v>
      </c>
      <c r="AC785" s="3">
        <v>44623</v>
      </c>
      <c r="AD785" s="2" t="str">
        <f t="shared" si="25"/>
        <v>Contacted</v>
      </c>
      <c r="AE785">
        <v>0</v>
      </c>
      <c r="AF785" t="s">
        <v>38</v>
      </c>
      <c r="AG785" t="b">
        <v>1</v>
      </c>
      <c r="AH785" t="b">
        <v>1</v>
      </c>
      <c r="AI785" t="str">
        <f ca="1">IF(OR(Table1[[#This Row],[is_active]]="FALSE",Table1[[#This Row],[Days_Since_Last_Purchase]]&gt;90),"Churned","Active")</f>
        <v>Churned</v>
      </c>
    </row>
    <row r="786" spans="1:35" x14ac:dyDescent="0.25">
      <c r="A786" t="s">
        <v>859</v>
      </c>
      <c r="B786" s="1">
        <v>44756</v>
      </c>
      <c r="C786" t="str">
        <f>TEXT(Table1[[#This Row],[signup_date]],"yyyy")</f>
        <v>2022</v>
      </c>
      <c r="D786" t="str">
        <f>TEXT(Table1[[#This Row],[signup_date]],"mmm")</f>
        <v>Jul</v>
      </c>
      <c r="E786" s="3">
        <v>45374</v>
      </c>
      <c r="F786" s="3">
        <v>45875</v>
      </c>
      <c r="G786" s="3" t="str">
        <f>TEXT(Table1[[#This Row],[last_purchase_date]],"yyyy")</f>
        <v>2025</v>
      </c>
      <c r="H786" s="2">
        <f ca="1">IFERROR(TODAY()-Table1[[#This Row],[signup_date]]," - ")</f>
        <v>1224</v>
      </c>
      <c r="I786" s="2">
        <f ca="1">IFERROR(TODAY()-Table1[[#This Row],[last_purchase_date]]," - ")</f>
        <v>105</v>
      </c>
      <c r="J786" s="2">
        <f ca="1">IFERROR(1/Table1[[#This Row],[Days_Since_Last_Purchase]],0)</f>
        <v>9.5238095238095247E-3</v>
      </c>
      <c r="K786" s="3" t="str">
        <f t="shared" si="24"/>
        <v>Has Purchased</v>
      </c>
      <c r="L786">
        <v>4</v>
      </c>
      <c r="M786">
        <v>218.37</v>
      </c>
      <c r="N786">
        <v>54.59</v>
      </c>
      <c r="O786">
        <v>111.95</v>
      </c>
      <c r="P786" t="s">
        <v>31</v>
      </c>
      <c r="Q786" t="s">
        <v>32</v>
      </c>
      <c r="R786" t="s">
        <v>42</v>
      </c>
      <c r="S786">
        <v>31</v>
      </c>
      <c r="T786" t="s">
        <v>34</v>
      </c>
      <c r="U786" t="s">
        <v>35</v>
      </c>
      <c r="V786" t="s">
        <v>63</v>
      </c>
      <c r="W786" t="s">
        <v>100</v>
      </c>
      <c r="X786">
        <v>0</v>
      </c>
      <c r="Y786">
        <v>0</v>
      </c>
      <c r="Z786">
        <v>1</v>
      </c>
      <c r="AA786">
        <v>0</v>
      </c>
      <c r="AB786">
        <v>2</v>
      </c>
      <c r="AC786" s="3">
        <v>45901</v>
      </c>
      <c r="AD786" s="2" t="str">
        <f t="shared" si="25"/>
        <v>Contacted</v>
      </c>
      <c r="AE786">
        <v>7</v>
      </c>
      <c r="AF786" t="s">
        <v>38</v>
      </c>
      <c r="AG786" t="b">
        <v>1</v>
      </c>
      <c r="AH786" t="b">
        <v>1</v>
      </c>
      <c r="AI786" t="str">
        <f ca="1">IF(OR(Table1[[#This Row],[is_active]]="FALSE",Table1[[#This Row],[Days_Since_Last_Purchase]]&gt;90),"Churned","Active")</f>
        <v>Churned</v>
      </c>
    </row>
    <row r="787" spans="1:35" x14ac:dyDescent="0.25">
      <c r="A787" t="s">
        <v>860</v>
      </c>
      <c r="B787" s="1">
        <v>44004</v>
      </c>
      <c r="C787" t="str">
        <f>TEXT(Table1[[#This Row],[signup_date]],"yyyy")</f>
        <v>2020</v>
      </c>
      <c r="D787" t="str">
        <f>TEXT(Table1[[#This Row],[signup_date]],"mmm")</f>
        <v>Jun</v>
      </c>
      <c r="E787" s="3">
        <v>45558</v>
      </c>
      <c r="F787" s="3">
        <v>45605</v>
      </c>
      <c r="G787" s="3" t="str">
        <f>TEXT(Table1[[#This Row],[last_purchase_date]],"yyyy")</f>
        <v>2024</v>
      </c>
      <c r="H787" s="2">
        <f ca="1">IFERROR(TODAY()-Table1[[#This Row],[signup_date]]," - ")</f>
        <v>1976</v>
      </c>
      <c r="I787" s="2">
        <f ca="1">IFERROR(TODAY()-Table1[[#This Row],[last_purchase_date]]," - ")</f>
        <v>375</v>
      </c>
      <c r="J787" s="2">
        <f ca="1">IFERROR(1/Table1[[#This Row],[Days_Since_Last_Purchase]],0)</f>
        <v>2.6666666666666666E-3</v>
      </c>
      <c r="K787" s="3" t="str">
        <f t="shared" si="24"/>
        <v>Has Purchased</v>
      </c>
      <c r="L787">
        <v>2</v>
      </c>
      <c r="M787">
        <v>47.74</v>
      </c>
      <c r="N787">
        <v>23.87</v>
      </c>
      <c r="O787">
        <v>5.0999999999999996</v>
      </c>
      <c r="P787" t="s">
        <v>47</v>
      </c>
      <c r="Q787" t="s">
        <v>69</v>
      </c>
      <c r="R787" t="s">
        <v>33</v>
      </c>
      <c r="S787">
        <v>40</v>
      </c>
      <c r="T787" t="s">
        <v>34</v>
      </c>
      <c r="U787" t="s">
        <v>55</v>
      </c>
      <c r="V787" t="s">
        <v>63</v>
      </c>
      <c r="W787" t="s">
        <v>100</v>
      </c>
      <c r="X787">
        <v>0</v>
      </c>
      <c r="Y787">
        <v>0</v>
      </c>
      <c r="Z787">
        <v>0</v>
      </c>
      <c r="AA787">
        <v>0</v>
      </c>
      <c r="AB787">
        <v>1</v>
      </c>
      <c r="AC787" s="3">
        <v>45490</v>
      </c>
      <c r="AD787" s="2" t="str">
        <f t="shared" si="25"/>
        <v>Contacted</v>
      </c>
      <c r="AE787">
        <v>0</v>
      </c>
      <c r="AF787" t="s">
        <v>38</v>
      </c>
      <c r="AG787" t="b">
        <v>1</v>
      </c>
      <c r="AH787" t="b">
        <v>0</v>
      </c>
      <c r="AI787" t="str">
        <f ca="1">IF(OR(Table1[[#This Row],[is_active]]="FALSE",Table1[[#This Row],[Days_Since_Last_Purchase]]&gt;90),"Churned","Active")</f>
        <v>Churned</v>
      </c>
    </row>
    <row r="788" spans="1:35" x14ac:dyDescent="0.25">
      <c r="A788" t="s">
        <v>861</v>
      </c>
      <c r="B788" s="1">
        <v>44773</v>
      </c>
      <c r="C788" t="str">
        <f>TEXT(Table1[[#This Row],[signup_date]],"yyyy")</f>
        <v>2022</v>
      </c>
      <c r="D788" t="str">
        <f>TEXT(Table1[[#This Row],[signup_date]],"mmm")</f>
        <v>Jul</v>
      </c>
      <c r="E788" s="3">
        <v>45572</v>
      </c>
      <c r="F788" s="3">
        <v>45944</v>
      </c>
      <c r="G788" s="3" t="str">
        <f>TEXT(Table1[[#This Row],[last_purchase_date]],"yyyy")</f>
        <v>2025</v>
      </c>
      <c r="H788" s="2">
        <f ca="1">IFERROR(TODAY()-Table1[[#This Row],[signup_date]]," - ")</f>
        <v>1207</v>
      </c>
      <c r="I788" s="2">
        <f ca="1">IFERROR(TODAY()-Table1[[#This Row],[last_purchase_date]]," - ")</f>
        <v>36</v>
      </c>
      <c r="J788" s="2">
        <f ca="1">IFERROR(1/Table1[[#This Row],[Days_Since_Last_Purchase]],0)</f>
        <v>2.7777777777777776E-2</v>
      </c>
      <c r="K788" s="3" t="str">
        <f t="shared" si="24"/>
        <v>Has Purchased</v>
      </c>
      <c r="L788">
        <v>2</v>
      </c>
      <c r="M788">
        <v>65.900000000000006</v>
      </c>
      <c r="N788">
        <v>32.950000000000003</v>
      </c>
      <c r="O788">
        <v>22.2</v>
      </c>
      <c r="P788" t="s">
        <v>65</v>
      </c>
      <c r="Q788" t="s">
        <v>62</v>
      </c>
      <c r="R788" t="s">
        <v>42</v>
      </c>
      <c r="S788">
        <v>40</v>
      </c>
      <c r="T788" t="s">
        <v>34</v>
      </c>
      <c r="U788" t="s">
        <v>43</v>
      </c>
      <c r="V788" t="s">
        <v>63</v>
      </c>
      <c r="W788" t="s">
        <v>100</v>
      </c>
      <c r="X788">
        <v>0</v>
      </c>
      <c r="Y788">
        <v>0</v>
      </c>
      <c r="Z788">
        <v>0</v>
      </c>
      <c r="AA788">
        <v>0</v>
      </c>
      <c r="AB788">
        <v>1</v>
      </c>
      <c r="AC788" s="3">
        <v>45575</v>
      </c>
      <c r="AD788" s="2" t="str">
        <f t="shared" si="25"/>
        <v>Contacted</v>
      </c>
      <c r="AE788">
        <v>10</v>
      </c>
      <c r="AF788" t="s">
        <v>52</v>
      </c>
      <c r="AG788" t="b">
        <v>1</v>
      </c>
      <c r="AH788" t="b">
        <v>0</v>
      </c>
      <c r="AI788" t="str">
        <f ca="1">IF(OR(Table1[[#This Row],[is_active]]="FALSE",Table1[[#This Row],[Days_Since_Last_Purchase]]&gt;90),"Churned","Active")</f>
        <v>Active</v>
      </c>
    </row>
    <row r="789" spans="1:35" x14ac:dyDescent="0.25">
      <c r="A789" t="s">
        <v>862</v>
      </c>
      <c r="B789" s="1">
        <v>44728</v>
      </c>
      <c r="C789" t="str">
        <f>TEXT(Table1[[#This Row],[signup_date]],"yyyy")</f>
        <v>2022</v>
      </c>
      <c r="D789" t="str">
        <f>TEXT(Table1[[#This Row],[signup_date]],"mmm")</f>
        <v>Jun</v>
      </c>
      <c r="E789" s="3">
        <v>45703</v>
      </c>
      <c r="F789" s="3">
        <v>45704</v>
      </c>
      <c r="G789" s="3" t="str">
        <f>TEXT(Table1[[#This Row],[last_purchase_date]],"yyyy")</f>
        <v>2025</v>
      </c>
      <c r="H789" s="2">
        <f ca="1">IFERROR(TODAY()-Table1[[#This Row],[signup_date]]," - ")</f>
        <v>1252</v>
      </c>
      <c r="I789" s="2">
        <f ca="1">IFERROR(TODAY()-Table1[[#This Row],[last_purchase_date]]," - ")</f>
        <v>276</v>
      </c>
      <c r="J789" s="2">
        <f ca="1">IFERROR(1/Table1[[#This Row],[Days_Since_Last_Purchase]],0)</f>
        <v>3.6231884057971015E-3</v>
      </c>
      <c r="K789" s="3" t="str">
        <f t="shared" si="24"/>
        <v>Has Purchased</v>
      </c>
      <c r="L789">
        <v>4</v>
      </c>
      <c r="M789">
        <v>98.77</v>
      </c>
      <c r="N789">
        <v>24.69</v>
      </c>
      <c r="O789">
        <v>12.79</v>
      </c>
      <c r="P789" t="s">
        <v>59</v>
      </c>
      <c r="Q789" t="s">
        <v>41</v>
      </c>
      <c r="R789" t="s">
        <v>42</v>
      </c>
      <c r="S789">
        <v>34</v>
      </c>
      <c r="T789" t="s">
        <v>34</v>
      </c>
      <c r="U789" t="s">
        <v>82</v>
      </c>
      <c r="V789" t="s">
        <v>56</v>
      </c>
      <c r="W789" t="s">
        <v>72</v>
      </c>
      <c r="X789">
        <v>0</v>
      </c>
      <c r="Y789">
        <v>0</v>
      </c>
      <c r="Z789">
        <v>0</v>
      </c>
      <c r="AA789">
        <v>0</v>
      </c>
      <c r="AB789">
        <v>0</v>
      </c>
      <c r="AC789" s="3">
        <v>45639</v>
      </c>
      <c r="AD789" s="2" t="str">
        <f t="shared" si="25"/>
        <v>Contacted</v>
      </c>
      <c r="AE789">
        <v>5</v>
      </c>
      <c r="AF789" t="s">
        <v>38</v>
      </c>
      <c r="AG789" t="b">
        <v>1</v>
      </c>
      <c r="AH789" t="b">
        <v>0</v>
      </c>
      <c r="AI789" t="str">
        <f ca="1">IF(OR(Table1[[#This Row],[is_active]]="FALSE",Table1[[#This Row],[Days_Since_Last_Purchase]]&gt;90),"Churned","Active")</f>
        <v>Churned</v>
      </c>
    </row>
    <row r="790" spans="1:35" x14ac:dyDescent="0.25">
      <c r="A790" t="s">
        <v>863</v>
      </c>
      <c r="B790" s="1">
        <v>45343</v>
      </c>
      <c r="C790" t="str">
        <f>TEXT(Table1[[#This Row],[signup_date]],"yyyy")</f>
        <v>2024</v>
      </c>
      <c r="D790" t="str">
        <f>TEXT(Table1[[#This Row],[signup_date]],"mmm")</f>
        <v>Feb</v>
      </c>
      <c r="E790" s="3" t="s">
        <v>2542</v>
      </c>
      <c r="F790" s="3" t="s">
        <v>2542</v>
      </c>
      <c r="G790" s="3" t="str">
        <f>TEXT(Table1[[#This Row],[last_purchase_date]],"yyyy")</f>
        <v>-</v>
      </c>
      <c r="H790" s="2">
        <f ca="1">IFERROR(TODAY()-Table1[[#This Row],[signup_date]]," - ")</f>
        <v>637</v>
      </c>
      <c r="I790" s="2" t="str">
        <f ca="1">IFERROR(TODAY()-Table1[[#This Row],[last_purchase_date]]," - ")</f>
        <v xml:space="preserve"> - </v>
      </c>
      <c r="J790" s="2">
        <f ca="1">IFERROR(1/Table1[[#This Row],[Days_Since_Last_Purchase]],0)</f>
        <v>0</v>
      </c>
      <c r="K790" s="3" t="str">
        <f t="shared" si="24"/>
        <v>Never Purchase</v>
      </c>
      <c r="L790">
        <v>0</v>
      </c>
      <c r="M790">
        <v>0</v>
      </c>
      <c r="N790">
        <v>0</v>
      </c>
      <c r="O790">
        <v>0</v>
      </c>
      <c r="P790" t="s">
        <v>87</v>
      </c>
      <c r="Q790" t="s">
        <v>60</v>
      </c>
      <c r="R790" t="s">
        <v>42</v>
      </c>
      <c r="S790">
        <v>36</v>
      </c>
      <c r="T790" t="s">
        <v>34</v>
      </c>
      <c r="U790" t="s">
        <v>35</v>
      </c>
      <c r="V790" t="s">
        <v>35</v>
      </c>
      <c r="W790" t="s">
        <v>72</v>
      </c>
      <c r="X790">
        <v>1</v>
      </c>
      <c r="Y790">
        <v>0</v>
      </c>
      <c r="Z790">
        <v>0</v>
      </c>
      <c r="AA790">
        <v>0</v>
      </c>
      <c r="AB790">
        <v>0</v>
      </c>
      <c r="AC790" s="3">
        <v>45850</v>
      </c>
      <c r="AD790" s="2" t="str">
        <f t="shared" si="25"/>
        <v>Contacted</v>
      </c>
      <c r="AE790">
        <v>0</v>
      </c>
      <c r="AF790" t="s">
        <v>38</v>
      </c>
      <c r="AG790" t="b">
        <v>1</v>
      </c>
      <c r="AH790" t="b">
        <v>0</v>
      </c>
      <c r="AI790" t="str">
        <f ca="1">IF(OR(Table1[[#This Row],[is_active]]="FALSE",Table1[[#This Row],[Days_Since_Last_Purchase]]&gt;90),"Churned","Active")</f>
        <v>Churned</v>
      </c>
    </row>
    <row r="791" spans="1:35" x14ac:dyDescent="0.25">
      <c r="A791" t="s">
        <v>745</v>
      </c>
      <c r="B791" s="1">
        <v>44733</v>
      </c>
      <c r="C791" t="str">
        <f>TEXT(Table1[[#This Row],[signup_date]],"yyyy")</f>
        <v>2022</v>
      </c>
      <c r="D791" t="str">
        <f>TEXT(Table1[[#This Row],[signup_date]],"mmm")</f>
        <v>Jun</v>
      </c>
      <c r="E791" s="3">
        <v>45497</v>
      </c>
      <c r="F791" s="3">
        <v>45498</v>
      </c>
      <c r="G791" s="3" t="str">
        <f>TEXT(Table1[[#This Row],[last_purchase_date]],"yyyy")</f>
        <v>2024</v>
      </c>
      <c r="H791" s="2">
        <f ca="1">IFERROR(TODAY()-Table1[[#This Row],[signup_date]]," - ")</f>
        <v>1247</v>
      </c>
      <c r="I791" s="2">
        <f ca="1">IFERROR(TODAY()-Table1[[#This Row],[last_purchase_date]]," - ")</f>
        <v>482</v>
      </c>
      <c r="J791" s="2">
        <f ca="1">IFERROR(1/Table1[[#This Row],[Days_Since_Last_Purchase]],0)</f>
        <v>2.0746887966804979E-3</v>
      </c>
      <c r="K791" s="3" t="str">
        <f t="shared" si="24"/>
        <v>Has Purchased</v>
      </c>
      <c r="L791">
        <v>5</v>
      </c>
      <c r="M791">
        <v>491.21</v>
      </c>
      <c r="N791">
        <v>98.24</v>
      </c>
      <c r="O791">
        <v>47.38</v>
      </c>
      <c r="P791" t="s">
        <v>65</v>
      </c>
      <c r="Q791" t="s">
        <v>32</v>
      </c>
      <c r="R791" t="s">
        <v>42</v>
      </c>
      <c r="S791">
        <v>16</v>
      </c>
      <c r="T791" t="s">
        <v>49</v>
      </c>
      <c r="U791" t="s">
        <v>43</v>
      </c>
      <c r="V791" t="s">
        <v>67</v>
      </c>
      <c r="W791" t="s">
        <v>57</v>
      </c>
      <c r="X791">
        <v>0</v>
      </c>
      <c r="Y791">
        <v>0</v>
      </c>
      <c r="Z791">
        <v>0</v>
      </c>
      <c r="AA791">
        <v>1</v>
      </c>
      <c r="AB791">
        <v>2</v>
      </c>
      <c r="AC791" s="2" t="s">
        <v>2542</v>
      </c>
      <c r="AD791" s="2" t="str">
        <f t="shared" si="25"/>
        <v>Never Contacted</v>
      </c>
      <c r="AE791">
        <v>0</v>
      </c>
      <c r="AF791" t="s">
        <v>38</v>
      </c>
      <c r="AG791" t="b">
        <v>1</v>
      </c>
      <c r="AH791" t="b">
        <v>0</v>
      </c>
      <c r="AI791" t="str">
        <f ca="1">IF(OR(Table1[[#This Row],[is_active]]="FALSE",Table1[[#This Row],[Days_Since_Last_Purchase]]&gt;90),"Churned","Active")</f>
        <v>Churned</v>
      </c>
    </row>
    <row r="792" spans="1:35" x14ac:dyDescent="0.25">
      <c r="A792" t="s">
        <v>864</v>
      </c>
      <c r="B792" s="1">
        <v>45438</v>
      </c>
      <c r="C792" t="str">
        <f>TEXT(Table1[[#This Row],[signup_date]],"yyyy")</f>
        <v>2024</v>
      </c>
      <c r="D792" t="str">
        <f>TEXT(Table1[[#This Row],[signup_date]],"mmm")</f>
        <v>May</v>
      </c>
      <c r="E792" s="3">
        <v>45574</v>
      </c>
      <c r="F792" s="3" t="s">
        <v>2542</v>
      </c>
      <c r="G792" s="3" t="str">
        <f>TEXT(Table1[[#This Row],[last_purchase_date]],"yyyy")</f>
        <v>-</v>
      </c>
      <c r="H792" s="2">
        <f ca="1">IFERROR(TODAY()-Table1[[#This Row],[signup_date]]," - ")</f>
        <v>542</v>
      </c>
      <c r="I792" s="2" t="str">
        <f ca="1">IFERROR(TODAY()-Table1[[#This Row],[last_purchase_date]]," - ")</f>
        <v xml:space="preserve"> - </v>
      </c>
      <c r="J792" s="2">
        <f ca="1">IFERROR(1/Table1[[#This Row],[Days_Since_Last_Purchase]],0)</f>
        <v>0</v>
      </c>
      <c r="K792" s="3" t="str">
        <f t="shared" si="24"/>
        <v>Has Purchased</v>
      </c>
      <c r="L792">
        <v>0</v>
      </c>
      <c r="M792">
        <v>0</v>
      </c>
      <c r="N792">
        <v>0</v>
      </c>
      <c r="O792">
        <v>0</v>
      </c>
      <c r="P792" t="s">
        <v>31</v>
      </c>
      <c r="Q792" t="s">
        <v>62</v>
      </c>
      <c r="R792" t="s">
        <v>48</v>
      </c>
      <c r="S792">
        <v>49</v>
      </c>
      <c r="T792" t="s">
        <v>34</v>
      </c>
      <c r="U792" t="s">
        <v>82</v>
      </c>
      <c r="V792" t="s">
        <v>67</v>
      </c>
      <c r="W792" t="s">
        <v>100</v>
      </c>
      <c r="X792">
        <v>0</v>
      </c>
      <c r="Y792">
        <v>0</v>
      </c>
      <c r="Z792">
        <v>0</v>
      </c>
      <c r="AA792">
        <v>0</v>
      </c>
      <c r="AB792">
        <v>0</v>
      </c>
      <c r="AC792" s="3">
        <v>45710</v>
      </c>
      <c r="AD792" s="2" t="str">
        <f t="shared" si="25"/>
        <v>Contacted</v>
      </c>
      <c r="AE792">
        <v>8</v>
      </c>
      <c r="AF792" t="s">
        <v>52</v>
      </c>
      <c r="AG792" t="b">
        <v>0</v>
      </c>
      <c r="AH792" t="b">
        <v>0</v>
      </c>
      <c r="AI792" t="str">
        <f ca="1">IF(OR(Table1[[#This Row],[is_active]]="FALSE",Table1[[#This Row],[Days_Since_Last_Purchase]]&gt;90),"Churned","Active")</f>
        <v>Churned</v>
      </c>
    </row>
    <row r="793" spans="1:35" x14ac:dyDescent="0.25">
      <c r="A793" t="s">
        <v>865</v>
      </c>
      <c r="B793" s="1">
        <v>45043</v>
      </c>
      <c r="C793" t="str">
        <f>TEXT(Table1[[#This Row],[signup_date]],"yyyy")</f>
        <v>2023</v>
      </c>
      <c r="D793" t="str">
        <f>TEXT(Table1[[#This Row],[signup_date]],"mmm")</f>
        <v>Apr</v>
      </c>
      <c r="E793" s="3">
        <v>45650</v>
      </c>
      <c r="F793" s="3">
        <v>45842</v>
      </c>
      <c r="G793" s="3" t="str">
        <f>TEXT(Table1[[#This Row],[last_purchase_date]],"yyyy")</f>
        <v>2025</v>
      </c>
      <c r="H793" s="2">
        <f ca="1">IFERROR(TODAY()-Table1[[#This Row],[signup_date]]," - ")</f>
        <v>937</v>
      </c>
      <c r="I793" s="2">
        <f ca="1">IFERROR(TODAY()-Table1[[#This Row],[last_purchase_date]]," - ")</f>
        <v>138</v>
      </c>
      <c r="J793" s="2">
        <f ca="1">IFERROR(1/Table1[[#This Row],[Days_Since_Last_Purchase]],0)</f>
        <v>7.246376811594203E-3</v>
      </c>
      <c r="K793" s="3" t="str">
        <f t="shared" si="24"/>
        <v>Has Purchased</v>
      </c>
      <c r="L793">
        <v>3</v>
      </c>
      <c r="M793">
        <v>224.57</v>
      </c>
      <c r="N793">
        <v>74.86</v>
      </c>
      <c r="O793">
        <v>153.74</v>
      </c>
      <c r="P793" t="s">
        <v>31</v>
      </c>
      <c r="Q793" t="s">
        <v>80</v>
      </c>
      <c r="R793" t="s">
        <v>33</v>
      </c>
      <c r="S793">
        <v>16</v>
      </c>
      <c r="T793" t="s">
        <v>49</v>
      </c>
      <c r="U793" t="s">
        <v>35</v>
      </c>
      <c r="V793" t="s">
        <v>56</v>
      </c>
      <c r="W793" t="s">
        <v>51</v>
      </c>
      <c r="X793">
        <v>0</v>
      </c>
      <c r="Y793">
        <v>0</v>
      </c>
      <c r="Z793">
        <v>0</v>
      </c>
      <c r="AA793">
        <v>0</v>
      </c>
      <c r="AB793">
        <v>1</v>
      </c>
      <c r="AC793" s="3">
        <v>45855</v>
      </c>
      <c r="AD793" s="2" t="str">
        <f t="shared" si="25"/>
        <v>Contacted</v>
      </c>
      <c r="AE793">
        <v>10</v>
      </c>
      <c r="AF793" t="s">
        <v>73</v>
      </c>
      <c r="AG793" t="b">
        <v>1</v>
      </c>
      <c r="AH793" t="b">
        <v>1</v>
      </c>
      <c r="AI793" t="str">
        <f ca="1">IF(OR(Table1[[#This Row],[is_active]]="FALSE",Table1[[#This Row],[Days_Since_Last_Purchase]]&gt;90),"Churned","Active")</f>
        <v>Churned</v>
      </c>
    </row>
    <row r="794" spans="1:35" x14ac:dyDescent="0.25">
      <c r="A794" t="s">
        <v>866</v>
      </c>
      <c r="B794" s="1">
        <v>44914</v>
      </c>
      <c r="C794" t="str">
        <f>TEXT(Table1[[#This Row],[signup_date]],"yyyy")</f>
        <v>2022</v>
      </c>
      <c r="D794" t="str">
        <f>TEXT(Table1[[#This Row],[signup_date]],"mmm")</f>
        <v>Dec</v>
      </c>
      <c r="E794" s="3">
        <v>45820</v>
      </c>
      <c r="F794" s="3">
        <v>45930</v>
      </c>
      <c r="G794" s="3" t="str">
        <f>TEXT(Table1[[#This Row],[last_purchase_date]],"yyyy")</f>
        <v>2025</v>
      </c>
      <c r="H794" s="2">
        <f ca="1">IFERROR(TODAY()-Table1[[#This Row],[signup_date]]," - ")</f>
        <v>1066</v>
      </c>
      <c r="I794" s="2">
        <f ca="1">IFERROR(TODAY()-Table1[[#This Row],[last_purchase_date]]," - ")</f>
        <v>50</v>
      </c>
      <c r="J794" s="2">
        <f ca="1">IFERROR(1/Table1[[#This Row],[Days_Since_Last_Purchase]],0)</f>
        <v>0.02</v>
      </c>
      <c r="K794" s="3" t="str">
        <f t="shared" si="24"/>
        <v>Has Purchased</v>
      </c>
      <c r="L794">
        <v>5</v>
      </c>
      <c r="M794">
        <v>133.44999999999999</v>
      </c>
      <c r="N794">
        <v>26.69</v>
      </c>
      <c r="O794">
        <v>42.4</v>
      </c>
      <c r="P794" t="s">
        <v>31</v>
      </c>
      <c r="Q794" t="s">
        <v>32</v>
      </c>
      <c r="R794" t="s">
        <v>48</v>
      </c>
      <c r="S794">
        <v>31</v>
      </c>
      <c r="T794" t="s">
        <v>34</v>
      </c>
      <c r="U794" t="s">
        <v>55</v>
      </c>
      <c r="V794" t="s">
        <v>35</v>
      </c>
      <c r="W794" t="s">
        <v>72</v>
      </c>
      <c r="X794">
        <v>1</v>
      </c>
      <c r="Y794">
        <v>0</v>
      </c>
      <c r="Z794">
        <v>0</v>
      </c>
      <c r="AA794">
        <v>0</v>
      </c>
      <c r="AB794">
        <v>2</v>
      </c>
      <c r="AC794" s="2" t="s">
        <v>2542</v>
      </c>
      <c r="AD794" s="2" t="str">
        <f t="shared" si="25"/>
        <v>Never Contacted</v>
      </c>
      <c r="AE794">
        <v>3</v>
      </c>
      <c r="AF794" t="s">
        <v>52</v>
      </c>
      <c r="AG794" t="b">
        <v>1</v>
      </c>
      <c r="AH794" t="b">
        <v>0</v>
      </c>
      <c r="AI794" t="str">
        <f ca="1">IF(OR(Table1[[#This Row],[is_active]]="FALSE",Table1[[#This Row],[Days_Since_Last_Purchase]]&gt;90),"Churned","Active")</f>
        <v>Active</v>
      </c>
    </row>
    <row r="795" spans="1:35" x14ac:dyDescent="0.25">
      <c r="A795" t="s">
        <v>867</v>
      </c>
      <c r="B795" s="1">
        <v>44658</v>
      </c>
      <c r="C795" t="str">
        <f>TEXT(Table1[[#This Row],[signup_date]],"yyyy")</f>
        <v>2022</v>
      </c>
      <c r="D795" t="str">
        <f>TEXT(Table1[[#This Row],[signup_date]],"mmm")</f>
        <v>Apr</v>
      </c>
      <c r="E795" s="3">
        <v>45443</v>
      </c>
      <c r="F795" s="3">
        <v>45541</v>
      </c>
      <c r="G795" s="3" t="str">
        <f>TEXT(Table1[[#This Row],[last_purchase_date]],"yyyy")</f>
        <v>2024</v>
      </c>
      <c r="H795" s="2">
        <f ca="1">IFERROR(TODAY()-Table1[[#This Row],[signup_date]]," - ")</f>
        <v>1322</v>
      </c>
      <c r="I795" s="2">
        <f ca="1">IFERROR(TODAY()-Table1[[#This Row],[last_purchase_date]]," - ")</f>
        <v>439</v>
      </c>
      <c r="J795" s="2">
        <f ca="1">IFERROR(1/Table1[[#This Row],[Days_Since_Last_Purchase]],0)</f>
        <v>2.2779043280182231E-3</v>
      </c>
      <c r="K795" s="3" t="str">
        <f t="shared" si="24"/>
        <v>Has Purchased</v>
      </c>
      <c r="L795">
        <v>1</v>
      </c>
      <c r="M795">
        <v>107</v>
      </c>
      <c r="N795">
        <v>107</v>
      </c>
      <c r="O795">
        <v>21.07</v>
      </c>
      <c r="P795" t="s">
        <v>87</v>
      </c>
      <c r="Q795" t="s">
        <v>104</v>
      </c>
      <c r="R795" t="s">
        <v>48</v>
      </c>
      <c r="S795">
        <v>36</v>
      </c>
      <c r="T795" t="s">
        <v>34</v>
      </c>
      <c r="U795" t="s">
        <v>55</v>
      </c>
      <c r="V795" t="s">
        <v>44</v>
      </c>
      <c r="W795" t="s">
        <v>96</v>
      </c>
      <c r="X795">
        <v>0</v>
      </c>
      <c r="Y795">
        <v>0</v>
      </c>
      <c r="Z795">
        <v>0</v>
      </c>
      <c r="AA795">
        <v>0</v>
      </c>
      <c r="AB795">
        <v>0</v>
      </c>
      <c r="AC795" s="3">
        <v>44853</v>
      </c>
      <c r="AD795" s="2" t="str">
        <f t="shared" si="25"/>
        <v>Contacted</v>
      </c>
      <c r="AE795">
        <v>0</v>
      </c>
      <c r="AF795" t="s">
        <v>38</v>
      </c>
      <c r="AG795" t="b">
        <v>1</v>
      </c>
      <c r="AH795" t="b">
        <v>0</v>
      </c>
      <c r="AI795" t="str">
        <f ca="1">IF(OR(Table1[[#This Row],[is_active]]="FALSE",Table1[[#This Row],[Days_Since_Last_Purchase]]&gt;90),"Churned","Active")</f>
        <v>Churned</v>
      </c>
    </row>
    <row r="796" spans="1:35" x14ac:dyDescent="0.25">
      <c r="A796" t="s">
        <v>868</v>
      </c>
      <c r="B796" s="1">
        <v>45171</v>
      </c>
      <c r="C796" t="str">
        <f>TEXT(Table1[[#This Row],[signup_date]],"yyyy")</f>
        <v>2023</v>
      </c>
      <c r="D796" t="str">
        <f>TEXT(Table1[[#This Row],[signup_date]],"mmm")</f>
        <v>Sep</v>
      </c>
      <c r="E796" s="3">
        <v>45722</v>
      </c>
      <c r="F796" s="3">
        <v>45924</v>
      </c>
      <c r="G796" s="3" t="str">
        <f>TEXT(Table1[[#This Row],[last_purchase_date]],"yyyy")</f>
        <v>2025</v>
      </c>
      <c r="H796" s="2">
        <f ca="1">IFERROR(TODAY()-Table1[[#This Row],[signup_date]]," - ")</f>
        <v>809</v>
      </c>
      <c r="I796" s="2">
        <f ca="1">IFERROR(TODAY()-Table1[[#This Row],[last_purchase_date]]," - ")</f>
        <v>56</v>
      </c>
      <c r="J796" s="2">
        <f ca="1">IFERROR(1/Table1[[#This Row],[Days_Since_Last_Purchase]],0)</f>
        <v>1.7857142857142856E-2</v>
      </c>
      <c r="K796" s="3" t="str">
        <f t="shared" si="24"/>
        <v>Has Purchased</v>
      </c>
      <c r="L796">
        <v>1</v>
      </c>
      <c r="M796">
        <v>39.729999999999997</v>
      </c>
      <c r="N796">
        <v>39.729999999999997</v>
      </c>
      <c r="O796">
        <v>50.57</v>
      </c>
      <c r="P796" t="s">
        <v>47</v>
      </c>
      <c r="Q796" t="s">
        <v>104</v>
      </c>
      <c r="R796" t="s">
        <v>42</v>
      </c>
      <c r="S796">
        <v>29</v>
      </c>
      <c r="T796" t="s">
        <v>70</v>
      </c>
      <c r="U796" t="s">
        <v>35</v>
      </c>
      <c r="V796" t="s">
        <v>44</v>
      </c>
      <c r="W796" t="s">
        <v>85</v>
      </c>
      <c r="X796">
        <v>0</v>
      </c>
      <c r="Y796">
        <v>0</v>
      </c>
      <c r="Z796">
        <v>0</v>
      </c>
      <c r="AA796">
        <v>0</v>
      </c>
      <c r="AB796">
        <v>0</v>
      </c>
      <c r="AC796" s="3">
        <v>45482</v>
      </c>
      <c r="AD796" s="2" t="str">
        <f t="shared" si="25"/>
        <v>Contacted</v>
      </c>
      <c r="AE796">
        <v>0</v>
      </c>
      <c r="AF796" t="s">
        <v>73</v>
      </c>
      <c r="AG796" t="b">
        <v>1</v>
      </c>
      <c r="AH796" t="b">
        <v>1</v>
      </c>
      <c r="AI796" t="str">
        <f ca="1">IF(OR(Table1[[#This Row],[is_active]]="FALSE",Table1[[#This Row],[Days_Since_Last_Purchase]]&gt;90),"Churned","Active")</f>
        <v>Active</v>
      </c>
    </row>
    <row r="797" spans="1:35" x14ac:dyDescent="0.25">
      <c r="A797" t="s">
        <v>869</v>
      </c>
      <c r="B797" s="1">
        <v>45224</v>
      </c>
      <c r="C797" t="str">
        <f>TEXT(Table1[[#This Row],[signup_date]],"yyyy")</f>
        <v>2023</v>
      </c>
      <c r="D797" t="str">
        <f>TEXT(Table1[[#This Row],[signup_date]],"mmm")</f>
        <v>Oct</v>
      </c>
      <c r="E797" s="3">
        <v>45893</v>
      </c>
      <c r="F797" s="3">
        <v>45941</v>
      </c>
      <c r="G797" s="3" t="str">
        <f>TEXT(Table1[[#This Row],[last_purchase_date]],"yyyy")</f>
        <v>2025</v>
      </c>
      <c r="H797" s="2">
        <f ca="1">IFERROR(TODAY()-Table1[[#This Row],[signup_date]]," - ")</f>
        <v>756</v>
      </c>
      <c r="I797" s="2">
        <f ca="1">IFERROR(TODAY()-Table1[[#This Row],[last_purchase_date]]," - ")</f>
        <v>39</v>
      </c>
      <c r="J797" s="2">
        <f ca="1">IFERROR(1/Table1[[#This Row],[Days_Since_Last_Purchase]],0)</f>
        <v>2.564102564102564E-2</v>
      </c>
      <c r="K797" s="3" t="str">
        <f t="shared" si="24"/>
        <v>Has Purchased</v>
      </c>
      <c r="L797">
        <v>5</v>
      </c>
      <c r="M797">
        <v>306.63</v>
      </c>
      <c r="N797">
        <v>61.33</v>
      </c>
      <c r="O797">
        <v>0</v>
      </c>
      <c r="P797" t="s">
        <v>87</v>
      </c>
      <c r="Q797" t="s">
        <v>32</v>
      </c>
      <c r="R797" t="s">
        <v>48</v>
      </c>
      <c r="S797">
        <v>34</v>
      </c>
      <c r="T797" t="s">
        <v>34</v>
      </c>
      <c r="U797" t="s">
        <v>43</v>
      </c>
      <c r="V797" t="s">
        <v>44</v>
      </c>
      <c r="W797" t="s">
        <v>45</v>
      </c>
      <c r="X797">
        <v>0</v>
      </c>
      <c r="Y797">
        <v>0</v>
      </c>
      <c r="Z797">
        <v>0</v>
      </c>
      <c r="AA797">
        <v>0</v>
      </c>
      <c r="AB797">
        <v>3</v>
      </c>
      <c r="AC797" s="2" t="s">
        <v>2542</v>
      </c>
      <c r="AD797" s="2" t="str">
        <f t="shared" si="25"/>
        <v>Never Contacted</v>
      </c>
      <c r="AE797">
        <v>5</v>
      </c>
      <c r="AF797" t="s">
        <v>38</v>
      </c>
      <c r="AG797" t="b">
        <v>1</v>
      </c>
      <c r="AH797" t="b">
        <v>0</v>
      </c>
      <c r="AI797" t="str">
        <f ca="1">IF(OR(Table1[[#This Row],[is_active]]="FALSE",Table1[[#This Row],[Days_Since_Last_Purchase]]&gt;90),"Churned","Active")</f>
        <v>Active</v>
      </c>
    </row>
    <row r="798" spans="1:35" x14ac:dyDescent="0.25">
      <c r="A798" t="s">
        <v>870</v>
      </c>
      <c r="B798" s="1">
        <v>45300</v>
      </c>
      <c r="C798" t="str">
        <f>TEXT(Table1[[#This Row],[signup_date]],"yyyy")</f>
        <v>2024</v>
      </c>
      <c r="D798" t="str">
        <f>TEXT(Table1[[#This Row],[signup_date]],"mmm")</f>
        <v>Jan</v>
      </c>
      <c r="E798" s="3">
        <v>45479</v>
      </c>
      <c r="F798" s="3">
        <v>45691</v>
      </c>
      <c r="G798" s="3" t="str">
        <f>TEXT(Table1[[#This Row],[last_purchase_date]],"yyyy")</f>
        <v>2025</v>
      </c>
      <c r="H798" s="2">
        <f ca="1">IFERROR(TODAY()-Table1[[#This Row],[signup_date]]," - ")</f>
        <v>680</v>
      </c>
      <c r="I798" s="2">
        <f ca="1">IFERROR(TODAY()-Table1[[#This Row],[last_purchase_date]]," - ")</f>
        <v>289</v>
      </c>
      <c r="J798" s="2">
        <f ca="1">IFERROR(1/Table1[[#This Row],[Days_Since_Last_Purchase]],0)</f>
        <v>3.4602076124567475E-3</v>
      </c>
      <c r="K798" s="3" t="str">
        <f t="shared" si="24"/>
        <v>Has Purchased</v>
      </c>
      <c r="L798">
        <v>3</v>
      </c>
      <c r="M798">
        <v>141.29</v>
      </c>
      <c r="N798">
        <v>47.1</v>
      </c>
      <c r="O798">
        <v>86.72</v>
      </c>
      <c r="P798" t="s">
        <v>47</v>
      </c>
      <c r="Q798" t="s">
        <v>88</v>
      </c>
      <c r="R798" t="s">
        <v>48</v>
      </c>
      <c r="S798">
        <v>32</v>
      </c>
      <c r="T798" t="s">
        <v>34</v>
      </c>
      <c r="U798" t="s">
        <v>55</v>
      </c>
      <c r="V798" t="s">
        <v>35</v>
      </c>
      <c r="W798" t="s">
        <v>72</v>
      </c>
      <c r="X798">
        <v>1</v>
      </c>
      <c r="Y798">
        <v>0</v>
      </c>
      <c r="Z798">
        <v>0</v>
      </c>
      <c r="AA798">
        <v>0</v>
      </c>
      <c r="AB798">
        <v>2</v>
      </c>
      <c r="AC798" s="3">
        <v>45344</v>
      </c>
      <c r="AD798" s="2" t="str">
        <f t="shared" si="25"/>
        <v>Contacted</v>
      </c>
      <c r="AE798">
        <v>0</v>
      </c>
      <c r="AF798" t="s">
        <v>73</v>
      </c>
      <c r="AG798" t="b">
        <v>1</v>
      </c>
      <c r="AH798" t="b">
        <v>0</v>
      </c>
      <c r="AI798" t="str">
        <f ca="1">IF(OR(Table1[[#This Row],[is_active]]="FALSE",Table1[[#This Row],[Days_Since_Last_Purchase]]&gt;90),"Churned","Active")</f>
        <v>Churned</v>
      </c>
    </row>
    <row r="799" spans="1:35" x14ac:dyDescent="0.25">
      <c r="A799" t="s">
        <v>871</v>
      </c>
      <c r="B799" s="1">
        <v>44893</v>
      </c>
      <c r="C799" t="str">
        <f>TEXT(Table1[[#This Row],[signup_date]],"yyyy")</f>
        <v>2022</v>
      </c>
      <c r="D799" t="str">
        <f>TEXT(Table1[[#This Row],[signup_date]],"mmm")</f>
        <v>Nov</v>
      </c>
      <c r="E799" s="3">
        <v>45279</v>
      </c>
      <c r="F799" s="3">
        <v>45455</v>
      </c>
      <c r="G799" s="3" t="str">
        <f>TEXT(Table1[[#This Row],[last_purchase_date]],"yyyy")</f>
        <v>2024</v>
      </c>
      <c r="H799" s="2">
        <f ca="1">IFERROR(TODAY()-Table1[[#This Row],[signup_date]]," - ")</f>
        <v>1087</v>
      </c>
      <c r="I799" s="2">
        <f ca="1">IFERROR(TODAY()-Table1[[#This Row],[last_purchase_date]]," - ")</f>
        <v>525</v>
      </c>
      <c r="J799" s="2">
        <f ca="1">IFERROR(1/Table1[[#This Row],[Days_Since_Last_Purchase]],0)</f>
        <v>1.9047619047619048E-3</v>
      </c>
      <c r="K799" s="3" t="str">
        <f t="shared" si="24"/>
        <v>Has Purchased</v>
      </c>
      <c r="L799">
        <v>1</v>
      </c>
      <c r="M799">
        <v>59.11</v>
      </c>
      <c r="N799">
        <v>59.11</v>
      </c>
      <c r="O799">
        <v>62.3</v>
      </c>
      <c r="P799" t="s">
        <v>59</v>
      </c>
      <c r="Q799" t="s">
        <v>60</v>
      </c>
      <c r="R799" t="s">
        <v>42</v>
      </c>
      <c r="S799">
        <v>16</v>
      </c>
      <c r="T799" t="s">
        <v>49</v>
      </c>
      <c r="U799" t="s">
        <v>66</v>
      </c>
      <c r="V799" t="s">
        <v>67</v>
      </c>
      <c r="W799" t="s">
        <v>36</v>
      </c>
      <c r="X799">
        <v>0</v>
      </c>
      <c r="Y799">
        <v>1</v>
      </c>
      <c r="Z799">
        <v>0</v>
      </c>
      <c r="AA799">
        <v>0</v>
      </c>
      <c r="AB799">
        <v>1</v>
      </c>
      <c r="AC799" s="2" t="s">
        <v>2542</v>
      </c>
      <c r="AD799" s="2" t="str">
        <f t="shared" si="25"/>
        <v>Never Contacted</v>
      </c>
      <c r="AE799">
        <v>0</v>
      </c>
      <c r="AF799" t="s">
        <v>73</v>
      </c>
      <c r="AG799" t="b">
        <v>1</v>
      </c>
      <c r="AH799" t="b">
        <v>0</v>
      </c>
      <c r="AI799" t="str">
        <f ca="1">IF(OR(Table1[[#This Row],[is_active]]="FALSE",Table1[[#This Row],[Days_Since_Last_Purchase]]&gt;90),"Churned","Active")</f>
        <v>Churned</v>
      </c>
    </row>
    <row r="800" spans="1:35" x14ac:dyDescent="0.25">
      <c r="A800" t="s">
        <v>872</v>
      </c>
      <c r="B800" s="1">
        <v>44478</v>
      </c>
      <c r="C800" t="str">
        <f>TEXT(Table1[[#This Row],[signup_date]],"yyyy")</f>
        <v>2021</v>
      </c>
      <c r="D800" t="str">
        <f>TEXT(Table1[[#This Row],[signup_date]],"mmm")</f>
        <v>Oct</v>
      </c>
      <c r="E800" s="3" t="s">
        <v>2542</v>
      </c>
      <c r="F800" s="3" t="s">
        <v>2542</v>
      </c>
      <c r="G800" s="3" t="str">
        <f>TEXT(Table1[[#This Row],[last_purchase_date]],"yyyy")</f>
        <v>-</v>
      </c>
      <c r="H800" s="2">
        <f ca="1">IFERROR(TODAY()-Table1[[#This Row],[signup_date]]," - ")</f>
        <v>1502</v>
      </c>
      <c r="I800" s="2" t="str">
        <f ca="1">IFERROR(TODAY()-Table1[[#This Row],[last_purchase_date]]," - ")</f>
        <v xml:space="preserve"> - </v>
      </c>
      <c r="J800" s="2">
        <f ca="1">IFERROR(1/Table1[[#This Row],[Days_Since_Last_Purchase]],0)</f>
        <v>0</v>
      </c>
      <c r="K800" s="3" t="str">
        <f t="shared" si="24"/>
        <v>Never Purchase</v>
      </c>
      <c r="L800">
        <v>0</v>
      </c>
      <c r="M800">
        <v>0</v>
      </c>
      <c r="N800">
        <v>0</v>
      </c>
      <c r="O800">
        <v>0</v>
      </c>
      <c r="P800" t="s">
        <v>87</v>
      </c>
      <c r="Q800" t="s">
        <v>60</v>
      </c>
      <c r="R800" t="s">
        <v>48</v>
      </c>
      <c r="S800">
        <v>31</v>
      </c>
      <c r="T800" t="s">
        <v>34</v>
      </c>
      <c r="U800" t="s">
        <v>66</v>
      </c>
      <c r="V800" t="s">
        <v>67</v>
      </c>
      <c r="W800" t="s">
        <v>57</v>
      </c>
      <c r="X800">
        <v>0</v>
      </c>
      <c r="Y800">
        <v>2</v>
      </c>
      <c r="Z800">
        <v>0</v>
      </c>
      <c r="AA800">
        <v>0</v>
      </c>
      <c r="AB800">
        <v>0</v>
      </c>
      <c r="AC800" s="3">
        <v>44681</v>
      </c>
      <c r="AD800" s="2" t="str">
        <f t="shared" si="25"/>
        <v>Contacted</v>
      </c>
      <c r="AE800">
        <v>0</v>
      </c>
      <c r="AF800" t="s">
        <v>52</v>
      </c>
      <c r="AG800" t="b">
        <v>1</v>
      </c>
      <c r="AH800" t="b">
        <v>1</v>
      </c>
      <c r="AI800" t="str">
        <f ca="1">IF(OR(Table1[[#This Row],[is_active]]="FALSE",Table1[[#This Row],[Days_Since_Last_Purchase]]&gt;90),"Churned","Active")</f>
        <v>Churned</v>
      </c>
    </row>
    <row r="801" spans="1:35" x14ac:dyDescent="0.25">
      <c r="A801" t="s">
        <v>873</v>
      </c>
      <c r="B801" s="1">
        <v>44089</v>
      </c>
      <c r="C801" t="str">
        <f>TEXT(Table1[[#This Row],[signup_date]],"yyyy")</f>
        <v>2020</v>
      </c>
      <c r="D801" t="str">
        <f>TEXT(Table1[[#This Row],[signup_date]],"mmm")</f>
        <v>Sep</v>
      </c>
      <c r="E801" s="3">
        <v>45896</v>
      </c>
      <c r="F801" s="3">
        <v>45917</v>
      </c>
      <c r="G801" s="3" t="str">
        <f>TEXT(Table1[[#This Row],[last_purchase_date]],"yyyy")</f>
        <v>2025</v>
      </c>
      <c r="H801" s="2">
        <f ca="1">IFERROR(TODAY()-Table1[[#This Row],[signup_date]]," - ")</f>
        <v>1891</v>
      </c>
      <c r="I801" s="2">
        <f ca="1">IFERROR(TODAY()-Table1[[#This Row],[last_purchase_date]]," - ")</f>
        <v>63</v>
      </c>
      <c r="J801" s="2">
        <f ca="1">IFERROR(1/Table1[[#This Row],[Days_Since_Last_Purchase]],0)</f>
        <v>1.5873015873015872E-2</v>
      </c>
      <c r="K801" s="3" t="str">
        <f t="shared" si="24"/>
        <v>Has Purchased</v>
      </c>
      <c r="L801">
        <v>5</v>
      </c>
      <c r="M801">
        <v>76.650000000000006</v>
      </c>
      <c r="N801">
        <v>15.33</v>
      </c>
      <c r="O801">
        <v>18.62</v>
      </c>
      <c r="P801" t="s">
        <v>31</v>
      </c>
      <c r="Q801" t="s">
        <v>95</v>
      </c>
      <c r="R801" t="s">
        <v>48</v>
      </c>
      <c r="S801">
        <v>27</v>
      </c>
      <c r="T801" t="s">
        <v>70</v>
      </c>
      <c r="U801" t="s">
        <v>82</v>
      </c>
      <c r="V801" t="s">
        <v>63</v>
      </c>
      <c r="W801" t="s">
        <v>36</v>
      </c>
      <c r="X801">
        <v>0</v>
      </c>
      <c r="Y801">
        <v>0</v>
      </c>
      <c r="Z801">
        <v>0</v>
      </c>
      <c r="AA801">
        <v>1</v>
      </c>
      <c r="AB801">
        <v>1</v>
      </c>
      <c r="AC801" s="3">
        <v>44424</v>
      </c>
      <c r="AD801" s="2" t="str">
        <f t="shared" si="25"/>
        <v>Contacted</v>
      </c>
      <c r="AE801">
        <v>6</v>
      </c>
      <c r="AF801" t="s">
        <v>52</v>
      </c>
      <c r="AG801" t="b">
        <v>1</v>
      </c>
      <c r="AH801" t="b">
        <v>0</v>
      </c>
      <c r="AI801" t="str">
        <f ca="1">IF(OR(Table1[[#This Row],[is_active]]="FALSE",Table1[[#This Row],[Days_Since_Last_Purchase]]&gt;90),"Churned","Active")</f>
        <v>Active</v>
      </c>
    </row>
    <row r="802" spans="1:35" x14ac:dyDescent="0.25">
      <c r="A802" t="s">
        <v>874</v>
      </c>
      <c r="B802" s="1">
        <v>45621</v>
      </c>
      <c r="C802" t="str">
        <f>TEXT(Table1[[#This Row],[signup_date]],"yyyy")</f>
        <v>2024</v>
      </c>
      <c r="D802" t="str">
        <f>TEXT(Table1[[#This Row],[signup_date]],"mmm")</f>
        <v>Nov</v>
      </c>
      <c r="E802" s="3" t="s">
        <v>2542</v>
      </c>
      <c r="F802" s="3" t="s">
        <v>2542</v>
      </c>
      <c r="G802" s="3" t="str">
        <f>TEXT(Table1[[#This Row],[last_purchase_date]],"yyyy")</f>
        <v>-</v>
      </c>
      <c r="H802" s="2">
        <f ca="1">IFERROR(TODAY()-Table1[[#This Row],[signup_date]]," - ")</f>
        <v>359</v>
      </c>
      <c r="I802" s="2" t="str">
        <f ca="1">IFERROR(TODAY()-Table1[[#This Row],[last_purchase_date]]," - ")</f>
        <v xml:space="preserve"> - </v>
      </c>
      <c r="J802" s="2">
        <f ca="1">IFERROR(1/Table1[[#This Row],[Days_Since_Last_Purchase]],0)</f>
        <v>0</v>
      </c>
      <c r="K802" s="3" t="str">
        <f t="shared" si="24"/>
        <v>Never Purchase</v>
      </c>
      <c r="L802">
        <v>0</v>
      </c>
      <c r="M802">
        <v>0</v>
      </c>
      <c r="N802">
        <v>0</v>
      </c>
      <c r="O802">
        <v>0</v>
      </c>
      <c r="P802" t="s">
        <v>59</v>
      </c>
      <c r="Q802" t="s">
        <v>60</v>
      </c>
      <c r="R802" t="s">
        <v>33</v>
      </c>
      <c r="S802">
        <v>22</v>
      </c>
      <c r="T802" t="s">
        <v>70</v>
      </c>
      <c r="U802" t="s">
        <v>35</v>
      </c>
      <c r="V802" t="s">
        <v>67</v>
      </c>
      <c r="W802" t="s">
        <v>36</v>
      </c>
      <c r="X802">
        <v>0</v>
      </c>
      <c r="Y802">
        <v>0</v>
      </c>
      <c r="Z802">
        <v>0</v>
      </c>
      <c r="AA802">
        <v>0</v>
      </c>
      <c r="AB802">
        <v>0</v>
      </c>
      <c r="AC802" s="3">
        <v>45700</v>
      </c>
      <c r="AD802" s="2" t="str">
        <f t="shared" si="25"/>
        <v>Contacted</v>
      </c>
      <c r="AE802">
        <v>9</v>
      </c>
      <c r="AF802" t="s">
        <v>52</v>
      </c>
      <c r="AG802" t="b">
        <v>1</v>
      </c>
      <c r="AH802" t="b">
        <v>1</v>
      </c>
      <c r="AI802" t="str">
        <f ca="1">IF(OR(Table1[[#This Row],[is_active]]="FALSE",Table1[[#This Row],[Days_Since_Last_Purchase]]&gt;90),"Churned","Active")</f>
        <v>Churned</v>
      </c>
    </row>
    <row r="803" spans="1:35" x14ac:dyDescent="0.25">
      <c r="A803" t="s">
        <v>875</v>
      </c>
      <c r="B803" s="1">
        <v>44297</v>
      </c>
      <c r="C803" t="str">
        <f>TEXT(Table1[[#This Row],[signup_date]],"yyyy")</f>
        <v>2021</v>
      </c>
      <c r="D803" t="str">
        <f>TEXT(Table1[[#This Row],[signup_date]],"mmm")</f>
        <v>Apr</v>
      </c>
      <c r="E803" s="3">
        <v>44485</v>
      </c>
      <c r="F803" s="3">
        <v>45198</v>
      </c>
      <c r="G803" s="3" t="str">
        <f>TEXT(Table1[[#This Row],[last_purchase_date]],"yyyy")</f>
        <v>2023</v>
      </c>
      <c r="H803" s="2">
        <f ca="1">IFERROR(TODAY()-Table1[[#This Row],[signup_date]]," - ")</f>
        <v>1683</v>
      </c>
      <c r="I803" s="2">
        <f ca="1">IFERROR(TODAY()-Table1[[#This Row],[last_purchase_date]]," - ")</f>
        <v>782</v>
      </c>
      <c r="J803" s="2">
        <f ca="1">IFERROR(1/Table1[[#This Row],[Days_Since_Last_Purchase]],0)</f>
        <v>1.2787723785166241E-3</v>
      </c>
      <c r="K803" s="3" t="str">
        <f t="shared" si="24"/>
        <v>Has Purchased</v>
      </c>
      <c r="L803">
        <v>2</v>
      </c>
      <c r="M803">
        <v>164.14</v>
      </c>
      <c r="N803">
        <v>82.07</v>
      </c>
      <c r="O803">
        <v>93.76</v>
      </c>
      <c r="P803" t="s">
        <v>47</v>
      </c>
      <c r="Q803" t="s">
        <v>32</v>
      </c>
      <c r="R803" t="s">
        <v>33</v>
      </c>
      <c r="S803">
        <v>22</v>
      </c>
      <c r="T803" t="s">
        <v>70</v>
      </c>
      <c r="U803" t="s">
        <v>55</v>
      </c>
      <c r="V803" t="s">
        <v>56</v>
      </c>
      <c r="W803" t="s">
        <v>57</v>
      </c>
      <c r="X803">
        <v>1</v>
      </c>
      <c r="Y803">
        <v>0</v>
      </c>
      <c r="Z803">
        <v>0</v>
      </c>
      <c r="AA803">
        <v>0</v>
      </c>
      <c r="AB803">
        <v>0</v>
      </c>
      <c r="AC803" s="2" t="s">
        <v>2542</v>
      </c>
      <c r="AD803" s="2" t="str">
        <f t="shared" si="25"/>
        <v>Never Contacted</v>
      </c>
      <c r="AE803">
        <v>4</v>
      </c>
      <c r="AF803" t="s">
        <v>38</v>
      </c>
      <c r="AG803" t="b">
        <v>1</v>
      </c>
      <c r="AH803" t="b">
        <v>0</v>
      </c>
      <c r="AI803" t="str">
        <f ca="1">IF(OR(Table1[[#This Row],[is_active]]="FALSE",Table1[[#This Row],[Days_Since_Last_Purchase]]&gt;90),"Churned","Active")</f>
        <v>Churned</v>
      </c>
    </row>
    <row r="804" spans="1:35" x14ac:dyDescent="0.25">
      <c r="A804" t="s">
        <v>876</v>
      </c>
      <c r="B804" s="1">
        <v>44739</v>
      </c>
      <c r="C804" t="str">
        <f>TEXT(Table1[[#This Row],[signup_date]],"yyyy")</f>
        <v>2022</v>
      </c>
      <c r="D804" t="str">
        <f>TEXT(Table1[[#This Row],[signup_date]],"mmm")</f>
        <v>Jun</v>
      </c>
      <c r="E804" s="3">
        <v>45134</v>
      </c>
      <c r="F804" s="3">
        <v>45457</v>
      </c>
      <c r="G804" s="3" t="str">
        <f>TEXT(Table1[[#This Row],[last_purchase_date]],"yyyy")</f>
        <v>2024</v>
      </c>
      <c r="H804" s="2">
        <f ca="1">IFERROR(TODAY()-Table1[[#This Row],[signup_date]]," - ")</f>
        <v>1241</v>
      </c>
      <c r="I804" s="2">
        <f ca="1">IFERROR(TODAY()-Table1[[#This Row],[last_purchase_date]]," - ")</f>
        <v>523</v>
      </c>
      <c r="J804" s="2">
        <f ca="1">IFERROR(1/Table1[[#This Row],[Days_Since_Last_Purchase]],0)</f>
        <v>1.9120458891013384E-3</v>
      </c>
      <c r="K804" s="3" t="str">
        <f t="shared" si="24"/>
        <v>Has Purchased</v>
      </c>
      <c r="L804">
        <v>4</v>
      </c>
      <c r="M804">
        <v>162.69</v>
      </c>
      <c r="N804">
        <v>40.67</v>
      </c>
      <c r="O804">
        <v>0</v>
      </c>
      <c r="P804" t="s">
        <v>59</v>
      </c>
      <c r="Q804" t="s">
        <v>80</v>
      </c>
      <c r="R804" t="s">
        <v>42</v>
      </c>
      <c r="S804">
        <v>24</v>
      </c>
      <c r="T804" t="s">
        <v>70</v>
      </c>
      <c r="U804" t="s">
        <v>43</v>
      </c>
      <c r="V804" t="s">
        <v>67</v>
      </c>
      <c r="W804" t="s">
        <v>36</v>
      </c>
      <c r="X804">
        <v>0</v>
      </c>
      <c r="Y804">
        <v>0</v>
      </c>
      <c r="Z804">
        <v>1</v>
      </c>
      <c r="AA804">
        <v>0</v>
      </c>
      <c r="AB804">
        <v>1</v>
      </c>
      <c r="AC804" s="2" t="s">
        <v>2542</v>
      </c>
      <c r="AD804" s="2" t="str">
        <f t="shared" si="25"/>
        <v>Never Contacted</v>
      </c>
      <c r="AE804">
        <v>8</v>
      </c>
      <c r="AF804" t="s">
        <v>52</v>
      </c>
      <c r="AG804" t="b">
        <v>1</v>
      </c>
      <c r="AH804" t="b">
        <v>1</v>
      </c>
      <c r="AI804" t="str">
        <f ca="1">IF(OR(Table1[[#This Row],[is_active]]="FALSE",Table1[[#This Row],[Days_Since_Last_Purchase]]&gt;90),"Churned","Active")</f>
        <v>Churned</v>
      </c>
    </row>
    <row r="805" spans="1:35" x14ac:dyDescent="0.25">
      <c r="A805" t="s">
        <v>877</v>
      </c>
      <c r="B805" s="1">
        <v>44918</v>
      </c>
      <c r="C805" t="str">
        <f>TEXT(Table1[[#This Row],[signup_date]],"yyyy")</f>
        <v>2022</v>
      </c>
      <c r="D805" t="str">
        <f>TEXT(Table1[[#This Row],[signup_date]],"mmm")</f>
        <v>Dec</v>
      </c>
      <c r="E805" s="3">
        <v>45376</v>
      </c>
      <c r="F805" s="3">
        <v>45852</v>
      </c>
      <c r="G805" s="3" t="str">
        <f>TEXT(Table1[[#This Row],[last_purchase_date]],"yyyy")</f>
        <v>2025</v>
      </c>
      <c r="H805" s="2">
        <f ca="1">IFERROR(TODAY()-Table1[[#This Row],[signup_date]]," - ")</f>
        <v>1062</v>
      </c>
      <c r="I805" s="2">
        <f ca="1">IFERROR(TODAY()-Table1[[#This Row],[last_purchase_date]]," - ")</f>
        <v>128</v>
      </c>
      <c r="J805" s="2">
        <f ca="1">IFERROR(1/Table1[[#This Row],[Days_Since_Last_Purchase]],0)</f>
        <v>7.8125E-3</v>
      </c>
      <c r="K805" s="3" t="str">
        <f t="shared" si="24"/>
        <v>Has Purchased</v>
      </c>
      <c r="L805">
        <v>1</v>
      </c>
      <c r="M805">
        <v>75.36</v>
      </c>
      <c r="N805">
        <v>75.36</v>
      </c>
      <c r="O805">
        <v>101.79</v>
      </c>
      <c r="P805" t="s">
        <v>65</v>
      </c>
      <c r="Q805" t="s">
        <v>60</v>
      </c>
      <c r="R805" t="s">
        <v>42</v>
      </c>
      <c r="S805">
        <v>34</v>
      </c>
      <c r="T805" t="s">
        <v>34</v>
      </c>
      <c r="U805" t="s">
        <v>55</v>
      </c>
      <c r="V805" t="s">
        <v>63</v>
      </c>
      <c r="W805" t="s">
        <v>100</v>
      </c>
      <c r="X805">
        <v>0</v>
      </c>
      <c r="Y805">
        <v>0</v>
      </c>
      <c r="Z805">
        <v>0</v>
      </c>
      <c r="AA805">
        <v>0</v>
      </c>
      <c r="AB805">
        <v>0</v>
      </c>
      <c r="AC805" s="3">
        <v>45035</v>
      </c>
      <c r="AD805" s="2" t="str">
        <f t="shared" si="25"/>
        <v>Contacted</v>
      </c>
      <c r="AE805">
        <v>7</v>
      </c>
      <c r="AF805" t="s">
        <v>73</v>
      </c>
      <c r="AG805" t="b">
        <v>1</v>
      </c>
      <c r="AH805" t="b">
        <v>0</v>
      </c>
      <c r="AI805" t="str">
        <f ca="1">IF(OR(Table1[[#This Row],[is_active]]="FALSE",Table1[[#This Row],[Days_Since_Last_Purchase]]&gt;90),"Churned","Active")</f>
        <v>Churned</v>
      </c>
    </row>
    <row r="806" spans="1:35" x14ac:dyDescent="0.25">
      <c r="A806" t="s">
        <v>878</v>
      </c>
      <c r="B806" s="1">
        <v>44036</v>
      </c>
      <c r="C806" t="str">
        <f>TEXT(Table1[[#This Row],[signup_date]],"yyyy")</f>
        <v>2020</v>
      </c>
      <c r="D806" t="str">
        <f>TEXT(Table1[[#This Row],[signup_date]],"mmm")</f>
        <v>Jul</v>
      </c>
      <c r="E806" s="3">
        <v>45202</v>
      </c>
      <c r="F806" s="3">
        <v>45888</v>
      </c>
      <c r="G806" s="3" t="str">
        <f>TEXT(Table1[[#This Row],[last_purchase_date]],"yyyy")</f>
        <v>2025</v>
      </c>
      <c r="H806" s="2">
        <f ca="1">IFERROR(TODAY()-Table1[[#This Row],[signup_date]]," - ")</f>
        <v>1944</v>
      </c>
      <c r="I806" s="2">
        <f ca="1">IFERROR(TODAY()-Table1[[#This Row],[last_purchase_date]]," - ")</f>
        <v>92</v>
      </c>
      <c r="J806" s="2">
        <f ca="1">IFERROR(1/Table1[[#This Row],[Days_Since_Last_Purchase]],0)</f>
        <v>1.0869565217391304E-2</v>
      </c>
      <c r="K806" s="3" t="str">
        <f t="shared" si="24"/>
        <v>Has Purchased</v>
      </c>
      <c r="L806">
        <v>3</v>
      </c>
      <c r="M806">
        <v>261.77999999999997</v>
      </c>
      <c r="N806">
        <v>87.26</v>
      </c>
      <c r="O806">
        <v>0.5</v>
      </c>
      <c r="P806" t="s">
        <v>47</v>
      </c>
      <c r="Q806" t="s">
        <v>69</v>
      </c>
      <c r="R806" t="s">
        <v>48</v>
      </c>
      <c r="S806">
        <v>42</v>
      </c>
      <c r="T806" t="s">
        <v>34</v>
      </c>
      <c r="U806" t="s">
        <v>90</v>
      </c>
      <c r="V806" t="s">
        <v>67</v>
      </c>
      <c r="W806" t="s">
        <v>51</v>
      </c>
      <c r="X806">
        <v>1</v>
      </c>
      <c r="Y806">
        <v>1</v>
      </c>
      <c r="Z806">
        <v>1</v>
      </c>
      <c r="AA806">
        <v>0</v>
      </c>
      <c r="AB806">
        <v>1</v>
      </c>
      <c r="AC806" s="3">
        <v>44159</v>
      </c>
      <c r="AD806" s="2" t="str">
        <f t="shared" si="25"/>
        <v>Contacted</v>
      </c>
      <c r="AE806">
        <v>0</v>
      </c>
      <c r="AF806" t="s">
        <v>38</v>
      </c>
      <c r="AG806" t="b">
        <v>1</v>
      </c>
      <c r="AH806" t="b">
        <v>1</v>
      </c>
      <c r="AI806" t="str">
        <f ca="1">IF(OR(Table1[[#This Row],[is_active]]="FALSE",Table1[[#This Row],[Days_Since_Last_Purchase]]&gt;90),"Churned","Active")</f>
        <v>Churned</v>
      </c>
    </row>
    <row r="807" spans="1:35" x14ac:dyDescent="0.25">
      <c r="A807" t="s">
        <v>879</v>
      </c>
      <c r="B807" s="1">
        <v>44583</v>
      </c>
      <c r="C807" t="str">
        <f>TEXT(Table1[[#This Row],[signup_date]],"yyyy")</f>
        <v>2022</v>
      </c>
      <c r="D807" t="str">
        <f>TEXT(Table1[[#This Row],[signup_date]],"mmm")</f>
        <v>Jan</v>
      </c>
      <c r="E807" s="3">
        <v>45024</v>
      </c>
      <c r="F807" s="3" t="s">
        <v>2542</v>
      </c>
      <c r="G807" s="3" t="str">
        <f>TEXT(Table1[[#This Row],[last_purchase_date]],"yyyy")</f>
        <v>-</v>
      </c>
      <c r="H807" s="2">
        <f ca="1">IFERROR(TODAY()-Table1[[#This Row],[signup_date]]," - ")</f>
        <v>1397</v>
      </c>
      <c r="I807" s="2" t="str">
        <f ca="1">IFERROR(TODAY()-Table1[[#This Row],[last_purchase_date]]," - ")</f>
        <v xml:space="preserve"> - </v>
      </c>
      <c r="J807" s="2">
        <f ca="1">IFERROR(1/Table1[[#This Row],[Days_Since_Last_Purchase]],0)</f>
        <v>0</v>
      </c>
      <c r="K807" s="3" t="str">
        <f t="shared" si="24"/>
        <v>Has Purchased</v>
      </c>
      <c r="L807">
        <v>0</v>
      </c>
      <c r="M807">
        <v>0</v>
      </c>
      <c r="N807">
        <v>0</v>
      </c>
      <c r="O807">
        <v>0</v>
      </c>
      <c r="P807" t="s">
        <v>65</v>
      </c>
      <c r="Q807" t="s">
        <v>54</v>
      </c>
      <c r="R807" t="s">
        <v>48</v>
      </c>
      <c r="S807">
        <v>43</v>
      </c>
      <c r="T807" t="s">
        <v>34</v>
      </c>
      <c r="U807" t="s">
        <v>66</v>
      </c>
      <c r="V807" t="s">
        <v>63</v>
      </c>
      <c r="W807" t="s">
        <v>96</v>
      </c>
      <c r="X807">
        <v>1</v>
      </c>
      <c r="Y807">
        <v>0</v>
      </c>
      <c r="Z807">
        <v>0</v>
      </c>
      <c r="AA807">
        <v>0</v>
      </c>
      <c r="AB807">
        <v>0</v>
      </c>
      <c r="AC807" s="3">
        <v>45333</v>
      </c>
      <c r="AD807" s="2" t="str">
        <f t="shared" si="25"/>
        <v>Contacted</v>
      </c>
      <c r="AE807">
        <v>0</v>
      </c>
      <c r="AF807" t="s">
        <v>38</v>
      </c>
      <c r="AG807" t="b">
        <v>0</v>
      </c>
      <c r="AH807" t="b">
        <v>1</v>
      </c>
      <c r="AI807" t="str">
        <f ca="1">IF(OR(Table1[[#This Row],[is_active]]="FALSE",Table1[[#This Row],[Days_Since_Last_Purchase]]&gt;90),"Churned","Active")</f>
        <v>Churned</v>
      </c>
    </row>
    <row r="808" spans="1:35" x14ac:dyDescent="0.25">
      <c r="A808" t="s">
        <v>880</v>
      </c>
      <c r="B808" s="1">
        <v>45336</v>
      </c>
      <c r="C808" t="str">
        <f>TEXT(Table1[[#This Row],[signup_date]],"yyyy")</f>
        <v>2024</v>
      </c>
      <c r="D808" t="str">
        <f>TEXT(Table1[[#This Row],[signup_date]],"mmm")</f>
        <v>Feb</v>
      </c>
      <c r="E808" s="3">
        <v>45835</v>
      </c>
      <c r="F808" s="3">
        <v>45852</v>
      </c>
      <c r="G808" s="3" t="str">
        <f>TEXT(Table1[[#This Row],[last_purchase_date]],"yyyy")</f>
        <v>2025</v>
      </c>
      <c r="H808" s="2">
        <f ca="1">IFERROR(TODAY()-Table1[[#This Row],[signup_date]]," - ")</f>
        <v>644</v>
      </c>
      <c r="I808" s="2">
        <f ca="1">IFERROR(TODAY()-Table1[[#This Row],[last_purchase_date]]," - ")</f>
        <v>128</v>
      </c>
      <c r="J808" s="2">
        <f ca="1">IFERROR(1/Table1[[#This Row],[Days_Since_Last_Purchase]],0)</f>
        <v>7.8125E-3</v>
      </c>
      <c r="K808" s="3" t="str">
        <f t="shared" si="24"/>
        <v>Has Purchased</v>
      </c>
      <c r="L808">
        <v>2</v>
      </c>
      <c r="M808">
        <v>27.5</v>
      </c>
      <c r="N808">
        <v>13.75</v>
      </c>
      <c r="O808">
        <v>18.7</v>
      </c>
      <c r="P808" t="s">
        <v>59</v>
      </c>
      <c r="Q808" t="s">
        <v>41</v>
      </c>
      <c r="R808" t="s">
        <v>42</v>
      </c>
      <c r="S808">
        <v>50</v>
      </c>
      <c r="T808" t="s">
        <v>34</v>
      </c>
      <c r="U808" t="s">
        <v>82</v>
      </c>
      <c r="V808" t="s">
        <v>63</v>
      </c>
      <c r="W808" t="s">
        <v>36</v>
      </c>
      <c r="X808">
        <v>0</v>
      </c>
      <c r="Y808">
        <v>0</v>
      </c>
      <c r="Z808">
        <v>0</v>
      </c>
      <c r="AA808">
        <v>1</v>
      </c>
      <c r="AB808">
        <v>0</v>
      </c>
      <c r="AC808" s="3">
        <v>45565</v>
      </c>
      <c r="AD808" s="2" t="str">
        <f t="shared" si="25"/>
        <v>Contacted</v>
      </c>
      <c r="AE808">
        <v>1</v>
      </c>
      <c r="AF808" t="s">
        <v>38</v>
      </c>
      <c r="AG808" t="b">
        <v>1</v>
      </c>
      <c r="AH808" t="b">
        <v>0</v>
      </c>
      <c r="AI808" t="str">
        <f ca="1">IF(OR(Table1[[#This Row],[is_active]]="FALSE",Table1[[#This Row],[Days_Since_Last_Purchase]]&gt;90),"Churned","Active")</f>
        <v>Churned</v>
      </c>
    </row>
    <row r="809" spans="1:35" x14ac:dyDescent="0.25">
      <c r="A809" t="s">
        <v>881</v>
      </c>
      <c r="B809" s="1">
        <v>45436</v>
      </c>
      <c r="C809" t="str">
        <f>TEXT(Table1[[#This Row],[signup_date]],"yyyy")</f>
        <v>2024</v>
      </c>
      <c r="D809" t="str">
        <f>TEXT(Table1[[#This Row],[signup_date]],"mmm")</f>
        <v>May</v>
      </c>
      <c r="E809" s="3">
        <v>45752</v>
      </c>
      <c r="F809" s="3">
        <v>45762</v>
      </c>
      <c r="G809" s="3" t="str">
        <f>TEXT(Table1[[#This Row],[last_purchase_date]],"yyyy")</f>
        <v>2025</v>
      </c>
      <c r="H809" s="2">
        <f ca="1">IFERROR(TODAY()-Table1[[#This Row],[signup_date]]," - ")</f>
        <v>544</v>
      </c>
      <c r="I809" s="2">
        <f ca="1">IFERROR(TODAY()-Table1[[#This Row],[last_purchase_date]]," - ")</f>
        <v>218</v>
      </c>
      <c r="J809" s="2">
        <f ca="1">IFERROR(1/Table1[[#This Row],[Days_Since_Last_Purchase]],0)</f>
        <v>4.5871559633027525E-3</v>
      </c>
      <c r="K809" s="3" t="str">
        <f t="shared" si="24"/>
        <v>Has Purchased</v>
      </c>
      <c r="L809">
        <v>2</v>
      </c>
      <c r="M809">
        <v>40</v>
      </c>
      <c r="N809">
        <v>20</v>
      </c>
      <c r="O809">
        <v>19.04</v>
      </c>
      <c r="P809" t="s">
        <v>65</v>
      </c>
      <c r="Q809" t="s">
        <v>62</v>
      </c>
      <c r="R809" t="s">
        <v>42</v>
      </c>
      <c r="S809">
        <v>21</v>
      </c>
      <c r="T809" t="s">
        <v>70</v>
      </c>
      <c r="U809" t="s">
        <v>43</v>
      </c>
      <c r="V809" t="s">
        <v>63</v>
      </c>
      <c r="W809" t="s">
        <v>96</v>
      </c>
      <c r="X809">
        <v>0</v>
      </c>
      <c r="Y809">
        <v>0</v>
      </c>
      <c r="Z809">
        <v>0</v>
      </c>
      <c r="AA809">
        <v>0</v>
      </c>
      <c r="AB809">
        <v>0</v>
      </c>
      <c r="AC809" s="3">
        <v>45813</v>
      </c>
      <c r="AD809" s="2" t="str">
        <f t="shared" si="25"/>
        <v>Contacted</v>
      </c>
      <c r="AE809">
        <v>9</v>
      </c>
      <c r="AF809" t="s">
        <v>73</v>
      </c>
      <c r="AG809" t="b">
        <v>1</v>
      </c>
      <c r="AH809" t="b">
        <v>0</v>
      </c>
      <c r="AI809" t="str">
        <f ca="1">IF(OR(Table1[[#This Row],[is_active]]="FALSE",Table1[[#This Row],[Days_Since_Last_Purchase]]&gt;90),"Churned","Active")</f>
        <v>Churned</v>
      </c>
    </row>
    <row r="810" spans="1:35" x14ac:dyDescent="0.25">
      <c r="A810" t="s">
        <v>882</v>
      </c>
      <c r="B810" s="1">
        <v>45497</v>
      </c>
      <c r="C810" t="str">
        <f>TEXT(Table1[[#This Row],[signup_date]],"yyyy")</f>
        <v>2024</v>
      </c>
      <c r="D810" t="str">
        <f>TEXT(Table1[[#This Row],[signup_date]],"mmm")</f>
        <v>Jul</v>
      </c>
      <c r="E810" s="3">
        <v>45554</v>
      </c>
      <c r="F810" s="3">
        <v>45759</v>
      </c>
      <c r="G810" s="3" t="str">
        <f>TEXT(Table1[[#This Row],[last_purchase_date]],"yyyy")</f>
        <v>2025</v>
      </c>
      <c r="H810" s="2">
        <f ca="1">IFERROR(TODAY()-Table1[[#This Row],[signup_date]]," - ")</f>
        <v>483</v>
      </c>
      <c r="I810" s="2">
        <f ca="1">IFERROR(TODAY()-Table1[[#This Row],[last_purchase_date]]," - ")</f>
        <v>221</v>
      </c>
      <c r="J810" s="2">
        <f ca="1">IFERROR(1/Table1[[#This Row],[Days_Since_Last_Purchase]],0)</f>
        <v>4.5248868778280547E-3</v>
      </c>
      <c r="K810" s="3" t="str">
        <f t="shared" si="24"/>
        <v>Has Purchased</v>
      </c>
      <c r="L810">
        <v>2</v>
      </c>
      <c r="M810">
        <v>101.9</v>
      </c>
      <c r="N810">
        <v>50.95</v>
      </c>
      <c r="O810">
        <v>44.9</v>
      </c>
      <c r="P810" t="s">
        <v>87</v>
      </c>
      <c r="Q810" t="s">
        <v>54</v>
      </c>
      <c r="R810" t="s">
        <v>48</v>
      </c>
      <c r="S810">
        <v>34</v>
      </c>
      <c r="T810" t="s">
        <v>34</v>
      </c>
      <c r="U810" t="s">
        <v>82</v>
      </c>
      <c r="V810" t="s">
        <v>63</v>
      </c>
      <c r="W810" t="s">
        <v>96</v>
      </c>
      <c r="X810">
        <v>0</v>
      </c>
      <c r="Y810">
        <v>0</v>
      </c>
      <c r="Z810">
        <v>0</v>
      </c>
      <c r="AA810">
        <v>0</v>
      </c>
      <c r="AB810">
        <v>0</v>
      </c>
      <c r="AC810" s="3">
        <v>45558</v>
      </c>
      <c r="AD810" s="2" t="str">
        <f t="shared" si="25"/>
        <v>Contacted</v>
      </c>
      <c r="AE810">
        <v>0</v>
      </c>
      <c r="AF810" t="s">
        <v>38</v>
      </c>
      <c r="AG810" t="b">
        <v>1</v>
      </c>
      <c r="AH810" t="b">
        <v>0</v>
      </c>
      <c r="AI810" t="str">
        <f ca="1">IF(OR(Table1[[#This Row],[is_active]]="FALSE",Table1[[#This Row],[Days_Since_Last_Purchase]]&gt;90),"Churned","Active")</f>
        <v>Churned</v>
      </c>
    </row>
    <row r="811" spans="1:35" x14ac:dyDescent="0.25">
      <c r="A811" t="s">
        <v>883</v>
      </c>
      <c r="B811" s="1">
        <v>44799</v>
      </c>
      <c r="C811" t="str">
        <f>TEXT(Table1[[#This Row],[signup_date]],"yyyy")</f>
        <v>2022</v>
      </c>
      <c r="D811" t="str">
        <f>TEXT(Table1[[#This Row],[signup_date]],"mmm")</f>
        <v>Aug</v>
      </c>
      <c r="E811" s="3">
        <v>45026</v>
      </c>
      <c r="F811" s="3">
        <v>45338</v>
      </c>
      <c r="G811" s="3" t="str">
        <f>TEXT(Table1[[#This Row],[last_purchase_date]],"yyyy")</f>
        <v>2024</v>
      </c>
      <c r="H811" s="2">
        <f ca="1">IFERROR(TODAY()-Table1[[#This Row],[signup_date]]," - ")</f>
        <v>1181</v>
      </c>
      <c r="I811" s="2">
        <f ca="1">IFERROR(TODAY()-Table1[[#This Row],[last_purchase_date]]," - ")</f>
        <v>642</v>
      </c>
      <c r="J811" s="2">
        <f ca="1">IFERROR(1/Table1[[#This Row],[Days_Since_Last_Purchase]],0)</f>
        <v>1.557632398753894E-3</v>
      </c>
      <c r="K811" s="3" t="str">
        <f t="shared" si="24"/>
        <v>Has Purchased</v>
      </c>
      <c r="L811">
        <v>1</v>
      </c>
      <c r="M811">
        <v>147.13999999999999</v>
      </c>
      <c r="N811">
        <v>147.13999999999999</v>
      </c>
      <c r="O811">
        <v>25.36</v>
      </c>
      <c r="P811" t="s">
        <v>40</v>
      </c>
      <c r="Q811" t="s">
        <v>32</v>
      </c>
      <c r="R811" t="s">
        <v>42</v>
      </c>
      <c r="S811">
        <v>20</v>
      </c>
      <c r="T811" t="s">
        <v>70</v>
      </c>
      <c r="U811" t="s">
        <v>43</v>
      </c>
      <c r="V811" t="s">
        <v>56</v>
      </c>
      <c r="W811" t="s">
        <v>96</v>
      </c>
      <c r="X811">
        <v>0</v>
      </c>
      <c r="Y811">
        <v>0</v>
      </c>
      <c r="Z811">
        <v>0</v>
      </c>
      <c r="AA811">
        <v>0</v>
      </c>
      <c r="AB811">
        <v>1</v>
      </c>
      <c r="AC811" s="3">
        <v>45088</v>
      </c>
      <c r="AD811" s="2" t="str">
        <f t="shared" si="25"/>
        <v>Contacted</v>
      </c>
      <c r="AE811">
        <v>10</v>
      </c>
      <c r="AF811" t="s">
        <v>38</v>
      </c>
      <c r="AG811" t="b">
        <v>0</v>
      </c>
      <c r="AH811" t="b">
        <v>0</v>
      </c>
      <c r="AI811" t="str">
        <f ca="1">IF(OR(Table1[[#This Row],[is_active]]="FALSE",Table1[[#This Row],[Days_Since_Last_Purchase]]&gt;90),"Churned","Active")</f>
        <v>Churned</v>
      </c>
    </row>
    <row r="812" spans="1:35" x14ac:dyDescent="0.25">
      <c r="A812" t="s">
        <v>884</v>
      </c>
      <c r="B812" s="1">
        <v>44942</v>
      </c>
      <c r="C812" t="str">
        <f>TEXT(Table1[[#This Row],[signup_date]],"yyyy")</f>
        <v>2023</v>
      </c>
      <c r="D812" t="str">
        <f>TEXT(Table1[[#This Row],[signup_date]],"mmm")</f>
        <v>Jan</v>
      </c>
      <c r="E812" s="3">
        <v>45208</v>
      </c>
      <c r="F812" s="3">
        <v>45610</v>
      </c>
      <c r="G812" s="3" t="str">
        <f>TEXT(Table1[[#This Row],[last_purchase_date]],"yyyy")</f>
        <v>2024</v>
      </c>
      <c r="H812" s="2">
        <f ca="1">IFERROR(TODAY()-Table1[[#This Row],[signup_date]]," - ")</f>
        <v>1038</v>
      </c>
      <c r="I812" s="2">
        <f ca="1">IFERROR(TODAY()-Table1[[#This Row],[last_purchase_date]]," - ")</f>
        <v>370</v>
      </c>
      <c r="J812" s="2">
        <f ca="1">IFERROR(1/Table1[[#This Row],[Days_Since_Last_Purchase]],0)</f>
        <v>2.7027027027027029E-3</v>
      </c>
      <c r="K812" s="3" t="str">
        <f t="shared" si="24"/>
        <v>Has Purchased</v>
      </c>
      <c r="L812">
        <v>2</v>
      </c>
      <c r="M812">
        <v>135.75</v>
      </c>
      <c r="N812">
        <v>67.88</v>
      </c>
      <c r="O812">
        <v>0</v>
      </c>
      <c r="P812" t="s">
        <v>40</v>
      </c>
      <c r="Q812" t="s">
        <v>54</v>
      </c>
      <c r="R812" t="s">
        <v>48</v>
      </c>
      <c r="S812">
        <v>31</v>
      </c>
      <c r="T812" t="s">
        <v>34</v>
      </c>
      <c r="U812" t="s">
        <v>82</v>
      </c>
      <c r="V812" t="s">
        <v>35</v>
      </c>
      <c r="W812" t="s">
        <v>51</v>
      </c>
      <c r="X812">
        <v>0</v>
      </c>
      <c r="Y812">
        <v>1</v>
      </c>
      <c r="Z812">
        <v>0</v>
      </c>
      <c r="AA812">
        <v>1</v>
      </c>
      <c r="AB812">
        <v>1</v>
      </c>
      <c r="AC812" s="3">
        <v>45051</v>
      </c>
      <c r="AD812" s="2" t="str">
        <f t="shared" si="25"/>
        <v>Contacted</v>
      </c>
      <c r="AE812">
        <v>3</v>
      </c>
      <c r="AF812" t="s">
        <v>73</v>
      </c>
      <c r="AG812" t="b">
        <v>1</v>
      </c>
      <c r="AH812" t="b">
        <v>0</v>
      </c>
      <c r="AI812" t="str">
        <f ca="1">IF(OR(Table1[[#This Row],[is_active]]="FALSE",Table1[[#This Row],[Days_Since_Last_Purchase]]&gt;90),"Churned","Active")</f>
        <v>Churned</v>
      </c>
    </row>
    <row r="813" spans="1:35" x14ac:dyDescent="0.25">
      <c r="A813" t="s">
        <v>885</v>
      </c>
      <c r="B813" s="1">
        <v>44697</v>
      </c>
      <c r="C813" t="str">
        <f>TEXT(Table1[[#This Row],[signup_date]],"yyyy")</f>
        <v>2022</v>
      </c>
      <c r="D813" t="str">
        <f>TEXT(Table1[[#This Row],[signup_date]],"mmm")</f>
        <v>May</v>
      </c>
      <c r="E813" s="3">
        <v>45802</v>
      </c>
      <c r="F813" s="3">
        <v>45922</v>
      </c>
      <c r="G813" s="3" t="str">
        <f>TEXT(Table1[[#This Row],[last_purchase_date]],"yyyy")</f>
        <v>2025</v>
      </c>
      <c r="H813" s="2">
        <f ca="1">IFERROR(TODAY()-Table1[[#This Row],[signup_date]]," - ")</f>
        <v>1283</v>
      </c>
      <c r="I813" s="2">
        <f ca="1">IFERROR(TODAY()-Table1[[#This Row],[last_purchase_date]]," - ")</f>
        <v>58</v>
      </c>
      <c r="J813" s="2">
        <f ca="1">IFERROR(1/Table1[[#This Row],[Days_Since_Last_Purchase]],0)</f>
        <v>1.7241379310344827E-2</v>
      </c>
      <c r="K813" s="3" t="str">
        <f t="shared" si="24"/>
        <v>Has Purchased</v>
      </c>
      <c r="L813">
        <v>5</v>
      </c>
      <c r="M813">
        <v>736.16</v>
      </c>
      <c r="N813">
        <v>147.22999999999999</v>
      </c>
      <c r="O813">
        <v>77.37</v>
      </c>
      <c r="P813" t="s">
        <v>87</v>
      </c>
      <c r="Q813" t="s">
        <v>95</v>
      </c>
      <c r="R813" t="s">
        <v>48</v>
      </c>
      <c r="S813">
        <v>35</v>
      </c>
      <c r="T813" t="s">
        <v>34</v>
      </c>
      <c r="U813" t="s">
        <v>55</v>
      </c>
      <c r="V813" t="s">
        <v>67</v>
      </c>
      <c r="W813" t="s">
        <v>96</v>
      </c>
      <c r="X813">
        <v>0</v>
      </c>
      <c r="Y813">
        <v>0</v>
      </c>
      <c r="Z813">
        <v>0</v>
      </c>
      <c r="AA813">
        <v>0</v>
      </c>
      <c r="AB813">
        <v>0</v>
      </c>
      <c r="AC813" s="3">
        <v>45725</v>
      </c>
      <c r="AD813" s="2" t="str">
        <f t="shared" si="25"/>
        <v>Contacted</v>
      </c>
      <c r="AE813">
        <v>0</v>
      </c>
      <c r="AF813" t="s">
        <v>73</v>
      </c>
      <c r="AG813" t="b">
        <v>1</v>
      </c>
      <c r="AH813" t="b">
        <v>0</v>
      </c>
      <c r="AI813" t="str">
        <f ca="1">IF(OR(Table1[[#This Row],[is_active]]="FALSE",Table1[[#This Row],[Days_Since_Last_Purchase]]&gt;90),"Churned","Active")</f>
        <v>Active</v>
      </c>
    </row>
    <row r="814" spans="1:35" x14ac:dyDescent="0.25">
      <c r="A814" t="s">
        <v>886</v>
      </c>
      <c r="B814" s="1">
        <v>44130</v>
      </c>
      <c r="C814" t="str">
        <f>TEXT(Table1[[#This Row],[signup_date]],"yyyy")</f>
        <v>2020</v>
      </c>
      <c r="D814" t="str">
        <f>TEXT(Table1[[#This Row],[signup_date]],"mmm")</f>
        <v>Oct</v>
      </c>
      <c r="E814" s="3">
        <v>44660</v>
      </c>
      <c r="F814" s="3">
        <v>45080</v>
      </c>
      <c r="G814" s="3" t="str">
        <f>TEXT(Table1[[#This Row],[last_purchase_date]],"yyyy")</f>
        <v>2023</v>
      </c>
      <c r="H814" s="2">
        <f ca="1">IFERROR(TODAY()-Table1[[#This Row],[signup_date]]," - ")</f>
        <v>1850</v>
      </c>
      <c r="I814" s="2">
        <f ca="1">IFERROR(TODAY()-Table1[[#This Row],[last_purchase_date]]," - ")</f>
        <v>900</v>
      </c>
      <c r="J814" s="2">
        <f ca="1">IFERROR(1/Table1[[#This Row],[Days_Since_Last_Purchase]],0)</f>
        <v>1.1111111111111111E-3</v>
      </c>
      <c r="K814" s="3" t="str">
        <f t="shared" si="24"/>
        <v>Has Purchased</v>
      </c>
      <c r="L814">
        <v>1</v>
      </c>
      <c r="M814">
        <v>57.52</v>
      </c>
      <c r="N814">
        <v>57.52</v>
      </c>
      <c r="O814">
        <v>63.55</v>
      </c>
      <c r="P814" t="s">
        <v>31</v>
      </c>
      <c r="Q814" t="s">
        <v>62</v>
      </c>
      <c r="R814" t="s">
        <v>42</v>
      </c>
      <c r="S814">
        <v>43</v>
      </c>
      <c r="T814" t="s">
        <v>34</v>
      </c>
      <c r="U814" t="s">
        <v>82</v>
      </c>
      <c r="V814" t="s">
        <v>44</v>
      </c>
      <c r="W814" t="s">
        <v>57</v>
      </c>
      <c r="X814">
        <v>0</v>
      </c>
      <c r="Y814">
        <v>0</v>
      </c>
      <c r="Z814">
        <v>0</v>
      </c>
      <c r="AA814">
        <v>0</v>
      </c>
      <c r="AB814">
        <v>0</v>
      </c>
      <c r="AC814" s="3">
        <v>45225</v>
      </c>
      <c r="AD814" s="2" t="str">
        <f t="shared" si="25"/>
        <v>Contacted</v>
      </c>
      <c r="AE814">
        <v>0</v>
      </c>
      <c r="AF814" t="s">
        <v>38</v>
      </c>
      <c r="AG814" t="b">
        <v>0</v>
      </c>
      <c r="AH814" t="b">
        <v>0</v>
      </c>
      <c r="AI814" t="str">
        <f ca="1">IF(OR(Table1[[#This Row],[is_active]]="FALSE",Table1[[#This Row],[Days_Since_Last_Purchase]]&gt;90),"Churned","Active")</f>
        <v>Churned</v>
      </c>
    </row>
    <row r="815" spans="1:35" x14ac:dyDescent="0.25">
      <c r="A815" t="s">
        <v>887</v>
      </c>
      <c r="B815" s="1">
        <v>44714</v>
      </c>
      <c r="C815" t="str">
        <f>TEXT(Table1[[#This Row],[signup_date]],"yyyy")</f>
        <v>2022</v>
      </c>
      <c r="D815" t="str">
        <f>TEXT(Table1[[#This Row],[signup_date]],"mmm")</f>
        <v>Jun</v>
      </c>
      <c r="E815" s="3" t="s">
        <v>2542</v>
      </c>
      <c r="F815" s="3" t="s">
        <v>2542</v>
      </c>
      <c r="G815" s="3" t="str">
        <f>TEXT(Table1[[#This Row],[last_purchase_date]],"yyyy")</f>
        <v>-</v>
      </c>
      <c r="H815" s="2">
        <f ca="1">IFERROR(TODAY()-Table1[[#This Row],[signup_date]]," - ")</f>
        <v>1266</v>
      </c>
      <c r="I815" s="2" t="str">
        <f ca="1">IFERROR(TODAY()-Table1[[#This Row],[last_purchase_date]]," - ")</f>
        <v xml:space="preserve"> - </v>
      </c>
      <c r="J815" s="2">
        <f ca="1">IFERROR(1/Table1[[#This Row],[Days_Since_Last_Purchase]],0)</f>
        <v>0</v>
      </c>
      <c r="K815" s="3" t="str">
        <f t="shared" si="24"/>
        <v>Never Purchase</v>
      </c>
      <c r="L815">
        <v>0</v>
      </c>
      <c r="M815">
        <v>0</v>
      </c>
      <c r="N815">
        <v>0</v>
      </c>
      <c r="O815">
        <v>0</v>
      </c>
      <c r="P815" t="s">
        <v>65</v>
      </c>
      <c r="Q815" t="s">
        <v>54</v>
      </c>
      <c r="R815" t="s">
        <v>48</v>
      </c>
      <c r="S815">
        <v>22</v>
      </c>
      <c r="T815" t="s">
        <v>70</v>
      </c>
      <c r="U815" t="s">
        <v>50</v>
      </c>
      <c r="V815" t="s">
        <v>56</v>
      </c>
      <c r="W815" t="s">
        <v>96</v>
      </c>
      <c r="X815">
        <v>0</v>
      </c>
      <c r="Y815">
        <v>0</v>
      </c>
      <c r="Z815">
        <v>0</v>
      </c>
      <c r="AA815">
        <v>0</v>
      </c>
      <c r="AB815">
        <v>0</v>
      </c>
      <c r="AC815" s="3">
        <v>44962</v>
      </c>
      <c r="AD815" s="2" t="str">
        <f t="shared" si="25"/>
        <v>Contacted</v>
      </c>
      <c r="AE815">
        <v>8</v>
      </c>
      <c r="AF815" t="s">
        <v>38</v>
      </c>
      <c r="AG815" t="b">
        <v>0</v>
      </c>
      <c r="AH815" t="b">
        <v>0</v>
      </c>
      <c r="AI815" t="str">
        <f ca="1">IF(OR(Table1[[#This Row],[is_active]]="FALSE",Table1[[#This Row],[Days_Since_Last_Purchase]]&gt;90),"Churned","Active")</f>
        <v>Churned</v>
      </c>
    </row>
    <row r="816" spans="1:35" x14ac:dyDescent="0.25">
      <c r="A816" t="s">
        <v>888</v>
      </c>
      <c r="B816" s="1">
        <v>44966</v>
      </c>
      <c r="C816" t="str">
        <f>TEXT(Table1[[#This Row],[signup_date]],"yyyy")</f>
        <v>2023</v>
      </c>
      <c r="D816" t="str">
        <f>TEXT(Table1[[#This Row],[signup_date]],"mmm")</f>
        <v>Feb</v>
      </c>
      <c r="E816" s="3">
        <v>45302</v>
      </c>
      <c r="F816" s="3">
        <v>45468</v>
      </c>
      <c r="G816" s="3" t="str">
        <f>TEXT(Table1[[#This Row],[last_purchase_date]],"yyyy")</f>
        <v>2024</v>
      </c>
      <c r="H816" s="2">
        <f ca="1">IFERROR(TODAY()-Table1[[#This Row],[signup_date]]," - ")</f>
        <v>1014</v>
      </c>
      <c r="I816" s="2">
        <f ca="1">IFERROR(TODAY()-Table1[[#This Row],[last_purchase_date]]," - ")</f>
        <v>512</v>
      </c>
      <c r="J816" s="2">
        <f ca="1">IFERROR(1/Table1[[#This Row],[Days_Since_Last_Purchase]],0)</f>
        <v>1.953125E-3</v>
      </c>
      <c r="K816" s="3" t="str">
        <f t="shared" si="24"/>
        <v>Has Purchased</v>
      </c>
      <c r="L816">
        <v>3</v>
      </c>
      <c r="M816">
        <v>3.43</v>
      </c>
      <c r="N816">
        <v>1.1399999999999999</v>
      </c>
      <c r="O816">
        <v>1.01</v>
      </c>
      <c r="P816" t="s">
        <v>31</v>
      </c>
      <c r="Q816" t="s">
        <v>60</v>
      </c>
      <c r="R816" t="s">
        <v>33</v>
      </c>
      <c r="S816">
        <v>38</v>
      </c>
      <c r="T816" t="s">
        <v>34</v>
      </c>
      <c r="U816" t="s">
        <v>50</v>
      </c>
      <c r="V816" t="s">
        <v>67</v>
      </c>
      <c r="W816" t="s">
        <v>72</v>
      </c>
      <c r="X816">
        <v>0</v>
      </c>
      <c r="Y816">
        <v>0</v>
      </c>
      <c r="Z816">
        <v>1</v>
      </c>
      <c r="AA816">
        <v>0</v>
      </c>
      <c r="AB816">
        <v>0</v>
      </c>
      <c r="AC816" s="3">
        <v>45184</v>
      </c>
      <c r="AD816" s="2" t="str">
        <f t="shared" si="25"/>
        <v>Contacted</v>
      </c>
      <c r="AE816">
        <v>0</v>
      </c>
      <c r="AF816" t="s">
        <v>52</v>
      </c>
      <c r="AG816" t="b">
        <v>0</v>
      </c>
      <c r="AH816" t="b">
        <v>1</v>
      </c>
      <c r="AI816" t="str">
        <f ca="1">IF(OR(Table1[[#This Row],[is_active]]="FALSE",Table1[[#This Row],[Days_Since_Last_Purchase]]&gt;90),"Churned","Active")</f>
        <v>Churned</v>
      </c>
    </row>
    <row r="817" spans="1:35" x14ac:dyDescent="0.25">
      <c r="A817" t="s">
        <v>889</v>
      </c>
      <c r="B817" s="1">
        <v>44724</v>
      </c>
      <c r="C817" t="str">
        <f>TEXT(Table1[[#This Row],[signup_date]],"yyyy")</f>
        <v>2022</v>
      </c>
      <c r="D817" t="str">
        <f>TEXT(Table1[[#This Row],[signup_date]],"mmm")</f>
        <v>Jun</v>
      </c>
      <c r="E817" s="3">
        <v>44941</v>
      </c>
      <c r="F817" s="3">
        <v>45452</v>
      </c>
      <c r="G817" s="3" t="str">
        <f>TEXT(Table1[[#This Row],[last_purchase_date]],"yyyy")</f>
        <v>2024</v>
      </c>
      <c r="H817" s="2">
        <f ca="1">IFERROR(TODAY()-Table1[[#This Row],[signup_date]]," - ")</f>
        <v>1256</v>
      </c>
      <c r="I817" s="2">
        <f ca="1">IFERROR(TODAY()-Table1[[#This Row],[last_purchase_date]]," - ")</f>
        <v>528</v>
      </c>
      <c r="J817" s="2">
        <f ca="1">IFERROR(1/Table1[[#This Row],[Days_Since_Last_Purchase]],0)</f>
        <v>1.893939393939394E-3</v>
      </c>
      <c r="K817" s="3" t="str">
        <f t="shared" si="24"/>
        <v>Has Purchased</v>
      </c>
      <c r="L817">
        <v>3</v>
      </c>
      <c r="M817">
        <v>105.34</v>
      </c>
      <c r="N817">
        <v>35.11</v>
      </c>
      <c r="O817">
        <v>34.130000000000003</v>
      </c>
      <c r="P817" t="s">
        <v>40</v>
      </c>
      <c r="Q817" t="s">
        <v>88</v>
      </c>
      <c r="R817" t="s">
        <v>42</v>
      </c>
      <c r="S817">
        <v>32</v>
      </c>
      <c r="T817" t="s">
        <v>34</v>
      </c>
      <c r="U817" t="s">
        <v>43</v>
      </c>
      <c r="V817" t="s">
        <v>56</v>
      </c>
      <c r="W817" t="s">
        <v>85</v>
      </c>
      <c r="X817">
        <v>0</v>
      </c>
      <c r="Y817">
        <v>2</v>
      </c>
      <c r="Z817">
        <v>0</v>
      </c>
      <c r="AA817">
        <v>0</v>
      </c>
      <c r="AB817">
        <v>3</v>
      </c>
      <c r="AC817" s="3">
        <v>44850</v>
      </c>
      <c r="AD817" s="2" t="str">
        <f t="shared" si="25"/>
        <v>Contacted</v>
      </c>
      <c r="AE817">
        <v>1</v>
      </c>
      <c r="AF817" t="s">
        <v>38</v>
      </c>
      <c r="AG817" t="b">
        <v>1</v>
      </c>
      <c r="AH817" t="b">
        <v>0</v>
      </c>
      <c r="AI817" t="str">
        <f ca="1">IF(OR(Table1[[#This Row],[is_active]]="FALSE",Table1[[#This Row],[Days_Since_Last_Purchase]]&gt;90),"Churned","Active")</f>
        <v>Churned</v>
      </c>
    </row>
    <row r="818" spans="1:35" x14ac:dyDescent="0.25">
      <c r="A818" t="s">
        <v>890</v>
      </c>
      <c r="B818" s="1">
        <v>45245</v>
      </c>
      <c r="C818" t="str">
        <f>TEXT(Table1[[#This Row],[signup_date]],"yyyy")</f>
        <v>2023</v>
      </c>
      <c r="D818" t="str">
        <f>TEXT(Table1[[#This Row],[signup_date]],"mmm")</f>
        <v>Nov</v>
      </c>
      <c r="E818" s="3">
        <v>45530</v>
      </c>
      <c r="F818" s="3">
        <v>45771</v>
      </c>
      <c r="G818" s="3" t="str">
        <f>TEXT(Table1[[#This Row],[last_purchase_date]],"yyyy")</f>
        <v>2025</v>
      </c>
      <c r="H818" s="2">
        <f ca="1">IFERROR(TODAY()-Table1[[#This Row],[signup_date]]," - ")</f>
        <v>735</v>
      </c>
      <c r="I818" s="2">
        <f ca="1">IFERROR(TODAY()-Table1[[#This Row],[last_purchase_date]]," - ")</f>
        <v>209</v>
      </c>
      <c r="J818" s="2">
        <f ca="1">IFERROR(1/Table1[[#This Row],[Days_Since_Last_Purchase]],0)</f>
        <v>4.7846889952153108E-3</v>
      </c>
      <c r="K818" s="3" t="str">
        <f t="shared" si="24"/>
        <v>Has Purchased</v>
      </c>
      <c r="L818">
        <v>3</v>
      </c>
      <c r="M818">
        <v>204.43</v>
      </c>
      <c r="N818">
        <v>68.14</v>
      </c>
      <c r="O818">
        <v>21.27</v>
      </c>
      <c r="P818" t="s">
        <v>31</v>
      </c>
      <c r="Q818" t="s">
        <v>62</v>
      </c>
      <c r="R818" t="s">
        <v>48</v>
      </c>
      <c r="S818">
        <v>35</v>
      </c>
      <c r="T818" t="s">
        <v>34</v>
      </c>
      <c r="U818" t="s">
        <v>35</v>
      </c>
      <c r="V818" t="s">
        <v>35</v>
      </c>
      <c r="W818" t="s">
        <v>51</v>
      </c>
      <c r="X818">
        <v>1</v>
      </c>
      <c r="Y818">
        <v>0</v>
      </c>
      <c r="Z818">
        <v>0</v>
      </c>
      <c r="AA818">
        <v>0</v>
      </c>
      <c r="AB818">
        <v>2</v>
      </c>
      <c r="AC818" s="2" t="s">
        <v>2542</v>
      </c>
      <c r="AD818" s="2" t="str">
        <f t="shared" si="25"/>
        <v>Never Contacted</v>
      </c>
      <c r="AE818">
        <v>1</v>
      </c>
      <c r="AF818" t="s">
        <v>38</v>
      </c>
      <c r="AG818" t="b">
        <v>1</v>
      </c>
      <c r="AH818" t="b">
        <v>0</v>
      </c>
      <c r="AI818" t="str">
        <f ca="1">IF(OR(Table1[[#This Row],[is_active]]="FALSE",Table1[[#This Row],[Days_Since_Last_Purchase]]&gt;90),"Churned","Active")</f>
        <v>Churned</v>
      </c>
    </row>
    <row r="819" spans="1:35" x14ac:dyDescent="0.25">
      <c r="A819" t="s">
        <v>891</v>
      </c>
      <c r="B819" s="1">
        <v>45270</v>
      </c>
      <c r="C819" t="str">
        <f>TEXT(Table1[[#This Row],[signup_date]],"yyyy")</f>
        <v>2023</v>
      </c>
      <c r="D819" t="str">
        <f>TEXT(Table1[[#This Row],[signup_date]],"mmm")</f>
        <v>Dec</v>
      </c>
      <c r="E819" s="3">
        <v>45882</v>
      </c>
      <c r="F819" s="3">
        <v>45893</v>
      </c>
      <c r="G819" s="3" t="str">
        <f>TEXT(Table1[[#This Row],[last_purchase_date]],"yyyy")</f>
        <v>2025</v>
      </c>
      <c r="H819" s="2">
        <f ca="1">IFERROR(TODAY()-Table1[[#This Row],[signup_date]]," - ")</f>
        <v>710</v>
      </c>
      <c r="I819" s="2">
        <f ca="1">IFERROR(TODAY()-Table1[[#This Row],[last_purchase_date]]," - ")</f>
        <v>87</v>
      </c>
      <c r="J819" s="2">
        <f ca="1">IFERROR(1/Table1[[#This Row],[Days_Since_Last_Purchase]],0)</f>
        <v>1.1494252873563218E-2</v>
      </c>
      <c r="K819" s="3" t="str">
        <f t="shared" si="24"/>
        <v>Has Purchased</v>
      </c>
      <c r="L819">
        <v>5</v>
      </c>
      <c r="M819">
        <v>273.73</v>
      </c>
      <c r="N819">
        <v>54.75</v>
      </c>
      <c r="O819">
        <v>45.52</v>
      </c>
      <c r="P819" t="s">
        <v>59</v>
      </c>
      <c r="Q819" t="s">
        <v>76</v>
      </c>
      <c r="R819" t="s">
        <v>48</v>
      </c>
      <c r="S819">
        <v>31</v>
      </c>
      <c r="T819" t="s">
        <v>34</v>
      </c>
      <c r="U819" t="s">
        <v>90</v>
      </c>
      <c r="V819" t="s">
        <v>56</v>
      </c>
      <c r="W819" t="s">
        <v>45</v>
      </c>
      <c r="X819">
        <v>0</v>
      </c>
      <c r="Y819">
        <v>0</v>
      </c>
      <c r="Z819">
        <v>0</v>
      </c>
      <c r="AA819">
        <v>0</v>
      </c>
      <c r="AB819">
        <v>1</v>
      </c>
      <c r="AC819" s="3">
        <v>45432</v>
      </c>
      <c r="AD819" s="2" t="str">
        <f t="shared" si="25"/>
        <v>Contacted</v>
      </c>
      <c r="AE819">
        <v>0</v>
      </c>
      <c r="AF819" t="s">
        <v>73</v>
      </c>
      <c r="AG819" t="b">
        <v>1</v>
      </c>
      <c r="AH819" t="b">
        <v>1</v>
      </c>
      <c r="AI819" t="str">
        <f ca="1">IF(OR(Table1[[#This Row],[is_active]]="FALSE",Table1[[#This Row],[Days_Since_Last_Purchase]]&gt;90),"Churned","Active")</f>
        <v>Active</v>
      </c>
    </row>
    <row r="820" spans="1:35" x14ac:dyDescent="0.25">
      <c r="A820" t="s">
        <v>892</v>
      </c>
      <c r="B820" s="1">
        <v>44551</v>
      </c>
      <c r="C820" t="str">
        <f>TEXT(Table1[[#This Row],[signup_date]],"yyyy")</f>
        <v>2021</v>
      </c>
      <c r="D820" t="str">
        <f>TEXT(Table1[[#This Row],[signup_date]],"mmm")</f>
        <v>Dec</v>
      </c>
      <c r="E820" s="3">
        <v>45467</v>
      </c>
      <c r="F820" s="3">
        <v>45732</v>
      </c>
      <c r="G820" s="3" t="str">
        <f>TEXT(Table1[[#This Row],[last_purchase_date]],"yyyy")</f>
        <v>2025</v>
      </c>
      <c r="H820" s="2">
        <f ca="1">IFERROR(TODAY()-Table1[[#This Row],[signup_date]]," - ")</f>
        <v>1429</v>
      </c>
      <c r="I820" s="2">
        <f ca="1">IFERROR(TODAY()-Table1[[#This Row],[last_purchase_date]]," - ")</f>
        <v>248</v>
      </c>
      <c r="J820" s="2">
        <f ca="1">IFERROR(1/Table1[[#This Row],[Days_Since_Last_Purchase]],0)</f>
        <v>4.0322580645161289E-3</v>
      </c>
      <c r="K820" s="3" t="str">
        <f t="shared" si="24"/>
        <v>Has Purchased</v>
      </c>
      <c r="L820">
        <v>3</v>
      </c>
      <c r="M820">
        <v>394.69</v>
      </c>
      <c r="N820">
        <v>131.56</v>
      </c>
      <c r="O820">
        <v>89.33</v>
      </c>
      <c r="P820" t="s">
        <v>65</v>
      </c>
      <c r="Q820" t="s">
        <v>95</v>
      </c>
      <c r="R820" t="s">
        <v>48</v>
      </c>
      <c r="S820">
        <v>36</v>
      </c>
      <c r="T820" t="s">
        <v>34</v>
      </c>
      <c r="U820" t="s">
        <v>43</v>
      </c>
      <c r="V820" t="s">
        <v>56</v>
      </c>
      <c r="W820" t="s">
        <v>100</v>
      </c>
      <c r="X820">
        <v>0</v>
      </c>
      <c r="Y820">
        <v>0</v>
      </c>
      <c r="Z820">
        <v>0</v>
      </c>
      <c r="AA820">
        <v>0</v>
      </c>
      <c r="AB820">
        <v>1</v>
      </c>
      <c r="AC820" s="3">
        <v>45395</v>
      </c>
      <c r="AD820" s="2" t="str">
        <f t="shared" si="25"/>
        <v>Contacted</v>
      </c>
      <c r="AE820">
        <v>6</v>
      </c>
      <c r="AF820" t="s">
        <v>38</v>
      </c>
      <c r="AG820" t="b">
        <v>1</v>
      </c>
      <c r="AH820" t="b">
        <v>0</v>
      </c>
      <c r="AI820" t="str">
        <f ca="1">IF(OR(Table1[[#This Row],[is_active]]="FALSE",Table1[[#This Row],[Days_Since_Last_Purchase]]&gt;90),"Churned","Active")</f>
        <v>Churned</v>
      </c>
    </row>
    <row r="821" spans="1:35" x14ac:dyDescent="0.25">
      <c r="A821" t="s">
        <v>893</v>
      </c>
      <c r="B821" s="1">
        <v>45312</v>
      </c>
      <c r="C821" t="str">
        <f>TEXT(Table1[[#This Row],[signup_date]],"yyyy")</f>
        <v>2024</v>
      </c>
      <c r="D821" t="str">
        <f>TEXT(Table1[[#This Row],[signup_date]],"mmm")</f>
        <v>Jan</v>
      </c>
      <c r="E821" s="3" t="s">
        <v>2542</v>
      </c>
      <c r="F821" s="3" t="s">
        <v>2542</v>
      </c>
      <c r="G821" s="3" t="str">
        <f>TEXT(Table1[[#This Row],[last_purchase_date]],"yyyy")</f>
        <v>-</v>
      </c>
      <c r="H821" s="2">
        <f ca="1">IFERROR(TODAY()-Table1[[#This Row],[signup_date]]," - ")</f>
        <v>668</v>
      </c>
      <c r="I821" s="2" t="str">
        <f ca="1">IFERROR(TODAY()-Table1[[#This Row],[last_purchase_date]]," - ")</f>
        <v xml:space="preserve"> - </v>
      </c>
      <c r="J821" s="2">
        <f ca="1">IFERROR(1/Table1[[#This Row],[Days_Since_Last_Purchase]],0)</f>
        <v>0</v>
      </c>
      <c r="K821" s="3" t="str">
        <f t="shared" si="24"/>
        <v>Never Purchase</v>
      </c>
      <c r="L821">
        <v>0</v>
      </c>
      <c r="M821">
        <v>0</v>
      </c>
      <c r="N821">
        <v>0</v>
      </c>
      <c r="O821">
        <v>0</v>
      </c>
      <c r="P821" t="s">
        <v>40</v>
      </c>
      <c r="Q821" t="s">
        <v>54</v>
      </c>
      <c r="R821" t="s">
        <v>33</v>
      </c>
      <c r="S821">
        <v>34</v>
      </c>
      <c r="T821" t="s">
        <v>34</v>
      </c>
      <c r="U821" t="s">
        <v>50</v>
      </c>
      <c r="V821" t="s">
        <v>67</v>
      </c>
      <c r="W821" t="s">
        <v>100</v>
      </c>
      <c r="X821">
        <v>0</v>
      </c>
      <c r="Y821">
        <v>0</v>
      </c>
      <c r="Z821">
        <v>0</v>
      </c>
      <c r="AA821">
        <v>0</v>
      </c>
      <c r="AB821">
        <v>0</v>
      </c>
      <c r="AC821" s="3">
        <v>45453</v>
      </c>
      <c r="AD821" s="2" t="str">
        <f t="shared" si="25"/>
        <v>Contacted</v>
      </c>
      <c r="AE821">
        <v>0</v>
      </c>
      <c r="AF821" t="s">
        <v>73</v>
      </c>
      <c r="AG821" t="b">
        <v>1</v>
      </c>
      <c r="AH821" t="b">
        <v>0</v>
      </c>
      <c r="AI821" t="str">
        <f ca="1">IF(OR(Table1[[#This Row],[is_active]]="FALSE",Table1[[#This Row],[Days_Since_Last_Purchase]]&gt;90),"Churned","Active")</f>
        <v>Churned</v>
      </c>
    </row>
    <row r="822" spans="1:35" x14ac:dyDescent="0.25">
      <c r="A822" t="s">
        <v>894</v>
      </c>
      <c r="B822" s="1">
        <v>45107</v>
      </c>
      <c r="C822" t="str">
        <f>TEXT(Table1[[#This Row],[signup_date]],"yyyy")</f>
        <v>2023</v>
      </c>
      <c r="D822" t="str">
        <f>TEXT(Table1[[#This Row],[signup_date]],"mmm")</f>
        <v>Jun</v>
      </c>
      <c r="E822" s="3">
        <v>45548</v>
      </c>
      <c r="F822" s="3">
        <v>45560</v>
      </c>
      <c r="G822" s="3" t="str">
        <f>TEXT(Table1[[#This Row],[last_purchase_date]],"yyyy")</f>
        <v>2024</v>
      </c>
      <c r="H822" s="2">
        <f ca="1">IFERROR(TODAY()-Table1[[#This Row],[signup_date]]," - ")</f>
        <v>873</v>
      </c>
      <c r="I822" s="2">
        <f ca="1">IFERROR(TODAY()-Table1[[#This Row],[last_purchase_date]]," - ")</f>
        <v>420</v>
      </c>
      <c r="J822" s="2">
        <f ca="1">IFERROR(1/Table1[[#This Row],[Days_Since_Last_Purchase]],0)</f>
        <v>2.3809523809523812E-3</v>
      </c>
      <c r="K822" s="3" t="str">
        <f t="shared" si="24"/>
        <v>Has Purchased</v>
      </c>
      <c r="L822">
        <v>1</v>
      </c>
      <c r="M822">
        <v>36.72</v>
      </c>
      <c r="N822">
        <v>36.72</v>
      </c>
      <c r="O822">
        <v>8</v>
      </c>
      <c r="P822" t="s">
        <v>47</v>
      </c>
      <c r="Q822" t="s">
        <v>95</v>
      </c>
      <c r="R822" t="s">
        <v>33</v>
      </c>
      <c r="S822">
        <v>39</v>
      </c>
      <c r="T822" t="s">
        <v>34</v>
      </c>
      <c r="U822" t="s">
        <v>55</v>
      </c>
      <c r="V822" t="s">
        <v>56</v>
      </c>
      <c r="W822" t="s">
        <v>85</v>
      </c>
      <c r="X822">
        <v>0</v>
      </c>
      <c r="Y822">
        <v>0</v>
      </c>
      <c r="Z822">
        <v>0</v>
      </c>
      <c r="AA822">
        <v>0</v>
      </c>
      <c r="AB822">
        <v>1</v>
      </c>
      <c r="AC822" s="3">
        <v>45354</v>
      </c>
      <c r="AD822" s="2" t="str">
        <f t="shared" si="25"/>
        <v>Contacted</v>
      </c>
      <c r="AE822">
        <v>1</v>
      </c>
      <c r="AF822" t="s">
        <v>52</v>
      </c>
      <c r="AG822" t="b">
        <v>1</v>
      </c>
      <c r="AH822" t="b">
        <v>0</v>
      </c>
      <c r="AI822" t="str">
        <f ca="1">IF(OR(Table1[[#This Row],[is_active]]="FALSE",Table1[[#This Row],[Days_Since_Last_Purchase]]&gt;90),"Churned","Active")</f>
        <v>Churned</v>
      </c>
    </row>
    <row r="823" spans="1:35" x14ac:dyDescent="0.25">
      <c r="A823" t="s">
        <v>895</v>
      </c>
      <c r="B823" s="1">
        <v>45500</v>
      </c>
      <c r="C823" t="str">
        <f>TEXT(Table1[[#This Row],[signup_date]],"yyyy")</f>
        <v>2024</v>
      </c>
      <c r="D823" t="str">
        <f>TEXT(Table1[[#This Row],[signup_date]],"mmm")</f>
        <v>Jul</v>
      </c>
      <c r="E823" s="3">
        <v>45780</v>
      </c>
      <c r="F823" s="3">
        <v>45879</v>
      </c>
      <c r="G823" s="3" t="str">
        <f>TEXT(Table1[[#This Row],[last_purchase_date]],"yyyy")</f>
        <v>2025</v>
      </c>
      <c r="H823" s="2">
        <f ca="1">IFERROR(TODAY()-Table1[[#This Row],[signup_date]]," - ")</f>
        <v>480</v>
      </c>
      <c r="I823" s="2">
        <f ca="1">IFERROR(TODAY()-Table1[[#This Row],[last_purchase_date]]," - ")</f>
        <v>101</v>
      </c>
      <c r="J823" s="2">
        <f ca="1">IFERROR(1/Table1[[#This Row],[Days_Since_Last_Purchase]],0)</f>
        <v>9.9009900990099011E-3</v>
      </c>
      <c r="K823" s="3" t="str">
        <f t="shared" si="24"/>
        <v>Has Purchased</v>
      </c>
      <c r="L823">
        <v>3</v>
      </c>
      <c r="M823">
        <v>18.8</v>
      </c>
      <c r="N823">
        <v>6.27</v>
      </c>
      <c r="O823">
        <v>3.57</v>
      </c>
      <c r="P823" t="s">
        <v>87</v>
      </c>
      <c r="Q823" t="s">
        <v>32</v>
      </c>
      <c r="R823" t="s">
        <v>48</v>
      </c>
      <c r="S823">
        <v>48</v>
      </c>
      <c r="T823" t="s">
        <v>34</v>
      </c>
      <c r="U823" t="s">
        <v>90</v>
      </c>
      <c r="V823" t="s">
        <v>56</v>
      </c>
      <c r="W823" t="s">
        <v>36</v>
      </c>
      <c r="X823">
        <v>1</v>
      </c>
      <c r="Y823">
        <v>0</v>
      </c>
      <c r="Z823">
        <v>0</v>
      </c>
      <c r="AA823">
        <v>0</v>
      </c>
      <c r="AB823">
        <v>0</v>
      </c>
      <c r="AC823" s="3">
        <v>45751</v>
      </c>
      <c r="AD823" s="2" t="str">
        <f t="shared" si="25"/>
        <v>Contacted</v>
      </c>
      <c r="AE823">
        <v>0</v>
      </c>
      <c r="AF823" t="s">
        <v>38</v>
      </c>
      <c r="AG823" t="b">
        <v>1</v>
      </c>
      <c r="AH823" t="b">
        <v>0</v>
      </c>
      <c r="AI823" t="str">
        <f ca="1">IF(OR(Table1[[#This Row],[is_active]]="FALSE",Table1[[#This Row],[Days_Since_Last_Purchase]]&gt;90),"Churned","Active")</f>
        <v>Churned</v>
      </c>
    </row>
    <row r="824" spans="1:35" x14ac:dyDescent="0.25">
      <c r="A824" t="s">
        <v>896</v>
      </c>
      <c r="B824" s="1">
        <v>44838</v>
      </c>
      <c r="C824" t="str">
        <f>TEXT(Table1[[#This Row],[signup_date]],"yyyy")</f>
        <v>2022</v>
      </c>
      <c r="D824" t="str">
        <f>TEXT(Table1[[#This Row],[signup_date]],"mmm")</f>
        <v>Oct</v>
      </c>
      <c r="E824" s="3">
        <v>45687</v>
      </c>
      <c r="F824" s="3">
        <v>45791</v>
      </c>
      <c r="G824" s="3" t="str">
        <f>TEXT(Table1[[#This Row],[last_purchase_date]],"yyyy")</f>
        <v>2025</v>
      </c>
      <c r="H824" s="2">
        <f ca="1">IFERROR(TODAY()-Table1[[#This Row],[signup_date]]," - ")</f>
        <v>1142</v>
      </c>
      <c r="I824" s="2">
        <f ca="1">IFERROR(TODAY()-Table1[[#This Row],[last_purchase_date]]," - ")</f>
        <v>189</v>
      </c>
      <c r="J824" s="2">
        <f ca="1">IFERROR(1/Table1[[#This Row],[Days_Since_Last_Purchase]],0)</f>
        <v>5.2910052910052907E-3</v>
      </c>
      <c r="K824" s="3" t="str">
        <f t="shared" si="24"/>
        <v>Has Purchased</v>
      </c>
      <c r="L824">
        <v>2</v>
      </c>
      <c r="M824">
        <v>105.67</v>
      </c>
      <c r="N824">
        <v>52.84</v>
      </c>
      <c r="O824">
        <v>58.16</v>
      </c>
      <c r="P824" t="s">
        <v>87</v>
      </c>
      <c r="Q824" t="s">
        <v>54</v>
      </c>
      <c r="R824" t="s">
        <v>48</v>
      </c>
      <c r="S824">
        <v>27</v>
      </c>
      <c r="T824" t="s">
        <v>70</v>
      </c>
      <c r="U824" t="s">
        <v>82</v>
      </c>
      <c r="V824" t="s">
        <v>44</v>
      </c>
      <c r="W824" t="s">
        <v>72</v>
      </c>
      <c r="X824">
        <v>0</v>
      </c>
      <c r="Y824">
        <v>0</v>
      </c>
      <c r="Z824">
        <v>0</v>
      </c>
      <c r="AA824">
        <v>0</v>
      </c>
      <c r="AB824">
        <v>1</v>
      </c>
      <c r="AC824" s="3">
        <v>45457</v>
      </c>
      <c r="AD824" s="2" t="str">
        <f t="shared" si="25"/>
        <v>Contacted</v>
      </c>
      <c r="AE824">
        <v>0</v>
      </c>
      <c r="AF824" t="s">
        <v>73</v>
      </c>
      <c r="AG824" t="b">
        <v>1</v>
      </c>
      <c r="AH824" t="b">
        <v>0</v>
      </c>
      <c r="AI824" t="str">
        <f ca="1">IF(OR(Table1[[#This Row],[is_active]]="FALSE",Table1[[#This Row],[Days_Since_Last_Purchase]]&gt;90),"Churned","Active")</f>
        <v>Churned</v>
      </c>
    </row>
    <row r="825" spans="1:35" x14ac:dyDescent="0.25">
      <c r="A825" t="s">
        <v>897</v>
      </c>
      <c r="B825" s="1">
        <v>45538</v>
      </c>
      <c r="C825" t="str">
        <f>TEXT(Table1[[#This Row],[signup_date]],"yyyy")</f>
        <v>2024</v>
      </c>
      <c r="D825" t="str">
        <f>TEXT(Table1[[#This Row],[signup_date]],"mmm")</f>
        <v>Sep</v>
      </c>
      <c r="E825" s="3">
        <v>45550</v>
      </c>
      <c r="F825" s="3">
        <v>45737</v>
      </c>
      <c r="G825" s="3" t="str">
        <f>TEXT(Table1[[#This Row],[last_purchase_date]],"yyyy")</f>
        <v>2025</v>
      </c>
      <c r="H825" s="2">
        <f ca="1">IFERROR(TODAY()-Table1[[#This Row],[signup_date]]," - ")</f>
        <v>442</v>
      </c>
      <c r="I825" s="2">
        <f ca="1">IFERROR(TODAY()-Table1[[#This Row],[last_purchase_date]]," - ")</f>
        <v>243</v>
      </c>
      <c r="J825" s="2">
        <f ca="1">IFERROR(1/Table1[[#This Row],[Days_Since_Last_Purchase]],0)</f>
        <v>4.11522633744856E-3</v>
      </c>
      <c r="K825" s="3" t="str">
        <f t="shared" si="24"/>
        <v>Has Purchased</v>
      </c>
      <c r="L825">
        <v>1</v>
      </c>
      <c r="M825">
        <v>48.49</v>
      </c>
      <c r="N825">
        <v>48.49</v>
      </c>
      <c r="O825">
        <v>24.89</v>
      </c>
      <c r="P825" t="s">
        <v>31</v>
      </c>
      <c r="Q825" t="s">
        <v>76</v>
      </c>
      <c r="R825" t="s">
        <v>33</v>
      </c>
      <c r="S825">
        <v>21</v>
      </c>
      <c r="T825" t="s">
        <v>70</v>
      </c>
      <c r="U825" t="s">
        <v>90</v>
      </c>
      <c r="V825" t="s">
        <v>35</v>
      </c>
      <c r="W825" t="s">
        <v>96</v>
      </c>
      <c r="X825">
        <v>0</v>
      </c>
      <c r="Y825">
        <v>0</v>
      </c>
      <c r="Z825">
        <v>0</v>
      </c>
      <c r="AA825">
        <v>0</v>
      </c>
      <c r="AB825">
        <v>0</v>
      </c>
      <c r="AC825" s="3">
        <v>45543</v>
      </c>
      <c r="AD825" s="2" t="str">
        <f t="shared" si="25"/>
        <v>Contacted</v>
      </c>
      <c r="AE825">
        <v>0</v>
      </c>
      <c r="AF825" t="s">
        <v>52</v>
      </c>
      <c r="AG825" t="b">
        <v>1</v>
      </c>
      <c r="AH825" t="b">
        <v>1</v>
      </c>
      <c r="AI825" t="str">
        <f ca="1">IF(OR(Table1[[#This Row],[is_active]]="FALSE",Table1[[#This Row],[Days_Since_Last_Purchase]]&gt;90),"Churned","Active")</f>
        <v>Churned</v>
      </c>
    </row>
    <row r="826" spans="1:35" x14ac:dyDescent="0.25">
      <c r="A826" t="s">
        <v>898</v>
      </c>
      <c r="B826" s="1">
        <v>44509</v>
      </c>
      <c r="C826" t="str">
        <f>TEXT(Table1[[#This Row],[signup_date]],"yyyy")</f>
        <v>2021</v>
      </c>
      <c r="D826" t="str">
        <f>TEXT(Table1[[#This Row],[signup_date]],"mmm")</f>
        <v>Nov</v>
      </c>
      <c r="E826" s="3">
        <v>45231</v>
      </c>
      <c r="F826" s="3">
        <v>45539</v>
      </c>
      <c r="G826" s="3" t="str">
        <f>TEXT(Table1[[#This Row],[last_purchase_date]],"yyyy")</f>
        <v>2024</v>
      </c>
      <c r="H826" s="2">
        <f ca="1">IFERROR(TODAY()-Table1[[#This Row],[signup_date]]," - ")</f>
        <v>1471</v>
      </c>
      <c r="I826" s="2">
        <f ca="1">IFERROR(TODAY()-Table1[[#This Row],[last_purchase_date]]," - ")</f>
        <v>441</v>
      </c>
      <c r="J826" s="2">
        <f ca="1">IFERROR(1/Table1[[#This Row],[Days_Since_Last_Purchase]],0)</f>
        <v>2.2675736961451248E-3</v>
      </c>
      <c r="K826" s="3" t="str">
        <f t="shared" si="24"/>
        <v>Has Purchased</v>
      </c>
      <c r="L826">
        <v>4</v>
      </c>
      <c r="M826">
        <v>290.48</v>
      </c>
      <c r="N826">
        <v>72.62</v>
      </c>
      <c r="O826">
        <v>48.14</v>
      </c>
      <c r="P826" t="s">
        <v>40</v>
      </c>
      <c r="Q826" t="s">
        <v>76</v>
      </c>
      <c r="R826" t="s">
        <v>48</v>
      </c>
      <c r="S826">
        <v>45</v>
      </c>
      <c r="T826" t="s">
        <v>34</v>
      </c>
      <c r="U826" t="s">
        <v>55</v>
      </c>
      <c r="V826" t="s">
        <v>67</v>
      </c>
      <c r="W826" t="s">
        <v>45</v>
      </c>
      <c r="X826">
        <v>0</v>
      </c>
      <c r="Y826">
        <v>0</v>
      </c>
      <c r="Z826">
        <v>0</v>
      </c>
      <c r="AA826">
        <v>0</v>
      </c>
      <c r="AB826">
        <v>2</v>
      </c>
      <c r="AC826" s="2" t="s">
        <v>2542</v>
      </c>
      <c r="AD826" s="2" t="str">
        <f t="shared" si="25"/>
        <v>Never Contacted</v>
      </c>
      <c r="AE826">
        <v>0</v>
      </c>
      <c r="AF826" t="s">
        <v>73</v>
      </c>
      <c r="AG826" t="b">
        <v>1</v>
      </c>
      <c r="AH826" t="b">
        <v>0</v>
      </c>
      <c r="AI826" t="str">
        <f ca="1">IF(OR(Table1[[#This Row],[is_active]]="FALSE",Table1[[#This Row],[Days_Since_Last_Purchase]]&gt;90),"Churned","Active")</f>
        <v>Churned</v>
      </c>
    </row>
    <row r="827" spans="1:35" x14ac:dyDescent="0.25">
      <c r="A827" t="s">
        <v>899</v>
      </c>
      <c r="B827" s="1">
        <v>43971</v>
      </c>
      <c r="C827" t="str">
        <f>TEXT(Table1[[#This Row],[signup_date]],"yyyy")</f>
        <v>2020</v>
      </c>
      <c r="D827" t="str">
        <f>TEXT(Table1[[#This Row],[signup_date]],"mmm")</f>
        <v>May</v>
      </c>
      <c r="E827" s="3">
        <v>44279</v>
      </c>
      <c r="F827" s="3">
        <v>45807</v>
      </c>
      <c r="G827" s="3" t="str">
        <f>TEXT(Table1[[#This Row],[last_purchase_date]],"yyyy")</f>
        <v>2025</v>
      </c>
      <c r="H827" s="2">
        <f ca="1">IFERROR(TODAY()-Table1[[#This Row],[signup_date]]," - ")</f>
        <v>2009</v>
      </c>
      <c r="I827" s="2">
        <f ca="1">IFERROR(TODAY()-Table1[[#This Row],[last_purchase_date]]," - ")</f>
        <v>173</v>
      </c>
      <c r="J827" s="2">
        <f ca="1">IFERROR(1/Table1[[#This Row],[Days_Since_Last_Purchase]],0)</f>
        <v>5.7803468208092483E-3</v>
      </c>
      <c r="K827" s="3" t="str">
        <f t="shared" si="24"/>
        <v>Has Purchased</v>
      </c>
      <c r="L827">
        <v>5</v>
      </c>
      <c r="M827">
        <v>184.01</v>
      </c>
      <c r="N827">
        <v>36.799999999999997</v>
      </c>
      <c r="O827">
        <v>12.92</v>
      </c>
      <c r="P827" t="s">
        <v>59</v>
      </c>
      <c r="Q827" t="s">
        <v>95</v>
      </c>
      <c r="R827" t="s">
        <v>48</v>
      </c>
      <c r="S827">
        <v>25</v>
      </c>
      <c r="T827" t="s">
        <v>70</v>
      </c>
      <c r="U827" t="s">
        <v>82</v>
      </c>
      <c r="V827" t="s">
        <v>35</v>
      </c>
      <c r="W827" t="s">
        <v>36</v>
      </c>
      <c r="X827">
        <v>0</v>
      </c>
      <c r="Y827">
        <v>0</v>
      </c>
      <c r="Z827">
        <v>0</v>
      </c>
      <c r="AA827">
        <v>0</v>
      </c>
      <c r="AB827">
        <v>1</v>
      </c>
      <c r="AC827" s="3">
        <v>45294</v>
      </c>
      <c r="AD827" s="2" t="str">
        <f t="shared" si="25"/>
        <v>Contacted</v>
      </c>
      <c r="AE827">
        <v>0</v>
      </c>
      <c r="AF827" t="s">
        <v>73</v>
      </c>
      <c r="AG827" t="b">
        <v>0</v>
      </c>
      <c r="AH827" t="b">
        <v>1</v>
      </c>
      <c r="AI827" t="str">
        <f ca="1">IF(OR(Table1[[#This Row],[is_active]]="FALSE",Table1[[#This Row],[Days_Since_Last_Purchase]]&gt;90),"Churned","Active")</f>
        <v>Churned</v>
      </c>
    </row>
    <row r="828" spans="1:35" x14ac:dyDescent="0.25">
      <c r="A828" t="s">
        <v>900</v>
      </c>
      <c r="B828" s="1">
        <v>45214</v>
      </c>
      <c r="C828" t="str">
        <f>TEXT(Table1[[#This Row],[signup_date]],"yyyy")</f>
        <v>2023</v>
      </c>
      <c r="D828" t="str">
        <f>TEXT(Table1[[#This Row],[signup_date]],"mmm")</f>
        <v>Oct</v>
      </c>
      <c r="E828" s="3">
        <v>45929</v>
      </c>
      <c r="F828" s="3">
        <v>45935</v>
      </c>
      <c r="G828" s="3" t="str">
        <f>TEXT(Table1[[#This Row],[last_purchase_date]],"yyyy")</f>
        <v>2025</v>
      </c>
      <c r="H828" s="2">
        <f ca="1">IFERROR(TODAY()-Table1[[#This Row],[signup_date]]," - ")</f>
        <v>766</v>
      </c>
      <c r="I828" s="2">
        <f ca="1">IFERROR(TODAY()-Table1[[#This Row],[last_purchase_date]]," - ")</f>
        <v>45</v>
      </c>
      <c r="J828" s="2">
        <f ca="1">IFERROR(1/Table1[[#This Row],[Days_Since_Last_Purchase]],0)</f>
        <v>2.2222222222222223E-2</v>
      </c>
      <c r="K828" s="3" t="str">
        <f t="shared" si="24"/>
        <v>Has Purchased</v>
      </c>
      <c r="L828">
        <v>4</v>
      </c>
      <c r="M828">
        <v>147.32</v>
      </c>
      <c r="N828">
        <v>36.83</v>
      </c>
      <c r="O828">
        <v>38.6</v>
      </c>
      <c r="P828" t="s">
        <v>59</v>
      </c>
      <c r="Q828" t="s">
        <v>60</v>
      </c>
      <c r="R828" t="s">
        <v>48</v>
      </c>
      <c r="S828">
        <v>16</v>
      </c>
      <c r="T828" t="s">
        <v>49</v>
      </c>
      <c r="U828" t="s">
        <v>90</v>
      </c>
      <c r="V828" t="s">
        <v>56</v>
      </c>
      <c r="W828" t="s">
        <v>96</v>
      </c>
      <c r="X828">
        <v>0</v>
      </c>
      <c r="Y828">
        <v>1</v>
      </c>
      <c r="Z828">
        <v>0</v>
      </c>
      <c r="AA828">
        <v>0</v>
      </c>
      <c r="AB828">
        <v>1</v>
      </c>
      <c r="AC828" s="3">
        <v>45350</v>
      </c>
      <c r="AD828" s="2" t="str">
        <f t="shared" si="25"/>
        <v>Contacted</v>
      </c>
      <c r="AE828">
        <v>0</v>
      </c>
      <c r="AF828" t="s">
        <v>52</v>
      </c>
      <c r="AG828" t="b">
        <v>1</v>
      </c>
      <c r="AH828" t="b">
        <v>0</v>
      </c>
      <c r="AI828" t="str">
        <f ca="1">IF(OR(Table1[[#This Row],[is_active]]="FALSE",Table1[[#This Row],[Days_Since_Last_Purchase]]&gt;90),"Churned","Active")</f>
        <v>Active</v>
      </c>
    </row>
    <row r="829" spans="1:35" x14ac:dyDescent="0.25">
      <c r="A829" t="s">
        <v>901</v>
      </c>
      <c r="B829" s="1">
        <v>43957</v>
      </c>
      <c r="C829" t="str">
        <f>TEXT(Table1[[#This Row],[signup_date]],"yyyy")</f>
        <v>2020</v>
      </c>
      <c r="D829" t="str">
        <f>TEXT(Table1[[#This Row],[signup_date]],"mmm")</f>
        <v>May</v>
      </c>
      <c r="E829" s="3">
        <v>44212</v>
      </c>
      <c r="F829" s="3">
        <v>45204</v>
      </c>
      <c r="G829" s="3" t="str">
        <f>TEXT(Table1[[#This Row],[last_purchase_date]],"yyyy")</f>
        <v>2023</v>
      </c>
      <c r="H829" s="2">
        <f ca="1">IFERROR(TODAY()-Table1[[#This Row],[signup_date]]," - ")</f>
        <v>2023</v>
      </c>
      <c r="I829" s="2">
        <f ca="1">IFERROR(TODAY()-Table1[[#This Row],[last_purchase_date]]," - ")</f>
        <v>776</v>
      </c>
      <c r="J829" s="2">
        <f ca="1">IFERROR(1/Table1[[#This Row],[Days_Since_Last_Purchase]],0)</f>
        <v>1.288659793814433E-3</v>
      </c>
      <c r="K829" s="3" t="str">
        <f t="shared" si="24"/>
        <v>Has Purchased</v>
      </c>
      <c r="L829">
        <v>3</v>
      </c>
      <c r="M829">
        <v>103.99</v>
      </c>
      <c r="N829">
        <v>34.659999999999997</v>
      </c>
      <c r="O829">
        <v>0</v>
      </c>
      <c r="P829" t="s">
        <v>31</v>
      </c>
      <c r="Q829" t="s">
        <v>76</v>
      </c>
      <c r="R829" t="s">
        <v>33</v>
      </c>
      <c r="S829">
        <v>31</v>
      </c>
      <c r="T829" t="s">
        <v>34</v>
      </c>
      <c r="U829" t="s">
        <v>82</v>
      </c>
      <c r="V829" t="s">
        <v>56</v>
      </c>
      <c r="W829" t="s">
        <v>57</v>
      </c>
      <c r="X829">
        <v>1</v>
      </c>
      <c r="Y829">
        <v>0</v>
      </c>
      <c r="Z829">
        <v>0</v>
      </c>
      <c r="AA829">
        <v>0</v>
      </c>
      <c r="AB829">
        <v>1</v>
      </c>
      <c r="AC829" s="3">
        <v>45042</v>
      </c>
      <c r="AD829" s="2" t="str">
        <f t="shared" si="25"/>
        <v>Contacted</v>
      </c>
      <c r="AE829">
        <v>0</v>
      </c>
      <c r="AF829" t="s">
        <v>38</v>
      </c>
      <c r="AG829" t="b">
        <v>1</v>
      </c>
      <c r="AH829" t="b">
        <v>0</v>
      </c>
      <c r="AI829" t="str">
        <f ca="1">IF(OR(Table1[[#This Row],[is_active]]="FALSE",Table1[[#This Row],[Days_Since_Last_Purchase]]&gt;90),"Churned","Active")</f>
        <v>Churned</v>
      </c>
    </row>
    <row r="830" spans="1:35" x14ac:dyDescent="0.25">
      <c r="A830" t="s">
        <v>902</v>
      </c>
      <c r="B830" s="1">
        <v>45640</v>
      </c>
      <c r="C830" t="str">
        <f>TEXT(Table1[[#This Row],[signup_date]],"yyyy")</f>
        <v>2024</v>
      </c>
      <c r="D830" t="str">
        <f>TEXT(Table1[[#This Row],[signup_date]],"mmm")</f>
        <v>Dec</v>
      </c>
      <c r="E830" s="3">
        <v>45682</v>
      </c>
      <c r="F830" s="3">
        <v>45817</v>
      </c>
      <c r="G830" s="3" t="str">
        <f>TEXT(Table1[[#This Row],[last_purchase_date]],"yyyy")</f>
        <v>2025</v>
      </c>
      <c r="H830" s="2">
        <f ca="1">IFERROR(TODAY()-Table1[[#This Row],[signup_date]]," - ")</f>
        <v>340</v>
      </c>
      <c r="I830" s="2">
        <f ca="1">IFERROR(TODAY()-Table1[[#This Row],[last_purchase_date]]," - ")</f>
        <v>163</v>
      </c>
      <c r="J830" s="2">
        <f ca="1">IFERROR(1/Table1[[#This Row],[Days_Since_Last_Purchase]],0)</f>
        <v>6.1349693251533744E-3</v>
      </c>
      <c r="K830" s="3" t="str">
        <f t="shared" si="24"/>
        <v>Has Purchased</v>
      </c>
      <c r="L830">
        <v>2</v>
      </c>
      <c r="M830">
        <v>166.11</v>
      </c>
      <c r="N830">
        <v>83.06</v>
      </c>
      <c r="O830">
        <v>73.31</v>
      </c>
      <c r="P830" t="s">
        <v>47</v>
      </c>
      <c r="Q830" t="s">
        <v>60</v>
      </c>
      <c r="R830" t="s">
        <v>42</v>
      </c>
      <c r="S830">
        <v>29</v>
      </c>
      <c r="T830" t="s">
        <v>70</v>
      </c>
      <c r="U830" t="s">
        <v>35</v>
      </c>
      <c r="V830" t="s">
        <v>44</v>
      </c>
      <c r="W830" t="s">
        <v>85</v>
      </c>
      <c r="X830">
        <v>0</v>
      </c>
      <c r="Y830">
        <v>0</v>
      </c>
      <c r="Z830">
        <v>0</v>
      </c>
      <c r="AA830">
        <v>0</v>
      </c>
      <c r="AB830">
        <v>1</v>
      </c>
      <c r="AC830" s="3">
        <v>45829</v>
      </c>
      <c r="AD830" s="2" t="str">
        <f t="shared" si="25"/>
        <v>Contacted</v>
      </c>
      <c r="AE830">
        <v>0</v>
      </c>
      <c r="AF830" t="s">
        <v>52</v>
      </c>
      <c r="AG830" t="b">
        <v>1</v>
      </c>
      <c r="AH830" t="b">
        <v>0</v>
      </c>
      <c r="AI830" t="str">
        <f ca="1">IF(OR(Table1[[#This Row],[is_active]]="FALSE",Table1[[#This Row],[Days_Since_Last_Purchase]]&gt;90),"Churned","Active")</f>
        <v>Churned</v>
      </c>
    </row>
    <row r="831" spans="1:35" x14ac:dyDescent="0.25">
      <c r="A831" t="s">
        <v>903</v>
      </c>
      <c r="B831" s="1">
        <v>44144</v>
      </c>
      <c r="C831" t="str">
        <f>TEXT(Table1[[#This Row],[signup_date]],"yyyy")</f>
        <v>2020</v>
      </c>
      <c r="D831" t="str">
        <f>TEXT(Table1[[#This Row],[signup_date]],"mmm")</f>
        <v>Nov</v>
      </c>
      <c r="E831" s="3">
        <v>44377</v>
      </c>
      <c r="F831" s="3">
        <v>45089</v>
      </c>
      <c r="G831" s="3" t="str">
        <f>TEXT(Table1[[#This Row],[last_purchase_date]],"yyyy")</f>
        <v>2023</v>
      </c>
      <c r="H831" s="2">
        <f ca="1">IFERROR(TODAY()-Table1[[#This Row],[signup_date]]," - ")</f>
        <v>1836</v>
      </c>
      <c r="I831" s="2">
        <f ca="1">IFERROR(TODAY()-Table1[[#This Row],[last_purchase_date]]," - ")</f>
        <v>891</v>
      </c>
      <c r="J831" s="2">
        <f ca="1">IFERROR(1/Table1[[#This Row],[Days_Since_Last_Purchase]],0)</f>
        <v>1.1223344556677891E-3</v>
      </c>
      <c r="K831" s="3" t="str">
        <f t="shared" si="24"/>
        <v>Has Purchased</v>
      </c>
      <c r="L831">
        <v>2</v>
      </c>
      <c r="M831">
        <v>209.98</v>
      </c>
      <c r="N831">
        <v>104.99</v>
      </c>
      <c r="O831">
        <v>108.51</v>
      </c>
      <c r="P831" t="s">
        <v>65</v>
      </c>
      <c r="Q831" t="s">
        <v>54</v>
      </c>
      <c r="R831" t="s">
        <v>33</v>
      </c>
      <c r="S831">
        <v>23</v>
      </c>
      <c r="T831" t="s">
        <v>70</v>
      </c>
      <c r="U831" t="s">
        <v>43</v>
      </c>
      <c r="V831" t="s">
        <v>44</v>
      </c>
      <c r="W831" t="s">
        <v>36</v>
      </c>
      <c r="X831">
        <v>1</v>
      </c>
      <c r="Y831">
        <v>0</v>
      </c>
      <c r="Z831">
        <v>0</v>
      </c>
      <c r="AA831">
        <v>0</v>
      </c>
      <c r="AB831">
        <v>0</v>
      </c>
      <c r="AC831" s="2" t="s">
        <v>2542</v>
      </c>
      <c r="AD831" s="2" t="str">
        <f t="shared" si="25"/>
        <v>Never Contacted</v>
      </c>
      <c r="AE831">
        <v>0</v>
      </c>
      <c r="AF831" t="s">
        <v>73</v>
      </c>
      <c r="AG831" t="b">
        <v>1</v>
      </c>
      <c r="AH831" t="b">
        <v>0</v>
      </c>
      <c r="AI831" t="str">
        <f ca="1">IF(OR(Table1[[#This Row],[is_active]]="FALSE",Table1[[#This Row],[Days_Since_Last_Purchase]]&gt;90),"Churned","Active")</f>
        <v>Churned</v>
      </c>
    </row>
    <row r="832" spans="1:35" x14ac:dyDescent="0.25">
      <c r="A832" t="s">
        <v>904</v>
      </c>
      <c r="B832" s="1">
        <v>45363</v>
      </c>
      <c r="C832" t="str">
        <f>TEXT(Table1[[#This Row],[signup_date]],"yyyy")</f>
        <v>2024</v>
      </c>
      <c r="D832" t="str">
        <f>TEXT(Table1[[#This Row],[signup_date]],"mmm")</f>
        <v>Mar</v>
      </c>
      <c r="E832" s="3">
        <v>45664</v>
      </c>
      <c r="F832" s="3">
        <v>45802</v>
      </c>
      <c r="G832" s="3" t="str">
        <f>TEXT(Table1[[#This Row],[last_purchase_date]],"yyyy")</f>
        <v>2025</v>
      </c>
      <c r="H832" s="2">
        <f ca="1">IFERROR(TODAY()-Table1[[#This Row],[signup_date]]," - ")</f>
        <v>617</v>
      </c>
      <c r="I832" s="2">
        <f ca="1">IFERROR(TODAY()-Table1[[#This Row],[last_purchase_date]]," - ")</f>
        <v>178</v>
      </c>
      <c r="J832" s="2">
        <f ca="1">IFERROR(1/Table1[[#This Row],[Days_Since_Last_Purchase]],0)</f>
        <v>5.6179775280898875E-3</v>
      </c>
      <c r="K832" s="3" t="str">
        <f t="shared" si="24"/>
        <v>Has Purchased</v>
      </c>
      <c r="L832">
        <v>4</v>
      </c>
      <c r="M832">
        <v>216.37</v>
      </c>
      <c r="N832">
        <v>54.09</v>
      </c>
      <c r="O832">
        <v>33.18</v>
      </c>
      <c r="P832" t="s">
        <v>59</v>
      </c>
      <c r="Q832" t="s">
        <v>88</v>
      </c>
      <c r="R832" t="s">
        <v>42</v>
      </c>
      <c r="S832">
        <v>16</v>
      </c>
      <c r="T832" t="s">
        <v>49</v>
      </c>
      <c r="U832" t="s">
        <v>50</v>
      </c>
      <c r="V832" t="s">
        <v>63</v>
      </c>
      <c r="W832" t="s">
        <v>45</v>
      </c>
      <c r="X832">
        <v>0</v>
      </c>
      <c r="Y832">
        <v>0</v>
      </c>
      <c r="Z832">
        <v>0</v>
      </c>
      <c r="AA832">
        <v>2</v>
      </c>
      <c r="AB832">
        <v>3</v>
      </c>
      <c r="AC832" s="3">
        <v>45743</v>
      </c>
      <c r="AD832" s="2" t="str">
        <f t="shared" si="25"/>
        <v>Contacted</v>
      </c>
      <c r="AE832">
        <v>0</v>
      </c>
      <c r="AF832" t="s">
        <v>52</v>
      </c>
      <c r="AG832" t="b">
        <v>0</v>
      </c>
      <c r="AH832" t="b">
        <v>0</v>
      </c>
      <c r="AI832" t="str">
        <f ca="1">IF(OR(Table1[[#This Row],[is_active]]="FALSE",Table1[[#This Row],[Days_Since_Last_Purchase]]&gt;90),"Churned","Active")</f>
        <v>Churned</v>
      </c>
    </row>
    <row r="833" spans="1:35" x14ac:dyDescent="0.25">
      <c r="A833" t="s">
        <v>905</v>
      </c>
      <c r="B833" s="1">
        <v>44052</v>
      </c>
      <c r="C833" t="str">
        <f>TEXT(Table1[[#This Row],[signup_date]],"yyyy")</f>
        <v>2020</v>
      </c>
      <c r="D833" t="str">
        <f>TEXT(Table1[[#This Row],[signup_date]],"mmm")</f>
        <v>Aug</v>
      </c>
      <c r="E833" s="3">
        <v>45943</v>
      </c>
      <c r="F833" s="3">
        <v>45943</v>
      </c>
      <c r="G833" s="3" t="str">
        <f>TEXT(Table1[[#This Row],[last_purchase_date]],"yyyy")</f>
        <v>2025</v>
      </c>
      <c r="H833" s="2">
        <f ca="1">IFERROR(TODAY()-Table1[[#This Row],[signup_date]]," - ")</f>
        <v>1928</v>
      </c>
      <c r="I833" s="2">
        <f ca="1">IFERROR(TODAY()-Table1[[#This Row],[last_purchase_date]]," - ")</f>
        <v>37</v>
      </c>
      <c r="J833" s="2">
        <f ca="1">IFERROR(1/Table1[[#This Row],[Days_Since_Last_Purchase]],0)</f>
        <v>2.7027027027027029E-2</v>
      </c>
      <c r="K833" s="3" t="str">
        <f t="shared" si="24"/>
        <v>Has Purchased</v>
      </c>
      <c r="L833">
        <v>4</v>
      </c>
      <c r="M833">
        <v>100.85</v>
      </c>
      <c r="N833">
        <v>25.21</v>
      </c>
      <c r="O833">
        <v>26.31</v>
      </c>
      <c r="P833" t="s">
        <v>40</v>
      </c>
      <c r="Q833" t="s">
        <v>69</v>
      </c>
      <c r="R833" t="s">
        <v>48</v>
      </c>
      <c r="S833">
        <v>29</v>
      </c>
      <c r="T833" t="s">
        <v>70</v>
      </c>
      <c r="U833" t="s">
        <v>43</v>
      </c>
      <c r="V833" t="s">
        <v>63</v>
      </c>
      <c r="W833" t="s">
        <v>45</v>
      </c>
      <c r="X833">
        <v>0</v>
      </c>
      <c r="Y833">
        <v>0</v>
      </c>
      <c r="Z833">
        <v>0</v>
      </c>
      <c r="AA833">
        <v>0</v>
      </c>
      <c r="AB833">
        <v>1</v>
      </c>
      <c r="AC833" s="3">
        <v>45943</v>
      </c>
      <c r="AD833" s="2" t="str">
        <f t="shared" si="25"/>
        <v>Contacted</v>
      </c>
      <c r="AE833">
        <v>4</v>
      </c>
      <c r="AF833" t="s">
        <v>73</v>
      </c>
      <c r="AG833" t="b">
        <v>1</v>
      </c>
      <c r="AH833" t="b">
        <v>0</v>
      </c>
      <c r="AI833" t="str">
        <f ca="1">IF(OR(Table1[[#This Row],[is_active]]="FALSE",Table1[[#This Row],[Days_Since_Last_Purchase]]&gt;90),"Churned","Active")</f>
        <v>Active</v>
      </c>
    </row>
    <row r="834" spans="1:35" x14ac:dyDescent="0.25">
      <c r="A834" t="s">
        <v>906</v>
      </c>
      <c r="B834" s="1">
        <v>44664</v>
      </c>
      <c r="C834" t="str">
        <f>TEXT(Table1[[#This Row],[signup_date]],"yyyy")</f>
        <v>2022</v>
      </c>
      <c r="D834" t="str">
        <f>TEXT(Table1[[#This Row],[signup_date]],"mmm")</f>
        <v>Apr</v>
      </c>
      <c r="E834" s="3">
        <v>45455</v>
      </c>
      <c r="F834" s="3" t="s">
        <v>2542</v>
      </c>
      <c r="G834" s="3" t="str">
        <f>TEXT(Table1[[#This Row],[last_purchase_date]],"yyyy")</f>
        <v>-</v>
      </c>
      <c r="H834" s="2">
        <f ca="1">IFERROR(TODAY()-Table1[[#This Row],[signup_date]]," - ")</f>
        <v>1316</v>
      </c>
      <c r="I834" s="2" t="str">
        <f ca="1">IFERROR(TODAY()-Table1[[#This Row],[last_purchase_date]]," - ")</f>
        <v xml:space="preserve"> - </v>
      </c>
      <c r="J834" s="2">
        <f ca="1">IFERROR(1/Table1[[#This Row],[Days_Since_Last_Purchase]],0)</f>
        <v>0</v>
      </c>
      <c r="K834" s="3" t="str">
        <f t="shared" ref="K834:K897" si="26">IF(E834="-","Never Purchase","Has Purchased")</f>
        <v>Has Purchased</v>
      </c>
      <c r="L834">
        <v>0</v>
      </c>
      <c r="M834">
        <v>0</v>
      </c>
      <c r="N834">
        <v>0</v>
      </c>
      <c r="O834">
        <v>0</v>
      </c>
      <c r="P834" t="s">
        <v>65</v>
      </c>
      <c r="Q834" t="s">
        <v>62</v>
      </c>
      <c r="R834" t="s">
        <v>48</v>
      </c>
      <c r="S834">
        <v>28</v>
      </c>
      <c r="T834" t="s">
        <v>70</v>
      </c>
      <c r="U834" t="s">
        <v>82</v>
      </c>
      <c r="V834" t="s">
        <v>35</v>
      </c>
      <c r="W834" t="s">
        <v>45</v>
      </c>
      <c r="X834">
        <v>0</v>
      </c>
      <c r="Y834">
        <v>0</v>
      </c>
      <c r="Z834">
        <v>0</v>
      </c>
      <c r="AA834">
        <v>0</v>
      </c>
      <c r="AB834">
        <v>0</v>
      </c>
      <c r="AC834" s="2" t="s">
        <v>2542</v>
      </c>
      <c r="AD834" s="2" t="str">
        <f t="shared" si="25"/>
        <v>Never Contacted</v>
      </c>
      <c r="AE834">
        <v>0</v>
      </c>
      <c r="AF834" t="s">
        <v>38</v>
      </c>
      <c r="AG834" t="b">
        <v>1</v>
      </c>
      <c r="AH834" t="b">
        <v>1</v>
      </c>
      <c r="AI834" t="str">
        <f ca="1">IF(OR(Table1[[#This Row],[is_active]]="FALSE",Table1[[#This Row],[Days_Since_Last_Purchase]]&gt;90),"Churned","Active")</f>
        <v>Churned</v>
      </c>
    </row>
    <row r="835" spans="1:35" x14ac:dyDescent="0.25">
      <c r="A835" t="s">
        <v>907</v>
      </c>
      <c r="B835" s="1">
        <v>43869</v>
      </c>
      <c r="C835" t="str">
        <f>TEXT(Table1[[#This Row],[signup_date]],"yyyy")</f>
        <v>2020</v>
      </c>
      <c r="D835" t="str">
        <f>TEXT(Table1[[#This Row],[signup_date]],"mmm")</f>
        <v>Feb</v>
      </c>
      <c r="E835" s="3">
        <v>44046</v>
      </c>
      <c r="F835" s="3">
        <v>44498</v>
      </c>
      <c r="G835" s="3" t="str">
        <f>TEXT(Table1[[#This Row],[last_purchase_date]],"yyyy")</f>
        <v>2021</v>
      </c>
      <c r="H835" s="2">
        <f ca="1">IFERROR(TODAY()-Table1[[#This Row],[signup_date]]," - ")</f>
        <v>2111</v>
      </c>
      <c r="I835" s="2">
        <f ca="1">IFERROR(TODAY()-Table1[[#This Row],[last_purchase_date]]," - ")</f>
        <v>1482</v>
      </c>
      <c r="J835" s="2">
        <f ca="1">IFERROR(1/Table1[[#This Row],[Days_Since_Last_Purchase]],0)</f>
        <v>6.7476383265856947E-4</v>
      </c>
      <c r="K835" s="3" t="str">
        <f t="shared" si="26"/>
        <v>Has Purchased</v>
      </c>
      <c r="L835">
        <v>6</v>
      </c>
      <c r="M835">
        <v>350.27</v>
      </c>
      <c r="N835">
        <v>58.38</v>
      </c>
      <c r="O835">
        <v>52.82</v>
      </c>
      <c r="P835" t="s">
        <v>31</v>
      </c>
      <c r="Q835" t="s">
        <v>60</v>
      </c>
      <c r="R835" t="s">
        <v>48</v>
      </c>
      <c r="S835">
        <v>39</v>
      </c>
      <c r="T835" t="s">
        <v>34</v>
      </c>
      <c r="U835" t="s">
        <v>35</v>
      </c>
      <c r="V835" t="s">
        <v>63</v>
      </c>
      <c r="W835" t="s">
        <v>57</v>
      </c>
      <c r="X835">
        <v>0</v>
      </c>
      <c r="Y835">
        <v>0</v>
      </c>
      <c r="Z835">
        <v>0</v>
      </c>
      <c r="AA835">
        <v>0</v>
      </c>
      <c r="AB835">
        <v>2</v>
      </c>
      <c r="AC835" s="3">
        <v>44227</v>
      </c>
      <c r="AD835" s="2" t="str">
        <f t="shared" ref="AD835:AD898" si="27">IF(AC835="-","Never Contacted","Contacted")</f>
        <v>Contacted</v>
      </c>
      <c r="AE835">
        <v>2</v>
      </c>
      <c r="AF835" t="s">
        <v>38</v>
      </c>
      <c r="AG835" t="b">
        <v>1</v>
      </c>
      <c r="AH835" t="b">
        <v>0</v>
      </c>
      <c r="AI835" t="str">
        <f ca="1">IF(OR(Table1[[#This Row],[is_active]]="FALSE",Table1[[#This Row],[Days_Since_Last_Purchase]]&gt;90),"Churned","Active")</f>
        <v>Churned</v>
      </c>
    </row>
    <row r="836" spans="1:35" x14ac:dyDescent="0.25">
      <c r="A836" t="s">
        <v>908</v>
      </c>
      <c r="B836" s="1">
        <v>43986</v>
      </c>
      <c r="C836" t="str">
        <f>TEXT(Table1[[#This Row],[signup_date]],"yyyy")</f>
        <v>2020</v>
      </c>
      <c r="D836" t="str">
        <f>TEXT(Table1[[#This Row],[signup_date]],"mmm")</f>
        <v>Jun</v>
      </c>
      <c r="E836" s="3">
        <v>45049</v>
      </c>
      <c r="F836" s="3">
        <v>45478</v>
      </c>
      <c r="G836" s="3" t="str">
        <f>TEXT(Table1[[#This Row],[last_purchase_date]],"yyyy")</f>
        <v>2024</v>
      </c>
      <c r="H836" s="2">
        <f ca="1">IFERROR(TODAY()-Table1[[#This Row],[signup_date]]," - ")</f>
        <v>1994</v>
      </c>
      <c r="I836" s="2">
        <f ca="1">IFERROR(TODAY()-Table1[[#This Row],[last_purchase_date]]," - ")</f>
        <v>502</v>
      </c>
      <c r="J836" s="2">
        <f ca="1">IFERROR(1/Table1[[#This Row],[Days_Since_Last_Purchase]],0)</f>
        <v>1.9920318725099601E-3</v>
      </c>
      <c r="K836" s="3" t="str">
        <f t="shared" si="26"/>
        <v>Has Purchased</v>
      </c>
      <c r="L836">
        <v>5</v>
      </c>
      <c r="M836">
        <v>5.67</v>
      </c>
      <c r="N836">
        <v>1.1299999999999999</v>
      </c>
      <c r="O836">
        <v>1.52</v>
      </c>
      <c r="P836" t="s">
        <v>87</v>
      </c>
      <c r="Q836" t="s">
        <v>54</v>
      </c>
      <c r="R836" t="s">
        <v>48</v>
      </c>
      <c r="S836">
        <v>36</v>
      </c>
      <c r="T836" t="s">
        <v>34</v>
      </c>
      <c r="U836" t="s">
        <v>82</v>
      </c>
      <c r="V836" t="s">
        <v>63</v>
      </c>
      <c r="W836" t="s">
        <v>45</v>
      </c>
      <c r="X836">
        <v>0</v>
      </c>
      <c r="Y836">
        <v>0</v>
      </c>
      <c r="Z836">
        <v>0</v>
      </c>
      <c r="AA836">
        <v>0</v>
      </c>
      <c r="AB836">
        <v>3</v>
      </c>
      <c r="AC836" s="3">
        <v>45090</v>
      </c>
      <c r="AD836" s="2" t="str">
        <f t="shared" si="27"/>
        <v>Contacted</v>
      </c>
      <c r="AE836">
        <v>0</v>
      </c>
      <c r="AF836" t="s">
        <v>38</v>
      </c>
      <c r="AG836" t="b">
        <v>1</v>
      </c>
      <c r="AH836" t="b">
        <v>0</v>
      </c>
      <c r="AI836" t="str">
        <f ca="1">IF(OR(Table1[[#This Row],[is_active]]="FALSE",Table1[[#This Row],[Days_Since_Last_Purchase]]&gt;90),"Churned","Active")</f>
        <v>Churned</v>
      </c>
    </row>
    <row r="837" spans="1:35" x14ac:dyDescent="0.25">
      <c r="A837" t="s">
        <v>909</v>
      </c>
      <c r="B837" s="1">
        <v>44924</v>
      </c>
      <c r="C837" t="str">
        <f>TEXT(Table1[[#This Row],[signup_date]],"yyyy")</f>
        <v>2022</v>
      </c>
      <c r="D837" t="str">
        <f>TEXT(Table1[[#This Row],[signup_date]],"mmm")</f>
        <v>Dec</v>
      </c>
      <c r="E837" s="3">
        <v>45886</v>
      </c>
      <c r="F837" s="3">
        <v>45918</v>
      </c>
      <c r="G837" s="3" t="str">
        <f>TEXT(Table1[[#This Row],[last_purchase_date]],"yyyy")</f>
        <v>2025</v>
      </c>
      <c r="H837" s="2">
        <f ca="1">IFERROR(TODAY()-Table1[[#This Row],[signup_date]]," - ")</f>
        <v>1056</v>
      </c>
      <c r="I837" s="2">
        <f ca="1">IFERROR(TODAY()-Table1[[#This Row],[last_purchase_date]]," - ")</f>
        <v>62</v>
      </c>
      <c r="J837" s="2">
        <f ca="1">IFERROR(1/Table1[[#This Row],[Days_Since_Last_Purchase]],0)</f>
        <v>1.6129032258064516E-2</v>
      </c>
      <c r="K837" s="3" t="str">
        <f t="shared" si="26"/>
        <v>Has Purchased</v>
      </c>
      <c r="L837">
        <v>3</v>
      </c>
      <c r="M837">
        <v>131.16</v>
      </c>
      <c r="N837">
        <v>43.72</v>
      </c>
      <c r="O837">
        <v>30.63</v>
      </c>
      <c r="P837" t="s">
        <v>59</v>
      </c>
      <c r="Q837" t="s">
        <v>62</v>
      </c>
      <c r="R837" t="s">
        <v>48</v>
      </c>
      <c r="S837">
        <v>21</v>
      </c>
      <c r="T837" t="s">
        <v>70</v>
      </c>
      <c r="U837" t="s">
        <v>55</v>
      </c>
      <c r="V837" t="s">
        <v>44</v>
      </c>
      <c r="W837" t="s">
        <v>36</v>
      </c>
      <c r="X837">
        <v>0</v>
      </c>
      <c r="Y837">
        <v>1</v>
      </c>
      <c r="Z837">
        <v>0</v>
      </c>
      <c r="AA837">
        <v>0</v>
      </c>
      <c r="AB837">
        <v>1</v>
      </c>
      <c r="AC837" s="3">
        <v>45148</v>
      </c>
      <c r="AD837" s="2" t="str">
        <f t="shared" si="27"/>
        <v>Contacted</v>
      </c>
      <c r="AE837">
        <v>3</v>
      </c>
      <c r="AF837" t="s">
        <v>38</v>
      </c>
      <c r="AG837" t="b">
        <v>1</v>
      </c>
      <c r="AH837" t="b">
        <v>1</v>
      </c>
      <c r="AI837" t="str">
        <f ca="1">IF(OR(Table1[[#This Row],[is_active]]="FALSE",Table1[[#This Row],[Days_Since_Last_Purchase]]&gt;90),"Churned","Active")</f>
        <v>Active</v>
      </c>
    </row>
    <row r="838" spans="1:35" x14ac:dyDescent="0.25">
      <c r="A838" t="s">
        <v>910</v>
      </c>
      <c r="B838" s="1">
        <v>45656</v>
      </c>
      <c r="C838" t="str">
        <f>TEXT(Table1[[#This Row],[signup_date]],"yyyy")</f>
        <v>2024</v>
      </c>
      <c r="D838" t="str">
        <f>TEXT(Table1[[#This Row],[signup_date]],"mmm")</f>
        <v>Dec</v>
      </c>
      <c r="E838" s="3">
        <v>45702</v>
      </c>
      <c r="F838" s="3" t="s">
        <v>2542</v>
      </c>
      <c r="G838" s="3" t="str">
        <f>TEXT(Table1[[#This Row],[last_purchase_date]],"yyyy")</f>
        <v>-</v>
      </c>
      <c r="H838" s="2">
        <f ca="1">IFERROR(TODAY()-Table1[[#This Row],[signup_date]]," - ")</f>
        <v>324</v>
      </c>
      <c r="I838" s="2" t="str">
        <f ca="1">IFERROR(TODAY()-Table1[[#This Row],[last_purchase_date]]," - ")</f>
        <v xml:space="preserve"> - </v>
      </c>
      <c r="J838" s="2">
        <f ca="1">IFERROR(1/Table1[[#This Row],[Days_Since_Last_Purchase]],0)</f>
        <v>0</v>
      </c>
      <c r="K838" s="3" t="str">
        <f t="shared" si="26"/>
        <v>Has Purchased</v>
      </c>
      <c r="L838">
        <v>0</v>
      </c>
      <c r="M838">
        <v>0</v>
      </c>
      <c r="N838">
        <v>0</v>
      </c>
      <c r="O838">
        <v>0</v>
      </c>
      <c r="P838" t="s">
        <v>40</v>
      </c>
      <c r="Q838" t="s">
        <v>104</v>
      </c>
      <c r="R838" t="s">
        <v>48</v>
      </c>
      <c r="S838">
        <v>28</v>
      </c>
      <c r="T838" t="s">
        <v>70</v>
      </c>
      <c r="U838" t="s">
        <v>82</v>
      </c>
      <c r="V838" t="s">
        <v>67</v>
      </c>
      <c r="W838" t="s">
        <v>96</v>
      </c>
      <c r="X838">
        <v>0</v>
      </c>
      <c r="Y838">
        <v>1</v>
      </c>
      <c r="Z838">
        <v>0</v>
      </c>
      <c r="AA838">
        <v>0</v>
      </c>
      <c r="AB838">
        <v>0</v>
      </c>
      <c r="AC838" s="3">
        <v>45732</v>
      </c>
      <c r="AD838" s="2" t="str">
        <f t="shared" si="27"/>
        <v>Contacted</v>
      </c>
      <c r="AE838">
        <v>0</v>
      </c>
      <c r="AF838" t="s">
        <v>38</v>
      </c>
      <c r="AG838" t="b">
        <v>1</v>
      </c>
      <c r="AH838" t="b">
        <v>1</v>
      </c>
      <c r="AI838" t="str">
        <f ca="1">IF(OR(Table1[[#This Row],[is_active]]="FALSE",Table1[[#This Row],[Days_Since_Last_Purchase]]&gt;90),"Churned","Active")</f>
        <v>Churned</v>
      </c>
    </row>
    <row r="839" spans="1:35" x14ac:dyDescent="0.25">
      <c r="A839" t="s">
        <v>911</v>
      </c>
      <c r="B839" s="1">
        <v>44323</v>
      </c>
      <c r="C839" t="str">
        <f>TEXT(Table1[[#This Row],[signup_date]],"yyyy")</f>
        <v>2021</v>
      </c>
      <c r="D839" t="str">
        <f>TEXT(Table1[[#This Row],[signup_date]],"mmm")</f>
        <v>May</v>
      </c>
      <c r="E839" s="3">
        <v>45111</v>
      </c>
      <c r="F839" s="3">
        <v>45904</v>
      </c>
      <c r="G839" s="3" t="str">
        <f>TEXT(Table1[[#This Row],[last_purchase_date]],"yyyy")</f>
        <v>2025</v>
      </c>
      <c r="H839" s="2">
        <f ca="1">IFERROR(TODAY()-Table1[[#This Row],[signup_date]]," - ")</f>
        <v>1657</v>
      </c>
      <c r="I839" s="2">
        <f ca="1">IFERROR(TODAY()-Table1[[#This Row],[last_purchase_date]]," - ")</f>
        <v>76</v>
      </c>
      <c r="J839" s="2">
        <f ca="1">IFERROR(1/Table1[[#This Row],[Days_Since_Last_Purchase]],0)</f>
        <v>1.3157894736842105E-2</v>
      </c>
      <c r="K839" s="3" t="str">
        <f t="shared" si="26"/>
        <v>Has Purchased</v>
      </c>
      <c r="L839">
        <v>2</v>
      </c>
      <c r="M839">
        <v>181.69</v>
      </c>
      <c r="N839">
        <v>90.85</v>
      </c>
      <c r="O839">
        <v>0.5</v>
      </c>
      <c r="P839" t="s">
        <v>47</v>
      </c>
      <c r="Q839" t="s">
        <v>60</v>
      </c>
      <c r="R839" t="s">
        <v>33</v>
      </c>
      <c r="S839">
        <v>23</v>
      </c>
      <c r="T839" t="s">
        <v>70</v>
      </c>
      <c r="U839" t="s">
        <v>50</v>
      </c>
      <c r="V839" t="s">
        <v>63</v>
      </c>
      <c r="W839" t="s">
        <v>100</v>
      </c>
      <c r="X839">
        <v>0</v>
      </c>
      <c r="Y839">
        <v>0</v>
      </c>
      <c r="Z839">
        <v>1</v>
      </c>
      <c r="AA839">
        <v>0</v>
      </c>
      <c r="AB839">
        <v>2</v>
      </c>
      <c r="AC839" s="3">
        <v>45035</v>
      </c>
      <c r="AD839" s="2" t="str">
        <f t="shared" si="27"/>
        <v>Contacted</v>
      </c>
      <c r="AE839">
        <v>0</v>
      </c>
      <c r="AF839" t="s">
        <v>52</v>
      </c>
      <c r="AG839" t="b">
        <v>1</v>
      </c>
      <c r="AH839" t="b">
        <v>0</v>
      </c>
      <c r="AI839" t="str">
        <f ca="1">IF(OR(Table1[[#This Row],[is_active]]="FALSE",Table1[[#This Row],[Days_Since_Last_Purchase]]&gt;90),"Churned","Active")</f>
        <v>Active</v>
      </c>
    </row>
    <row r="840" spans="1:35" x14ac:dyDescent="0.25">
      <c r="A840" t="s">
        <v>912</v>
      </c>
      <c r="B840" s="1">
        <v>44002</v>
      </c>
      <c r="C840" t="str">
        <f>TEXT(Table1[[#This Row],[signup_date]],"yyyy")</f>
        <v>2020</v>
      </c>
      <c r="D840" t="str">
        <f>TEXT(Table1[[#This Row],[signup_date]],"mmm")</f>
        <v>Jun</v>
      </c>
      <c r="E840" s="3">
        <v>44494</v>
      </c>
      <c r="F840" s="3">
        <v>45438</v>
      </c>
      <c r="G840" s="3" t="str">
        <f>TEXT(Table1[[#This Row],[last_purchase_date]],"yyyy")</f>
        <v>2024</v>
      </c>
      <c r="H840" s="2">
        <f ca="1">IFERROR(TODAY()-Table1[[#This Row],[signup_date]]," - ")</f>
        <v>1978</v>
      </c>
      <c r="I840" s="2">
        <f ca="1">IFERROR(TODAY()-Table1[[#This Row],[last_purchase_date]]," - ")</f>
        <v>542</v>
      </c>
      <c r="J840" s="2">
        <f ca="1">IFERROR(1/Table1[[#This Row],[Days_Since_Last_Purchase]],0)</f>
        <v>1.8450184501845018E-3</v>
      </c>
      <c r="K840" s="3" t="str">
        <f t="shared" si="26"/>
        <v>Has Purchased</v>
      </c>
      <c r="L840">
        <v>2</v>
      </c>
      <c r="M840">
        <v>101</v>
      </c>
      <c r="N840">
        <v>50.5</v>
      </c>
      <c r="O840">
        <v>13.71</v>
      </c>
      <c r="P840" t="s">
        <v>87</v>
      </c>
      <c r="Q840" t="s">
        <v>54</v>
      </c>
      <c r="R840" t="s">
        <v>48</v>
      </c>
      <c r="S840">
        <v>36</v>
      </c>
      <c r="T840" t="s">
        <v>34</v>
      </c>
      <c r="U840" t="s">
        <v>35</v>
      </c>
      <c r="V840" t="s">
        <v>44</v>
      </c>
      <c r="W840" t="s">
        <v>72</v>
      </c>
      <c r="X840">
        <v>0</v>
      </c>
      <c r="Y840">
        <v>1</v>
      </c>
      <c r="Z840">
        <v>0</v>
      </c>
      <c r="AA840">
        <v>0</v>
      </c>
      <c r="AB840">
        <v>1</v>
      </c>
      <c r="AC840" s="2" t="s">
        <v>2542</v>
      </c>
      <c r="AD840" s="2" t="str">
        <f t="shared" si="27"/>
        <v>Never Contacted</v>
      </c>
      <c r="AE840">
        <v>0</v>
      </c>
      <c r="AF840" t="s">
        <v>52</v>
      </c>
      <c r="AG840" t="b">
        <v>1</v>
      </c>
      <c r="AH840" t="b">
        <v>0</v>
      </c>
      <c r="AI840" t="str">
        <f ca="1">IF(OR(Table1[[#This Row],[is_active]]="FALSE",Table1[[#This Row],[Days_Since_Last_Purchase]]&gt;90),"Churned","Active")</f>
        <v>Churned</v>
      </c>
    </row>
    <row r="841" spans="1:35" x14ac:dyDescent="0.25">
      <c r="A841" t="s">
        <v>913</v>
      </c>
      <c r="B841" s="1">
        <v>44337</v>
      </c>
      <c r="C841" t="str">
        <f>TEXT(Table1[[#This Row],[signup_date]],"yyyy")</f>
        <v>2021</v>
      </c>
      <c r="D841" t="str">
        <f>TEXT(Table1[[#This Row],[signup_date]],"mmm")</f>
        <v>May</v>
      </c>
      <c r="E841" s="3">
        <v>44902</v>
      </c>
      <c r="F841" s="3" t="s">
        <v>2542</v>
      </c>
      <c r="G841" s="3" t="str">
        <f>TEXT(Table1[[#This Row],[last_purchase_date]],"yyyy")</f>
        <v>-</v>
      </c>
      <c r="H841" s="2">
        <f ca="1">IFERROR(TODAY()-Table1[[#This Row],[signup_date]]," - ")</f>
        <v>1643</v>
      </c>
      <c r="I841" s="2" t="str">
        <f ca="1">IFERROR(TODAY()-Table1[[#This Row],[last_purchase_date]]," - ")</f>
        <v xml:space="preserve"> - </v>
      </c>
      <c r="J841" s="2">
        <f ca="1">IFERROR(1/Table1[[#This Row],[Days_Since_Last_Purchase]],0)</f>
        <v>0</v>
      </c>
      <c r="K841" s="3" t="str">
        <f t="shared" si="26"/>
        <v>Has Purchased</v>
      </c>
      <c r="L841">
        <v>0</v>
      </c>
      <c r="M841">
        <v>0</v>
      </c>
      <c r="N841">
        <v>0</v>
      </c>
      <c r="O841">
        <v>0</v>
      </c>
      <c r="P841" t="s">
        <v>65</v>
      </c>
      <c r="Q841" t="s">
        <v>69</v>
      </c>
      <c r="R841" t="s">
        <v>48</v>
      </c>
      <c r="S841">
        <v>28</v>
      </c>
      <c r="T841" t="s">
        <v>70</v>
      </c>
      <c r="U841" t="s">
        <v>55</v>
      </c>
      <c r="V841" t="s">
        <v>63</v>
      </c>
      <c r="W841" t="s">
        <v>51</v>
      </c>
      <c r="X841">
        <v>0</v>
      </c>
      <c r="Y841">
        <v>0</v>
      </c>
      <c r="Z841">
        <v>0</v>
      </c>
      <c r="AA841">
        <v>0</v>
      </c>
      <c r="AB841">
        <v>0</v>
      </c>
      <c r="AC841" s="3">
        <v>45888</v>
      </c>
      <c r="AD841" s="2" t="str">
        <f t="shared" si="27"/>
        <v>Contacted</v>
      </c>
      <c r="AE841">
        <v>10</v>
      </c>
      <c r="AF841" t="s">
        <v>38</v>
      </c>
      <c r="AG841" t="b">
        <v>1</v>
      </c>
      <c r="AH841" t="b">
        <v>0</v>
      </c>
      <c r="AI841" t="str">
        <f ca="1">IF(OR(Table1[[#This Row],[is_active]]="FALSE",Table1[[#This Row],[Days_Since_Last_Purchase]]&gt;90),"Churned","Active")</f>
        <v>Churned</v>
      </c>
    </row>
    <row r="842" spans="1:35" x14ac:dyDescent="0.25">
      <c r="A842" t="s">
        <v>914</v>
      </c>
      <c r="B842" s="1">
        <v>45206</v>
      </c>
      <c r="C842" t="str">
        <f>TEXT(Table1[[#This Row],[signup_date]],"yyyy")</f>
        <v>2023</v>
      </c>
      <c r="D842" t="str">
        <f>TEXT(Table1[[#This Row],[signup_date]],"mmm")</f>
        <v>Oct</v>
      </c>
      <c r="E842" s="3">
        <v>45624</v>
      </c>
      <c r="F842" s="3">
        <v>45809</v>
      </c>
      <c r="G842" s="3" t="str">
        <f>TEXT(Table1[[#This Row],[last_purchase_date]],"yyyy")</f>
        <v>2025</v>
      </c>
      <c r="H842" s="2">
        <f ca="1">IFERROR(TODAY()-Table1[[#This Row],[signup_date]]," - ")</f>
        <v>774</v>
      </c>
      <c r="I842" s="2">
        <f ca="1">IFERROR(TODAY()-Table1[[#This Row],[last_purchase_date]]," - ")</f>
        <v>171</v>
      </c>
      <c r="J842" s="2">
        <f ca="1">IFERROR(1/Table1[[#This Row],[Days_Since_Last_Purchase]],0)</f>
        <v>5.8479532163742687E-3</v>
      </c>
      <c r="K842" s="3" t="str">
        <f t="shared" si="26"/>
        <v>Has Purchased</v>
      </c>
      <c r="L842">
        <v>3</v>
      </c>
      <c r="M842">
        <v>291.12</v>
      </c>
      <c r="N842">
        <v>97.04</v>
      </c>
      <c r="O842">
        <v>56.22</v>
      </c>
      <c r="P842" t="s">
        <v>65</v>
      </c>
      <c r="Q842" t="s">
        <v>76</v>
      </c>
      <c r="R842" t="s">
        <v>48</v>
      </c>
      <c r="S842">
        <v>33</v>
      </c>
      <c r="T842" t="s">
        <v>34</v>
      </c>
      <c r="U842" t="s">
        <v>35</v>
      </c>
      <c r="V842" t="s">
        <v>44</v>
      </c>
      <c r="W842" t="s">
        <v>57</v>
      </c>
      <c r="X842">
        <v>0</v>
      </c>
      <c r="Y842">
        <v>0</v>
      </c>
      <c r="Z842">
        <v>0</v>
      </c>
      <c r="AA842">
        <v>0</v>
      </c>
      <c r="AB842">
        <v>0</v>
      </c>
      <c r="AC842" s="3">
        <v>45629</v>
      </c>
      <c r="AD842" s="2" t="str">
        <f t="shared" si="27"/>
        <v>Contacted</v>
      </c>
      <c r="AE842">
        <v>0</v>
      </c>
      <c r="AF842" t="s">
        <v>38</v>
      </c>
      <c r="AG842" t="b">
        <v>1</v>
      </c>
      <c r="AH842" t="b">
        <v>0</v>
      </c>
      <c r="AI842" t="str">
        <f ca="1">IF(OR(Table1[[#This Row],[is_active]]="FALSE",Table1[[#This Row],[Days_Since_Last_Purchase]]&gt;90),"Churned","Active")</f>
        <v>Churned</v>
      </c>
    </row>
    <row r="843" spans="1:35" x14ac:dyDescent="0.25">
      <c r="A843" t="s">
        <v>915</v>
      </c>
      <c r="B843" s="1">
        <v>44127</v>
      </c>
      <c r="C843" t="str">
        <f>TEXT(Table1[[#This Row],[signup_date]],"yyyy")</f>
        <v>2020</v>
      </c>
      <c r="D843" t="str">
        <f>TEXT(Table1[[#This Row],[signup_date]],"mmm")</f>
        <v>Oct</v>
      </c>
      <c r="E843" s="3">
        <v>44955</v>
      </c>
      <c r="F843" s="3">
        <v>45533</v>
      </c>
      <c r="G843" s="3" t="str">
        <f>TEXT(Table1[[#This Row],[last_purchase_date]],"yyyy")</f>
        <v>2024</v>
      </c>
      <c r="H843" s="2">
        <f ca="1">IFERROR(TODAY()-Table1[[#This Row],[signup_date]]," - ")</f>
        <v>1853</v>
      </c>
      <c r="I843" s="2">
        <f ca="1">IFERROR(TODAY()-Table1[[#This Row],[last_purchase_date]]," - ")</f>
        <v>447</v>
      </c>
      <c r="J843" s="2">
        <f ca="1">IFERROR(1/Table1[[#This Row],[Days_Since_Last_Purchase]],0)</f>
        <v>2.2371364653243847E-3</v>
      </c>
      <c r="K843" s="3" t="str">
        <f t="shared" si="26"/>
        <v>Has Purchased</v>
      </c>
      <c r="L843">
        <v>3</v>
      </c>
      <c r="M843">
        <v>380.28</v>
      </c>
      <c r="N843">
        <v>126.76</v>
      </c>
      <c r="O843">
        <v>42.98</v>
      </c>
      <c r="P843" t="s">
        <v>59</v>
      </c>
      <c r="Q843" t="s">
        <v>41</v>
      </c>
      <c r="R843" t="s">
        <v>48</v>
      </c>
      <c r="S843">
        <v>39</v>
      </c>
      <c r="T843" t="s">
        <v>34</v>
      </c>
      <c r="U843" t="s">
        <v>50</v>
      </c>
      <c r="V843" t="s">
        <v>44</v>
      </c>
      <c r="W843" t="s">
        <v>36</v>
      </c>
      <c r="X843">
        <v>0</v>
      </c>
      <c r="Y843">
        <v>0</v>
      </c>
      <c r="Z843">
        <v>0</v>
      </c>
      <c r="AA843">
        <v>1</v>
      </c>
      <c r="AB843">
        <v>0</v>
      </c>
      <c r="AC843" s="3">
        <v>44246</v>
      </c>
      <c r="AD843" s="2" t="str">
        <f t="shared" si="27"/>
        <v>Contacted</v>
      </c>
      <c r="AE843">
        <v>4</v>
      </c>
      <c r="AF843" t="s">
        <v>73</v>
      </c>
      <c r="AG843" t="b">
        <v>0</v>
      </c>
      <c r="AH843" t="b">
        <v>0</v>
      </c>
      <c r="AI843" t="str">
        <f ca="1">IF(OR(Table1[[#This Row],[is_active]]="FALSE",Table1[[#This Row],[Days_Since_Last_Purchase]]&gt;90),"Churned","Active")</f>
        <v>Churned</v>
      </c>
    </row>
    <row r="844" spans="1:35" x14ac:dyDescent="0.25">
      <c r="A844" t="s">
        <v>916</v>
      </c>
      <c r="B844" s="1">
        <v>44374</v>
      </c>
      <c r="C844" t="str">
        <f>TEXT(Table1[[#This Row],[signup_date]],"yyyy")</f>
        <v>2021</v>
      </c>
      <c r="D844" t="str">
        <f>TEXT(Table1[[#This Row],[signup_date]],"mmm")</f>
        <v>Jun</v>
      </c>
      <c r="E844" s="3">
        <v>45329</v>
      </c>
      <c r="F844" s="3">
        <v>45759</v>
      </c>
      <c r="G844" s="3" t="str">
        <f>TEXT(Table1[[#This Row],[last_purchase_date]],"yyyy")</f>
        <v>2025</v>
      </c>
      <c r="H844" s="2">
        <f ca="1">IFERROR(TODAY()-Table1[[#This Row],[signup_date]]," - ")</f>
        <v>1606</v>
      </c>
      <c r="I844" s="2">
        <f ca="1">IFERROR(TODAY()-Table1[[#This Row],[last_purchase_date]]," - ")</f>
        <v>221</v>
      </c>
      <c r="J844" s="2">
        <f ca="1">IFERROR(1/Table1[[#This Row],[Days_Since_Last_Purchase]],0)</f>
        <v>4.5248868778280547E-3</v>
      </c>
      <c r="K844" s="3" t="str">
        <f t="shared" si="26"/>
        <v>Has Purchased</v>
      </c>
      <c r="L844">
        <v>4</v>
      </c>
      <c r="M844">
        <v>136.03</v>
      </c>
      <c r="N844">
        <v>34.01</v>
      </c>
      <c r="O844">
        <v>34.630000000000003</v>
      </c>
      <c r="P844" t="s">
        <v>65</v>
      </c>
      <c r="Q844" t="s">
        <v>54</v>
      </c>
      <c r="R844" t="s">
        <v>48</v>
      </c>
      <c r="S844">
        <v>45</v>
      </c>
      <c r="T844" t="s">
        <v>34</v>
      </c>
      <c r="U844" t="s">
        <v>50</v>
      </c>
      <c r="V844" t="s">
        <v>56</v>
      </c>
      <c r="W844" t="s">
        <v>100</v>
      </c>
      <c r="X844">
        <v>0</v>
      </c>
      <c r="Y844">
        <v>0</v>
      </c>
      <c r="Z844">
        <v>0</v>
      </c>
      <c r="AA844">
        <v>1</v>
      </c>
      <c r="AB844">
        <v>1</v>
      </c>
      <c r="AC844" s="3">
        <v>45562</v>
      </c>
      <c r="AD844" s="2" t="str">
        <f t="shared" si="27"/>
        <v>Contacted</v>
      </c>
      <c r="AE844">
        <v>0</v>
      </c>
      <c r="AF844" t="s">
        <v>73</v>
      </c>
      <c r="AG844" t="b">
        <v>1</v>
      </c>
      <c r="AH844" t="b">
        <v>1</v>
      </c>
      <c r="AI844" t="str">
        <f ca="1">IF(OR(Table1[[#This Row],[is_active]]="FALSE",Table1[[#This Row],[Days_Since_Last_Purchase]]&gt;90),"Churned","Active")</f>
        <v>Churned</v>
      </c>
    </row>
    <row r="845" spans="1:35" x14ac:dyDescent="0.25">
      <c r="A845" t="s">
        <v>917</v>
      </c>
      <c r="B845" s="1">
        <v>45482</v>
      </c>
      <c r="C845" t="str">
        <f>TEXT(Table1[[#This Row],[signup_date]],"yyyy")</f>
        <v>2024</v>
      </c>
      <c r="D845" t="str">
        <f>TEXT(Table1[[#This Row],[signup_date]],"mmm")</f>
        <v>Jul</v>
      </c>
      <c r="E845" s="3">
        <v>45516</v>
      </c>
      <c r="F845" s="3">
        <v>45544</v>
      </c>
      <c r="G845" s="3" t="str">
        <f>TEXT(Table1[[#This Row],[last_purchase_date]],"yyyy")</f>
        <v>2024</v>
      </c>
      <c r="H845" s="2">
        <f ca="1">IFERROR(TODAY()-Table1[[#This Row],[signup_date]]," - ")</f>
        <v>498</v>
      </c>
      <c r="I845" s="2">
        <f ca="1">IFERROR(TODAY()-Table1[[#This Row],[last_purchase_date]]," - ")</f>
        <v>436</v>
      </c>
      <c r="J845" s="2">
        <f ca="1">IFERROR(1/Table1[[#This Row],[Days_Since_Last_Purchase]],0)</f>
        <v>2.2935779816513763E-3</v>
      </c>
      <c r="K845" s="3" t="str">
        <f t="shared" si="26"/>
        <v>Has Purchased</v>
      </c>
      <c r="L845">
        <v>5</v>
      </c>
      <c r="M845">
        <v>340.56</v>
      </c>
      <c r="N845">
        <v>68.11</v>
      </c>
      <c r="O845">
        <v>65.48</v>
      </c>
      <c r="P845" t="s">
        <v>31</v>
      </c>
      <c r="Q845" t="s">
        <v>41</v>
      </c>
      <c r="R845" t="s">
        <v>42</v>
      </c>
      <c r="S845">
        <v>27</v>
      </c>
      <c r="T845" t="s">
        <v>70</v>
      </c>
      <c r="U845" t="s">
        <v>43</v>
      </c>
      <c r="V845" t="s">
        <v>35</v>
      </c>
      <c r="W845" t="s">
        <v>85</v>
      </c>
      <c r="X845">
        <v>0</v>
      </c>
      <c r="Y845">
        <v>0</v>
      </c>
      <c r="Z845">
        <v>0</v>
      </c>
      <c r="AA845">
        <v>1</v>
      </c>
      <c r="AB845">
        <v>0</v>
      </c>
      <c r="AC845" s="2" t="s">
        <v>2542</v>
      </c>
      <c r="AD845" s="2" t="str">
        <f t="shared" si="27"/>
        <v>Never Contacted</v>
      </c>
      <c r="AE845">
        <v>9</v>
      </c>
      <c r="AF845" t="s">
        <v>38</v>
      </c>
      <c r="AG845" t="b">
        <v>1</v>
      </c>
      <c r="AH845" t="b">
        <v>0</v>
      </c>
      <c r="AI845" t="str">
        <f ca="1">IF(OR(Table1[[#This Row],[is_active]]="FALSE",Table1[[#This Row],[Days_Since_Last_Purchase]]&gt;90),"Churned","Active")</f>
        <v>Churned</v>
      </c>
    </row>
    <row r="846" spans="1:35" x14ac:dyDescent="0.25">
      <c r="A846" t="s">
        <v>918</v>
      </c>
      <c r="B846" s="1">
        <v>45374</v>
      </c>
      <c r="C846" t="str">
        <f>TEXT(Table1[[#This Row],[signup_date]],"yyyy")</f>
        <v>2024</v>
      </c>
      <c r="D846" t="str">
        <f>TEXT(Table1[[#This Row],[signup_date]],"mmm")</f>
        <v>Mar</v>
      </c>
      <c r="E846" s="3">
        <v>45483</v>
      </c>
      <c r="F846" s="3">
        <v>45805</v>
      </c>
      <c r="G846" s="3" t="str">
        <f>TEXT(Table1[[#This Row],[last_purchase_date]],"yyyy")</f>
        <v>2025</v>
      </c>
      <c r="H846" s="2">
        <f ca="1">IFERROR(TODAY()-Table1[[#This Row],[signup_date]]," - ")</f>
        <v>606</v>
      </c>
      <c r="I846" s="2">
        <f ca="1">IFERROR(TODAY()-Table1[[#This Row],[last_purchase_date]]," - ")</f>
        <v>175</v>
      </c>
      <c r="J846" s="2">
        <f ca="1">IFERROR(1/Table1[[#This Row],[Days_Since_Last_Purchase]],0)</f>
        <v>5.7142857142857143E-3</v>
      </c>
      <c r="K846" s="3" t="str">
        <f t="shared" si="26"/>
        <v>Has Purchased</v>
      </c>
      <c r="L846">
        <v>3</v>
      </c>
      <c r="M846">
        <v>67.430000000000007</v>
      </c>
      <c r="N846">
        <v>22.48</v>
      </c>
      <c r="O846">
        <v>7.7</v>
      </c>
      <c r="P846" t="s">
        <v>59</v>
      </c>
      <c r="Q846" t="s">
        <v>41</v>
      </c>
      <c r="R846" t="s">
        <v>48</v>
      </c>
      <c r="S846">
        <v>43</v>
      </c>
      <c r="T846" t="s">
        <v>34</v>
      </c>
      <c r="U846" t="s">
        <v>50</v>
      </c>
      <c r="V846" t="s">
        <v>56</v>
      </c>
      <c r="W846" t="s">
        <v>51</v>
      </c>
      <c r="X846">
        <v>0</v>
      </c>
      <c r="Y846">
        <v>0</v>
      </c>
      <c r="Z846">
        <v>0</v>
      </c>
      <c r="AA846">
        <v>0</v>
      </c>
      <c r="AB846">
        <v>1</v>
      </c>
      <c r="AC846" s="3">
        <v>45618</v>
      </c>
      <c r="AD846" s="2" t="str">
        <f t="shared" si="27"/>
        <v>Contacted</v>
      </c>
      <c r="AE846">
        <v>0</v>
      </c>
      <c r="AF846" t="s">
        <v>38</v>
      </c>
      <c r="AG846" t="b">
        <v>1</v>
      </c>
      <c r="AH846" t="b">
        <v>0</v>
      </c>
      <c r="AI846" t="str">
        <f ca="1">IF(OR(Table1[[#This Row],[is_active]]="FALSE",Table1[[#This Row],[Days_Since_Last_Purchase]]&gt;90),"Churned","Active")</f>
        <v>Churned</v>
      </c>
    </row>
    <row r="847" spans="1:35" x14ac:dyDescent="0.25">
      <c r="A847" t="s">
        <v>919</v>
      </c>
      <c r="B847" s="1">
        <v>44503</v>
      </c>
      <c r="C847" t="str">
        <f>TEXT(Table1[[#This Row],[signup_date]],"yyyy")</f>
        <v>2021</v>
      </c>
      <c r="D847" t="str">
        <f>TEXT(Table1[[#This Row],[signup_date]],"mmm")</f>
        <v>Nov</v>
      </c>
      <c r="E847" s="3">
        <v>44583</v>
      </c>
      <c r="F847" s="3">
        <v>45273</v>
      </c>
      <c r="G847" s="3" t="str">
        <f>TEXT(Table1[[#This Row],[last_purchase_date]],"yyyy")</f>
        <v>2023</v>
      </c>
      <c r="H847" s="2">
        <f ca="1">IFERROR(TODAY()-Table1[[#This Row],[signup_date]]," - ")</f>
        <v>1477</v>
      </c>
      <c r="I847" s="2">
        <f ca="1">IFERROR(TODAY()-Table1[[#This Row],[last_purchase_date]]," - ")</f>
        <v>707</v>
      </c>
      <c r="J847" s="2">
        <f ca="1">IFERROR(1/Table1[[#This Row],[Days_Since_Last_Purchase]],0)</f>
        <v>1.4144271570014145E-3</v>
      </c>
      <c r="K847" s="3" t="str">
        <f t="shared" si="26"/>
        <v>Has Purchased</v>
      </c>
      <c r="L847">
        <v>4</v>
      </c>
      <c r="M847">
        <v>4.29</v>
      </c>
      <c r="N847">
        <v>1.07</v>
      </c>
      <c r="O847">
        <v>1.54</v>
      </c>
      <c r="P847" t="s">
        <v>65</v>
      </c>
      <c r="Q847" t="s">
        <v>41</v>
      </c>
      <c r="R847" t="s">
        <v>48</v>
      </c>
      <c r="S847">
        <v>33</v>
      </c>
      <c r="T847" t="s">
        <v>34</v>
      </c>
      <c r="U847" t="s">
        <v>43</v>
      </c>
      <c r="V847" t="s">
        <v>56</v>
      </c>
      <c r="W847" t="s">
        <v>72</v>
      </c>
      <c r="X847">
        <v>0</v>
      </c>
      <c r="Y847">
        <v>0</v>
      </c>
      <c r="Z847">
        <v>0</v>
      </c>
      <c r="AA847">
        <v>0</v>
      </c>
      <c r="AB847">
        <v>1</v>
      </c>
      <c r="AC847" s="2" t="s">
        <v>2542</v>
      </c>
      <c r="AD847" s="2" t="str">
        <f t="shared" si="27"/>
        <v>Never Contacted</v>
      </c>
      <c r="AE847">
        <v>7</v>
      </c>
      <c r="AF847" t="s">
        <v>38</v>
      </c>
      <c r="AG847" t="b">
        <v>0</v>
      </c>
      <c r="AH847" t="b">
        <v>0</v>
      </c>
      <c r="AI847" t="str">
        <f ca="1">IF(OR(Table1[[#This Row],[is_active]]="FALSE",Table1[[#This Row],[Days_Since_Last_Purchase]]&gt;90),"Churned","Active")</f>
        <v>Churned</v>
      </c>
    </row>
    <row r="848" spans="1:35" x14ac:dyDescent="0.25">
      <c r="A848" t="s">
        <v>920</v>
      </c>
      <c r="B848" s="1">
        <v>44738</v>
      </c>
      <c r="C848" t="str">
        <f>TEXT(Table1[[#This Row],[signup_date]],"yyyy")</f>
        <v>2022</v>
      </c>
      <c r="D848" t="str">
        <f>TEXT(Table1[[#This Row],[signup_date]],"mmm")</f>
        <v>Jun</v>
      </c>
      <c r="E848" s="3">
        <v>44797</v>
      </c>
      <c r="F848" s="3">
        <v>45746</v>
      </c>
      <c r="G848" s="3" t="str">
        <f>TEXT(Table1[[#This Row],[last_purchase_date]],"yyyy")</f>
        <v>2025</v>
      </c>
      <c r="H848" s="2">
        <f ca="1">IFERROR(TODAY()-Table1[[#This Row],[signup_date]]," - ")</f>
        <v>1242</v>
      </c>
      <c r="I848" s="2">
        <f ca="1">IFERROR(TODAY()-Table1[[#This Row],[last_purchase_date]]," - ")</f>
        <v>234</v>
      </c>
      <c r="J848" s="2">
        <f ca="1">IFERROR(1/Table1[[#This Row],[Days_Since_Last_Purchase]],0)</f>
        <v>4.2735042735042739E-3</v>
      </c>
      <c r="K848" s="3" t="str">
        <f t="shared" si="26"/>
        <v>Has Purchased</v>
      </c>
      <c r="L848">
        <v>3</v>
      </c>
      <c r="M848">
        <v>3.53</v>
      </c>
      <c r="N848">
        <v>1.18</v>
      </c>
      <c r="O848">
        <v>1.54</v>
      </c>
      <c r="P848" t="s">
        <v>87</v>
      </c>
      <c r="Q848" t="s">
        <v>41</v>
      </c>
      <c r="R848" t="s">
        <v>42</v>
      </c>
      <c r="S848">
        <v>35</v>
      </c>
      <c r="T848" t="s">
        <v>34</v>
      </c>
      <c r="U848" t="s">
        <v>35</v>
      </c>
      <c r="V848" t="s">
        <v>44</v>
      </c>
      <c r="W848" t="s">
        <v>45</v>
      </c>
      <c r="X848">
        <v>1</v>
      </c>
      <c r="Y848">
        <v>0</v>
      </c>
      <c r="Z848">
        <v>0</v>
      </c>
      <c r="AA848">
        <v>0</v>
      </c>
      <c r="AB848">
        <v>1</v>
      </c>
      <c r="AC848" s="3">
        <v>44854</v>
      </c>
      <c r="AD848" s="2" t="str">
        <f t="shared" si="27"/>
        <v>Contacted</v>
      </c>
      <c r="AE848">
        <v>0</v>
      </c>
      <c r="AF848" t="s">
        <v>73</v>
      </c>
      <c r="AG848" t="b">
        <v>1</v>
      </c>
      <c r="AH848" t="b">
        <v>0</v>
      </c>
      <c r="AI848" t="str">
        <f ca="1">IF(OR(Table1[[#This Row],[is_active]]="FALSE",Table1[[#This Row],[Days_Since_Last_Purchase]]&gt;90),"Churned","Active")</f>
        <v>Churned</v>
      </c>
    </row>
    <row r="849" spans="1:35" x14ac:dyDescent="0.25">
      <c r="A849" t="s">
        <v>921</v>
      </c>
      <c r="B849" s="1">
        <v>43982</v>
      </c>
      <c r="C849" t="str">
        <f>TEXT(Table1[[#This Row],[signup_date]],"yyyy")</f>
        <v>2020</v>
      </c>
      <c r="D849" t="str">
        <f>TEXT(Table1[[#This Row],[signup_date]],"mmm")</f>
        <v>May</v>
      </c>
      <c r="E849" s="3">
        <v>44430</v>
      </c>
      <c r="F849" s="3">
        <v>44723</v>
      </c>
      <c r="G849" s="3" t="str">
        <f>TEXT(Table1[[#This Row],[last_purchase_date]],"yyyy")</f>
        <v>2022</v>
      </c>
      <c r="H849" s="2">
        <f ca="1">IFERROR(TODAY()-Table1[[#This Row],[signup_date]]," - ")</f>
        <v>1998</v>
      </c>
      <c r="I849" s="2">
        <f ca="1">IFERROR(TODAY()-Table1[[#This Row],[last_purchase_date]]," - ")</f>
        <v>1257</v>
      </c>
      <c r="J849" s="2">
        <f ca="1">IFERROR(1/Table1[[#This Row],[Days_Since_Last_Purchase]],0)</f>
        <v>7.955449482895784E-4</v>
      </c>
      <c r="K849" s="3" t="str">
        <f t="shared" si="26"/>
        <v>Has Purchased</v>
      </c>
      <c r="L849">
        <v>3</v>
      </c>
      <c r="M849">
        <v>275.57</v>
      </c>
      <c r="N849">
        <v>91.86</v>
      </c>
      <c r="O849">
        <v>95.37</v>
      </c>
      <c r="P849" t="s">
        <v>40</v>
      </c>
      <c r="Q849" t="s">
        <v>76</v>
      </c>
      <c r="R849" t="s">
        <v>48</v>
      </c>
      <c r="S849">
        <v>23</v>
      </c>
      <c r="T849" t="s">
        <v>70</v>
      </c>
      <c r="U849" t="s">
        <v>66</v>
      </c>
      <c r="V849" t="s">
        <v>44</v>
      </c>
      <c r="W849" t="s">
        <v>85</v>
      </c>
      <c r="X849">
        <v>0</v>
      </c>
      <c r="Y849">
        <v>0</v>
      </c>
      <c r="Z849">
        <v>0</v>
      </c>
      <c r="AA849">
        <v>0</v>
      </c>
      <c r="AB849">
        <v>1</v>
      </c>
      <c r="AC849" s="2" t="s">
        <v>2542</v>
      </c>
      <c r="AD849" s="2" t="str">
        <f t="shared" si="27"/>
        <v>Never Contacted</v>
      </c>
      <c r="AE849">
        <v>10</v>
      </c>
      <c r="AF849" t="s">
        <v>38</v>
      </c>
      <c r="AG849" t="b">
        <v>1</v>
      </c>
      <c r="AH849" t="b">
        <v>0</v>
      </c>
      <c r="AI849" t="str">
        <f ca="1">IF(OR(Table1[[#This Row],[is_active]]="FALSE",Table1[[#This Row],[Days_Since_Last_Purchase]]&gt;90),"Churned","Active")</f>
        <v>Churned</v>
      </c>
    </row>
    <row r="850" spans="1:35" x14ac:dyDescent="0.25">
      <c r="A850" t="s">
        <v>922</v>
      </c>
      <c r="B850" s="1">
        <v>45344</v>
      </c>
      <c r="C850" t="str">
        <f>TEXT(Table1[[#This Row],[signup_date]],"yyyy")</f>
        <v>2024</v>
      </c>
      <c r="D850" t="str">
        <f>TEXT(Table1[[#This Row],[signup_date]],"mmm")</f>
        <v>Feb</v>
      </c>
      <c r="E850" s="3">
        <v>45610</v>
      </c>
      <c r="F850" s="3">
        <v>45739</v>
      </c>
      <c r="G850" s="3" t="str">
        <f>TEXT(Table1[[#This Row],[last_purchase_date]],"yyyy")</f>
        <v>2025</v>
      </c>
      <c r="H850" s="2">
        <f ca="1">IFERROR(TODAY()-Table1[[#This Row],[signup_date]]," - ")</f>
        <v>636</v>
      </c>
      <c r="I850" s="2">
        <f ca="1">IFERROR(TODAY()-Table1[[#This Row],[last_purchase_date]]," - ")</f>
        <v>241</v>
      </c>
      <c r="J850" s="2">
        <f ca="1">IFERROR(1/Table1[[#This Row],[Days_Since_Last_Purchase]],0)</f>
        <v>4.1493775933609959E-3</v>
      </c>
      <c r="K850" s="3" t="str">
        <f t="shared" si="26"/>
        <v>Has Purchased</v>
      </c>
      <c r="L850">
        <v>3</v>
      </c>
      <c r="M850">
        <v>250.01</v>
      </c>
      <c r="N850">
        <v>83.34</v>
      </c>
      <c r="O850">
        <v>81.180000000000007</v>
      </c>
      <c r="P850" t="s">
        <v>31</v>
      </c>
      <c r="Q850" t="s">
        <v>95</v>
      </c>
      <c r="R850" t="s">
        <v>48</v>
      </c>
      <c r="S850">
        <v>29</v>
      </c>
      <c r="T850" t="s">
        <v>70</v>
      </c>
      <c r="U850" t="s">
        <v>35</v>
      </c>
      <c r="V850" t="s">
        <v>67</v>
      </c>
      <c r="W850" t="s">
        <v>96</v>
      </c>
      <c r="X850">
        <v>0</v>
      </c>
      <c r="Y850">
        <v>0</v>
      </c>
      <c r="Z850">
        <v>0</v>
      </c>
      <c r="AA850">
        <v>0</v>
      </c>
      <c r="AB850">
        <v>1</v>
      </c>
      <c r="AC850" s="3">
        <v>45682</v>
      </c>
      <c r="AD850" s="2" t="str">
        <f t="shared" si="27"/>
        <v>Contacted</v>
      </c>
      <c r="AE850">
        <v>0</v>
      </c>
      <c r="AF850" t="s">
        <v>73</v>
      </c>
      <c r="AG850" t="b">
        <v>1</v>
      </c>
      <c r="AH850" t="b">
        <v>0</v>
      </c>
      <c r="AI850" t="str">
        <f ca="1">IF(OR(Table1[[#This Row],[is_active]]="FALSE",Table1[[#This Row],[Days_Since_Last_Purchase]]&gt;90),"Churned","Active")</f>
        <v>Churned</v>
      </c>
    </row>
    <row r="851" spans="1:35" x14ac:dyDescent="0.25">
      <c r="A851" t="s">
        <v>923</v>
      </c>
      <c r="B851" s="1">
        <v>44184</v>
      </c>
      <c r="C851" t="str">
        <f>TEXT(Table1[[#This Row],[signup_date]],"yyyy")</f>
        <v>2020</v>
      </c>
      <c r="D851" t="str">
        <f>TEXT(Table1[[#This Row],[signup_date]],"mmm")</f>
        <v>Dec</v>
      </c>
      <c r="E851" s="3">
        <v>44658</v>
      </c>
      <c r="F851" s="3">
        <v>45498</v>
      </c>
      <c r="G851" s="3" t="str">
        <f>TEXT(Table1[[#This Row],[last_purchase_date]],"yyyy")</f>
        <v>2024</v>
      </c>
      <c r="H851" s="2">
        <f ca="1">IFERROR(TODAY()-Table1[[#This Row],[signup_date]]," - ")</f>
        <v>1796</v>
      </c>
      <c r="I851" s="2">
        <f ca="1">IFERROR(TODAY()-Table1[[#This Row],[last_purchase_date]]," - ")</f>
        <v>482</v>
      </c>
      <c r="J851" s="2">
        <f ca="1">IFERROR(1/Table1[[#This Row],[Days_Since_Last_Purchase]],0)</f>
        <v>2.0746887966804979E-3</v>
      </c>
      <c r="K851" s="3" t="str">
        <f t="shared" si="26"/>
        <v>Has Purchased</v>
      </c>
      <c r="L851">
        <v>2</v>
      </c>
      <c r="M851">
        <v>188.22</v>
      </c>
      <c r="N851">
        <v>94.11</v>
      </c>
      <c r="O851">
        <v>32.96</v>
      </c>
      <c r="P851" t="s">
        <v>59</v>
      </c>
      <c r="Q851" t="s">
        <v>54</v>
      </c>
      <c r="R851" t="s">
        <v>48</v>
      </c>
      <c r="S851">
        <v>26</v>
      </c>
      <c r="T851" t="s">
        <v>70</v>
      </c>
      <c r="U851" t="s">
        <v>90</v>
      </c>
      <c r="V851" t="s">
        <v>44</v>
      </c>
      <c r="W851" t="s">
        <v>100</v>
      </c>
      <c r="X851">
        <v>0</v>
      </c>
      <c r="Y851">
        <v>0</v>
      </c>
      <c r="Z851">
        <v>0</v>
      </c>
      <c r="AA851">
        <v>0</v>
      </c>
      <c r="AB851">
        <v>1</v>
      </c>
      <c r="AC851" s="3">
        <v>44410</v>
      </c>
      <c r="AD851" s="2" t="str">
        <f t="shared" si="27"/>
        <v>Contacted</v>
      </c>
      <c r="AE851">
        <v>6</v>
      </c>
      <c r="AF851" t="s">
        <v>52</v>
      </c>
      <c r="AG851" t="b">
        <v>0</v>
      </c>
      <c r="AH851" t="b">
        <v>0</v>
      </c>
      <c r="AI851" t="str">
        <f ca="1">IF(OR(Table1[[#This Row],[is_active]]="FALSE",Table1[[#This Row],[Days_Since_Last_Purchase]]&gt;90),"Churned","Active")</f>
        <v>Churned</v>
      </c>
    </row>
    <row r="852" spans="1:35" x14ac:dyDescent="0.25">
      <c r="A852" t="s">
        <v>924</v>
      </c>
      <c r="B852" s="1">
        <v>44469</v>
      </c>
      <c r="C852" t="str">
        <f>TEXT(Table1[[#This Row],[signup_date]],"yyyy")</f>
        <v>2021</v>
      </c>
      <c r="D852" t="str">
        <f>TEXT(Table1[[#This Row],[signup_date]],"mmm")</f>
        <v>Sep</v>
      </c>
      <c r="E852" s="3">
        <v>45796</v>
      </c>
      <c r="F852" s="3">
        <v>45867</v>
      </c>
      <c r="G852" s="3" t="str">
        <f>TEXT(Table1[[#This Row],[last_purchase_date]],"yyyy")</f>
        <v>2025</v>
      </c>
      <c r="H852" s="2">
        <f ca="1">IFERROR(TODAY()-Table1[[#This Row],[signup_date]]," - ")</f>
        <v>1511</v>
      </c>
      <c r="I852" s="2">
        <f ca="1">IFERROR(TODAY()-Table1[[#This Row],[last_purchase_date]]," - ")</f>
        <v>113</v>
      </c>
      <c r="J852" s="2">
        <f ca="1">IFERROR(1/Table1[[#This Row],[Days_Since_Last_Purchase]],0)</f>
        <v>8.8495575221238937E-3</v>
      </c>
      <c r="K852" s="3" t="str">
        <f t="shared" si="26"/>
        <v>Has Purchased</v>
      </c>
      <c r="L852">
        <v>5</v>
      </c>
      <c r="M852">
        <v>351.49</v>
      </c>
      <c r="N852">
        <v>70.3</v>
      </c>
      <c r="O852">
        <v>49.99</v>
      </c>
      <c r="P852" t="s">
        <v>31</v>
      </c>
      <c r="Q852" t="s">
        <v>32</v>
      </c>
      <c r="R852" t="s">
        <v>48</v>
      </c>
      <c r="S852">
        <v>27</v>
      </c>
      <c r="T852" t="s">
        <v>70</v>
      </c>
      <c r="U852" t="s">
        <v>90</v>
      </c>
      <c r="V852" t="s">
        <v>67</v>
      </c>
      <c r="W852" t="s">
        <v>96</v>
      </c>
      <c r="X852">
        <v>0</v>
      </c>
      <c r="Y852">
        <v>0</v>
      </c>
      <c r="Z852">
        <v>0</v>
      </c>
      <c r="AA852">
        <v>0</v>
      </c>
      <c r="AB852">
        <v>3</v>
      </c>
      <c r="AC852" s="3">
        <v>45537</v>
      </c>
      <c r="AD852" s="2" t="str">
        <f t="shared" si="27"/>
        <v>Contacted</v>
      </c>
      <c r="AE852">
        <v>0</v>
      </c>
      <c r="AF852" t="s">
        <v>38</v>
      </c>
      <c r="AG852" t="b">
        <v>0</v>
      </c>
      <c r="AH852" t="b">
        <v>0</v>
      </c>
      <c r="AI852" t="str">
        <f ca="1">IF(OR(Table1[[#This Row],[is_active]]="FALSE",Table1[[#This Row],[Days_Since_Last_Purchase]]&gt;90),"Churned","Active")</f>
        <v>Churned</v>
      </c>
    </row>
    <row r="853" spans="1:35" x14ac:dyDescent="0.25">
      <c r="A853" t="s">
        <v>925</v>
      </c>
      <c r="B853" s="1">
        <v>45582</v>
      </c>
      <c r="C853" t="str">
        <f>TEXT(Table1[[#This Row],[signup_date]],"yyyy")</f>
        <v>2024</v>
      </c>
      <c r="D853" t="str">
        <f>TEXT(Table1[[#This Row],[signup_date]],"mmm")</f>
        <v>Oct</v>
      </c>
      <c r="E853" s="3">
        <v>45799</v>
      </c>
      <c r="F853" s="3">
        <v>45883</v>
      </c>
      <c r="G853" s="3" t="str">
        <f>TEXT(Table1[[#This Row],[last_purchase_date]],"yyyy")</f>
        <v>2025</v>
      </c>
      <c r="H853" s="2">
        <f ca="1">IFERROR(TODAY()-Table1[[#This Row],[signup_date]]," - ")</f>
        <v>398</v>
      </c>
      <c r="I853" s="2">
        <f ca="1">IFERROR(TODAY()-Table1[[#This Row],[last_purchase_date]]," - ")</f>
        <v>97</v>
      </c>
      <c r="J853" s="2">
        <f ca="1">IFERROR(1/Table1[[#This Row],[Days_Since_Last_Purchase]],0)</f>
        <v>1.0309278350515464E-2</v>
      </c>
      <c r="K853" s="3" t="str">
        <f t="shared" si="26"/>
        <v>Has Purchased</v>
      </c>
      <c r="L853">
        <v>1</v>
      </c>
      <c r="M853">
        <v>85.27</v>
      </c>
      <c r="N853">
        <v>85.27</v>
      </c>
      <c r="O853">
        <v>150.47999999999999</v>
      </c>
      <c r="P853" t="s">
        <v>65</v>
      </c>
      <c r="Q853" t="s">
        <v>60</v>
      </c>
      <c r="R853" t="s">
        <v>48</v>
      </c>
      <c r="S853">
        <v>26</v>
      </c>
      <c r="T853" t="s">
        <v>70</v>
      </c>
      <c r="U853" t="s">
        <v>35</v>
      </c>
      <c r="V853" t="s">
        <v>63</v>
      </c>
      <c r="W853" t="s">
        <v>36</v>
      </c>
      <c r="X853">
        <v>0</v>
      </c>
      <c r="Y853">
        <v>0</v>
      </c>
      <c r="Z853">
        <v>0</v>
      </c>
      <c r="AA853">
        <v>1</v>
      </c>
      <c r="AB853">
        <v>1</v>
      </c>
      <c r="AC853" s="3">
        <v>45658</v>
      </c>
      <c r="AD853" s="2" t="str">
        <f t="shared" si="27"/>
        <v>Contacted</v>
      </c>
      <c r="AE853">
        <v>0</v>
      </c>
      <c r="AF853" t="s">
        <v>38</v>
      </c>
      <c r="AG853" t="b">
        <v>1</v>
      </c>
      <c r="AH853" t="b">
        <v>0</v>
      </c>
      <c r="AI853" t="str">
        <f ca="1">IF(OR(Table1[[#This Row],[is_active]]="FALSE",Table1[[#This Row],[Days_Since_Last_Purchase]]&gt;90),"Churned","Active")</f>
        <v>Churned</v>
      </c>
    </row>
    <row r="854" spans="1:35" x14ac:dyDescent="0.25">
      <c r="A854" t="s">
        <v>926</v>
      </c>
      <c r="B854" s="1">
        <v>44477</v>
      </c>
      <c r="C854" t="str">
        <f>TEXT(Table1[[#This Row],[signup_date]],"yyyy")</f>
        <v>2021</v>
      </c>
      <c r="D854" t="str">
        <f>TEXT(Table1[[#This Row],[signup_date]],"mmm")</f>
        <v>Oct</v>
      </c>
      <c r="E854" s="3">
        <v>45890</v>
      </c>
      <c r="F854" s="3">
        <v>45935</v>
      </c>
      <c r="G854" s="3" t="str">
        <f>TEXT(Table1[[#This Row],[last_purchase_date]],"yyyy")</f>
        <v>2025</v>
      </c>
      <c r="H854" s="2">
        <f ca="1">IFERROR(TODAY()-Table1[[#This Row],[signup_date]]," - ")</f>
        <v>1503</v>
      </c>
      <c r="I854" s="2">
        <f ca="1">IFERROR(TODAY()-Table1[[#This Row],[last_purchase_date]]," - ")</f>
        <v>45</v>
      </c>
      <c r="J854" s="2">
        <f ca="1">IFERROR(1/Table1[[#This Row],[Days_Since_Last_Purchase]],0)</f>
        <v>2.2222222222222223E-2</v>
      </c>
      <c r="K854" s="3" t="str">
        <f t="shared" si="26"/>
        <v>Has Purchased</v>
      </c>
      <c r="L854">
        <v>3</v>
      </c>
      <c r="M854">
        <v>242.84</v>
      </c>
      <c r="N854">
        <v>80.95</v>
      </c>
      <c r="O854">
        <v>76.22</v>
      </c>
      <c r="P854" t="s">
        <v>65</v>
      </c>
      <c r="Q854" t="s">
        <v>60</v>
      </c>
      <c r="R854" t="s">
        <v>48</v>
      </c>
      <c r="S854">
        <v>31</v>
      </c>
      <c r="T854" t="s">
        <v>34</v>
      </c>
      <c r="U854" t="s">
        <v>55</v>
      </c>
      <c r="V854" t="s">
        <v>63</v>
      </c>
      <c r="W854" t="s">
        <v>36</v>
      </c>
      <c r="X854">
        <v>0</v>
      </c>
      <c r="Y854">
        <v>0</v>
      </c>
      <c r="Z854">
        <v>0</v>
      </c>
      <c r="AA854">
        <v>0</v>
      </c>
      <c r="AB854">
        <v>3</v>
      </c>
      <c r="AC854" s="3">
        <v>45285</v>
      </c>
      <c r="AD854" s="2" t="str">
        <f t="shared" si="27"/>
        <v>Contacted</v>
      </c>
      <c r="AE854">
        <v>2</v>
      </c>
      <c r="AF854" t="s">
        <v>52</v>
      </c>
      <c r="AG854" t="b">
        <v>1</v>
      </c>
      <c r="AH854" t="b">
        <v>0</v>
      </c>
      <c r="AI854" t="str">
        <f ca="1">IF(OR(Table1[[#This Row],[is_active]]="FALSE",Table1[[#This Row],[Days_Since_Last_Purchase]]&gt;90),"Churned","Active")</f>
        <v>Active</v>
      </c>
    </row>
    <row r="855" spans="1:35" x14ac:dyDescent="0.25">
      <c r="A855" t="s">
        <v>927</v>
      </c>
      <c r="B855" s="1">
        <v>44503</v>
      </c>
      <c r="C855" t="str">
        <f>TEXT(Table1[[#This Row],[signup_date]],"yyyy")</f>
        <v>2021</v>
      </c>
      <c r="D855" t="str">
        <f>TEXT(Table1[[#This Row],[signup_date]],"mmm")</f>
        <v>Nov</v>
      </c>
      <c r="E855" s="3">
        <v>44604</v>
      </c>
      <c r="F855" s="3">
        <v>44780</v>
      </c>
      <c r="G855" s="3" t="str">
        <f>TEXT(Table1[[#This Row],[last_purchase_date]],"yyyy")</f>
        <v>2022</v>
      </c>
      <c r="H855" s="2">
        <f ca="1">IFERROR(TODAY()-Table1[[#This Row],[signup_date]]," - ")</f>
        <v>1477</v>
      </c>
      <c r="I855" s="2">
        <f ca="1">IFERROR(TODAY()-Table1[[#This Row],[last_purchase_date]]," - ")</f>
        <v>1200</v>
      </c>
      <c r="J855" s="2">
        <f ca="1">IFERROR(1/Table1[[#This Row],[Days_Since_Last_Purchase]],0)</f>
        <v>8.3333333333333339E-4</v>
      </c>
      <c r="K855" s="3" t="str">
        <f t="shared" si="26"/>
        <v>Has Purchased</v>
      </c>
      <c r="L855">
        <v>2</v>
      </c>
      <c r="M855">
        <v>82.06</v>
      </c>
      <c r="N855">
        <v>41.03</v>
      </c>
      <c r="O855">
        <v>46.47</v>
      </c>
      <c r="P855" t="s">
        <v>87</v>
      </c>
      <c r="Q855" t="s">
        <v>95</v>
      </c>
      <c r="R855" t="s">
        <v>48</v>
      </c>
      <c r="S855">
        <v>36</v>
      </c>
      <c r="T855" t="s">
        <v>34</v>
      </c>
      <c r="U855" t="s">
        <v>55</v>
      </c>
      <c r="V855" t="s">
        <v>56</v>
      </c>
      <c r="W855" t="s">
        <v>51</v>
      </c>
      <c r="X855">
        <v>1</v>
      </c>
      <c r="Y855">
        <v>0</v>
      </c>
      <c r="Z855">
        <v>1</v>
      </c>
      <c r="AA855">
        <v>0</v>
      </c>
      <c r="AB855">
        <v>1</v>
      </c>
      <c r="AC855" s="2" t="s">
        <v>2542</v>
      </c>
      <c r="AD855" s="2" t="str">
        <f t="shared" si="27"/>
        <v>Never Contacted</v>
      </c>
      <c r="AE855">
        <v>0</v>
      </c>
      <c r="AF855" t="s">
        <v>38</v>
      </c>
      <c r="AG855" t="b">
        <v>0</v>
      </c>
      <c r="AH855" t="b">
        <v>0</v>
      </c>
      <c r="AI855" t="str">
        <f ca="1">IF(OR(Table1[[#This Row],[is_active]]="FALSE",Table1[[#This Row],[Days_Since_Last_Purchase]]&gt;90),"Churned","Active")</f>
        <v>Churned</v>
      </c>
    </row>
    <row r="856" spans="1:35" x14ac:dyDescent="0.25">
      <c r="A856" t="s">
        <v>928</v>
      </c>
      <c r="B856" s="1">
        <v>44092</v>
      </c>
      <c r="C856" t="str">
        <f>TEXT(Table1[[#This Row],[signup_date]],"yyyy")</f>
        <v>2020</v>
      </c>
      <c r="D856" t="str">
        <f>TEXT(Table1[[#This Row],[signup_date]],"mmm")</f>
        <v>Sep</v>
      </c>
      <c r="E856" s="3">
        <v>45610</v>
      </c>
      <c r="F856" s="3">
        <v>45882</v>
      </c>
      <c r="G856" s="3" t="str">
        <f>TEXT(Table1[[#This Row],[last_purchase_date]],"yyyy")</f>
        <v>2025</v>
      </c>
      <c r="H856" s="2">
        <f ca="1">IFERROR(TODAY()-Table1[[#This Row],[signup_date]]," - ")</f>
        <v>1888</v>
      </c>
      <c r="I856" s="2">
        <f ca="1">IFERROR(TODAY()-Table1[[#This Row],[last_purchase_date]]," - ")</f>
        <v>98</v>
      </c>
      <c r="J856" s="2">
        <f ca="1">IFERROR(1/Table1[[#This Row],[Days_Since_Last_Purchase]],0)</f>
        <v>1.020408163265306E-2</v>
      </c>
      <c r="K856" s="3" t="str">
        <f t="shared" si="26"/>
        <v>Has Purchased</v>
      </c>
      <c r="L856">
        <v>2</v>
      </c>
      <c r="M856">
        <v>63.98</v>
      </c>
      <c r="N856">
        <v>31.99</v>
      </c>
      <c r="O856">
        <v>0.5</v>
      </c>
      <c r="P856" t="s">
        <v>31</v>
      </c>
      <c r="Q856" t="s">
        <v>104</v>
      </c>
      <c r="R856" t="s">
        <v>48</v>
      </c>
      <c r="S856">
        <v>37</v>
      </c>
      <c r="T856" t="s">
        <v>34</v>
      </c>
      <c r="U856" t="s">
        <v>50</v>
      </c>
      <c r="V856" t="s">
        <v>63</v>
      </c>
      <c r="W856" t="s">
        <v>36</v>
      </c>
      <c r="X856">
        <v>0</v>
      </c>
      <c r="Y856">
        <v>0</v>
      </c>
      <c r="Z856">
        <v>0</v>
      </c>
      <c r="AA856">
        <v>0</v>
      </c>
      <c r="AB856">
        <v>0</v>
      </c>
      <c r="AC856" s="3">
        <v>44384</v>
      </c>
      <c r="AD856" s="2" t="str">
        <f t="shared" si="27"/>
        <v>Contacted</v>
      </c>
      <c r="AE856">
        <v>0</v>
      </c>
      <c r="AF856" t="s">
        <v>52</v>
      </c>
      <c r="AG856" t="b">
        <v>1</v>
      </c>
      <c r="AH856" t="b">
        <v>0</v>
      </c>
      <c r="AI856" t="str">
        <f ca="1">IF(OR(Table1[[#This Row],[is_active]]="FALSE",Table1[[#This Row],[Days_Since_Last_Purchase]]&gt;90),"Churned","Active")</f>
        <v>Churned</v>
      </c>
    </row>
    <row r="857" spans="1:35" x14ac:dyDescent="0.25">
      <c r="A857" t="s">
        <v>929</v>
      </c>
      <c r="B857" s="1">
        <v>45450</v>
      </c>
      <c r="C857" t="str">
        <f>TEXT(Table1[[#This Row],[signup_date]],"yyyy")</f>
        <v>2024</v>
      </c>
      <c r="D857" t="str">
        <f>TEXT(Table1[[#This Row],[signup_date]],"mmm")</f>
        <v>Jun</v>
      </c>
      <c r="E857" s="3">
        <v>45597</v>
      </c>
      <c r="F857" s="3">
        <v>45763</v>
      </c>
      <c r="G857" s="3" t="str">
        <f>TEXT(Table1[[#This Row],[last_purchase_date]],"yyyy")</f>
        <v>2025</v>
      </c>
      <c r="H857" s="2">
        <f ca="1">IFERROR(TODAY()-Table1[[#This Row],[signup_date]]," - ")</f>
        <v>530</v>
      </c>
      <c r="I857" s="2">
        <f ca="1">IFERROR(TODAY()-Table1[[#This Row],[last_purchase_date]]," - ")</f>
        <v>217</v>
      </c>
      <c r="J857" s="2">
        <f ca="1">IFERROR(1/Table1[[#This Row],[Days_Since_Last_Purchase]],0)</f>
        <v>4.608294930875576E-3</v>
      </c>
      <c r="K857" s="3" t="str">
        <f t="shared" si="26"/>
        <v>Has Purchased</v>
      </c>
      <c r="L857">
        <v>7</v>
      </c>
      <c r="M857">
        <v>378.99</v>
      </c>
      <c r="N857">
        <v>54.14</v>
      </c>
      <c r="O857">
        <v>39.21</v>
      </c>
      <c r="P857" t="s">
        <v>59</v>
      </c>
      <c r="Q857" t="s">
        <v>76</v>
      </c>
      <c r="R857" t="s">
        <v>48</v>
      </c>
      <c r="S857">
        <v>50</v>
      </c>
      <c r="T857" t="s">
        <v>34</v>
      </c>
      <c r="U857" t="s">
        <v>35</v>
      </c>
      <c r="V857" t="s">
        <v>56</v>
      </c>
      <c r="W857" t="s">
        <v>100</v>
      </c>
      <c r="X857">
        <v>0</v>
      </c>
      <c r="Y857">
        <v>0</v>
      </c>
      <c r="Z857">
        <v>0</v>
      </c>
      <c r="AA857">
        <v>0</v>
      </c>
      <c r="AB857">
        <v>3</v>
      </c>
      <c r="AC857" s="2" t="s">
        <v>2542</v>
      </c>
      <c r="AD857" s="2" t="str">
        <f t="shared" si="27"/>
        <v>Never Contacted</v>
      </c>
      <c r="AE857">
        <v>2</v>
      </c>
      <c r="AF857" t="s">
        <v>52</v>
      </c>
      <c r="AG857" t="b">
        <v>1</v>
      </c>
      <c r="AH857" t="b">
        <v>0</v>
      </c>
      <c r="AI857" t="str">
        <f ca="1">IF(OR(Table1[[#This Row],[is_active]]="FALSE",Table1[[#This Row],[Days_Since_Last_Purchase]]&gt;90),"Churned","Active")</f>
        <v>Churned</v>
      </c>
    </row>
    <row r="858" spans="1:35" x14ac:dyDescent="0.25">
      <c r="A858" t="s">
        <v>930</v>
      </c>
      <c r="B858" s="1">
        <v>45629</v>
      </c>
      <c r="C858" t="str">
        <f>TEXT(Table1[[#This Row],[signup_date]],"yyyy")</f>
        <v>2024</v>
      </c>
      <c r="D858" t="str">
        <f>TEXT(Table1[[#This Row],[signup_date]],"mmm")</f>
        <v>Dec</v>
      </c>
      <c r="E858" s="3">
        <v>45754</v>
      </c>
      <c r="F858" s="3">
        <v>45765</v>
      </c>
      <c r="G858" s="3" t="str">
        <f>TEXT(Table1[[#This Row],[last_purchase_date]],"yyyy")</f>
        <v>2025</v>
      </c>
      <c r="H858" s="2">
        <f ca="1">IFERROR(TODAY()-Table1[[#This Row],[signup_date]]," - ")</f>
        <v>351</v>
      </c>
      <c r="I858" s="2">
        <f ca="1">IFERROR(TODAY()-Table1[[#This Row],[last_purchase_date]]," - ")</f>
        <v>215</v>
      </c>
      <c r="J858" s="2">
        <f ca="1">IFERROR(1/Table1[[#This Row],[Days_Since_Last_Purchase]],0)</f>
        <v>4.6511627906976744E-3</v>
      </c>
      <c r="K858" s="3" t="str">
        <f t="shared" si="26"/>
        <v>Has Purchased</v>
      </c>
      <c r="L858">
        <v>1</v>
      </c>
      <c r="M858">
        <v>88.04</v>
      </c>
      <c r="N858">
        <v>88.04</v>
      </c>
      <c r="O858">
        <v>51.21</v>
      </c>
      <c r="P858" t="s">
        <v>31</v>
      </c>
      <c r="Q858" t="s">
        <v>60</v>
      </c>
      <c r="R858" t="s">
        <v>33</v>
      </c>
      <c r="S858">
        <v>39</v>
      </c>
      <c r="T858" t="s">
        <v>34</v>
      </c>
      <c r="U858" t="s">
        <v>90</v>
      </c>
      <c r="V858" t="s">
        <v>44</v>
      </c>
      <c r="W858" t="s">
        <v>51</v>
      </c>
      <c r="X858">
        <v>0</v>
      </c>
      <c r="Y858">
        <v>0</v>
      </c>
      <c r="Z858">
        <v>0</v>
      </c>
      <c r="AA858">
        <v>0</v>
      </c>
      <c r="AB858">
        <v>0</v>
      </c>
      <c r="AC858" s="3">
        <v>45889</v>
      </c>
      <c r="AD858" s="2" t="str">
        <f t="shared" si="27"/>
        <v>Contacted</v>
      </c>
      <c r="AE858">
        <v>7</v>
      </c>
      <c r="AF858" t="s">
        <v>73</v>
      </c>
      <c r="AG858" t="b">
        <v>1</v>
      </c>
      <c r="AH858" t="b">
        <v>0</v>
      </c>
      <c r="AI858" t="str">
        <f ca="1">IF(OR(Table1[[#This Row],[is_active]]="FALSE",Table1[[#This Row],[Days_Since_Last_Purchase]]&gt;90),"Churned","Active")</f>
        <v>Churned</v>
      </c>
    </row>
    <row r="859" spans="1:35" x14ac:dyDescent="0.25">
      <c r="A859" t="s">
        <v>931</v>
      </c>
      <c r="B859" s="1">
        <v>44731</v>
      </c>
      <c r="C859" t="str">
        <f>TEXT(Table1[[#This Row],[signup_date]],"yyyy")</f>
        <v>2022</v>
      </c>
      <c r="D859" t="str">
        <f>TEXT(Table1[[#This Row],[signup_date]],"mmm")</f>
        <v>Jun</v>
      </c>
      <c r="E859" s="3">
        <v>45329</v>
      </c>
      <c r="F859" s="3">
        <v>45883</v>
      </c>
      <c r="G859" s="3" t="str">
        <f>TEXT(Table1[[#This Row],[last_purchase_date]],"yyyy")</f>
        <v>2025</v>
      </c>
      <c r="H859" s="2">
        <f ca="1">IFERROR(TODAY()-Table1[[#This Row],[signup_date]]," - ")</f>
        <v>1249</v>
      </c>
      <c r="I859" s="2">
        <f ca="1">IFERROR(TODAY()-Table1[[#This Row],[last_purchase_date]]," - ")</f>
        <v>97</v>
      </c>
      <c r="J859" s="2">
        <f ca="1">IFERROR(1/Table1[[#This Row],[Days_Since_Last_Purchase]],0)</f>
        <v>1.0309278350515464E-2</v>
      </c>
      <c r="K859" s="3" t="str">
        <f t="shared" si="26"/>
        <v>Has Purchased</v>
      </c>
      <c r="L859">
        <v>1</v>
      </c>
      <c r="M859">
        <v>74.790000000000006</v>
      </c>
      <c r="N859">
        <v>74.790000000000006</v>
      </c>
      <c r="O859">
        <v>23.45</v>
      </c>
      <c r="P859" t="s">
        <v>40</v>
      </c>
      <c r="Q859" t="s">
        <v>41</v>
      </c>
      <c r="R859" t="s">
        <v>33</v>
      </c>
      <c r="S859">
        <v>32</v>
      </c>
      <c r="T859" t="s">
        <v>34</v>
      </c>
      <c r="U859" t="s">
        <v>35</v>
      </c>
      <c r="V859" t="s">
        <v>63</v>
      </c>
      <c r="W859" t="s">
        <v>85</v>
      </c>
      <c r="X859">
        <v>0</v>
      </c>
      <c r="Y859">
        <v>0</v>
      </c>
      <c r="Z859">
        <v>0</v>
      </c>
      <c r="AA859">
        <v>0</v>
      </c>
      <c r="AB859">
        <v>1</v>
      </c>
      <c r="AC859" s="2" t="s">
        <v>2542</v>
      </c>
      <c r="AD859" s="2" t="str">
        <f t="shared" si="27"/>
        <v>Never Contacted</v>
      </c>
      <c r="AE859">
        <v>0</v>
      </c>
      <c r="AF859" t="s">
        <v>38</v>
      </c>
      <c r="AG859" t="b">
        <v>0</v>
      </c>
      <c r="AH859" t="b">
        <v>0</v>
      </c>
      <c r="AI859" t="str">
        <f ca="1">IF(OR(Table1[[#This Row],[is_active]]="FALSE",Table1[[#This Row],[Days_Since_Last_Purchase]]&gt;90),"Churned","Active")</f>
        <v>Churned</v>
      </c>
    </row>
    <row r="860" spans="1:35" x14ac:dyDescent="0.25">
      <c r="A860" t="s">
        <v>932</v>
      </c>
      <c r="B860" s="1">
        <v>45387</v>
      </c>
      <c r="C860" t="str">
        <f>TEXT(Table1[[#This Row],[signup_date]],"yyyy")</f>
        <v>2024</v>
      </c>
      <c r="D860" t="str">
        <f>TEXT(Table1[[#This Row],[signup_date]],"mmm")</f>
        <v>Apr</v>
      </c>
      <c r="E860" s="3">
        <v>45694</v>
      </c>
      <c r="F860" s="3">
        <v>45910</v>
      </c>
      <c r="G860" s="3" t="str">
        <f>TEXT(Table1[[#This Row],[last_purchase_date]],"yyyy")</f>
        <v>2025</v>
      </c>
      <c r="H860" s="2">
        <f ca="1">IFERROR(TODAY()-Table1[[#This Row],[signup_date]]," - ")</f>
        <v>593</v>
      </c>
      <c r="I860" s="2">
        <f ca="1">IFERROR(TODAY()-Table1[[#This Row],[last_purchase_date]]," - ")</f>
        <v>70</v>
      </c>
      <c r="J860" s="2">
        <f ca="1">IFERROR(1/Table1[[#This Row],[Days_Since_Last_Purchase]],0)</f>
        <v>1.4285714285714285E-2</v>
      </c>
      <c r="K860" s="3" t="str">
        <f t="shared" si="26"/>
        <v>Has Purchased</v>
      </c>
      <c r="L860">
        <v>5</v>
      </c>
      <c r="M860">
        <v>59</v>
      </c>
      <c r="N860">
        <v>11.8</v>
      </c>
      <c r="O860">
        <v>15.24</v>
      </c>
      <c r="P860" t="s">
        <v>47</v>
      </c>
      <c r="Q860" t="s">
        <v>60</v>
      </c>
      <c r="R860" t="s">
        <v>48</v>
      </c>
      <c r="S860">
        <v>32</v>
      </c>
      <c r="T860" t="s">
        <v>34</v>
      </c>
      <c r="U860" t="s">
        <v>50</v>
      </c>
      <c r="V860" t="s">
        <v>35</v>
      </c>
      <c r="W860" t="s">
        <v>45</v>
      </c>
      <c r="X860">
        <v>0</v>
      </c>
      <c r="Y860">
        <v>0</v>
      </c>
      <c r="Z860">
        <v>0</v>
      </c>
      <c r="AA860">
        <v>0</v>
      </c>
      <c r="AB860">
        <v>2</v>
      </c>
      <c r="AC860" s="3">
        <v>45858</v>
      </c>
      <c r="AD860" s="2" t="str">
        <f t="shared" si="27"/>
        <v>Contacted</v>
      </c>
      <c r="AE860">
        <v>0</v>
      </c>
      <c r="AF860" t="s">
        <v>38</v>
      </c>
      <c r="AG860" t="b">
        <v>1</v>
      </c>
      <c r="AH860" t="b">
        <v>0</v>
      </c>
      <c r="AI860" t="str">
        <f ca="1">IF(OR(Table1[[#This Row],[is_active]]="FALSE",Table1[[#This Row],[Days_Since_Last_Purchase]]&gt;90),"Churned","Active")</f>
        <v>Active</v>
      </c>
    </row>
    <row r="861" spans="1:35" x14ac:dyDescent="0.25">
      <c r="A861" t="s">
        <v>933</v>
      </c>
      <c r="B861" s="1">
        <v>44067</v>
      </c>
      <c r="C861" t="str">
        <f>TEXT(Table1[[#This Row],[signup_date]],"yyyy")</f>
        <v>2020</v>
      </c>
      <c r="D861" t="str">
        <f>TEXT(Table1[[#This Row],[signup_date]],"mmm")</f>
        <v>Aug</v>
      </c>
      <c r="E861" s="3">
        <v>45932</v>
      </c>
      <c r="F861" s="3">
        <v>45943</v>
      </c>
      <c r="G861" s="3" t="str">
        <f>TEXT(Table1[[#This Row],[last_purchase_date]],"yyyy")</f>
        <v>2025</v>
      </c>
      <c r="H861" s="2">
        <f ca="1">IFERROR(TODAY()-Table1[[#This Row],[signup_date]]," - ")</f>
        <v>1913</v>
      </c>
      <c r="I861" s="2">
        <f ca="1">IFERROR(TODAY()-Table1[[#This Row],[last_purchase_date]]," - ")</f>
        <v>37</v>
      </c>
      <c r="J861" s="2">
        <f ca="1">IFERROR(1/Table1[[#This Row],[Days_Since_Last_Purchase]],0)</f>
        <v>2.7027027027027029E-2</v>
      </c>
      <c r="K861" s="3" t="str">
        <f t="shared" si="26"/>
        <v>Has Purchased</v>
      </c>
      <c r="L861">
        <v>2</v>
      </c>
      <c r="M861">
        <v>94.91</v>
      </c>
      <c r="N861">
        <v>47.46</v>
      </c>
      <c r="O861">
        <v>115.38</v>
      </c>
      <c r="P861" t="s">
        <v>31</v>
      </c>
      <c r="Q861" t="s">
        <v>69</v>
      </c>
      <c r="R861" t="s">
        <v>48</v>
      </c>
      <c r="S861">
        <v>40</v>
      </c>
      <c r="T861" t="s">
        <v>34</v>
      </c>
      <c r="U861" t="s">
        <v>90</v>
      </c>
      <c r="V861" t="s">
        <v>63</v>
      </c>
      <c r="W861" t="s">
        <v>96</v>
      </c>
      <c r="X861">
        <v>2</v>
      </c>
      <c r="Y861">
        <v>0</v>
      </c>
      <c r="Z861">
        <v>0</v>
      </c>
      <c r="AA861">
        <v>0</v>
      </c>
      <c r="AB861">
        <v>0</v>
      </c>
      <c r="AC861" s="3">
        <v>44965</v>
      </c>
      <c r="AD861" s="2" t="str">
        <f t="shared" si="27"/>
        <v>Contacted</v>
      </c>
      <c r="AE861">
        <v>0</v>
      </c>
      <c r="AF861" t="s">
        <v>38</v>
      </c>
      <c r="AG861" t="b">
        <v>1</v>
      </c>
      <c r="AH861" t="b">
        <v>0</v>
      </c>
      <c r="AI861" t="str">
        <f ca="1">IF(OR(Table1[[#This Row],[is_active]]="FALSE",Table1[[#This Row],[Days_Since_Last_Purchase]]&gt;90),"Churned","Active")</f>
        <v>Active</v>
      </c>
    </row>
    <row r="862" spans="1:35" x14ac:dyDescent="0.25">
      <c r="A862" t="s">
        <v>737</v>
      </c>
      <c r="B862" s="1">
        <v>45060</v>
      </c>
      <c r="C862" t="str">
        <f>TEXT(Table1[[#This Row],[signup_date]],"yyyy")</f>
        <v>2023</v>
      </c>
      <c r="D862" t="str">
        <f>TEXT(Table1[[#This Row],[signup_date]],"mmm")</f>
        <v>May</v>
      </c>
      <c r="E862" s="3">
        <v>45762</v>
      </c>
      <c r="F862" s="3">
        <v>45856</v>
      </c>
      <c r="G862" s="3" t="str">
        <f>TEXT(Table1[[#This Row],[last_purchase_date]],"yyyy")</f>
        <v>2025</v>
      </c>
      <c r="H862" s="2">
        <f ca="1">IFERROR(TODAY()-Table1[[#This Row],[signup_date]]," - ")</f>
        <v>920</v>
      </c>
      <c r="I862" s="2">
        <f ca="1">IFERROR(TODAY()-Table1[[#This Row],[last_purchase_date]]," - ")</f>
        <v>124</v>
      </c>
      <c r="J862" s="2">
        <f ca="1">IFERROR(1/Table1[[#This Row],[Days_Since_Last_Purchase]],0)</f>
        <v>8.0645161290322578E-3</v>
      </c>
      <c r="K862" s="3" t="str">
        <f t="shared" si="26"/>
        <v>Has Purchased</v>
      </c>
      <c r="L862">
        <v>3</v>
      </c>
      <c r="M862">
        <v>107.96</v>
      </c>
      <c r="N862">
        <v>35.99</v>
      </c>
      <c r="O862">
        <v>57.32</v>
      </c>
      <c r="P862" t="s">
        <v>65</v>
      </c>
      <c r="Q862" t="s">
        <v>95</v>
      </c>
      <c r="R862" t="s">
        <v>42</v>
      </c>
      <c r="S862">
        <v>24</v>
      </c>
      <c r="T862" t="s">
        <v>70</v>
      </c>
      <c r="U862" t="s">
        <v>82</v>
      </c>
      <c r="V862" t="s">
        <v>44</v>
      </c>
      <c r="W862" t="s">
        <v>45</v>
      </c>
      <c r="X862">
        <v>0</v>
      </c>
      <c r="Y862">
        <v>0</v>
      </c>
      <c r="Z862">
        <v>0</v>
      </c>
      <c r="AA862">
        <v>0</v>
      </c>
      <c r="AB862">
        <v>1</v>
      </c>
      <c r="AC862" s="3">
        <v>45455</v>
      </c>
      <c r="AD862" s="2" t="str">
        <f t="shared" si="27"/>
        <v>Contacted</v>
      </c>
      <c r="AE862">
        <v>8</v>
      </c>
      <c r="AF862" t="s">
        <v>52</v>
      </c>
      <c r="AG862" t="b">
        <v>1</v>
      </c>
      <c r="AH862" t="b">
        <v>0</v>
      </c>
      <c r="AI862" t="str">
        <f ca="1">IF(OR(Table1[[#This Row],[is_active]]="FALSE",Table1[[#This Row],[Days_Since_Last_Purchase]]&gt;90),"Churned","Active")</f>
        <v>Churned</v>
      </c>
    </row>
    <row r="863" spans="1:35" x14ac:dyDescent="0.25">
      <c r="A863" t="s">
        <v>934</v>
      </c>
      <c r="B863" s="1">
        <v>44047</v>
      </c>
      <c r="C863" t="str">
        <f>TEXT(Table1[[#This Row],[signup_date]],"yyyy")</f>
        <v>2020</v>
      </c>
      <c r="D863" t="str">
        <f>TEXT(Table1[[#This Row],[signup_date]],"mmm")</f>
        <v>Aug</v>
      </c>
      <c r="E863" s="3">
        <v>44389</v>
      </c>
      <c r="F863" s="3">
        <v>45883</v>
      </c>
      <c r="G863" s="3" t="str">
        <f>TEXT(Table1[[#This Row],[last_purchase_date]],"yyyy")</f>
        <v>2025</v>
      </c>
      <c r="H863" s="2">
        <f ca="1">IFERROR(TODAY()-Table1[[#This Row],[signup_date]]," - ")</f>
        <v>1933</v>
      </c>
      <c r="I863" s="2">
        <f ca="1">IFERROR(TODAY()-Table1[[#This Row],[last_purchase_date]]," - ")</f>
        <v>97</v>
      </c>
      <c r="J863" s="2">
        <f ca="1">IFERROR(1/Table1[[#This Row],[Days_Since_Last_Purchase]],0)</f>
        <v>1.0309278350515464E-2</v>
      </c>
      <c r="K863" s="3" t="str">
        <f t="shared" si="26"/>
        <v>Has Purchased</v>
      </c>
      <c r="L863">
        <v>3</v>
      </c>
      <c r="M863">
        <v>124.5</v>
      </c>
      <c r="N863">
        <v>41.5</v>
      </c>
      <c r="O863">
        <v>0.5</v>
      </c>
      <c r="P863" t="s">
        <v>40</v>
      </c>
      <c r="Q863" t="s">
        <v>76</v>
      </c>
      <c r="R863" t="s">
        <v>48</v>
      </c>
      <c r="S863">
        <v>30</v>
      </c>
      <c r="T863" t="s">
        <v>70</v>
      </c>
      <c r="U863" t="s">
        <v>50</v>
      </c>
      <c r="V863" t="s">
        <v>44</v>
      </c>
      <c r="W863" t="s">
        <v>100</v>
      </c>
      <c r="X863">
        <v>1</v>
      </c>
      <c r="Y863">
        <v>0</v>
      </c>
      <c r="Z863">
        <v>0</v>
      </c>
      <c r="AA863">
        <v>0</v>
      </c>
      <c r="AB863">
        <v>0</v>
      </c>
      <c r="AC863" s="2" t="s">
        <v>2542</v>
      </c>
      <c r="AD863" s="2" t="str">
        <f t="shared" si="27"/>
        <v>Never Contacted</v>
      </c>
      <c r="AE863">
        <v>0</v>
      </c>
      <c r="AF863" t="s">
        <v>38</v>
      </c>
      <c r="AG863" t="b">
        <v>0</v>
      </c>
      <c r="AH863" t="b">
        <v>1</v>
      </c>
      <c r="AI863" t="str">
        <f ca="1">IF(OR(Table1[[#This Row],[is_active]]="FALSE",Table1[[#This Row],[Days_Since_Last_Purchase]]&gt;90),"Churned","Active")</f>
        <v>Churned</v>
      </c>
    </row>
    <row r="864" spans="1:35" x14ac:dyDescent="0.25">
      <c r="A864" t="s">
        <v>935</v>
      </c>
      <c r="B864" s="1">
        <v>44377</v>
      </c>
      <c r="C864" t="str">
        <f>TEXT(Table1[[#This Row],[signup_date]],"yyyy")</f>
        <v>2021</v>
      </c>
      <c r="D864" t="str">
        <f>TEXT(Table1[[#This Row],[signup_date]],"mmm")</f>
        <v>Jun</v>
      </c>
      <c r="E864" s="3">
        <v>44529</v>
      </c>
      <c r="F864" s="3">
        <v>44944</v>
      </c>
      <c r="G864" s="3" t="str">
        <f>TEXT(Table1[[#This Row],[last_purchase_date]],"yyyy")</f>
        <v>2023</v>
      </c>
      <c r="H864" s="2">
        <f ca="1">IFERROR(TODAY()-Table1[[#This Row],[signup_date]]," - ")</f>
        <v>1603</v>
      </c>
      <c r="I864" s="2">
        <f ca="1">IFERROR(TODAY()-Table1[[#This Row],[last_purchase_date]]," - ")</f>
        <v>1036</v>
      </c>
      <c r="J864" s="2">
        <f ca="1">IFERROR(1/Table1[[#This Row],[Days_Since_Last_Purchase]],0)</f>
        <v>9.6525096525096527E-4</v>
      </c>
      <c r="K864" s="3" t="str">
        <f t="shared" si="26"/>
        <v>Has Purchased</v>
      </c>
      <c r="L864">
        <v>5</v>
      </c>
      <c r="M864">
        <v>73.489999999999995</v>
      </c>
      <c r="N864">
        <v>14.7</v>
      </c>
      <c r="O864">
        <v>17.850000000000001</v>
      </c>
      <c r="P864" t="s">
        <v>31</v>
      </c>
      <c r="Q864" t="s">
        <v>95</v>
      </c>
      <c r="R864" t="s">
        <v>33</v>
      </c>
      <c r="S864">
        <v>35</v>
      </c>
      <c r="T864" t="s">
        <v>34</v>
      </c>
      <c r="U864" t="s">
        <v>55</v>
      </c>
      <c r="V864" t="s">
        <v>63</v>
      </c>
      <c r="W864" t="s">
        <v>85</v>
      </c>
      <c r="X864">
        <v>0</v>
      </c>
      <c r="Y864">
        <v>0</v>
      </c>
      <c r="Z864">
        <v>0</v>
      </c>
      <c r="AA864">
        <v>0</v>
      </c>
      <c r="AB864">
        <v>1</v>
      </c>
      <c r="AC864" s="2" t="s">
        <v>2542</v>
      </c>
      <c r="AD864" s="2" t="str">
        <f t="shared" si="27"/>
        <v>Never Contacted</v>
      </c>
      <c r="AE864">
        <v>0</v>
      </c>
      <c r="AF864" t="s">
        <v>73</v>
      </c>
      <c r="AG864" t="b">
        <v>0</v>
      </c>
      <c r="AH864" t="b">
        <v>0</v>
      </c>
      <c r="AI864" t="str">
        <f ca="1">IF(OR(Table1[[#This Row],[is_active]]="FALSE",Table1[[#This Row],[Days_Since_Last_Purchase]]&gt;90),"Churned","Active")</f>
        <v>Churned</v>
      </c>
    </row>
    <row r="865" spans="1:35" x14ac:dyDescent="0.25">
      <c r="A865" t="s">
        <v>936</v>
      </c>
      <c r="B865" s="1">
        <v>44492</v>
      </c>
      <c r="C865" t="str">
        <f>TEXT(Table1[[#This Row],[signup_date]],"yyyy")</f>
        <v>2021</v>
      </c>
      <c r="D865" t="str">
        <f>TEXT(Table1[[#This Row],[signup_date]],"mmm")</f>
        <v>Oct</v>
      </c>
      <c r="E865" s="3">
        <v>45632</v>
      </c>
      <c r="F865" s="3">
        <v>45895</v>
      </c>
      <c r="G865" s="3" t="str">
        <f>TEXT(Table1[[#This Row],[last_purchase_date]],"yyyy")</f>
        <v>2025</v>
      </c>
      <c r="H865" s="2">
        <f ca="1">IFERROR(TODAY()-Table1[[#This Row],[signup_date]]," - ")</f>
        <v>1488</v>
      </c>
      <c r="I865" s="2">
        <f ca="1">IFERROR(TODAY()-Table1[[#This Row],[last_purchase_date]]," - ")</f>
        <v>85</v>
      </c>
      <c r="J865" s="2">
        <f ca="1">IFERROR(1/Table1[[#This Row],[Days_Since_Last_Purchase]],0)</f>
        <v>1.1764705882352941E-2</v>
      </c>
      <c r="K865" s="3" t="str">
        <f t="shared" si="26"/>
        <v>Has Purchased</v>
      </c>
      <c r="L865">
        <v>1</v>
      </c>
      <c r="M865">
        <v>41</v>
      </c>
      <c r="N865">
        <v>41</v>
      </c>
      <c r="O865">
        <v>61.03</v>
      </c>
      <c r="P865" t="s">
        <v>59</v>
      </c>
      <c r="Q865" t="s">
        <v>88</v>
      </c>
      <c r="R865" t="s">
        <v>42</v>
      </c>
      <c r="S865">
        <v>42</v>
      </c>
      <c r="T865" t="s">
        <v>34</v>
      </c>
      <c r="U865" t="s">
        <v>55</v>
      </c>
      <c r="V865" t="s">
        <v>56</v>
      </c>
      <c r="W865" t="s">
        <v>96</v>
      </c>
      <c r="X865">
        <v>0</v>
      </c>
      <c r="Y865">
        <v>0</v>
      </c>
      <c r="Z865">
        <v>0</v>
      </c>
      <c r="AA865">
        <v>1</v>
      </c>
      <c r="AB865">
        <v>0</v>
      </c>
      <c r="AC865" s="3">
        <v>45337</v>
      </c>
      <c r="AD865" s="2" t="str">
        <f t="shared" si="27"/>
        <v>Contacted</v>
      </c>
      <c r="AE865">
        <v>10</v>
      </c>
      <c r="AF865" t="s">
        <v>38</v>
      </c>
      <c r="AG865" t="b">
        <v>1</v>
      </c>
      <c r="AH865" t="b">
        <v>1</v>
      </c>
      <c r="AI865" t="str">
        <f ca="1">IF(OR(Table1[[#This Row],[is_active]]="FALSE",Table1[[#This Row],[Days_Since_Last_Purchase]]&gt;90),"Churned","Active")</f>
        <v>Active</v>
      </c>
    </row>
    <row r="866" spans="1:35" x14ac:dyDescent="0.25">
      <c r="A866" t="s">
        <v>937</v>
      </c>
      <c r="B866" s="1">
        <v>45393</v>
      </c>
      <c r="C866" t="str">
        <f>TEXT(Table1[[#This Row],[signup_date]],"yyyy")</f>
        <v>2024</v>
      </c>
      <c r="D866" t="str">
        <f>TEXT(Table1[[#This Row],[signup_date]],"mmm")</f>
        <v>Apr</v>
      </c>
      <c r="E866" s="3">
        <v>45793</v>
      </c>
      <c r="F866" s="3">
        <v>45865</v>
      </c>
      <c r="G866" s="3" t="str">
        <f>TEXT(Table1[[#This Row],[last_purchase_date]],"yyyy")</f>
        <v>2025</v>
      </c>
      <c r="H866" s="2">
        <f ca="1">IFERROR(TODAY()-Table1[[#This Row],[signup_date]]," - ")</f>
        <v>587</v>
      </c>
      <c r="I866" s="2">
        <f ca="1">IFERROR(TODAY()-Table1[[#This Row],[last_purchase_date]]," - ")</f>
        <v>115</v>
      </c>
      <c r="J866" s="2">
        <f ca="1">IFERROR(1/Table1[[#This Row],[Days_Since_Last_Purchase]],0)</f>
        <v>8.6956521739130436E-3</v>
      </c>
      <c r="K866" s="3" t="str">
        <f t="shared" si="26"/>
        <v>Has Purchased</v>
      </c>
      <c r="L866">
        <v>2</v>
      </c>
      <c r="M866">
        <v>97.45</v>
      </c>
      <c r="N866">
        <v>48.73</v>
      </c>
      <c r="O866">
        <v>25.5</v>
      </c>
      <c r="P866" t="s">
        <v>87</v>
      </c>
      <c r="Q866" t="s">
        <v>88</v>
      </c>
      <c r="R866" t="s">
        <v>42</v>
      </c>
      <c r="S866">
        <v>40</v>
      </c>
      <c r="T866" t="s">
        <v>34</v>
      </c>
      <c r="U866" t="s">
        <v>35</v>
      </c>
      <c r="V866" t="s">
        <v>56</v>
      </c>
      <c r="W866" t="s">
        <v>51</v>
      </c>
      <c r="X866">
        <v>0</v>
      </c>
      <c r="Y866">
        <v>0</v>
      </c>
      <c r="Z866">
        <v>1</v>
      </c>
      <c r="AA866">
        <v>0</v>
      </c>
      <c r="AB866">
        <v>1</v>
      </c>
      <c r="AC866" s="2" t="s">
        <v>2542</v>
      </c>
      <c r="AD866" s="2" t="str">
        <f t="shared" si="27"/>
        <v>Never Contacted</v>
      </c>
      <c r="AE866">
        <v>0</v>
      </c>
      <c r="AF866" t="s">
        <v>38</v>
      </c>
      <c r="AG866" t="b">
        <v>0</v>
      </c>
      <c r="AH866" t="b">
        <v>0</v>
      </c>
      <c r="AI866" t="str">
        <f ca="1">IF(OR(Table1[[#This Row],[is_active]]="FALSE",Table1[[#This Row],[Days_Since_Last_Purchase]]&gt;90),"Churned","Active")</f>
        <v>Churned</v>
      </c>
    </row>
    <row r="867" spans="1:35" x14ac:dyDescent="0.25">
      <c r="A867" t="s">
        <v>938</v>
      </c>
      <c r="B867" s="1">
        <v>44221</v>
      </c>
      <c r="C867" t="str">
        <f>TEXT(Table1[[#This Row],[signup_date]],"yyyy")</f>
        <v>2021</v>
      </c>
      <c r="D867" t="str">
        <f>TEXT(Table1[[#This Row],[signup_date]],"mmm")</f>
        <v>Jan</v>
      </c>
      <c r="E867" s="3">
        <v>44459</v>
      </c>
      <c r="F867" s="3">
        <v>45601</v>
      </c>
      <c r="G867" s="3" t="str">
        <f>TEXT(Table1[[#This Row],[last_purchase_date]],"yyyy")</f>
        <v>2024</v>
      </c>
      <c r="H867" s="2">
        <f ca="1">IFERROR(TODAY()-Table1[[#This Row],[signup_date]]," - ")</f>
        <v>1759</v>
      </c>
      <c r="I867" s="2">
        <f ca="1">IFERROR(TODAY()-Table1[[#This Row],[last_purchase_date]]," - ")</f>
        <v>379</v>
      </c>
      <c r="J867" s="2">
        <f ca="1">IFERROR(1/Table1[[#This Row],[Days_Since_Last_Purchase]],0)</f>
        <v>2.6385224274406332E-3</v>
      </c>
      <c r="K867" s="3" t="str">
        <f t="shared" si="26"/>
        <v>Has Purchased</v>
      </c>
      <c r="L867">
        <v>3</v>
      </c>
      <c r="M867">
        <v>59.06</v>
      </c>
      <c r="N867">
        <v>19.690000000000001</v>
      </c>
      <c r="O867">
        <v>26.17</v>
      </c>
      <c r="P867" t="s">
        <v>87</v>
      </c>
      <c r="Q867" t="s">
        <v>104</v>
      </c>
      <c r="R867" t="s">
        <v>42</v>
      </c>
      <c r="S867">
        <v>17</v>
      </c>
      <c r="T867" t="s">
        <v>49</v>
      </c>
      <c r="U867" t="s">
        <v>55</v>
      </c>
      <c r="V867" t="s">
        <v>67</v>
      </c>
      <c r="W867" t="s">
        <v>51</v>
      </c>
      <c r="X867">
        <v>0</v>
      </c>
      <c r="Y867">
        <v>1</v>
      </c>
      <c r="Z867">
        <v>1</v>
      </c>
      <c r="AA867">
        <v>0</v>
      </c>
      <c r="AB867">
        <v>1</v>
      </c>
      <c r="AC867" s="2" t="s">
        <v>2542</v>
      </c>
      <c r="AD867" s="2" t="str">
        <f t="shared" si="27"/>
        <v>Never Contacted</v>
      </c>
      <c r="AE867">
        <v>6</v>
      </c>
      <c r="AF867" t="s">
        <v>73</v>
      </c>
      <c r="AG867" t="b">
        <v>1</v>
      </c>
      <c r="AH867" t="b">
        <v>1</v>
      </c>
      <c r="AI867" t="str">
        <f ca="1">IF(OR(Table1[[#This Row],[is_active]]="FALSE",Table1[[#This Row],[Days_Since_Last_Purchase]]&gt;90),"Churned","Active")</f>
        <v>Churned</v>
      </c>
    </row>
    <row r="868" spans="1:35" x14ac:dyDescent="0.25">
      <c r="A868" t="s">
        <v>939</v>
      </c>
      <c r="B868" s="1">
        <v>45251</v>
      </c>
      <c r="C868" t="str">
        <f>TEXT(Table1[[#This Row],[signup_date]],"yyyy")</f>
        <v>2023</v>
      </c>
      <c r="D868" t="str">
        <f>TEXT(Table1[[#This Row],[signup_date]],"mmm")</f>
        <v>Nov</v>
      </c>
      <c r="E868" s="3">
        <v>45875</v>
      </c>
      <c r="F868" s="3">
        <v>45923</v>
      </c>
      <c r="G868" s="3" t="str">
        <f>TEXT(Table1[[#This Row],[last_purchase_date]],"yyyy")</f>
        <v>2025</v>
      </c>
      <c r="H868" s="2">
        <f ca="1">IFERROR(TODAY()-Table1[[#This Row],[signup_date]]," - ")</f>
        <v>729</v>
      </c>
      <c r="I868" s="2">
        <f ca="1">IFERROR(TODAY()-Table1[[#This Row],[last_purchase_date]]," - ")</f>
        <v>57</v>
      </c>
      <c r="J868" s="2">
        <f ca="1">IFERROR(1/Table1[[#This Row],[Days_Since_Last_Purchase]],0)</f>
        <v>1.7543859649122806E-2</v>
      </c>
      <c r="K868" s="3" t="str">
        <f t="shared" si="26"/>
        <v>Has Purchased</v>
      </c>
      <c r="L868">
        <v>1</v>
      </c>
      <c r="M868">
        <v>45.72</v>
      </c>
      <c r="N868">
        <v>45.72</v>
      </c>
      <c r="O868">
        <v>53.22</v>
      </c>
      <c r="P868" t="s">
        <v>59</v>
      </c>
      <c r="Q868" t="s">
        <v>95</v>
      </c>
      <c r="R868" t="s">
        <v>48</v>
      </c>
      <c r="S868">
        <v>35</v>
      </c>
      <c r="T868" t="s">
        <v>34</v>
      </c>
      <c r="U868" t="s">
        <v>90</v>
      </c>
      <c r="V868" t="s">
        <v>67</v>
      </c>
      <c r="W868" t="s">
        <v>36</v>
      </c>
      <c r="X868">
        <v>0</v>
      </c>
      <c r="Y868">
        <v>0</v>
      </c>
      <c r="Z868">
        <v>0</v>
      </c>
      <c r="AA868">
        <v>0</v>
      </c>
      <c r="AB868">
        <v>1</v>
      </c>
      <c r="AC868" s="2" t="s">
        <v>2542</v>
      </c>
      <c r="AD868" s="2" t="str">
        <f t="shared" si="27"/>
        <v>Never Contacted</v>
      </c>
      <c r="AE868">
        <v>0</v>
      </c>
      <c r="AF868" t="s">
        <v>38</v>
      </c>
      <c r="AG868" t="b">
        <v>1</v>
      </c>
      <c r="AH868" t="b">
        <v>0</v>
      </c>
      <c r="AI868" t="str">
        <f ca="1">IF(OR(Table1[[#This Row],[is_active]]="FALSE",Table1[[#This Row],[Days_Since_Last_Purchase]]&gt;90),"Churned","Active")</f>
        <v>Active</v>
      </c>
    </row>
    <row r="869" spans="1:35" x14ac:dyDescent="0.25">
      <c r="A869" t="s">
        <v>940</v>
      </c>
      <c r="B869" s="1">
        <v>45151</v>
      </c>
      <c r="C869" t="str">
        <f>TEXT(Table1[[#This Row],[signup_date]],"yyyy")</f>
        <v>2023</v>
      </c>
      <c r="D869" t="str">
        <f>TEXT(Table1[[#This Row],[signup_date]],"mmm")</f>
        <v>Aug</v>
      </c>
      <c r="E869" s="3">
        <v>45695</v>
      </c>
      <c r="F869" s="3">
        <v>45697</v>
      </c>
      <c r="G869" s="3" t="str">
        <f>TEXT(Table1[[#This Row],[last_purchase_date]],"yyyy")</f>
        <v>2025</v>
      </c>
      <c r="H869" s="2">
        <f ca="1">IFERROR(TODAY()-Table1[[#This Row],[signup_date]]," - ")</f>
        <v>829</v>
      </c>
      <c r="I869" s="2">
        <f ca="1">IFERROR(TODAY()-Table1[[#This Row],[last_purchase_date]]," - ")</f>
        <v>283</v>
      </c>
      <c r="J869" s="2">
        <f ca="1">IFERROR(1/Table1[[#This Row],[Days_Since_Last_Purchase]],0)</f>
        <v>3.5335689045936395E-3</v>
      </c>
      <c r="K869" s="3" t="str">
        <f t="shared" si="26"/>
        <v>Has Purchased</v>
      </c>
      <c r="L869">
        <v>2</v>
      </c>
      <c r="M869">
        <v>252.34</v>
      </c>
      <c r="N869">
        <v>126.17</v>
      </c>
      <c r="O869">
        <v>110.02</v>
      </c>
      <c r="P869" t="s">
        <v>31</v>
      </c>
      <c r="Q869" t="s">
        <v>76</v>
      </c>
      <c r="R869" t="s">
        <v>48</v>
      </c>
      <c r="S869">
        <v>53</v>
      </c>
      <c r="T869" t="s">
        <v>34</v>
      </c>
      <c r="U869" t="s">
        <v>50</v>
      </c>
      <c r="V869" t="s">
        <v>56</v>
      </c>
      <c r="W869" t="s">
        <v>57</v>
      </c>
      <c r="X869">
        <v>0</v>
      </c>
      <c r="Y869">
        <v>1</v>
      </c>
      <c r="Z869">
        <v>0</v>
      </c>
      <c r="AA869">
        <v>0</v>
      </c>
      <c r="AB869">
        <v>0</v>
      </c>
      <c r="AC869" s="3">
        <v>45332</v>
      </c>
      <c r="AD869" s="2" t="str">
        <f t="shared" si="27"/>
        <v>Contacted</v>
      </c>
      <c r="AE869">
        <v>5</v>
      </c>
      <c r="AF869" t="s">
        <v>38</v>
      </c>
      <c r="AG869" t="b">
        <v>1</v>
      </c>
      <c r="AH869" t="b">
        <v>1</v>
      </c>
      <c r="AI869" t="str">
        <f ca="1">IF(OR(Table1[[#This Row],[is_active]]="FALSE",Table1[[#This Row],[Days_Since_Last_Purchase]]&gt;90),"Churned","Active")</f>
        <v>Churned</v>
      </c>
    </row>
    <row r="870" spans="1:35" x14ac:dyDescent="0.25">
      <c r="A870" t="s">
        <v>941</v>
      </c>
      <c r="B870" s="1">
        <v>44908</v>
      </c>
      <c r="C870" t="str">
        <f>TEXT(Table1[[#This Row],[signup_date]],"yyyy")</f>
        <v>2022</v>
      </c>
      <c r="D870" t="str">
        <f>TEXT(Table1[[#This Row],[signup_date]],"mmm")</f>
        <v>Dec</v>
      </c>
      <c r="E870" s="3" t="s">
        <v>2542</v>
      </c>
      <c r="F870" s="3" t="s">
        <v>2542</v>
      </c>
      <c r="G870" s="3" t="str">
        <f>TEXT(Table1[[#This Row],[last_purchase_date]],"yyyy")</f>
        <v>-</v>
      </c>
      <c r="H870" s="2">
        <f ca="1">IFERROR(TODAY()-Table1[[#This Row],[signup_date]]," - ")</f>
        <v>1072</v>
      </c>
      <c r="I870" s="2" t="str">
        <f ca="1">IFERROR(TODAY()-Table1[[#This Row],[last_purchase_date]]," - ")</f>
        <v xml:space="preserve"> - </v>
      </c>
      <c r="J870" s="2">
        <f ca="1">IFERROR(1/Table1[[#This Row],[Days_Since_Last_Purchase]],0)</f>
        <v>0</v>
      </c>
      <c r="K870" s="3" t="str">
        <f t="shared" si="26"/>
        <v>Never Purchase</v>
      </c>
      <c r="L870">
        <v>0</v>
      </c>
      <c r="M870">
        <v>0</v>
      </c>
      <c r="N870">
        <v>0</v>
      </c>
      <c r="O870">
        <v>0</v>
      </c>
      <c r="P870" t="s">
        <v>47</v>
      </c>
      <c r="Q870" t="s">
        <v>32</v>
      </c>
      <c r="R870" t="s">
        <v>48</v>
      </c>
      <c r="S870">
        <v>32</v>
      </c>
      <c r="T870" t="s">
        <v>34</v>
      </c>
      <c r="U870" t="s">
        <v>90</v>
      </c>
      <c r="V870" t="s">
        <v>63</v>
      </c>
      <c r="W870" t="s">
        <v>57</v>
      </c>
      <c r="X870">
        <v>0</v>
      </c>
      <c r="Y870">
        <v>0</v>
      </c>
      <c r="Z870">
        <v>0</v>
      </c>
      <c r="AA870">
        <v>0</v>
      </c>
      <c r="AB870">
        <v>0</v>
      </c>
      <c r="AC870" s="3">
        <v>45678</v>
      </c>
      <c r="AD870" s="2" t="str">
        <f t="shared" si="27"/>
        <v>Contacted</v>
      </c>
      <c r="AE870">
        <v>7</v>
      </c>
      <c r="AF870" t="s">
        <v>52</v>
      </c>
      <c r="AG870" t="b">
        <v>1</v>
      </c>
      <c r="AH870" t="b">
        <v>0</v>
      </c>
      <c r="AI870" t="str">
        <f ca="1">IF(OR(Table1[[#This Row],[is_active]]="FALSE",Table1[[#This Row],[Days_Since_Last_Purchase]]&gt;90),"Churned","Active")</f>
        <v>Churned</v>
      </c>
    </row>
    <row r="871" spans="1:35" x14ac:dyDescent="0.25">
      <c r="A871" t="s">
        <v>942</v>
      </c>
      <c r="B871" s="1">
        <v>44630</v>
      </c>
      <c r="C871" t="str">
        <f>TEXT(Table1[[#This Row],[signup_date]],"yyyy")</f>
        <v>2022</v>
      </c>
      <c r="D871" t="str">
        <f>TEXT(Table1[[#This Row],[signup_date]],"mmm")</f>
        <v>Mar</v>
      </c>
      <c r="E871" s="3">
        <v>45798</v>
      </c>
      <c r="F871" s="3" t="s">
        <v>2542</v>
      </c>
      <c r="G871" s="3" t="str">
        <f>TEXT(Table1[[#This Row],[last_purchase_date]],"yyyy")</f>
        <v>-</v>
      </c>
      <c r="H871" s="2">
        <f ca="1">IFERROR(TODAY()-Table1[[#This Row],[signup_date]]," - ")</f>
        <v>1350</v>
      </c>
      <c r="I871" s="2" t="str">
        <f ca="1">IFERROR(TODAY()-Table1[[#This Row],[last_purchase_date]]," - ")</f>
        <v xml:space="preserve"> - </v>
      </c>
      <c r="J871" s="2">
        <f ca="1">IFERROR(1/Table1[[#This Row],[Days_Since_Last_Purchase]],0)</f>
        <v>0</v>
      </c>
      <c r="K871" s="3" t="str">
        <f t="shared" si="26"/>
        <v>Has Purchased</v>
      </c>
      <c r="L871">
        <v>0</v>
      </c>
      <c r="M871">
        <v>0</v>
      </c>
      <c r="N871">
        <v>0</v>
      </c>
      <c r="O871">
        <v>0</v>
      </c>
      <c r="P871" t="s">
        <v>87</v>
      </c>
      <c r="Q871" t="s">
        <v>54</v>
      </c>
      <c r="R871" t="s">
        <v>42</v>
      </c>
      <c r="S871">
        <v>45</v>
      </c>
      <c r="T871" t="s">
        <v>34</v>
      </c>
      <c r="U871" t="s">
        <v>50</v>
      </c>
      <c r="V871" t="s">
        <v>56</v>
      </c>
      <c r="W871" t="s">
        <v>57</v>
      </c>
      <c r="X871">
        <v>1</v>
      </c>
      <c r="Y871">
        <v>0</v>
      </c>
      <c r="Z871">
        <v>0</v>
      </c>
      <c r="AA871">
        <v>0</v>
      </c>
      <c r="AB871">
        <v>0</v>
      </c>
      <c r="AC871" s="3">
        <v>44632</v>
      </c>
      <c r="AD871" s="2" t="str">
        <f t="shared" si="27"/>
        <v>Contacted</v>
      </c>
      <c r="AE871">
        <v>1</v>
      </c>
      <c r="AF871" t="s">
        <v>38</v>
      </c>
      <c r="AG871" t="b">
        <v>1</v>
      </c>
      <c r="AH871" t="b">
        <v>0</v>
      </c>
      <c r="AI871" t="str">
        <f ca="1">IF(OR(Table1[[#This Row],[is_active]]="FALSE",Table1[[#This Row],[Days_Since_Last_Purchase]]&gt;90),"Churned","Active")</f>
        <v>Churned</v>
      </c>
    </row>
    <row r="872" spans="1:35" x14ac:dyDescent="0.25">
      <c r="A872" t="s">
        <v>943</v>
      </c>
      <c r="B872" s="1">
        <v>44823</v>
      </c>
      <c r="C872" t="str">
        <f>TEXT(Table1[[#This Row],[signup_date]],"yyyy")</f>
        <v>2022</v>
      </c>
      <c r="D872" t="str">
        <f>TEXT(Table1[[#This Row],[signup_date]],"mmm")</f>
        <v>Sep</v>
      </c>
      <c r="E872" s="3">
        <v>45864</v>
      </c>
      <c r="F872" s="3">
        <v>45909</v>
      </c>
      <c r="G872" s="3" t="str">
        <f>TEXT(Table1[[#This Row],[last_purchase_date]],"yyyy")</f>
        <v>2025</v>
      </c>
      <c r="H872" s="2">
        <f ca="1">IFERROR(TODAY()-Table1[[#This Row],[signup_date]]," - ")</f>
        <v>1157</v>
      </c>
      <c r="I872" s="2">
        <f ca="1">IFERROR(TODAY()-Table1[[#This Row],[last_purchase_date]]," - ")</f>
        <v>71</v>
      </c>
      <c r="J872" s="2">
        <f ca="1">IFERROR(1/Table1[[#This Row],[Days_Since_Last_Purchase]],0)</f>
        <v>1.4084507042253521E-2</v>
      </c>
      <c r="K872" s="3" t="str">
        <f t="shared" si="26"/>
        <v>Has Purchased</v>
      </c>
      <c r="L872">
        <v>1</v>
      </c>
      <c r="M872">
        <v>68.41</v>
      </c>
      <c r="N872">
        <v>68.41</v>
      </c>
      <c r="O872">
        <v>43.18</v>
      </c>
      <c r="P872" t="s">
        <v>59</v>
      </c>
      <c r="Q872" t="s">
        <v>76</v>
      </c>
      <c r="R872" t="s">
        <v>48</v>
      </c>
      <c r="S872">
        <v>29</v>
      </c>
      <c r="T872" t="s">
        <v>70</v>
      </c>
      <c r="U872" t="s">
        <v>50</v>
      </c>
      <c r="V872" t="s">
        <v>35</v>
      </c>
      <c r="W872" t="s">
        <v>45</v>
      </c>
      <c r="X872">
        <v>0</v>
      </c>
      <c r="Y872">
        <v>0</v>
      </c>
      <c r="Z872">
        <v>0</v>
      </c>
      <c r="AA872">
        <v>0</v>
      </c>
      <c r="AB872">
        <v>0</v>
      </c>
      <c r="AC872" s="3">
        <v>45817</v>
      </c>
      <c r="AD872" s="2" t="str">
        <f t="shared" si="27"/>
        <v>Contacted</v>
      </c>
      <c r="AE872">
        <v>3</v>
      </c>
      <c r="AF872" t="s">
        <v>38</v>
      </c>
      <c r="AG872" t="b">
        <v>1</v>
      </c>
      <c r="AH872" t="b">
        <v>0</v>
      </c>
      <c r="AI872" t="str">
        <f ca="1">IF(OR(Table1[[#This Row],[is_active]]="FALSE",Table1[[#This Row],[Days_Since_Last_Purchase]]&gt;90),"Churned","Active")</f>
        <v>Active</v>
      </c>
    </row>
    <row r="873" spans="1:35" x14ac:dyDescent="0.25">
      <c r="A873" t="s">
        <v>944</v>
      </c>
      <c r="B873" s="1">
        <v>45111</v>
      </c>
      <c r="C873" t="str">
        <f>TEXT(Table1[[#This Row],[signup_date]],"yyyy")</f>
        <v>2023</v>
      </c>
      <c r="D873" t="str">
        <f>TEXT(Table1[[#This Row],[signup_date]],"mmm")</f>
        <v>Jul</v>
      </c>
      <c r="E873" s="3">
        <v>45207</v>
      </c>
      <c r="F873" s="3">
        <v>45530</v>
      </c>
      <c r="G873" s="3" t="str">
        <f>TEXT(Table1[[#This Row],[last_purchase_date]],"yyyy")</f>
        <v>2024</v>
      </c>
      <c r="H873" s="2">
        <f ca="1">IFERROR(TODAY()-Table1[[#This Row],[signup_date]]," - ")</f>
        <v>869</v>
      </c>
      <c r="I873" s="2">
        <f ca="1">IFERROR(TODAY()-Table1[[#This Row],[last_purchase_date]]," - ")</f>
        <v>450</v>
      </c>
      <c r="J873" s="2">
        <f ca="1">IFERROR(1/Table1[[#This Row],[Days_Since_Last_Purchase]],0)</f>
        <v>2.2222222222222222E-3</v>
      </c>
      <c r="K873" s="3" t="str">
        <f t="shared" si="26"/>
        <v>Has Purchased</v>
      </c>
      <c r="L873">
        <v>6</v>
      </c>
      <c r="M873">
        <v>258.08999999999997</v>
      </c>
      <c r="N873">
        <v>43.02</v>
      </c>
      <c r="O873">
        <v>28.91</v>
      </c>
      <c r="P873" t="s">
        <v>59</v>
      </c>
      <c r="Q873" t="s">
        <v>62</v>
      </c>
      <c r="R873" t="s">
        <v>48</v>
      </c>
      <c r="S873">
        <v>23</v>
      </c>
      <c r="T873" t="s">
        <v>70</v>
      </c>
      <c r="U873" t="s">
        <v>90</v>
      </c>
      <c r="V873" t="s">
        <v>35</v>
      </c>
      <c r="W873" t="s">
        <v>100</v>
      </c>
      <c r="X873">
        <v>0</v>
      </c>
      <c r="Y873">
        <v>1</v>
      </c>
      <c r="Z873">
        <v>0</v>
      </c>
      <c r="AA873">
        <v>0</v>
      </c>
      <c r="AB873">
        <v>0</v>
      </c>
      <c r="AC873" s="2" t="s">
        <v>2542</v>
      </c>
      <c r="AD873" s="2" t="str">
        <f t="shared" si="27"/>
        <v>Never Contacted</v>
      </c>
      <c r="AE873">
        <v>0</v>
      </c>
      <c r="AF873" t="s">
        <v>52</v>
      </c>
      <c r="AG873" t="b">
        <v>1</v>
      </c>
      <c r="AH873" t="b">
        <v>0</v>
      </c>
      <c r="AI873" t="str">
        <f ca="1">IF(OR(Table1[[#This Row],[is_active]]="FALSE",Table1[[#This Row],[Days_Since_Last_Purchase]]&gt;90),"Churned","Active")</f>
        <v>Churned</v>
      </c>
    </row>
    <row r="874" spans="1:35" x14ac:dyDescent="0.25">
      <c r="A874" t="s">
        <v>945</v>
      </c>
      <c r="B874" s="1">
        <v>43987</v>
      </c>
      <c r="C874" t="str">
        <f>TEXT(Table1[[#This Row],[signup_date]],"yyyy")</f>
        <v>2020</v>
      </c>
      <c r="D874" t="str">
        <f>TEXT(Table1[[#This Row],[signup_date]],"mmm")</f>
        <v>Jun</v>
      </c>
      <c r="E874" s="3">
        <v>45899</v>
      </c>
      <c r="F874" s="3">
        <v>45908</v>
      </c>
      <c r="G874" s="3" t="str">
        <f>TEXT(Table1[[#This Row],[last_purchase_date]],"yyyy")</f>
        <v>2025</v>
      </c>
      <c r="H874" s="2">
        <f ca="1">IFERROR(TODAY()-Table1[[#This Row],[signup_date]]," - ")</f>
        <v>1993</v>
      </c>
      <c r="I874" s="2">
        <f ca="1">IFERROR(TODAY()-Table1[[#This Row],[last_purchase_date]]," - ")</f>
        <v>72</v>
      </c>
      <c r="J874" s="2">
        <f ca="1">IFERROR(1/Table1[[#This Row],[Days_Since_Last_Purchase]],0)</f>
        <v>1.3888888888888888E-2</v>
      </c>
      <c r="K874" s="3" t="str">
        <f t="shared" si="26"/>
        <v>Has Purchased</v>
      </c>
      <c r="L874">
        <v>3</v>
      </c>
      <c r="M874">
        <v>184.37</v>
      </c>
      <c r="N874">
        <v>61.46</v>
      </c>
      <c r="O874">
        <v>47.04</v>
      </c>
      <c r="P874" t="s">
        <v>47</v>
      </c>
      <c r="Q874" t="s">
        <v>60</v>
      </c>
      <c r="R874" t="s">
        <v>48</v>
      </c>
      <c r="S874">
        <v>34</v>
      </c>
      <c r="T874" t="s">
        <v>34</v>
      </c>
      <c r="U874" t="s">
        <v>55</v>
      </c>
      <c r="V874" t="s">
        <v>35</v>
      </c>
      <c r="W874" t="s">
        <v>57</v>
      </c>
      <c r="X874">
        <v>0</v>
      </c>
      <c r="Y874">
        <v>0</v>
      </c>
      <c r="Z874">
        <v>0</v>
      </c>
      <c r="AA874">
        <v>2</v>
      </c>
      <c r="AB874">
        <v>1</v>
      </c>
      <c r="AC874" s="3">
        <v>44328</v>
      </c>
      <c r="AD874" s="2" t="str">
        <f t="shared" si="27"/>
        <v>Contacted</v>
      </c>
      <c r="AE874">
        <v>1</v>
      </c>
      <c r="AF874" t="s">
        <v>52</v>
      </c>
      <c r="AG874" t="b">
        <v>1</v>
      </c>
      <c r="AH874" t="b">
        <v>0</v>
      </c>
      <c r="AI874" t="str">
        <f ca="1">IF(OR(Table1[[#This Row],[is_active]]="FALSE",Table1[[#This Row],[Days_Since_Last_Purchase]]&gt;90),"Churned","Active")</f>
        <v>Active</v>
      </c>
    </row>
    <row r="875" spans="1:35" x14ac:dyDescent="0.25">
      <c r="A875" t="s">
        <v>946</v>
      </c>
      <c r="B875" s="1">
        <v>44520</v>
      </c>
      <c r="C875" t="str">
        <f>TEXT(Table1[[#This Row],[signup_date]],"yyyy")</f>
        <v>2021</v>
      </c>
      <c r="D875" t="str">
        <f>TEXT(Table1[[#This Row],[signup_date]],"mmm")</f>
        <v>Nov</v>
      </c>
      <c r="E875" s="3">
        <v>44924</v>
      </c>
      <c r="F875" s="3">
        <v>45070</v>
      </c>
      <c r="G875" s="3" t="str">
        <f>TEXT(Table1[[#This Row],[last_purchase_date]],"yyyy")</f>
        <v>2023</v>
      </c>
      <c r="H875" s="2">
        <f ca="1">IFERROR(TODAY()-Table1[[#This Row],[signup_date]]," - ")</f>
        <v>1460</v>
      </c>
      <c r="I875" s="2">
        <f ca="1">IFERROR(TODAY()-Table1[[#This Row],[last_purchase_date]]," - ")</f>
        <v>910</v>
      </c>
      <c r="J875" s="2">
        <f ca="1">IFERROR(1/Table1[[#This Row],[Days_Since_Last_Purchase]],0)</f>
        <v>1.0989010989010989E-3</v>
      </c>
      <c r="K875" s="3" t="str">
        <f t="shared" si="26"/>
        <v>Has Purchased</v>
      </c>
      <c r="L875">
        <v>3</v>
      </c>
      <c r="M875">
        <v>199.22</v>
      </c>
      <c r="N875">
        <v>66.41</v>
      </c>
      <c r="O875">
        <v>55.39</v>
      </c>
      <c r="P875" t="s">
        <v>59</v>
      </c>
      <c r="Q875" t="s">
        <v>88</v>
      </c>
      <c r="R875" t="s">
        <v>48</v>
      </c>
      <c r="S875">
        <v>20</v>
      </c>
      <c r="T875" t="s">
        <v>70</v>
      </c>
      <c r="U875" t="s">
        <v>90</v>
      </c>
      <c r="V875" t="s">
        <v>56</v>
      </c>
      <c r="W875" t="s">
        <v>51</v>
      </c>
      <c r="X875">
        <v>0</v>
      </c>
      <c r="Y875">
        <v>0</v>
      </c>
      <c r="Z875">
        <v>0</v>
      </c>
      <c r="AA875">
        <v>0</v>
      </c>
      <c r="AB875">
        <v>0</v>
      </c>
      <c r="AC875" s="2" t="s">
        <v>2542</v>
      </c>
      <c r="AD875" s="2" t="str">
        <f t="shared" si="27"/>
        <v>Never Contacted</v>
      </c>
      <c r="AE875">
        <v>0</v>
      </c>
      <c r="AF875" t="s">
        <v>52</v>
      </c>
      <c r="AG875" t="b">
        <v>1</v>
      </c>
      <c r="AH875" t="b">
        <v>1</v>
      </c>
      <c r="AI875" t="str">
        <f ca="1">IF(OR(Table1[[#This Row],[is_active]]="FALSE",Table1[[#This Row],[Days_Since_Last_Purchase]]&gt;90),"Churned","Active")</f>
        <v>Churned</v>
      </c>
    </row>
    <row r="876" spans="1:35" x14ac:dyDescent="0.25">
      <c r="A876" t="s">
        <v>947</v>
      </c>
      <c r="B876" s="1">
        <v>44639</v>
      </c>
      <c r="C876" t="str">
        <f>TEXT(Table1[[#This Row],[signup_date]],"yyyy")</f>
        <v>2022</v>
      </c>
      <c r="D876" t="str">
        <f>TEXT(Table1[[#This Row],[signup_date]],"mmm")</f>
        <v>Mar</v>
      </c>
      <c r="E876" s="3">
        <v>45442</v>
      </c>
      <c r="F876" s="3">
        <v>45663</v>
      </c>
      <c r="G876" s="3" t="str">
        <f>TEXT(Table1[[#This Row],[last_purchase_date]],"yyyy")</f>
        <v>2025</v>
      </c>
      <c r="H876" s="2">
        <f ca="1">IFERROR(TODAY()-Table1[[#This Row],[signup_date]]," - ")</f>
        <v>1341</v>
      </c>
      <c r="I876" s="2">
        <f ca="1">IFERROR(TODAY()-Table1[[#This Row],[last_purchase_date]]," - ")</f>
        <v>317</v>
      </c>
      <c r="J876" s="2">
        <f ca="1">IFERROR(1/Table1[[#This Row],[Days_Since_Last_Purchase]],0)</f>
        <v>3.1545741324921135E-3</v>
      </c>
      <c r="K876" s="3" t="str">
        <f t="shared" si="26"/>
        <v>Has Purchased</v>
      </c>
      <c r="L876">
        <v>5</v>
      </c>
      <c r="M876">
        <v>387.8</v>
      </c>
      <c r="N876">
        <v>77.56</v>
      </c>
      <c r="O876">
        <v>115.18</v>
      </c>
      <c r="P876" t="s">
        <v>47</v>
      </c>
      <c r="Q876" t="s">
        <v>88</v>
      </c>
      <c r="R876" t="s">
        <v>42</v>
      </c>
      <c r="S876">
        <v>22</v>
      </c>
      <c r="T876" t="s">
        <v>70</v>
      </c>
      <c r="U876" t="s">
        <v>35</v>
      </c>
      <c r="V876" t="s">
        <v>35</v>
      </c>
      <c r="W876" t="s">
        <v>85</v>
      </c>
      <c r="X876">
        <v>0</v>
      </c>
      <c r="Y876">
        <v>0</v>
      </c>
      <c r="Z876">
        <v>1</v>
      </c>
      <c r="AA876">
        <v>0</v>
      </c>
      <c r="AB876">
        <v>2</v>
      </c>
      <c r="AC876" s="3">
        <v>45520</v>
      </c>
      <c r="AD876" s="2" t="str">
        <f t="shared" si="27"/>
        <v>Contacted</v>
      </c>
      <c r="AE876">
        <v>0</v>
      </c>
      <c r="AF876" t="s">
        <v>38</v>
      </c>
      <c r="AG876" t="b">
        <v>1</v>
      </c>
      <c r="AH876" t="b">
        <v>1</v>
      </c>
      <c r="AI876" t="str">
        <f ca="1">IF(OR(Table1[[#This Row],[is_active]]="FALSE",Table1[[#This Row],[Days_Since_Last_Purchase]]&gt;90),"Churned","Active")</f>
        <v>Churned</v>
      </c>
    </row>
    <row r="877" spans="1:35" x14ac:dyDescent="0.25">
      <c r="A877" t="s">
        <v>948</v>
      </c>
      <c r="B877" s="1">
        <v>45074</v>
      </c>
      <c r="C877" t="str">
        <f>TEXT(Table1[[#This Row],[signup_date]],"yyyy")</f>
        <v>2023</v>
      </c>
      <c r="D877" t="str">
        <f>TEXT(Table1[[#This Row],[signup_date]],"mmm")</f>
        <v>May</v>
      </c>
      <c r="E877" s="3">
        <v>45738</v>
      </c>
      <c r="F877" s="3">
        <v>45909</v>
      </c>
      <c r="G877" s="3" t="str">
        <f>TEXT(Table1[[#This Row],[last_purchase_date]],"yyyy")</f>
        <v>2025</v>
      </c>
      <c r="H877" s="2">
        <f ca="1">IFERROR(TODAY()-Table1[[#This Row],[signup_date]]," - ")</f>
        <v>906</v>
      </c>
      <c r="I877" s="2">
        <f ca="1">IFERROR(TODAY()-Table1[[#This Row],[last_purchase_date]]," - ")</f>
        <v>71</v>
      </c>
      <c r="J877" s="2">
        <f ca="1">IFERROR(1/Table1[[#This Row],[Days_Since_Last_Purchase]],0)</f>
        <v>1.4084507042253521E-2</v>
      </c>
      <c r="K877" s="3" t="str">
        <f t="shared" si="26"/>
        <v>Has Purchased</v>
      </c>
      <c r="L877">
        <v>2</v>
      </c>
      <c r="M877">
        <v>154.15</v>
      </c>
      <c r="N877">
        <v>77.08</v>
      </c>
      <c r="O877">
        <v>92.37</v>
      </c>
      <c r="P877" t="s">
        <v>31</v>
      </c>
      <c r="Q877" t="s">
        <v>60</v>
      </c>
      <c r="R877" t="s">
        <v>48</v>
      </c>
      <c r="S877">
        <v>51</v>
      </c>
      <c r="T877" t="s">
        <v>34</v>
      </c>
      <c r="U877" t="s">
        <v>82</v>
      </c>
      <c r="V877" t="s">
        <v>44</v>
      </c>
      <c r="W877" t="s">
        <v>96</v>
      </c>
      <c r="X877">
        <v>0</v>
      </c>
      <c r="Y877">
        <v>0</v>
      </c>
      <c r="Z877">
        <v>0</v>
      </c>
      <c r="AA877">
        <v>0</v>
      </c>
      <c r="AB877">
        <v>0</v>
      </c>
      <c r="AC877" s="3">
        <v>45102</v>
      </c>
      <c r="AD877" s="2" t="str">
        <f t="shared" si="27"/>
        <v>Contacted</v>
      </c>
      <c r="AE877">
        <v>0</v>
      </c>
      <c r="AF877" t="s">
        <v>38</v>
      </c>
      <c r="AG877" t="b">
        <v>1</v>
      </c>
      <c r="AH877" t="b">
        <v>1</v>
      </c>
      <c r="AI877" t="str">
        <f ca="1">IF(OR(Table1[[#This Row],[is_active]]="FALSE",Table1[[#This Row],[Days_Since_Last_Purchase]]&gt;90),"Churned","Active")</f>
        <v>Active</v>
      </c>
    </row>
    <row r="878" spans="1:35" x14ac:dyDescent="0.25">
      <c r="A878" t="s">
        <v>949</v>
      </c>
      <c r="B878" s="1">
        <v>44228</v>
      </c>
      <c r="C878" t="str">
        <f>TEXT(Table1[[#This Row],[signup_date]],"yyyy")</f>
        <v>2021</v>
      </c>
      <c r="D878" t="str">
        <f>TEXT(Table1[[#This Row],[signup_date]],"mmm")</f>
        <v>Feb</v>
      </c>
      <c r="E878" s="3">
        <v>45553</v>
      </c>
      <c r="F878" s="3">
        <v>45785</v>
      </c>
      <c r="G878" s="3" t="str">
        <f>TEXT(Table1[[#This Row],[last_purchase_date]],"yyyy")</f>
        <v>2025</v>
      </c>
      <c r="H878" s="2">
        <f ca="1">IFERROR(TODAY()-Table1[[#This Row],[signup_date]]," - ")</f>
        <v>1752</v>
      </c>
      <c r="I878" s="2">
        <f ca="1">IFERROR(TODAY()-Table1[[#This Row],[last_purchase_date]]," - ")</f>
        <v>195</v>
      </c>
      <c r="J878" s="2">
        <f ca="1">IFERROR(1/Table1[[#This Row],[Days_Since_Last_Purchase]],0)</f>
        <v>5.1282051282051282E-3</v>
      </c>
      <c r="K878" s="3" t="str">
        <f t="shared" si="26"/>
        <v>Has Purchased</v>
      </c>
      <c r="L878">
        <v>1</v>
      </c>
      <c r="M878">
        <v>29.12</v>
      </c>
      <c r="N878">
        <v>29.12</v>
      </c>
      <c r="O878">
        <v>22.99</v>
      </c>
      <c r="P878" t="s">
        <v>31</v>
      </c>
      <c r="Q878" t="s">
        <v>41</v>
      </c>
      <c r="R878" t="s">
        <v>42</v>
      </c>
      <c r="S878">
        <v>31</v>
      </c>
      <c r="T878" t="s">
        <v>34</v>
      </c>
      <c r="U878" t="s">
        <v>43</v>
      </c>
      <c r="V878" t="s">
        <v>44</v>
      </c>
      <c r="W878" t="s">
        <v>51</v>
      </c>
      <c r="X878">
        <v>0</v>
      </c>
      <c r="Y878">
        <v>0</v>
      </c>
      <c r="Z878">
        <v>0</v>
      </c>
      <c r="AA878">
        <v>0</v>
      </c>
      <c r="AB878">
        <v>0</v>
      </c>
      <c r="AC878" s="2" t="s">
        <v>2542</v>
      </c>
      <c r="AD878" s="2" t="str">
        <f t="shared" si="27"/>
        <v>Never Contacted</v>
      </c>
      <c r="AE878">
        <v>2</v>
      </c>
      <c r="AF878" t="s">
        <v>73</v>
      </c>
      <c r="AG878" t="b">
        <v>0</v>
      </c>
      <c r="AH878" t="b">
        <v>0</v>
      </c>
      <c r="AI878" t="str">
        <f ca="1">IF(OR(Table1[[#This Row],[is_active]]="FALSE",Table1[[#This Row],[Days_Since_Last_Purchase]]&gt;90),"Churned","Active")</f>
        <v>Churned</v>
      </c>
    </row>
    <row r="879" spans="1:35" x14ac:dyDescent="0.25">
      <c r="A879" t="s">
        <v>950</v>
      </c>
      <c r="B879" s="1">
        <v>45246</v>
      </c>
      <c r="C879" t="str">
        <f>TEXT(Table1[[#This Row],[signup_date]],"yyyy")</f>
        <v>2023</v>
      </c>
      <c r="D879" t="str">
        <f>TEXT(Table1[[#This Row],[signup_date]],"mmm")</f>
        <v>Nov</v>
      </c>
      <c r="E879" s="3">
        <v>45853</v>
      </c>
      <c r="F879" s="3">
        <v>45908</v>
      </c>
      <c r="G879" s="3" t="str">
        <f>TEXT(Table1[[#This Row],[last_purchase_date]],"yyyy")</f>
        <v>2025</v>
      </c>
      <c r="H879" s="2">
        <f ca="1">IFERROR(TODAY()-Table1[[#This Row],[signup_date]]," - ")</f>
        <v>734</v>
      </c>
      <c r="I879" s="2">
        <f ca="1">IFERROR(TODAY()-Table1[[#This Row],[last_purchase_date]]," - ")</f>
        <v>72</v>
      </c>
      <c r="J879" s="2">
        <f ca="1">IFERROR(1/Table1[[#This Row],[Days_Since_Last_Purchase]],0)</f>
        <v>1.3888888888888888E-2</v>
      </c>
      <c r="K879" s="3" t="str">
        <f t="shared" si="26"/>
        <v>Has Purchased</v>
      </c>
      <c r="L879">
        <v>5</v>
      </c>
      <c r="M879">
        <v>4.8</v>
      </c>
      <c r="N879">
        <v>0.96</v>
      </c>
      <c r="O879">
        <v>0.77</v>
      </c>
      <c r="P879" t="s">
        <v>40</v>
      </c>
      <c r="Q879" t="s">
        <v>88</v>
      </c>
      <c r="R879" t="s">
        <v>33</v>
      </c>
      <c r="S879">
        <v>29</v>
      </c>
      <c r="T879" t="s">
        <v>70</v>
      </c>
      <c r="U879" t="s">
        <v>50</v>
      </c>
      <c r="V879" t="s">
        <v>56</v>
      </c>
      <c r="W879" t="s">
        <v>100</v>
      </c>
      <c r="X879">
        <v>2</v>
      </c>
      <c r="Y879">
        <v>0</v>
      </c>
      <c r="Z879">
        <v>1</v>
      </c>
      <c r="AA879">
        <v>2</v>
      </c>
      <c r="AB879">
        <v>1</v>
      </c>
      <c r="AC879" s="3">
        <v>45422</v>
      </c>
      <c r="AD879" s="2" t="str">
        <f t="shared" si="27"/>
        <v>Contacted</v>
      </c>
      <c r="AE879">
        <v>6</v>
      </c>
      <c r="AF879" t="s">
        <v>38</v>
      </c>
      <c r="AG879" t="b">
        <v>0</v>
      </c>
      <c r="AH879" t="b">
        <v>0</v>
      </c>
      <c r="AI879" t="str">
        <f ca="1">IF(OR(Table1[[#This Row],[is_active]]="FALSE",Table1[[#This Row],[Days_Since_Last_Purchase]]&gt;90),"Churned","Active")</f>
        <v>Active</v>
      </c>
    </row>
    <row r="880" spans="1:35" x14ac:dyDescent="0.25">
      <c r="A880" t="s">
        <v>951</v>
      </c>
      <c r="B880" s="1">
        <v>44302</v>
      </c>
      <c r="C880" t="str">
        <f>TEXT(Table1[[#This Row],[signup_date]],"yyyy")</f>
        <v>2021</v>
      </c>
      <c r="D880" t="str">
        <f>TEXT(Table1[[#This Row],[signup_date]],"mmm")</f>
        <v>Apr</v>
      </c>
      <c r="E880" s="3">
        <v>44696</v>
      </c>
      <c r="F880" s="3">
        <v>45539</v>
      </c>
      <c r="G880" s="3" t="str">
        <f>TEXT(Table1[[#This Row],[last_purchase_date]],"yyyy")</f>
        <v>2024</v>
      </c>
      <c r="H880" s="2">
        <f ca="1">IFERROR(TODAY()-Table1[[#This Row],[signup_date]]," - ")</f>
        <v>1678</v>
      </c>
      <c r="I880" s="2">
        <f ca="1">IFERROR(TODAY()-Table1[[#This Row],[last_purchase_date]]," - ")</f>
        <v>441</v>
      </c>
      <c r="J880" s="2">
        <f ca="1">IFERROR(1/Table1[[#This Row],[Days_Since_Last_Purchase]],0)</f>
        <v>2.2675736961451248E-3</v>
      </c>
      <c r="K880" s="3" t="str">
        <f t="shared" si="26"/>
        <v>Has Purchased</v>
      </c>
      <c r="L880">
        <v>3</v>
      </c>
      <c r="M880">
        <v>6.47</v>
      </c>
      <c r="N880">
        <v>2.16</v>
      </c>
      <c r="O880">
        <v>0.5</v>
      </c>
      <c r="P880" t="s">
        <v>40</v>
      </c>
      <c r="Q880" t="s">
        <v>104</v>
      </c>
      <c r="R880" t="s">
        <v>48</v>
      </c>
      <c r="S880">
        <v>25</v>
      </c>
      <c r="T880" t="s">
        <v>70</v>
      </c>
      <c r="U880" t="s">
        <v>66</v>
      </c>
      <c r="V880" t="s">
        <v>67</v>
      </c>
      <c r="W880" t="s">
        <v>51</v>
      </c>
      <c r="X880">
        <v>0</v>
      </c>
      <c r="Y880">
        <v>0</v>
      </c>
      <c r="Z880">
        <v>0</v>
      </c>
      <c r="AA880">
        <v>0</v>
      </c>
      <c r="AB880">
        <v>1</v>
      </c>
      <c r="AC880" s="3">
        <v>45236</v>
      </c>
      <c r="AD880" s="2" t="str">
        <f t="shared" si="27"/>
        <v>Contacted</v>
      </c>
      <c r="AE880">
        <v>1</v>
      </c>
      <c r="AF880" t="s">
        <v>73</v>
      </c>
      <c r="AG880" t="b">
        <v>1</v>
      </c>
      <c r="AH880" t="b">
        <v>0</v>
      </c>
      <c r="AI880" t="str">
        <f ca="1">IF(OR(Table1[[#This Row],[is_active]]="FALSE",Table1[[#This Row],[Days_Since_Last_Purchase]]&gt;90),"Churned","Active")</f>
        <v>Churned</v>
      </c>
    </row>
    <row r="881" spans="1:35" x14ac:dyDescent="0.25">
      <c r="A881" t="s">
        <v>952</v>
      </c>
      <c r="B881" s="1">
        <v>44622</v>
      </c>
      <c r="C881" t="str">
        <f>TEXT(Table1[[#This Row],[signup_date]],"yyyy")</f>
        <v>2022</v>
      </c>
      <c r="D881" t="str">
        <f>TEXT(Table1[[#This Row],[signup_date]],"mmm")</f>
        <v>Mar</v>
      </c>
      <c r="E881" s="3">
        <v>45776</v>
      </c>
      <c r="F881" s="3">
        <v>45858</v>
      </c>
      <c r="G881" s="3" t="str">
        <f>TEXT(Table1[[#This Row],[last_purchase_date]],"yyyy")</f>
        <v>2025</v>
      </c>
      <c r="H881" s="2">
        <f ca="1">IFERROR(TODAY()-Table1[[#This Row],[signup_date]]," - ")</f>
        <v>1358</v>
      </c>
      <c r="I881" s="2">
        <f ca="1">IFERROR(TODAY()-Table1[[#This Row],[last_purchase_date]]," - ")</f>
        <v>122</v>
      </c>
      <c r="J881" s="2">
        <f ca="1">IFERROR(1/Table1[[#This Row],[Days_Since_Last_Purchase]],0)</f>
        <v>8.1967213114754103E-3</v>
      </c>
      <c r="K881" s="3" t="str">
        <f t="shared" si="26"/>
        <v>Has Purchased</v>
      </c>
      <c r="L881">
        <v>5</v>
      </c>
      <c r="M881">
        <v>120.63</v>
      </c>
      <c r="N881">
        <v>24.13</v>
      </c>
      <c r="O881">
        <v>17.28</v>
      </c>
      <c r="P881" t="s">
        <v>31</v>
      </c>
      <c r="Q881" t="s">
        <v>69</v>
      </c>
      <c r="R881" t="s">
        <v>33</v>
      </c>
      <c r="S881">
        <v>16</v>
      </c>
      <c r="T881" t="s">
        <v>49</v>
      </c>
      <c r="U881" t="s">
        <v>55</v>
      </c>
      <c r="V881" t="s">
        <v>56</v>
      </c>
      <c r="W881" t="s">
        <v>85</v>
      </c>
      <c r="X881">
        <v>0</v>
      </c>
      <c r="Y881">
        <v>0</v>
      </c>
      <c r="Z881">
        <v>0</v>
      </c>
      <c r="AA881">
        <v>0</v>
      </c>
      <c r="AB881">
        <v>3</v>
      </c>
      <c r="AC881" s="3">
        <v>44814</v>
      </c>
      <c r="AD881" s="2" t="str">
        <f t="shared" si="27"/>
        <v>Contacted</v>
      </c>
      <c r="AE881">
        <v>6</v>
      </c>
      <c r="AF881" t="s">
        <v>38</v>
      </c>
      <c r="AG881" t="b">
        <v>1</v>
      </c>
      <c r="AH881" t="b">
        <v>0</v>
      </c>
      <c r="AI881" t="str">
        <f ca="1">IF(OR(Table1[[#This Row],[is_active]]="FALSE",Table1[[#This Row],[Days_Since_Last_Purchase]]&gt;90),"Churned","Active")</f>
        <v>Churned</v>
      </c>
    </row>
    <row r="882" spans="1:35" x14ac:dyDescent="0.25">
      <c r="A882" t="s">
        <v>953</v>
      </c>
      <c r="B882" s="1">
        <v>45024</v>
      </c>
      <c r="C882" t="str">
        <f>TEXT(Table1[[#This Row],[signup_date]],"yyyy")</f>
        <v>2023</v>
      </c>
      <c r="D882" t="str">
        <f>TEXT(Table1[[#This Row],[signup_date]],"mmm")</f>
        <v>Apr</v>
      </c>
      <c r="E882" s="3">
        <v>45632</v>
      </c>
      <c r="F882" s="3">
        <v>45791</v>
      </c>
      <c r="G882" s="3" t="str">
        <f>TEXT(Table1[[#This Row],[last_purchase_date]],"yyyy")</f>
        <v>2025</v>
      </c>
      <c r="H882" s="2">
        <f ca="1">IFERROR(TODAY()-Table1[[#This Row],[signup_date]]," - ")</f>
        <v>956</v>
      </c>
      <c r="I882" s="2">
        <f ca="1">IFERROR(TODAY()-Table1[[#This Row],[last_purchase_date]]," - ")</f>
        <v>189</v>
      </c>
      <c r="J882" s="2">
        <f ca="1">IFERROR(1/Table1[[#This Row],[Days_Since_Last_Purchase]],0)</f>
        <v>5.2910052910052907E-3</v>
      </c>
      <c r="K882" s="3" t="str">
        <f t="shared" si="26"/>
        <v>Has Purchased</v>
      </c>
      <c r="L882">
        <v>3</v>
      </c>
      <c r="M882">
        <v>2.74</v>
      </c>
      <c r="N882">
        <v>0.91</v>
      </c>
      <c r="O882">
        <v>0.79</v>
      </c>
      <c r="P882" t="s">
        <v>65</v>
      </c>
      <c r="Q882" t="s">
        <v>95</v>
      </c>
      <c r="R882" t="s">
        <v>48</v>
      </c>
      <c r="S882">
        <v>38</v>
      </c>
      <c r="T882" t="s">
        <v>34</v>
      </c>
      <c r="U882" t="s">
        <v>90</v>
      </c>
      <c r="V882" t="s">
        <v>35</v>
      </c>
      <c r="W882" t="s">
        <v>36</v>
      </c>
      <c r="X882">
        <v>0</v>
      </c>
      <c r="Y882">
        <v>0</v>
      </c>
      <c r="Z882">
        <v>0</v>
      </c>
      <c r="AA882">
        <v>0</v>
      </c>
      <c r="AB882">
        <v>1</v>
      </c>
      <c r="AC882" s="2" t="s">
        <v>2542</v>
      </c>
      <c r="AD882" s="2" t="str">
        <f t="shared" si="27"/>
        <v>Never Contacted</v>
      </c>
      <c r="AE882">
        <v>2</v>
      </c>
      <c r="AF882" t="s">
        <v>52</v>
      </c>
      <c r="AG882" t="b">
        <v>1</v>
      </c>
      <c r="AH882" t="b">
        <v>0</v>
      </c>
      <c r="AI882" t="str">
        <f ca="1">IF(OR(Table1[[#This Row],[is_active]]="FALSE",Table1[[#This Row],[Days_Since_Last_Purchase]]&gt;90),"Churned","Active")</f>
        <v>Churned</v>
      </c>
    </row>
    <row r="883" spans="1:35" x14ac:dyDescent="0.25">
      <c r="A883" t="s">
        <v>954</v>
      </c>
      <c r="B883" s="1">
        <v>45102</v>
      </c>
      <c r="C883" t="str">
        <f>TEXT(Table1[[#This Row],[signup_date]],"yyyy")</f>
        <v>2023</v>
      </c>
      <c r="D883" t="str">
        <f>TEXT(Table1[[#This Row],[signup_date]],"mmm")</f>
        <v>Jun</v>
      </c>
      <c r="E883" s="3">
        <v>45142</v>
      </c>
      <c r="F883" s="3">
        <v>45796</v>
      </c>
      <c r="G883" s="3" t="str">
        <f>TEXT(Table1[[#This Row],[last_purchase_date]],"yyyy")</f>
        <v>2025</v>
      </c>
      <c r="H883" s="2">
        <f ca="1">IFERROR(TODAY()-Table1[[#This Row],[signup_date]]," - ")</f>
        <v>878</v>
      </c>
      <c r="I883" s="2">
        <f ca="1">IFERROR(TODAY()-Table1[[#This Row],[last_purchase_date]]," - ")</f>
        <v>184</v>
      </c>
      <c r="J883" s="2">
        <f ca="1">IFERROR(1/Table1[[#This Row],[Days_Since_Last_Purchase]],0)</f>
        <v>5.434782608695652E-3</v>
      </c>
      <c r="K883" s="3" t="str">
        <f t="shared" si="26"/>
        <v>Has Purchased</v>
      </c>
      <c r="L883">
        <v>5</v>
      </c>
      <c r="M883">
        <v>338.68</v>
      </c>
      <c r="N883">
        <v>67.739999999999995</v>
      </c>
      <c r="O883">
        <v>57.43</v>
      </c>
      <c r="P883" t="s">
        <v>59</v>
      </c>
      <c r="Q883" t="s">
        <v>69</v>
      </c>
      <c r="R883" t="s">
        <v>42</v>
      </c>
      <c r="S883">
        <v>34</v>
      </c>
      <c r="T883" t="s">
        <v>34</v>
      </c>
      <c r="U883" t="s">
        <v>35</v>
      </c>
      <c r="V883" t="s">
        <v>35</v>
      </c>
      <c r="W883" t="s">
        <v>85</v>
      </c>
      <c r="X883">
        <v>0</v>
      </c>
      <c r="Y883">
        <v>1</v>
      </c>
      <c r="Z883">
        <v>0</v>
      </c>
      <c r="AA883">
        <v>1</v>
      </c>
      <c r="AB883">
        <v>1</v>
      </c>
      <c r="AC883" s="2" t="s">
        <v>2542</v>
      </c>
      <c r="AD883" s="2" t="str">
        <f t="shared" si="27"/>
        <v>Never Contacted</v>
      </c>
      <c r="AE883">
        <v>0</v>
      </c>
      <c r="AF883" t="s">
        <v>52</v>
      </c>
      <c r="AG883" t="b">
        <v>1</v>
      </c>
      <c r="AH883" t="b">
        <v>1</v>
      </c>
      <c r="AI883" t="str">
        <f ca="1">IF(OR(Table1[[#This Row],[is_active]]="FALSE",Table1[[#This Row],[Days_Since_Last_Purchase]]&gt;90),"Churned","Active")</f>
        <v>Churned</v>
      </c>
    </row>
    <row r="884" spans="1:35" x14ac:dyDescent="0.25">
      <c r="A884" t="s">
        <v>955</v>
      </c>
      <c r="B884" s="1">
        <v>44065</v>
      </c>
      <c r="C884" t="str">
        <f>TEXT(Table1[[#This Row],[signup_date]],"yyyy")</f>
        <v>2020</v>
      </c>
      <c r="D884" t="str">
        <f>TEXT(Table1[[#This Row],[signup_date]],"mmm")</f>
        <v>Aug</v>
      </c>
      <c r="E884" s="3">
        <v>44372</v>
      </c>
      <c r="F884" s="3">
        <v>44738</v>
      </c>
      <c r="G884" s="3" t="str">
        <f>TEXT(Table1[[#This Row],[last_purchase_date]],"yyyy")</f>
        <v>2022</v>
      </c>
      <c r="H884" s="2">
        <f ca="1">IFERROR(TODAY()-Table1[[#This Row],[signup_date]]," - ")</f>
        <v>1915</v>
      </c>
      <c r="I884" s="2">
        <f ca="1">IFERROR(TODAY()-Table1[[#This Row],[last_purchase_date]]," - ")</f>
        <v>1242</v>
      </c>
      <c r="J884" s="2">
        <f ca="1">IFERROR(1/Table1[[#This Row],[Days_Since_Last_Purchase]],0)</f>
        <v>8.0515297906602254E-4</v>
      </c>
      <c r="K884" s="3" t="str">
        <f t="shared" si="26"/>
        <v>Has Purchased</v>
      </c>
      <c r="L884">
        <v>4</v>
      </c>
      <c r="M884">
        <v>269.36</v>
      </c>
      <c r="N884">
        <v>67.34</v>
      </c>
      <c r="O884">
        <v>73.14</v>
      </c>
      <c r="P884" t="s">
        <v>40</v>
      </c>
      <c r="Q884" t="s">
        <v>76</v>
      </c>
      <c r="R884" t="s">
        <v>48</v>
      </c>
      <c r="S884">
        <v>22</v>
      </c>
      <c r="T884" t="s">
        <v>70</v>
      </c>
      <c r="U884" t="s">
        <v>35</v>
      </c>
      <c r="V884" t="s">
        <v>63</v>
      </c>
      <c r="W884" t="s">
        <v>72</v>
      </c>
      <c r="X884">
        <v>1</v>
      </c>
      <c r="Y884">
        <v>0</v>
      </c>
      <c r="Z884">
        <v>0</v>
      </c>
      <c r="AA884">
        <v>1</v>
      </c>
      <c r="AB884">
        <v>3</v>
      </c>
      <c r="AC884" s="3">
        <v>44720</v>
      </c>
      <c r="AD884" s="2" t="str">
        <f t="shared" si="27"/>
        <v>Contacted</v>
      </c>
      <c r="AE884">
        <v>0</v>
      </c>
      <c r="AF884" t="s">
        <v>38</v>
      </c>
      <c r="AG884" t="b">
        <v>1</v>
      </c>
      <c r="AH884" t="b">
        <v>1</v>
      </c>
      <c r="AI884" t="str">
        <f ca="1">IF(OR(Table1[[#This Row],[is_active]]="FALSE",Table1[[#This Row],[Days_Since_Last_Purchase]]&gt;90),"Churned","Active")</f>
        <v>Churned</v>
      </c>
    </row>
    <row r="885" spans="1:35" x14ac:dyDescent="0.25">
      <c r="A885" t="s">
        <v>956</v>
      </c>
      <c r="B885" s="1">
        <v>44684</v>
      </c>
      <c r="C885" t="str">
        <f>TEXT(Table1[[#This Row],[signup_date]],"yyyy")</f>
        <v>2022</v>
      </c>
      <c r="D885" t="str">
        <f>TEXT(Table1[[#This Row],[signup_date]],"mmm")</f>
        <v>May</v>
      </c>
      <c r="E885" s="3">
        <v>45860</v>
      </c>
      <c r="F885" s="3">
        <v>45943</v>
      </c>
      <c r="G885" s="3" t="str">
        <f>TEXT(Table1[[#This Row],[last_purchase_date]],"yyyy")</f>
        <v>2025</v>
      </c>
      <c r="H885" s="2">
        <f ca="1">IFERROR(TODAY()-Table1[[#This Row],[signup_date]]," - ")</f>
        <v>1296</v>
      </c>
      <c r="I885" s="2">
        <f ca="1">IFERROR(TODAY()-Table1[[#This Row],[last_purchase_date]]," - ")</f>
        <v>37</v>
      </c>
      <c r="J885" s="2">
        <f ca="1">IFERROR(1/Table1[[#This Row],[Days_Since_Last_Purchase]],0)</f>
        <v>2.7027027027027029E-2</v>
      </c>
      <c r="K885" s="3" t="str">
        <f t="shared" si="26"/>
        <v>Has Purchased</v>
      </c>
      <c r="L885">
        <v>3</v>
      </c>
      <c r="M885">
        <v>10.07</v>
      </c>
      <c r="N885">
        <v>3.36</v>
      </c>
      <c r="O885">
        <v>2.2799999999999998</v>
      </c>
      <c r="P885" t="s">
        <v>40</v>
      </c>
      <c r="Q885" t="s">
        <v>41</v>
      </c>
      <c r="R885" t="s">
        <v>48</v>
      </c>
      <c r="S885">
        <v>26</v>
      </c>
      <c r="T885" t="s">
        <v>70</v>
      </c>
      <c r="U885" t="s">
        <v>35</v>
      </c>
      <c r="V885" t="s">
        <v>67</v>
      </c>
      <c r="W885" t="s">
        <v>96</v>
      </c>
      <c r="X885">
        <v>0</v>
      </c>
      <c r="Y885">
        <v>0</v>
      </c>
      <c r="Z885">
        <v>0</v>
      </c>
      <c r="AA885">
        <v>0</v>
      </c>
      <c r="AB885">
        <v>0</v>
      </c>
      <c r="AC885" s="3">
        <v>44836</v>
      </c>
      <c r="AD885" s="2" t="str">
        <f t="shared" si="27"/>
        <v>Contacted</v>
      </c>
      <c r="AE885">
        <v>7</v>
      </c>
      <c r="AF885" t="s">
        <v>73</v>
      </c>
      <c r="AG885" t="b">
        <v>0</v>
      </c>
      <c r="AH885" t="b">
        <v>0</v>
      </c>
      <c r="AI885" t="str">
        <f ca="1">IF(OR(Table1[[#This Row],[is_active]]="FALSE",Table1[[#This Row],[Days_Since_Last_Purchase]]&gt;90),"Churned","Active")</f>
        <v>Active</v>
      </c>
    </row>
    <row r="886" spans="1:35" x14ac:dyDescent="0.25">
      <c r="A886" t="s">
        <v>957</v>
      </c>
      <c r="B886" s="1">
        <v>45582</v>
      </c>
      <c r="C886" t="str">
        <f>TEXT(Table1[[#This Row],[signup_date]],"yyyy")</f>
        <v>2024</v>
      </c>
      <c r="D886" t="str">
        <f>TEXT(Table1[[#This Row],[signup_date]],"mmm")</f>
        <v>Oct</v>
      </c>
      <c r="E886" s="3">
        <v>45754</v>
      </c>
      <c r="F886" s="3">
        <v>45938</v>
      </c>
      <c r="G886" s="3" t="str">
        <f>TEXT(Table1[[#This Row],[last_purchase_date]],"yyyy")</f>
        <v>2025</v>
      </c>
      <c r="H886" s="2">
        <f ca="1">IFERROR(TODAY()-Table1[[#This Row],[signup_date]]," - ")</f>
        <v>398</v>
      </c>
      <c r="I886" s="2">
        <f ca="1">IFERROR(TODAY()-Table1[[#This Row],[last_purchase_date]]," - ")</f>
        <v>42</v>
      </c>
      <c r="J886" s="2">
        <f ca="1">IFERROR(1/Table1[[#This Row],[Days_Since_Last_Purchase]],0)</f>
        <v>2.3809523809523808E-2</v>
      </c>
      <c r="K886" s="3" t="str">
        <f t="shared" si="26"/>
        <v>Has Purchased</v>
      </c>
      <c r="L886">
        <v>2</v>
      </c>
      <c r="M886">
        <v>100.36</v>
      </c>
      <c r="N886">
        <v>50.18</v>
      </c>
      <c r="O886">
        <v>95.68</v>
      </c>
      <c r="P886" t="s">
        <v>65</v>
      </c>
      <c r="Q886" t="s">
        <v>104</v>
      </c>
      <c r="R886" t="s">
        <v>42</v>
      </c>
      <c r="S886">
        <v>27</v>
      </c>
      <c r="T886" t="s">
        <v>70</v>
      </c>
      <c r="U886" t="s">
        <v>55</v>
      </c>
      <c r="V886" t="s">
        <v>35</v>
      </c>
      <c r="W886" t="s">
        <v>72</v>
      </c>
      <c r="X886">
        <v>0</v>
      </c>
      <c r="Y886">
        <v>0</v>
      </c>
      <c r="Z886">
        <v>0</v>
      </c>
      <c r="AA886">
        <v>0</v>
      </c>
      <c r="AB886">
        <v>1</v>
      </c>
      <c r="AC886" s="3">
        <v>45685</v>
      </c>
      <c r="AD886" s="2" t="str">
        <f t="shared" si="27"/>
        <v>Contacted</v>
      </c>
      <c r="AE886">
        <v>4</v>
      </c>
      <c r="AF886" t="s">
        <v>73</v>
      </c>
      <c r="AG886" t="b">
        <v>0</v>
      </c>
      <c r="AH886" t="b">
        <v>1</v>
      </c>
      <c r="AI886" t="str">
        <f ca="1">IF(OR(Table1[[#This Row],[is_active]]="FALSE",Table1[[#This Row],[Days_Since_Last_Purchase]]&gt;90),"Churned","Active")</f>
        <v>Active</v>
      </c>
    </row>
    <row r="887" spans="1:35" x14ac:dyDescent="0.25">
      <c r="A887" t="s">
        <v>958</v>
      </c>
      <c r="B887" s="1">
        <v>44641</v>
      </c>
      <c r="C887" t="str">
        <f>TEXT(Table1[[#This Row],[signup_date]],"yyyy")</f>
        <v>2022</v>
      </c>
      <c r="D887" t="str">
        <f>TEXT(Table1[[#This Row],[signup_date]],"mmm")</f>
        <v>Mar</v>
      </c>
      <c r="E887" s="3">
        <v>45509</v>
      </c>
      <c r="F887" s="3">
        <v>45781</v>
      </c>
      <c r="G887" s="3" t="str">
        <f>TEXT(Table1[[#This Row],[last_purchase_date]],"yyyy")</f>
        <v>2025</v>
      </c>
      <c r="H887" s="2">
        <f ca="1">IFERROR(TODAY()-Table1[[#This Row],[signup_date]]," - ")</f>
        <v>1339</v>
      </c>
      <c r="I887" s="2">
        <f ca="1">IFERROR(TODAY()-Table1[[#This Row],[last_purchase_date]]," - ")</f>
        <v>199</v>
      </c>
      <c r="J887" s="2">
        <f ca="1">IFERROR(1/Table1[[#This Row],[Days_Since_Last_Purchase]],0)</f>
        <v>5.0251256281407036E-3</v>
      </c>
      <c r="K887" s="3" t="str">
        <f t="shared" si="26"/>
        <v>Has Purchased</v>
      </c>
      <c r="L887">
        <v>5</v>
      </c>
      <c r="M887">
        <v>459.24</v>
      </c>
      <c r="N887">
        <v>91.85</v>
      </c>
      <c r="O887">
        <v>22.13</v>
      </c>
      <c r="P887" t="s">
        <v>59</v>
      </c>
      <c r="Q887" t="s">
        <v>41</v>
      </c>
      <c r="R887" t="s">
        <v>48</v>
      </c>
      <c r="S887">
        <v>27</v>
      </c>
      <c r="T887" t="s">
        <v>70</v>
      </c>
      <c r="U887" t="s">
        <v>43</v>
      </c>
      <c r="V887" t="s">
        <v>67</v>
      </c>
      <c r="W887" t="s">
        <v>57</v>
      </c>
      <c r="X887">
        <v>0</v>
      </c>
      <c r="Y887">
        <v>0</v>
      </c>
      <c r="Z887">
        <v>1</v>
      </c>
      <c r="AA887">
        <v>0</v>
      </c>
      <c r="AB887">
        <v>1</v>
      </c>
      <c r="AC887" s="3">
        <v>45499</v>
      </c>
      <c r="AD887" s="2" t="str">
        <f t="shared" si="27"/>
        <v>Contacted</v>
      </c>
      <c r="AE887">
        <v>0</v>
      </c>
      <c r="AF887" t="s">
        <v>73</v>
      </c>
      <c r="AG887" t="b">
        <v>1</v>
      </c>
      <c r="AH887" t="b">
        <v>1</v>
      </c>
      <c r="AI887" t="str">
        <f ca="1">IF(OR(Table1[[#This Row],[is_active]]="FALSE",Table1[[#This Row],[Days_Since_Last_Purchase]]&gt;90),"Churned","Active")</f>
        <v>Churned</v>
      </c>
    </row>
    <row r="888" spans="1:35" x14ac:dyDescent="0.25">
      <c r="A888" t="s">
        <v>959</v>
      </c>
      <c r="B888" s="1">
        <v>43908</v>
      </c>
      <c r="C888" t="str">
        <f>TEXT(Table1[[#This Row],[signup_date]],"yyyy")</f>
        <v>2020</v>
      </c>
      <c r="D888" t="str">
        <f>TEXT(Table1[[#This Row],[signup_date]],"mmm")</f>
        <v>Mar</v>
      </c>
      <c r="E888" s="3">
        <v>44690</v>
      </c>
      <c r="F888" s="3" t="s">
        <v>2542</v>
      </c>
      <c r="G888" s="3" t="str">
        <f>TEXT(Table1[[#This Row],[last_purchase_date]],"yyyy")</f>
        <v>-</v>
      </c>
      <c r="H888" s="2">
        <f ca="1">IFERROR(TODAY()-Table1[[#This Row],[signup_date]]," - ")</f>
        <v>2072</v>
      </c>
      <c r="I888" s="2" t="str">
        <f ca="1">IFERROR(TODAY()-Table1[[#This Row],[last_purchase_date]]," - ")</f>
        <v xml:space="preserve"> - </v>
      </c>
      <c r="J888" s="2">
        <f ca="1">IFERROR(1/Table1[[#This Row],[Days_Since_Last_Purchase]],0)</f>
        <v>0</v>
      </c>
      <c r="K888" s="3" t="str">
        <f t="shared" si="26"/>
        <v>Has Purchased</v>
      </c>
      <c r="L888">
        <v>0</v>
      </c>
      <c r="M888">
        <v>0</v>
      </c>
      <c r="N888">
        <v>0</v>
      </c>
      <c r="O888">
        <v>0</v>
      </c>
      <c r="P888" t="s">
        <v>40</v>
      </c>
      <c r="Q888" t="s">
        <v>104</v>
      </c>
      <c r="R888" t="s">
        <v>42</v>
      </c>
      <c r="S888">
        <v>46</v>
      </c>
      <c r="T888" t="s">
        <v>34</v>
      </c>
      <c r="U888" t="s">
        <v>90</v>
      </c>
      <c r="V888" t="s">
        <v>35</v>
      </c>
      <c r="W888" t="s">
        <v>36</v>
      </c>
      <c r="X888">
        <v>0</v>
      </c>
      <c r="Y888">
        <v>0</v>
      </c>
      <c r="Z888">
        <v>0</v>
      </c>
      <c r="AA888">
        <v>0</v>
      </c>
      <c r="AB888">
        <v>0</v>
      </c>
      <c r="AC888" s="2" t="s">
        <v>2542</v>
      </c>
      <c r="AD888" s="2" t="str">
        <f t="shared" si="27"/>
        <v>Never Contacted</v>
      </c>
      <c r="AE888">
        <v>0</v>
      </c>
      <c r="AF888" t="s">
        <v>38</v>
      </c>
      <c r="AG888" t="b">
        <v>1</v>
      </c>
      <c r="AH888" t="b">
        <v>0</v>
      </c>
      <c r="AI888" t="str">
        <f ca="1">IF(OR(Table1[[#This Row],[is_active]]="FALSE",Table1[[#This Row],[Days_Since_Last_Purchase]]&gt;90),"Churned","Active")</f>
        <v>Churned</v>
      </c>
    </row>
    <row r="889" spans="1:35" x14ac:dyDescent="0.25">
      <c r="A889" t="s">
        <v>960</v>
      </c>
      <c r="B889" s="1">
        <v>45611</v>
      </c>
      <c r="C889" t="str">
        <f>TEXT(Table1[[#This Row],[signup_date]],"yyyy")</f>
        <v>2024</v>
      </c>
      <c r="D889" t="str">
        <f>TEXT(Table1[[#This Row],[signup_date]],"mmm")</f>
        <v>Nov</v>
      </c>
      <c r="E889" s="3">
        <v>45750</v>
      </c>
      <c r="F889" s="3" t="s">
        <v>2542</v>
      </c>
      <c r="G889" s="3" t="str">
        <f>TEXT(Table1[[#This Row],[last_purchase_date]],"yyyy")</f>
        <v>-</v>
      </c>
      <c r="H889" s="2">
        <f ca="1">IFERROR(TODAY()-Table1[[#This Row],[signup_date]]," - ")</f>
        <v>369</v>
      </c>
      <c r="I889" s="2" t="str">
        <f ca="1">IFERROR(TODAY()-Table1[[#This Row],[last_purchase_date]]," - ")</f>
        <v xml:space="preserve"> - </v>
      </c>
      <c r="J889" s="2">
        <f ca="1">IFERROR(1/Table1[[#This Row],[Days_Since_Last_Purchase]],0)</f>
        <v>0</v>
      </c>
      <c r="K889" s="3" t="str">
        <f t="shared" si="26"/>
        <v>Has Purchased</v>
      </c>
      <c r="L889">
        <v>0</v>
      </c>
      <c r="M889">
        <v>0</v>
      </c>
      <c r="N889">
        <v>0</v>
      </c>
      <c r="O889">
        <v>0</v>
      </c>
      <c r="P889" t="s">
        <v>31</v>
      </c>
      <c r="Q889" t="s">
        <v>60</v>
      </c>
      <c r="R889" t="s">
        <v>33</v>
      </c>
      <c r="S889">
        <v>18</v>
      </c>
      <c r="T889" t="s">
        <v>49</v>
      </c>
      <c r="U889" t="s">
        <v>90</v>
      </c>
      <c r="V889" t="s">
        <v>56</v>
      </c>
      <c r="W889" t="s">
        <v>57</v>
      </c>
      <c r="X889">
        <v>0</v>
      </c>
      <c r="Y889">
        <v>1</v>
      </c>
      <c r="Z889">
        <v>0</v>
      </c>
      <c r="AA889">
        <v>0</v>
      </c>
      <c r="AB889">
        <v>0</v>
      </c>
      <c r="AC889" s="2" t="s">
        <v>2542</v>
      </c>
      <c r="AD889" s="2" t="str">
        <f t="shared" si="27"/>
        <v>Never Contacted</v>
      </c>
      <c r="AE889">
        <v>1</v>
      </c>
      <c r="AF889" t="s">
        <v>52</v>
      </c>
      <c r="AG889" t="b">
        <v>1</v>
      </c>
      <c r="AH889" t="b">
        <v>1</v>
      </c>
      <c r="AI889" t="str">
        <f ca="1">IF(OR(Table1[[#This Row],[is_active]]="FALSE",Table1[[#This Row],[Days_Since_Last_Purchase]]&gt;90),"Churned","Active")</f>
        <v>Churned</v>
      </c>
    </row>
    <row r="890" spans="1:35" x14ac:dyDescent="0.25">
      <c r="A890" t="s">
        <v>961</v>
      </c>
      <c r="B890" s="1">
        <v>45400</v>
      </c>
      <c r="C890" t="str">
        <f>TEXT(Table1[[#This Row],[signup_date]],"yyyy")</f>
        <v>2024</v>
      </c>
      <c r="D890" t="str">
        <f>TEXT(Table1[[#This Row],[signup_date]],"mmm")</f>
        <v>Apr</v>
      </c>
      <c r="E890" s="3">
        <v>45402</v>
      </c>
      <c r="F890" s="3">
        <v>45775</v>
      </c>
      <c r="G890" s="3" t="str">
        <f>TEXT(Table1[[#This Row],[last_purchase_date]],"yyyy")</f>
        <v>2025</v>
      </c>
      <c r="H890" s="2">
        <f ca="1">IFERROR(TODAY()-Table1[[#This Row],[signup_date]]," - ")</f>
        <v>580</v>
      </c>
      <c r="I890" s="2">
        <f ca="1">IFERROR(TODAY()-Table1[[#This Row],[last_purchase_date]]," - ")</f>
        <v>205</v>
      </c>
      <c r="J890" s="2">
        <f ca="1">IFERROR(1/Table1[[#This Row],[Days_Since_Last_Purchase]],0)</f>
        <v>4.8780487804878049E-3</v>
      </c>
      <c r="K890" s="3" t="str">
        <f t="shared" si="26"/>
        <v>Has Purchased</v>
      </c>
      <c r="L890">
        <v>1</v>
      </c>
      <c r="M890">
        <v>80.58</v>
      </c>
      <c r="N890">
        <v>80.58</v>
      </c>
      <c r="O890">
        <v>7.98</v>
      </c>
      <c r="P890" t="s">
        <v>59</v>
      </c>
      <c r="Q890" t="s">
        <v>60</v>
      </c>
      <c r="R890" t="s">
        <v>48</v>
      </c>
      <c r="S890">
        <v>25</v>
      </c>
      <c r="T890" t="s">
        <v>70</v>
      </c>
      <c r="U890" t="s">
        <v>35</v>
      </c>
      <c r="V890" t="s">
        <v>44</v>
      </c>
      <c r="W890" t="s">
        <v>51</v>
      </c>
      <c r="X890">
        <v>0</v>
      </c>
      <c r="Y890">
        <v>0</v>
      </c>
      <c r="Z890">
        <v>0</v>
      </c>
      <c r="AA890">
        <v>0</v>
      </c>
      <c r="AB890">
        <v>1</v>
      </c>
      <c r="AC890" s="2" t="s">
        <v>2542</v>
      </c>
      <c r="AD890" s="2" t="str">
        <f t="shared" si="27"/>
        <v>Never Contacted</v>
      </c>
      <c r="AE890">
        <v>0</v>
      </c>
      <c r="AF890" t="s">
        <v>38</v>
      </c>
      <c r="AG890" t="b">
        <v>1</v>
      </c>
      <c r="AH890" t="b">
        <v>1</v>
      </c>
      <c r="AI890" t="str">
        <f ca="1">IF(OR(Table1[[#This Row],[is_active]]="FALSE",Table1[[#This Row],[Days_Since_Last_Purchase]]&gt;90),"Churned","Active")</f>
        <v>Churned</v>
      </c>
    </row>
    <row r="891" spans="1:35" x14ac:dyDescent="0.25">
      <c r="A891" t="s">
        <v>962</v>
      </c>
      <c r="B891" s="1">
        <v>44043</v>
      </c>
      <c r="C891" t="str">
        <f>TEXT(Table1[[#This Row],[signup_date]],"yyyy")</f>
        <v>2020</v>
      </c>
      <c r="D891" t="str">
        <f>TEXT(Table1[[#This Row],[signup_date]],"mmm")</f>
        <v>Jul</v>
      </c>
      <c r="E891" s="3">
        <v>44534</v>
      </c>
      <c r="F891" s="3">
        <v>45291</v>
      </c>
      <c r="G891" s="3" t="str">
        <f>TEXT(Table1[[#This Row],[last_purchase_date]],"yyyy")</f>
        <v>2023</v>
      </c>
      <c r="H891" s="2">
        <f ca="1">IFERROR(TODAY()-Table1[[#This Row],[signup_date]]," - ")</f>
        <v>1937</v>
      </c>
      <c r="I891" s="2">
        <f ca="1">IFERROR(TODAY()-Table1[[#This Row],[last_purchase_date]]," - ")</f>
        <v>689</v>
      </c>
      <c r="J891" s="2">
        <f ca="1">IFERROR(1/Table1[[#This Row],[Days_Since_Last_Purchase]],0)</f>
        <v>1.4513788098693759E-3</v>
      </c>
      <c r="K891" s="3" t="str">
        <f t="shared" si="26"/>
        <v>Has Purchased</v>
      </c>
      <c r="L891">
        <v>2</v>
      </c>
      <c r="M891">
        <v>130.44999999999999</v>
      </c>
      <c r="N891">
        <v>65.23</v>
      </c>
      <c r="O891">
        <v>7.48</v>
      </c>
      <c r="P891" t="s">
        <v>87</v>
      </c>
      <c r="Q891" t="s">
        <v>60</v>
      </c>
      <c r="R891" t="s">
        <v>33</v>
      </c>
      <c r="S891">
        <v>37</v>
      </c>
      <c r="T891" t="s">
        <v>34</v>
      </c>
      <c r="U891" t="s">
        <v>50</v>
      </c>
      <c r="V891" t="s">
        <v>63</v>
      </c>
      <c r="W891" t="s">
        <v>36</v>
      </c>
      <c r="X891">
        <v>0</v>
      </c>
      <c r="Y891">
        <v>0</v>
      </c>
      <c r="Z891">
        <v>0</v>
      </c>
      <c r="AA891">
        <v>0</v>
      </c>
      <c r="AB891">
        <v>2</v>
      </c>
      <c r="AC891" s="3">
        <v>44435</v>
      </c>
      <c r="AD891" s="2" t="str">
        <f t="shared" si="27"/>
        <v>Contacted</v>
      </c>
      <c r="AE891">
        <v>0</v>
      </c>
      <c r="AF891" t="s">
        <v>52</v>
      </c>
      <c r="AG891" t="b">
        <v>1</v>
      </c>
      <c r="AH891" t="b">
        <v>0</v>
      </c>
      <c r="AI891" t="str">
        <f ca="1">IF(OR(Table1[[#This Row],[is_active]]="FALSE",Table1[[#This Row],[Days_Since_Last_Purchase]]&gt;90),"Churned","Active")</f>
        <v>Churned</v>
      </c>
    </row>
    <row r="892" spans="1:35" x14ac:dyDescent="0.25">
      <c r="A892" t="s">
        <v>963</v>
      </c>
      <c r="B892" s="1">
        <v>45322</v>
      </c>
      <c r="C892" t="str">
        <f>TEXT(Table1[[#This Row],[signup_date]],"yyyy")</f>
        <v>2024</v>
      </c>
      <c r="D892" t="str">
        <f>TEXT(Table1[[#This Row],[signup_date]],"mmm")</f>
        <v>Jan</v>
      </c>
      <c r="E892" s="3">
        <v>45871</v>
      </c>
      <c r="F892" s="3" t="s">
        <v>2542</v>
      </c>
      <c r="G892" s="3" t="str">
        <f>TEXT(Table1[[#This Row],[last_purchase_date]],"yyyy")</f>
        <v>-</v>
      </c>
      <c r="H892" s="2">
        <f ca="1">IFERROR(TODAY()-Table1[[#This Row],[signup_date]]," - ")</f>
        <v>658</v>
      </c>
      <c r="I892" s="2" t="str">
        <f ca="1">IFERROR(TODAY()-Table1[[#This Row],[last_purchase_date]]," - ")</f>
        <v xml:space="preserve"> - </v>
      </c>
      <c r="J892" s="2">
        <f ca="1">IFERROR(1/Table1[[#This Row],[Days_Since_Last_Purchase]],0)</f>
        <v>0</v>
      </c>
      <c r="K892" s="3" t="str">
        <f t="shared" si="26"/>
        <v>Has Purchased</v>
      </c>
      <c r="L892">
        <v>0</v>
      </c>
      <c r="M892">
        <v>0</v>
      </c>
      <c r="N892">
        <v>0</v>
      </c>
      <c r="O892">
        <v>0</v>
      </c>
      <c r="P892" t="s">
        <v>87</v>
      </c>
      <c r="Q892" t="s">
        <v>54</v>
      </c>
      <c r="R892" t="s">
        <v>33</v>
      </c>
      <c r="S892">
        <v>36</v>
      </c>
      <c r="T892" t="s">
        <v>34</v>
      </c>
      <c r="U892" t="s">
        <v>35</v>
      </c>
      <c r="V892" t="s">
        <v>63</v>
      </c>
      <c r="W892" t="s">
        <v>100</v>
      </c>
      <c r="X892">
        <v>0</v>
      </c>
      <c r="Y892">
        <v>0</v>
      </c>
      <c r="Z892">
        <v>0</v>
      </c>
      <c r="AA892">
        <v>0</v>
      </c>
      <c r="AB892">
        <v>0</v>
      </c>
      <c r="AC892" s="2" t="s">
        <v>2542</v>
      </c>
      <c r="AD892" s="2" t="str">
        <f t="shared" si="27"/>
        <v>Never Contacted</v>
      </c>
      <c r="AE892">
        <v>5</v>
      </c>
      <c r="AF892" t="s">
        <v>38</v>
      </c>
      <c r="AG892" t="b">
        <v>1</v>
      </c>
      <c r="AH892" t="b">
        <v>0</v>
      </c>
      <c r="AI892" t="str">
        <f ca="1">IF(OR(Table1[[#This Row],[is_active]]="FALSE",Table1[[#This Row],[Days_Since_Last_Purchase]]&gt;90),"Churned","Active")</f>
        <v>Churned</v>
      </c>
    </row>
    <row r="893" spans="1:35" x14ac:dyDescent="0.25">
      <c r="A893" t="s">
        <v>964</v>
      </c>
      <c r="B893" s="1">
        <v>44076</v>
      </c>
      <c r="C893" t="str">
        <f>TEXT(Table1[[#This Row],[signup_date]],"yyyy")</f>
        <v>2020</v>
      </c>
      <c r="D893" t="str">
        <f>TEXT(Table1[[#This Row],[signup_date]],"mmm")</f>
        <v>Sep</v>
      </c>
      <c r="E893" s="3">
        <v>45767</v>
      </c>
      <c r="F893" s="3">
        <v>45864</v>
      </c>
      <c r="G893" s="3" t="str">
        <f>TEXT(Table1[[#This Row],[last_purchase_date]],"yyyy")</f>
        <v>2025</v>
      </c>
      <c r="H893" s="2">
        <f ca="1">IFERROR(TODAY()-Table1[[#This Row],[signup_date]]," - ")</f>
        <v>1904</v>
      </c>
      <c r="I893" s="2">
        <f ca="1">IFERROR(TODAY()-Table1[[#This Row],[last_purchase_date]]," - ")</f>
        <v>116</v>
      </c>
      <c r="J893" s="2">
        <f ca="1">IFERROR(1/Table1[[#This Row],[Days_Since_Last_Purchase]],0)</f>
        <v>8.6206896551724137E-3</v>
      </c>
      <c r="K893" s="3" t="str">
        <f t="shared" si="26"/>
        <v>Has Purchased</v>
      </c>
      <c r="L893">
        <v>2</v>
      </c>
      <c r="M893">
        <v>144.44</v>
      </c>
      <c r="N893">
        <v>72.22</v>
      </c>
      <c r="O893">
        <v>97.23</v>
      </c>
      <c r="P893" t="s">
        <v>59</v>
      </c>
      <c r="Q893" t="s">
        <v>104</v>
      </c>
      <c r="R893" t="s">
        <v>42</v>
      </c>
      <c r="S893">
        <v>49</v>
      </c>
      <c r="T893" t="s">
        <v>34</v>
      </c>
      <c r="U893" t="s">
        <v>55</v>
      </c>
      <c r="V893" t="s">
        <v>63</v>
      </c>
      <c r="W893" t="s">
        <v>36</v>
      </c>
      <c r="X893">
        <v>0</v>
      </c>
      <c r="Y893">
        <v>0</v>
      </c>
      <c r="Z893">
        <v>0</v>
      </c>
      <c r="AA893">
        <v>0</v>
      </c>
      <c r="AB893">
        <v>1</v>
      </c>
      <c r="AC893" s="3">
        <v>45589</v>
      </c>
      <c r="AD893" s="2" t="str">
        <f t="shared" si="27"/>
        <v>Contacted</v>
      </c>
      <c r="AE893">
        <v>0</v>
      </c>
      <c r="AF893" t="s">
        <v>52</v>
      </c>
      <c r="AG893" t="b">
        <v>0</v>
      </c>
      <c r="AH893" t="b">
        <v>0</v>
      </c>
      <c r="AI893" t="str">
        <f ca="1">IF(OR(Table1[[#This Row],[is_active]]="FALSE",Table1[[#This Row],[Days_Since_Last_Purchase]]&gt;90),"Churned","Active")</f>
        <v>Churned</v>
      </c>
    </row>
    <row r="894" spans="1:35" x14ac:dyDescent="0.25">
      <c r="A894" t="s">
        <v>965</v>
      </c>
      <c r="B894" s="1">
        <v>45033</v>
      </c>
      <c r="C894" t="str">
        <f>TEXT(Table1[[#This Row],[signup_date]],"yyyy")</f>
        <v>2023</v>
      </c>
      <c r="D894" t="str">
        <f>TEXT(Table1[[#This Row],[signup_date]],"mmm")</f>
        <v>Apr</v>
      </c>
      <c r="E894" s="3" t="s">
        <v>2542</v>
      </c>
      <c r="F894" s="3" t="s">
        <v>2542</v>
      </c>
      <c r="G894" s="3" t="str">
        <f>TEXT(Table1[[#This Row],[last_purchase_date]],"yyyy")</f>
        <v>-</v>
      </c>
      <c r="H894" s="2">
        <f ca="1">IFERROR(TODAY()-Table1[[#This Row],[signup_date]]," - ")</f>
        <v>947</v>
      </c>
      <c r="I894" s="2" t="str">
        <f ca="1">IFERROR(TODAY()-Table1[[#This Row],[last_purchase_date]]," - ")</f>
        <v xml:space="preserve"> - </v>
      </c>
      <c r="J894" s="2">
        <f ca="1">IFERROR(1/Table1[[#This Row],[Days_Since_Last_Purchase]],0)</f>
        <v>0</v>
      </c>
      <c r="K894" s="3" t="str">
        <f t="shared" si="26"/>
        <v>Never Purchase</v>
      </c>
      <c r="L894">
        <v>0</v>
      </c>
      <c r="M894">
        <v>0</v>
      </c>
      <c r="N894">
        <v>0</v>
      </c>
      <c r="O894">
        <v>0</v>
      </c>
      <c r="P894" t="s">
        <v>59</v>
      </c>
      <c r="Q894" t="s">
        <v>76</v>
      </c>
      <c r="R894" t="s">
        <v>48</v>
      </c>
      <c r="S894">
        <v>54</v>
      </c>
      <c r="T894" t="s">
        <v>34</v>
      </c>
      <c r="U894" t="s">
        <v>66</v>
      </c>
      <c r="V894" t="s">
        <v>35</v>
      </c>
      <c r="W894" t="s">
        <v>51</v>
      </c>
      <c r="X894">
        <v>0</v>
      </c>
      <c r="Y894">
        <v>0</v>
      </c>
      <c r="Z894">
        <v>0</v>
      </c>
      <c r="AA894">
        <v>0</v>
      </c>
      <c r="AB894">
        <v>0</v>
      </c>
      <c r="AC894" s="3">
        <v>45399</v>
      </c>
      <c r="AD894" s="2" t="str">
        <f t="shared" si="27"/>
        <v>Contacted</v>
      </c>
      <c r="AE894">
        <v>0</v>
      </c>
      <c r="AF894" t="s">
        <v>73</v>
      </c>
      <c r="AG894" t="b">
        <v>1</v>
      </c>
      <c r="AH894" t="b">
        <v>0</v>
      </c>
      <c r="AI894" t="str">
        <f ca="1">IF(OR(Table1[[#This Row],[is_active]]="FALSE",Table1[[#This Row],[Days_Since_Last_Purchase]]&gt;90),"Churned","Active")</f>
        <v>Churned</v>
      </c>
    </row>
    <row r="895" spans="1:35" x14ac:dyDescent="0.25">
      <c r="A895" t="s">
        <v>966</v>
      </c>
      <c r="B895" s="1">
        <v>44311</v>
      </c>
      <c r="C895" t="str">
        <f>TEXT(Table1[[#This Row],[signup_date]],"yyyy")</f>
        <v>2021</v>
      </c>
      <c r="D895" t="str">
        <f>TEXT(Table1[[#This Row],[signup_date]],"mmm")</f>
        <v>Apr</v>
      </c>
      <c r="E895" s="3">
        <v>44757</v>
      </c>
      <c r="F895" s="3">
        <v>45630</v>
      </c>
      <c r="G895" s="3" t="str">
        <f>TEXT(Table1[[#This Row],[last_purchase_date]],"yyyy")</f>
        <v>2024</v>
      </c>
      <c r="H895" s="2">
        <f ca="1">IFERROR(TODAY()-Table1[[#This Row],[signup_date]]," - ")</f>
        <v>1669</v>
      </c>
      <c r="I895" s="2">
        <f ca="1">IFERROR(TODAY()-Table1[[#This Row],[last_purchase_date]]," - ")</f>
        <v>350</v>
      </c>
      <c r="J895" s="2">
        <f ca="1">IFERROR(1/Table1[[#This Row],[Days_Since_Last_Purchase]],0)</f>
        <v>2.8571428571428571E-3</v>
      </c>
      <c r="K895" s="3" t="str">
        <f t="shared" si="26"/>
        <v>Has Purchased</v>
      </c>
      <c r="L895">
        <v>3</v>
      </c>
      <c r="M895">
        <v>94.6</v>
      </c>
      <c r="N895">
        <v>31.53</v>
      </c>
      <c r="O895">
        <v>37.5</v>
      </c>
      <c r="P895" t="s">
        <v>59</v>
      </c>
      <c r="Q895" t="s">
        <v>69</v>
      </c>
      <c r="R895" t="s">
        <v>48</v>
      </c>
      <c r="S895">
        <v>31</v>
      </c>
      <c r="T895" t="s">
        <v>34</v>
      </c>
      <c r="U895" t="s">
        <v>50</v>
      </c>
      <c r="V895" t="s">
        <v>67</v>
      </c>
      <c r="W895" t="s">
        <v>57</v>
      </c>
      <c r="X895">
        <v>0</v>
      </c>
      <c r="Y895">
        <v>0</v>
      </c>
      <c r="Z895">
        <v>0</v>
      </c>
      <c r="AA895">
        <v>0</v>
      </c>
      <c r="AB895">
        <v>2</v>
      </c>
      <c r="AC895" s="2" t="s">
        <v>2542</v>
      </c>
      <c r="AD895" s="2" t="str">
        <f t="shared" si="27"/>
        <v>Never Contacted</v>
      </c>
      <c r="AE895">
        <v>0</v>
      </c>
      <c r="AF895" t="s">
        <v>38</v>
      </c>
      <c r="AG895" t="b">
        <v>0</v>
      </c>
      <c r="AH895" t="b">
        <v>1</v>
      </c>
      <c r="AI895" t="str">
        <f ca="1">IF(OR(Table1[[#This Row],[is_active]]="FALSE",Table1[[#This Row],[Days_Since_Last_Purchase]]&gt;90),"Churned","Active")</f>
        <v>Churned</v>
      </c>
    </row>
    <row r="896" spans="1:35" x14ac:dyDescent="0.25">
      <c r="A896" t="s">
        <v>967</v>
      </c>
      <c r="B896" s="1">
        <v>44284</v>
      </c>
      <c r="C896" t="str">
        <f>TEXT(Table1[[#This Row],[signup_date]],"yyyy")</f>
        <v>2021</v>
      </c>
      <c r="D896" t="str">
        <f>TEXT(Table1[[#This Row],[signup_date]],"mmm")</f>
        <v>Mar</v>
      </c>
      <c r="E896" s="3">
        <v>45115</v>
      </c>
      <c r="F896" s="3">
        <v>45536</v>
      </c>
      <c r="G896" s="3" t="str">
        <f>TEXT(Table1[[#This Row],[last_purchase_date]],"yyyy")</f>
        <v>2024</v>
      </c>
      <c r="H896" s="2">
        <f ca="1">IFERROR(TODAY()-Table1[[#This Row],[signup_date]]," - ")</f>
        <v>1696</v>
      </c>
      <c r="I896" s="2">
        <f ca="1">IFERROR(TODAY()-Table1[[#This Row],[last_purchase_date]]," - ")</f>
        <v>444</v>
      </c>
      <c r="J896" s="2">
        <f ca="1">IFERROR(1/Table1[[#This Row],[Days_Since_Last_Purchase]],0)</f>
        <v>2.2522522522522522E-3</v>
      </c>
      <c r="K896" s="3" t="str">
        <f t="shared" si="26"/>
        <v>Has Purchased</v>
      </c>
      <c r="L896">
        <v>3</v>
      </c>
      <c r="M896">
        <v>22.8</v>
      </c>
      <c r="N896">
        <v>7.6</v>
      </c>
      <c r="O896">
        <v>19.12</v>
      </c>
      <c r="P896" t="s">
        <v>87</v>
      </c>
      <c r="Q896" t="s">
        <v>62</v>
      </c>
      <c r="R896" t="s">
        <v>42</v>
      </c>
      <c r="S896">
        <v>47</v>
      </c>
      <c r="T896" t="s">
        <v>34</v>
      </c>
      <c r="U896" t="s">
        <v>90</v>
      </c>
      <c r="V896" t="s">
        <v>63</v>
      </c>
      <c r="W896" t="s">
        <v>36</v>
      </c>
      <c r="X896">
        <v>0</v>
      </c>
      <c r="Y896">
        <v>0</v>
      </c>
      <c r="Z896">
        <v>0</v>
      </c>
      <c r="AA896">
        <v>0</v>
      </c>
      <c r="AB896">
        <v>0</v>
      </c>
      <c r="AC896" s="3">
        <v>45123</v>
      </c>
      <c r="AD896" s="2" t="str">
        <f t="shared" si="27"/>
        <v>Contacted</v>
      </c>
      <c r="AE896">
        <v>0</v>
      </c>
      <c r="AF896" t="s">
        <v>73</v>
      </c>
      <c r="AG896" t="b">
        <v>1</v>
      </c>
      <c r="AH896" t="b">
        <v>0</v>
      </c>
      <c r="AI896" t="str">
        <f ca="1">IF(OR(Table1[[#This Row],[is_active]]="FALSE",Table1[[#This Row],[Days_Since_Last_Purchase]]&gt;90),"Churned","Active")</f>
        <v>Churned</v>
      </c>
    </row>
    <row r="897" spans="1:35" x14ac:dyDescent="0.25">
      <c r="A897" t="s">
        <v>968</v>
      </c>
      <c r="B897" s="1">
        <v>45304</v>
      </c>
      <c r="C897" t="str">
        <f>TEXT(Table1[[#This Row],[signup_date]],"yyyy")</f>
        <v>2024</v>
      </c>
      <c r="D897" t="str">
        <f>TEXT(Table1[[#This Row],[signup_date]],"mmm")</f>
        <v>Jan</v>
      </c>
      <c r="E897" s="3">
        <v>45795</v>
      </c>
      <c r="F897" s="3">
        <v>45820</v>
      </c>
      <c r="G897" s="3" t="str">
        <f>TEXT(Table1[[#This Row],[last_purchase_date]],"yyyy")</f>
        <v>2025</v>
      </c>
      <c r="H897" s="2">
        <f ca="1">IFERROR(TODAY()-Table1[[#This Row],[signup_date]]," - ")</f>
        <v>676</v>
      </c>
      <c r="I897" s="2">
        <f ca="1">IFERROR(TODAY()-Table1[[#This Row],[last_purchase_date]]," - ")</f>
        <v>160</v>
      </c>
      <c r="J897" s="2">
        <f ca="1">IFERROR(1/Table1[[#This Row],[Days_Since_Last_Purchase]],0)</f>
        <v>6.2500000000000003E-3</v>
      </c>
      <c r="K897" s="3" t="str">
        <f t="shared" si="26"/>
        <v>Has Purchased</v>
      </c>
      <c r="L897">
        <v>3</v>
      </c>
      <c r="M897">
        <v>172.24</v>
      </c>
      <c r="N897">
        <v>57.41</v>
      </c>
      <c r="O897">
        <v>95.87</v>
      </c>
      <c r="P897" t="s">
        <v>59</v>
      </c>
      <c r="Q897" t="s">
        <v>60</v>
      </c>
      <c r="R897" t="s">
        <v>48</v>
      </c>
      <c r="S897">
        <v>56</v>
      </c>
      <c r="T897" t="s">
        <v>34</v>
      </c>
      <c r="U897" t="s">
        <v>50</v>
      </c>
      <c r="V897" t="s">
        <v>44</v>
      </c>
      <c r="W897" t="s">
        <v>72</v>
      </c>
      <c r="X897">
        <v>0</v>
      </c>
      <c r="Y897">
        <v>0</v>
      </c>
      <c r="Z897">
        <v>0</v>
      </c>
      <c r="AA897">
        <v>0</v>
      </c>
      <c r="AB897">
        <v>1</v>
      </c>
      <c r="AC897" s="3">
        <v>45506</v>
      </c>
      <c r="AD897" s="2" t="str">
        <f t="shared" si="27"/>
        <v>Contacted</v>
      </c>
      <c r="AE897">
        <v>0</v>
      </c>
      <c r="AF897" t="s">
        <v>38</v>
      </c>
      <c r="AG897" t="b">
        <v>0</v>
      </c>
      <c r="AH897" t="b">
        <v>0</v>
      </c>
      <c r="AI897" t="str">
        <f ca="1">IF(OR(Table1[[#This Row],[is_active]]="FALSE",Table1[[#This Row],[Days_Since_Last_Purchase]]&gt;90),"Churned","Active")</f>
        <v>Churned</v>
      </c>
    </row>
    <row r="898" spans="1:35" x14ac:dyDescent="0.25">
      <c r="A898" t="s">
        <v>969</v>
      </c>
      <c r="B898" s="1">
        <v>45600</v>
      </c>
      <c r="C898" t="str">
        <f>TEXT(Table1[[#This Row],[signup_date]],"yyyy")</f>
        <v>2024</v>
      </c>
      <c r="D898" t="str">
        <f>TEXT(Table1[[#This Row],[signup_date]],"mmm")</f>
        <v>Nov</v>
      </c>
      <c r="E898" s="3">
        <v>45753</v>
      </c>
      <c r="F898" s="3">
        <v>45944</v>
      </c>
      <c r="G898" s="3" t="str">
        <f>TEXT(Table1[[#This Row],[last_purchase_date]],"yyyy")</f>
        <v>2025</v>
      </c>
      <c r="H898" s="2">
        <f ca="1">IFERROR(TODAY()-Table1[[#This Row],[signup_date]]," - ")</f>
        <v>380</v>
      </c>
      <c r="I898" s="2">
        <f ca="1">IFERROR(TODAY()-Table1[[#This Row],[last_purchase_date]]," - ")</f>
        <v>36</v>
      </c>
      <c r="J898" s="2">
        <f ca="1">IFERROR(1/Table1[[#This Row],[Days_Since_Last_Purchase]],0)</f>
        <v>2.7777777777777776E-2</v>
      </c>
      <c r="K898" s="3" t="str">
        <f t="shared" ref="K898:K961" si="28">IF(E898="-","Never Purchase","Has Purchased")</f>
        <v>Has Purchased</v>
      </c>
      <c r="L898">
        <v>3</v>
      </c>
      <c r="M898">
        <v>243.87</v>
      </c>
      <c r="N898">
        <v>81.290000000000006</v>
      </c>
      <c r="O898">
        <v>83.58</v>
      </c>
      <c r="P898" t="s">
        <v>87</v>
      </c>
      <c r="Q898" t="s">
        <v>76</v>
      </c>
      <c r="R898" t="s">
        <v>48</v>
      </c>
      <c r="S898">
        <v>26</v>
      </c>
      <c r="T898" t="s">
        <v>70</v>
      </c>
      <c r="U898" t="s">
        <v>66</v>
      </c>
      <c r="V898" t="s">
        <v>35</v>
      </c>
      <c r="W898" t="s">
        <v>96</v>
      </c>
      <c r="X898">
        <v>0</v>
      </c>
      <c r="Y898">
        <v>0</v>
      </c>
      <c r="Z898">
        <v>0</v>
      </c>
      <c r="AA898">
        <v>0</v>
      </c>
      <c r="AB898">
        <v>1</v>
      </c>
      <c r="AC898" s="2" t="s">
        <v>2542</v>
      </c>
      <c r="AD898" s="2" t="str">
        <f t="shared" si="27"/>
        <v>Never Contacted</v>
      </c>
      <c r="AE898">
        <v>7</v>
      </c>
      <c r="AF898" t="s">
        <v>38</v>
      </c>
      <c r="AG898" t="b">
        <v>1</v>
      </c>
      <c r="AH898" t="b">
        <v>1</v>
      </c>
      <c r="AI898" t="str">
        <f ca="1">IF(OR(Table1[[#This Row],[is_active]]="FALSE",Table1[[#This Row],[Days_Since_Last_Purchase]]&gt;90),"Churned","Active")</f>
        <v>Active</v>
      </c>
    </row>
    <row r="899" spans="1:35" x14ac:dyDescent="0.25">
      <c r="A899" t="s">
        <v>970</v>
      </c>
      <c r="B899" s="1">
        <v>45492</v>
      </c>
      <c r="C899" t="str">
        <f>TEXT(Table1[[#This Row],[signup_date]],"yyyy")</f>
        <v>2024</v>
      </c>
      <c r="D899" t="str">
        <f>TEXT(Table1[[#This Row],[signup_date]],"mmm")</f>
        <v>Jul</v>
      </c>
      <c r="E899" s="3" t="s">
        <v>2542</v>
      </c>
      <c r="F899" s="3" t="s">
        <v>2542</v>
      </c>
      <c r="G899" s="3" t="str">
        <f>TEXT(Table1[[#This Row],[last_purchase_date]],"yyyy")</f>
        <v>-</v>
      </c>
      <c r="H899" s="2">
        <f ca="1">IFERROR(TODAY()-Table1[[#This Row],[signup_date]]," - ")</f>
        <v>488</v>
      </c>
      <c r="I899" s="2" t="str">
        <f ca="1">IFERROR(TODAY()-Table1[[#This Row],[last_purchase_date]]," - ")</f>
        <v xml:space="preserve"> - </v>
      </c>
      <c r="J899" s="2">
        <f ca="1">IFERROR(1/Table1[[#This Row],[Days_Since_Last_Purchase]],0)</f>
        <v>0</v>
      </c>
      <c r="K899" s="3" t="str">
        <f t="shared" si="28"/>
        <v>Never Purchase</v>
      </c>
      <c r="L899">
        <v>0</v>
      </c>
      <c r="M899">
        <v>0</v>
      </c>
      <c r="N899">
        <v>0</v>
      </c>
      <c r="O899">
        <v>0</v>
      </c>
      <c r="P899" t="s">
        <v>59</v>
      </c>
      <c r="Q899" t="s">
        <v>32</v>
      </c>
      <c r="R899" t="s">
        <v>33</v>
      </c>
      <c r="S899">
        <v>29</v>
      </c>
      <c r="T899" t="s">
        <v>70</v>
      </c>
      <c r="U899" t="s">
        <v>50</v>
      </c>
      <c r="V899" t="s">
        <v>35</v>
      </c>
      <c r="W899" t="s">
        <v>36</v>
      </c>
      <c r="X899">
        <v>1</v>
      </c>
      <c r="Y899">
        <v>0</v>
      </c>
      <c r="Z899">
        <v>0</v>
      </c>
      <c r="AA899">
        <v>0</v>
      </c>
      <c r="AB899">
        <v>0</v>
      </c>
      <c r="AC899" s="2" t="s">
        <v>2542</v>
      </c>
      <c r="AD899" s="2" t="str">
        <f t="shared" ref="AD899:AD962" si="29">IF(AC899="-","Never Contacted","Contacted")</f>
        <v>Never Contacted</v>
      </c>
      <c r="AE899">
        <v>0</v>
      </c>
      <c r="AF899" t="s">
        <v>52</v>
      </c>
      <c r="AG899" t="b">
        <v>1</v>
      </c>
      <c r="AH899" t="b">
        <v>1</v>
      </c>
      <c r="AI899" t="str">
        <f ca="1">IF(OR(Table1[[#This Row],[is_active]]="FALSE",Table1[[#This Row],[Days_Since_Last_Purchase]]&gt;90),"Churned","Active")</f>
        <v>Churned</v>
      </c>
    </row>
    <row r="900" spans="1:35" x14ac:dyDescent="0.25">
      <c r="A900" t="s">
        <v>971</v>
      </c>
      <c r="B900" s="1">
        <v>43995</v>
      </c>
      <c r="C900" t="str">
        <f>TEXT(Table1[[#This Row],[signup_date]],"yyyy")</f>
        <v>2020</v>
      </c>
      <c r="D900" t="str">
        <f>TEXT(Table1[[#This Row],[signup_date]],"mmm")</f>
        <v>Jun</v>
      </c>
      <c r="E900" s="3">
        <v>45607</v>
      </c>
      <c r="F900" s="3">
        <v>45645</v>
      </c>
      <c r="G900" s="3" t="str">
        <f>TEXT(Table1[[#This Row],[last_purchase_date]],"yyyy")</f>
        <v>2024</v>
      </c>
      <c r="H900" s="2">
        <f ca="1">IFERROR(TODAY()-Table1[[#This Row],[signup_date]]," - ")</f>
        <v>1985</v>
      </c>
      <c r="I900" s="2">
        <f ca="1">IFERROR(TODAY()-Table1[[#This Row],[last_purchase_date]]," - ")</f>
        <v>335</v>
      </c>
      <c r="J900" s="2">
        <f ca="1">IFERROR(1/Table1[[#This Row],[Days_Since_Last_Purchase]],0)</f>
        <v>2.9850746268656717E-3</v>
      </c>
      <c r="K900" s="3" t="str">
        <f t="shared" si="28"/>
        <v>Has Purchased</v>
      </c>
      <c r="L900">
        <v>1</v>
      </c>
      <c r="M900">
        <v>56.58</v>
      </c>
      <c r="N900">
        <v>56.58</v>
      </c>
      <c r="O900">
        <v>0.5</v>
      </c>
      <c r="P900" t="s">
        <v>65</v>
      </c>
      <c r="Q900" t="s">
        <v>88</v>
      </c>
      <c r="R900" t="s">
        <v>48</v>
      </c>
      <c r="S900">
        <v>40</v>
      </c>
      <c r="T900" t="s">
        <v>34</v>
      </c>
      <c r="U900" t="s">
        <v>35</v>
      </c>
      <c r="V900" t="s">
        <v>63</v>
      </c>
      <c r="W900" t="s">
        <v>45</v>
      </c>
      <c r="X900">
        <v>1</v>
      </c>
      <c r="Y900">
        <v>0</v>
      </c>
      <c r="Z900">
        <v>0</v>
      </c>
      <c r="AA900">
        <v>0</v>
      </c>
      <c r="AB900">
        <v>0</v>
      </c>
      <c r="AC900" s="3">
        <v>45179</v>
      </c>
      <c r="AD900" s="2" t="str">
        <f t="shared" si="29"/>
        <v>Contacted</v>
      </c>
      <c r="AE900">
        <v>0</v>
      </c>
      <c r="AF900" t="s">
        <v>52</v>
      </c>
      <c r="AG900" t="b">
        <v>1</v>
      </c>
      <c r="AH900" t="b">
        <v>1</v>
      </c>
      <c r="AI900" t="str">
        <f ca="1">IF(OR(Table1[[#This Row],[is_active]]="FALSE",Table1[[#This Row],[Days_Since_Last_Purchase]]&gt;90),"Churned","Active")</f>
        <v>Churned</v>
      </c>
    </row>
    <row r="901" spans="1:35" x14ac:dyDescent="0.25">
      <c r="A901" t="s">
        <v>972</v>
      </c>
      <c r="B901" s="1">
        <v>44024</v>
      </c>
      <c r="C901" t="str">
        <f>TEXT(Table1[[#This Row],[signup_date]],"yyyy")</f>
        <v>2020</v>
      </c>
      <c r="D901" t="str">
        <f>TEXT(Table1[[#This Row],[signup_date]],"mmm")</f>
        <v>Jul</v>
      </c>
      <c r="E901" s="3">
        <v>45692</v>
      </c>
      <c r="F901" s="3">
        <v>45945</v>
      </c>
      <c r="G901" s="3" t="str">
        <f>TEXT(Table1[[#This Row],[last_purchase_date]],"yyyy")</f>
        <v>2025</v>
      </c>
      <c r="H901" s="2">
        <f ca="1">IFERROR(TODAY()-Table1[[#This Row],[signup_date]]," - ")</f>
        <v>1956</v>
      </c>
      <c r="I901" s="2">
        <f ca="1">IFERROR(TODAY()-Table1[[#This Row],[last_purchase_date]]," - ")</f>
        <v>35</v>
      </c>
      <c r="J901" s="2">
        <f ca="1">IFERROR(1/Table1[[#This Row],[Days_Since_Last_Purchase]],0)</f>
        <v>2.8571428571428571E-2</v>
      </c>
      <c r="K901" s="3" t="str">
        <f t="shared" si="28"/>
        <v>Has Purchased</v>
      </c>
      <c r="L901">
        <v>3</v>
      </c>
      <c r="M901">
        <v>185.68</v>
      </c>
      <c r="N901">
        <v>61.89</v>
      </c>
      <c r="O901">
        <v>87.43</v>
      </c>
      <c r="P901" t="s">
        <v>59</v>
      </c>
      <c r="Q901" t="s">
        <v>69</v>
      </c>
      <c r="R901" t="s">
        <v>48</v>
      </c>
      <c r="S901">
        <v>43</v>
      </c>
      <c r="T901" t="s">
        <v>34</v>
      </c>
      <c r="U901" t="s">
        <v>43</v>
      </c>
      <c r="V901" t="s">
        <v>44</v>
      </c>
      <c r="W901" t="s">
        <v>57</v>
      </c>
      <c r="X901">
        <v>0</v>
      </c>
      <c r="Y901">
        <v>1</v>
      </c>
      <c r="Z901">
        <v>0</v>
      </c>
      <c r="AA901">
        <v>0</v>
      </c>
      <c r="AB901">
        <v>1</v>
      </c>
      <c r="AC901" s="3">
        <v>45090</v>
      </c>
      <c r="AD901" s="2" t="str">
        <f t="shared" si="29"/>
        <v>Contacted</v>
      </c>
      <c r="AE901">
        <v>9</v>
      </c>
      <c r="AF901" t="s">
        <v>73</v>
      </c>
      <c r="AG901" t="b">
        <v>0</v>
      </c>
      <c r="AH901" t="b">
        <v>1</v>
      </c>
      <c r="AI901" t="str">
        <f ca="1">IF(OR(Table1[[#This Row],[is_active]]="FALSE",Table1[[#This Row],[Days_Since_Last_Purchase]]&gt;90),"Churned","Active")</f>
        <v>Active</v>
      </c>
    </row>
    <row r="902" spans="1:35" x14ac:dyDescent="0.25">
      <c r="A902" t="s">
        <v>973</v>
      </c>
      <c r="B902" s="1">
        <v>44139</v>
      </c>
      <c r="C902" t="str">
        <f>TEXT(Table1[[#This Row],[signup_date]],"yyyy")</f>
        <v>2020</v>
      </c>
      <c r="D902" t="str">
        <f>TEXT(Table1[[#This Row],[signup_date]],"mmm")</f>
        <v>Nov</v>
      </c>
      <c r="E902" s="3">
        <v>45851</v>
      </c>
      <c r="F902" s="3">
        <v>45891</v>
      </c>
      <c r="G902" s="3" t="str">
        <f>TEXT(Table1[[#This Row],[last_purchase_date]],"yyyy")</f>
        <v>2025</v>
      </c>
      <c r="H902" s="2">
        <f ca="1">IFERROR(TODAY()-Table1[[#This Row],[signup_date]]," - ")</f>
        <v>1841</v>
      </c>
      <c r="I902" s="2">
        <f ca="1">IFERROR(TODAY()-Table1[[#This Row],[last_purchase_date]]," - ")</f>
        <v>89</v>
      </c>
      <c r="J902" s="2">
        <f ca="1">IFERROR(1/Table1[[#This Row],[Days_Since_Last_Purchase]],0)</f>
        <v>1.1235955056179775E-2</v>
      </c>
      <c r="K902" s="3" t="str">
        <f t="shared" si="28"/>
        <v>Has Purchased</v>
      </c>
      <c r="L902">
        <v>3</v>
      </c>
      <c r="M902">
        <v>189.96</v>
      </c>
      <c r="N902">
        <v>63.32</v>
      </c>
      <c r="O902">
        <v>91.68</v>
      </c>
      <c r="P902" t="s">
        <v>31</v>
      </c>
      <c r="Q902" t="s">
        <v>95</v>
      </c>
      <c r="R902" t="s">
        <v>48</v>
      </c>
      <c r="S902">
        <v>50</v>
      </c>
      <c r="T902" t="s">
        <v>34</v>
      </c>
      <c r="U902" t="s">
        <v>55</v>
      </c>
      <c r="V902" t="s">
        <v>44</v>
      </c>
      <c r="W902" t="s">
        <v>57</v>
      </c>
      <c r="X902">
        <v>0</v>
      </c>
      <c r="Y902">
        <v>0</v>
      </c>
      <c r="Z902">
        <v>1</v>
      </c>
      <c r="AA902">
        <v>0</v>
      </c>
      <c r="AB902">
        <v>1</v>
      </c>
      <c r="AC902" s="3">
        <v>44730</v>
      </c>
      <c r="AD902" s="2" t="str">
        <f t="shared" si="29"/>
        <v>Contacted</v>
      </c>
      <c r="AE902">
        <v>0</v>
      </c>
      <c r="AF902" t="s">
        <v>73</v>
      </c>
      <c r="AG902" t="b">
        <v>1</v>
      </c>
      <c r="AH902" t="b">
        <v>0</v>
      </c>
      <c r="AI902" t="str">
        <f ca="1">IF(OR(Table1[[#This Row],[is_active]]="FALSE",Table1[[#This Row],[Days_Since_Last_Purchase]]&gt;90),"Churned","Active")</f>
        <v>Active</v>
      </c>
    </row>
    <row r="903" spans="1:35" x14ac:dyDescent="0.25">
      <c r="A903" t="s">
        <v>974</v>
      </c>
      <c r="B903" s="1">
        <v>44589</v>
      </c>
      <c r="C903" t="str">
        <f>TEXT(Table1[[#This Row],[signup_date]],"yyyy")</f>
        <v>2022</v>
      </c>
      <c r="D903" t="str">
        <f>TEXT(Table1[[#This Row],[signup_date]],"mmm")</f>
        <v>Jan</v>
      </c>
      <c r="E903" s="3">
        <v>45644</v>
      </c>
      <c r="F903" s="3">
        <v>45751</v>
      </c>
      <c r="G903" s="3" t="str">
        <f>TEXT(Table1[[#This Row],[last_purchase_date]],"yyyy")</f>
        <v>2025</v>
      </c>
      <c r="H903" s="2">
        <f ca="1">IFERROR(TODAY()-Table1[[#This Row],[signup_date]]," - ")</f>
        <v>1391</v>
      </c>
      <c r="I903" s="2">
        <f ca="1">IFERROR(TODAY()-Table1[[#This Row],[last_purchase_date]]," - ")</f>
        <v>229</v>
      </c>
      <c r="J903" s="2">
        <f ca="1">IFERROR(1/Table1[[#This Row],[Days_Since_Last_Purchase]],0)</f>
        <v>4.3668122270742356E-3</v>
      </c>
      <c r="K903" s="3" t="str">
        <f t="shared" si="28"/>
        <v>Has Purchased</v>
      </c>
      <c r="L903">
        <v>3</v>
      </c>
      <c r="M903">
        <v>83.64</v>
      </c>
      <c r="N903">
        <v>27.88</v>
      </c>
      <c r="O903">
        <v>8.99</v>
      </c>
      <c r="P903" t="s">
        <v>87</v>
      </c>
      <c r="Q903" t="s">
        <v>76</v>
      </c>
      <c r="R903" t="s">
        <v>42</v>
      </c>
      <c r="S903">
        <v>16</v>
      </c>
      <c r="T903" t="s">
        <v>49</v>
      </c>
      <c r="U903" t="s">
        <v>66</v>
      </c>
      <c r="V903" t="s">
        <v>35</v>
      </c>
      <c r="W903" t="s">
        <v>36</v>
      </c>
      <c r="X903">
        <v>0</v>
      </c>
      <c r="Y903">
        <v>0</v>
      </c>
      <c r="Z903">
        <v>0</v>
      </c>
      <c r="AA903">
        <v>0</v>
      </c>
      <c r="AB903">
        <v>3</v>
      </c>
      <c r="AC903" s="3">
        <v>45232</v>
      </c>
      <c r="AD903" s="2" t="str">
        <f t="shared" si="29"/>
        <v>Contacted</v>
      </c>
      <c r="AE903">
        <v>0</v>
      </c>
      <c r="AF903" t="s">
        <v>73</v>
      </c>
      <c r="AG903" t="b">
        <v>0</v>
      </c>
      <c r="AH903" t="b">
        <v>0</v>
      </c>
      <c r="AI903" t="str">
        <f ca="1">IF(OR(Table1[[#This Row],[is_active]]="FALSE",Table1[[#This Row],[Days_Since_Last_Purchase]]&gt;90),"Churned","Active")</f>
        <v>Churned</v>
      </c>
    </row>
    <row r="904" spans="1:35" x14ac:dyDescent="0.25">
      <c r="A904" t="s">
        <v>975</v>
      </c>
      <c r="B904" s="1">
        <v>45426</v>
      </c>
      <c r="C904" t="str">
        <f>TEXT(Table1[[#This Row],[signup_date]],"yyyy")</f>
        <v>2024</v>
      </c>
      <c r="D904" t="str">
        <f>TEXT(Table1[[#This Row],[signup_date]],"mmm")</f>
        <v>May</v>
      </c>
      <c r="E904" s="3">
        <v>45431</v>
      </c>
      <c r="F904" s="3">
        <v>45449</v>
      </c>
      <c r="G904" s="3" t="str">
        <f>TEXT(Table1[[#This Row],[last_purchase_date]],"yyyy")</f>
        <v>2024</v>
      </c>
      <c r="H904" s="2">
        <f ca="1">IFERROR(TODAY()-Table1[[#This Row],[signup_date]]," - ")</f>
        <v>554</v>
      </c>
      <c r="I904" s="2">
        <f ca="1">IFERROR(TODAY()-Table1[[#This Row],[last_purchase_date]]," - ")</f>
        <v>531</v>
      </c>
      <c r="J904" s="2">
        <f ca="1">IFERROR(1/Table1[[#This Row],[Days_Since_Last_Purchase]],0)</f>
        <v>1.8832391713747645E-3</v>
      </c>
      <c r="K904" s="3" t="str">
        <f t="shared" si="28"/>
        <v>Has Purchased</v>
      </c>
      <c r="L904">
        <v>3</v>
      </c>
      <c r="M904">
        <v>88.14</v>
      </c>
      <c r="N904">
        <v>29.38</v>
      </c>
      <c r="O904">
        <v>28.96</v>
      </c>
      <c r="P904" t="s">
        <v>65</v>
      </c>
      <c r="Q904" t="s">
        <v>95</v>
      </c>
      <c r="R904" t="s">
        <v>48</v>
      </c>
      <c r="S904">
        <v>29</v>
      </c>
      <c r="T904" t="s">
        <v>70</v>
      </c>
      <c r="U904" t="s">
        <v>90</v>
      </c>
      <c r="V904" t="s">
        <v>67</v>
      </c>
      <c r="W904" t="s">
        <v>36</v>
      </c>
      <c r="X904">
        <v>1</v>
      </c>
      <c r="Y904">
        <v>0</v>
      </c>
      <c r="Z904">
        <v>0</v>
      </c>
      <c r="AA904">
        <v>0</v>
      </c>
      <c r="AB904">
        <v>2</v>
      </c>
      <c r="AC904" s="2" t="s">
        <v>2542</v>
      </c>
      <c r="AD904" s="2" t="str">
        <f t="shared" si="29"/>
        <v>Never Contacted</v>
      </c>
      <c r="AE904">
        <v>0</v>
      </c>
      <c r="AF904" t="s">
        <v>38</v>
      </c>
      <c r="AG904" t="b">
        <v>1</v>
      </c>
      <c r="AH904" t="b">
        <v>1</v>
      </c>
      <c r="AI904" t="str">
        <f ca="1">IF(OR(Table1[[#This Row],[is_active]]="FALSE",Table1[[#This Row],[Days_Since_Last_Purchase]]&gt;90),"Churned","Active")</f>
        <v>Churned</v>
      </c>
    </row>
    <row r="905" spans="1:35" x14ac:dyDescent="0.25">
      <c r="A905" t="s">
        <v>976</v>
      </c>
      <c r="B905" s="1">
        <v>45120</v>
      </c>
      <c r="C905" t="str">
        <f>TEXT(Table1[[#This Row],[signup_date]],"yyyy")</f>
        <v>2023</v>
      </c>
      <c r="D905" t="str">
        <f>TEXT(Table1[[#This Row],[signup_date]],"mmm")</f>
        <v>Jul</v>
      </c>
      <c r="E905" s="3">
        <v>45464</v>
      </c>
      <c r="F905" s="3" t="s">
        <v>2542</v>
      </c>
      <c r="G905" s="3" t="str">
        <f>TEXT(Table1[[#This Row],[last_purchase_date]],"yyyy")</f>
        <v>-</v>
      </c>
      <c r="H905" s="2">
        <f ca="1">IFERROR(TODAY()-Table1[[#This Row],[signup_date]]," - ")</f>
        <v>860</v>
      </c>
      <c r="I905" s="2" t="str">
        <f ca="1">IFERROR(TODAY()-Table1[[#This Row],[last_purchase_date]]," - ")</f>
        <v xml:space="preserve"> - </v>
      </c>
      <c r="J905" s="2">
        <f ca="1">IFERROR(1/Table1[[#This Row],[Days_Since_Last_Purchase]],0)</f>
        <v>0</v>
      </c>
      <c r="K905" s="3" t="str">
        <f t="shared" si="28"/>
        <v>Has Purchased</v>
      </c>
      <c r="L905">
        <v>0</v>
      </c>
      <c r="M905">
        <v>0</v>
      </c>
      <c r="N905">
        <v>0</v>
      </c>
      <c r="O905">
        <v>0</v>
      </c>
      <c r="P905" t="s">
        <v>47</v>
      </c>
      <c r="Q905" t="s">
        <v>76</v>
      </c>
      <c r="R905" t="s">
        <v>48</v>
      </c>
      <c r="S905">
        <v>32</v>
      </c>
      <c r="T905" t="s">
        <v>34</v>
      </c>
      <c r="U905" t="s">
        <v>50</v>
      </c>
      <c r="V905" t="s">
        <v>63</v>
      </c>
      <c r="W905" t="s">
        <v>45</v>
      </c>
      <c r="X905">
        <v>0</v>
      </c>
      <c r="Y905">
        <v>1</v>
      </c>
      <c r="Z905">
        <v>0</v>
      </c>
      <c r="AA905">
        <v>0</v>
      </c>
      <c r="AB905">
        <v>0</v>
      </c>
      <c r="AC905" s="3">
        <v>45432</v>
      </c>
      <c r="AD905" s="2" t="str">
        <f t="shared" si="29"/>
        <v>Contacted</v>
      </c>
      <c r="AE905">
        <v>1</v>
      </c>
      <c r="AF905" t="s">
        <v>38</v>
      </c>
      <c r="AG905" t="b">
        <v>1</v>
      </c>
      <c r="AH905" t="b">
        <v>1</v>
      </c>
      <c r="AI905" t="str">
        <f ca="1">IF(OR(Table1[[#This Row],[is_active]]="FALSE",Table1[[#This Row],[Days_Since_Last_Purchase]]&gt;90),"Churned","Active")</f>
        <v>Churned</v>
      </c>
    </row>
    <row r="906" spans="1:35" x14ac:dyDescent="0.25">
      <c r="A906" t="s">
        <v>977</v>
      </c>
      <c r="B906" s="1">
        <v>44690</v>
      </c>
      <c r="C906" t="str">
        <f>TEXT(Table1[[#This Row],[signup_date]],"yyyy")</f>
        <v>2022</v>
      </c>
      <c r="D906" t="str">
        <f>TEXT(Table1[[#This Row],[signup_date]],"mmm")</f>
        <v>May</v>
      </c>
      <c r="E906" s="3">
        <v>45647</v>
      </c>
      <c r="F906" s="3" t="s">
        <v>2542</v>
      </c>
      <c r="G906" s="3" t="str">
        <f>TEXT(Table1[[#This Row],[last_purchase_date]],"yyyy")</f>
        <v>-</v>
      </c>
      <c r="H906" s="2">
        <f ca="1">IFERROR(TODAY()-Table1[[#This Row],[signup_date]]," - ")</f>
        <v>1290</v>
      </c>
      <c r="I906" s="2" t="str">
        <f ca="1">IFERROR(TODAY()-Table1[[#This Row],[last_purchase_date]]," - ")</f>
        <v xml:space="preserve"> - </v>
      </c>
      <c r="J906" s="2">
        <f ca="1">IFERROR(1/Table1[[#This Row],[Days_Since_Last_Purchase]],0)</f>
        <v>0</v>
      </c>
      <c r="K906" s="3" t="str">
        <f t="shared" si="28"/>
        <v>Has Purchased</v>
      </c>
      <c r="L906">
        <v>0</v>
      </c>
      <c r="M906">
        <v>0</v>
      </c>
      <c r="N906">
        <v>0</v>
      </c>
      <c r="O906">
        <v>0</v>
      </c>
      <c r="P906" t="s">
        <v>59</v>
      </c>
      <c r="Q906" t="s">
        <v>69</v>
      </c>
      <c r="R906" t="s">
        <v>42</v>
      </c>
      <c r="S906">
        <v>37</v>
      </c>
      <c r="T906" t="s">
        <v>34</v>
      </c>
      <c r="U906" t="s">
        <v>43</v>
      </c>
      <c r="V906" t="s">
        <v>67</v>
      </c>
      <c r="W906" t="s">
        <v>100</v>
      </c>
      <c r="X906">
        <v>0</v>
      </c>
      <c r="Y906">
        <v>0</v>
      </c>
      <c r="Z906">
        <v>0</v>
      </c>
      <c r="AA906">
        <v>0</v>
      </c>
      <c r="AB906">
        <v>0</v>
      </c>
      <c r="AC906" s="3">
        <v>45819</v>
      </c>
      <c r="AD906" s="2" t="str">
        <f t="shared" si="29"/>
        <v>Contacted</v>
      </c>
      <c r="AE906">
        <v>4</v>
      </c>
      <c r="AF906" t="s">
        <v>52</v>
      </c>
      <c r="AG906" t="b">
        <v>0</v>
      </c>
      <c r="AH906" t="b">
        <v>1</v>
      </c>
      <c r="AI906" t="str">
        <f ca="1">IF(OR(Table1[[#This Row],[is_active]]="FALSE",Table1[[#This Row],[Days_Since_Last_Purchase]]&gt;90),"Churned","Active")</f>
        <v>Churned</v>
      </c>
    </row>
    <row r="907" spans="1:35" x14ac:dyDescent="0.25">
      <c r="A907" t="s">
        <v>978</v>
      </c>
      <c r="B907" s="1">
        <v>44372</v>
      </c>
      <c r="C907" t="str">
        <f>TEXT(Table1[[#This Row],[signup_date]],"yyyy")</f>
        <v>2021</v>
      </c>
      <c r="D907" t="str">
        <f>TEXT(Table1[[#This Row],[signup_date]],"mmm")</f>
        <v>Jun</v>
      </c>
      <c r="E907" s="3">
        <v>44918</v>
      </c>
      <c r="F907" s="3">
        <v>44950</v>
      </c>
      <c r="G907" s="3" t="str">
        <f>TEXT(Table1[[#This Row],[last_purchase_date]],"yyyy")</f>
        <v>2023</v>
      </c>
      <c r="H907" s="2">
        <f ca="1">IFERROR(TODAY()-Table1[[#This Row],[signup_date]]," - ")</f>
        <v>1608</v>
      </c>
      <c r="I907" s="2">
        <f ca="1">IFERROR(TODAY()-Table1[[#This Row],[last_purchase_date]]," - ")</f>
        <v>1030</v>
      </c>
      <c r="J907" s="2">
        <f ca="1">IFERROR(1/Table1[[#This Row],[Days_Since_Last_Purchase]],0)</f>
        <v>9.7087378640776695E-4</v>
      </c>
      <c r="K907" s="3" t="str">
        <f t="shared" si="28"/>
        <v>Has Purchased</v>
      </c>
      <c r="L907">
        <v>4</v>
      </c>
      <c r="M907">
        <v>229.68</v>
      </c>
      <c r="N907">
        <v>57.42</v>
      </c>
      <c r="O907">
        <v>30.52</v>
      </c>
      <c r="P907" t="s">
        <v>40</v>
      </c>
      <c r="Q907" t="s">
        <v>80</v>
      </c>
      <c r="R907" t="s">
        <v>42</v>
      </c>
      <c r="S907">
        <v>39</v>
      </c>
      <c r="T907" t="s">
        <v>34</v>
      </c>
      <c r="U907" t="s">
        <v>90</v>
      </c>
      <c r="V907" t="s">
        <v>56</v>
      </c>
      <c r="W907" t="s">
        <v>36</v>
      </c>
      <c r="X907">
        <v>0</v>
      </c>
      <c r="Y907">
        <v>0</v>
      </c>
      <c r="Z907">
        <v>0</v>
      </c>
      <c r="AA907">
        <v>0</v>
      </c>
      <c r="AB907">
        <v>1</v>
      </c>
      <c r="AC907" s="3">
        <v>45942</v>
      </c>
      <c r="AD907" s="2" t="str">
        <f t="shared" si="29"/>
        <v>Contacted</v>
      </c>
      <c r="AE907">
        <v>0</v>
      </c>
      <c r="AF907" t="s">
        <v>38</v>
      </c>
      <c r="AG907" t="b">
        <v>1</v>
      </c>
      <c r="AH907" t="b">
        <v>0</v>
      </c>
      <c r="AI907" t="str">
        <f ca="1">IF(OR(Table1[[#This Row],[is_active]]="FALSE",Table1[[#This Row],[Days_Since_Last_Purchase]]&gt;90),"Churned","Active")</f>
        <v>Churned</v>
      </c>
    </row>
    <row r="908" spans="1:35" x14ac:dyDescent="0.25">
      <c r="A908" t="s">
        <v>979</v>
      </c>
      <c r="B908" s="1">
        <v>45537</v>
      </c>
      <c r="C908" t="str">
        <f>TEXT(Table1[[#This Row],[signup_date]],"yyyy")</f>
        <v>2024</v>
      </c>
      <c r="D908" t="str">
        <f>TEXT(Table1[[#This Row],[signup_date]],"mmm")</f>
        <v>Sep</v>
      </c>
      <c r="E908" s="3">
        <v>45682</v>
      </c>
      <c r="F908" s="3">
        <v>45752</v>
      </c>
      <c r="G908" s="3" t="str">
        <f>TEXT(Table1[[#This Row],[last_purchase_date]],"yyyy")</f>
        <v>2025</v>
      </c>
      <c r="H908" s="2">
        <f ca="1">IFERROR(TODAY()-Table1[[#This Row],[signup_date]]," - ")</f>
        <v>443</v>
      </c>
      <c r="I908" s="2">
        <f ca="1">IFERROR(TODAY()-Table1[[#This Row],[last_purchase_date]]," - ")</f>
        <v>228</v>
      </c>
      <c r="J908" s="2">
        <f ca="1">IFERROR(1/Table1[[#This Row],[Days_Since_Last_Purchase]],0)</f>
        <v>4.3859649122807015E-3</v>
      </c>
      <c r="K908" s="3" t="str">
        <f t="shared" si="28"/>
        <v>Has Purchased</v>
      </c>
      <c r="L908">
        <v>3</v>
      </c>
      <c r="M908">
        <v>2.62</v>
      </c>
      <c r="N908">
        <v>0.87</v>
      </c>
      <c r="O908">
        <v>1.38</v>
      </c>
      <c r="P908" t="s">
        <v>59</v>
      </c>
      <c r="Q908" t="s">
        <v>69</v>
      </c>
      <c r="R908" t="s">
        <v>48</v>
      </c>
      <c r="S908">
        <v>37</v>
      </c>
      <c r="T908" t="s">
        <v>34</v>
      </c>
      <c r="U908" t="s">
        <v>90</v>
      </c>
      <c r="V908" t="s">
        <v>35</v>
      </c>
      <c r="W908" t="s">
        <v>72</v>
      </c>
      <c r="X908">
        <v>0</v>
      </c>
      <c r="Y908">
        <v>0</v>
      </c>
      <c r="Z908">
        <v>0</v>
      </c>
      <c r="AA908">
        <v>0</v>
      </c>
      <c r="AB908">
        <v>0</v>
      </c>
      <c r="AC908" s="2" t="s">
        <v>2542</v>
      </c>
      <c r="AD908" s="2" t="str">
        <f t="shared" si="29"/>
        <v>Never Contacted</v>
      </c>
      <c r="AE908">
        <v>2</v>
      </c>
      <c r="AF908" t="s">
        <v>38</v>
      </c>
      <c r="AG908" t="b">
        <v>1</v>
      </c>
      <c r="AH908" t="b">
        <v>0</v>
      </c>
      <c r="AI908" t="str">
        <f ca="1">IF(OR(Table1[[#This Row],[is_active]]="FALSE",Table1[[#This Row],[Days_Since_Last_Purchase]]&gt;90),"Churned","Active")</f>
        <v>Churned</v>
      </c>
    </row>
    <row r="909" spans="1:35" x14ac:dyDescent="0.25">
      <c r="A909" t="s">
        <v>980</v>
      </c>
      <c r="B909" s="1">
        <v>45367</v>
      </c>
      <c r="C909" t="str">
        <f>TEXT(Table1[[#This Row],[signup_date]],"yyyy")</f>
        <v>2024</v>
      </c>
      <c r="D909" t="str">
        <f>TEXT(Table1[[#This Row],[signup_date]],"mmm")</f>
        <v>Mar</v>
      </c>
      <c r="E909" s="3">
        <v>45551</v>
      </c>
      <c r="F909" s="3">
        <v>45580</v>
      </c>
      <c r="G909" s="3" t="str">
        <f>TEXT(Table1[[#This Row],[last_purchase_date]],"yyyy")</f>
        <v>2024</v>
      </c>
      <c r="H909" s="2">
        <f ca="1">IFERROR(TODAY()-Table1[[#This Row],[signup_date]]," - ")</f>
        <v>613</v>
      </c>
      <c r="I909" s="2">
        <f ca="1">IFERROR(TODAY()-Table1[[#This Row],[last_purchase_date]]," - ")</f>
        <v>400</v>
      </c>
      <c r="J909" s="2">
        <f ca="1">IFERROR(1/Table1[[#This Row],[Days_Since_Last_Purchase]],0)</f>
        <v>2.5000000000000001E-3</v>
      </c>
      <c r="K909" s="3" t="str">
        <f t="shared" si="28"/>
        <v>Has Purchased</v>
      </c>
      <c r="L909">
        <v>4</v>
      </c>
      <c r="M909">
        <v>214.77</v>
      </c>
      <c r="N909">
        <v>53.69</v>
      </c>
      <c r="O909">
        <v>64.94</v>
      </c>
      <c r="P909" t="s">
        <v>40</v>
      </c>
      <c r="Q909" t="s">
        <v>62</v>
      </c>
      <c r="R909" t="s">
        <v>33</v>
      </c>
      <c r="S909">
        <v>16</v>
      </c>
      <c r="T909" t="s">
        <v>49</v>
      </c>
      <c r="U909" t="s">
        <v>55</v>
      </c>
      <c r="V909" t="s">
        <v>44</v>
      </c>
      <c r="W909" t="s">
        <v>45</v>
      </c>
      <c r="X909">
        <v>0</v>
      </c>
      <c r="Y909">
        <v>0</v>
      </c>
      <c r="Z909">
        <v>0</v>
      </c>
      <c r="AA909">
        <v>0</v>
      </c>
      <c r="AB909">
        <v>2</v>
      </c>
      <c r="AC909" s="3">
        <v>45799</v>
      </c>
      <c r="AD909" s="2" t="str">
        <f t="shared" si="29"/>
        <v>Contacted</v>
      </c>
      <c r="AE909">
        <v>0</v>
      </c>
      <c r="AF909" t="s">
        <v>73</v>
      </c>
      <c r="AG909" t="b">
        <v>0</v>
      </c>
      <c r="AH909" t="b">
        <v>1</v>
      </c>
      <c r="AI909" t="str">
        <f ca="1">IF(OR(Table1[[#This Row],[is_active]]="FALSE",Table1[[#This Row],[Days_Since_Last_Purchase]]&gt;90),"Churned","Active")</f>
        <v>Churned</v>
      </c>
    </row>
    <row r="910" spans="1:35" x14ac:dyDescent="0.25">
      <c r="A910" t="s">
        <v>981</v>
      </c>
      <c r="B910" s="1">
        <v>44318</v>
      </c>
      <c r="C910" t="str">
        <f>TEXT(Table1[[#This Row],[signup_date]],"yyyy")</f>
        <v>2021</v>
      </c>
      <c r="D910" t="str">
        <f>TEXT(Table1[[#This Row],[signup_date]],"mmm")</f>
        <v>May</v>
      </c>
      <c r="E910" s="3">
        <v>44921</v>
      </c>
      <c r="F910" s="3">
        <v>45924</v>
      </c>
      <c r="G910" s="3" t="str">
        <f>TEXT(Table1[[#This Row],[last_purchase_date]],"yyyy")</f>
        <v>2025</v>
      </c>
      <c r="H910" s="2">
        <f ca="1">IFERROR(TODAY()-Table1[[#This Row],[signup_date]]," - ")</f>
        <v>1662</v>
      </c>
      <c r="I910" s="2">
        <f ca="1">IFERROR(TODAY()-Table1[[#This Row],[last_purchase_date]]," - ")</f>
        <v>56</v>
      </c>
      <c r="J910" s="2">
        <f ca="1">IFERROR(1/Table1[[#This Row],[Days_Since_Last_Purchase]],0)</f>
        <v>1.7857142857142856E-2</v>
      </c>
      <c r="K910" s="3" t="str">
        <f t="shared" si="28"/>
        <v>Has Purchased</v>
      </c>
      <c r="L910">
        <v>4</v>
      </c>
      <c r="M910">
        <v>161.93</v>
      </c>
      <c r="N910">
        <v>40.479999999999997</v>
      </c>
      <c r="O910">
        <v>44.24</v>
      </c>
      <c r="P910" t="s">
        <v>87</v>
      </c>
      <c r="Q910" t="s">
        <v>41</v>
      </c>
      <c r="R910" t="s">
        <v>48</v>
      </c>
      <c r="S910">
        <v>31</v>
      </c>
      <c r="T910" t="s">
        <v>34</v>
      </c>
      <c r="U910" t="s">
        <v>55</v>
      </c>
      <c r="V910" t="s">
        <v>63</v>
      </c>
      <c r="W910" t="s">
        <v>45</v>
      </c>
      <c r="X910">
        <v>1</v>
      </c>
      <c r="Y910">
        <v>0</v>
      </c>
      <c r="Z910">
        <v>1</v>
      </c>
      <c r="AA910">
        <v>0</v>
      </c>
      <c r="AB910">
        <v>3</v>
      </c>
      <c r="AC910" s="2" t="s">
        <v>2542</v>
      </c>
      <c r="AD910" s="2" t="str">
        <f t="shared" si="29"/>
        <v>Never Contacted</v>
      </c>
      <c r="AE910">
        <v>0</v>
      </c>
      <c r="AF910" t="s">
        <v>52</v>
      </c>
      <c r="AG910" t="b">
        <v>1</v>
      </c>
      <c r="AH910" t="b">
        <v>0</v>
      </c>
      <c r="AI910" t="str">
        <f ca="1">IF(OR(Table1[[#This Row],[is_active]]="FALSE",Table1[[#This Row],[Days_Since_Last_Purchase]]&gt;90),"Churned","Active")</f>
        <v>Active</v>
      </c>
    </row>
    <row r="911" spans="1:35" x14ac:dyDescent="0.25">
      <c r="A911" t="s">
        <v>982</v>
      </c>
      <c r="B911" s="1">
        <v>45131</v>
      </c>
      <c r="C911" t="str">
        <f>TEXT(Table1[[#This Row],[signup_date]],"yyyy")</f>
        <v>2023</v>
      </c>
      <c r="D911" t="str">
        <f>TEXT(Table1[[#This Row],[signup_date]],"mmm")</f>
        <v>Jul</v>
      </c>
      <c r="E911" s="3">
        <v>45737</v>
      </c>
      <c r="F911" s="3">
        <v>45867</v>
      </c>
      <c r="G911" s="3" t="str">
        <f>TEXT(Table1[[#This Row],[last_purchase_date]],"yyyy")</f>
        <v>2025</v>
      </c>
      <c r="H911" s="2">
        <f ca="1">IFERROR(TODAY()-Table1[[#This Row],[signup_date]]," - ")</f>
        <v>849</v>
      </c>
      <c r="I911" s="2">
        <f ca="1">IFERROR(TODAY()-Table1[[#This Row],[last_purchase_date]]," - ")</f>
        <v>113</v>
      </c>
      <c r="J911" s="2">
        <f ca="1">IFERROR(1/Table1[[#This Row],[Days_Since_Last_Purchase]],0)</f>
        <v>8.8495575221238937E-3</v>
      </c>
      <c r="K911" s="3" t="str">
        <f t="shared" si="28"/>
        <v>Has Purchased</v>
      </c>
      <c r="L911">
        <v>2</v>
      </c>
      <c r="M911">
        <v>294.27</v>
      </c>
      <c r="N911">
        <v>147.13999999999999</v>
      </c>
      <c r="O911">
        <v>49.41</v>
      </c>
      <c r="P911" t="s">
        <v>87</v>
      </c>
      <c r="Q911" t="s">
        <v>62</v>
      </c>
      <c r="R911" t="s">
        <v>42</v>
      </c>
      <c r="S911">
        <v>35</v>
      </c>
      <c r="T911" t="s">
        <v>34</v>
      </c>
      <c r="U911" t="s">
        <v>50</v>
      </c>
      <c r="V911" t="s">
        <v>35</v>
      </c>
      <c r="W911" t="s">
        <v>100</v>
      </c>
      <c r="X911">
        <v>0</v>
      </c>
      <c r="Y911">
        <v>0</v>
      </c>
      <c r="Z911">
        <v>0</v>
      </c>
      <c r="AA911">
        <v>0</v>
      </c>
      <c r="AB911">
        <v>0</v>
      </c>
      <c r="AC911" s="3">
        <v>45254</v>
      </c>
      <c r="AD911" s="2" t="str">
        <f t="shared" si="29"/>
        <v>Contacted</v>
      </c>
      <c r="AE911">
        <v>0</v>
      </c>
      <c r="AF911" t="s">
        <v>73</v>
      </c>
      <c r="AG911" t="b">
        <v>1</v>
      </c>
      <c r="AH911" t="b">
        <v>0</v>
      </c>
      <c r="AI911" t="str">
        <f ca="1">IF(OR(Table1[[#This Row],[is_active]]="FALSE",Table1[[#This Row],[Days_Since_Last_Purchase]]&gt;90),"Churned","Active")</f>
        <v>Churned</v>
      </c>
    </row>
    <row r="912" spans="1:35" x14ac:dyDescent="0.25">
      <c r="A912" t="s">
        <v>983</v>
      </c>
      <c r="B912" s="1">
        <v>44136</v>
      </c>
      <c r="C912" t="str">
        <f>TEXT(Table1[[#This Row],[signup_date]],"yyyy")</f>
        <v>2020</v>
      </c>
      <c r="D912" t="str">
        <f>TEXT(Table1[[#This Row],[signup_date]],"mmm")</f>
        <v>Nov</v>
      </c>
      <c r="E912" s="3">
        <v>45819</v>
      </c>
      <c r="F912" s="3">
        <v>45870</v>
      </c>
      <c r="G912" s="3" t="str">
        <f>TEXT(Table1[[#This Row],[last_purchase_date]],"yyyy")</f>
        <v>2025</v>
      </c>
      <c r="H912" s="2">
        <f ca="1">IFERROR(TODAY()-Table1[[#This Row],[signup_date]]," - ")</f>
        <v>1844</v>
      </c>
      <c r="I912" s="2">
        <f ca="1">IFERROR(TODAY()-Table1[[#This Row],[last_purchase_date]]," - ")</f>
        <v>110</v>
      </c>
      <c r="J912" s="2">
        <f ca="1">IFERROR(1/Table1[[#This Row],[Days_Since_Last_Purchase]],0)</f>
        <v>9.0909090909090905E-3</v>
      </c>
      <c r="K912" s="3" t="str">
        <f t="shared" si="28"/>
        <v>Has Purchased</v>
      </c>
      <c r="L912">
        <v>4</v>
      </c>
      <c r="M912">
        <v>209.4</v>
      </c>
      <c r="N912">
        <v>52.35</v>
      </c>
      <c r="O912">
        <v>102.15</v>
      </c>
      <c r="P912" t="s">
        <v>47</v>
      </c>
      <c r="Q912" t="s">
        <v>60</v>
      </c>
      <c r="R912" t="s">
        <v>42</v>
      </c>
      <c r="S912">
        <v>27</v>
      </c>
      <c r="T912" t="s">
        <v>70</v>
      </c>
      <c r="U912" t="s">
        <v>66</v>
      </c>
      <c r="V912" t="s">
        <v>67</v>
      </c>
      <c r="W912" t="s">
        <v>100</v>
      </c>
      <c r="X912">
        <v>0</v>
      </c>
      <c r="Y912">
        <v>0</v>
      </c>
      <c r="Z912">
        <v>0</v>
      </c>
      <c r="AA912">
        <v>0</v>
      </c>
      <c r="AB912">
        <v>1</v>
      </c>
      <c r="AC912" s="3">
        <v>45174</v>
      </c>
      <c r="AD912" s="2" t="str">
        <f t="shared" si="29"/>
        <v>Contacted</v>
      </c>
      <c r="AE912">
        <v>0</v>
      </c>
      <c r="AF912" t="s">
        <v>73</v>
      </c>
      <c r="AG912" t="b">
        <v>1</v>
      </c>
      <c r="AH912" t="b">
        <v>0</v>
      </c>
      <c r="AI912" t="str">
        <f ca="1">IF(OR(Table1[[#This Row],[is_active]]="FALSE",Table1[[#This Row],[Days_Since_Last_Purchase]]&gt;90),"Churned","Active")</f>
        <v>Churned</v>
      </c>
    </row>
    <row r="913" spans="1:35" x14ac:dyDescent="0.25">
      <c r="A913" t="s">
        <v>984</v>
      </c>
      <c r="B913" s="1">
        <v>43969</v>
      </c>
      <c r="C913" t="str">
        <f>TEXT(Table1[[#This Row],[signup_date]],"yyyy")</f>
        <v>2020</v>
      </c>
      <c r="D913" t="str">
        <f>TEXT(Table1[[#This Row],[signup_date]],"mmm")</f>
        <v>May</v>
      </c>
      <c r="E913" s="3">
        <v>45888</v>
      </c>
      <c r="F913" s="3">
        <v>45933</v>
      </c>
      <c r="G913" s="3" t="str">
        <f>TEXT(Table1[[#This Row],[last_purchase_date]],"yyyy")</f>
        <v>2025</v>
      </c>
      <c r="H913" s="2">
        <f ca="1">IFERROR(TODAY()-Table1[[#This Row],[signup_date]]," - ")</f>
        <v>2011</v>
      </c>
      <c r="I913" s="2">
        <f ca="1">IFERROR(TODAY()-Table1[[#This Row],[last_purchase_date]]," - ")</f>
        <v>47</v>
      </c>
      <c r="J913" s="2">
        <f ca="1">IFERROR(1/Table1[[#This Row],[Days_Since_Last_Purchase]],0)</f>
        <v>2.1276595744680851E-2</v>
      </c>
      <c r="K913" s="3" t="str">
        <f t="shared" si="28"/>
        <v>Has Purchased</v>
      </c>
      <c r="L913">
        <v>4</v>
      </c>
      <c r="M913">
        <v>267.93</v>
      </c>
      <c r="N913">
        <v>66.98</v>
      </c>
      <c r="O913">
        <v>44.64</v>
      </c>
      <c r="P913" t="s">
        <v>31</v>
      </c>
      <c r="Q913" t="s">
        <v>104</v>
      </c>
      <c r="R913" t="s">
        <v>42</v>
      </c>
      <c r="S913">
        <v>47</v>
      </c>
      <c r="T913" t="s">
        <v>34</v>
      </c>
      <c r="U913" t="s">
        <v>55</v>
      </c>
      <c r="V913" t="s">
        <v>67</v>
      </c>
      <c r="W913" t="s">
        <v>51</v>
      </c>
      <c r="X913">
        <v>0</v>
      </c>
      <c r="Y913">
        <v>0</v>
      </c>
      <c r="Z913">
        <v>0</v>
      </c>
      <c r="AA913">
        <v>0</v>
      </c>
      <c r="AB913">
        <v>1</v>
      </c>
      <c r="AC913" s="3">
        <v>45271</v>
      </c>
      <c r="AD913" s="2" t="str">
        <f t="shared" si="29"/>
        <v>Contacted</v>
      </c>
      <c r="AE913">
        <v>0</v>
      </c>
      <c r="AF913" t="s">
        <v>73</v>
      </c>
      <c r="AG913" t="b">
        <v>1</v>
      </c>
      <c r="AH913" t="b">
        <v>1</v>
      </c>
      <c r="AI913" t="str">
        <f ca="1">IF(OR(Table1[[#This Row],[is_active]]="FALSE",Table1[[#This Row],[Days_Since_Last_Purchase]]&gt;90),"Churned","Active")</f>
        <v>Active</v>
      </c>
    </row>
    <row r="914" spans="1:35" x14ac:dyDescent="0.25">
      <c r="A914" t="s">
        <v>985</v>
      </c>
      <c r="B914" s="1">
        <v>45443</v>
      </c>
      <c r="C914" t="str">
        <f>TEXT(Table1[[#This Row],[signup_date]],"yyyy")</f>
        <v>2024</v>
      </c>
      <c r="D914" t="str">
        <f>TEXT(Table1[[#This Row],[signup_date]],"mmm")</f>
        <v>May</v>
      </c>
      <c r="E914" s="3">
        <v>45912</v>
      </c>
      <c r="F914" s="3">
        <v>45937</v>
      </c>
      <c r="G914" s="3" t="str">
        <f>TEXT(Table1[[#This Row],[last_purchase_date]],"yyyy")</f>
        <v>2025</v>
      </c>
      <c r="H914" s="2">
        <f ca="1">IFERROR(TODAY()-Table1[[#This Row],[signup_date]]," - ")</f>
        <v>537</v>
      </c>
      <c r="I914" s="2">
        <f ca="1">IFERROR(TODAY()-Table1[[#This Row],[last_purchase_date]]," - ")</f>
        <v>43</v>
      </c>
      <c r="J914" s="2">
        <f ca="1">IFERROR(1/Table1[[#This Row],[Days_Since_Last_Purchase]],0)</f>
        <v>2.3255813953488372E-2</v>
      </c>
      <c r="K914" s="3" t="str">
        <f t="shared" si="28"/>
        <v>Has Purchased</v>
      </c>
      <c r="L914">
        <v>2</v>
      </c>
      <c r="M914">
        <v>85.76</v>
      </c>
      <c r="N914">
        <v>42.88</v>
      </c>
      <c r="O914">
        <v>52.79</v>
      </c>
      <c r="P914" t="s">
        <v>87</v>
      </c>
      <c r="Q914" t="s">
        <v>88</v>
      </c>
      <c r="R914" t="s">
        <v>42</v>
      </c>
      <c r="S914">
        <v>22</v>
      </c>
      <c r="T914" t="s">
        <v>70</v>
      </c>
      <c r="U914" t="s">
        <v>55</v>
      </c>
      <c r="V914" t="s">
        <v>56</v>
      </c>
      <c r="W914" t="s">
        <v>51</v>
      </c>
      <c r="X914">
        <v>1</v>
      </c>
      <c r="Y914">
        <v>0</v>
      </c>
      <c r="Z914">
        <v>0</v>
      </c>
      <c r="AA914">
        <v>1</v>
      </c>
      <c r="AB914">
        <v>0</v>
      </c>
      <c r="AC914" s="3">
        <v>45462</v>
      </c>
      <c r="AD914" s="2" t="str">
        <f t="shared" si="29"/>
        <v>Contacted</v>
      </c>
      <c r="AE914">
        <v>0</v>
      </c>
      <c r="AF914" t="s">
        <v>38</v>
      </c>
      <c r="AG914" t="b">
        <v>1</v>
      </c>
      <c r="AH914" t="b">
        <v>0</v>
      </c>
      <c r="AI914" t="str">
        <f ca="1">IF(OR(Table1[[#This Row],[is_active]]="FALSE",Table1[[#This Row],[Days_Since_Last_Purchase]]&gt;90),"Churned","Active")</f>
        <v>Active</v>
      </c>
    </row>
    <row r="915" spans="1:35" x14ac:dyDescent="0.25">
      <c r="A915" t="s">
        <v>986</v>
      </c>
      <c r="B915" s="1">
        <v>45091</v>
      </c>
      <c r="C915" t="str">
        <f>TEXT(Table1[[#This Row],[signup_date]],"yyyy")</f>
        <v>2023</v>
      </c>
      <c r="D915" t="str">
        <f>TEXT(Table1[[#This Row],[signup_date]],"mmm")</f>
        <v>Jun</v>
      </c>
      <c r="E915" s="3">
        <v>45094</v>
      </c>
      <c r="F915" s="3">
        <v>45598</v>
      </c>
      <c r="G915" s="3" t="str">
        <f>TEXT(Table1[[#This Row],[last_purchase_date]],"yyyy")</f>
        <v>2024</v>
      </c>
      <c r="H915" s="2">
        <f ca="1">IFERROR(TODAY()-Table1[[#This Row],[signup_date]]," - ")</f>
        <v>889</v>
      </c>
      <c r="I915" s="2">
        <f ca="1">IFERROR(TODAY()-Table1[[#This Row],[last_purchase_date]]," - ")</f>
        <v>382</v>
      </c>
      <c r="J915" s="2">
        <f ca="1">IFERROR(1/Table1[[#This Row],[Days_Since_Last_Purchase]],0)</f>
        <v>2.617801047120419E-3</v>
      </c>
      <c r="K915" s="3" t="str">
        <f t="shared" si="28"/>
        <v>Has Purchased</v>
      </c>
      <c r="L915">
        <v>6</v>
      </c>
      <c r="M915">
        <v>247.37</v>
      </c>
      <c r="N915">
        <v>41.23</v>
      </c>
      <c r="O915">
        <v>47.88</v>
      </c>
      <c r="P915" t="s">
        <v>40</v>
      </c>
      <c r="Q915" t="s">
        <v>95</v>
      </c>
      <c r="R915" t="s">
        <v>48</v>
      </c>
      <c r="S915">
        <v>41</v>
      </c>
      <c r="T915" t="s">
        <v>34</v>
      </c>
      <c r="U915" t="s">
        <v>35</v>
      </c>
      <c r="V915" t="s">
        <v>67</v>
      </c>
      <c r="W915" t="s">
        <v>57</v>
      </c>
      <c r="X915">
        <v>0</v>
      </c>
      <c r="Y915">
        <v>0</v>
      </c>
      <c r="Z915">
        <v>0</v>
      </c>
      <c r="AA915">
        <v>0</v>
      </c>
      <c r="AB915">
        <v>2</v>
      </c>
      <c r="AC915" s="2" t="s">
        <v>2542</v>
      </c>
      <c r="AD915" s="2" t="str">
        <f t="shared" si="29"/>
        <v>Never Contacted</v>
      </c>
      <c r="AE915">
        <v>7</v>
      </c>
      <c r="AF915" t="s">
        <v>38</v>
      </c>
      <c r="AG915" t="b">
        <v>1</v>
      </c>
      <c r="AH915" t="b">
        <v>0</v>
      </c>
      <c r="AI915" t="str">
        <f ca="1">IF(OR(Table1[[#This Row],[is_active]]="FALSE",Table1[[#This Row],[Days_Since_Last_Purchase]]&gt;90),"Churned","Active")</f>
        <v>Churned</v>
      </c>
    </row>
    <row r="916" spans="1:35" x14ac:dyDescent="0.25">
      <c r="A916" t="s">
        <v>987</v>
      </c>
      <c r="B916" s="1">
        <v>44762</v>
      </c>
      <c r="C916" t="str">
        <f>TEXT(Table1[[#This Row],[signup_date]],"yyyy")</f>
        <v>2022</v>
      </c>
      <c r="D916" t="str">
        <f>TEXT(Table1[[#This Row],[signup_date]],"mmm")</f>
        <v>Jul</v>
      </c>
      <c r="E916" s="3">
        <v>44832</v>
      </c>
      <c r="F916" s="3">
        <v>44856</v>
      </c>
      <c r="G916" s="3" t="str">
        <f>TEXT(Table1[[#This Row],[last_purchase_date]],"yyyy")</f>
        <v>2022</v>
      </c>
      <c r="H916" s="2">
        <f ca="1">IFERROR(TODAY()-Table1[[#This Row],[signup_date]]," - ")</f>
        <v>1218</v>
      </c>
      <c r="I916" s="2">
        <f ca="1">IFERROR(TODAY()-Table1[[#This Row],[last_purchase_date]]," - ")</f>
        <v>1124</v>
      </c>
      <c r="J916" s="2">
        <f ca="1">IFERROR(1/Table1[[#This Row],[Days_Since_Last_Purchase]],0)</f>
        <v>8.8967971530249106E-4</v>
      </c>
      <c r="K916" s="3" t="str">
        <f t="shared" si="28"/>
        <v>Has Purchased</v>
      </c>
      <c r="L916">
        <v>3</v>
      </c>
      <c r="M916">
        <v>279.95999999999998</v>
      </c>
      <c r="N916">
        <v>93.32</v>
      </c>
      <c r="O916">
        <v>27.24</v>
      </c>
      <c r="P916" t="s">
        <v>31</v>
      </c>
      <c r="Q916" t="s">
        <v>95</v>
      </c>
      <c r="R916" t="s">
        <v>33</v>
      </c>
      <c r="S916">
        <v>39</v>
      </c>
      <c r="T916" t="s">
        <v>34</v>
      </c>
      <c r="U916" t="s">
        <v>55</v>
      </c>
      <c r="V916" t="s">
        <v>63</v>
      </c>
      <c r="W916" t="s">
        <v>36</v>
      </c>
      <c r="X916">
        <v>0</v>
      </c>
      <c r="Y916">
        <v>1</v>
      </c>
      <c r="Z916">
        <v>0</v>
      </c>
      <c r="AA916">
        <v>0</v>
      </c>
      <c r="AB916">
        <v>1</v>
      </c>
      <c r="AC916" s="3">
        <v>45482</v>
      </c>
      <c r="AD916" s="2" t="str">
        <f t="shared" si="29"/>
        <v>Contacted</v>
      </c>
      <c r="AE916">
        <v>0</v>
      </c>
      <c r="AF916" t="s">
        <v>38</v>
      </c>
      <c r="AG916" t="b">
        <v>0</v>
      </c>
      <c r="AH916" t="b">
        <v>0</v>
      </c>
      <c r="AI916" t="str">
        <f ca="1">IF(OR(Table1[[#This Row],[is_active]]="FALSE",Table1[[#This Row],[Days_Since_Last_Purchase]]&gt;90),"Churned","Active")</f>
        <v>Churned</v>
      </c>
    </row>
    <row r="917" spans="1:35" x14ac:dyDescent="0.25">
      <c r="A917" t="s">
        <v>988</v>
      </c>
      <c r="B917" s="1">
        <v>45257</v>
      </c>
      <c r="C917" t="str">
        <f>TEXT(Table1[[#This Row],[signup_date]],"yyyy")</f>
        <v>2023</v>
      </c>
      <c r="D917" t="str">
        <f>TEXT(Table1[[#This Row],[signup_date]],"mmm")</f>
        <v>Nov</v>
      </c>
      <c r="E917" s="3">
        <v>45305</v>
      </c>
      <c r="F917" s="3">
        <v>45456</v>
      </c>
      <c r="G917" s="3" t="str">
        <f>TEXT(Table1[[#This Row],[last_purchase_date]],"yyyy")</f>
        <v>2024</v>
      </c>
      <c r="H917" s="2">
        <f ca="1">IFERROR(TODAY()-Table1[[#This Row],[signup_date]]," - ")</f>
        <v>723</v>
      </c>
      <c r="I917" s="2">
        <f ca="1">IFERROR(TODAY()-Table1[[#This Row],[last_purchase_date]]," - ")</f>
        <v>524</v>
      </c>
      <c r="J917" s="2">
        <f ca="1">IFERROR(1/Table1[[#This Row],[Days_Since_Last_Purchase]],0)</f>
        <v>1.9083969465648854E-3</v>
      </c>
      <c r="K917" s="3" t="str">
        <f t="shared" si="28"/>
        <v>Has Purchased</v>
      </c>
      <c r="L917">
        <v>3</v>
      </c>
      <c r="M917">
        <v>329.11</v>
      </c>
      <c r="N917">
        <v>109.7</v>
      </c>
      <c r="O917">
        <v>120.67</v>
      </c>
      <c r="P917" t="s">
        <v>47</v>
      </c>
      <c r="Q917" t="s">
        <v>95</v>
      </c>
      <c r="R917" t="s">
        <v>48</v>
      </c>
      <c r="S917">
        <v>44</v>
      </c>
      <c r="T917" t="s">
        <v>34</v>
      </c>
      <c r="U917" t="s">
        <v>90</v>
      </c>
      <c r="V917" t="s">
        <v>35</v>
      </c>
      <c r="W917" t="s">
        <v>36</v>
      </c>
      <c r="X917">
        <v>1</v>
      </c>
      <c r="Y917">
        <v>0</v>
      </c>
      <c r="Z917">
        <v>0</v>
      </c>
      <c r="AA917">
        <v>0</v>
      </c>
      <c r="AB917">
        <v>1</v>
      </c>
      <c r="AC917" s="2" t="s">
        <v>2542</v>
      </c>
      <c r="AD917" s="2" t="str">
        <f t="shared" si="29"/>
        <v>Never Contacted</v>
      </c>
      <c r="AE917">
        <v>0</v>
      </c>
      <c r="AF917" t="s">
        <v>52</v>
      </c>
      <c r="AG917" t="b">
        <v>1</v>
      </c>
      <c r="AH917" t="b">
        <v>0</v>
      </c>
      <c r="AI917" t="str">
        <f ca="1">IF(OR(Table1[[#This Row],[is_active]]="FALSE",Table1[[#This Row],[Days_Since_Last_Purchase]]&gt;90),"Churned","Active")</f>
        <v>Churned</v>
      </c>
    </row>
    <row r="918" spans="1:35" x14ac:dyDescent="0.25">
      <c r="A918" t="s">
        <v>989</v>
      </c>
      <c r="B918" s="1">
        <v>45530</v>
      </c>
      <c r="C918" t="str">
        <f>TEXT(Table1[[#This Row],[signup_date]],"yyyy")</f>
        <v>2024</v>
      </c>
      <c r="D918" t="str">
        <f>TEXT(Table1[[#This Row],[signup_date]],"mmm")</f>
        <v>Aug</v>
      </c>
      <c r="E918" s="3">
        <v>45868</v>
      </c>
      <c r="F918" s="3">
        <v>45927</v>
      </c>
      <c r="G918" s="3" t="str">
        <f>TEXT(Table1[[#This Row],[last_purchase_date]],"yyyy")</f>
        <v>2025</v>
      </c>
      <c r="H918" s="2">
        <f ca="1">IFERROR(TODAY()-Table1[[#This Row],[signup_date]]," - ")</f>
        <v>450</v>
      </c>
      <c r="I918" s="2">
        <f ca="1">IFERROR(TODAY()-Table1[[#This Row],[last_purchase_date]]," - ")</f>
        <v>53</v>
      </c>
      <c r="J918" s="2">
        <f ca="1">IFERROR(1/Table1[[#This Row],[Days_Since_Last_Purchase]],0)</f>
        <v>1.8867924528301886E-2</v>
      </c>
      <c r="K918" s="3" t="str">
        <f t="shared" si="28"/>
        <v>Has Purchased</v>
      </c>
      <c r="L918">
        <v>3</v>
      </c>
      <c r="M918">
        <v>308.49</v>
      </c>
      <c r="N918">
        <v>102.83</v>
      </c>
      <c r="O918">
        <v>130.65</v>
      </c>
      <c r="P918" t="s">
        <v>59</v>
      </c>
      <c r="Q918" t="s">
        <v>62</v>
      </c>
      <c r="R918" t="s">
        <v>42</v>
      </c>
      <c r="S918">
        <v>45</v>
      </c>
      <c r="T918" t="s">
        <v>34</v>
      </c>
      <c r="U918" t="s">
        <v>35</v>
      </c>
      <c r="V918" t="s">
        <v>44</v>
      </c>
      <c r="W918" t="s">
        <v>36</v>
      </c>
      <c r="X918">
        <v>1</v>
      </c>
      <c r="Y918">
        <v>0</v>
      </c>
      <c r="Z918">
        <v>1</v>
      </c>
      <c r="AA918">
        <v>0</v>
      </c>
      <c r="AB918">
        <v>1</v>
      </c>
      <c r="AC918" s="3">
        <v>45604</v>
      </c>
      <c r="AD918" s="2" t="str">
        <f t="shared" si="29"/>
        <v>Contacted</v>
      </c>
      <c r="AE918">
        <v>1</v>
      </c>
      <c r="AF918" t="s">
        <v>52</v>
      </c>
      <c r="AG918" t="b">
        <v>1</v>
      </c>
      <c r="AH918" t="b">
        <v>1</v>
      </c>
      <c r="AI918" t="str">
        <f ca="1">IF(OR(Table1[[#This Row],[is_active]]="FALSE",Table1[[#This Row],[Days_Since_Last_Purchase]]&gt;90),"Churned","Active")</f>
        <v>Active</v>
      </c>
    </row>
    <row r="919" spans="1:35" x14ac:dyDescent="0.25">
      <c r="A919" t="s">
        <v>990</v>
      </c>
      <c r="B919" s="1">
        <v>45169</v>
      </c>
      <c r="C919" t="str">
        <f>TEXT(Table1[[#This Row],[signup_date]],"yyyy")</f>
        <v>2023</v>
      </c>
      <c r="D919" t="str">
        <f>TEXT(Table1[[#This Row],[signup_date]],"mmm")</f>
        <v>Aug</v>
      </c>
      <c r="E919" s="3">
        <v>45794</v>
      </c>
      <c r="F919" s="3">
        <v>45940</v>
      </c>
      <c r="G919" s="3" t="str">
        <f>TEXT(Table1[[#This Row],[last_purchase_date]],"yyyy")</f>
        <v>2025</v>
      </c>
      <c r="H919" s="2">
        <f ca="1">IFERROR(TODAY()-Table1[[#This Row],[signup_date]]," - ")</f>
        <v>811</v>
      </c>
      <c r="I919" s="2">
        <f ca="1">IFERROR(TODAY()-Table1[[#This Row],[last_purchase_date]]," - ")</f>
        <v>40</v>
      </c>
      <c r="J919" s="2">
        <f ca="1">IFERROR(1/Table1[[#This Row],[Days_Since_Last_Purchase]],0)</f>
        <v>2.5000000000000001E-2</v>
      </c>
      <c r="K919" s="3" t="str">
        <f t="shared" si="28"/>
        <v>Has Purchased</v>
      </c>
      <c r="L919">
        <v>2</v>
      </c>
      <c r="M919">
        <v>37.79</v>
      </c>
      <c r="N919">
        <v>18.899999999999999</v>
      </c>
      <c r="O919">
        <v>44.06</v>
      </c>
      <c r="P919" t="s">
        <v>40</v>
      </c>
      <c r="Q919" t="s">
        <v>88</v>
      </c>
      <c r="R919" t="s">
        <v>48</v>
      </c>
      <c r="S919">
        <v>34</v>
      </c>
      <c r="T919" t="s">
        <v>34</v>
      </c>
      <c r="U919" t="s">
        <v>90</v>
      </c>
      <c r="V919" t="s">
        <v>63</v>
      </c>
      <c r="W919" t="s">
        <v>72</v>
      </c>
      <c r="X919">
        <v>0</v>
      </c>
      <c r="Y919">
        <v>1</v>
      </c>
      <c r="Z919">
        <v>0</v>
      </c>
      <c r="AA919">
        <v>0</v>
      </c>
      <c r="AB919">
        <v>1</v>
      </c>
      <c r="AC919" s="3">
        <v>45557</v>
      </c>
      <c r="AD919" s="2" t="str">
        <f t="shared" si="29"/>
        <v>Contacted</v>
      </c>
      <c r="AE919">
        <v>6</v>
      </c>
      <c r="AF919" t="s">
        <v>38</v>
      </c>
      <c r="AG919" t="b">
        <v>1</v>
      </c>
      <c r="AH919" t="b">
        <v>0</v>
      </c>
      <c r="AI919" t="str">
        <f ca="1">IF(OR(Table1[[#This Row],[is_active]]="FALSE",Table1[[#This Row],[Days_Since_Last_Purchase]]&gt;90),"Churned","Active")</f>
        <v>Active</v>
      </c>
    </row>
    <row r="920" spans="1:35" x14ac:dyDescent="0.25">
      <c r="A920" t="s">
        <v>991</v>
      </c>
      <c r="B920" s="1">
        <v>45187</v>
      </c>
      <c r="C920" t="str">
        <f>TEXT(Table1[[#This Row],[signup_date]],"yyyy")</f>
        <v>2023</v>
      </c>
      <c r="D920" t="str">
        <f>TEXT(Table1[[#This Row],[signup_date]],"mmm")</f>
        <v>Sep</v>
      </c>
      <c r="E920" s="3">
        <v>45568</v>
      </c>
      <c r="F920" s="3">
        <v>45865</v>
      </c>
      <c r="G920" s="3" t="str">
        <f>TEXT(Table1[[#This Row],[last_purchase_date]],"yyyy")</f>
        <v>2025</v>
      </c>
      <c r="H920" s="2">
        <f ca="1">IFERROR(TODAY()-Table1[[#This Row],[signup_date]]," - ")</f>
        <v>793</v>
      </c>
      <c r="I920" s="2">
        <f ca="1">IFERROR(TODAY()-Table1[[#This Row],[last_purchase_date]]," - ")</f>
        <v>115</v>
      </c>
      <c r="J920" s="2">
        <f ca="1">IFERROR(1/Table1[[#This Row],[Days_Since_Last_Purchase]],0)</f>
        <v>8.6956521739130436E-3</v>
      </c>
      <c r="K920" s="3" t="str">
        <f t="shared" si="28"/>
        <v>Has Purchased</v>
      </c>
      <c r="L920">
        <v>1</v>
      </c>
      <c r="M920">
        <v>51.43</v>
      </c>
      <c r="N920">
        <v>51.43</v>
      </c>
      <c r="O920">
        <v>134.55000000000001</v>
      </c>
      <c r="P920" t="s">
        <v>65</v>
      </c>
      <c r="Q920" t="s">
        <v>41</v>
      </c>
      <c r="R920" t="s">
        <v>48</v>
      </c>
      <c r="S920">
        <v>24</v>
      </c>
      <c r="T920" t="s">
        <v>70</v>
      </c>
      <c r="U920" t="s">
        <v>43</v>
      </c>
      <c r="V920" t="s">
        <v>44</v>
      </c>
      <c r="W920" t="s">
        <v>72</v>
      </c>
      <c r="X920">
        <v>0</v>
      </c>
      <c r="Y920">
        <v>0</v>
      </c>
      <c r="Z920">
        <v>0</v>
      </c>
      <c r="AA920">
        <v>1</v>
      </c>
      <c r="AB920">
        <v>0</v>
      </c>
      <c r="AC920" s="2" t="s">
        <v>2542</v>
      </c>
      <c r="AD920" s="2" t="str">
        <f t="shared" si="29"/>
        <v>Never Contacted</v>
      </c>
      <c r="AE920">
        <v>0</v>
      </c>
      <c r="AF920" t="s">
        <v>73</v>
      </c>
      <c r="AG920" t="b">
        <v>1</v>
      </c>
      <c r="AH920" t="b">
        <v>0</v>
      </c>
      <c r="AI920" t="str">
        <f ca="1">IF(OR(Table1[[#This Row],[is_active]]="FALSE",Table1[[#This Row],[Days_Since_Last_Purchase]]&gt;90),"Churned","Active")</f>
        <v>Churned</v>
      </c>
    </row>
    <row r="921" spans="1:35" x14ac:dyDescent="0.25">
      <c r="A921" t="s">
        <v>992</v>
      </c>
      <c r="B921" s="1">
        <v>44667</v>
      </c>
      <c r="C921" t="str">
        <f>TEXT(Table1[[#This Row],[signup_date]],"yyyy")</f>
        <v>2022</v>
      </c>
      <c r="D921" t="str">
        <f>TEXT(Table1[[#This Row],[signup_date]],"mmm")</f>
        <v>Apr</v>
      </c>
      <c r="E921" s="3">
        <v>45255</v>
      </c>
      <c r="F921" s="3">
        <v>45684</v>
      </c>
      <c r="G921" s="3" t="str">
        <f>TEXT(Table1[[#This Row],[last_purchase_date]],"yyyy")</f>
        <v>2025</v>
      </c>
      <c r="H921" s="2">
        <f ca="1">IFERROR(TODAY()-Table1[[#This Row],[signup_date]]," - ")</f>
        <v>1313</v>
      </c>
      <c r="I921" s="2">
        <f ca="1">IFERROR(TODAY()-Table1[[#This Row],[last_purchase_date]]," - ")</f>
        <v>296</v>
      </c>
      <c r="J921" s="2">
        <f ca="1">IFERROR(1/Table1[[#This Row],[Days_Since_Last_Purchase]],0)</f>
        <v>3.3783783783783786E-3</v>
      </c>
      <c r="K921" s="3" t="str">
        <f t="shared" si="28"/>
        <v>Has Purchased</v>
      </c>
      <c r="L921">
        <v>4</v>
      </c>
      <c r="M921">
        <v>25.38</v>
      </c>
      <c r="N921">
        <v>6.35</v>
      </c>
      <c r="O921">
        <v>6.99</v>
      </c>
      <c r="P921" t="s">
        <v>59</v>
      </c>
      <c r="Q921" t="s">
        <v>76</v>
      </c>
      <c r="R921" t="s">
        <v>48</v>
      </c>
      <c r="S921">
        <v>38</v>
      </c>
      <c r="T921" t="s">
        <v>34</v>
      </c>
      <c r="U921" t="s">
        <v>90</v>
      </c>
      <c r="V921" t="s">
        <v>63</v>
      </c>
      <c r="W921" t="s">
        <v>36</v>
      </c>
      <c r="X921">
        <v>0</v>
      </c>
      <c r="Y921">
        <v>0</v>
      </c>
      <c r="Z921">
        <v>0</v>
      </c>
      <c r="AA921">
        <v>1</v>
      </c>
      <c r="AB921">
        <v>3</v>
      </c>
      <c r="AC921" s="3">
        <v>44929</v>
      </c>
      <c r="AD921" s="2" t="str">
        <f t="shared" si="29"/>
        <v>Contacted</v>
      </c>
      <c r="AE921">
        <v>7</v>
      </c>
      <c r="AF921" t="s">
        <v>38</v>
      </c>
      <c r="AG921" t="b">
        <v>0</v>
      </c>
      <c r="AH921" t="b">
        <v>0</v>
      </c>
      <c r="AI921" t="str">
        <f ca="1">IF(OR(Table1[[#This Row],[is_active]]="FALSE",Table1[[#This Row],[Days_Since_Last_Purchase]]&gt;90),"Churned","Active")</f>
        <v>Churned</v>
      </c>
    </row>
    <row r="922" spans="1:35" x14ac:dyDescent="0.25">
      <c r="A922" t="s">
        <v>993</v>
      </c>
      <c r="B922" s="1">
        <v>43921</v>
      </c>
      <c r="C922" t="str">
        <f>TEXT(Table1[[#This Row],[signup_date]],"yyyy")</f>
        <v>2020</v>
      </c>
      <c r="D922" t="str">
        <f>TEXT(Table1[[#This Row],[signup_date]],"mmm")</f>
        <v>Mar</v>
      </c>
      <c r="E922" s="3">
        <v>45221</v>
      </c>
      <c r="F922" s="3">
        <v>45926</v>
      </c>
      <c r="G922" s="3" t="str">
        <f>TEXT(Table1[[#This Row],[last_purchase_date]],"yyyy")</f>
        <v>2025</v>
      </c>
      <c r="H922" s="2">
        <f ca="1">IFERROR(TODAY()-Table1[[#This Row],[signup_date]]," - ")</f>
        <v>2059</v>
      </c>
      <c r="I922" s="2">
        <f ca="1">IFERROR(TODAY()-Table1[[#This Row],[last_purchase_date]]," - ")</f>
        <v>54</v>
      </c>
      <c r="J922" s="2">
        <f ca="1">IFERROR(1/Table1[[#This Row],[Days_Since_Last_Purchase]],0)</f>
        <v>1.8518518518518517E-2</v>
      </c>
      <c r="K922" s="3" t="str">
        <f t="shared" si="28"/>
        <v>Has Purchased</v>
      </c>
      <c r="L922">
        <v>3</v>
      </c>
      <c r="M922">
        <v>308.32</v>
      </c>
      <c r="N922">
        <v>102.77</v>
      </c>
      <c r="O922">
        <v>148.05000000000001</v>
      </c>
      <c r="P922" t="s">
        <v>31</v>
      </c>
      <c r="Q922" t="s">
        <v>41</v>
      </c>
      <c r="R922" t="s">
        <v>48</v>
      </c>
      <c r="S922">
        <v>36</v>
      </c>
      <c r="T922" t="s">
        <v>34</v>
      </c>
      <c r="U922" t="s">
        <v>55</v>
      </c>
      <c r="V922" t="s">
        <v>67</v>
      </c>
      <c r="W922" t="s">
        <v>100</v>
      </c>
      <c r="X922">
        <v>0</v>
      </c>
      <c r="Y922">
        <v>1</v>
      </c>
      <c r="Z922">
        <v>0</v>
      </c>
      <c r="AA922">
        <v>0</v>
      </c>
      <c r="AB922">
        <v>0</v>
      </c>
      <c r="AC922" s="3">
        <v>45306</v>
      </c>
      <c r="AD922" s="2" t="str">
        <f t="shared" si="29"/>
        <v>Contacted</v>
      </c>
      <c r="AE922">
        <v>0</v>
      </c>
      <c r="AF922" t="s">
        <v>73</v>
      </c>
      <c r="AG922" t="b">
        <v>1</v>
      </c>
      <c r="AH922" t="b">
        <v>0</v>
      </c>
      <c r="AI922" t="str">
        <f ca="1">IF(OR(Table1[[#This Row],[is_active]]="FALSE",Table1[[#This Row],[Days_Since_Last_Purchase]]&gt;90),"Churned","Active")</f>
        <v>Active</v>
      </c>
    </row>
    <row r="923" spans="1:35" x14ac:dyDescent="0.25">
      <c r="A923" t="s">
        <v>994</v>
      </c>
      <c r="B923" s="1">
        <v>45631</v>
      </c>
      <c r="C923" t="str">
        <f>TEXT(Table1[[#This Row],[signup_date]],"yyyy")</f>
        <v>2024</v>
      </c>
      <c r="D923" t="str">
        <f>TEXT(Table1[[#This Row],[signup_date]],"mmm")</f>
        <v>Dec</v>
      </c>
      <c r="E923" s="3">
        <v>45826</v>
      </c>
      <c r="F923" s="3" t="s">
        <v>2542</v>
      </c>
      <c r="G923" s="3" t="str">
        <f>TEXT(Table1[[#This Row],[last_purchase_date]],"yyyy")</f>
        <v>-</v>
      </c>
      <c r="H923" s="2">
        <f ca="1">IFERROR(TODAY()-Table1[[#This Row],[signup_date]]," - ")</f>
        <v>349</v>
      </c>
      <c r="I923" s="2" t="str">
        <f ca="1">IFERROR(TODAY()-Table1[[#This Row],[last_purchase_date]]," - ")</f>
        <v xml:space="preserve"> - </v>
      </c>
      <c r="J923" s="2">
        <f ca="1">IFERROR(1/Table1[[#This Row],[Days_Since_Last_Purchase]],0)</f>
        <v>0</v>
      </c>
      <c r="K923" s="3" t="str">
        <f t="shared" si="28"/>
        <v>Has Purchased</v>
      </c>
      <c r="L923">
        <v>0</v>
      </c>
      <c r="M923">
        <v>0</v>
      </c>
      <c r="N923">
        <v>0</v>
      </c>
      <c r="O923">
        <v>0</v>
      </c>
      <c r="P923" t="s">
        <v>59</v>
      </c>
      <c r="Q923" t="s">
        <v>32</v>
      </c>
      <c r="R923" t="s">
        <v>48</v>
      </c>
      <c r="S923">
        <v>32</v>
      </c>
      <c r="T923" t="s">
        <v>34</v>
      </c>
      <c r="U923" t="s">
        <v>55</v>
      </c>
      <c r="V923" t="s">
        <v>63</v>
      </c>
      <c r="W923" t="s">
        <v>85</v>
      </c>
      <c r="X923">
        <v>0</v>
      </c>
      <c r="Y923">
        <v>0</v>
      </c>
      <c r="Z923">
        <v>0</v>
      </c>
      <c r="AA923">
        <v>0</v>
      </c>
      <c r="AB923">
        <v>0</v>
      </c>
      <c r="AC923" s="3">
        <v>45765</v>
      </c>
      <c r="AD923" s="2" t="str">
        <f t="shared" si="29"/>
        <v>Contacted</v>
      </c>
      <c r="AE923">
        <v>4</v>
      </c>
      <c r="AF923" t="s">
        <v>38</v>
      </c>
      <c r="AG923" t="b">
        <v>1</v>
      </c>
      <c r="AH923" t="b">
        <v>1</v>
      </c>
      <c r="AI923" t="str">
        <f ca="1">IF(OR(Table1[[#This Row],[is_active]]="FALSE",Table1[[#This Row],[Days_Since_Last_Purchase]]&gt;90),"Churned","Active")</f>
        <v>Churned</v>
      </c>
    </row>
    <row r="924" spans="1:35" x14ac:dyDescent="0.25">
      <c r="A924" t="s">
        <v>995</v>
      </c>
      <c r="B924" s="1">
        <v>44034</v>
      </c>
      <c r="C924" t="str">
        <f>TEXT(Table1[[#This Row],[signup_date]],"yyyy")</f>
        <v>2020</v>
      </c>
      <c r="D924" t="str">
        <f>TEXT(Table1[[#This Row],[signup_date]],"mmm")</f>
        <v>Jul</v>
      </c>
      <c r="E924" s="3">
        <v>45420</v>
      </c>
      <c r="F924" s="3">
        <v>45434</v>
      </c>
      <c r="G924" s="3" t="str">
        <f>TEXT(Table1[[#This Row],[last_purchase_date]],"yyyy")</f>
        <v>2024</v>
      </c>
      <c r="H924" s="2">
        <f ca="1">IFERROR(TODAY()-Table1[[#This Row],[signup_date]]," - ")</f>
        <v>1946</v>
      </c>
      <c r="I924" s="2">
        <f ca="1">IFERROR(TODAY()-Table1[[#This Row],[last_purchase_date]]," - ")</f>
        <v>546</v>
      </c>
      <c r="J924" s="2">
        <f ca="1">IFERROR(1/Table1[[#This Row],[Days_Since_Last_Purchase]],0)</f>
        <v>1.8315018315018315E-3</v>
      </c>
      <c r="K924" s="3" t="str">
        <f t="shared" si="28"/>
        <v>Has Purchased</v>
      </c>
      <c r="L924">
        <v>5</v>
      </c>
      <c r="M924">
        <v>110.77</v>
      </c>
      <c r="N924">
        <v>22.15</v>
      </c>
      <c r="O924">
        <v>19.43</v>
      </c>
      <c r="P924" t="s">
        <v>31</v>
      </c>
      <c r="Q924" t="s">
        <v>32</v>
      </c>
      <c r="R924" t="s">
        <v>42</v>
      </c>
      <c r="S924">
        <v>36</v>
      </c>
      <c r="T924" t="s">
        <v>34</v>
      </c>
      <c r="U924" t="s">
        <v>35</v>
      </c>
      <c r="V924" t="s">
        <v>56</v>
      </c>
      <c r="W924" t="s">
        <v>45</v>
      </c>
      <c r="X924">
        <v>0</v>
      </c>
      <c r="Y924">
        <v>0</v>
      </c>
      <c r="Z924">
        <v>0</v>
      </c>
      <c r="AA924">
        <v>1</v>
      </c>
      <c r="AB924">
        <v>3</v>
      </c>
      <c r="AC924" s="3">
        <v>45328</v>
      </c>
      <c r="AD924" s="2" t="str">
        <f t="shared" si="29"/>
        <v>Contacted</v>
      </c>
      <c r="AE924">
        <v>0</v>
      </c>
      <c r="AF924" t="s">
        <v>38</v>
      </c>
      <c r="AG924" t="b">
        <v>1</v>
      </c>
      <c r="AH924" t="b">
        <v>0</v>
      </c>
      <c r="AI924" t="str">
        <f ca="1">IF(OR(Table1[[#This Row],[is_active]]="FALSE",Table1[[#This Row],[Days_Since_Last_Purchase]]&gt;90),"Churned","Active")</f>
        <v>Churned</v>
      </c>
    </row>
    <row r="925" spans="1:35" x14ac:dyDescent="0.25">
      <c r="A925" t="s">
        <v>996</v>
      </c>
      <c r="B925" s="1">
        <v>44668</v>
      </c>
      <c r="C925" t="str">
        <f>TEXT(Table1[[#This Row],[signup_date]],"yyyy")</f>
        <v>2022</v>
      </c>
      <c r="D925" t="str">
        <f>TEXT(Table1[[#This Row],[signup_date]],"mmm")</f>
        <v>Apr</v>
      </c>
      <c r="E925" s="3">
        <v>45034</v>
      </c>
      <c r="F925" s="3">
        <v>45318</v>
      </c>
      <c r="G925" s="3" t="str">
        <f>TEXT(Table1[[#This Row],[last_purchase_date]],"yyyy")</f>
        <v>2024</v>
      </c>
      <c r="H925" s="2">
        <f ca="1">IFERROR(TODAY()-Table1[[#This Row],[signup_date]]," - ")</f>
        <v>1312</v>
      </c>
      <c r="I925" s="2">
        <f ca="1">IFERROR(TODAY()-Table1[[#This Row],[last_purchase_date]]," - ")</f>
        <v>662</v>
      </c>
      <c r="J925" s="2">
        <f ca="1">IFERROR(1/Table1[[#This Row],[Days_Since_Last_Purchase]],0)</f>
        <v>1.5105740181268882E-3</v>
      </c>
      <c r="K925" s="3" t="str">
        <f t="shared" si="28"/>
        <v>Has Purchased</v>
      </c>
      <c r="L925">
        <v>2</v>
      </c>
      <c r="M925">
        <v>217.7</v>
      </c>
      <c r="N925">
        <v>108.85</v>
      </c>
      <c r="O925">
        <v>113.66</v>
      </c>
      <c r="P925" t="s">
        <v>47</v>
      </c>
      <c r="Q925" t="s">
        <v>60</v>
      </c>
      <c r="R925" t="s">
        <v>33</v>
      </c>
      <c r="S925">
        <v>34</v>
      </c>
      <c r="T925" t="s">
        <v>34</v>
      </c>
      <c r="U925" t="s">
        <v>35</v>
      </c>
      <c r="V925" t="s">
        <v>44</v>
      </c>
      <c r="W925" t="s">
        <v>57</v>
      </c>
      <c r="X925">
        <v>0</v>
      </c>
      <c r="Y925">
        <v>0</v>
      </c>
      <c r="Z925">
        <v>0</v>
      </c>
      <c r="AA925">
        <v>0</v>
      </c>
      <c r="AB925">
        <v>0</v>
      </c>
      <c r="AC925" s="3">
        <v>45693</v>
      </c>
      <c r="AD925" s="2" t="str">
        <f t="shared" si="29"/>
        <v>Contacted</v>
      </c>
      <c r="AE925">
        <v>1</v>
      </c>
      <c r="AF925" t="s">
        <v>38</v>
      </c>
      <c r="AG925" t="b">
        <v>1</v>
      </c>
      <c r="AH925" t="b">
        <v>0</v>
      </c>
      <c r="AI925" t="str">
        <f ca="1">IF(OR(Table1[[#This Row],[is_active]]="FALSE",Table1[[#This Row],[Days_Since_Last_Purchase]]&gt;90),"Churned","Active")</f>
        <v>Churned</v>
      </c>
    </row>
    <row r="926" spans="1:35" x14ac:dyDescent="0.25">
      <c r="A926" t="s">
        <v>997</v>
      </c>
      <c r="B926" s="1">
        <v>45091</v>
      </c>
      <c r="C926" t="str">
        <f>TEXT(Table1[[#This Row],[signup_date]],"yyyy")</f>
        <v>2023</v>
      </c>
      <c r="D926" t="str">
        <f>TEXT(Table1[[#This Row],[signup_date]],"mmm")</f>
        <v>Jun</v>
      </c>
      <c r="E926" s="3">
        <v>45560</v>
      </c>
      <c r="F926" s="3">
        <v>45729</v>
      </c>
      <c r="G926" s="3" t="str">
        <f>TEXT(Table1[[#This Row],[last_purchase_date]],"yyyy")</f>
        <v>2025</v>
      </c>
      <c r="H926" s="2">
        <f ca="1">IFERROR(TODAY()-Table1[[#This Row],[signup_date]]," - ")</f>
        <v>889</v>
      </c>
      <c r="I926" s="2">
        <f ca="1">IFERROR(TODAY()-Table1[[#This Row],[last_purchase_date]]," - ")</f>
        <v>251</v>
      </c>
      <c r="J926" s="2">
        <f ca="1">IFERROR(1/Table1[[#This Row],[Days_Since_Last_Purchase]],0)</f>
        <v>3.9840637450199202E-3</v>
      </c>
      <c r="K926" s="3" t="str">
        <f t="shared" si="28"/>
        <v>Has Purchased</v>
      </c>
      <c r="L926">
        <v>2</v>
      </c>
      <c r="M926">
        <v>2.11</v>
      </c>
      <c r="N926">
        <v>1.06</v>
      </c>
      <c r="O926">
        <v>0.51</v>
      </c>
      <c r="P926" t="s">
        <v>31</v>
      </c>
      <c r="Q926" t="s">
        <v>54</v>
      </c>
      <c r="R926" t="s">
        <v>33</v>
      </c>
      <c r="S926">
        <v>34</v>
      </c>
      <c r="T926" t="s">
        <v>34</v>
      </c>
      <c r="U926" t="s">
        <v>90</v>
      </c>
      <c r="V926" t="s">
        <v>44</v>
      </c>
      <c r="W926" t="s">
        <v>57</v>
      </c>
      <c r="X926">
        <v>0</v>
      </c>
      <c r="Y926">
        <v>0</v>
      </c>
      <c r="Z926">
        <v>0</v>
      </c>
      <c r="AA926">
        <v>0</v>
      </c>
      <c r="AB926">
        <v>0</v>
      </c>
      <c r="AC926" s="3">
        <v>45931</v>
      </c>
      <c r="AD926" s="2" t="str">
        <f t="shared" si="29"/>
        <v>Contacted</v>
      </c>
      <c r="AE926">
        <v>6</v>
      </c>
      <c r="AF926" t="s">
        <v>52</v>
      </c>
      <c r="AG926" t="b">
        <v>1</v>
      </c>
      <c r="AH926" t="b">
        <v>0</v>
      </c>
      <c r="AI926" t="str">
        <f ca="1">IF(OR(Table1[[#This Row],[is_active]]="FALSE",Table1[[#This Row],[Days_Since_Last_Purchase]]&gt;90),"Churned","Active")</f>
        <v>Churned</v>
      </c>
    </row>
    <row r="927" spans="1:35" x14ac:dyDescent="0.25">
      <c r="A927" t="s">
        <v>998</v>
      </c>
      <c r="B927" s="1">
        <v>44056</v>
      </c>
      <c r="C927" t="str">
        <f>TEXT(Table1[[#This Row],[signup_date]],"yyyy")</f>
        <v>2020</v>
      </c>
      <c r="D927" t="str">
        <f>TEXT(Table1[[#This Row],[signup_date]],"mmm")</f>
        <v>Aug</v>
      </c>
      <c r="E927" s="3">
        <v>45249</v>
      </c>
      <c r="F927" s="3">
        <v>45830</v>
      </c>
      <c r="G927" s="3" t="str">
        <f>TEXT(Table1[[#This Row],[last_purchase_date]],"yyyy")</f>
        <v>2025</v>
      </c>
      <c r="H927" s="2">
        <f ca="1">IFERROR(TODAY()-Table1[[#This Row],[signup_date]]," - ")</f>
        <v>1924</v>
      </c>
      <c r="I927" s="2">
        <f ca="1">IFERROR(TODAY()-Table1[[#This Row],[last_purchase_date]]," - ")</f>
        <v>150</v>
      </c>
      <c r="J927" s="2">
        <f ca="1">IFERROR(1/Table1[[#This Row],[Days_Since_Last_Purchase]],0)</f>
        <v>6.6666666666666671E-3</v>
      </c>
      <c r="K927" s="3" t="str">
        <f t="shared" si="28"/>
        <v>Has Purchased</v>
      </c>
      <c r="L927">
        <v>3</v>
      </c>
      <c r="M927">
        <v>441.41</v>
      </c>
      <c r="N927">
        <v>147.13999999999999</v>
      </c>
      <c r="O927">
        <v>31.4</v>
      </c>
      <c r="P927" t="s">
        <v>65</v>
      </c>
      <c r="Q927" t="s">
        <v>104</v>
      </c>
      <c r="R927" t="s">
        <v>48</v>
      </c>
      <c r="S927">
        <v>21</v>
      </c>
      <c r="T927" t="s">
        <v>70</v>
      </c>
      <c r="U927" t="s">
        <v>66</v>
      </c>
      <c r="V927" t="s">
        <v>44</v>
      </c>
      <c r="W927" t="s">
        <v>100</v>
      </c>
      <c r="X927">
        <v>0</v>
      </c>
      <c r="Y927">
        <v>0</v>
      </c>
      <c r="Z927">
        <v>0</v>
      </c>
      <c r="AA927">
        <v>1</v>
      </c>
      <c r="AB927">
        <v>1</v>
      </c>
      <c r="AC927" s="3">
        <v>44888</v>
      </c>
      <c r="AD927" s="2" t="str">
        <f t="shared" si="29"/>
        <v>Contacted</v>
      </c>
      <c r="AE927">
        <v>0</v>
      </c>
      <c r="AF927" t="s">
        <v>38</v>
      </c>
      <c r="AG927" t="b">
        <v>1</v>
      </c>
      <c r="AH927" t="b">
        <v>1</v>
      </c>
      <c r="AI927" t="str">
        <f ca="1">IF(OR(Table1[[#This Row],[is_active]]="FALSE",Table1[[#This Row],[Days_Since_Last_Purchase]]&gt;90),"Churned","Active")</f>
        <v>Churned</v>
      </c>
    </row>
    <row r="928" spans="1:35" x14ac:dyDescent="0.25">
      <c r="A928" t="s">
        <v>999</v>
      </c>
      <c r="B928" s="1">
        <v>43990</v>
      </c>
      <c r="C928" t="str">
        <f>TEXT(Table1[[#This Row],[signup_date]],"yyyy")</f>
        <v>2020</v>
      </c>
      <c r="D928" t="str">
        <f>TEXT(Table1[[#This Row],[signup_date]],"mmm")</f>
        <v>Jun</v>
      </c>
      <c r="E928" s="3">
        <v>44420</v>
      </c>
      <c r="F928" s="3">
        <v>44748</v>
      </c>
      <c r="G928" s="3" t="str">
        <f>TEXT(Table1[[#This Row],[last_purchase_date]],"yyyy")</f>
        <v>2022</v>
      </c>
      <c r="H928" s="2">
        <f ca="1">IFERROR(TODAY()-Table1[[#This Row],[signup_date]]," - ")</f>
        <v>1990</v>
      </c>
      <c r="I928" s="2">
        <f ca="1">IFERROR(TODAY()-Table1[[#This Row],[last_purchase_date]]," - ")</f>
        <v>1232</v>
      </c>
      <c r="J928" s="2">
        <f ca="1">IFERROR(1/Table1[[#This Row],[Days_Since_Last_Purchase]],0)</f>
        <v>8.1168831168831174E-4</v>
      </c>
      <c r="K928" s="3" t="str">
        <f t="shared" si="28"/>
        <v>Has Purchased</v>
      </c>
      <c r="L928">
        <v>5</v>
      </c>
      <c r="M928">
        <v>307.69</v>
      </c>
      <c r="N928">
        <v>61.54</v>
      </c>
      <c r="O928">
        <v>114.71</v>
      </c>
      <c r="P928" t="s">
        <v>87</v>
      </c>
      <c r="Q928" t="s">
        <v>104</v>
      </c>
      <c r="R928" t="s">
        <v>48</v>
      </c>
      <c r="S928">
        <v>37</v>
      </c>
      <c r="T928" t="s">
        <v>34</v>
      </c>
      <c r="U928" t="s">
        <v>50</v>
      </c>
      <c r="V928" t="s">
        <v>35</v>
      </c>
      <c r="W928" t="s">
        <v>96</v>
      </c>
      <c r="X928">
        <v>0</v>
      </c>
      <c r="Y928">
        <v>0</v>
      </c>
      <c r="Z928">
        <v>0</v>
      </c>
      <c r="AA928">
        <v>0</v>
      </c>
      <c r="AB928">
        <v>1</v>
      </c>
      <c r="AC928" s="3">
        <v>44939</v>
      </c>
      <c r="AD928" s="2" t="str">
        <f t="shared" si="29"/>
        <v>Contacted</v>
      </c>
      <c r="AE928">
        <v>2</v>
      </c>
      <c r="AF928" t="s">
        <v>38</v>
      </c>
      <c r="AG928" t="b">
        <v>0</v>
      </c>
      <c r="AH928" t="b">
        <v>0</v>
      </c>
      <c r="AI928" t="str">
        <f ca="1">IF(OR(Table1[[#This Row],[is_active]]="FALSE",Table1[[#This Row],[Days_Since_Last_Purchase]]&gt;90),"Churned","Active")</f>
        <v>Churned</v>
      </c>
    </row>
    <row r="929" spans="1:35" x14ac:dyDescent="0.25">
      <c r="A929" t="s">
        <v>1000</v>
      </c>
      <c r="B929" s="1">
        <v>43920</v>
      </c>
      <c r="C929" t="str">
        <f>TEXT(Table1[[#This Row],[signup_date]],"yyyy")</f>
        <v>2020</v>
      </c>
      <c r="D929" t="str">
        <f>TEXT(Table1[[#This Row],[signup_date]],"mmm")</f>
        <v>Mar</v>
      </c>
      <c r="E929" s="3">
        <v>45944</v>
      </c>
      <c r="F929" s="3" t="s">
        <v>2542</v>
      </c>
      <c r="G929" s="3" t="str">
        <f>TEXT(Table1[[#This Row],[last_purchase_date]],"yyyy")</f>
        <v>-</v>
      </c>
      <c r="H929" s="2">
        <f ca="1">IFERROR(TODAY()-Table1[[#This Row],[signup_date]]," - ")</f>
        <v>2060</v>
      </c>
      <c r="I929" s="2" t="str">
        <f ca="1">IFERROR(TODAY()-Table1[[#This Row],[last_purchase_date]]," - ")</f>
        <v xml:space="preserve"> - </v>
      </c>
      <c r="J929" s="2">
        <f ca="1">IFERROR(1/Table1[[#This Row],[Days_Since_Last_Purchase]],0)</f>
        <v>0</v>
      </c>
      <c r="K929" s="3" t="str">
        <f t="shared" si="28"/>
        <v>Has Purchased</v>
      </c>
      <c r="L929">
        <v>0</v>
      </c>
      <c r="M929">
        <v>0</v>
      </c>
      <c r="N929">
        <v>0</v>
      </c>
      <c r="O929">
        <v>0</v>
      </c>
      <c r="P929" t="s">
        <v>65</v>
      </c>
      <c r="Q929" t="s">
        <v>62</v>
      </c>
      <c r="R929" t="s">
        <v>48</v>
      </c>
      <c r="S929">
        <v>29</v>
      </c>
      <c r="T929" t="s">
        <v>70</v>
      </c>
      <c r="U929" t="s">
        <v>43</v>
      </c>
      <c r="V929" t="s">
        <v>67</v>
      </c>
      <c r="W929" t="s">
        <v>85</v>
      </c>
      <c r="X929">
        <v>1</v>
      </c>
      <c r="Y929">
        <v>0</v>
      </c>
      <c r="Z929">
        <v>0</v>
      </c>
      <c r="AA929">
        <v>0</v>
      </c>
      <c r="AB929">
        <v>0</v>
      </c>
      <c r="AC929" s="2" t="s">
        <v>2542</v>
      </c>
      <c r="AD929" s="2" t="str">
        <f t="shared" si="29"/>
        <v>Never Contacted</v>
      </c>
      <c r="AE929">
        <v>10</v>
      </c>
      <c r="AF929" t="s">
        <v>52</v>
      </c>
      <c r="AG929" t="b">
        <v>1</v>
      </c>
      <c r="AH929" t="b">
        <v>0</v>
      </c>
      <c r="AI929" t="str">
        <f ca="1">IF(OR(Table1[[#This Row],[is_active]]="FALSE",Table1[[#This Row],[Days_Since_Last_Purchase]]&gt;90),"Churned","Active")</f>
        <v>Churned</v>
      </c>
    </row>
    <row r="930" spans="1:35" x14ac:dyDescent="0.25">
      <c r="A930" t="s">
        <v>1001</v>
      </c>
      <c r="B930" s="1">
        <v>44101</v>
      </c>
      <c r="C930" t="str">
        <f>TEXT(Table1[[#This Row],[signup_date]],"yyyy")</f>
        <v>2020</v>
      </c>
      <c r="D930" t="str">
        <f>TEXT(Table1[[#This Row],[signup_date]],"mmm")</f>
        <v>Sep</v>
      </c>
      <c r="E930" s="3">
        <v>44316</v>
      </c>
      <c r="F930" s="3">
        <v>44536</v>
      </c>
      <c r="G930" s="3" t="str">
        <f>TEXT(Table1[[#This Row],[last_purchase_date]],"yyyy")</f>
        <v>2021</v>
      </c>
      <c r="H930" s="2">
        <f ca="1">IFERROR(TODAY()-Table1[[#This Row],[signup_date]]," - ")</f>
        <v>1879</v>
      </c>
      <c r="I930" s="2">
        <f ca="1">IFERROR(TODAY()-Table1[[#This Row],[last_purchase_date]]," - ")</f>
        <v>1444</v>
      </c>
      <c r="J930" s="2">
        <f ca="1">IFERROR(1/Table1[[#This Row],[Days_Since_Last_Purchase]],0)</f>
        <v>6.925207756232687E-4</v>
      </c>
      <c r="K930" s="3" t="str">
        <f t="shared" si="28"/>
        <v>Has Purchased</v>
      </c>
      <c r="L930">
        <v>5</v>
      </c>
      <c r="M930">
        <v>144.13999999999999</v>
      </c>
      <c r="N930">
        <v>28.83</v>
      </c>
      <c r="O930">
        <v>3.59</v>
      </c>
      <c r="P930" t="s">
        <v>40</v>
      </c>
      <c r="Q930" t="s">
        <v>54</v>
      </c>
      <c r="R930" t="s">
        <v>42</v>
      </c>
      <c r="S930">
        <v>42</v>
      </c>
      <c r="T930" t="s">
        <v>34</v>
      </c>
      <c r="U930" t="s">
        <v>90</v>
      </c>
      <c r="V930" t="s">
        <v>67</v>
      </c>
      <c r="W930" t="s">
        <v>96</v>
      </c>
      <c r="X930">
        <v>0</v>
      </c>
      <c r="Y930">
        <v>0</v>
      </c>
      <c r="Z930">
        <v>0</v>
      </c>
      <c r="AA930">
        <v>0</v>
      </c>
      <c r="AB930">
        <v>0</v>
      </c>
      <c r="AC930" s="3">
        <v>45045</v>
      </c>
      <c r="AD930" s="2" t="str">
        <f t="shared" si="29"/>
        <v>Contacted</v>
      </c>
      <c r="AE930">
        <v>0</v>
      </c>
      <c r="AF930" t="s">
        <v>38</v>
      </c>
      <c r="AG930" t="b">
        <v>1</v>
      </c>
      <c r="AH930" t="b">
        <v>1</v>
      </c>
      <c r="AI930" t="str">
        <f ca="1">IF(OR(Table1[[#This Row],[is_active]]="FALSE",Table1[[#This Row],[Days_Since_Last_Purchase]]&gt;90),"Churned","Active")</f>
        <v>Churned</v>
      </c>
    </row>
    <row r="931" spans="1:35" x14ac:dyDescent="0.25">
      <c r="A931" t="s">
        <v>1002</v>
      </c>
      <c r="B931" s="1">
        <v>45472</v>
      </c>
      <c r="C931" t="str">
        <f>TEXT(Table1[[#This Row],[signup_date]],"yyyy")</f>
        <v>2024</v>
      </c>
      <c r="D931" t="str">
        <f>TEXT(Table1[[#This Row],[signup_date]],"mmm")</f>
        <v>Jun</v>
      </c>
      <c r="E931" s="3">
        <v>45698</v>
      </c>
      <c r="F931" s="3">
        <v>45909</v>
      </c>
      <c r="G931" s="3" t="str">
        <f>TEXT(Table1[[#This Row],[last_purchase_date]],"yyyy")</f>
        <v>2025</v>
      </c>
      <c r="H931" s="2">
        <f ca="1">IFERROR(TODAY()-Table1[[#This Row],[signup_date]]," - ")</f>
        <v>508</v>
      </c>
      <c r="I931" s="2">
        <f ca="1">IFERROR(TODAY()-Table1[[#This Row],[last_purchase_date]]," - ")</f>
        <v>71</v>
      </c>
      <c r="J931" s="2">
        <f ca="1">IFERROR(1/Table1[[#This Row],[Days_Since_Last_Purchase]],0)</f>
        <v>1.4084507042253521E-2</v>
      </c>
      <c r="K931" s="3" t="str">
        <f t="shared" si="28"/>
        <v>Has Purchased</v>
      </c>
      <c r="L931">
        <v>5</v>
      </c>
      <c r="M931">
        <v>298.85000000000002</v>
      </c>
      <c r="N931">
        <v>59.77</v>
      </c>
      <c r="O931">
        <v>54.18</v>
      </c>
      <c r="P931" t="s">
        <v>40</v>
      </c>
      <c r="Q931" t="s">
        <v>32</v>
      </c>
      <c r="R931" t="s">
        <v>48</v>
      </c>
      <c r="S931">
        <v>28</v>
      </c>
      <c r="T931" t="s">
        <v>70</v>
      </c>
      <c r="U931" t="s">
        <v>82</v>
      </c>
      <c r="V931" t="s">
        <v>56</v>
      </c>
      <c r="W931" t="s">
        <v>72</v>
      </c>
      <c r="X931">
        <v>0</v>
      </c>
      <c r="Y931">
        <v>0</v>
      </c>
      <c r="Z931">
        <v>0</v>
      </c>
      <c r="AA931">
        <v>0</v>
      </c>
      <c r="AB931">
        <v>2</v>
      </c>
      <c r="AC931" s="3">
        <v>45697</v>
      </c>
      <c r="AD931" s="2" t="str">
        <f t="shared" si="29"/>
        <v>Contacted</v>
      </c>
      <c r="AE931">
        <v>3</v>
      </c>
      <c r="AF931" t="s">
        <v>73</v>
      </c>
      <c r="AG931" t="b">
        <v>1</v>
      </c>
      <c r="AH931" t="b">
        <v>0</v>
      </c>
      <c r="AI931" t="str">
        <f ca="1">IF(OR(Table1[[#This Row],[is_active]]="FALSE",Table1[[#This Row],[Days_Since_Last_Purchase]]&gt;90),"Churned","Active")</f>
        <v>Active</v>
      </c>
    </row>
    <row r="932" spans="1:35" x14ac:dyDescent="0.25">
      <c r="A932" t="s">
        <v>1003</v>
      </c>
      <c r="B932" s="1">
        <v>45055</v>
      </c>
      <c r="C932" t="str">
        <f>TEXT(Table1[[#This Row],[signup_date]],"yyyy")</f>
        <v>2023</v>
      </c>
      <c r="D932" t="str">
        <f>TEXT(Table1[[#This Row],[signup_date]],"mmm")</f>
        <v>May</v>
      </c>
      <c r="E932" s="3">
        <v>45756</v>
      </c>
      <c r="F932" s="3">
        <v>45758</v>
      </c>
      <c r="G932" s="3" t="str">
        <f>TEXT(Table1[[#This Row],[last_purchase_date]],"yyyy")</f>
        <v>2025</v>
      </c>
      <c r="H932" s="2">
        <f ca="1">IFERROR(TODAY()-Table1[[#This Row],[signup_date]]," - ")</f>
        <v>925</v>
      </c>
      <c r="I932" s="2">
        <f ca="1">IFERROR(TODAY()-Table1[[#This Row],[last_purchase_date]]," - ")</f>
        <v>222</v>
      </c>
      <c r="J932" s="2">
        <f ca="1">IFERROR(1/Table1[[#This Row],[Days_Since_Last_Purchase]],0)</f>
        <v>4.5045045045045045E-3</v>
      </c>
      <c r="K932" s="3" t="str">
        <f t="shared" si="28"/>
        <v>Has Purchased</v>
      </c>
      <c r="L932">
        <v>5</v>
      </c>
      <c r="M932">
        <v>209.9</v>
      </c>
      <c r="N932">
        <v>41.98</v>
      </c>
      <c r="O932">
        <v>44.57</v>
      </c>
      <c r="P932" t="s">
        <v>47</v>
      </c>
      <c r="Q932" t="s">
        <v>32</v>
      </c>
      <c r="R932" t="s">
        <v>48</v>
      </c>
      <c r="S932">
        <v>34</v>
      </c>
      <c r="T932" t="s">
        <v>34</v>
      </c>
      <c r="U932" t="s">
        <v>82</v>
      </c>
      <c r="V932" t="s">
        <v>35</v>
      </c>
      <c r="W932" t="s">
        <v>85</v>
      </c>
      <c r="X932">
        <v>0</v>
      </c>
      <c r="Y932">
        <v>0</v>
      </c>
      <c r="Z932">
        <v>0</v>
      </c>
      <c r="AA932">
        <v>1</v>
      </c>
      <c r="AB932">
        <v>2</v>
      </c>
      <c r="AC932" s="3">
        <v>45284</v>
      </c>
      <c r="AD932" s="2" t="str">
        <f t="shared" si="29"/>
        <v>Contacted</v>
      </c>
      <c r="AE932">
        <v>7</v>
      </c>
      <c r="AF932" t="s">
        <v>73</v>
      </c>
      <c r="AG932" t="b">
        <v>1</v>
      </c>
      <c r="AH932" t="b">
        <v>0</v>
      </c>
      <c r="AI932" t="str">
        <f ca="1">IF(OR(Table1[[#This Row],[is_active]]="FALSE",Table1[[#This Row],[Days_Since_Last_Purchase]]&gt;90),"Churned","Active")</f>
        <v>Churned</v>
      </c>
    </row>
    <row r="933" spans="1:35" x14ac:dyDescent="0.25">
      <c r="A933" t="s">
        <v>1004</v>
      </c>
      <c r="B933" s="1">
        <v>45423</v>
      </c>
      <c r="C933" t="str">
        <f>TEXT(Table1[[#This Row],[signup_date]],"yyyy")</f>
        <v>2024</v>
      </c>
      <c r="D933" t="str">
        <f>TEXT(Table1[[#This Row],[signup_date]],"mmm")</f>
        <v>May</v>
      </c>
      <c r="E933" s="3">
        <v>45528</v>
      </c>
      <c r="F933" s="3">
        <v>45678</v>
      </c>
      <c r="G933" s="3" t="str">
        <f>TEXT(Table1[[#This Row],[last_purchase_date]],"yyyy")</f>
        <v>2025</v>
      </c>
      <c r="H933" s="2">
        <f ca="1">IFERROR(TODAY()-Table1[[#This Row],[signup_date]]," - ")</f>
        <v>557</v>
      </c>
      <c r="I933" s="2">
        <f ca="1">IFERROR(TODAY()-Table1[[#This Row],[last_purchase_date]]," - ")</f>
        <v>302</v>
      </c>
      <c r="J933" s="2">
        <f ca="1">IFERROR(1/Table1[[#This Row],[Days_Since_Last_Purchase]],0)</f>
        <v>3.3112582781456954E-3</v>
      </c>
      <c r="K933" s="3" t="str">
        <f t="shared" si="28"/>
        <v>Has Purchased</v>
      </c>
      <c r="L933">
        <v>5</v>
      </c>
      <c r="M933">
        <v>34.49</v>
      </c>
      <c r="N933">
        <v>6.9</v>
      </c>
      <c r="O933">
        <v>0.5</v>
      </c>
      <c r="P933" t="s">
        <v>87</v>
      </c>
      <c r="Q933" t="s">
        <v>69</v>
      </c>
      <c r="R933" t="s">
        <v>48</v>
      </c>
      <c r="S933">
        <v>28</v>
      </c>
      <c r="T933" t="s">
        <v>70</v>
      </c>
      <c r="U933" t="s">
        <v>90</v>
      </c>
      <c r="V933" t="s">
        <v>63</v>
      </c>
      <c r="W933" t="s">
        <v>57</v>
      </c>
      <c r="X933">
        <v>0</v>
      </c>
      <c r="Y933">
        <v>1</v>
      </c>
      <c r="Z933">
        <v>0</v>
      </c>
      <c r="AA933">
        <v>1</v>
      </c>
      <c r="AB933">
        <v>1</v>
      </c>
      <c r="AC933" s="3">
        <v>45651</v>
      </c>
      <c r="AD933" s="2" t="str">
        <f t="shared" si="29"/>
        <v>Contacted</v>
      </c>
      <c r="AE933">
        <v>0</v>
      </c>
      <c r="AF933" t="s">
        <v>73</v>
      </c>
      <c r="AG933" t="b">
        <v>0</v>
      </c>
      <c r="AH933" t="b">
        <v>0</v>
      </c>
      <c r="AI933" t="str">
        <f ca="1">IF(OR(Table1[[#This Row],[is_active]]="FALSE",Table1[[#This Row],[Days_Since_Last_Purchase]]&gt;90),"Churned","Active")</f>
        <v>Churned</v>
      </c>
    </row>
    <row r="934" spans="1:35" x14ac:dyDescent="0.25">
      <c r="A934" t="s">
        <v>1005</v>
      </c>
      <c r="B934" s="1">
        <v>44261</v>
      </c>
      <c r="C934" t="str">
        <f>TEXT(Table1[[#This Row],[signup_date]],"yyyy")</f>
        <v>2021</v>
      </c>
      <c r="D934" t="str">
        <f>TEXT(Table1[[#This Row],[signup_date]],"mmm")</f>
        <v>Mar</v>
      </c>
      <c r="E934" s="3">
        <v>44343</v>
      </c>
      <c r="F934" s="3">
        <v>44616</v>
      </c>
      <c r="G934" s="3" t="str">
        <f>TEXT(Table1[[#This Row],[last_purchase_date]],"yyyy")</f>
        <v>2022</v>
      </c>
      <c r="H934" s="2">
        <f ca="1">IFERROR(TODAY()-Table1[[#This Row],[signup_date]]," - ")</f>
        <v>1719</v>
      </c>
      <c r="I934" s="2">
        <f ca="1">IFERROR(TODAY()-Table1[[#This Row],[last_purchase_date]]," - ")</f>
        <v>1364</v>
      </c>
      <c r="J934" s="2">
        <f ca="1">IFERROR(1/Table1[[#This Row],[Days_Since_Last_Purchase]],0)</f>
        <v>7.3313782991202346E-4</v>
      </c>
      <c r="K934" s="3" t="str">
        <f t="shared" si="28"/>
        <v>Has Purchased</v>
      </c>
      <c r="L934">
        <v>2</v>
      </c>
      <c r="M934">
        <v>101.89</v>
      </c>
      <c r="N934">
        <v>50.95</v>
      </c>
      <c r="O934">
        <v>59.24</v>
      </c>
      <c r="P934" t="s">
        <v>59</v>
      </c>
      <c r="Q934" t="s">
        <v>104</v>
      </c>
      <c r="R934" t="s">
        <v>33</v>
      </c>
      <c r="S934">
        <v>46</v>
      </c>
      <c r="T934" t="s">
        <v>34</v>
      </c>
      <c r="U934" t="s">
        <v>55</v>
      </c>
      <c r="V934" t="s">
        <v>56</v>
      </c>
      <c r="W934" t="s">
        <v>36</v>
      </c>
      <c r="X934">
        <v>0</v>
      </c>
      <c r="Y934">
        <v>0</v>
      </c>
      <c r="Z934">
        <v>0</v>
      </c>
      <c r="AA934">
        <v>0</v>
      </c>
      <c r="AB934">
        <v>0</v>
      </c>
      <c r="AC934" s="3">
        <v>45387</v>
      </c>
      <c r="AD934" s="2" t="str">
        <f t="shared" si="29"/>
        <v>Contacted</v>
      </c>
      <c r="AE934">
        <v>0</v>
      </c>
      <c r="AF934" t="s">
        <v>73</v>
      </c>
      <c r="AG934" t="b">
        <v>1</v>
      </c>
      <c r="AH934" t="b">
        <v>0</v>
      </c>
      <c r="AI934" t="str">
        <f ca="1">IF(OR(Table1[[#This Row],[is_active]]="FALSE",Table1[[#This Row],[Days_Since_Last_Purchase]]&gt;90),"Churned","Active")</f>
        <v>Churned</v>
      </c>
    </row>
    <row r="935" spans="1:35" x14ac:dyDescent="0.25">
      <c r="A935" t="s">
        <v>1006</v>
      </c>
      <c r="B935" s="1">
        <v>45178</v>
      </c>
      <c r="C935" t="str">
        <f>TEXT(Table1[[#This Row],[signup_date]],"yyyy")</f>
        <v>2023</v>
      </c>
      <c r="D935" t="str">
        <f>TEXT(Table1[[#This Row],[signup_date]],"mmm")</f>
        <v>Sep</v>
      </c>
      <c r="E935" s="3" t="s">
        <v>2542</v>
      </c>
      <c r="F935" s="3" t="s">
        <v>2542</v>
      </c>
      <c r="G935" s="3" t="str">
        <f>TEXT(Table1[[#This Row],[last_purchase_date]],"yyyy")</f>
        <v>-</v>
      </c>
      <c r="H935" s="2">
        <f ca="1">IFERROR(TODAY()-Table1[[#This Row],[signup_date]]," - ")</f>
        <v>802</v>
      </c>
      <c r="I935" s="2" t="str">
        <f ca="1">IFERROR(TODAY()-Table1[[#This Row],[last_purchase_date]]," - ")</f>
        <v xml:space="preserve"> - </v>
      </c>
      <c r="J935" s="2">
        <f ca="1">IFERROR(1/Table1[[#This Row],[Days_Since_Last_Purchase]],0)</f>
        <v>0</v>
      </c>
      <c r="K935" s="3" t="str">
        <f t="shared" si="28"/>
        <v>Never Purchase</v>
      </c>
      <c r="L935">
        <v>0</v>
      </c>
      <c r="M935">
        <v>0</v>
      </c>
      <c r="N935">
        <v>0</v>
      </c>
      <c r="O935">
        <v>0</v>
      </c>
      <c r="P935" t="s">
        <v>87</v>
      </c>
      <c r="Q935" t="s">
        <v>62</v>
      </c>
      <c r="R935" t="s">
        <v>48</v>
      </c>
      <c r="S935">
        <v>36</v>
      </c>
      <c r="T935" t="s">
        <v>34</v>
      </c>
      <c r="U935" t="s">
        <v>82</v>
      </c>
      <c r="V935" t="s">
        <v>44</v>
      </c>
      <c r="W935" t="s">
        <v>51</v>
      </c>
      <c r="X935">
        <v>0</v>
      </c>
      <c r="Y935">
        <v>0</v>
      </c>
      <c r="Z935">
        <v>0</v>
      </c>
      <c r="AA935">
        <v>0</v>
      </c>
      <c r="AB935">
        <v>0</v>
      </c>
      <c r="AC935" s="3">
        <v>45926</v>
      </c>
      <c r="AD935" s="2" t="str">
        <f t="shared" si="29"/>
        <v>Contacted</v>
      </c>
      <c r="AE935">
        <v>0</v>
      </c>
      <c r="AF935" t="s">
        <v>38</v>
      </c>
      <c r="AG935" t="b">
        <v>1</v>
      </c>
      <c r="AH935" t="b">
        <v>0</v>
      </c>
      <c r="AI935" t="str">
        <f ca="1">IF(OR(Table1[[#This Row],[is_active]]="FALSE",Table1[[#This Row],[Days_Since_Last_Purchase]]&gt;90),"Churned","Active")</f>
        <v>Churned</v>
      </c>
    </row>
    <row r="936" spans="1:35" x14ac:dyDescent="0.25">
      <c r="A936" t="s">
        <v>1007</v>
      </c>
      <c r="B936" s="1">
        <v>44279</v>
      </c>
      <c r="C936" t="str">
        <f>TEXT(Table1[[#This Row],[signup_date]],"yyyy")</f>
        <v>2021</v>
      </c>
      <c r="D936" t="str">
        <f>TEXT(Table1[[#This Row],[signup_date]],"mmm")</f>
        <v>Mar</v>
      </c>
      <c r="E936" s="3">
        <v>44932</v>
      </c>
      <c r="F936" s="3">
        <v>45528</v>
      </c>
      <c r="G936" s="3" t="str">
        <f>TEXT(Table1[[#This Row],[last_purchase_date]],"yyyy")</f>
        <v>2024</v>
      </c>
      <c r="H936" s="2">
        <f ca="1">IFERROR(TODAY()-Table1[[#This Row],[signup_date]]," - ")</f>
        <v>1701</v>
      </c>
      <c r="I936" s="2">
        <f ca="1">IFERROR(TODAY()-Table1[[#This Row],[last_purchase_date]]," - ")</f>
        <v>452</v>
      </c>
      <c r="J936" s="2">
        <f ca="1">IFERROR(1/Table1[[#This Row],[Days_Since_Last_Purchase]],0)</f>
        <v>2.2123893805309734E-3</v>
      </c>
      <c r="K936" s="3" t="str">
        <f t="shared" si="28"/>
        <v>Has Purchased</v>
      </c>
      <c r="L936">
        <v>4</v>
      </c>
      <c r="M936">
        <v>277.32</v>
      </c>
      <c r="N936">
        <v>69.33</v>
      </c>
      <c r="O936">
        <v>115.43</v>
      </c>
      <c r="P936" t="s">
        <v>40</v>
      </c>
      <c r="Q936" t="s">
        <v>69</v>
      </c>
      <c r="R936" t="s">
        <v>33</v>
      </c>
      <c r="S936">
        <v>16</v>
      </c>
      <c r="T936" t="s">
        <v>49</v>
      </c>
      <c r="U936" t="s">
        <v>43</v>
      </c>
      <c r="V936" t="s">
        <v>44</v>
      </c>
      <c r="W936" t="s">
        <v>85</v>
      </c>
      <c r="X936">
        <v>0</v>
      </c>
      <c r="Y936">
        <v>0</v>
      </c>
      <c r="Z936">
        <v>0</v>
      </c>
      <c r="AA936">
        <v>0</v>
      </c>
      <c r="AB936">
        <v>2</v>
      </c>
      <c r="AC936" s="3">
        <v>45163</v>
      </c>
      <c r="AD936" s="2" t="str">
        <f t="shared" si="29"/>
        <v>Contacted</v>
      </c>
      <c r="AE936">
        <v>0</v>
      </c>
      <c r="AF936" t="s">
        <v>38</v>
      </c>
      <c r="AG936" t="b">
        <v>1</v>
      </c>
      <c r="AH936" t="b">
        <v>0</v>
      </c>
      <c r="AI936" t="str">
        <f ca="1">IF(OR(Table1[[#This Row],[is_active]]="FALSE",Table1[[#This Row],[Days_Since_Last_Purchase]]&gt;90),"Churned","Active")</f>
        <v>Churned</v>
      </c>
    </row>
    <row r="937" spans="1:35" x14ac:dyDescent="0.25">
      <c r="A937" t="s">
        <v>1008</v>
      </c>
      <c r="B937" s="1">
        <v>45154</v>
      </c>
      <c r="C937" t="str">
        <f>TEXT(Table1[[#This Row],[signup_date]],"yyyy")</f>
        <v>2023</v>
      </c>
      <c r="D937" t="str">
        <f>TEXT(Table1[[#This Row],[signup_date]],"mmm")</f>
        <v>Aug</v>
      </c>
      <c r="E937" s="3">
        <v>45865</v>
      </c>
      <c r="F937" s="3">
        <v>45900</v>
      </c>
      <c r="G937" s="3" t="str">
        <f>TEXT(Table1[[#This Row],[last_purchase_date]],"yyyy")</f>
        <v>2025</v>
      </c>
      <c r="H937" s="2">
        <f ca="1">IFERROR(TODAY()-Table1[[#This Row],[signup_date]]," - ")</f>
        <v>826</v>
      </c>
      <c r="I937" s="2">
        <f ca="1">IFERROR(TODAY()-Table1[[#This Row],[last_purchase_date]]," - ")</f>
        <v>80</v>
      </c>
      <c r="J937" s="2">
        <f ca="1">IFERROR(1/Table1[[#This Row],[Days_Since_Last_Purchase]],0)</f>
        <v>1.2500000000000001E-2</v>
      </c>
      <c r="K937" s="3" t="str">
        <f t="shared" si="28"/>
        <v>Has Purchased</v>
      </c>
      <c r="L937">
        <v>2</v>
      </c>
      <c r="M937">
        <v>105.88</v>
      </c>
      <c r="N937">
        <v>52.94</v>
      </c>
      <c r="O937">
        <v>0.5</v>
      </c>
      <c r="P937" t="s">
        <v>65</v>
      </c>
      <c r="Q937" t="s">
        <v>54</v>
      </c>
      <c r="R937" t="s">
        <v>48</v>
      </c>
      <c r="S937">
        <v>33</v>
      </c>
      <c r="T937" t="s">
        <v>34</v>
      </c>
      <c r="U937" t="s">
        <v>35</v>
      </c>
      <c r="V937" t="s">
        <v>67</v>
      </c>
      <c r="W937" t="s">
        <v>51</v>
      </c>
      <c r="X937">
        <v>0</v>
      </c>
      <c r="Y937">
        <v>0</v>
      </c>
      <c r="Z937">
        <v>0</v>
      </c>
      <c r="AA937">
        <v>0</v>
      </c>
      <c r="AB937">
        <v>0</v>
      </c>
      <c r="AC937" s="3">
        <v>45859</v>
      </c>
      <c r="AD937" s="2" t="str">
        <f t="shared" si="29"/>
        <v>Contacted</v>
      </c>
      <c r="AE937">
        <v>4</v>
      </c>
      <c r="AF937" t="s">
        <v>38</v>
      </c>
      <c r="AG937" t="b">
        <v>1</v>
      </c>
      <c r="AH937" t="b">
        <v>0</v>
      </c>
      <c r="AI937" t="str">
        <f ca="1">IF(OR(Table1[[#This Row],[is_active]]="FALSE",Table1[[#This Row],[Days_Since_Last_Purchase]]&gt;90),"Churned","Active")</f>
        <v>Active</v>
      </c>
    </row>
    <row r="938" spans="1:35" x14ac:dyDescent="0.25">
      <c r="A938" t="s">
        <v>1009</v>
      </c>
      <c r="B938" s="1">
        <v>44127</v>
      </c>
      <c r="C938" t="str">
        <f>TEXT(Table1[[#This Row],[signup_date]],"yyyy")</f>
        <v>2020</v>
      </c>
      <c r="D938" t="str">
        <f>TEXT(Table1[[#This Row],[signup_date]],"mmm")</f>
        <v>Oct</v>
      </c>
      <c r="E938" s="3">
        <v>44170</v>
      </c>
      <c r="F938" s="3">
        <v>44434</v>
      </c>
      <c r="G938" s="3" t="str">
        <f>TEXT(Table1[[#This Row],[last_purchase_date]],"yyyy")</f>
        <v>2021</v>
      </c>
      <c r="H938" s="2">
        <f ca="1">IFERROR(TODAY()-Table1[[#This Row],[signup_date]]," - ")</f>
        <v>1853</v>
      </c>
      <c r="I938" s="2">
        <f ca="1">IFERROR(TODAY()-Table1[[#This Row],[last_purchase_date]]," - ")</f>
        <v>1546</v>
      </c>
      <c r="J938" s="2">
        <f ca="1">IFERROR(1/Table1[[#This Row],[Days_Since_Last_Purchase]],0)</f>
        <v>6.4683053040103498E-4</v>
      </c>
      <c r="K938" s="3" t="str">
        <f t="shared" si="28"/>
        <v>Has Purchased</v>
      </c>
      <c r="L938">
        <v>3</v>
      </c>
      <c r="M938">
        <v>2.97</v>
      </c>
      <c r="N938">
        <v>0.99</v>
      </c>
      <c r="O938">
        <v>1.02</v>
      </c>
      <c r="P938" t="s">
        <v>40</v>
      </c>
      <c r="Q938" t="s">
        <v>62</v>
      </c>
      <c r="R938" t="s">
        <v>48</v>
      </c>
      <c r="S938">
        <v>25</v>
      </c>
      <c r="T938" t="s">
        <v>70</v>
      </c>
      <c r="U938" t="s">
        <v>43</v>
      </c>
      <c r="V938" t="s">
        <v>63</v>
      </c>
      <c r="W938" t="s">
        <v>85</v>
      </c>
      <c r="X938">
        <v>0</v>
      </c>
      <c r="Y938">
        <v>0</v>
      </c>
      <c r="Z938">
        <v>0</v>
      </c>
      <c r="AA938">
        <v>0</v>
      </c>
      <c r="AB938">
        <v>2</v>
      </c>
      <c r="AC938" s="3">
        <v>44880</v>
      </c>
      <c r="AD938" s="2" t="str">
        <f t="shared" si="29"/>
        <v>Contacted</v>
      </c>
      <c r="AE938">
        <v>0</v>
      </c>
      <c r="AF938" t="s">
        <v>52</v>
      </c>
      <c r="AG938" t="b">
        <v>1</v>
      </c>
      <c r="AH938" t="b">
        <v>0</v>
      </c>
      <c r="AI938" t="str">
        <f ca="1">IF(OR(Table1[[#This Row],[is_active]]="FALSE",Table1[[#This Row],[Days_Since_Last_Purchase]]&gt;90),"Churned","Active")</f>
        <v>Churned</v>
      </c>
    </row>
    <row r="939" spans="1:35" x14ac:dyDescent="0.25">
      <c r="A939" t="s">
        <v>1010</v>
      </c>
      <c r="B939" s="1">
        <v>45203</v>
      </c>
      <c r="C939" t="str">
        <f>TEXT(Table1[[#This Row],[signup_date]],"yyyy")</f>
        <v>2023</v>
      </c>
      <c r="D939" t="str">
        <f>TEXT(Table1[[#This Row],[signup_date]],"mmm")</f>
        <v>Oct</v>
      </c>
      <c r="E939" s="3">
        <v>45444</v>
      </c>
      <c r="F939" s="3">
        <v>45626</v>
      </c>
      <c r="G939" s="3" t="str">
        <f>TEXT(Table1[[#This Row],[last_purchase_date]],"yyyy")</f>
        <v>2024</v>
      </c>
      <c r="H939" s="2">
        <f ca="1">IFERROR(TODAY()-Table1[[#This Row],[signup_date]]," - ")</f>
        <v>777</v>
      </c>
      <c r="I939" s="2">
        <f ca="1">IFERROR(TODAY()-Table1[[#This Row],[last_purchase_date]]," - ")</f>
        <v>354</v>
      </c>
      <c r="J939" s="2">
        <f ca="1">IFERROR(1/Table1[[#This Row],[Days_Since_Last_Purchase]],0)</f>
        <v>2.8248587570621469E-3</v>
      </c>
      <c r="K939" s="3" t="str">
        <f t="shared" si="28"/>
        <v>Has Purchased</v>
      </c>
      <c r="L939">
        <v>1</v>
      </c>
      <c r="M939">
        <v>38.43</v>
      </c>
      <c r="N939">
        <v>38.43</v>
      </c>
      <c r="O939">
        <v>39.619999999999997</v>
      </c>
      <c r="P939" t="s">
        <v>31</v>
      </c>
      <c r="Q939" t="s">
        <v>88</v>
      </c>
      <c r="R939" t="s">
        <v>48</v>
      </c>
      <c r="S939">
        <v>36</v>
      </c>
      <c r="T939" t="s">
        <v>34</v>
      </c>
      <c r="U939" t="s">
        <v>35</v>
      </c>
      <c r="V939" t="s">
        <v>44</v>
      </c>
      <c r="W939" t="s">
        <v>72</v>
      </c>
      <c r="X939">
        <v>0</v>
      </c>
      <c r="Y939">
        <v>0</v>
      </c>
      <c r="Z939">
        <v>0</v>
      </c>
      <c r="AA939">
        <v>0</v>
      </c>
      <c r="AB939">
        <v>0</v>
      </c>
      <c r="AC939" s="3">
        <v>45815</v>
      </c>
      <c r="AD939" s="2" t="str">
        <f t="shared" si="29"/>
        <v>Contacted</v>
      </c>
      <c r="AE939">
        <v>4</v>
      </c>
      <c r="AF939" t="s">
        <v>38</v>
      </c>
      <c r="AG939" t="b">
        <v>1</v>
      </c>
      <c r="AH939" t="b">
        <v>0</v>
      </c>
      <c r="AI939" t="str">
        <f ca="1">IF(OR(Table1[[#This Row],[is_active]]="FALSE",Table1[[#This Row],[Days_Since_Last_Purchase]]&gt;90),"Churned","Active")</f>
        <v>Churned</v>
      </c>
    </row>
    <row r="940" spans="1:35" x14ac:dyDescent="0.25">
      <c r="A940" t="s">
        <v>1011</v>
      </c>
      <c r="B940" s="1">
        <v>45132</v>
      </c>
      <c r="C940" t="str">
        <f>TEXT(Table1[[#This Row],[signup_date]],"yyyy")</f>
        <v>2023</v>
      </c>
      <c r="D940" t="str">
        <f>TEXT(Table1[[#This Row],[signup_date]],"mmm")</f>
        <v>Jul</v>
      </c>
      <c r="E940" s="3">
        <v>45207</v>
      </c>
      <c r="F940" s="3">
        <v>45659</v>
      </c>
      <c r="G940" s="3" t="str">
        <f>TEXT(Table1[[#This Row],[last_purchase_date]],"yyyy")</f>
        <v>2025</v>
      </c>
      <c r="H940" s="2">
        <f ca="1">IFERROR(TODAY()-Table1[[#This Row],[signup_date]]," - ")</f>
        <v>848</v>
      </c>
      <c r="I940" s="2">
        <f ca="1">IFERROR(TODAY()-Table1[[#This Row],[last_purchase_date]]," - ")</f>
        <v>321</v>
      </c>
      <c r="J940" s="2">
        <f ca="1">IFERROR(1/Table1[[#This Row],[Days_Since_Last_Purchase]],0)</f>
        <v>3.1152647975077881E-3</v>
      </c>
      <c r="K940" s="3" t="str">
        <f t="shared" si="28"/>
        <v>Has Purchased</v>
      </c>
      <c r="L940">
        <v>4</v>
      </c>
      <c r="M940">
        <v>396.02</v>
      </c>
      <c r="N940">
        <v>99.01</v>
      </c>
      <c r="O940">
        <v>143.08000000000001</v>
      </c>
      <c r="P940" t="s">
        <v>40</v>
      </c>
      <c r="Q940" t="s">
        <v>32</v>
      </c>
      <c r="R940" t="s">
        <v>48</v>
      </c>
      <c r="S940">
        <v>27</v>
      </c>
      <c r="T940" t="s">
        <v>70</v>
      </c>
      <c r="U940" t="s">
        <v>43</v>
      </c>
      <c r="V940" t="s">
        <v>67</v>
      </c>
      <c r="W940" t="s">
        <v>96</v>
      </c>
      <c r="X940">
        <v>0</v>
      </c>
      <c r="Y940">
        <v>0</v>
      </c>
      <c r="Z940">
        <v>0</v>
      </c>
      <c r="AA940">
        <v>1</v>
      </c>
      <c r="AB940">
        <v>3</v>
      </c>
      <c r="AC940" s="3">
        <v>45406</v>
      </c>
      <c r="AD940" s="2" t="str">
        <f t="shared" si="29"/>
        <v>Contacted</v>
      </c>
      <c r="AE940">
        <v>0</v>
      </c>
      <c r="AF940" t="s">
        <v>38</v>
      </c>
      <c r="AG940" t="b">
        <v>1</v>
      </c>
      <c r="AH940" t="b">
        <v>0</v>
      </c>
      <c r="AI940" t="str">
        <f ca="1">IF(OR(Table1[[#This Row],[is_active]]="FALSE",Table1[[#This Row],[Days_Since_Last_Purchase]]&gt;90),"Churned","Active")</f>
        <v>Churned</v>
      </c>
    </row>
    <row r="941" spans="1:35" x14ac:dyDescent="0.25">
      <c r="A941" t="s">
        <v>1012</v>
      </c>
      <c r="B941" s="1">
        <v>44015</v>
      </c>
      <c r="C941" t="str">
        <f>TEXT(Table1[[#This Row],[signup_date]],"yyyy")</f>
        <v>2020</v>
      </c>
      <c r="D941" t="str">
        <f>TEXT(Table1[[#This Row],[signup_date]],"mmm")</f>
        <v>Jul</v>
      </c>
      <c r="E941" s="3">
        <v>45287</v>
      </c>
      <c r="F941" s="3">
        <v>45941</v>
      </c>
      <c r="G941" s="3" t="str">
        <f>TEXT(Table1[[#This Row],[last_purchase_date]],"yyyy")</f>
        <v>2025</v>
      </c>
      <c r="H941" s="2">
        <f ca="1">IFERROR(TODAY()-Table1[[#This Row],[signup_date]]," - ")</f>
        <v>1965</v>
      </c>
      <c r="I941" s="2">
        <f ca="1">IFERROR(TODAY()-Table1[[#This Row],[last_purchase_date]]," - ")</f>
        <v>39</v>
      </c>
      <c r="J941" s="2">
        <f ca="1">IFERROR(1/Table1[[#This Row],[Days_Since_Last_Purchase]],0)</f>
        <v>2.564102564102564E-2</v>
      </c>
      <c r="K941" s="3" t="str">
        <f t="shared" si="28"/>
        <v>Has Purchased</v>
      </c>
      <c r="L941">
        <v>3</v>
      </c>
      <c r="M941">
        <v>256.26</v>
      </c>
      <c r="N941">
        <v>85.42</v>
      </c>
      <c r="O941">
        <v>42.46</v>
      </c>
      <c r="P941" t="s">
        <v>59</v>
      </c>
      <c r="Q941" t="s">
        <v>32</v>
      </c>
      <c r="R941" t="s">
        <v>33</v>
      </c>
      <c r="S941">
        <v>24</v>
      </c>
      <c r="T941" t="s">
        <v>70</v>
      </c>
      <c r="U941" t="s">
        <v>90</v>
      </c>
      <c r="V941" t="s">
        <v>44</v>
      </c>
      <c r="W941" t="s">
        <v>100</v>
      </c>
      <c r="X941">
        <v>0</v>
      </c>
      <c r="Y941">
        <v>0</v>
      </c>
      <c r="Z941">
        <v>0</v>
      </c>
      <c r="AA941">
        <v>0</v>
      </c>
      <c r="AB941">
        <v>1</v>
      </c>
      <c r="AC941" s="3">
        <v>44460</v>
      </c>
      <c r="AD941" s="2" t="str">
        <f t="shared" si="29"/>
        <v>Contacted</v>
      </c>
      <c r="AE941">
        <v>5</v>
      </c>
      <c r="AF941" t="s">
        <v>38</v>
      </c>
      <c r="AG941" t="b">
        <v>1</v>
      </c>
      <c r="AH941" t="b">
        <v>1</v>
      </c>
      <c r="AI941" t="str">
        <f ca="1">IF(OR(Table1[[#This Row],[is_active]]="FALSE",Table1[[#This Row],[Days_Since_Last_Purchase]]&gt;90),"Churned","Active")</f>
        <v>Active</v>
      </c>
    </row>
    <row r="942" spans="1:35" x14ac:dyDescent="0.25">
      <c r="A942" t="s">
        <v>1013</v>
      </c>
      <c r="B942" s="1">
        <v>44831</v>
      </c>
      <c r="C942" t="str">
        <f>TEXT(Table1[[#This Row],[signup_date]],"yyyy")</f>
        <v>2022</v>
      </c>
      <c r="D942" t="str">
        <f>TEXT(Table1[[#This Row],[signup_date]],"mmm")</f>
        <v>Sep</v>
      </c>
      <c r="E942" s="3">
        <v>45896</v>
      </c>
      <c r="F942" s="3">
        <v>45937</v>
      </c>
      <c r="G942" s="3" t="str">
        <f>TEXT(Table1[[#This Row],[last_purchase_date]],"yyyy")</f>
        <v>2025</v>
      </c>
      <c r="H942" s="2">
        <f ca="1">IFERROR(TODAY()-Table1[[#This Row],[signup_date]]," - ")</f>
        <v>1149</v>
      </c>
      <c r="I942" s="2">
        <f ca="1">IFERROR(TODAY()-Table1[[#This Row],[last_purchase_date]]," - ")</f>
        <v>43</v>
      </c>
      <c r="J942" s="2">
        <f ca="1">IFERROR(1/Table1[[#This Row],[Days_Since_Last_Purchase]],0)</f>
        <v>2.3255813953488372E-2</v>
      </c>
      <c r="K942" s="3" t="str">
        <f t="shared" si="28"/>
        <v>Has Purchased</v>
      </c>
      <c r="L942">
        <v>1</v>
      </c>
      <c r="M942">
        <v>52.16</v>
      </c>
      <c r="N942">
        <v>52.16</v>
      </c>
      <c r="O942">
        <v>67.22</v>
      </c>
      <c r="P942" t="s">
        <v>87</v>
      </c>
      <c r="Q942" t="s">
        <v>69</v>
      </c>
      <c r="R942" t="s">
        <v>33</v>
      </c>
      <c r="S942">
        <v>35</v>
      </c>
      <c r="T942" t="s">
        <v>34</v>
      </c>
      <c r="U942" t="s">
        <v>50</v>
      </c>
      <c r="V942" t="s">
        <v>63</v>
      </c>
      <c r="W942" t="s">
        <v>45</v>
      </c>
      <c r="X942">
        <v>0</v>
      </c>
      <c r="Y942">
        <v>0</v>
      </c>
      <c r="Z942">
        <v>0</v>
      </c>
      <c r="AA942">
        <v>0</v>
      </c>
      <c r="AB942">
        <v>0</v>
      </c>
      <c r="AC942" s="3">
        <v>44979</v>
      </c>
      <c r="AD942" s="2" t="str">
        <f t="shared" si="29"/>
        <v>Contacted</v>
      </c>
      <c r="AE942">
        <v>0</v>
      </c>
      <c r="AF942" t="s">
        <v>52</v>
      </c>
      <c r="AG942" t="b">
        <v>1</v>
      </c>
      <c r="AH942" t="b">
        <v>0</v>
      </c>
      <c r="AI942" t="str">
        <f ca="1">IF(OR(Table1[[#This Row],[is_active]]="FALSE",Table1[[#This Row],[Days_Since_Last_Purchase]]&gt;90),"Churned","Active")</f>
        <v>Active</v>
      </c>
    </row>
    <row r="943" spans="1:35" x14ac:dyDescent="0.25">
      <c r="A943" t="s">
        <v>1014</v>
      </c>
      <c r="B943" s="1">
        <v>45028</v>
      </c>
      <c r="C943" t="str">
        <f>TEXT(Table1[[#This Row],[signup_date]],"yyyy")</f>
        <v>2023</v>
      </c>
      <c r="D943" t="str">
        <f>TEXT(Table1[[#This Row],[signup_date]],"mmm")</f>
        <v>Apr</v>
      </c>
      <c r="E943" s="3" t="s">
        <v>2542</v>
      </c>
      <c r="F943" s="3" t="s">
        <v>2542</v>
      </c>
      <c r="G943" s="3" t="str">
        <f>TEXT(Table1[[#This Row],[last_purchase_date]],"yyyy")</f>
        <v>-</v>
      </c>
      <c r="H943" s="2">
        <f ca="1">IFERROR(TODAY()-Table1[[#This Row],[signup_date]]," - ")</f>
        <v>952</v>
      </c>
      <c r="I943" s="2" t="str">
        <f ca="1">IFERROR(TODAY()-Table1[[#This Row],[last_purchase_date]]," - ")</f>
        <v xml:space="preserve"> - </v>
      </c>
      <c r="J943" s="2">
        <f ca="1">IFERROR(1/Table1[[#This Row],[Days_Since_Last_Purchase]],0)</f>
        <v>0</v>
      </c>
      <c r="K943" s="3" t="str">
        <f t="shared" si="28"/>
        <v>Never Purchase</v>
      </c>
      <c r="L943">
        <v>0</v>
      </c>
      <c r="M943">
        <v>0</v>
      </c>
      <c r="N943">
        <v>0</v>
      </c>
      <c r="O943">
        <v>0</v>
      </c>
      <c r="P943" t="s">
        <v>87</v>
      </c>
      <c r="Q943" t="s">
        <v>95</v>
      </c>
      <c r="R943" t="s">
        <v>48</v>
      </c>
      <c r="S943">
        <v>0</v>
      </c>
      <c r="T943" t="s">
        <v>80</v>
      </c>
      <c r="U943" t="s">
        <v>43</v>
      </c>
      <c r="V943" t="s">
        <v>56</v>
      </c>
      <c r="W943" t="s">
        <v>57</v>
      </c>
      <c r="X943">
        <v>0</v>
      </c>
      <c r="Y943">
        <v>1</v>
      </c>
      <c r="Z943">
        <v>0</v>
      </c>
      <c r="AA943">
        <v>0</v>
      </c>
      <c r="AB943">
        <v>0</v>
      </c>
      <c r="AC943" s="3">
        <v>45897</v>
      </c>
      <c r="AD943" s="2" t="str">
        <f t="shared" si="29"/>
        <v>Contacted</v>
      </c>
      <c r="AE943">
        <v>0</v>
      </c>
      <c r="AF943" t="s">
        <v>52</v>
      </c>
      <c r="AG943" t="b">
        <v>0</v>
      </c>
      <c r="AH943" t="b">
        <v>0</v>
      </c>
      <c r="AI943" t="str">
        <f ca="1">IF(OR(Table1[[#This Row],[is_active]]="FALSE",Table1[[#This Row],[Days_Since_Last_Purchase]]&gt;90),"Churned","Active")</f>
        <v>Churned</v>
      </c>
    </row>
    <row r="944" spans="1:35" x14ac:dyDescent="0.25">
      <c r="A944" t="s">
        <v>1015</v>
      </c>
      <c r="B944" s="1">
        <v>44506</v>
      </c>
      <c r="C944" t="str">
        <f>TEXT(Table1[[#This Row],[signup_date]],"yyyy")</f>
        <v>2021</v>
      </c>
      <c r="D944" t="str">
        <f>TEXT(Table1[[#This Row],[signup_date]],"mmm")</f>
        <v>Nov</v>
      </c>
      <c r="E944" s="3">
        <v>44705</v>
      </c>
      <c r="F944" s="3">
        <v>45546</v>
      </c>
      <c r="G944" s="3" t="str">
        <f>TEXT(Table1[[#This Row],[last_purchase_date]],"yyyy")</f>
        <v>2024</v>
      </c>
      <c r="H944" s="2">
        <f ca="1">IFERROR(TODAY()-Table1[[#This Row],[signup_date]]," - ")</f>
        <v>1474</v>
      </c>
      <c r="I944" s="2">
        <f ca="1">IFERROR(TODAY()-Table1[[#This Row],[last_purchase_date]]," - ")</f>
        <v>434</v>
      </c>
      <c r="J944" s="2">
        <f ca="1">IFERROR(1/Table1[[#This Row],[Days_Since_Last_Purchase]],0)</f>
        <v>2.304147465437788E-3</v>
      </c>
      <c r="K944" s="3" t="str">
        <f t="shared" si="28"/>
        <v>Has Purchased</v>
      </c>
      <c r="L944">
        <v>4</v>
      </c>
      <c r="M944">
        <v>218.13</v>
      </c>
      <c r="N944">
        <v>54.53</v>
      </c>
      <c r="O944">
        <v>0.5</v>
      </c>
      <c r="P944" t="s">
        <v>65</v>
      </c>
      <c r="Q944" t="s">
        <v>54</v>
      </c>
      <c r="R944" t="s">
        <v>48</v>
      </c>
      <c r="S944">
        <v>29</v>
      </c>
      <c r="T944" t="s">
        <v>70</v>
      </c>
      <c r="U944" t="s">
        <v>90</v>
      </c>
      <c r="V944" t="s">
        <v>56</v>
      </c>
      <c r="W944" t="s">
        <v>85</v>
      </c>
      <c r="X944">
        <v>1</v>
      </c>
      <c r="Y944">
        <v>0</v>
      </c>
      <c r="Z944">
        <v>0</v>
      </c>
      <c r="AA944">
        <v>1</v>
      </c>
      <c r="AB944">
        <v>1</v>
      </c>
      <c r="AC944" s="3">
        <v>45034</v>
      </c>
      <c r="AD944" s="2" t="str">
        <f t="shared" si="29"/>
        <v>Contacted</v>
      </c>
      <c r="AE944">
        <v>0</v>
      </c>
      <c r="AF944" t="s">
        <v>38</v>
      </c>
      <c r="AG944" t="b">
        <v>1</v>
      </c>
      <c r="AH944" t="b">
        <v>0</v>
      </c>
      <c r="AI944" t="str">
        <f ca="1">IF(OR(Table1[[#This Row],[is_active]]="FALSE",Table1[[#This Row],[Days_Since_Last_Purchase]]&gt;90),"Churned","Active")</f>
        <v>Churned</v>
      </c>
    </row>
    <row r="945" spans="1:35" x14ac:dyDescent="0.25">
      <c r="A945" t="s">
        <v>396</v>
      </c>
      <c r="B945" s="1">
        <v>44033</v>
      </c>
      <c r="C945" t="str">
        <f>TEXT(Table1[[#This Row],[signup_date]],"yyyy")</f>
        <v>2020</v>
      </c>
      <c r="D945" t="str">
        <f>TEXT(Table1[[#This Row],[signup_date]],"mmm")</f>
        <v>Jul</v>
      </c>
      <c r="E945" s="3">
        <v>45536</v>
      </c>
      <c r="F945" s="3" t="s">
        <v>2542</v>
      </c>
      <c r="G945" s="3" t="str">
        <f>TEXT(Table1[[#This Row],[last_purchase_date]],"yyyy")</f>
        <v>-</v>
      </c>
      <c r="H945" s="2">
        <f ca="1">IFERROR(TODAY()-Table1[[#This Row],[signup_date]]," - ")</f>
        <v>1947</v>
      </c>
      <c r="I945" s="2" t="str">
        <f ca="1">IFERROR(TODAY()-Table1[[#This Row],[last_purchase_date]]," - ")</f>
        <v xml:space="preserve"> - </v>
      </c>
      <c r="J945" s="2">
        <f ca="1">IFERROR(1/Table1[[#This Row],[Days_Since_Last_Purchase]],0)</f>
        <v>0</v>
      </c>
      <c r="K945" s="3" t="str">
        <f t="shared" si="28"/>
        <v>Has Purchased</v>
      </c>
      <c r="L945">
        <v>0</v>
      </c>
      <c r="M945">
        <v>0</v>
      </c>
      <c r="N945">
        <v>0</v>
      </c>
      <c r="O945">
        <v>0</v>
      </c>
      <c r="P945" t="s">
        <v>59</v>
      </c>
      <c r="Q945" t="s">
        <v>62</v>
      </c>
      <c r="R945" t="s">
        <v>42</v>
      </c>
      <c r="S945">
        <v>32</v>
      </c>
      <c r="T945" t="s">
        <v>34</v>
      </c>
      <c r="U945" t="s">
        <v>43</v>
      </c>
      <c r="V945" t="s">
        <v>35</v>
      </c>
      <c r="W945" t="s">
        <v>36</v>
      </c>
      <c r="X945">
        <v>0</v>
      </c>
      <c r="Y945">
        <v>0</v>
      </c>
      <c r="Z945">
        <v>0</v>
      </c>
      <c r="AA945">
        <v>0</v>
      </c>
      <c r="AB945">
        <v>0</v>
      </c>
      <c r="AC945" s="3">
        <v>45321</v>
      </c>
      <c r="AD945" s="2" t="str">
        <f t="shared" si="29"/>
        <v>Contacted</v>
      </c>
      <c r="AE945">
        <v>0</v>
      </c>
      <c r="AF945" t="s">
        <v>38</v>
      </c>
      <c r="AG945" t="b">
        <v>1</v>
      </c>
      <c r="AH945" t="b">
        <v>1</v>
      </c>
      <c r="AI945" t="str">
        <f ca="1">IF(OR(Table1[[#This Row],[is_active]]="FALSE",Table1[[#This Row],[Days_Since_Last_Purchase]]&gt;90),"Churned","Active")</f>
        <v>Churned</v>
      </c>
    </row>
    <row r="946" spans="1:35" x14ac:dyDescent="0.25">
      <c r="A946" t="s">
        <v>1016</v>
      </c>
      <c r="B946" s="1">
        <v>44473</v>
      </c>
      <c r="C946" t="str">
        <f>TEXT(Table1[[#This Row],[signup_date]],"yyyy")</f>
        <v>2021</v>
      </c>
      <c r="D946" t="str">
        <f>TEXT(Table1[[#This Row],[signup_date]],"mmm")</f>
        <v>Oct</v>
      </c>
      <c r="E946" s="3">
        <v>45373</v>
      </c>
      <c r="F946" s="3">
        <v>45482</v>
      </c>
      <c r="G946" s="3" t="str">
        <f>TEXT(Table1[[#This Row],[last_purchase_date]],"yyyy")</f>
        <v>2024</v>
      </c>
      <c r="H946" s="2">
        <f ca="1">IFERROR(TODAY()-Table1[[#This Row],[signup_date]]," - ")</f>
        <v>1507</v>
      </c>
      <c r="I946" s="2">
        <f ca="1">IFERROR(TODAY()-Table1[[#This Row],[last_purchase_date]]," - ")</f>
        <v>498</v>
      </c>
      <c r="J946" s="2">
        <f ca="1">IFERROR(1/Table1[[#This Row],[Days_Since_Last_Purchase]],0)</f>
        <v>2.008032128514056E-3</v>
      </c>
      <c r="K946" s="3" t="str">
        <f t="shared" si="28"/>
        <v>Has Purchased</v>
      </c>
      <c r="L946">
        <v>2</v>
      </c>
      <c r="M946">
        <v>162.22999999999999</v>
      </c>
      <c r="N946">
        <v>81.12</v>
      </c>
      <c r="O946">
        <v>152.96</v>
      </c>
      <c r="P946" t="s">
        <v>47</v>
      </c>
      <c r="Q946" t="s">
        <v>62</v>
      </c>
      <c r="R946" t="s">
        <v>33</v>
      </c>
      <c r="S946">
        <v>37</v>
      </c>
      <c r="T946" t="s">
        <v>34</v>
      </c>
      <c r="U946" t="s">
        <v>66</v>
      </c>
      <c r="V946" t="s">
        <v>56</v>
      </c>
      <c r="W946" t="s">
        <v>51</v>
      </c>
      <c r="X946">
        <v>1</v>
      </c>
      <c r="Y946">
        <v>0</v>
      </c>
      <c r="Z946">
        <v>0</v>
      </c>
      <c r="AA946">
        <v>0</v>
      </c>
      <c r="AB946">
        <v>1</v>
      </c>
      <c r="AC946" s="3">
        <v>45537</v>
      </c>
      <c r="AD946" s="2" t="str">
        <f t="shared" si="29"/>
        <v>Contacted</v>
      </c>
      <c r="AE946">
        <v>0</v>
      </c>
      <c r="AF946" t="s">
        <v>52</v>
      </c>
      <c r="AG946" t="b">
        <v>1</v>
      </c>
      <c r="AH946" t="b">
        <v>0</v>
      </c>
      <c r="AI946" t="str">
        <f ca="1">IF(OR(Table1[[#This Row],[is_active]]="FALSE",Table1[[#This Row],[Days_Since_Last_Purchase]]&gt;90),"Churned","Active")</f>
        <v>Churned</v>
      </c>
    </row>
    <row r="947" spans="1:35" x14ac:dyDescent="0.25">
      <c r="A947" t="s">
        <v>1017</v>
      </c>
      <c r="B947" s="1">
        <v>45049</v>
      </c>
      <c r="C947" t="str">
        <f>TEXT(Table1[[#This Row],[signup_date]],"yyyy")</f>
        <v>2023</v>
      </c>
      <c r="D947" t="str">
        <f>TEXT(Table1[[#This Row],[signup_date]],"mmm")</f>
        <v>May</v>
      </c>
      <c r="E947" s="3">
        <v>45532</v>
      </c>
      <c r="F947" s="3">
        <v>45542</v>
      </c>
      <c r="G947" s="3" t="str">
        <f>TEXT(Table1[[#This Row],[last_purchase_date]],"yyyy")</f>
        <v>2024</v>
      </c>
      <c r="H947" s="2">
        <f ca="1">IFERROR(TODAY()-Table1[[#This Row],[signup_date]]," - ")</f>
        <v>931</v>
      </c>
      <c r="I947" s="2">
        <f ca="1">IFERROR(TODAY()-Table1[[#This Row],[last_purchase_date]]," - ")</f>
        <v>438</v>
      </c>
      <c r="J947" s="2">
        <f ca="1">IFERROR(1/Table1[[#This Row],[Days_Since_Last_Purchase]],0)</f>
        <v>2.2831050228310501E-3</v>
      </c>
      <c r="K947" s="3" t="str">
        <f t="shared" si="28"/>
        <v>Has Purchased</v>
      </c>
      <c r="L947">
        <v>3</v>
      </c>
      <c r="M947">
        <v>58.07</v>
      </c>
      <c r="N947">
        <v>19.36</v>
      </c>
      <c r="O947">
        <v>9.67</v>
      </c>
      <c r="P947" t="s">
        <v>31</v>
      </c>
      <c r="Q947" t="s">
        <v>60</v>
      </c>
      <c r="R947" t="s">
        <v>33</v>
      </c>
      <c r="S947">
        <v>16</v>
      </c>
      <c r="T947" t="s">
        <v>49</v>
      </c>
      <c r="U947" t="s">
        <v>55</v>
      </c>
      <c r="V947" t="s">
        <v>44</v>
      </c>
      <c r="W947" t="s">
        <v>45</v>
      </c>
      <c r="X947">
        <v>0</v>
      </c>
      <c r="Y947">
        <v>0</v>
      </c>
      <c r="Z947">
        <v>0</v>
      </c>
      <c r="AA947">
        <v>2</v>
      </c>
      <c r="AB947">
        <v>0</v>
      </c>
      <c r="AC947" s="3">
        <v>45194</v>
      </c>
      <c r="AD947" s="2" t="str">
        <f t="shared" si="29"/>
        <v>Contacted</v>
      </c>
      <c r="AE947">
        <v>0</v>
      </c>
      <c r="AF947" t="s">
        <v>38</v>
      </c>
      <c r="AG947" t="b">
        <v>1</v>
      </c>
      <c r="AH947" t="b">
        <v>0</v>
      </c>
      <c r="AI947" t="str">
        <f ca="1">IF(OR(Table1[[#This Row],[is_active]]="FALSE",Table1[[#This Row],[Days_Since_Last_Purchase]]&gt;90),"Churned","Active")</f>
        <v>Churned</v>
      </c>
    </row>
    <row r="948" spans="1:35" x14ac:dyDescent="0.25">
      <c r="A948" t="s">
        <v>1018</v>
      </c>
      <c r="B948" s="1">
        <v>44662</v>
      </c>
      <c r="C948" t="str">
        <f>TEXT(Table1[[#This Row],[signup_date]],"yyyy")</f>
        <v>2022</v>
      </c>
      <c r="D948" t="str">
        <f>TEXT(Table1[[#This Row],[signup_date]],"mmm")</f>
        <v>Apr</v>
      </c>
      <c r="E948" s="3">
        <v>45324</v>
      </c>
      <c r="F948" s="3">
        <v>45403</v>
      </c>
      <c r="G948" s="3" t="str">
        <f>TEXT(Table1[[#This Row],[last_purchase_date]],"yyyy")</f>
        <v>2024</v>
      </c>
      <c r="H948" s="2">
        <f ca="1">IFERROR(TODAY()-Table1[[#This Row],[signup_date]]," - ")</f>
        <v>1318</v>
      </c>
      <c r="I948" s="2">
        <f ca="1">IFERROR(TODAY()-Table1[[#This Row],[last_purchase_date]]," - ")</f>
        <v>577</v>
      </c>
      <c r="J948" s="2">
        <f ca="1">IFERROR(1/Table1[[#This Row],[Days_Since_Last_Purchase]],0)</f>
        <v>1.7331022530329288E-3</v>
      </c>
      <c r="K948" s="3" t="str">
        <f t="shared" si="28"/>
        <v>Has Purchased</v>
      </c>
      <c r="L948">
        <v>3</v>
      </c>
      <c r="M948">
        <v>170.83</v>
      </c>
      <c r="N948">
        <v>56.94</v>
      </c>
      <c r="O948">
        <v>0.5</v>
      </c>
      <c r="P948" t="s">
        <v>40</v>
      </c>
      <c r="Q948" t="s">
        <v>88</v>
      </c>
      <c r="R948" t="s">
        <v>48</v>
      </c>
      <c r="S948">
        <v>46</v>
      </c>
      <c r="T948" t="s">
        <v>34</v>
      </c>
      <c r="U948" t="s">
        <v>50</v>
      </c>
      <c r="V948" t="s">
        <v>67</v>
      </c>
      <c r="W948" t="s">
        <v>45</v>
      </c>
      <c r="X948">
        <v>0</v>
      </c>
      <c r="Y948">
        <v>0</v>
      </c>
      <c r="Z948">
        <v>0</v>
      </c>
      <c r="AA948">
        <v>0</v>
      </c>
      <c r="AB948">
        <v>1</v>
      </c>
      <c r="AC948" s="2" t="s">
        <v>2542</v>
      </c>
      <c r="AD948" s="2" t="str">
        <f t="shared" si="29"/>
        <v>Never Contacted</v>
      </c>
      <c r="AE948">
        <v>0</v>
      </c>
      <c r="AF948" t="s">
        <v>38</v>
      </c>
      <c r="AG948" t="b">
        <v>0</v>
      </c>
      <c r="AH948" t="b">
        <v>0</v>
      </c>
      <c r="AI948" t="str">
        <f ca="1">IF(OR(Table1[[#This Row],[is_active]]="FALSE",Table1[[#This Row],[Days_Since_Last_Purchase]]&gt;90),"Churned","Active")</f>
        <v>Churned</v>
      </c>
    </row>
    <row r="949" spans="1:35" x14ac:dyDescent="0.25">
      <c r="A949" t="s">
        <v>1019</v>
      </c>
      <c r="B949" s="1">
        <v>44466</v>
      </c>
      <c r="C949" t="str">
        <f>TEXT(Table1[[#This Row],[signup_date]],"yyyy")</f>
        <v>2021</v>
      </c>
      <c r="D949" t="str">
        <f>TEXT(Table1[[#This Row],[signup_date]],"mmm")</f>
        <v>Sep</v>
      </c>
      <c r="E949" s="3" t="s">
        <v>2542</v>
      </c>
      <c r="F949" s="3" t="s">
        <v>2542</v>
      </c>
      <c r="G949" s="3" t="str">
        <f>TEXT(Table1[[#This Row],[last_purchase_date]],"yyyy")</f>
        <v>-</v>
      </c>
      <c r="H949" s="2">
        <f ca="1">IFERROR(TODAY()-Table1[[#This Row],[signup_date]]," - ")</f>
        <v>1514</v>
      </c>
      <c r="I949" s="2" t="str">
        <f ca="1">IFERROR(TODAY()-Table1[[#This Row],[last_purchase_date]]," - ")</f>
        <v xml:space="preserve"> - </v>
      </c>
      <c r="J949" s="2">
        <f ca="1">IFERROR(1/Table1[[#This Row],[Days_Since_Last_Purchase]],0)</f>
        <v>0</v>
      </c>
      <c r="K949" s="3" t="str">
        <f t="shared" si="28"/>
        <v>Never Purchase</v>
      </c>
      <c r="L949">
        <v>0</v>
      </c>
      <c r="M949">
        <v>0</v>
      </c>
      <c r="N949">
        <v>0</v>
      </c>
      <c r="O949">
        <v>0</v>
      </c>
      <c r="P949" t="s">
        <v>59</v>
      </c>
      <c r="Q949" t="s">
        <v>41</v>
      </c>
      <c r="R949" t="s">
        <v>42</v>
      </c>
      <c r="S949">
        <v>0</v>
      </c>
      <c r="T949" t="s">
        <v>80</v>
      </c>
      <c r="U949" t="s">
        <v>50</v>
      </c>
      <c r="V949" t="s">
        <v>67</v>
      </c>
      <c r="W949" t="s">
        <v>36</v>
      </c>
      <c r="X949">
        <v>0</v>
      </c>
      <c r="Y949">
        <v>0</v>
      </c>
      <c r="Z949">
        <v>0</v>
      </c>
      <c r="AA949">
        <v>0</v>
      </c>
      <c r="AB949">
        <v>0</v>
      </c>
      <c r="AC949" s="2" t="s">
        <v>2542</v>
      </c>
      <c r="AD949" s="2" t="str">
        <f t="shared" si="29"/>
        <v>Never Contacted</v>
      </c>
      <c r="AE949">
        <v>0</v>
      </c>
      <c r="AF949" t="s">
        <v>73</v>
      </c>
      <c r="AG949" t="b">
        <v>1</v>
      </c>
      <c r="AH949" t="b">
        <v>0</v>
      </c>
      <c r="AI949" t="str">
        <f ca="1">IF(OR(Table1[[#This Row],[is_active]]="FALSE",Table1[[#This Row],[Days_Since_Last_Purchase]]&gt;90),"Churned","Active")</f>
        <v>Churned</v>
      </c>
    </row>
    <row r="950" spans="1:35" x14ac:dyDescent="0.25">
      <c r="A950" t="s">
        <v>1020</v>
      </c>
      <c r="B950" s="1">
        <v>45569</v>
      </c>
      <c r="C950" t="str">
        <f>TEXT(Table1[[#This Row],[signup_date]],"yyyy")</f>
        <v>2024</v>
      </c>
      <c r="D950" t="str">
        <f>TEXT(Table1[[#This Row],[signup_date]],"mmm")</f>
        <v>Oct</v>
      </c>
      <c r="E950" s="3">
        <v>45799</v>
      </c>
      <c r="F950" s="3">
        <v>45803</v>
      </c>
      <c r="G950" s="3" t="str">
        <f>TEXT(Table1[[#This Row],[last_purchase_date]],"yyyy")</f>
        <v>2025</v>
      </c>
      <c r="H950" s="2">
        <f ca="1">IFERROR(TODAY()-Table1[[#This Row],[signup_date]]," - ")</f>
        <v>411</v>
      </c>
      <c r="I950" s="2">
        <f ca="1">IFERROR(TODAY()-Table1[[#This Row],[last_purchase_date]]," - ")</f>
        <v>177</v>
      </c>
      <c r="J950" s="2">
        <f ca="1">IFERROR(1/Table1[[#This Row],[Days_Since_Last_Purchase]],0)</f>
        <v>5.6497175141242938E-3</v>
      </c>
      <c r="K950" s="3" t="str">
        <f t="shared" si="28"/>
        <v>Has Purchased</v>
      </c>
      <c r="L950">
        <v>2</v>
      </c>
      <c r="M950">
        <v>147.79</v>
      </c>
      <c r="N950">
        <v>73.900000000000006</v>
      </c>
      <c r="O950">
        <v>90.75</v>
      </c>
      <c r="P950" t="s">
        <v>59</v>
      </c>
      <c r="Q950" t="s">
        <v>76</v>
      </c>
      <c r="R950" t="s">
        <v>42</v>
      </c>
      <c r="S950">
        <v>30</v>
      </c>
      <c r="T950" t="s">
        <v>70</v>
      </c>
      <c r="U950" t="s">
        <v>82</v>
      </c>
      <c r="V950" t="s">
        <v>35</v>
      </c>
      <c r="W950" t="s">
        <v>45</v>
      </c>
      <c r="X950">
        <v>0</v>
      </c>
      <c r="Y950">
        <v>0</v>
      </c>
      <c r="Z950">
        <v>0</v>
      </c>
      <c r="AA950">
        <v>0</v>
      </c>
      <c r="AB950">
        <v>1</v>
      </c>
      <c r="AC950" s="3">
        <v>45843</v>
      </c>
      <c r="AD950" s="2" t="str">
        <f t="shared" si="29"/>
        <v>Contacted</v>
      </c>
      <c r="AE950">
        <v>0</v>
      </c>
      <c r="AF950" t="s">
        <v>73</v>
      </c>
      <c r="AG950" t="b">
        <v>1</v>
      </c>
      <c r="AH950" t="b">
        <v>1</v>
      </c>
      <c r="AI950" t="str">
        <f ca="1">IF(OR(Table1[[#This Row],[is_active]]="FALSE",Table1[[#This Row],[Days_Since_Last_Purchase]]&gt;90),"Churned","Active")</f>
        <v>Churned</v>
      </c>
    </row>
    <row r="951" spans="1:35" x14ac:dyDescent="0.25">
      <c r="A951" t="s">
        <v>1021</v>
      </c>
      <c r="B951" s="1">
        <v>44064</v>
      </c>
      <c r="C951" t="str">
        <f>TEXT(Table1[[#This Row],[signup_date]],"yyyy")</f>
        <v>2020</v>
      </c>
      <c r="D951" t="str">
        <f>TEXT(Table1[[#This Row],[signup_date]],"mmm")</f>
        <v>Aug</v>
      </c>
      <c r="E951" s="3">
        <v>45397</v>
      </c>
      <c r="F951" s="3">
        <v>45474</v>
      </c>
      <c r="G951" s="3" t="str">
        <f>TEXT(Table1[[#This Row],[last_purchase_date]],"yyyy")</f>
        <v>2024</v>
      </c>
      <c r="H951" s="2">
        <f ca="1">IFERROR(TODAY()-Table1[[#This Row],[signup_date]]," - ")</f>
        <v>1916</v>
      </c>
      <c r="I951" s="2">
        <f ca="1">IFERROR(TODAY()-Table1[[#This Row],[last_purchase_date]]," - ")</f>
        <v>506</v>
      </c>
      <c r="J951" s="2">
        <f ca="1">IFERROR(1/Table1[[#This Row],[Days_Since_Last_Purchase]],0)</f>
        <v>1.976284584980237E-3</v>
      </c>
      <c r="K951" s="3" t="str">
        <f t="shared" si="28"/>
        <v>Has Purchased</v>
      </c>
      <c r="L951">
        <v>2</v>
      </c>
      <c r="M951">
        <v>112.4</v>
      </c>
      <c r="N951">
        <v>56.2</v>
      </c>
      <c r="O951">
        <v>81.52</v>
      </c>
      <c r="P951" t="s">
        <v>87</v>
      </c>
      <c r="Q951" t="s">
        <v>62</v>
      </c>
      <c r="R951" t="s">
        <v>48</v>
      </c>
      <c r="S951">
        <v>28</v>
      </c>
      <c r="T951" t="s">
        <v>70</v>
      </c>
      <c r="U951" t="s">
        <v>35</v>
      </c>
      <c r="V951" t="s">
        <v>67</v>
      </c>
      <c r="W951" t="s">
        <v>45</v>
      </c>
      <c r="X951">
        <v>1</v>
      </c>
      <c r="Y951">
        <v>0</v>
      </c>
      <c r="Z951">
        <v>0</v>
      </c>
      <c r="AA951">
        <v>0</v>
      </c>
      <c r="AB951">
        <v>1</v>
      </c>
      <c r="AC951" s="3">
        <v>45206</v>
      </c>
      <c r="AD951" s="2" t="str">
        <f t="shared" si="29"/>
        <v>Contacted</v>
      </c>
      <c r="AE951">
        <v>0</v>
      </c>
      <c r="AF951" t="s">
        <v>52</v>
      </c>
      <c r="AG951" t="b">
        <v>1</v>
      </c>
      <c r="AH951" t="b">
        <v>1</v>
      </c>
      <c r="AI951" t="str">
        <f ca="1">IF(OR(Table1[[#This Row],[is_active]]="FALSE",Table1[[#This Row],[Days_Since_Last_Purchase]]&gt;90),"Churned","Active")</f>
        <v>Churned</v>
      </c>
    </row>
    <row r="952" spans="1:35" x14ac:dyDescent="0.25">
      <c r="A952" t="s">
        <v>1022</v>
      </c>
      <c r="B952" s="1">
        <v>45380</v>
      </c>
      <c r="C952" t="str">
        <f>TEXT(Table1[[#This Row],[signup_date]],"yyyy")</f>
        <v>2024</v>
      </c>
      <c r="D952" t="str">
        <f>TEXT(Table1[[#This Row],[signup_date]],"mmm")</f>
        <v>Mar</v>
      </c>
      <c r="E952" s="3">
        <v>45684</v>
      </c>
      <c r="F952" s="3" t="s">
        <v>2542</v>
      </c>
      <c r="G952" s="3" t="str">
        <f>TEXT(Table1[[#This Row],[last_purchase_date]],"yyyy")</f>
        <v>-</v>
      </c>
      <c r="H952" s="2">
        <f ca="1">IFERROR(TODAY()-Table1[[#This Row],[signup_date]]," - ")</f>
        <v>600</v>
      </c>
      <c r="I952" s="2" t="str">
        <f ca="1">IFERROR(TODAY()-Table1[[#This Row],[last_purchase_date]]," - ")</f>
        <v xml:space="preserve"> - </v>
      </c>
      <c r="J952" s="2">
        <f ca="1">IFERROR(1/Table1[[#This Row],[Days_Since_Last_Purchase]],0)</f>
        <v>0</v>
      </c>
      <c r="K952" s="3" t="str">
        <f t="shared" si="28"/>
        <v>Has Purchased</v>
      </c>
      <c r="L952">
        <v>0</v>
      </c>
      <c r="M952">
        <v>0</v>
      </c>
      <c r="N952">
        <v>0</v>
      </c>
      <c r="O952">
        <v>0</v>
      </c>
      <c r="P952" t="s">
        <v>65</v>
      </c>
      <c r="Q952" t="s">
        <v>76</v>
      </c>
      <c r="R952" t="s">
        <v>48</v>
      </c>
      <c r="S952">
        <v>30</v>
      </c>
      <c r="T952" t="s">
        <v>70</v>
      </c>
      <c r="U952" t="s">
        <v>66</v>
      </c>
      <c r="V952" t="s">
        <v>35</v>
      </c>
      <c r="W952" t="s">
        <v>51</v>
      </c>
      <c r="X952">
        <v>0</v>
      </c>
      <c r="Y952">
        <v>0</v>
      </c>
      <c r="Z952">
        <v>0</v>
      </c>
      <c r="AA952">
        <v>0</v>
      </c>
      <c r="AB952">
        <v>0</v>
      </c>
      <c r="AC952" s="2" t="s">
        <v>2542</v>
      </c>
      <c r="AD952" s="2" t="str">
        <f t="shared" si="29"/>
        <v>Never Contacted</v>
      </c>
      <c r="AE952">
        <v>0</v>
      </c>
      <c r="AF952" t="s">
        <v>38</v>
      </c>
      <c r="AG952" t="b">
        <v>1</v>
      </c>
      <c r="AH952" t="b">
        <v>0</v>
      </c>
      <c r="AI952" t="str">
        <f ca="1">IF(OR(Table1[[#This Row],[is_active]]="FALSE",Table1[[#This Row],[Days_Since_Last_Purchase]]&gt;90),"Churned","Active")</f>
        <v>Churned</v>
      </c>
    </row>
    <row r="953" spans="1:35" x14ac:dyDescent="0.25">
      <c r="A953" t="s">
        <v>1023</v>
      </c>
      <c r="B953" s="1">
        <v>45044</v>
      </c>
      <c r="C953" t="str">
        <f>TEXT(Table1[[#This Row],[signup_date]],"yyyy")</f>
        <v>2023</v>
      </c>
      <c r="D953" t="str">
        <f>TEXT(Table1[[#This Row],[signup_date]],"mmm")</f>
        <v>Apr</v>
      </c>
      <c r="E953" s="3">
        <v>45653</v>
      </c>
      <c r="F953" s="3">
        <v>45859</v>
      </c>
      <c r="G953" s="3" t="str">
        <f>TEXT(Table1[[#This Row],[last_purchase_date]],"yyyy")</f>
        <v>2025</v>
      </c>
      <c r="H953" s="2">
        <f ca="1">IFERROR(TODAY()-Table1[[#This Row],[signup_date]]," - ")</f>
        <v>936</v>
      </c>
      <c r="I953" s="2">
        <f ca="1">IFERROR(TODAY()-Table1[[#This Row],[last_purchase_date]]," - ")</f>
        <v>121</v>
      </c>
      <c r="J953" s="2">
        <f ca="1">IFERROR(1/Table1[[#This Row],[Days_Since_Last_Purchase]],0)</f>
        <v>8.2644628099173556E-3</v>
      </c>
      <c r="K953" s="3" t="str">
        <f t="shared" si="28"/>
        <v>Has Purchased</v>
      </c>
      <c r="L953">
        <v>3</v>
      </c>
      <c r="M953">
        <v>94.25</v>
      </c>
      <c r="N953">
        <v>31.42</v>
      </c>
      <c r="O953">
        <v>19.059999999999999</v>
      </c>
      <c r="P953" t="s">
        <v>40</v>
      </c>
      <c r="Q953" t="s">
        <v>80</v>
      </c>
      <c r="R953" t="s">
        <v>48</v>
      </c>
      <c r="S953">
        <v>26</v>
      </c>
      <c r="T953" t="s">
        <v>70</v>
      </c>
      <c r="U953" t="s">
        <v>35</v>
      </c>
      <c r="V953" t="s">
        <v>44</v>
      </c>
      <c r="W953" t="s">
        <v>72</v>
      </c>
      <c r="X953">
        <v>0</v>
      </c>
      <c r="Y953">
        <v>0</v>
      </c>
      <c r="Z953">
        <v>0</v>
      </c>
      <c r="AA953">
        <v>0</v>
      </c>
      <c r="AB953">
        <v>0</v>
      </c>
      <c r="AC953" s="3">
        <v>45560</v>
      </c>
      <c r="AD953" s="2" t="str">
        <f t="shared" si="29"/>
        <v>Contacted</v>
      </c>
      <c r="AE953">
        <v>0</v>
      </c>
      <c r="AF953" t="s">
        <v>38</v>
      </c>
      <c r="AG953" t="b">
        <v>0</v>
      </c>
      <c r="AH953" t="b">
        <v>0</v>
      </c>
      <c r="AI953" t="str">
        <f ca="1">IF(OR(Table1[[#This Row],[is_active]]="FALSE",Table1[[#This Row],[Days_Since_Last_Purchase]]&gt;90),"Churned","Active")</f>
        <v>Churned</v>
      </c>
    </row>
    <row r="954" spans="1:35" x14ac:dyDescent="0.25">
      <c r="A954" t="s">
        <v>1024</v>
      </c>
      <c r="B954" s="1">
        <v>44551</v>
      </c>
      <c r="C954" t="str">
        <f>TEXT(Table1[[#This Row],[signup_date]],"yyyy")</f>
        <v>2021</v>
      </c>
      <c r="D954" t="str">
        <f>TEXT(Table1[[#This Row],[signup_date]],"mmm")</f>
        <v>Dec</v>
      </c>
      <c r="E954" s="3">
        <v>45152</v>
      </c>
      <c r="F954" s="3">
        <v>45547</v>
      </c>
      <c r="G954" s="3" t="str">
        <f>TEXT(Table1[[#This Row],[last_purchase_date]],"yyyy")</f>
        <v>2024</v>
      </c>
      <c r="H954" s="2">
        <f ca="1">IFERROR(TODAY()-Table1[[#This Row],[signup_date]]," - ")</f>
        <v>1429</v>
      </c>
      <c r="I954" s="2">
        <f ca="1">IFERROR(TODAY()-Table1[[#This Row],[last_purchase_date]]," - ")</f>
        <v>433</v>
      </c>
      <c r="J954" s="2">
        <f ca="1">IFERROR(1/Table1[[#This Row],[Days_Since_Last_Purchase]],0)</f>
        <v>2.3094688221709007E-3</v>
      </c>
      <c r="K954" s="3" t="str">
        <f t="shared" si="28"/>
        <v>Has Purchased</v>
      </c>
      <c r="L954">
        <v>2</v>
      </c>
      <c r="M954">
        <v>22.26</v>
      </c>
      <c r="N954">
        <v>11.13</v>
      </c>
      <c r="O954">
        <v>11.01</v>
      </c>
      <c r="P954" t="s">
        <v>87</v>
      </c>
      <c r="Q954" t="s">
        <v>76</v>
      </c>
      <c r="R954" t="s">
        <v>48</v>
      </c>
      <c r="S954">
        <v>26</v>
      </c>
      <c r="T954" t="s">
        <v>70</v>
      </c>
      <c r="U954" t="s">
        <v>55</v>
      </c>
      <c r="V954" t="s">
        <v>35</v>
      </c>
      <c r="W954" t="s">
        <v>72</v>
      </c>
      <c r="X954">
        <v>0</v>
      </c>
      <c r="Y954">
        <v>0</v>
      </c>
      <c r="Z954">
        <v>0</v>
      </c>
      <c r="AA954">
        <v>0</v>
      </c>
      <c r="AB954">
        <v>1</v>
      </c>
      <c r="AC954" s="3">
        <v>44622</v>
      </c>
      <c r="AD954" s="2" t="str">
        <f t="shared" si="29"/>
        <v>Contacted</v>
      </c>
      <c r="AE954">
        <v>0</v>
      </c>
      <c r="AF954" t="s">
        <v>52</v>
      </c>
      <c r="AG954" t="b">
        <v>1</v>
      </c>
      <c r="AH954" t="b">
        <v>0</v>
      </c>
      <c r="AI954" t="str">
        <f ca="1">IF(OR(Table1[[#This Row],[is_active]]="FALSE",Table1[[#This Row],[Days_Since_Last_Purchase]]&gt;90),"Churned","Active")</f>
        <v>Churned</v>
      </c>
    </row>
    <row r="955" spans="1:35" x14ac:dyDescent="0.25">
      <c r="A955" t="s">
        <v>1025</v>
      </c>
      <c r="B955" s="1">
        <v>44464</v>
      </c>
      <c r="C955" t="str">
        <f>TEXT(Table1[[#This Row],[signup_date]],"yyyy")</f>
        <v>2021</v>
      </c>
      <c r="D955" t="str">
        <f>TEXT(Table1[[#This Row],[signup_date]],"mmm")</f>
        <v>Sep</v>
      </c>
      <c r="E955" s="3">
        <v>45126</v>
      </c>
      <c r="F955" s="3">
        <v>45787</v>
      </c>
      <c r="G955" s="3" t="str">
        <f>TEXT(Table1[[#This Row],[last_purchase_date]],"yyyy")</f>
        <v>2025</v>
      </c>
      <c r="H955" s="2">
        <f ca="1">IFERROR(TODAY()-Table1[[#This Row],[signup_date]]," - ")</f>
        <v>1516</v>
      </c>
      <c r="I955" s="2">
        <f ca="1">IFERROR(TODAY()-Table1[[#This Row],[last_purchase_date]]," - ")</f>
        <v>193</v>
      </c>
      <c r="J955" s="2">
        <f ca="1">IFERROR(1/Table1[[#This Row],[Days_Since_Last_Purchase]],0)</f>
        <v>5.1813471502590676E-3</v>
      </c>
      <c r="K955" s="3" t="str">
        <f t="shared" si="28"/>
        <v>Has Purchased</v>
      </c>
      <c r="L955">
        <v>1</v>
      </c>
      <c r="M955">
        <v>27.34</v>
      </c>
      <c r="N955">
        <v>27.34</v>
      </c>
      <c r="O955">
        <v>29.48</v>
      </c>
      <c r="P955" t="s">
        <v>59</v>
      </c>
      <c r="Q955" t="s">
        <v>95</v>
      </c>
      <c r="R955" t="s">
        <v>48</v>
      </c>
      <c r="S955">
        <v>29</v>
      </c>
      <c r="T955" t="s">
        <v>70</v>
      </c>
      <c r="U955" t="s">
        <v>50</v>
      </c>
      <c r="V955" t="s">
        <v>63</v>
      </c>
      <c r="W955" t="s">
        <v>72</v>
      </c>
      <c r="X955">
        <v>1</v>
      </c>
      <c r="Y955">
        <v>0</v>
      </c>
      <c r="Z955">
        <v>0</v>
      </c>
      <c r="AA955">
        <v>0</v>
      </c>
      <c r="AB955">
        <v>1</v>
      </c>
      <c r="AC955" s="3">
        <v>44959</v>
      </c>
      <c r="AD955" s="2" t="str">
        <f t="shared" si="29"/>
        <v>Contacted</v>
      </c>
      <c r="AE955">
        <v>10</v>
      </c>
      <c r="AF955" t="s">
        <v>38</v>
      </c>
      <c r="AG955" t="b">
        <v>0</v>
      </c>
      <c r="AH955" t="b">
        <v>0</v>
      </c>
      <c r="AI955" t="str">
        <f ca="1">IF(OR(Table1[[#This Row],[is_active]]="FALSE",Table1[[#This Row],[Days_Since_Last_Purchase]]&gt;90),"Churned","Active")</f>
        <v>Churned</v>
      </c>
    </row>
    <row r="956" spans="1:35" x14ac:dyDescent="0.25">
      <c r="A956" t="s">
        <v>1026</v>
      </c>
      <c r="B956" s="1">
        <v>44962</v>
      </c>
      <c r="C956" t="str">
        <f>TEXT(Table1[[#This Row],[signup_date]],"yyyy")</f>
        <v>2023</v>
      </c>
      <c r="D956" t="str">
        <f>TEXT(Table1[[#This Row],[signup_date]],"mmm")</f>
        <v>Feb</v>
      </c>
      <c r="E956" s="3">
        <v>45610</v>
      </c>
      <c r="F956" s="3">
        <v>45940</v>
      </c>
      <c r="G956" s="3" t="str">
        <f>TEXT(Table1[[#This Row],[last_purchase_date]],"yyyy")</f>
        <v>2025</v>
      </c>
      <c r="H956" s="2">
        <f ca="1">IFERROR(TODAY()-Table1[[#This Row],[signup_date]]," - ")</f>
        <v>1018</v>
      </c>
      <c r="I956" s="2">
        <f ca="1">IFERROR(TODAY()-Table1[[#This Row],[last_purchase_date]]," - ")</f>
        <v>40</v>
      </c>
      <c r="J956" s="2">
        <f ca="1">IFERROR(1/Table1[[#This Row],[Days_Since_Last_Purchase]],0)</f>
        <v>2.5000000000000001E-2</v>
      </c>
      <c r="K956" s="3" t="str">
        <f t="shared" si="28"/>
        <v>Has Purchased</v>
      </c>
      <c r="L956">
        <v>6</v>
      </c>
      <c r="M956">
        <v>477.14</v>
      </c>
      <c r="N956">
        <v>79.52</v>
      </c>
      <c r="O956">
        <v>140.82</v>
      </c>
      <c r="P956" t="s">
        <v>31</v>
      </c>
      <c r="Q956" t="s">
        <v>62</v>
      </c>
      <c r="R956" t="s">
        <v>42</v>
      </c>
      <c r="S956">
        <v>34</v>
      </c>
      <c r="T956" t="s">
        <v>34</v>
      </c>
      <c r="U956" t="s">
        <v>66</v>
      </c>
      <c r="V956" t="s">
        <v>63</v>
      </c>
      <c r="W956" t="s">
        <v>51</v>
      </c>
      <c r="X956">
        <v>0</v>
      </c>
      <c r="Y956">
        <v>0</v>
      </c>
      <c r="Z956">
        <v>0</v>
      </c>
      <c r="AA956">
        <v>0</v>
      </c>
      <c r="AB956">
        <v>3</v>
      </c>
      <c r="AC956" s="3">
        <v>45406</v>
      </c>
      <c r="AD956" s="2" t="str">
        <f t="shared" si="29"/>
        <v>Contacted</v>
      </c>
      <c r="AE956">
        <v>0</v>
      </c>
      <c r="AF956" t="s">
        <v>73</v>
      </c>
      <c r="AG956" t="b">
        <v>1</v>
      </c>
      <c r="AH956" t="b">
        <v>0</v>
      </c>
      <c r="AI956" t="str">
        <f ca="1">IF(OR(Table1[[#This Row],[is_active]]="FALSE",Table1[[#This Row],[Days_Since_Last_Purchase]]&gt;90),"Churned","Active")</f>
        <v>Active</v>
      </c>
    </row>
    <row r="957" spans="1:35" x14ac:dyDescent="0.25">
      <c r="A957" t="s">
        <v>1027</v>
      </c>
      <c r="B957" s="1">
        <v>45288</v>
      </c>
      <c r="C957" t="str">
        <f>TEXT(Table1[[#This Row],[signup_date]],"yyyy")</f>
        <v>2023</v>
      </c>
      <c r="D957" t="str">
        <f>TEXT(Table1[[#This Row],[signup_date]],"mmm")</f>
        <v>Dec</v>
      </c>
      <c r="E957" s="3">
        <v>45521</v>
      </c>
      <c r="F957" s="3">
        <v>45716</v>
      </c>
      <c r="G957" s="3" t="str">
        <f>TEXT(Table1[[#This Row],[last_purchase_date]],"yyyy")</f>
        <v>2025</v>
      </c>
      <c r="H957" s="2">
        <f ca="1">IFERROR(TODAY()-Table1[[#This Row],[signup_date]]," - ")</f>
        <v>692</v>
      </c>
      <c r="I957" s="2">
        <f ca="1">IFERROR(TODAY()-Table1[[#This Row],[last_purchase_date]]," - ")</f>
        <v>264</v>
      </c>
      <c r="J957" s="2">
        <f ca="1">IFERROR(1/Table1[[#This Row],[Days_Since_Last_Purchase]],0)</f>
        <v>3.787878787878788E-3</v>
      </c>
      <c r="K957" s="3" t="str">
        <f t="shared" si="28"/>
        <v>Has Purchased</v>
      </c>
      <c r="L957">
        <v>5</v>
      </c>
      <c r="M957">
        <v>125.22</v>
      </c>
      <c r="N957">
        <v>25.04</v>
      </c>
      <c r="O957">
        <v>19.059999999999999</v>
      </c>
      <c r="P957" t="s">
        <v>65</v>
      </c>
      <c r="Q957" t="s">
        <v>32</v>
      </c>
      <c r="R957" t="s">
        <v>33</v>
      </c>
      <c r="S957">
        <v>22</v>
      </c>
      <c r="T957" t="s">
        <v>70</v>
      </c>
      <c r="U957" t="s">
        <v>82</v>
      </c>
      <c r="V957" t="s">
        <v>63</v>
      </c>
      <c r="W957" t="s">
        <v>57</v>
      </c>
      <c r="X957">
        <v>0</v>
      </c>
      <c r="Y957">
        <v>0</v>
      </c>
      <c r="Z957">
        <v>0</v>
      </c>
      <c r="AA957">
        <v>2</v>
      </c>
      <c r="AB957">
        <v>1</v>
      </c>
      <c r="AC957" s="3">
        <v>45744</v>
      </c>
      <c r="AD957" s="2" t="str">
        <f t="shared" si="29"/>
        <v>Contacted</v>
      </c>
      <c r="AE957">
        <v>4</v>
      </c>
      <c r="AF957" t="s">
        <v>38</v>
      </c>
      <c r="AG957" t="b">
        <v>0</v>
      </c>
      <c r="AH957" t="b">
        <v>0</v>
      </c>
      <c r="AI957" t="str">
        <f ca="1">IF(OR(Table1[[#This Row],[is_active]]="FALSE",Table1[[#This Row],[Days_Since_Last_Purchase]]&gt;90),"Churned","Active")</f>
        <v>Churned</v>
      </c>
    </row>
    <row r="958" spans="1:35" x14ac:dyDescent="0.25">
      <c r="A958" t="s">
        <v>1028</v>
      </c>
      <c r="B958" s="1">
        <v>45096</v>
      </c>
      <c r="C958" t="str">
        <f>TEXT(Table1[[#This Row],[signup_date]],"yyyy")</f>
        <v>2023</v>
      </c>
      <c r="D958" t="str">
        <f>TEXT(Table1[[#This Row],[signup_date]],"mmm")</f>
        <v>Jun</v>
      </c>
      <c r="E958" s="3">
        <v>45259</v>
      </c>
      <c r="F958" s="3">
        <v>45287</v>
      </c>
      <c r="G958" s="3" t="str">
        <f>TEXT(Table1[[#This Row],[last_purchase_date]],"yyyy")</f>
        <v>2023</v>
      </c>
      <c r="H958" s="2">
        <f ca="1">IFERROR(TODAY()-Table1[[#This Row],[signup_date]]," - ")</f>
        <v>884</v>
      </c>
      <c r="I958" s="2">
        <f ca="1">IFERROR(TODAY()-Table1[[#This Row],[last_purchase_date]]," - ")</f>
        <v>693</v>
      </c>
      <c r="J958" s="2">
        <f ca="1">IFERROR(1/Table1[[#This Row],[Days_Since_Last_Purchase]],0)</f>
        <v>1.443001443001443E-3</v>
      </c>
      <c r="K958" s="3" t="str">
        <f t="shared" si="28"/>
        <v>Has Purchased</v>
      </c>
      <c r="L958">
        <v>5</v>
      </c>
      <c r="M958">
        <v>515.9</v>
      </c>
      <c r="N958">
        <v>103.18</v>
      </c>
      <c r="O958">
        <v>79.05</v>
      </c>
      <c r="P958" t="s">
        <v>65</v>
      </c>
      <c r="Q958" t="s">
        <v>60</v>
      </c>
      <c r="R958" t="s">
        <v>48</v>
      </c>
      <c r="S958">
        <v>27</v>
      </c>
      <c r="T958" t="s">
        <v>70</v>
      </c>
      <c r="U958" t="s">
        <v>50</v>
      </c>
      <c r="V958" t="s">
        <v>44</v>
      </c>
      <c r="W958" t="s">
        <v>72</v>
      </c>
      <c r="X958">
        <v>1</v>
      </c>
      <c r="Y958">
        <v>0</v>
      </c>
      <c r="Z958">
        <v>0</v>
      </c>
      <c r="AA958">
        <v>0</v>
      </c>
      <c r="AB958">
        <v>2</v>
      </c>
      <c r="AC958" s="3">
        <v>45468</v>
      </c>
      <c r="AD958" s="2" t="str">
        <f t="shared" si="29"/>
        <v>Contacted</v>
      </c>
      <c r="AE958">
        <v>0</v>
      </c>
      <c r="AF958" t="s">
        <v>38</v>
      </c>
      <c r="AG958" t="b">
        <v>1</v>
      </c>
      <c r="AH958" t="b">
        <v>1</v>
      </c>
      <c r="AI958" t="str">
        <f ca="1">IF(OR(Table1[[#This Row],[is_active]]="FALSE",Table1[[#This Row],[Days_Since_Last_Purchase]]&gt;90),"Churned","Active")</f>
        <v>Churned</v>
      </c>
    </row>
    <row r="959" spans="1:35" x14ac:dyDescent="0.25">
      <c r="A959" t="s">
        <v>1029</v>
      </c>
      <c r="B959" s="1">
        <v>44262</v>
      </c>
      <c r="C959" t="str">
        <f>TEXT(Table1[[#This Row],[signup_date]],"yyyy")</f>
        <v>2021</v>
      </c>
      <c r="D959" t="str">
        <f>TEXT(Table1[[#This Row],[signup_date]],"mmm")</f>
        <v>Mar</v>
      </c>
      <c r="E959" s="3" t="s">
        <v>2542</v>
      </c>
      <c r="F959" s="3" t="s">
        <v>2542</v>
      </c>
      <c r="G959" s="3" t="str">
        <f>TEXT(Table1[[#This Row],[last_purchase_date]],"yyyy")</f>
        <v>-</v>
      </c>
      <c r="H959" s="2">
        <f ca="1">IFERROR(TODAY()-Table1[[#This Row],[signup_date]]," - ")</f>
        <v>1718</v>
      </c>
      <c r="I959" s="2" t="str">
        <f ca="1">IFERROR(TODAY()-Table1[[#This Row],[last_purchase_date]]," - ")</f>
        <v xml:space="preserve"> - </v>
      </c>
      <c r="J959" s="2">
        <f ca="1">IFERROR(1/Table1[[#This Row],[Days_Since_Last_Purchase]],0)</f>
        <v>0</v>
      </c>
      <c r="K959" s="3" t="str">
        <f t="shared" si="28"/>
        <v>Never Purchase</v>
      </c>
      <c r="L959">
        <v>0</v>
      </c>
      <c r="M959">
        <v>0</v>
      </c>
      <c r="N959">
        <v>0</v>
      </c>
      <c r="O959">
        <v>0</v>
      </c>
      <c r="P959" t="s">
        <v>65</v>
      </c>
      <c r="Q959" t="s">
        <v>41</v>
      </c>
      <c r="R959" t="s">
        <v>33</v>
      </c>
      <c r="S959">
        <v>38</v>
      </c>
      <c r="T959" t="s">
        <v>34</v>
      </c>
      <c r="U959" t="s">
        <v>50</v>
      </c>
      <c r="V959" t="s">
        <v>67</v>
      </c>
      <c r="W959" t="s">
        <v>57</v>
      </c>
      <c r="X959">
        <v>0</v>
      </c>
      <c r="Y959">
        <v>0</v>
      </c>
      <c r="Z959">
        <v>0</v>
      </c>
      <c r="AA959">
        <v>0</v>
      </c>
      <c r="AB959">
        <v>0</v>
      </c>
      <c r="AC959" s="3">
        <v>44851</v>
      </c>
      <c r="AD959" s="2" t="str">
        <f t="shared" si="29"/>
        <v>Contacted</v>
      </c>
      <c r="AE959">
        <v>7</v>
      </c>
      <c r="AF959" t="s">
        <v>52</v>
      </c>
      <c r="AG959" t="b">
        <v>1</v>
      </c>
      <c r="AH959" t="b">
        <v>0</v>
      </c>
      <c r="AI959" t="str">
        <f ca="1">IF(OR(Table1[[#This Row],[is_active]]="FALSE",Table1[[#This Row],[Days_Since_Last_Purchase]]&gt;90),"Churned","Active")</f>
        <v>Churned</v>
      </c>
    </row>
    <row r="960" spans="1:35" x14ac:dyDescent="0.25">
      <c r="A960" t="s">
        <v>1030</v>
      </c>
      <c r="B960" s="1">
        <v>43850</v>
      </c>
      <c r="C960" t="str">
        <f>TEXT(Table1[[#This Row],[signup_date]],"yyyy")</f>
        <v>2020</v>
      </c>
      <c r="D960" t="str">
        <f>TEXT(Table1[[#This Row],[signup_date]],"mmm")</f>
        <v>Jan</v>
      </c>
      <c r="E960" s="3">
        <v>43990</v>
      </c>
      <c r="F960" s="3">
        <v>45216</v>
      </c>
      <c r="G960" s="3" t="str">
        <f>TEXT(Table1[[#This Row],[last_purchase_date]],"yyyy")</f>
        <v>2023</v>
      </c>
      <c r="H960" s="2">
        <f ca="1">IFERROR(TODAY()-Table1[[#This Row],[signup_date]]," - ")</f>
        <v>2130</v>
      </c>
      <c r="I960" s="2">
        <f ca="1">IFERROR(TODAY()-Table1[[#This Row],[last_purchase_date]]," - ")</f>
        <v>764</v>
      </c>
      <c r="J960" s="2">
        <f ca="1">IFERROR(1/Table1[[#This Row],[Days_Since_Last_Purchase]],0)</f>
        <v>1.3089005235602095E-3</v>
      </c>
      <c r="K960" s="3" t="str">
        <f t="shared" si="28"/>
        <v>Has Purchased</v>
      </c>
      <c r="L960">
        <v>2</v>
      </c>
      <c r="M960">
        <v>113.59</v>
      </c>
      <c r="N960">
        <v>56.8</v>
      </c>
      <c r="O960">
        <v>108.57</v>
      </c>
      <c r="P960" t="s">
        <v>40</v>
      </c>
      <c r="Q960" t="s">
        <v>54</v>
      </c>
      <c r="R960" t="s">
        <v>48</v>
      </c>
      <c r="S960">
        <v>41</v>
      </c>
      <c r="T960" t="s">
        <v>34</v>
      </c>
      <c r="U960" t="s">
        <v>82</v>
      </c>
      <c r="V960" t="s">
        <v>56</v>
      </c>
      <c r="W960" t="s">
        <v>45</v>
      </c>
      <c r="X960">
        <v>0</v>
      </c>
      <c r="Y960">
        <v>2</v>
      </c>
      <c r="Z960">
        <v>0</v>
      </c>
      <c r="AA960">
        <v>0</v>
      </c>
      <c r="AB960">
        <v>1</v>
      </c>
      <c r="AC960" s="2" t="s">
        <v>2542</v>
      </c>
      <c r="AD960" s="2" t="str">
        <f t="shared" si="29"/>
        <v>Never Contacted</v>
      </c>
      <c r="AE960">
        <v>2</v>
      </c>
      <c r="AF960" t="s">
        <v>73</v>
      </c>
      <c r="AG960" t="b">
        <v>1</v>
      </c>
      <c r="AH960" t="b">
        <v>0</v>
      </c>
      <c r="AI960" t="str">
        <f ca="1">IF(OR(Table1[[#This Row],[is_active]]="FALSE",Table1[[#This Row],[Days_Since_Last_Purchase]]&gt;90),"Churned","Active")</f>
        <v>Churned</v>
      </c>
    </row>
    <row r="961" spans="1:35" x14ac:dyDescent="0.25">
      <c r="A961" t="s">
        <v>1031</v>
      </c>
      <c r="B961" s="1">
        <v>44473</v>
      </c>
      <c r="C961" t="str">
        <f>TEXT(Table1[[#This Row],[signup_date]],"yyyy")</f>
        <v>2021</v>
      </c>
      <c r="D961" t="str">
        <f>TEXT(Table1[[#This Row],[signup_date]],"mmm")</f>
        <v>Oct</v>
      </c>
      <c r="E961" s="3">
        <v>45794</v>
      </c>
      <c r="F961" s="3">
        <v>45917</v>
      </c>
      <c r="G961" s="3" t="str">
        <f>TEXT(Table1[[#This Row],[last_purchase_date]],"yyyy")</f>
        <v>2025</v>
      </c>
      <c r="H961" s="2">
        <f ca="1">IFERROR(TODAY()-Table1[[#This Row],[signup_date]]," - ")</f>
        <v>1507</v>
      </c>
      <c r="I961" s="2">
        <f ca="1">IFERROR(TODAY()-Table1[[#This Row],[last_purchase_date]]," - ")</f>
        <v>63</v>
      </c>
      <c r="J961" s="2">
        <f ca="1">IFERROR(1/Table1[[#This Row],[Days_Since_Last_Purchase]],0)</f>
        <v>1.5873015873015872E-2</v>
      </c>
      <c r="K961" s="3" t="str">
        <f t="shared" si="28"/>
        <v>Has Purchased</v>
      </c>
      <c r="L961">
        <v>2</v>
      </c>
      <c r="M961">
        <v>194.37</v>
      </c>
      <c r="N961">
        <v>97.19</v>
      </c>
      <c r="O961">
        <v>90.48</v>
      </c>
      <c r="P961" t="s">
        <v>65</v>
      </c>
      <c r="Q961" t="s">
        <v>76</v>
      </c>
      <c r="R961" t="s">
        <v>42</v>
      </c>
      <c r="S961">
        <v>25</v>
      </c>
      <c r="T961" t="s">
        <v>70</v>
      </c>
      <c r="U961" t="s">
        <v>66</v>
      </c>
      <c r="V961" t="s">
        <v>35</v>
      </c>
      <c r="W961" t="s">
        <v>85</v>
      </c>
      <c r="X961">
        <v>0</v>
      </c>
      <c r="Y961">
        <v>1</v>
      </c>
      <c r="Z961">
        <v>0</v>
      </c>
      <c r="AA961">
        <v>0</v>
      </c>
      <c r="AB961">
        <v>0</v>
      </c>
      <c r="AC961" s="3">
        <v>45299</v>
      </c>
      <c r="AD961" s="2" t="str">
        <f t="shared" si="29"/>
        <v>Contacted</v>
      </c>
      <c r="AE961">
        <v>0</v>
      </c>
      <c r="AF961" t="s">
        <v>38</v>
      </c>
      <c r="AG961" t="b">
        <v>1</v>
      </c>
      <c r="AH961" t="b">
        <v>1</v>
      </c>
      <c r="AI961" t="str">
        <f ca="1">IF(OR(Table1[[#This Row],[is_active]]="FALSE",Table1[[#This Row],[Days_Since_Last_Purchase]]&gt;90),"Churned","Active")</f>
        <v>Active</v>
      </c>
    </row>
    <row r="962" spans="1:35" x14ac:dyDescent="0.25">
      <c r="A962" t="s">
        <v>1032</v>
      </c>
      <c r="B962" s="1">
        <v>45173</v>
      </c>
      <c r="C962" t="str">
        <f>TEXT(Table1[[#This Row],[signup_date]],"yyyy")</f>
        <v>2023</v>
      </c>
      <c r="D962" t="str">
        <f>TEXT(Table1[[#This Row],[signup_date]],"mmm")</f>
        <v>Sep</v>
      </c>
      <c r="E962" s="3">
        <v>45765</v>
      </c>
      <c r="F962" s="3">
        <v>45783</v>
      </c>
      <c r="G962" s="3" t="str">
        <f>TEXT(Table1[[#This Row],[last_purchase_date]],"yyyy")</f>
        <v>2025</v>
      </c>
      <c r="H962" s="2">
        <f ca="1">IFERROR(TODAY()-Table1[[#This Row],[signup_date]]," - ")</f>
        <v>807</v>
      </c>
      <c r="I962" s="2">
        <f ca="1">IFERROR(TODAY()-Table1[[#This Row],[last_purchase_date]]," - ")</f>
        <v>197</v>
      </c>
      <c r="J962" s="2">
        <f ca="1">IFERROR(1/Table1[[#This Row],[Days_Since_Last_Purchase]],0)</f>
        <v>5.076142131979695E-3</v>
      </c>
      <c r="K962" s="3" t="str">
        <f t="shared" ref="K962:K1025" si="30">IF(E962="-","Never Purchase","Has Purchased")</f>
        <v>Has Purchased</v>
      </c>
      <c r="L962">
        <v>5</v>
      </c>
      <c r="M962">
        <v>198.01</v>
      </c>
      <c r="N962">
        <v>39.6</v>
      </c>
      <c r="O962">
        <v>48.1</v>
      </c>
      <c r="P962" t="s">
        <v>40</v>
      </c>
      <c r="Q962" t="s">
        <v>32</v>
      </c>
      <c r="R962" t="s">
        <v>33</v>
      </c>
      <c r="S962">
        <v>22</v>
      </c>
      <c r="T962" t="s">
        <v>70</v>
      </c>
      <c r="U962" t="s">
        <v>55</v>
      </c>
      <c r="V962" t="s">
        <v>35</v>
      </c>
      <c r="W962" t="s">
        <v>45</v>
      </c>
      <c r="X962">
        <v>1</v>
      </c>
      <c r="Y962">
        <v>0</v>
      </c>
      <c r="Z962">
        <v>1</v>
      </c>
      <c r="AA962">
        <v>0</v>
      </c>
      <c r="AB962">
        <v>3</v>
      </c>
      <c r="AC962" s="2" t="s">
        <v>2542</v>
      </c>
      <c r="AD962" s="2" t="str">
        <f t="shared" si="29"/>
        <v>Never Contacted</v>
      </c>
      <c r="AE962">
        <v>0</v>
      </c>
      <c r="AF962" t="s">
        <v>38</v>
      </c>
      <c r="AG962" t="b">
        <v>1</v>
      </c>
      <c r="AH962" t="b">
        <v>0</v>
      </c>
      <c r="AI962" t="str">
        <f ca="1">IF(OR(Table1[[#This Row],[is_active]]="FALSE",Table1[[#This Row],[Days_Since_Last_Purchase]]&gt;90),"Churned","Active")</f>
        <v>Churned</v>
      </c>
    </row>
    <row r="963" spans="1:35" x14ac:dyDescent="0.25">
      <c r="A963" t="s">
        <v>1033</v>
      </c>
      <c r="B963" s="1">
        <v>44030</v>
      </c>
      <c r="C963" t="str">
        <f>TEXT(Table1[[#This Row],[signup_date]],"yyyy")</f>
        <v>2020</v>
      </c>
      <c r="D963" t="str">
        <f>TEXT(Table1[[#This Row],[signup_date]],"mmm")</f>
        <v>Jul</v>
      </c>
      <c r="E963" s="3">
        <v>44522</v>
      </c>
      <c r="F963" s="3">
        <v>45466</v>
      </c>
      <c r="G963" s="3" t="str">
        <f>TEXT(Table1[[#This Row],[last_purchase_date]],"yyyy")</f>
        <v>2024</v>
      </c>
      <c r="H963" s="2">
        <f ca="1">IFERROR(TODAY()-Table1[[#This Row],[signup_date]]," - ")</f>
        <v>1950</v>
      </c>
      <c r="I963" s="2">
        <f ca="1">IFERROR(TODAY()-Table1[[#This Row],[last_purchase_date]]," - ")</f>
        <v>514</v>
      </c>
      <c r="J963" s="2">
        <f ca="1">IFERROR(1/Table1[[#This Row],[Days_Since_Last_Purchase]],0)</f>
        <v>1.9455252918287938E-3</v>
      </c>
      <c r="K963" s="3" t="str">
        <f t="shared" si="30"/>
        <v>Has Purchased</v>
      </c>
      <c r="L963">
        <v>4</v>
      </c>
      <c r="M963">
        <v>207.11</v>
      </c>
      <c r="N963">
        <v>51.78</v>
      </c>
      <c r="O963">
        <v>47.76</v>
      </c>
      <c r="P963" t="s">
        <v>65</v>
      </c>
      <c r="Q963" t="s">
        <v>69</v>
      </c>
      <c r="R963" t="s">
        <v>48</v>
      </c>
      <c r="S963">
        <v>16</v>
      </c>
      <c r="T963" t="s">
        <v>49</v>
      </c>
      <c r="U963" t="s">
        <v>90</v>
      </c>
      <c r="V963" t="s">
        <v>56</v>
      </c>
      <c r="W963" t="s">
        <v>45</v>
      </c>
      <c r="X963">
        <v>0</v>
      </c>
      <c r="Y963">
        <v>0</v>
      </c>
      <c r="Z963">
        <v>0</v>
      </c>
      <c r="AA963">
        <v>0</v>
      </c>
      <c r="AB963">
        <v>1</v>
      </c>
      <c r="AC963" s="3">
        <v>44558</v>
      </c>
      <c r="AD963" s="2" t="str">
        <f t="shared" ref="AD963:AD1026" si="31">IF(AC963="-","Never Contacted","Contacted")</f>
        <v>Contacted</v>
      </c>
      <c r="AE963">
        <v>0</v>
      </c>
      <c r="AF963" t="s">
        <v>52</v>
      </c>
      <c r="AG963" t="b">
        <v>1</v>
      </c>
      <c r="AH963" t="b">
        <v>0</v>
      </c>
      <c r="AI963" t="str">
        <f ca="1">IF(OR(Table1[[#This Row],[is_active]]="FALSE",Table1[[#This Row],[Days_Since_Last_Purchase]]&gt;90),"Churned","Active")</f>
        <v>Churned</v>
      </c>
    </row>
    <row r="964" spans="1:35" x14ac:dyDescent="0.25">
      <c r="A964" t="s">
        <v>1034</v>
      </c>
      <c r="B964" s="1">
        <v>45064</v>
      </c>
      <c r="C964" t="str">
        <f>TEXT(Table1[[#This Row],[signup_date]],"yyyy")</f>
        <v>2023</v>
      </c>
      <c r="D964" t="str">
        <f>TEXT(Table1[[#This Row],[signup_date]],"mmm")</f>
        <v>May</v>
      </c>
      <c r="E964" s="3">
        <v>45597</v>
      </c>
      <c r="F964" s="3">
        <v>45688</v>
      </c>
      <c r="G964" s="3" t="str">
        <f>TEXT(Table1[[#This Row],[last_purchase_date]],"yyyy")</f>
        <v>2025</v>
      </c>
      <c r="H964" s="2">
        <f ca="1">IFERROR(TODAY()-Table1[[#This Row],[signup_date]]," - ")</f>
        <v>916</v>
      </c>
      <c r="I964" s="2">
        <f ca="1">IFERROR(TODAY()-Table1[[#This Row],[last_purchase_date]]," - ")</f>
        <v>292</v>
      </c>
      <c r="J964" s="2">
        <f ca="1">IFERROR(1/Table1[[#This Row],[Days_Since_Last_Purchase]],0)</f>
        <v>3.4246575342465752E-3</v>
      </c>
      <c r="K964" s="3" t="str">
        <f t="shared" si="30"/>
        <v>Has Purchased</v>
      </c>
      <c r="L964">
        <v>6</v>
      </c>
      <c r="M964">
        <v>657.92</v>
      </c>
      <c r="N964">
        <v>109.65</v>
      </c>
      <c r="O964">
        <v>98.09</v>
      </c>
      <c r="P964" t="s">
        <v>40</v>
      </c>
      <c r="Q964" t="s">
        <v>95</v>
      </c>
      <c r="R964" t="s">
        <v>42</v>
      </c>
      <c r="S964">
        <v>20</v>
      </c>
      <c r="T964" t="s">
        <v>70</v>
      </c>
      <c r="U964" t="s">
        <v>50</v>
      </c>
      <c r="V964" t="s">
        <v>44</v>
      </c>
      <c r="W964" t="s">
        <v>85</v>
      </c>
      <c r="X964">
        <v>0</v>
      </c>
      <c r="Y964">
        <v>0</v>
      </c>
      <c r="Z964">
        <v>0</v>
      </c>
      <c r="AA964">
        <v>1</v>
      </c>
      <c r="AB964">
        <v>1</v>
      </c>
      <c r="AC964" s="3">
        <v>45887</v>
      </c>
      <c r="AD964" s="2" t="str">
        <f t="shared" si="31"/>
        <v>Contacted</v>
      </c>
      <c r="AE964">
        <v>6</v>
      </c>
      <c r="AF964" t="s">
        <v>38</v>
      </c>
      <c r="AG964" t="b">
        <v>1</v>
      </c>
      <c r="AH964" t="b">
        <v>1</v>
      </c>
      <c r="AI964" t="str">
        <f ca="1">IF(OR(Table1[[#This Row],[is_active]]="FALSE",Table1[[#This Row],[Days_Since_Last_Purchase]]&gt;90),"Churned","Active")</f>
        <v>Churned</v>
      </c>
    </row>
    <row r="965" spans="1:35" x14ac:dyDescent="0.25">
      <c r="A965" t="s">
        <v>1035</v>
      </c>
      <c r="B965" s="1">
        <v>44066</v>
      </c>
      <c r="C965" t="str">
        <f>TEXT(Table1[[#This Row],[signup_date]],"yyyy")</f>
        <v>2020</v>
      </c>
      <c r="D965" t="str">
        <f>TEXT(Table1[[#This Row],[signup_date]],"mmm")</f>
        <v>Aug</v>
      </c>
      <c r="E965" s="3">
        <v>45250</v>
      </c>
      <c r="F965" s="3">
        <v>45311</v>
      </c>
      <c r="G965" s="3" t="str">
        <f>TEXT(Table1[[#This Row],[last_purchase_date]],"yyyy")</f>
        <v>2024</v>
      </c>
      <c r="H965" s="2">
        <f ca="1">IFERROR(TODAY()-Table1[[#This Row],[signup_date]]," - ")</f>
        <v>1914</v>
      </c>
      <c r="I965" s="2">
        <f ca="1">IFERROR(TODAY()-Table1[[#This Row],[last_purchase_date]]," - ")</f>
        <v>669</v>
      </c>
      <c r="J965" s="2">
        <f ca="1">IFERROR(1/Table1[[#This Row],[Days_Since_Last_Purchase]],0)</f>
        <v>1.4947683109118087E-3</v>
      </c>
      <c r="K965" s="3" t="str">
        <f t="shared" si="30"/>
        <v>Has Purchased</v>
      </c>
      <c r="L965">
        <v>3</v>
      </c>
      <c r="M965">
        <v>130.27000000000001</v>
      </c>
      <c r="N965">
        <v>43.42</v>
      </c>
      <c r="O965">
        <v>0</v>
      </c>
      <c r="P965" t="s">
        <v>59</v>
      </c>
      <c r="Q965" t="s">
        <v>54</v>
      </c>
      <c r="R965" t="s">
        <v>42</v>
      </c>
      <c r="S965">
        <v>45</v>
      </c>
      <c r="T965" t="s">
        <v>34</v>
      </c>
      <c r="U965" t="s">
        <v>66</v>
      </c>
      <c r="V965" t="s">
        <v>67</v>
      </c>
      <c r="W965" t="s">
        <v>96</v>
      </c>
      <c r="X965">
        <v>0</v>
      </c>
      <c r="Y965">
        <v>0</v>
      </c>
      <c r="Z965">
        <v>0</v>
      </c>
      <c r="AA965">
        <v>0</v>
      </c>
      <c r="AB965">
        <v>1</v>
      </c>
      <c r="AC965" s="2" t="s">
        <v>2542</v>
      </c>
      <c r="AD965" s="2" t="str">
        <f t="shared" si="31"/>
        <v>Never Contacted</v>
      </c>
      <c r="AE965">
        <v>3</v>
      </c>
      <c r="AF965" t="s">
        <v>52</v>
      </c>
      <c r="AG965" t="b">
        <v>1</v>
      </c>
      <c r="AH965" t="b">
        <v>0</v>
      </c>
      <c r="AI965" t="str">
        <f ca="1">IF(OR(Table1[[#This Row],[is_active]]="FALSE",Table1[[#This Row],[Days_Since_Last_Purchase]]&gt;90),"Churned","Active")</f>
        <v>Churned</v>
      </c>
    </row>
    <row r="966" spans="1:35" x14ac:dyDescent="0.25">
      <c r="A966" t="s">
        <v>1036</v>
      </c>
      <c r="B966" s="1">
        <v>45634</v>
      </c>
      <c r="C966" t="str">
        <f>TEXT(Table1[[#This Row],[signup_date]],"yyyy")</f>
        <v>2024</v>
      </c>
      <c r="D966" t="str">
        <f>TEXT(Table1[[#This Row],[signup_date]],"mmm")</f>
        <v>Dec</v>
      </c>
      <c r="E966" s="3">
        <v>45639</v>
      </c>
      <c r="F966" s="3">
        <v>45944</v>
      </c>
      <c r="G966" s="3" t="str">
        <f>TEXT(Table1[[#This Row],[last_purchase_date]],"yyyy")</f>
        <v>2025</v>
      </c>
      <c r="H966" s="2">
        <f ca="1">IFERROR(TODAY()-Table1[[#This Row],[signup_date]]," - ")</f>
        <v>346</v>
      </c>
      <c r="I966" s="2">
        <f ca="1">IFERROR(TODAY()-Table1[[#This Row],[last_purchase_date]]," - ")</f>
        <v>36</v>
      </c>
      <c r="J966" s="2">
        <f ca="1">IFERROR(1/Table1[[#This Row],[Days_Since_Last_Purchase]],0)</f>
        <v>2.7777777777777776E-2</v>
      </c>
      <c r="K966" s="3" t="str">
        <f t="shared" si="30"/>
        <v>Has Purchased</v>
      </c>
      <c r="L966">
        <v>2</v>
      </c>
      <c r="M966">
        <v>122.88</v>
      </c>
      <c r="N966">
        <v>61.44</v>
      </c>
      <c r="O966">
        <v>35.31</v>
      </c>
      <c r="P966" t="s">
        <v>47</v>
      </c>
      <c r="Q966" t="s">
        <v>62</v>
      </c>
      <c r="R966" t="s">
        <v>33</v>
      </c>
      <c r="S966">
        <v>36</v>
      </c>
      <c r="T966" t="s">
        <v>34</v>
      </c>
      <c r="U966" t="s">
        <v>90</v>
      </c>
      <c r="V966" t="s">
        <v>35</v>
      </c>
      <c r="W966" t="s">
        <v>36</v>
      </c>
      <c r="X966">
        <v>1</v>
      </c>
      <c r="Y966">
        <v>0</v>
      </c>
      <c r="Z966">
        <v>0</v>
      </c>
      <c r="AA966">
        <v>0</v>
      </c>
      <c r="AB966">
        <v>1</v>
      </c>
      <c r="AC966" s="3">
        <v>45813</v>
      </c>
      <c r="AD966" s="2" t="str">
        <f t="shared" si="31"/>
        <v>Contacted</v>
      </c>
      <c r="AE966">
        <v>0</v>
      </c>
      <c r="AF966" t="s">
        <v>38</v>
      </c>
      <c r="AG966" t="b">
        <v>0</v>
      </c>
      <c r="AH966" t="b">
        <v>0</v>
      </c>
      <c r="AI966" t="str">
        <f ca="1">IF(OR(Table1[[#This Row],[is_active]]="FALSE",Table1[[#This Row],[Days_Since_Last_Purchase]]&gt;90),"Churned","Active")</f>
        <v>Active</v>
      </c>
    </row>
    <row r="967" spans="1:35" x14ac:dyDescent="0.25">
      <c r="A967" t="s">
        <v>1037</v>
      </c>
      <c r="B967" s="1">
        <v>44063</v>
      </c>
      <c r="C967" t="str">
        <f>TEXT(Table1[[#This Row],[signup_date]],"yyyy")</f>
        <v>2020</v>
      </c>
      <c r="D967" t="str">
        <f>TEXT(Table1[[#This Row],[signup_date]],"mmm")</f>
        <v>Aug</v>
      </c>
      <c r="E967" s="3">
        <v>45818</v>
      </c>
      <c r="F967" s="3">
        <v>45931</v>
      </c>
      <c r="G967" s="3" t="str">
        <f>TEXT(Table1[[#This Row],[last_purchase_date]],"yyyy")</f>
        <v>2025</v>
      </c>
      <c r="H967" s="2">
        <f ca="1">IFERROR(TODAY()-Table1[[#This Row],[signup_date]]," - ")</f>
        <v>1917</v>
      </c>
      <c r="I967" s="2">
        <f ca="1">IFERROR(TODAY()-Table1[[#This Row],[last_purchase_date]]," - ")</f>
        <v>49</v>
      </c>
      <c r="J967" s="2">
        <f ca="1">IFERROR(1/Table1[[#This Row],[Days_Since_Last_Purchase]],0)</f>
        <v>2.0408163265306121E-2</v>
      </c>
      <c r="K967" s="3" t="str">
        <f t="shared" si="30"/>
        <v>Has Purchased</v>
      </c>
      <c r="L967">
        <v>2</v>
      </c>
      <c r="M967">
        <v>19.91</v>
      </c>
      <c r="N967">
        <v>9.9600000000000009</v>
      </c>
      <c r="O967">
        <v>0.5</v>
      </c>
      <c r="P967" t="s">
        <v>40</v>
      </c>
      <c r="Q967" t="s">
        <v>60</v>
      </c>
      <c r="R967" t="s">
        <v>42</v>
      </c>
      <c r="S967">
        <v>37</v>
      </c>
      <c r="T967" t="s">
        <v>34</v>
      </c>
      <c r="U967" t="s">
        <v>50</v>
      </c>
      <c r="V967" t="s">
        <v>35</v>
      </c>
      <c r="W967" t="s">
        <v>96</v>
      </c>
      <c r="X967">
        <v>0</v>
      </c>
      <c r="Y967">
        <v>1</v>
      </c>
      <c r="Z967">
        <v>0</v>
      </c>
      <c r="AA967">
        <v>0</v>
      </c>
      <c r="AB967">
        <v>0</v>
      </c>
      <c r="AC967" s="3">
        <v>45355</v>
      </c>
      <c r="AD967" s="2" t="str">
        <f t="shared" si="31"/>
        <v>Contacted</v>
      </c>
      <c r="AE967">
        <v>0</v>
      </c>
      <c r="AF967" t="s">
        <v>73</v>
      </c>
      <c r="AG967" t="b">
        <v>1</v>
      </c>
      <c r="AH967" t="b">
        <v>1</v>
      </c>
      <c r="AI967" t="str">
        <f ca="1">IF(OR(Table1[[#This Row],[is_active]]="FALSE",Table1[[#This Row],[Days_Since_Last_Purchase]]&gt;90),"Churned","Active")</f>
        <v>Active</v>
      </c>
    </row>
    <row r="968" spans="1:35" x14ac:dyDescent="0.25">
      <c r="A968" t="s">
        <v>1038</v>
      </c>
      <c r="B968" s="1">
        <v>43846</v>
      </c>
      <c r="C968" t="str">
        <f>TEXT(Table1[[#This Row],[signup_date]],"yyyy")</f>
        <v>2020</v>
      </c>
      <c r="D968" t="str">
        <f>TEXT(Table1[[#This Row],[signup_date]],"mmm")</f>
        <v>Jan</v>
      </c>
      <c r="E968" s="3">
        <v>44357</v>
      </c>
      <c r="F968" s="3">
        <v>44946</v>
      </c>
      <c r="G968" s="3" t="str">
        <f>TEXT(Table1[[#This Row],[last_purchase_date]],"yyyy")</f>
        <v>2023</v>
      </c>
      <c r="H968" s="2">
        <f ca="1">IFERROR(TODAY()-Table1[[#This Row],[signup_date]]," - ")</f>
        <v>2134</v>
      </c>
      <c r="I968" s="2">
        <f ca="1">IFERROR(TODAY()-Table1[[#This Row],[last_purchase_date]]," - ")</f>
        <v>1034</v>
      </c>
      <c r="J968" s="2">
        <f ca="1">IFERROR(1/Table1[[#This Row],[Days_Since_Last_Purchase]],0)</f>
        <v>9.6711798839458415E-4</v>
      </c>
      <c r="K968" s="3" t="str">
        <f t="shared" si="30"/>
        <v>Has Purchased</v>
      </c>
      <c r="L968">
        <v>4</v>
      </c>
      <c r="M968">
        <v>370.58</v>
      </c>
      <c r="N968">
        <v>92.65</v>
      </c>
      <c r="O968">
        <v>49.55</v>
      </c>
      <c r="P968" t="s">
        <v>47</v>
      </c>
      <c r="Q968" t="s">
        <v>54</v>
      </c>
      <c r="R968" t="s">
        <v>48</v>
      </c>
      <c r="S968">
        <v>22</v>
      </c>
      <c r="T968" t="s">
        <v>70</v>
      </c>
      <c r="U968" t="s">
        <v>66</v>
      </c>
      <c r="V968" t="s">
        <v>63</v>
      </c>
      <c r="W968" t="s">
        <v>72</v>
      </c>
      <c r="X968">
        <v>0</v>
      </c>
      <c r="Y968">
        <v>0</v>
      </c>
      <c r="Z968">
        <v>0</v>
      </c>
      <c r="AA968">
        <v>1</v>
      </c>
      <c r="AB968">
        <v>3</v>
      </c>
      <c r="AC968" s="2" t="s">
        <v>2542</v>
      </c>
      <c r="AD968" s="2" t="str">
        <f t="shared" si="31"/>
        <v>Never Contacted</v>
      </c>
      <c r="AE968">
        <v>0</v>
      </c>
      <c r="AF968" t="s">
        <v>38</v>
      </c>
      <c r="AG968" t="b">
        <v>1</v>
      </c>
      <c r="AH968" t="b">
        <v>0</v>
      </c>
      <c r="AI968" t="str">
        <f ca="1">IF(OR(Table1[[#This Row],[is_active]]="FALSE",Table1[[#This Row],[Days_Since_Last_Purchase]]&gt;90),"Churned","Active")</f>
        <v>Churned</v>
      </c>
    </row>
    <row r="969" spans="1:35" x14ac:dyDescent="0.25">
      <c r="A969" t="s">
        <v>1039</v>
      </c>
      <c r="B969" s="1">
        <v>44728</v>
      </c>
      <c r="C969" t="str">
        <f>TEXT(Table1[[#This Row],[signup_date]],"yyyy")</f>
        <v>2022</v>
      </c>
      <c r="D969" t="str">
        <f>TEXT(Table1[[#This Row],[signup_date]],"mmm")</f>
        <v>Jun</v>
      </c>
      <c r="E969" s="3">
        <v>45685</v>
      </c>
      <c r="F969" s="3">
        <v>45924</v>
      </c>
      <c r="G969" s="3" t="str">
        <f>TEXT(Table1[[#This Row],[last_purchase_date]],"yyyy")</f>
        <v>2025</v>
      </c>
      <c r="H969" s="2">
        <f ca="1">IFERROR(TODAY()-Table1[[#This Row],[signup_date]]," - ")</f>
        <v>1252</v>
      </c>
      <c r="I969" s="2">
        <f ca="1">IFERROR(TODAY()-Table1[[#This Row],[last_purchase_date]]," - ")</f>
        <v>56</v>
      </c>
      <c r="J969" s="2">
        <f ca="1">IFERROR(1/Table1[[#This Row],[Days_Since_Last_Purchase]],0)</f>
        <v>1.7857142857142856E-2</v>
      </c>
      <c r="K969" s="3" t="str">
        <f t="shared" si="30"/>
        <v>Has Purchased</v>
      </c>
      <c r="L969">
        <v>5</v>
      </c>
      <c r="M969">
        <v>224.15</v>
      </c>
      <c r="N969">
        <v>44.83</v>
      </c>
      <c r="O969">
        <v>94.31</v>
      </c>
      <c r="P969" t="s">
        <v>65</v>
      </c>
      <c r="Q969" t="s">
        <v>104</v>
      </c>
      <c r="R969" t="s">
        <v>42</v>
      </c>
      <c r="S969">
        <v>35</v>
      </c>
      <c r="T969" t="s">
        <v>34</v>
      </c>
      <c r="U969" t="s">
        <v>66</v>
      </c>
      <c r="V969" t="s">
        <v>35</v>
      </c>
      <c r="W969" t="s">
        <v>51</v>
      </c>
      <c r="X969">
        <v>0</v>
      </c>
      <c r="Y969">
        <v>1</v>
      </c>
      <c r="Z969">
        <v>0</v>
      </c>
      <c r="AA969">
        <v>1</v>
      </c>
      <c r="AB969">
        <v>1</v>
      </c>
      <c r="AC969" s="2" t="s">
        <v>2542</v>
      </c>
      <c r="AD969" s="2" t="str">
        <f t="shared" si="31"/>
        <v>Never Contacted</v>
      </c>
      <c r="AE969">
        <v>0</v>
      </c>
      <c r="AF969" t="s">
        <v>73</v>
      </c>
      <c r="AG969" t="b">
        <v>1</v>
      </c>
      <c r="AH969" t="b">
        <v>1</v>
      </c>
      <c r="AI969" t="str">
        <f ca="1">IF(OR(Table1[[#This Row],[is_active]]="FALSE",Table1[[#This Row],[Days_Since_Last_Purchase]]&gt;90),"Churned","Active")</f>
        <v>Active</v>
      </c>
    </row>
    <row r="970" spans="1:35" x14ac:dyDescent="0.25">
      <c r="A970" t="s">
        <v>1040</v>
      </c>
      <c r="B970" s="1">
        <v>44132</v>
      </c>
      <c r="C970" t="str">
        <f>TEXT(Table1[[#This Row],[signup_date]],"yyyy")</f>
        <v>2020</v>
      </c>
      <c r="D970" t="str">
        <f>TEXT(Table1[[#This Row],[signup_date]],"mmm")</f>
        <v>Oct</v>
      </c>
      <c r="E970" s="3">
        <v>45083</v>
      </c>
      <c r="F970" s="3">
        <v>45528</v>
      </c>
      <c r="G970" s="3" t="str">
        <f>TEXT(Table1[[#This Row],[last_purchase_date]],"yyyy")</f>
        <v>2024</v>
      </c>
      <c r="H970" s="2">
        <f ca="1">IFERROR(TODAY()-Table1[[#This Row],[signup_date]]," - ")</f>
        <v>1848</v>
      </c>
      <c r="I970" s="2">
        <f ca="1">IFERROR(TODAY()-Table1[[#This Row],[last_purchase_date]]," - ")</f>
        <v>452</v>
      </c>
      <c r="J970" s="2">
        <f ca="1">IFERROR(1/Table1[[#This Row],[Days_Since_Last_Purchase]],0)</f>
        <v>2.2123893805309734E-3</v>
      </c>
      <c r="K970" s="3" t="str">
        <f t="shared" si="30"/>
        <v>Has Purchased</v>
      </c>
      <c r="L970">
        <v>3</v>
      </c>
      <c r="M970">
        <v>192.22</v>
      </c>
      <c r="N970">
        <v>64.069999999999993</v>
      </c>
      <c r="O970">
        <v>125.04</v>
      </c>
      <c r="P970" t="s">
        <v>31</v>
      </c>
      <c r="Q970" t="s">
        <v>54</v>
      </c>
      <c r="R970" t="s">
        <v>48</v>
      </c>
      <c r="S970">
        <v>33</v>
      </c>
      <c r="T970" t="s">
        <v>34</v>
      </c>
      <c r="U970" t="s">
        <v>66</v>
      </c>
      <c r="V970" t="s">
        <v>44</v>
      </c>
      <c r="W970" t="s">
        <v>85</v>
      </c>
      <c r="X970">
        <v>1</v>
      </c>
      <c r="Y970">
        <v>0</v>
      </c>
      <c r="Z970">
        <v>0</v>
      </c>
      <c r="AA970">
        <v>0</v>
      </c>
      <c r="AB970">
        <v>1</v>
      </c>
      <c r="AC970" s="2" t="s">
        <v>2542</v>
      </c>
      <c r="AD970" s="2" t="str">
        <f t="shared" si="31"/>
        <v>Never Contacted</v>
      </c>
      <c r="AE970">
        <v>0</v>
      </c>
      <c r="AF970" t="s">
        <v>38</v>
      </c>
      <c r="AG970" t="b">
        <v>1</v>
      </c>
      <c r="AH970" t="b">
        <v>0</v>
      </c>
      <c r="AI970" t="str">
        <f ca="1">IF(OR(Table1[[#This Row],[is_active]]="FALSE",Table1[[#This Row],[Days_Since_Last_Purchase]]&gt;90),"Churned","Active")</f>
        <v>Churned</v>
      </c>
    </row>
    <row r="971" spans="1:35" x14ac:dyDescent="0.25">
      <c r="A971" t="s">
        <v>934</v>
      </c>
      <c r="B971" s="1">
        <v>44133</v>
      </c>
      <c r="C971" t="str">
        <f>TEXT(Table1[[#This Row],[signup_date]],"yyyy")</f>
        <v>2020</v>
      </c>
      <c r="D971" t="str">
        <f>TEXT(Table1[[#This Row],[signup_date]],"mmm")</f>
        <v>Oct</v>
      </c>
      <c r="E971" s="3">
        <v>44179</v>
      </c>
      <c r="F971" s="3">
        <v>44818</v>
      </c>
      <c r="G971" s="3" t="str">
        <f>TEXT(Table1[[#This Row],[last_purchase_date]],"yyyy")</f>
        <v>2022</v>
      </c>
      <c r="H971" s="2">
        <f ca="1">IFERROR(TODAY()-Table1[[#This Row],[signup_date]]," - ")</f>
        <v>1847</v>
      </c>
      <c r="I971" s="2">
        <f ca="1">IFERROR(TODAY()-Table1[[#This Row],[last_purchase_date]]," - ")</f>
        <v>1162</v>
      </c>
      <c r="J971" s="2">
        <f ca="1">IFERROR(1/Table1[[#This Row],[Days_Since_Last_Purchase]],0)</f>
        <v>8.6058519793459555E-4</v>
      </c>
      <c r="K971" s="3" t="str">
        <f t="shared" si="30"/>
        <v>Has Purchased</v>
      </c>
      <c r="L971">
        <v>2</v>
      </c>
      <c r="M971">
        <v>2.19</v>
      </c>
      <c r="N971">
        <v>1.1000000000000001</v>
      </c>
      <c r="O971">
        <v>1.33</v>
      </c>
      <c r="P971" t="s">
        <v>47</v>
      </c>
      <c r="Q971" t="s">
        <v>69</v>
      </c>
      <c r="R971" t="s">
        <v>42</v>
      </c>
      <c r="S971">
        <v>46</v>
      </c>
      <c r="T971" t="s">
        <v>34</v>
      </c>
      <c r="U971" t="s">
        <v>90</v>
      </c>
      <c r="V971" t="s">
        <v>44</v>
      </c>
      <c r="W971" t="s">
        <v>72</v>
      </c>
      <c r="X971">
        <v>0</v>
      </c>
      <c r="Y971">
        <v>0</v>
      </c>
      <c r="Z971">
        <v>1</v>
      </c>
      <c r="AA971">
        <v>0</v>
      </c>
      <c r="AB971">
        <v>1</v>
      </c>
      <c r="AC971" s="3">
        <v>45200</v>
      </c>
      <c r="AD971" s="2" t="str">
        <f t="shared" si="31"/>
        <v>Contacted</v>
      </c>
      <c r="AE971">
        <v>10</v>
      </c>
      <c r="AF971" t="s">
        <v>73</v>
      </c>
      <c r="AG971" t="b">
        <v>0</v>
      </c>
      <c r="AH971" t="b">
        <v>0</v>
      </c>
      <c r="AI971" t="str">
        <f ca="1">IF(OR(Table1[[#This Row],[is_active]]="FALSE",Table1[[#This Row],[Days_Since_Last_Purchase]]&gt;90),"Churned","Active")</f>
        <v>Churned</v>
      </c>
    </row>
    <row r="972" spans="1:35" x14ac:dyDescent="0.25">
      <c r="A972" t="s">
        <v>1041</v>
      </c>
      <c r="B972" s="1">
        <v>44633</v>
      </c>
      <c r="C972" t="str">
        <f>TEXT(Table1[[#This Row],[signup_date]],"yyyy")</f>
        <v>2022</v>
      </c>
      <c r="D972" t="str">
        <f>TEXT(Table1[[#This Row],[signup_date]],"mmm")</f>
        <v>Mar</v>
      </c>
      <c r="E972" s="3">
        <v>45549</v>
      </c>
      <c r="F972" s="3">
        <v>45897</v>
      </c>
      <c r="G972" s="3" t="str">
        <f>TEXT(Table1[[#This Row],[last_purchase_date]],"yyyy")</f>
        <v>2025</v>
      </c>
      <c r="H972" s="2">
        <f ca="1">IFERROR(TODAY()-Table1[[#This Row],[signup_date]]," - ")</f>
        <v>1347</v>
      </c>
      <c r="I972" s="2">
        <f ca="1">IFERROR(TODAY()-Table1[[#This Row],[last_purchase_date]]," - ")</f>
        <v>83</v>
      </c>
      <c r="J972" s="2">
        <f ca="1">IFERROR(1/Table1[[#This Row],[Days_Since_Last_Purchase]],0)</f>
        <v>1.2048192771084338E-2</v>
      </c>
      <c r="K972" s="3" t="str">
        <f t="shared" si="30"/>
        <v>Has Purchased</v>
      </c>
      <c r="L972">
        <v>3</v>
      </c>
      <c r="M972">
        <v>77.400000000000006</v>
      </c>
      <c r="N972">
        <v>25.8</v>
      </c>
      <c r="O972">
        <v>46.42</v>
      </c>
      <c r="P972" t="s">
        <v>40</v>
      </c>
      <c r="Q972" t="s">
        <v>41</v>
      </c>
      <c r="R972" t="s">
        <v>48</v>
      </c>
      <c r="S972">
        <v>45</v>
      </c>
      <c r="T972" t="s">
        <v>34</v>
      </c>
      <c r="U972" t="s">
        <v>55</v>
      </c>
      <c r="V972" t="s">
        <v>67</v>
      </c>
      <c r="W972" t="s">
        <v>36</v>
      </c>
      <c r="X972">
        <v>0</v>
      </c>
      <c r="Y972">
        <v>0</v>
      </c>
      <c r="Z972">
        <v>0</v>
      </c>
      <c r="AA972">
        <v>1</v>
      </c>
      <c r="AB972">
        <v>0</v>
      </c>
      <c r="AC972" s="3">
        <v>45056</v>
      </c>
      <c r="AD972" s="2" t="str">
        <f t="shared" si="31"/>
        <v>Contacted</v>
      </c>
      <c r="AE972">
        <v>0</v>
      </c>
      <c r="AF972" t="s">
        <v>52</v>
      </c>
      <c r="AG972" t="b">
        <v>0</v>
      </c>
      <c r="AH972" t="b">
        <v>0</v>
      </c>
      <c r="AI972" t="str">
        <f ca="1">IF(OR(Table1[[#This Row],[is_active]]="FALSE",Table1[[#This Row],[Days_Since_Last_Purchase]]&gt;90),"Churned","Active")</f>
        <v>Active</v>
      </c>
    </row>
    <row r="973" spans="1:35" x14ac:dyDescent="0.25">
      <c r="A973" t="s">
        <v>1042</v>
      </c>
      <c r="B973" s="1">
        <v>45302</v>
      </c>
      <c r="C973" t="str">
        <f>TEXT(Table1[[#This Row],[signup_date]],"yyyy")</f>
        <v>2024</v>
      </c>
      <c r="D973" t="str">
        <f>TEXT(Table1[[#This Row],[signup_date]],"mmm")</f>
        <v>Jan</v>
      </c>
      <c r="E973" s="3">
        <v>45464</v>
      </c>
      <c r="F973" s="3">
        <v>45558</v>
      </c>
      <c r="G973" s="3" t="str">
        <f>TEXT(Table1[[#This Row],[last_purchase_date]],"yyyy")</f>
        <v>2024</v>
      </c>
      <c r="H973" s="2">
        <f ca="1">IFERROR(TODAY()-Table1[[#This Row],[signup_date]]," - ")</f>
        <v>678</v>
      </c>
      <c r="I973" s="2">
        <f ca="1">IFERROR(TODAY()-Table1[[#This Row],[last_purchase_date]]," - ")</f>
        <v>422</v>
      </c>
      <c r="J973" s="2">
        <f ca="1">IFERROR(1/Table1[[#This Row],[Days_Since_Last_Purchase]],0)</f>
        <v>2.3696682464454978E-3</v>
      </c>
      <c r="K973" s="3" t="str">
        <f t="shared" si="30"/>
        <v>Has Purchased</v>
      </c>
      <c r="L973">
        <v>5</v>
      </c>
      <c r="M973">
        <v>273.82</v>
      </c>
      <c r="N973">
        <v>54.76</v>
      </c>
      <c r="O973">
        <v>54.23</v>
      </c>
      <c r="P973" t="s">
        <v>65</v>
      </c>
      <c r="Q973" t="s">
        <v>60</v>
      </c>
      <c r="R973" t="s">
        <v>48</v>
      </c>
      <c r="S973">
        <v>32</v>
      </c>
      <c r="T973" t="s">
        <v>34</v>
      </c>
      <c r="U973" t="s">
        <v>66</v>
      </c>
      <c r="V973" t="s">
        <v>67</v>
      </c>
      <c r="W973" t="s">
        <v>36</v>
      </c>
      <c r="X973">
        <v>1</v>
      </c>
      <c r="Y973">
        <v>0</v>
      </c>
      <c r="Z973">
        <v>0</v>
      </c>
      <c r="AA973">
        <v>0</v>
      </c>
      <c r="AB973">
        <v>3</v>
      </c>
      <c r="AC973" s="3">
        <v>45634</v>
      </c>
      <c r="AD973" s="2" t="str">
        <f t="shared" si="31"/>
        <v>Contacted</v>
      </c>
      <c r="AE973">
        <v>0</v>
      </c>
      <c r="AF973" t="s">
        <v>38</v>
      </c>
      <c r="AG973" t="b">
        <v>0</v>
      </c>
      <c r="AH973" t="b">
        <v>0</v>
      </c>
      <c r="AI973" t="str">
        <f ca="1">IF(OR(Table1[[#This Row],[is_active]]="FALSE",Table1[[#This Row],[Days_Since_Last_Purchase]]&gt;90),"Churned","Active")</f>
        <v>Churned</v>
      </c>
    </row>
    <row r="974" spans="1:35" x14ac:dyDescent="0.25">
      <c r="A974" t="s">
        <v>1043</v>
      </c>
      <c r="B974" s="1">
        <v>45031</v>
      </c>
      <c r="C974" t="str">
        <f>TEXT(Table1[[#This Row],[signup_date]],"yyyy")</f>
        <v>2023</v>
      </c>
      <c r="D974" t="str">
        <f>TEXT(Table1[[#This Row],[signup_date]],"mmm")</f>
        <v>Apr</v>
      </c>
      <c r="E974" s="3">
        <v>45079</v>
      </c>
      <c r="F974" s="3">
        <v>45483</v>
      </c>
      <c r="G974" s="3" t="str">
        <f>TEXT(Table1[[#This Row],[last_purchase_date]],"yyyy")</f>
        <v>2024</v>
      </c>
      <c r="H974" s="2">
        <f ca="1">IFERROR(TODAY()-Table1[[#This Row],[signup_date]]," - ")</f>
        <v>949</v>
      </c>
      <c r="I974" s="2">
        <f ca="1">IFERROR(TODAY()-Table1[[#This Row],[last_purchase_date]]," - ")</f>
        <v>497</v>
      </c>
      <c r="J974" s="2">
        <f ca="1">IFERROR(1/Table1[[#This Row],[Days_Since_Last_Purchase]],0)</f>
        <v>2.012072434607646E-3</v>
      </c>
      <c r="K974" s="3" t="str">
        <f t="shared" si="30"/>
        <v>Has Purchased</v>
      </c>
      <c r="L974">
        <v>4</v>
      </c>
      <c r="M974">
        <v>300.68</v>
      </c>
      <c r="N974">
        <v>75.17</v>
      </c>
      <c r="O974">
        <v>70.73</v>
      </c>
      <c r="P974" t="s">
        <v>40</v>
      </c>
      <c r="Q974" t="s">
        <v>88</v>
      </c>
      <c r="R974" t="s">
        <v>48</v>
      </c>
      <c r="S974">
        <v>37</v>
      </c>
      <c r="T974" t="s">
        <v>34</v>
      </c>
      <c r="U974" t="s">
        <v>43</v>
      </c>
      <c r="V974" t="s">
        <v>67</v>
      </c>
      <c r="W974" t="s">
        <v>72</v>
      </c>
      <c r="X974">
        <v>0</v>
      </c>
      <c r="Y974">
        <v>0</v>
      </c>
      <c r="Z974">
        <v>0</v>
      </c>
      <c r="AA974">
        <v>1</v>
      </c>
      <c r="AB974">
        <v>2</v>
      </c>
      <c r="AC974" s="3">
        <v>45756</v>
      </c>
      <c r="AD974" s="2" t="str">
        <f t="shared" si="31"/>
        <v>Contacted</v>
      </c>
      <c r="AE974">
        <v>1</v>
      </c>
      <c r="AF974" t="s">
        <v>38</v>
      </c>
      <c r="AG974" t="b">
        <v>1</v>
      </c>
      <c r="AH974" t="b">
        <v>0</v>
      </c>
      <c r="AI974" t="str">
        <f ca="1">IF(OR(Table1[[#This Row],[is_active]]="FALSE",Table1[[#This Row],[Days_Since_Last_Purchase]]&gt;90),"Churned","Active")</f>
        <v>Churned</v>
      </c>
    </row>
    <row r="975" spans="1:35" x14ac:dyDescent="0.25">
      <c r="A975" t="s">
        <v>1044</v>
      </c>
      <c r="B975" s="1">
        <v>44644</v>
      </c>
      <c r="C975" t="str">
        <f>TEXT(Table1[[#This Row],[signup_date]],"yyyy")</f>
        <v>2022</v>
      </c>
      <c r="D975" t="str">
        <f>TEXT(Table1[[#This Row],[signup_date]],"mmm")</f>
        <v>Mar</v>
      </c>
      <c r="E975" s="3" t="s">
        <v>2542</v>
      </c>
      <c r="F975" s="3" t="s">
        <v>2542</v>
      </c>
      <c r="G975" s="3" t="str">
        <f>TEXT(Table1[[#This Row],[last_purchase_date]],"yyyy")</f>
        <v>-</v>
      </c>
      <c r="H975" s="2">
        <f ca="1">IFERROR(TODAY()-Table1[[#This Row],[signup_date]]," - ")</f>
        <v>1336</v>
      </c>
      <c r="I975" s="2" t="str">
        <f ca="1">IFERROR(TODAY()-Table1[[#This Row],[last_purchase_date]]," - ")</f>
        <v xml:space="preserve"> - </v>
      </c>
      <c r="J975" s="2">
        <f ca="1">IFERROR(1/Table1[[#This Row],[Days_Since_Last_Purchase]],0)</f>
        <v>0</v>
      </c>
      <c r="K975" s="3" t="str">
        <f t="shared" si="30"/>
        <v>Never Purchase</v>
      </c>
      <c r="L975">
        <v>0</v>
      </c>
      <c r="M975">
        <v>0</v>
      </c>
      <c r="N975">
        <v>0</v>
      </c>
      <c r="O975">
        <v>0</v>
      </c>
      <c r="P975" t="s">
        <v>47</v>
      </c>
      <c r="Q975" t="s">
        <v>32</v>
      </c>
      <c r="R975" t="s">
        <v>48</v>
      </c>
      <c r="S975">
        <v>41</v>
      </c>
      <c r="T975" t="s">
        <v>34</v>
      </c>
      <c r="U975" t="s">
        <v>35</v>
      </c>
      <c r="V975" t="s">
        <v>67</v>
      </c>
      <c r="W975" t="s">
        <v>96</v>
      </c>
      <c r="X975">
        <v>0</v>
      </c>
      <c r="Y975">
        <v>0</v>
      </c>
      <c r="Z975">
        <v>0</v>
      </c>
      <c r="AA975">
        <v>0</v>
      </c>
      <c r="AB975">
        <v>0</v>
      </c>
      <c r="AC975" s="3">
        <v>45801</v>
      </c>
      <c r="AD975" s="2" t="str">
        <f t="shared" si="31"/>
        <v>Contacted</v>
      </c>
      <c r="AE975">
        <v>7</v>
      </c>
      <c r="AF975" t="s">
        <v>38</v>
      </c>
      <c r="AG975" t="b">
        <v>1</v>
      </c>
      <c r="AH975" t="b">
        <v>0</v>
      </c>
      <c r="AI975" t="str">
        <f ca="1">IF(OR(Table1[[#This Row],[is_active]]="FALSE",Table1[[#This Row],[Days_Since_Last_Purchase]]&gt;90),"Churned","Active")</f>
        <v>Churned</v>
      </c>
    </row>
    <row r="976" spans="1:35" x14ac:dyDescent="0.25">
      <c r="A976" t="s">
        <v>1045</v>
      </c>
      <c r="B976" s="1">
        <v>45370</v>
      </c>
      <c r="C976" t="str">
        <f>TEXT(Table1[[#This Row],[signup_date]],"yyyy")</f>
        <v>2024</v>
      </c>
      <c r="D976" t="str">
        <f>TEXT(Table1[[#This Row],[signup_date]],"mmm")</f>
        <v>Mar</v>
      </c>
      <c r="E976" s="3">
        <v>45576</v>
      </c>
      <c r="F976" s="3">
        <v>45800</v>
      </c>
      <c r="G976" s="3" t="str">
        <f>TEXT(Table1[[#This Row],[last_purchase_date]],"yyyy")</f>
        <v>2025</v>
      </c>
      <c r="H976" s="2">
        <f ca="1">IFERROR(TODAY()-Table1[[#This Row],[signup_date]]," - ")</f>
        <v>610</v>
      </c>
      <c r="I976" s="2">
        <f ca="1">IFERROR(TODAY()-Table1[[#This Row],[last_purchase_date]]," - ")</f>
        <v>180</v>
      </c>
      <c r="J976" s="2">
        <f ca="1">IFERROR(1/Table1[[#This Row],[Days_Since_Last_Purchase]],0)</f>
        <v>5.5555555555555558E-3</v>
      </c>
      <c r="K976" s="3" t="str">
        <f t="shared" si="30"/>
        <v>Has Purchased</v>
      </c>
      <c r="L976">
        <v>3</v>
      </c>
      <c r="M976">
        <v>156.34</v>
      </c>
      <c r="N976">
        <v>52.11</v>
      </c>
      <c r="O976">
        <v>0</v>
      </c>
      <c r="P976" t="s">
        <v>59</v>
      </c>
      <c r="Q976" t="s">
        <v>104</v>
      </c>
      <c r="R976" t="s">
        <v>48</v>
      </c>
      <c r="S976">
        <v>21</v>
      </c>
      <c r="T976" t="s">
        <v>70</v>
      </c>
      <c r="U976" t="s">
        <v>90</v>
      </c>
      <c r="V976" t="s">
        <v>44</v>
      </c>
      <c r="W976" t="s">
        <v>57</v>
      </c>
      <c r="X976">
        <v>0</v>
      </c>
      <c r="Y976">
        <v>0</v>
      </c>
      <c r="Z976">
        <v>0</v>
      </c>
      <c r="AA976">
        <v>0</v>
      </c>
      <c r="AB976">
        <v>0</v>
      </c>
      <c r="AC976" s="3">
        <v>45794</v>
      </c>
      <c r="AD976" s="2" t="str">
        <f t="shared" si="31"/>
        <v>Contacted</v>
      </c>
      <c r="AE976">
        <v>0</v>
      </c>
      <c r="AF976" t="s">
        <v>73</v>
      </c>
      <c r="AG976" t="b">
        <v>1</v>
      </c>
      <c r="AH976" t="b">
        <v>0</v>
      </c>
      <c r="AI976" t="str">
        <f ca="1">IF(OR(Table1[[#This Row],[is_active]]="FALSE",Table1[[#This Row],[Days_Since_Last_Purchase]]&gt;90),"Churned","Active")</f>
        <v>Churned</v>
      </c>
    </row>
    <row r="977" spans="1:35" x14ac:dyDescent="0.25">
      <c r="A977" t="s">
        <v>1046</v>
      </c>
      <c r="B977" s="1">
        <v>44576</v>
      </c>
      <c r="C977" t="str">
        <f>TEXT(Table1[[#This Row],[signup_date]],"yyyy")</f>
        <v>2022</v>
      </c>
      <c r="D977" t="str">
        <f>TEXT(Table1[[#This Row],[signup_date]],"mmm")</f>
        <v>Jan</v>
      </c>
      <c r="E977" s="3" t="s">
        <v>2542</v>
      </c>
      <c r="F977" s="3" t="s">
        <v>2542</v>
      </c>
      <c r="G977" s="3" t="str">
        <f>TEXT(Table1[[#This Row],[last_purchase_date]],"yyyy")</f>
        <v>-</v>
      </c>
      <c r="H977" s="2">
        <f ca="1">IFERROR(TODAY()-Table1[[#This Row],[signup_date]]," - ")</f>
        <v>1404</v>
      </c>
      <c r="I977" s="2" t="str">
        <f ca="1">IFERROR(TODAY()-Table1[[#This Row],[last_purchase_date]]," - ")</f>
        <v xml:space="preserve"> - </v>
      </c>
      <c r="J977" s="2">
        <f ca="1">IFERROR(1/Table1[[#This Row],[Days_Since_Last_Purchase]],0)</f>
        <v>0</v>
      </c>
      <c r="K977" s="3" t="str">
        <f t="shared" si="30"/>
        <v>Never Purchase</v>
      </c>
      <c r="L977">
        <v>0</v>
      </c>
      <c r="M977">
        <v>0</v>
      </c>
      <c r="N977">
        <v>0</v>
      </c>
      <c r="O977">
        <v>0</v>
      </c>
      <c r="P977" t="s">
        <v>65</v>
      </c>
      <c r="Q977" t="s">
        <v>54</v>
      </c>
      <c r="R977" t="s">
        <v>33</v>
      </c>
      <c r="S977">
        <v>33</v>
      </c>
      <c r="T977" t="s">
        <v>34</v>
      </c>
      <c r="U977" t="s">
        <v>55</v>
      </c>
      <c r="V977" t="s">
        <v>35</v>
      </c>
      <c r="W977" t="s">
        <v>72</v>
      </c>
      <c r="X977">
        <v>0</v>
      </c>
      <c r="Y977">
        <v>0</v>
      </c>
      <c r="Z977">
        <v>0</v>
      </c>
      <c r="AA977">
        <v>0</v>
      </c>
      <c r="AB977">
        <v>0</v>
      </c>
      <c r="AC977" s="3">
        <v>45616</v>
      </c>
      <c r="AD977" s="2" t="str">
        <f t="shared" si="31"/>
        <v>Contacted</v>
      </c>
      <c r="AE977">
        <v>5</v>
      </c>
      <c r="AF977" t="s">
        <v>73</v>
      </c>
      <c r="AG977" t="b">
        <v>0</v>
      </c>
      <c r="AH977" t="b">
        <v>0</v>
      </c>
      <c r="AI977" t="str">
        <f ca="1">IF(OR(Table1[[#This Row],[is_active]]="FALSE",Table1[[#This Row],[Days_Since_Last_Purchase]]&gt;90),"Churned","Active")</f>
        <v>Churned</v>
      </c>
    </row>
    <row r="978" spans="1:35" x14ac:dyDescent="0.25">
      <c r="A978" t="s">
        <v>1047</v>
      </c>
      <c r="B978" s="1">
        <v>45232</v>
      </c>
      <c r="C978" t="str">
        <f>TEXT(Table1[[#This Row],[signup_date]],"yyyy")</f>
        <v>2023</v>
      </c>
      <c r="D978" t="str">
        <f>TEXT(Table1[[#This Row],[signup_date]],"mmm")</f>
        <v>Nov</v>
      </c>
      <c r="E978" s="3">
        <v>45236</v>
      </c>
      <c r="F978" s="3">
        <v>45756</v>
      </c>
      <c r="G978" s="3" t="str">
        <f>TEXT(Table1[[#This Row],[last_purchase_date]],"yyyy")</f>
        <v>2025</v>
      </c>
      <c r="H978" s="2">
        <f ca="1">IFERROR(TODAY()-Table1[[#This Row],[signup_date]]," - ")</f>
        <v>748</v>
      </c>
      <c r="I978" s="2">
        <f ca="1">IFERROR(TODAY()-Table1[[#This Row],[last_purchase_date]]," - ")</f>
        <v>224</v>
      </c>
      <c r="J978" s="2">
        <f ca="1">IFERROR(1/Table1[[#This Row],[Days_Since_Last_Purchase]],0)</f>
        <v>4.464285714285714E-3</v>
      </c>
      <c r="K978" s="3" t="str">
        <f t="shared" si="30"/>
        <v>Has Purchased</v>
      </c>
      <c r="L978">
        <v>2</v>
      </c>
      <c r="M978">
        <v>224.33</v>
      </c>
      <c r="N978">
        <v>112.17</v>
      </c>
      <c r="O978">
        <v>53.93</v>
      </c>
      <c r="P978" t="s">
        <v>87</v>
      </c>
      <c r="Q978" t="s">
        <v>76</v>
      </c>
      <c r="R978" t="s">
        <v>48</v>
      </c>
      <c r="S978">
        <v>30</v>
      </c>
      <c r="T978" t="s">
        <v>70</v>
      </c>
      <c r="U978" t="s">
        <v>55</v>
      </c>
      <c r="V978" t="s">
        <v>63</v>
      </c>
      <c r="W978" t="s">
        <v>100</v>
      </c>
      <c r="X978">
        <v>0</v>
      </c>
      <c r="Y978">
        <v>0</v>
      </c>
      <c r="Z978">
        <v>0</v>
      </c>
      <c r="AA978">
        <v>0</v>
      </c>
      <c r="AB978">
        <v>0</v>
      </c>
      <c r="AC978" s="2" t="s">
        <v>2542</v>
      </c>
      <c r="AD978" s="2" t="str">
        <f t="shared" si="31"/>
        <v>Never Contacted</v>
      </c>
      <c r="AE978">
        <v>6</v>
      </c>
      <c r="AF978" t="s">
        <v>52</v>
      </c>
      <c r="AG978" t="b">
        <v>1</v>
      </c>
      <c r="AH978" t="b">
        <v>0</v>
      </c>
      <c r="AI978" t="str">
        <f ca="1">IF(OR(Table1[[#This Row],[is_active]]="FALSE",Table1[[#This Row],[Days_Since_Last_Purchase]]&gt;90),"Churned","Active")</f>
        <v>Churned</v>
      </c>
    </row>
    <row r="979" spans="1:35" x14ac:dyDescent="0.25">
      <c r="A979" t="s">
        <v>1048</v>
      </c>
      <c r="B979" s="1">
        <v>44924</v>
      </c>
      <c r="C979" t="str">
        <f>TEXT(Table1[[#This Row],[signup_date]],"yyyy")</f>
        <v>2022</v>
      </c>
      <c r="D979" t="str">
        <f>TEXT(Table1[[#This Row],[signup_date]],"mmm")</f>
        <v>Dec</v>
      </c>
      <c r="E979" s="3">
        <v>45238</v>
      </c>
      <c r="F979" s="3">
        <v>45501</v>
      </c>
      <c r="G979" s="3" t="str">
        <f>TEXT(Table1[[#This Row],[last_purchase_date]],"yyyy")</f>
        <v>2024</v>
      </c>
      <c r="H979" s="2">
        <f ca="1">IFERROR(TODAY()-Table1[[#This Row],[signup_date]]," - ")</f>
        <v>1056</v>
      </c>
      <c r="I979" s="2">
        <f ca="1">IFERROR(TODAY()-Table1[[#This Row],[last_purchase_date]]," - ")</f>
        <v>479</v>
      </c>
      <c r="J979" s="2">
        <f ca="1">IFERROR(1/Table1[[#This Row],[Days_Since_Last_Purchase]],0)</f>
        <v>2.0876826722338203E-3</v>
      </c>
      <c r="K979" s="3" t="str">
        <f t="shared" si="30"/>
        <v>Has Purchased</v>
      </c>
      <c r="L979">
        <v>2</v>
      </c>
      <c r="M979">
        <v>21.88</v>
      </c>
      <c r="N979">
        <v>10.94</v>
      </c>
      <c r="O979">
        <v>4.78</v>
      </c>
      <c r="P979" t="s">
        <v>65</v>
      </c>
      <c r="Q979" t="s">
        <v>69</v>
      </c>
      <c r="R979" t="s">
        <v>42</v>
      </c>
      <c r="S979">
        <v>41</v>
      </c>
      <c r="T979" t="s">
        <v>34</v>
      </c>
      <c r="U979" t="s">
        <v>35</v>
      </c>
      <c r="V979" t="s">
        <v>35</v>
      </c>
      <c r="W979" t="s">
        <v>57</v>
      </c>
      <c r="X979">
        <v>0</v>
      </c>
      <c r="Y979">
        <v>0</v>
      </c>
      <c r="Z979">
        <v>1</v>
      </c>
      <c r="AA979">
        <v>0</v>
      </c>
      <c r="AB979">
        <v>1</v>
      </c>
      <c r="AC979" s="3">
        <v>45891</v>
      </c>
      <c r="AD979" s="2" t="str">
        <f t="shared" si="31"/>
        <v>Contacted</v>
      </c>
      <c r="AE979">
        <v>4</v>
      </c>
      <c r="AF979" t="s">
        <v>38</v>
      </c>
      <c r="AG979" t="b">
        <v>1</v>
      </c>
      <c r="AH979" t="b">
        <v>1</v>
      </c>
      <c r="AI979" t="str">
        <f ca="1">IF(OR(Table1[[#This Row],[is_active]]="FALSE",Table1[[#This Row],[Days_Since_Last_Purchase]]&gt;90),"Churned","Active")</f>
        <v>Churned</v>
      </c>
    </row>
    <row r="980" spans="1:35" x14ac:dyDescent="0.25">
      <c r="A980" t="s">
        <v>1049</v>
      </c>
      <c r="B980" s="1">
        <v>44480</v>
      </c>
      <c r="C980" t="str">
        <f>TEXT(Table1[[#This Row],[signup_date]],"yyyy")</f>
        <v>2021</v>
      </c>
      <c r="D980" t="str">
        <f>TEXT(Table1[[#This Row],[signup_date]],"mmm")</f>
        <v>Oct</v>
      </c>
      <c r="E980" s="3">
        <v>45711</v>
      </c>
      <c r="F980" s="3">
        <v>45909</v>
      </c>
      <c r="G980" s="3" t="str">
        <f>TEXT(Table1[[#This Row],[last_purchase_date]],"yyyy")</f>
        <v>2025</v>
      </c>
      <c r="H980" s="2">
        <f ca="1">IFERROR(TODAY()-Table1[[#This Row],[signup_date]]," - ")</f>
        <v>1500</v>
      </c>
      <c r="I980" s="2">
        <f ca="1">IFERROR(TODAY()-Table1[[#This Row],[last_purchase_date]]," - ")</f>
        <v>71</v>
      </c>
      <c r="J980" s="2">
        <f ca="1">IFERROR(1/Table1[[#This Row],[Days_Since_Last_Purchase]],0)</f>
        <v>1.4084507042253521E-2</v>
      </c>
      <c r="K980" s="3" t="str">
        <f t="shared" si="30"/>
        <v>Has Purchased</v>
      </c>
      <c r="L980">
        <v>5</v>
      </c>
      <c r="M980">
        <v>309.17</v>
      </c>
      <c r="N980">
        <v>61.83</v>
      </c>
      <c r="O980">
        <v>135.15</v>
      </c>
      <c r="P980" t="s">
        <v>65</v>
      </c>
      <c r="Q980" t="s">
        <v>60</v>
      </c>
      <c r="R980" t="s">
        <v>33</v>
      </c>
      <c r="S980">
        <v>31</v>
      </c>
      <c r="T980" t="s">
        <v>34</v>
      </c>
      <c r="U980" t="s">
        <v>82</v>
      </c>
      <c r="V980" t="s">
        <v>44</v>
      </c>
      <c r="W980" t="s">
        <v>100</v>
      </c>
      <c r="X980">
        <v>0</v>
      </c>
      <c r="Y980">
        <v>1</v>
      </c>
      <c r="Z980">
        <v>0</v>
      </c>
      <c r="AA980">
        <v>0</v>
      </c>
      <c r="AB980">
        <v>1</v>
      </c>
      <c r="AC980" s="3">
        <v>45655</v>
      </c>
      <c r="AD980" s="2" t="str">
        <f t="shared" si="31"/>
        <v>Contacted</v>
      </c>
      <c r="AE980">
        <v>10</v>
      </c>
      <c r="AF980" t="s">
        <v>38</v>
      </c>
      <c r="AG980" t="b">
        <v>0</v>
      </c>
      <c r="AH980" t="b">
        <v>0</v>
      </c>
      <c r="AI980" t="str">
        <f ca="1">IF(OR(Table1[[#This Row],[is_active]]="FALSE",Table1[[#This Row],[Days_Since_Last_Purchase]]&gt;90),"Churned","Active")</f>
        <v>Active</v>
      </c>
    </row>
    <row r="981" spans="1:35" x14ac:dyDescent="0.25">
      <c r="A981" t="s">
        <v>1050</v>
      </c>
      <c r="B981" s="1">
        <v>45234</v>
      </c>
      <c r="C981" t="str">
        <f>TEXT(Table1[[#This Row],[signup_date]],"yyyy")</f>
        <v>2023</v>
      </c>
      <c r="D981" t="str">
        <f>TEXT(Table1[[#This Row],[signup_date]],"mmm")</f>
        <v>Nov</v>
      </c>
      <c r="E981" s="3">
        <v>45687</v>
      </c>
      <c r="F981" s="3">
        <v>45828</v>
      </c>
      <c r="G981" s="3" t="str">
        <f>TEXT(Table1[[#This Row],[last_purchase_date]],"yyyy")</f>
        <v>2025</v>
      </c>
      <c r="H981" s="2">
        <f ca="1">IFERROR(TODAY()-Table1[[#This Row],[signup_date]]," - ")</f>
        <v>746</v>
      </c>
      <c r="I981" s="2">
        <f ca="1">IFERROR(TODAY()-Table1[[#This Row],[last_purchase_date]]," - ")</f>
        <v>152</v>
      </c>
      <c r="J981" s="2">
        <f ca="1">IFERROR(1/Table1[[#This Row],[Days_Since_Last_Purchase]],0)</f>
        <v>6.5789473684210523E-3</v>
      </c>
      <c r="K981" s="3" t="str">
        <f t="shared" si="30"/>
        <v>Has Purchased</v>
      </c>
      <c r="L981">
        <v>2</v>
      </c>
      <c r="M981">
        <v>97.33</v>
      </c>
      <c r="N981">
        <v>48.67</v>
      </c>
      <c r="O981">
        <v>25.64</v>
      </c>
      <c r="P981" t="s">
        <v>59</v>
      </c>
      <c r="Q981" t="s">
        <v>62</v>
      </c>
      <c r="R981" t="s">
        <v>42</v>
      </c>
      <c r="S981">
        <v>41</v>
      </c>
      <c r="T981" t="s">
        <v>34</v>
      </c>
      <c r="U981" t="s">
        <v>50</v>
      </c>
      <c r="V981" t="s">
        <v>35</v>
      </c>
      <c r="W981" t="s">
        <v>45</v>
      </c>
      <c r="X981">
        <v>0</v>
      </c>
      <c r="Y981">
        <v>0</v>
      </c>
      <c r="Z981">
        <v>0</v>
      </c>
      <c r="AA981">
        <v>0</v>
      </c>
      <c r="AB981">
        <v>0</v>
      </c>
      <c r="AC981" s="3">
        <v>45864</v>
      </c>
      <c r="AD981" s="2" t="str">
        <f t="shared" si="31"/>
        <v>Contacted</v>
      </c>
      <c r="AE981">
        <v>5</v>
      </c>
      <c r="AF981" t="s">
        <v>38</v>
      </c>
      <c r="AG981" t="b">
        <v>1</v>
      </c>
      <c r="AH981" t="b">
        <v>1</v>
      </c>
      <c r="AI981" t="str">
        <f ca="1">IF(OR(Table1[[#This Row],[is_active]]="FALSE",Table1[[#This Row],[Days_Since_Last_Purchase]]&gt;90),"Churned","Active")</f>
        <v>Churned</v>
      </c>
    </row>
    <row r="982" spans="1:35" x14ac:dyDescent="0.25">
      <c r="A982" t="s">
        <v>1051</v>
      </c>
      <c r="B982" s="1">
        <v>45393</v>
      </c>
      <c r="C982" t="str">
        <f>TEXT(Table1[[#This Row],[signup_date]],"yyyy")</f>
        <v>2024</v>
      </c>
      <c r="D982" t="str">
        <f>TEXT(Table1[[#This Row],[signup_date]],"mmm")</f>
        <v>Apr</v>
      </c>
      <c r="E982" s="3">
        <v>45754</v>
      </c>
      <c r="F982" s="3">
        <v>45815</v>
      </c>
      <c r="G982" s="3" t="str">
        <f>TEXT(Table1[[#This Row],[last_purchase_date]],"yyyy")</f>
        <v>2025</v>
      </c>
      <c r="H982" s="2">
        <f ca="1">IFERROR(TODAY()-Table1[[#This Row],[signup_date]]," - ")</f>
        <v>587</v>
      </c>
      <c r="I982" s="2">
        <f ca="1">IFERROR(TODAY()-Table1[[#This Row],[last_purchase_date]]," - ")</f>
        <v>165</v>
      </c>
      <c r="J982" s="2">
        <f ca="1">IFERROR(1/Table1[[#This Row],[Days_Since_Last_Purchase]],0)</f>
        <v>6.0606060606060606E-3</v>
      </c>
      <c r="K982" s="3" t="str">
        <f t="shared" si="30"/>
        <v>Has Purchased</v>
      </c>
      <c r="L982">
        <v>2</v>
      </c>
      <c r="M982">
        <v>87.43</v>
      </c>
      <c r="N982">
        <v>43.72</v>
      </c>
      <c r="O982">
        <v>0</v>
      </c>
      <c r="P982" t="s">
        <v>47</v>
      </c>
      <c r="Q982" t="s">
        <v>95</v>
      </c>
      <c r="R982" t="s">
        <v>48</v>
      </c>
      <c r="S982">
        <v>42</v>
      </c>
      <c r="T982" t="s">
        <v>34</v>
      </c>
      <c r="U982" t="s">
        <v>66</v>
      </c>
      <c r="V982" t="s">
        <v>67</v>
      </c>
      <c r="W982" t="s">
        <v>85</v>
      </c>
      <c r="X982">
        <v>0</v>
      </c>
      <c r="Y982">
        <v>0</v>
      </c>
      <c r="Z982">
        <v>0</v>
      </c>
      <c r="AA982">
        <v>0</v>
      </c>
      <c r="AB982">
        <v>0</v>
      </c>
      <c r="AC982" s="3">
        <v>45645</v>
      </c>
      <c r="AD982" s="2" t="str">
        <f t="shared" si="31"/>
        <v>Contacted</v>
      </c>
      <c r="AE982">
        <v>0</v>
      </c>
      <c r="AF982" t="s">
        <v>52</v>
      </c>
      <c r="AG982" t="b">
        <v>0</v>
      </c>
      <c r="AH982" t="b">
        <v>0</v>
      </c>
      <c r="AI982" t="str">
        <f ca="1">IF(OR(Table1[[#This Row],[is_active]]="FALSE",Table1[[#This Row],[Days_Since_Last_Purchase]]&gt;90),"Churned","Active")</f>
        <v>Churned</v>
      </c>
    </row>
    <row r="983" spans="1:35" x14ac:dyDescent="0.25">
      <c r="A983" t="s">
        <v>1052</v>
      </c>
      <c r="B983" s="1">
        <v>45196</v>
      </c>
      <c r="C983" t="str">
        <f>TEXT(Table1[[#This Row],[signup_date]],"yyyy")</f>
        <v>2023</v>
      </c>
      <c r="D983" t="str">
        <f>TEXT(Table1[[#This Row],[signup_date]],"mmm")</f>
        <v>Sep</v>
      </c>
      <c r="E983" s="3">
        <v>45793</v>
      </c>
      <c r="F983" s="3">
        <v>45853</v>
      </c>
      <c r="G983" s="3" t="str">
        <f>TEXT(Table1[[#This Row],[last_purchase_date]],"yyyy")</f>
        <v>2025</v>
      </c>
      <c r="H983" s="2">
        <f ca="1">IFERROR(TODAY()-Table1[[#This Row],[signup_date]]," - ")</f>
        <v>784</v>
      </c>
      <c r="I983" s="2">
        <f ca="1">IFERROR(TODAY()-Table1[[#This Row],[last_purchase_date]]," - ")</f>
        <v>127</v>
      </c>
      <c r="J983" s="2">
        <f ca="1">IFERROR(1/Table1[[#This Row],[Days_Since_Last_Purchase]],0)</f>
        <v>7.874015748031496E-3</v>
      </c>
      <c r="K983" s="3" t="str">
        <f t="shared" si="30"/>
        <v>Has Purchased</v>
      </c>
      <c r="L983">
        <v>2</v>
      </c>
      <c r="M983">
        <v>90.61</v>
      </c>
      <c r="N983">
        <v>45.31</v>
      </c>
      <c r="O983">
        <v>35.53</v>
      </c>
      <c r="P983" t="s">
        <v>40</v>
      </c>
      <c r="Q983" t="s">
        <v>60</v>
      </c>
      <c r="R983" t="s">
        <v>42</v>
      </c>
      <c r="S983">
        <v>30</v>
      </c>
      <c r="T983" t="s">
        <v>70</v>
      </c>
      <c r="U983" t="s">
        <v>82</v>
      </c>
      <c r="V983" t="s">
        <v>35</v>
      </c>
      <c r="W983" t="s">
        <v>45</v>
      </c>
      <c r="X983">
        <v>0</v>
      </c>
      <c r="Y983">
        <v>0</v>
      </c>
      <c r="Z983">
        <v>0</v>
      </c>
      <c r="AA983">
        <v>1</v>
      </c>
      <c r="AB983">
        <v>1</v>
      </c>
      <c r="AC983" s="3">
        <v>45597</v>
      </c>
      <c r="AD983" s="2" t="str">
        <f t="shared" si="31"/>
        <v>Contacted</v>
      </c>
      <c r="AE983">
        <v>0</v>
      </c>
      <c r="AF983" t="s">
        <v>38</v>
      </c>
      <c r="AG983" t="b">
        <v>1</v>
      </c>
      <c r="AH983" t="b">
        <v>1</v>
      </c>
      <c r="AI983" t="str">
        <f ca="1">IF(OR(Table1[[#This Row],[is_active]]="FALSE",Table1[[#This Row],[Days_Since_Last_Purchase]]&gt;90),"Churned","Active")</f>
        <v>Churned</v>
      </c>
    </row>
    <row r="984" spans="1:35" x14ac:dyDescent="0.25">
      <c r="A984" t="s">
        <v>1053</v>
      </c>
      <c r="B984" s="1">
        <v>44932</v>
      </c>
      <c r="C984" t="str">
        <f>TEXT(Table1[[#This Row],[signup_date]],"yyyy")</f>
        <v>2023</v>
      </c>
      <c r="D984" t="str">
        <f>TEXT(Table1[[#This Row],[signup_date]],"mmm")</f>
        <v>Jan</v>
      </c>
      <c r="E984" s="3">
        <v>45365</v>
      </c>
      <c r="F984" s="3">
        <v>45815</v>
      </c>
      <c r="G984" s="3" t="str">
        <f>TEXT(Table1[[#This Row],[last_purchase_date]],"yyyy")</f>
        <v>2025</v>
      </c>
      <c r="H984" s="2">
        <f ca="1">IFERROR(TODAY()-Table1[[#This Row],[signup_date]]," - ")</f>
        <v>1048</v>
      </c>
      <c r="I984" s="2">
        <f ca="1">IFERROR(TODAY()-Table1[[#This Row],[last_purchase_date]]," - ")</f>
        <v>165</v>
      </c>
      <c r="J984" s="2">
        <f ca="1">IFERROR(1/Table1[[#This Row],[Days_Since_Last_Purchase]],0)</f>
        <v>6.0606060606060606E-3</v>
      </c>
      <c r="K984" s="3" t="str">
        <f t="shared" si="30"/>
        <v>Has Purchased</v>
      </c>
      <c r="L984">
        <v>1</v>
      </c>
      <c r="M984">
        <v>66.78</v>
      </c>
      <c r="N984">
        <v>66.78</v>
      </c>
      <c r="O984">
        <v>16.45</v>
      </c>
      <c r="P984" t="s">
        <v>87</v>
      </c>
      <c r="Q984" t="s">
        <v>69</v>
      </c>
      <c r="R984" t="s">
        <v>33</v>
      </c>
      <c r="S984">
        <v>44</v>
      </c>
      <c r="T984" t="s">
        <v>34</v>
      </c>
      <c r="U984" t="s">
        <v>82</v>
      </c>
      <c r="V984" t="s">
        <v>63</v>
      </c>
      <c r="W984" t="s">
        <v>36</v>
      </c>
      <c r="X984">
        <v>0</v>
      </c>
      <c r="Y984">
        <v>0</v>
      </c>
      <c r="Z984">
        <v>0</v>
      </c>
      <c r="AA984">
        <v>0</v>
      </c>
      <c r="AB984">
        <v>0</v>
      </c>
      <c r="AC984" s="3">
        <v>45064</v>
      </c>
      <c r="AD984" s="2" t="str">
        <f t="shared" si="31"/>
        <v>Contacted</v>
      </c>
      <c r="AE984">
        <v>8</v>
      </c>
      <c r="AF984" t="s">
        <v>38</v>
      </c>
      <c r="AG984" t="b">
        <v>1</v>
      </c>
      <c r="AH984" t="b">
        <v>0</v>
      </c>
      <c r="AI984" t="str">
        <f ca="1">IF(OR(Table1[[#This Row],[is_active]]="FALSE",Table1[[#This Row],[Days_Since_Last_Purchase]]&gt;90),"Churned","Active")</f>
        <v>Churned</v>
      </c>
    </row>
    <row r="985" spans="1:35" x14ac:dyDescent="0.25">
      <c r="A985" t="s">
        <v>1054</v>
      </c>
      <c r="B985" s="1">
        <v>44760</v>
      </c>
      <c r="C985" t="str">
        <f>TEXT(Table1[[#This Row],[signup_date]],"yyyy")</f>
        <v>2022</v>
      </c>
      <c r="D985" t="str">
        <f>TEXT(Table1[[#This Row],[signup_date]],"mmm")</f>
        <v>Jul</v>
      </c>
      <c r="E985" s="3">
        <v>45494</v>
      </c>
      <c r="F985" s="3">
        <v>45796</v>
      </c>
      <c r="G985" s="3" t="str">
        <f>TEXT(Table1[[#This Row],[last_purchase_date]],"yyyy")</f>
        <v>2025</v>
      </c>
      <c r="H985" s="2">
        <f ca="1">IFERROR(TODAY()-Table1[[#This Row],[signup_date]]," - ")</f>
        <v>1220</v>
      </c>
      <c r="I985" s="2">
        <f ca="1">IFERROR(TODAY()-Table1[[#This Row],[last_purchase_date]]," - ")</f>
        <v>184</v>
      </c>
      <c r="J985" s="2">
        <f ca="1">IFERROR(1/Table1[[#This Row],[Days_Since_Last_Purchase]],0)</f>
        <v>5.434782608695652E-3</v>
      </c>
      <c r="K985" s="3" t="str">
        <f t="shared" si="30"/>
        <v>Has Purchased</v>
      </c>
      <c r="L985">
        <v>1</v>
      </c>
      <c r="M985">
        <v>48.32</v>
      </c>
      <c r="N985">
        <v>48.32</v>
      </c>
      <c r="O985">
        <v>87.79</v>
      </c>
      <c r="P985" t="s">
        <v>40</v>
      </c>
      <c r="Q985" t="s">
        <v>104</v>
      </c>
      <c r="R985" t="s">
        <v>48</v>
      </c>
      <c r="S985">
        <v>37</v>
      </c>
      <c r="T985" t="s">
        <v>34</v>
      </c>
      <c r="U985" t="s">
        <v>55</v>
      </c>
      <c r="V985" t="s">
        <v>63</v>
      </c>
      <c r="W985" t="s">
        <v>57</v>
      </c>
      <c r="X985">
        <v>0</v>
      </c>
      <c r="Y985">
        <v>0</v>
      </c>
      <c r="Z985">
        <v>0</v>
      </c>
      <c r="AA985">
        <v>1</v>
      </c>
      <c r="AB985">
        <v>1</v>
      </c>
      <c r="AC985" s="2" t="s">
        <v>2542</v>
      </c>
      <c r="AD985" s="2" t="str">
        <f t="shared" si="31"/>
        <v>Never Contacted</v>
      </c>
      <c r="AE985">
        <v>0</v>
      </c>
      <c r="AF985" t="s">
        <v>38</v>
      </c>
      <c r="AG985" t="b">
        <v>1</v>
      </c>
      <c r="AH985" t="b">
        <v>0</v>
      </c>
      <c r="AI985" t="str">
        <f ca="1">IF(OR(Table1[[#This Row],[is_active]]="FALSE",Table1[[#This Row],[Days_Since_Last_Purchase]]&gt;90),"Churned","Active")</f>
        <v>Churned</v>
      </c>
    </row>
    <row r="986" spans="1:35" x14ac:dyDescent="0.25">
      <c r="A986" t="s">
        <v>1055</v>
      </c>
      <c r="B986" s="1">
        <v>44723</v>
      </c>
      <c r="C986" t="str">
        <f>TEXT(Table1[[#This Row],[signup_date]],"yyyy")</f>
        <v>2022</v>
      </c>
      <c r="D986" t="str">
        <f>TEXT(Table1[[#This Row],[signup_date]],"mmm")</f>
        <v>Jun</v>
      </c>
      <c r="E986" s="3">
        <v>44806</v>
      </c>
      <c r="F986" s="3">
        <v>45736</v>
      </c>
      <c r="G986" s="3" t="str">
        <f>TEXT(Table1[[#This Row],[last_purchase_date]],"yyyy")</f>
        <v>2025</v>
      </c>
      <c r="H986" s="2">
        <f ca="1">IFERROR(TODAY()-Table1[[#This Row],[signup_date]]," - ")</f>
        <v>1257</v>
      </c>
      <c r="I986" s="2">
        <f ca="1">IFERROR(TODAY()-Table1[[#This Row],[last_purchase_date]]," - ")</f>
        <v>244</v>
      </c>
      <c r="J986" s="2">
        <f ca="1">IFERROR(1/Table1[[#This Row],[Days_Since_Last_Purchase]],0)</f>
        <v>4.0983606557377051E-3</v>
      </c>
      <c r="K986" s="3" t="str">
        <f t="shared" si="30"/>
        <v>Has Purchased</v>
      </c>
      <c r="L986">
        <v>1</v>
      </c>
      <c r="M986">
        <v>40.92</v>
      </c>
      <c r="N986">
        <v>40.92</v>
      </c>
      <c r="O986">
        <v>48.21</v>
      </c>
      <c r="P986" t="s">
        <v>31</v>
      </c>
      <c r="Q986" t="s">
        <v>76</v>
      </c>
      <c r="R986" t="s">
        <v>48</v>
      </c>
      <c r="S986">
        <v>23</v>
      </c>
      <c r="T986" t="s">
        <v>70</v>
      </c>
      <c r="U986" t="s">
        <v>66</v>
      </c>
      <c r="V986" t="s">
        <v>44</v>
      </c>
      <c r="W986" t="s">
        <v>72</v>
      </c>
      <c r="X986">
        <v>0</v>
      </c>
      <c r="Y986">
        <v>0</v>
      </c>
      <c r="Z986">
        <v>0</v>
      </c>
      <c r="AA986">
        <v>1</v>
      </c>
      <c r="AB986">
        <v>0</v>
      </c>
      <c r="AC986" s="3">
        <v>44797</v>
      </c>
      <c r="AD986" s="2" t="str">
        <f t="shared" si="31"/>
        <v>Contacted</v>
      </c>
      <c r="AE986">
        <v>0</v>
      </c>
      <c r="AF986" t="s">
        <v>73</v>
      </c>
      <c r="AG986" t="b">
        <v>0</v>
      </c>
      <c r="AH986" t="b">
        <v>0</v>
      </c>
      <c r="AI986" t="str">
        <f ca="1">IF(OR(Table1[[#This Row],[is_active]]="FALSE",Table1[[#This Row],[Days_Since_Last_Purchase]]&gt;90),"Churned","Active")</f>
        <v>Churned</v>
      </c>
    </row>
    <row r="987" spans="1:35" x14ac:dyDescent="0.25">
      <c r="A987" t="s">
        <v>1056</v>
      </c>
      <c r="B987" s="1">
        <v>44478</v>
      </c>
      <c r="C987" t="str">
        <f>TEXT(Table1[[#This Row],[signup_date]],"yyyy")</f>
        <v>2021</v>
      </c>
      <c r="D987" t="str">
        <f>TEXT(Table1[[#This Row],[signup_date]],"mmm")</f>
        <v>Oct</v>
      </c>
      <c r="E987" s="3">
        <v>45837</v>
      </c>
      <c r="F987" s="3">
        <v>45913</v>
      </c>
      <c r="G987" s="3" t="str">
        <f>TEXT(Table1[[#This Row],[last_purchase_date]],"yyyy")</f>
        <v>2025</v>
      </c>
      <c r="H987" s="2">
        <f ca="1">IFERROR(TODAY()-Table1[[#This Row],[signup_date]]," - ")</f>
        <v>1502</v>
      </c>
      <c r="I987" s="2">
        <f ca="1">IFERROR(TODAY()-Table1[[#This Row],[last_purchase_date]]," - ")</f>
        <v>67</v>
      </c>
      <c r="J987" s="2">
        <f ca="1">IFERROR(1/Table1[[#This Row],[Days_Since_Last_Purchase]],0)</f>
        <v>1.4925373134328358E-2</v>
      </c>
      <c r="K987" s="3" t="str">
        <f t="shared" si="30"/>
        <v>Has Purchased</v>
      </c>
      <c r="L987">
        <v>3</v>
      </c>
      <c r="M987">
        <v>186.64</v>
      </c>
      <c r="N987">
        <v>62.21</v>
      </c>
      <c r="O987">
        <v>108.68</v>
      </c>
      <c r="P987" t="s">
        <v>65</v>
      </c>
      <c r="Q987" t="s">
        <v>69</v>
      </c>
      <c r="R987" t="s">
        <v>33</v>
      </c>
      <c r="S987">
        <v>0</v>
      </c>
      <c r="T987" t="s">
        <v>80</v>
      </c>
      <c r="U987" t="s">
        <v>50</v>
      </c>
      <c r="V987" t="s">
        <v>44</v>
      </c>
      <c r="W987" t="s">
        <v>96</v>
      </c>
      <c r="X987">
        <v>0</v>
      </c>
      <c r="Y987">
        <v>1</v>
      </c>
      <c r="Z987">
        <v>0</v>
      </c>
      <c r="AA987">
        <v>0</v>
      </c>
      <c r="AB987">
        <v>1</v>
      </c>
      <c r="AC987" s="3">
        <v>44796</v>
      </c>
      <c r="AD987" s="2" t="str">
        <f t="shared" si="31"/>
        <v>Contacted</v>
      </c>
      <c r="AE987">
        <v>5</v>
      </c>
      <c r="AF987" t="s">
        <v>73</v>
      </c>
      <c r="AG987" t="b">
        <v>0</v>
      </c>
      <c r="AH987" t="b">
        <v>0</v>
      </c>
      <c r="AI987" t="str">
        <f ca="1">IF(OR(Table1[[#This Row],[is_active]]="FALSE",Table1[[#This Row],[Days_Since_Last_Purchase]]&gt;90),"Churned","Active")</f>
        <v>Active</v>
      </c>
    </row>
    <row r="988" spans="1:35" x14ac:dyDescent="0.25">
      <c r="A988" t="s">
        <v>1057</v>
      </c>
      <c r="B988" s="1">
        <v>45261</v>
      </c>
      <c r="C988" t="str">
        <f>TEXT(Table1[[#This Row],[signup_date]],"yyyy")</f>
        <v>2023</v>
      </c>
      <c r="D988" t="str">
        <f>TEXT(Table1[[#This Row],[signup_date]],"mmm")</f>
        <v>Dec</v>
      </c>
      <c r="E988" s="3">
        <v>45705</v>
      </c>
      <c r="F988" s="3">
        <v>45826</v>
      </c>
      <c r="G988" s="3" t="str">
        <f>TEXT(Table1[[#This Row],[last_purchase_date]],"yyyy")</f>
        <v>2025</v>
      </c>
      <c r="H988" s="2">
        <f ca="1">IFERROR(TODAY()-Table1[[#This Row],[signup_date]]," - ")</f>
        <v>719</v>
      </c>
      <c r="I988" s="2">
        <f ca="1">IFERROR(TODAY()-Table1[[#This Row],[last_purchase_date]]," - ")</f>
        <v>154</v>
      </c>
      <c r="J988" s="2">
        <f ca="1">IFERROR(1/Table1[[#This Row],[Days_Since_Last_Purchase]],0)</f>
        <v>6.4935064935064939E-3</v>
      </c>
      <c r="K988" s="3" t="str">
        <f t="shared" si="30"/>
        <v>Has Purchased</v>
      </c>
      <c r="L988">
        <v>1</v>
      </c>
      <c r="M988">
        <v>70.47</v>
      </c>
      <c r="N988">
        <v>70.47</v>
      </c>
      <c r="O988">
        <v>43.03</v>
      </c>
      <c r="P988" t="s">
        <v>47</v>
      </c>
      <c r="Q988" t="s">
        <v>69</v>
      </c>
      <c r="R988" t="s">
        <v>48</v>
      </c>
      <c r="S988">
        <v>22</v>
      </c>
      <c r="T988" t="s">
        <v>70</v>
      </c>
      <c r="U988" t="s">
        <v>35</v>
      </c>
      <c r="V988" t="s">
        <v>56</v>
      </c>
      <c r="W988" t="s">
        <v>96</v>
      </c>
      <c r="X988">
        <v>0</v>
      </c>
      <c r="Y988">
        <v>0</v>
      </c>
      <c r="Z988">
        <v>0</v>
      </c>
      <c r="AA988">
        <v>0</v>
      </c>
      <c r="AB988">
        <v>0</v>
      </c>
      <c r="AC988" s="3">
        <v>45701</v>
      </c>
      <c r="AD988" s="2" t="str">
        <f t="shared" si="31"/>
        <v>Contacted</v>
      </c>
      <c r="AE988">
        <v>0</v>
      </c>
      <c r="AF988" t="s">
        <v>38</v>
      </c>
      <c r="AG988" t="b">
        <v>1</v>
      </c>
      <c r="AH988" t="b">
        <v>0</v>
      </c>
      <c r="AI988" t="str">
        <f ca="1">IF(OR(Table1[[#This Row],[is_active]]="FALSE",Table1[[#This Row],[Days_Since_Last_Purchase]]&gt;90),"Churned","Active")</f>
        <v>Churned</v>
      </c>
    </row>
    <row r="989" spans="1:35" x14ac:dyDescent="0.25">
      <c r="A989" t="s">
        <v>1058</v>
      </c>
      <c r="B989" s="1">
        <v>45110</v>
      </c>
      <c r="C989" t="str">
        <f>TEXT(Table1[[#This Row],[signup_date]],"yyyy")</f>
        <v>2023</v>
      </c>
      <c r="D989" t="str">
        <f>TEXT(Table1[[#This Row],[signup_date]],"mmm")</f>
        <v>Jul</v>
      </c>
      <c r="E989" s="3">
        <v>45919</v>
      </c>
      <c r="F989" s="3">
        <v>45942</v>
      </c>
      <c r="G989" s="3" t="str">
        <f>TEXT(Table1[[#This Row],[last_purchase_date]],"yyyy")</f>
        <v>2025</v>
      </c>
      <c r="H989" s="2">
        <f ca="1">IFERROR(TODAY()-Table1[[#This Row],[signup_date]]," - ")</f>
        <v>870</v>
      </c>
      <c r="I989" s="2">
        <f ca="1">IFERROR(TODAY()-Table1[[#This Row],[last_purchase_date]]," - ")</f>
        <v>38</v>
      </c>
      <c r="J989" s="2">
        <f ca="1">IFERROR(1/Table1[[#This Row],[Days_Since_Last_Purchase]],0)</f>
        <v>2.6315789473684209E-2</v>
      </c>
      <c r="K989" s="3" t="str">
        <f t="shared" si="30"/>
        <v>Has Purchased</v>
      </c>
      <c r="L989">
        <v>2</v>
      </c>
      <c r="M989">
        <v>110.45</v>
      </c>
      <c r="N989">
        <v>55.23</v>
      </c>
      <c r="O989">
        <v>86.34</v>
      </c>
      <c r="P989" t="s">
        <v>87</v>
      </c>
      <c r="Q989" t="s">
        <v>62</v>
      </c>
      <c r="R989" t="s">
        <v>42</v>
      </c>
      <c r="S989">
        <v>40</v>
      </c>
      <c r="T989" t="s">
        <v>34</v>
      </c>
      <c r="U989" t="s">
        <v>82</v>
      </c>
      <c r="V989" t="s">
        <v>56</v>
      </c>
      <c r="W989" t="s">
        <v>51</v>
      </c>
      <c r="X989">
        <v>0</v>
      </c>
      <c r="Y989">
        <v>0</v>
      </c>
      <c r="Z989">
        <v>0</v>
      </c>
      <c r="AA989">
        <v>0</v>
      </c>
      <c r="AB989">
        <v>0</v>
      </c>
      <c r="AC989" s="3">
        <v>45444</v>
      </c>
      <c r="AD989" s="2" t="str">
        <f t="shared" si="31"/>
        <v>Contacted</v>
      </c>
      <c r="AE989">
        <v>7</v>
      </c>
      <c r="AF989" t="s">
        <v>73</v>
      </c>
      <c r="AG989" t="b">
        <v>1</v>
      </c>
      <c r="AH989" t="b">
        <v>1</v>
      </c>
      <c r="AI989" t="str">
        <f ca="1">IF(OR(Table1[[#This Row],[is_active]]="FALSE",Table1[[#This Row],[Days_Since_Last_Purchase]]&gt;90),"Churned","Active")</f>
        <v>Active</v>
      </c>
    </row>
    <row r="990" spans="1:35" x14ac:dyDescent="0.25">
      <c r="A990" t="s">
        <v>1059</v>
      </c>
      <c r="B990" s="1">
        <v>44825</v>
      </c>
      <c r="C990" t="str">
        <f>TEXT(Table1[[#This Row],[signup_date]],"yyyy")</f>
        <v>2022</v>
      </c>
      <c r="D990" t="str">
        <f>TEXT(Table1[[#This Row],[signup_date]],"mmm")</f>
        <v>Sep</v>
      </c>
      <c r="E990" s="3">
        <v>44990</v>
      </c>
      <c r="F990" s="3">
        <v>44996</v>
      </c>
      <c r="G990" s="3" t="str">
        <f>TEXT(Table1[[#This Row],[last_purchase_date]],"yyyy")</f>
        <v>2023</v>
      </c>
      <c r="H990" s="2">
        <f ca="1">IFERROR(TODAY()-Table1[[#This Row],[signup_date]]," - ")</f>
        <v>1155</v>
      </c>
      <c r="I990" s="2">
        <f ca="1">IFERROR(TODAY()-Table1[[#This Row],[last_purchase_date]]," - ")</f>
        <v>984</v>
      </c>
      <c r="J990" s="2">
        <f ca="1">IFERROR(1/Table1[[#This Row],[Days_Since_Last_Purchase]],0)</f>
        <v>1.0162601626016261E-3</v>
      </c>
      <c r="K990" s="3" t="str">
        <f t="shared" si="30"/>
        <v>Has Purchased</v>
      </c>
      <c r="L990">
        <v>4</v>
      </c>
      <c r="M990">
        <v>28.2</v>
      </c>
      <c r="N990">
        <v>7.05</v>
      </c>
      <c r="O990">
        <v>13.44</v>
      </c>
      <c r="P990" t="s">
        <v>40</v>
      </c>
      <c r="Q990" t="s">
        <v>54</v>
      </c>
      <c r="R990" t="s">
        <v>33</v>
      </c>
      <c r="S990">
        <v>0</v>
      </c>
      <c r="T990" t="s">
        <v>80</v>
      </c>
      <c r="U990" t="s">
        <v>55</v>
      </c>
      <c r="V990" t="s">
        <v>56</v>
      </c>
      <c r="W990" t="s">
        <v>96</v>
      </c>
      <c r="X990">
        <v>1</v>
      </c>
      <c r="Y990">
        <v>0</v>
      </c>
      <c r="Z990">
        <v>0</v>
      </c>
      <c r="AA990">
        <v>0</v>
      </c>
      <c r="AB990">
        <v>2</v>
      </c>
      <c r="AC990" s="2" t="s">
        <v>2542</v>
      </c>
      <c r="AD990" s="2" t="str">
        <f t="shared" si="31"/>
        <v>Never Contacted</v>
      </c>
      <c r="AE990">
        <v>8</v>
      </c>
      <c r="AF990" t="s">
        <v>38</v>
      </c>
      <c r="AG990" t="b">
        <v>0</v>
      </c>
      <c r="AH990" t="b">
        <v>1</v>
      </c>
      <c r="AI990" t="str">
        <f ca="1">IF(OR(Table1[[#This Row],[is_active]]="FALSE",Table1[[#This Row],[Days_Since_Last_Purchase]]&gt;90),"Churned","Active")</f>
        <v>Churned</v>
      </c>
    </row>
    <row r="991" spans="1:35" x14ac:dyDescent="0.25">
      <c r="A991" t="s">
        <v>1060</v>
      </c>
      <c r="B991" s="1">
        <v>45100</v>
      </c>
      <c r="C991" t="str">
        <f>TEXT(Table1[[#This Row],[signup_date]],"yyyy")</f>
        <v>2023</v>
      </c>
      <c r="D991" t="str">
        <f>TEXT(Table1[[#This Row],[signup_date]],"mmm")</f>
        <v>Jun</v>
      </c>
      <c r="E991" s="3">
        <v>45655</v>
      </c>
      <c r="F991" s="3">
        <v>45857</v>
      </c>
      <c r="G991" s="3" t="str">
        <f>TEXT(Table1[[#This Row],[last_purchase_date]],"yyyy")</f>
        <v>2025</v>
      </c>
      <c r="H991" s="2">
        <f ca="1">IFERROR(TODAY()-Table1[[#This Row],[signup_date]]," - ")</f>
        <v>880</v>
      </c>
      <c r="I991" s="2">
        <f ca="1">IFERROR(TODAY()-Table1[[#This Row],[last_purchase_date]]," - ")</f>
        <v>123</v>
      </c>
      <c r="J991" s="2">
        <f ca="1">IFERROR(1/Table1[[#This Row],[Days_Since_Last_Purchase]],0)</f>
        <v>8.130081300813009E-3</v>
      </c>
      <c r="K991" s="3" t="str">
        <f t="shared" si="30"/>
        <v>Has Purchased</v>
      </c>
      <c r="L991">
        <v>5</v>
      </c>
      <c r="M991">
        <v>556.9</v>
      </c>
      <c r="N991">
        <v>111.38</v>
      </c>
      <c r="O991">
        <v>107.78</v>
      </c>
      <c r="P991" t="s">
        <v>31</v>
      </c>
      <c r="Q991" t="s">
        <v>60</v>
      </c>
      <c r="R991" t="s">
        <v>48</v>
      </c>
      <c r="S991">
        <v>34</v>
      </c>
      <c r="T991" t="s">
        <v>34</v>
      </c>
      <c r="U991" t="s">
        <v>50</v>
      </c>
      <c r="V991" t="s">
        <v>35</v>
      </c>
      <c r="W991" t="s">
        <v>85</v>
      </c>
      <c r="X991">
        <v>0</v>
      </c>
      <c r="Y991">
        <v>0</v>
      </c>
      <c r="Z991">
        <v>0</v>
      </c>
      <c r="AA991">
        <v>0</v>
      </c>
      <c r="AB991">
        <v>2</v>
      </c>
      <c r="AC991" s="3">
        <v>45322</v>
      </c>
      <c r="AD991" s="2" t="str">
        <f t="shared" si="31"/>
        <v>Contacted</v>
      </c>
      <c r="AE991">
        <v>9</v>
      </c>
      <c r="AF991" t="s">
        <v>73</v>
      </c>
      <c r="AG991" t="b">
        <v>1</v>
      </c>
      <c r="AH991" t="b">
        <v>0</v>
      </c>
      <c r="AI991" t="str">
        <f ca="1">IF(OR(Table1[[#This Row],[is_active]]="FALSE",Table1[[#This Row],[Days_Since_Last_Purchase]]&gt;90),"Churned","Active")</f>
        <v>Churned</v>
      </c>
    </row>
    <row r="992" spans="1:35" x14ac:dyDescent="0.25">
      <c r="A992" t="s">
        <v>1061</v>
      </c>
      <c r="B992" s="1">
        <v>45010</v>
      </c>
      <c r="C992" t="str">
        <f>TEXT(Table1[[#This Row],[signup_date]],"yyyy")</f>
        <v>2023</v>
      </c>
      <c r="D992" t="str">
        <f>TEXT(Table1[[#This Row],[signup_date]],"mmm")</f>
        <v>Mar</v>
      </c>
      <c r="E992" s="3">
        <v>45742</v>
      </c>
      <c r="F992" s="3">
        <v>45903</v>
      </c>
      <c r="G992" s="3" t="str">
        <f>TEXT(Table1[[#This Row],[last_purchase_date]],"yyyy")</f>
        <v>2025</v>
      </c>
      <c r="H992" s="2">
        <f ca="1">IFERROR(TODAY()-Table1[[#This Row],[signup_date]]," - ")</f>
        <v>970</v>
      </c>
      <c r="I992" s="2">
        <f ca="1">IFERROR(TODAY()-Table1[[#This Row],[last_purchase_date]]," - ")</f>
        <v>77</v>
      </c>
      <c r="J992" s="2">
        <f ca="1">IFERROR(1/Table1[[#This Row],[Days_Since_Last_Purchase]],0)</f>
        <v>1.2987012987012988E-2</v>
      </c>
      <c r="K992" s="3" t="str">
        <f t="shared" si="30"/>
        <v>Has Purchased</v>
      </c>
      <c r="L992">
        <v>1</v>
      </c>
      <c r="M992">
        <v>39.36</v>
      </c>
      <c r="N992">
        <v>39.36</v>
      </c>
      <c r="O992">
        <v>69.27</v>
      </c>
      <c r="P992" t="s">
        <v>59</v>
      </c>
      <c r="Q992" t="s">
        <v>41</v>
      </c>
      <c r="R992" t="s">
        <v>42</v>
      </c>
      <c r="S992">
        <v>27</v>
      </c>
      <c r="T992" t="s">
        <v>70</v>
      </c>
      <c r="U992" t="s">
        <v>50</v>
      </c>
      <c r="V992" t="s">
        <v>44</v>
      </c>
      <c r="W992" t="s">
        <v>100</v>
      </c>
      <c r="X992">
        <v>1</v>
      </c>
      <c r="Y992">
        <v>0</v>
      </c>
      <c r="Z992">
        <v>0</v>
      </c>
      <c r="AA992">
        <v>0</v>
      </c>
      <c r="AB992">
        <v>0</v>
      </c>
      <c r="AC992" s="2" t="s">
        <v>2542</v>
      </c>
      <c r="AD992" s="2" t="str">
        <f t="shared" si="31"/>
        <v>Never Contacted</v>
      </c>
      <c r="AE992">
        <v>0</v>
      </c>
      <c r="AF992" t="s">
        <v>38</v>
      </c>
      <c r="AG992" t="b">
        <v>1</v>
      </c>
      <c r="AH992" t="b">
        <v>0</v>
      </c>
      <c r="AI992" t="str">
        <f ca="1">IF(OR(Table1[[#This Row],[is_active]]="FALSE",Table1[[#This Row],[Days_Since_Last_Purchase]]&gt;90),"Churned","Active")</f>
        <v>Active</v>
      </c>
    </row>
    <row r="993" spans="1:35" x14ac:dyDescent="0.25">
      <c r="A993" t="s">
        <v>1062</v>
      </c>
      <c r="B993" s="1">
        <v>45114</v>
      </c>
      <c r="C993" t="str">
        <f>TEXT(Table1[[#This Row],[signup_date]],"yyyy")</f>
        <v>2023</v>
      </c>
      <c r="D993" t="str">
        <f>TEXT(Table1[[#This Row],[signup_date]],"mmm")</f>
        <v>Jul</v>
      </c>
      <c r="E993" s="3">
        <v>45242</v>
      </c>
      <c r="F993" s="3" t="s">
        <v>2542</v>
      </c>
      <c r="G993" s="3" t="str">
        <f>TEXT(Table1[[#This Row],[last_purchase_date]],"yyyy")</f>
        <v>-</v>
      </c>
      <c r="H993" s="2">
        <f ca="1">IFERROR(TODAY()-Table1[[#This Row],[signup_date]]," - ")</f>
        <v>866</v>
      </c>
      <c r="I993" s="2" t="str">
        <f ca="1">IFERROR(TODAY()-Table1[[#This Row],[last_purchase_date]]," - ")</f>
        <v xml:space="preserve"> - </v>
      </c>
      <c r="J993" s="2">
        <f ca="1">IFERROR(1/Table1[[#This Row],[Days_Since_Last_Purchase]],0)</f>
        <v>0</v>
      </c>
      <c r="K993" s="3" t="str">
        <f t="shared" si="30"/>
        <v>Has Purchased</v>
      </c>
      <c r="L993">
        <v>0</v>
      </c>
      <c r="M993">
        <v>0</v>
      </c>
      <c r="N993">
        <v>0</v>
      </c>
      <c r="O993">
        <v>0</v>
      </c>
      <c r="P993" t="s">
        <v>65</v>
      </c>
      <c r="Q993" t="s">
        <v>88</v>
      </c>
      <c r="R993" t="s">
        <v>33</v>
      </c>
      <c r="S993">
        <v>21</v>
      </c>
      <c r="T993" t="s">
        <v>70</v>
      </c>
      <c r="U993" t="s">
        <v>43</v>
      </c>
      <c r="V993" t="s">
        <v>67</v>
      </c>
      <c r="W993" t="s">
        <v>85</v>
      </c>
      <c r="X993">
        <v>1</v>
      </c>
      <c r="Y993">
        <v>0</v>
      </c>
      <c r="Z993">
        <v>0</v>
      </c>
      <c r="AA993">
        <v>0</v>
      </c>
      <c r="AB993">
        <v>0</v>
      </c>
      <c r="AC993" s="2" t="s">
        <v>2542</v>
      </c>
      <c r="AD993" s="2" t="str">
        <f t="shared" si="31"/>
        <v>Never Contacted</v>
      </c>
      <c r="AE993">
        <v>6</v>
      </c>
      <c r="AF993" t="s">
        <v>73</v>
      </c>
      <c r="AG993" t="b">
        <v>0</v>
      </c>
      <c r="AH993" t="b">
        <v>0</v>
      </c>
      <c r="AI993" t="str">
        <f ca="1">IF(OR(Table1[[#This Row],[is_active]]="FALSE",Table1[[#This Row],[Days_Since_Last_Purchase]]&gt;90),"Churned","Active")</f>
        <v>Churned</v>
      </c>
    </row>
    <row r="994" spans="1:35" x14ac:dyDescent="0.25">
      <c r="A994" t="s">
        <v>1063</v>
      </c>
      <c r="B994" s="1">
        <v>45320</v>
      </c>
      <c r="C994" t="str">
        <f>TEXT(Table1[[#This Row],[signup_date]],"yyyy")</f>
        <v>2024</v>
      </c>
      <c r="D994" t="str">
        <f>TEXT(Table1[[#This Row],[signup_date]],"mmm")</f>
        <v>Jan</v>
      </c>
      <c r="E994" s="3">
        <v>45500</v>
      </c>
      <c r="F994" s="3">
        <v>45815</v>
      </c>
      <c r="G994" s="3" t="str">
        <f>TEXT(Table1[[#This Row],[last_purchase_date]],"yyyy")</f>
        <v>2025</v>
      </c>
      <c r="H994" s="2">
        <f ca="1">IFERROR(TODAY()-Table1[[#This Row],[signup_date]]," - ")</f>
        <v>660</v>
      </c>
      <c r="I994" s="2">
        <f ca="1">IFERROR(TODAY()-Table1[[#This Row],[last_purchase_date]]," - ")</f>
        <v>165</v>
      </c>
      <c r="J994" s="2">
        <f ca="1">IFERROR(1/Table1[[#This Row],[Days_Since_Last_Purchase]],0)</f>
        <v>6.0606060606060606E-3</v>
      </c>
      <c r="K994" s="3" t="str">
        <f t="shared" si="30"/>
        <v>Has Purchased</v>
      </c>
      <c r="L994">
        <v>2</v>
      </c>
      <c r="M994">
        <v>133.29</v>
      </c>
      <c r="N994">
        <v>66.650000000000006</v>
      </c>
      <c r="O994">
        <v>61.81</v>
      </c>
      <c r="P994" t="s">
        <v>65</v>
      </c>
      <c r="Q994" t="s">
        <v>76</v>
      </c>
      <c r="R994" t="s">
        <v>48</v>
      </c>
      <c r="S994">
        <v>25</v>
      </c>
      <c r="T994" t="s">
        <v>70</v>
      </c>
      <c r="U994" t="s">
        <v>50</v>
      </c>
      <c r="V994" t="s">
        <v>63</v>
      </c>
      <c r="W994" t="s">
        <v>51</v>
      </c>
      <c r="X994">
        <v>0</v>
      </c>
      <c r="Y994">
        <v>0</v>
      </c>
      <c r="Z994">
        <v>1</v>
      </c>
      <c r="AA994">
        <v>0</v>
      </c>
      <c r="AB994">
        <v>0</v>
      </c>
      <c r="AC994" s="2" t="s">
        <v>2542</v>
      </c>
      <c r="AD994" s="2" t="str">
        <f t="shared" si="31"/>
        <v>Never Contacted</v>
      </c>
      <c r="AE994">
        <v>0</v>
      </c>
      <c r="AF994" t="s">
        <v>52</v>
      </c>
      <c r="AG994" t="b">
        <v>1</v>
      </c>
      <c r="AH994" t="b">
        <v>1</v>
      </c>
      <c r="AI994" t="str">
        <f ca="1">IF(OR(Table1[[#This Row],[is_active]]="FALSE",Table1[[#This Row],[Days_Since_Last_Purchase]]&gt;90),"Churned","Active")</f>
        <v>Churned</v>
      </c>
    </row>
    <row r="995" spans="1:35" x14ac:dyDescent="0.25">
      <c r="A995" t="s">
        <v>1064</v>
      </c>
      <c r="B995" s="1">
        <v>44908</v>
      </c>
      <c r="C995" t="str">
        <f>TEXT(Table1[[#This Row],[signup_date]],"yyyy")</f>
        <v>2022</v>
      </c>
      <c r="D995" t="str">
        <f>TEXT(Table1[[#This Row],[signup_date]],"mmm")</f>
        <v>Dec</v>
      </c>
      <c r="E995" s="3">
        <v>45869</v>
      </c>
      <c r="F995" s="3">
        <v>45925</v>
      </c>
      <c r="G995" s="3" t="str">
        <f>TEXT(Table1[[#This Row],[last_purchase_date]],"yyyy")</f>
        <v>2025</v>
      </c>
      <c r="H995" s="2">
        <f ca="1">IFERROR(TODAY()-Table1[[#This Row],[signup_date]]," - ")</f>
        <v>1072</v>
      </c>
      <c r="I995" s="2">
        <f ca="1">IFERROR(TODAY()-Table1[[#This Row],[last_purchase_date]]," - ")</f>
        <v>55</v>
      </c>
      <c r="J995" s="2">
        <f ca="1">IFERROR(1/Table1[[#This Row],[Days_Since_Last_Purchase]],0)</f>
        <v>1.8181818181818181E-2</v>
      </c>
      <c r="K995" s="3" t="str">
        <f t="shared" si="30"/>
        <v>Has Purchased</v>
      </c>
      <c r="L995">
        <v>1</v>
      </c>
      <c r="M995">
        <v>59.96</v>
      </c>
      <c r="N995">
        <v>59.96</v>
      </c>
      <c r="O995">
        <v>19.010000000000002</v>
      </c>
      <c r="P995" t="s">
        <v>59</v>
      </c>
      <c r="Q995" t="s">
        <v>104</v>
      </c>
      <c r="R995" t="s">
        <v>42</v>
      </c>
      <c r="S995">
        <v>36</v>
      </c>
      <c r="T995" t="s">
        <v>34</v>
      </c>
      <c r="U995" t="s">
        <v>43</v>
      </c>
      <c r="V995" t="s">
        <v>44</v>
      </c>
      <c r="W995" t="s">
        <v>45</v>
      </c>
      <c r="X995">
        <v>0</v>
      </c>
      <c r="Y995">
        <v>0</v>
      </c>
      <c r="Z995">
        <v>0</v>
      </c>
      <c r="AA995">
        <v>0</v>
      </c>
      <c r="AB995">
        <v>0</v>
      </c>
      <c r="AC995" s="3">
        <v>45852</v>
      </c>
      <c r="AD995" s="2" t="str">
        <f t="shared" si="31"/>
        <v>Contacted</v>
      </c>
      <c r="AE995">
        <v>0</v>
      </c>
      <c r="AF995" t="s">
        <v>38</v>
      </c>
      <c r="AG995" t="b">
        <v>1</v>
      </c>
      <c r="AH995" t="b">
        <v>1</v>
      </c>
      <c r="AI995" t="str">
        <f ca="1">IF(OR(Table1[[#This Row],[is_active]]="FALSE",Table1[[#This Row],[Days_Since_Last_Purchase]]&gt;90),"Churned","Active")</f>
        <v>Active</v>
      </c>
    </row>
    <row r="996" spans="1:35" x14ac:dyDescent="0.25">
      <c r="A996" t="s">
        <v>1065</v>
      </c>
      <c r="B996" s="1">
        <v>44035</v>
      </c>
      <c r="C996" t="str">
        <f>TEXT(Table1[[#This Row],[signup_date]],"yyyy")</f>
        <v>2020</v>
      </c>
      <c r="D996" t="str">
        <f>TEXT(Table1[[#This Row],[signup_date]],"mmm")</f>
        <v>Jul</v>
      </c>
      <c r="E996" s="3">
        <v>45341</v>
      </c>
      <c r="F996" s="3">
        <v>45428</v>
      </c>
      <c r="G996" s="3" t="str">
        <f>TEXT(Table1[[#This Row],[last_purchase_date]],"yyyy")</f>
        <v>2024</v>
      </c>
      <c r="H996" s="2">
        <f ca="1">IFERROR(TODAY()-Table1[[#This Row],[signup_date]]," - ")</f>
        <v>1945</v>
      </c>
      <c r="I996" s="2">
        <f ca="1">IFERROR(TODAY()-Table1[[#This Row],[last_purchase_date]]," - ")</f>
        <v>552</v>
      </c>
      <c r="J996" s="2">
        <f ca="1">IFERROR(1/Table1[[#This Row],[Days_Since_Last_Purchase]],0)</f>
        <v>1.8115942028985507E-3</v>
      </c>
      <c r="K996" s="3" t="str">
        <f t="shared" si="30"/>
        <v>Has Purchased</v>
      </c>
      <c r="L996">
        <v>3</v>
      </c>
      <c r="M996">
        <v>227.26</v>
      </c>
      <c r="N996">
        <v>75.75</v>
      </c>
      <c r="O996">
        <v>37.51</v>
      </c>
      <c r="P996" t="s">
        <v>47</v>
      </c>
      <c r="Q996" t="s">
        <v>76</v>
      </c>
      <c r="R996" t="s">
        <v>33</v>
      </c>
      <c r="S996">
        <v>20</v>
      </c>
      <c r="T996" t="s">
        <v>70</v>
      </c>
      <c r="U996" t="s">
        <v>82</v>
      </c>
      <c r="V996" t="s">
        <v>44</v>
      </c>
      <c r="W996" t="s">
        <v>45</v>
      </c>
      <c r="X996">
        <v>1</v>
      </c>
      <c r="Y996">
        <v>0</v>
      </c>
      <c r="Z996">
        <v>0</v>
      </c>
      <c r="AA996">
        <v>0</v>
      </c>
      <c r="AB996">
        <v>1</v>
      </c>
      <c r="AC996" s="2" t="s">
        <v>2542</v>
      </c>
      <c r="AD996" s="2" t="str">
        <f t="shared" si="31"/>
        <v>Never Contacted</v>
      </c>
      <c r="AE996">
        <v>6</v>
      </c>
      <c r="AF996" t="s">
        <v>52</v>
      </c>
      <c r="AG996" t="b">
        <v>1</v>
      </c>
      <c r="AH996" t="b">
        <v>1</v>
      </c>
      <c r="AI996" t="str">
        <f ca="1">IF(OR(Table1[[#This Row],[is_active]]="FALSE",Table1[[#This Row],[Days_Since_Last_Purchase]]&gt;90),"Churned","Active")</f>
        <v>Churned</v>
      </c>
    </row>
    <row r="997" spans="1:35" x14ac:dyDescent="0.25">
      <c r="A997" t="s">
        <v>1066</v>
      </c>
      <c r="B997" s="1">
        <v>44345</v>
      </c>
      <c r="C997" t="str">
        <f>TEXT(Table1[[#This Row],[signup_date]],"yyyy")</f>
        <v>2021</v>
      </c>
      <c r="D997" t="str">
        <f>TEXT(Table1[[#This Row],[signup_date]],"mmm")</f>
        <v>May</v>
      </c>
      <c r="E997" s="3">
        <v>45233</v>
      </c>
      <c r="F997" s="3">
        <v>45353</v>
      </c>
      <c r="G997" s="3" t="str">
        <f>TEXT(Table1[[#This Row],[last_purchase_date]],"yyyy")</f>
        <v>2024</v>
      </c>
      <c r="H997" s="2">
        <f ca="1">IFERROR(TODAY()-Table1[[#This Row],[signup_date]]," - ")</f>
        <v>1635</v>
      </c>
      <c r="I997" s="2">
        <f ca="1">IFERROR(TODAY()-Table1[[#This Row],[last_purchase_date]]," - ")</f>
        <v>627</v>
      </c>
      <c r="J997" s="2">
        <f ca="1">IFERROR(1/Table1[[#This Row],[Days_Since_Last_Purchase]],0)</f>
        <v>1.594896331738437E-3</v>
      </c>
      <c r="K997" s="3" t="str">
        <f t="shared" si="30"/>
        <v>Has Purchased</v>
      </c>
      <c r="L997">
        <v>2</v>
      </c>
      <c r="M997">
        <v>76.39</v>
      </c>
      <c r="N997">
        <v>38.200000000000003</v>
      </c>
      <c r="O997">
        <v>21.52</v>
      </c>
      <c r="P997" t="s">
        <v>40</v>
      </c>
      <c r="Q997" t="s">
        <v>69</v>
      </c>
      <c r="R997" t="s">
        <v>33</v>
      </c>
      <c r="S997">
        <v>27</v>
      </c>
      <c r="T997" t="s">
        <v>70</v>
      </c>
      <c r="U997" t="s">
        <v>90</v>
      </c>
      <c r="V997" t="s">
        <v>35</v>
      </c>
      <c r="W997" t="s">
        <v>72</v>
      </c>
      <c r="X997">
        <v>0</v>
      </c>
      <c r="Y997">
        <v>1</v>
      </c>
      <c r="Z997">
        <v>1</v>
      </c>
      <c r="AA997">
        <v>0</v>
      </c>
      <c r="AB997">
        <v>2</v>
      </c>
      <c r="AC997" s="3">
        <v>44654</v>
      </c>
      <c r="AD997" s="2" t="str">
        <f t="shared" si="31"/>
        <v>Contacted</v>
      </c>
      <c r="AE997">
        <v>0</v>
      </c>
      <c r="AF997" t="s">
        <v>38</v>
      </c>
      <c r="AG997" t="b">
        <v>0</v>
      </c>
      <c r="AH997" t="b">
        <v>0</v>
      </c>
      <c r="AI997" t="str">
        <f ca="1">IF(OR(Table1[[#This Row],[is_active]]="FALSE",Table1[[#This Row],[Days_Since_Last_Purchase]]&gt;90),"Churned","Active")</f>
        <v>Churned</v>
      </c>
    </row>
    <row r="998" spans="1:35" x14ac:dyDescent="0.25">
      <c r="A998" t="s">
        <v>1067</v>
      </c>
      <c r="B998" s="1">
        <v>44446</v>
      </c>
      <c r="C998" t="str">
        <f>TEXT(Table1[[#This Row],[signup_date]],"yyyy")</f>
        <v>2021</v>
      </c>
      <c r="D998" t="str">
        <f>TEXT(Table1[[#This Row],[signup_date]],"mmm")</f>
        <v>Sep</v>
      </c>
      <c r="E998" s="3">
        <v>44726</v>
      </c>
      <c r="F998" s="3">
        <v>45296</v>
      </c>
      <c r="G998" s="3" t="str">
        <f>TEXT(Table1[[#This Row],[last_purchase_date]],"yyyy")</f>
        <v>2024</v>
      </c>
      <c r="H998" s="2">
        <f ca="1">IFERROR(TODAY()-Table1[[#This Row],[signup_date]]," - ")</f>
        <v>1534</v>
      </c>
      <c r="I998" s="2">
        <f ca="1">IFERROR(TODAY()-Table1[[#This Row],[last_purchase_date]]," - ")</f>
        <v>684</v>
      </c>
      <c r="J998" s="2">
        <f ca="1">IFERROR(1/Table1[[#This Row],[Days_Since_Last_Purchase]],0)</f>
        <v>1.4619883040935672E-3</v>
      </c>
      <c r="K998" s="3" t="str">
        <f t="shared" si="30"/>
        <v>Has Purchased</v>
      </c>
      <c r="L998">
        <v>4</v>
      </c>
      <c r="M998">
        <v>3.9</v>
      </c>
      <c r="N998">
        <v>0.98</v>
      </c>
      <c r="O998">
        <v>1.52</v>
      </c>
      <c r="P998" t="s">
        <v>59</v>
      </c>
      <c r="Q998" t="s">
        <v>95</v>
      </c>
      <c r="R998" t="s">
        <v>48</v>
      </c>
      <c r="S998">
        <v>33</v>
      </c>
      <c r="T998" t="s">
        <v>34</v>
      </c>
      <c r="U998" t="s">
        <v>66</v>
      </c>
      <c r="V998" t="s">
        <v>35</v>
      </c>
      <c r="W998" t="s">
        <v>85</v>
      </c>
      <c r="X998">
        <v>1</v>
      </c>
      <c r="Y998">
        <v>0</v>
      </c>
      <c r="Z998">
        <v>0</v>
      </c>
      <c r="AA998">
        <v>0</v>
      </c>
      <c r="AB998">
        <v>1</v>
      </c>
      <c r="AC998" s="3">
        <v>45737</v>
      </c>
      <c r="AD998" s="2" t="str">
        <f t="shared" si="31"/>
        <v>Contacted</v>
      </c>
      <c r="AE998">
        <v>10</v>
      </c>
      <c r="AF998" t="s">
        <v>38</v>
      </c>
      <c r="AG998" t="b">
        <v>1</v>
      </c>
      <c r="AH998" t="b">
        <v>1</v>
      </c>
      <c r="AI998" t="str">
        <f ca="1">IF(OR(Table1[[#This Row],[is_active]]="FALSE",Table1[[#This Row],[Days_Since_Last_Purchase]]&gt;90),"Churned","Active")</f>
        <v>Churned</v>
      </c>
    </row>
    <row r="999" spans="1:35" x14ac:dyDescent="0.25">
      <c r="A999" t="s">
        <v>1068</v>
      </c>
      <c r="B999" s="1">
        <v>45099</v>
      </c>
      <c r="C999" t="str">
        <f>TEXT(Table1[[#This Row],[signup_date]],"yyyy")</f>
        <v>2023</v>
      </c>
      <c r="D999" t="str">
        <f>TEXT(Table1[[#This Row],[signup_date]],"mmm")</f>
        <v>Jun</v>
      </c>
      <c r="E999" s="3">
        <v>45581</v>
      </c>
      <c r="F999" s="3" t="s">
        <v>2542</v>
      </c>
      <c r="G999" s="3" t="str">
        <f>TEXT(Table1[[#This Row],[last_purchase_date]],"yyyy")</f>
        <v>-</v>
      </c>
      <c r="H999" s="2">
        <f ca="1">IFERROR(TODAY()-Table1[[#This Row],[signup_date]]," - ")</f>
        <v>881</v>
      </c>
      <c r="I999" s="2" t="str">
        <f ca="1">IFERROR(TODAY()-Table1[[#This Row],[last_purchase_date]]," - ")</f>
        <v xml:space="preserve"> - </v>
      </c>
      <c r="J999" s="2">
        <f ca="1">IFERROR(1/Table1[[#This Row],[Days_Since_Last_Purchase]],0)</f>
        <v>0</v>
      </c>
      <c r="K999" s="3" t="str">
        <f t="shared" si="30"/>
        <v>Has Purchased</v>
      </c>
      <c r="L999">
        <v>0</v>
      </c>
      <c r="M999">
        <v>0</v>
      </c>
      <c r="N999">
        <v>0</v>
      </c>
      <c r="O999">
        <v>0</v>
      </c>
      <c r="P999" t="s">
        <v>31</v>
      </c>
      <c r="Q999" t="s">
        <v>104</v>
      </c>
      <c r="R999" t="s">
        <v>42</v>
      </c>
      <c r="S999">
        <v>29</v>
      </c>
      <c r="T999" t="s">
        <v>70</v>
      </c>
      <c r="U999" t="s">
        <v>35</v>
      </c>
      <c r="V999" t="s">
        <v>63</v>
      </c>
      <c r="W999" t="s">
        <v>36</v>
      </c>
      <c r="X999">
        <v>0</v>
      </c>
      <c r="Y999">
        <v>0</v>
      </c>
      <c r="Z999">
        <v>0</v>
      </c>
      <c r="AA999">
        <v>0</v>
      </c>
      <c r="AB999">
        <v>0</v>
      </c>
      <c r="AC999" s="3">
        <v>45503</v>
      </c>
      <c r="AD999" s="2" t="str">
        <f t="shared" si="31"/>
        <v>Contacted</v>
      </c>
      <c r="AE999">
        <v>2</v>
      </c>
      <c r="AF999" t="s">
        <v>38</v>
      </c>
      <c r="AG999" t="b">
        <v>1</v>
      </c>
      <c r="AH999" t="b">
        <v>0</v>
      </c>
      <c r="AI999" t="str">
        <f ca="1">IF(OR(Table1[[#This Row],[is_active]]="FALSE",Table1[[#This Row],[Days_Since_Last_Purchase]]&gt;90),"Churned","Active")</f>
        <v>Churned</v>
      </c>
    </row>
    <row r="1000" spans="1:35" x14ac:dyDescent="0.25">
      <c r="A1000" t="s">
        <v>1069</v>
      </c>
      <c r="B1000" s="1">
        <v>44709</v>
      </c>
      <c r="C1000" t="str">
        <f>TEXT(Table1[[#This Row],[signup_date]],"yyyy")</f>
        <v>2022</v>
      </c>
      <c r="D1000" t="str">
        <f>TEXT(Table1[[#This Row],[signup_date]],"mmm")</f>
        <v>May</v>
      </c>
      <c r="E1000" s="3">
        <v>45519</v>
      </c>
      <c r="F1000" s="3">
        <v>45868</v>
      </c>
      <c r="G1000" s="3" t="str">
        <f>TEXT(Table1[[#This Row],[last_purchase_date]],"yyyy")</f>
        <v>2025</v>
      </c>
      <c r="H1000" s="2">
        <f ca="1">IFERROR(TODAY()-Table1[[#This Row],[signup_date]]," - ")</f>
        <v>1271</v>
      </c>
      <c r="I1000" s="2">
        <f ca="1">IFERROR(TODAY()-Table1[[#This Row],[last_purchase_date]]," - ")</f>
        <v>112</v>
      </c>
      <c r="J1000" s="2">
        <f ca="1">IFERROR(1/Table1[[#This Row],[Days_Since_Last_Purchase]],0)</f>
        <v>8.9285714285714281E-3</v>
      </c>
      <c r="K1000" s="3" t="str">
        <f t="shared" si="30"/>
        <v>Has Purchased</v>
      </c>
      <c r="L1000">
        <v>5</v>
      </c>
      <c r="M1000">
        <v>66.319999999999993</v>
      </c>
      <c r="N1000">
        <v>13.26</v>
      </c>
      <c r="O1000">
        <v>0.5</v>
      </c>
      <c r="P1000" t="s">
        <v>65</v>
      </c>
      <c r="Q1000" t="s">
        <v>41</v>
      </c>
      <c r="R1000" t="s">
        <v>42</v>
      </c>
      <c r="S1000">
        <v>33</v>
      </c>
      <c r="T1000" t="s">
        <v>34</v>
      </c>
      <c r="U1000" t="s">
        <v>50</v>
      </c>
      <c r="V1000" t="s">
        <v>35</v>
      </c>
      <c r="W1000" t="s">
        <v>36</v>
      </c>
      <c r="X1000">
        <v>0</v>
      </c>
      <c r="Y1000">
        <v>0</v>
      </c>
      <c r="Z1000">
        <v>0</v>
      </c>
      <c r="AA1000">
        <v>0</v>
      </c>
      <c r="AB1000">
        <v>0</v>
      </c>
      <c r="AC1000" s="3">
        <v>45332</v>
      </c>
      <c r="AD1000" s="2" t="str">
        <f t="shared" si="31"/>
        <v>Contacted</v>
      </c>
      <c r="AE1000">
        <v>0</v>
      </c>
      <c r="AF1000" t="s">
        <v>38</v>
      </c>
      <c r="AG1000" t="b">
        <v>1</v>
      </c>
      <c r="AH1000" t="b">
        <v>0</v>
      </c>
      <c r="AI1000" t="str">
        <f ca="1">IF(OR(Table1[[#This Row],[is_active]]="FALSE",Table1[[#This Row],[Days_Since_Last_Purchase]]&gt;90),"Churned","Active")</f>
        <v>Churned</v>
      </c>
    </row>
    <row r="1001" spans="1:35" x14ac:dyDescent="0.25">
      <c r="A1001" t="s">
        <v>1070</v>
      </c>
      <c r="B1001" s="1">
        <v>45387</v>
      </c>
      <c r="C1001" t="str">
        <f>TEXT(Table1[[#This Row],[signup_date]],"yyyy")</f>
        <v>2024</v>
      </c>
      <c r="D1001" t="str">
        <f>TEXT(Table1[[#This Row],[signup_date]],"mmm")</f>
        <v>Apr</v>
      </c>
      <c r="E1001" s="3">
        <v>45940</v>
      </c>
      <c r="F1001" s="3" t="s">
        <v>2542</v>
      </c>
      <c r="G1001" s="3" t="str">
        <f>TEXT(Table1[[#This Row],[last_purchase_date]],"yyyy")</f>
        <v>-</v>
      </c>
      <c r="H1001" s="2">
        <f ca="1">IFERROR(TODAY()-Table1[[#This Row],[signup_date]]," - ")</f>
        <v>593</v>
      </c>
      <c r="I1001" s="2" t="str">
        <f ca="1">IFERROR(TODAY()-Table1[[#This Row],[last_purchase_date]]," - ")</f>
        <v xml:space="preserve"> - </v>
      </c>
      <c r="J1001" s="2">
        <f ca="1">IFERROR(1/Table1[[#This Row],[Days_Since_Last_Purchase]],0)</f>
        <v>0</v>
      </c>
      <c r="K1001" s="3" t="str">
        <f t="shared" si="30"/>
        <v>Has Purchased</v>
      </c>
      <c r="L1001">
        <v>0</v>
      </c>
      <c r="M1001">
        <v>0</v>
      </c>
      <c r="N1001">
        <v>0</v>
      </c>
      <c r="O1001">
        <v>0</v>
      </c>
      <c r="P1001" t="s">
        <v>47</v>
      </c>
      <c r="Q1001" t="s">
        <v>95</v>
      </c>
      <c r="R1001" t="s">
        <v>33</v>
      </c>
      <c r="S1001">
        <v>28</v>
      </c>
      <c r="T1001" t="s">
        <v>70</v>
      </c>
      <c r="U1001" t="s">
        <v>50</v>
      </c>
      <c r="V1001" t="s">
        <v>56</v>
      </c>
      <c r="W1001" t="s">
        <v>72</v>
      </c>
      <c r="X1001">
        <v>0</v>
      </c>
      <c r="Y1001">
        <v>0</v>
      </c>
      <c r="Z1001">
        <v>0</v>
      </c>
      <c r="AA1001">
        <v>0</v>
      </c>
      <c r="AB1001">
        <v>0</v>
      </c>
      <c r="AC1001" s="3">
        <v>45861</v>
      </c>
      <c r="AD1001" s="2" t="str">
        <f t="shared" si="31"/>
        <v>Contacted</v>
      </c>
      <c r="AE1001">
        <v>0</v>
      </c>
      <c r="AF1001" t="s">
        <v>38</v>
      </c>
      <c r="AG1001" t="b">
        <v>1</v>
      </c>
      <c r="AH1001" t="b">
        <v>0</v>
      </c>
      <c r="AI1001" t="str">
        <f ca="1">IF(OR(Table1[[#This Row],[is_active]]="FALSE",Table1[[#This Row],[Days_Since_Last_Purchase]]&gt;90),"Churned","Active")</f>
        <v>Churned</v>
      </c>
    </row>
    <row r="1002" spans="1:35" x14ac:dyDescent="0.25">
      <c r="A1002" t="s">
        <v>1071</v>
      </c>
      <c r="B1002" s="1">
        <v>45103</v>
      </c>
      <c r="C1002" t="str">
        <f>TEXT(Table1[[#This Row],[signup_date]],"yyyy")</f>
        <v>2023</v>
      </c>
      <c r="D1002" t="str">
        <f>TEXT(Table1[[#This Row],[signup_date]],"mmm")</f>
        <v>Jun</v>
      </c>
      <c r="E1002" s="3">
        <v>45232</v>
      </c>
      <c r="F1002" s="3">
        <v>45764</v>
      </c>
      <c r="G1002" s="3" t="str">
        <f>TEXT(Table1[[#This Row],[last_purchase_date]],"yyyy")</f>
        <v>2025</v>
      </c>
      <c r="H1002" s="2">
        <f ca="1">IFERROR(TODAY()-Table1[[#This Row],[signup_date]]," - ")</f>
        <v>877</v>
      </c>
      <c r="I1002" s="2">
        <f ca="1">IFERROR(TODAY()-Table1[[#This Row],[last_purchase_date]]," - ")</f>
        <v>216</v>
      </c>
      <c r="J1002" s="2">
        <f ca="1">IFERROR(1/Table1[[#This Row],[Days_Since_Last_Purchase]],0)</f>
        <v>4.6296296296296294E-3</v>
      </c>
      <c r="K1002" s="3" t="str">
        <f t="shared" si="30"/>
        <v>Has Purchased</v>
      </c>
      <c r="L1002">
        <v>5</v>
      </c>
      <c r="M1002">
        <v>305.13</v>
      </c>
      <c r="N1002">
        <v>61.03</v>
      </c>
      <c r="O1002">
        <v>28.25</v>
      </c>
      <c r="P1002" t="s">
        <v>65</v>
      </c>
      <c r="Q1002" t="s">
        <v>54</v>
      </c>
      <c r="R1002" t="s">
        <v>48</v>
      </c>
      <c r="S1002">
        <v>53</v>
      </c>
      <c r="T1002" t="s">
        <v>34</v>
      </c>
      <c r="U1002" t="s">
        <v>82</v>
      </c>
      <c r="V1002" t="s">
        <v>35</v>
      </c>
      <c r="W1002" t="s">
        <v>51</v>
      </c>
      <c r="X1002">
        <v>0</v>
      </c>
      <c r="Y1002">
        <v>0</v>
      </c>
      <c r="Z1002">
        <v>0</v>
      </c>
      <c r="AA1002">
        <v>0</v>
      </c>
      <c r="AB1002">
        <v>3</v>
      </c>
      <c r="AC1002" s="2" t="s">
        <v>2542</v>
      </c>
      <c r="AD1002" s="2" t="str">
        <f t="shared" si="31"/>
        <v>Never Contacted</v>
      </c>
      <c r="AE1002">
        <v>9</v>
      </c>
      <c r="AF1002" t="s">
        <v>52</v>
      </c>
      <c r="AG1002" t="b">
        <v>1</v>
      </c>
      <c r="AH1002" t="b">
        <v>0</v>
      </c>
      <c r="AI1002" t="str">
        <f ca="1">IF(OR(Table1[[#This Row],[is_active]]="FALSE",Table1[[#This Row],[Days_Since_Last_Purchase]]&gt;90),"Churned","Active")</f>
        <v>Churned</v>
      </c>
    </row>
    <row r="1003" spans="1:35" x14ac:dyDescent="0.25">
      <c r="A1003" t="s">
        <v>1072</v>
      </c>
      <c r="B1003" s="1">
        <v>44293</v>
      </c>
      <c r="C1003" t="str">
        <f>TEXT(Table1[[#This Row],[signup_date]],"yyyy")</f>
        <v>2021</v>
      </c>
      <c r="D1003" t="str">
        <f>TEXT(Table1[[#This Row],[signup_date]],"mmm")</f>
        <v>Apr</v>
      </c>
      <c r="E1003" s="3">
        <v>45306</v>
      </c>
      <c r="F1003" s="3">
        <v>45466</v>
      </c>
      <c r="G1003" s="3" t="str">
        <f>TEXT(Table1[[#This Row],[last_purchase_date]],"yyyy")</f>
        <v>2024</v>
      </c>
      <c r="H1003" s="2">
        <f ca="1">IFERROR(TODAY()-Table1[[#This Row],[signup_date]]," - ")</f>
        <v>1687</v>
      </c>
      <c r="I1003" s="2">
        <f ca="1">IFERROR(TODAY()-Table1[[#This Row],[last_purchase_date]]," - ")</f>
        <v>514</v>
      </c>
      <c r="J1003" s="2">
        <f ca="1">IFERROR(1/Table1[[#This Row],[Days_Since_Last_Purchase]],0)</f>
        <v>1.9455252918287938E-3</v>
      </c>
      <c r="K1003" s="3" t="str">
        <f t="shared" si="30"/>
        <v>Has Purchased</v>
      </c>
      <c r="L1003">
        <v>3</v>
      </c>
      <c r="M1003">
        <v>101.53</v>
      </c>
      <c r="N1003">
        <v>33.840000000000003</v>
      </c>
      <c r="O1003">
        <v>19.78</v>
      </c>
      <c r="P1003" t="s">
        <v>65</v>
      </c>
      <c r="Q1003" t="s">
        <v>95</v>
      </c>
      <c r="R1003" t="s">
        <v>33</v>
      </c>
      <c r="S1003">
        <v>24</v>
      </c>
      <c r="T1003" t="s">
        <v>70</v>
      </c>
      <c r="U1003" t="s">
        <v>35</v>
      </c>
      <c r="V1003" t="s">
        <v>63</v>
      </c>
      <c r="W1003" t="s">
        <v>57</v>
      </c>
      <c r="X1003">
        <v>1</v>
      </c>
      <c r="Y1003">
        <v>0</v>
      </c>
      <c r="Z1003">
        <v>0</v>
      </c>
      <c r="AA1003">
        <v>0</v>
      </c>
      <c r="AB1003">
        <v>0</v>
      </c>
      <c r="AC1003" s="3">
        <v>44643</v>
      </c>
      <c r="AD1003" s="2" t="str">
        <f t="shared" si="31"/>
        <v>Contacted</v>
      </c>
      <c r="AE1003">
        <v>0</v>
      </c>
      <c r="AF1003" t="s">
        <v>52</v>
      </c>
      <c r="AG1003" t="b">
        <v>1</v>
      </c>
      <c r="AH1003" t="b">
        <v>0</v>
      </c>
      <c r="AI1003" t="str">
        <f ca="1">IF(OR(Table1[[#This Row],[is_active]]="FALSE",Table1[[#This Row],[Days_Since_Last_Purchase]]&gt;90),"Churned","Active")</f>
        <v>Churned</v>
      </c>
    </row>
    <row r="1004" spans="1:35" x14ac:dyDescent="0.25">
      <c r="A1004" t="s">
        <v>1073</v>
      </c>
      <c r="B1004" s="1">
        <v>45493</v>
      </c>
      <c r="C1004" t="str">
        <f>TEXT(Table1[[#This Row],[signup_date]],"yyyy")</f>
        <v>2024</v>
      </c>
      <c r="D1004" t="str">
        <f>TEXT(Table1[[#This Row],[signup_date]],"mmm")</f>
        <v>Jul</v>
      </c>
      <c r="E1004" s="3">
        <v>45515</v>
      </c>
      <c r="F1004" s="3">
        <v>45836</v>
      </c>
      <c r="G1004" s="3" t="str">
        <f>TEXT(Table1[[#This Row],[last_purchase_date]],"yyyy")</f>
        <v>2025</v>
      </c>
      <c r="H1004" s="2">
        <f ca="1">IFERROR(TODAY()-Table1[[#This Row],[signup_date]]," - ")</f>
        <v>487</v>
      </c>
      <c r="I1004" s="2">
        <f ca="1">IFERROR(TODAY()-Table1[[#This Row],[last_purchase_date]]," - ")</f>
        <v>144</v>
      </c>
      <c r="J1004" s="2">
        <f ca="1">IFERROR(1/Table1[[#This Row],[Days_Since_Last_Purchase]],0)</f>
        <v>6.9444444444444441E-3</v>
      </c>
      <c r="K1004" s="3" t="str">
        <f t="shared" si="30"/>
        <v>Has Purchased</v>
      </c>
      <c r="L1004">
        <v>6</v>
      </c>
      <c r="M1004">
        <v>628.79999999999995</v>
      </c>
      <c r="N1004">
        <v>104.8</v>
      </c>
      <c r="O1004">
        <v>202.35</v>
      </c>
      <c r="P1004" t="s">
        <v>87</v>
      </c>
      <c r="Q1004" t="s">
        <v>104</v>
      </c>
      <c r="R1004" t="s">
        <v>33</v>
      </c>
      <c r="S1004">
        <v>23</v>
      </c>
      <c r="T1004" t="s">
        <v>70</v>
      </c>
      <c r="U1004" t="s">
        <v>55</v>
      </c>
      <c r="V1004" t="s">
        <v>63</v>
      </c>
      <c r="W1004" t="s">
        <v>100</v>
      </c>
      <c r="X1004">
        <v>0</v>
      </c>
      <c r="Y1004">
        <v>0</v>
      </c>
      <c r="Z1004">
        <v>1</v>
      </c>
      <c r="AA1004">
        <v>1</v>
      </c>
      <c r="AB1004">
        <v>2</v>
      </c>
      <c r="AC1004" s="2" t="s">
        <v>2542</v>
      </c>
      <c r="AD1004" s="2" t="str">
        <f t="shared" si="31"/>
        <v>Never Contacted</v>
      </c>
      <c r="AE1004">
        <v>0</v>
      </c>
      <c r="AF1004" t="s">
        <v>73</v>
      </c>
      <c r="AG1004" t="b">
        <v>1</v>
      </c>
      <c r="AH1004" t="b">
        <v>0</v>
      </c>
      <c r="AI1004" t="str">
        <f ca="1">IF(OR(Table1[[#This Row],[is_active]]="FALSE",Table1[[#This Row],[Days_Since_Last_Purchase]]&gt;90),"Churned","Active")</f>
        <v>Churned</v>
      </c>
    </row>
    <row r="1005" spans="1:35" x14ac:dyDescent="0.25">
      <c r="A1005" t="s">
        <v>1074</v>
      </c>
      <c r="B1005" s="1">
        <v>45577</v>
      </c>
      <c r="C1005" t="str">
        <f>TEXT(Table1[[#This Row],[signup_date]],"yyyy")</f>
        <v>2024</v>
      </c>
      <c r="D1005" t="str">
        <f>TEXT(Table1[[#This Row],[signup_date]],"mmm")</f>
        <v>Oct</v>
      </c>
      <c r="E1005" s="3">
        <v>45637</v>
      </c>
      <c r="F1005" s="3">
        <v>45833</v>
      </c>
      <c r="G1005" s="3" t="str">
        <f>TEXT(Table1[[#This Row],[last_purchase_date]],"yyyy")</f>
        <v>2025</v>
      </c>
      <c r="H1005" s="2">
        <f ca="1">IFERROR(TODAY()-Table1[[#This Row],[signup_date]]," - ")</f>
        <v>403</v>
      </c>
      <c r="I1005" s="2">
        <f ca="1">IFERROR(TODAY()-Table1[[#This Row],[last_purchase_date]]," - ")</f>
        <v>147</v>
      </c>
      <c r="J1005" s="2">
        <f ca="1">IFERROR(1/Table1[[#This Row],[Days_Since_Last_Purchase]],0)</f>
        <v>6.8027210884353739E-3</v>
      </c>
      <c r="K1005" s="3" t="str">
        <f t="shared" si="30"/>
        <v>Has Purchased</v>
      </c>
      <c r="L1005">
        <v>3</v>
      </c>
      <c r="M1005">
        <v>134.58000000000001</v>
      </c>
      <c r="N1005">
        <v>44.86</v>
      </c>
      <c r="O1005">
        <v>16.670000000000002</v>
      </c>
      <c r="P1005" t="s">
        <v>65</v>
      </c>
      <c r="Q1005" t="s">
        <v>60</v>
      </c>
      <c r="R1005" t="s">
        <v>48</v>
      </c>
      <c r="S1005">
        <v>22</v>
      </c>
      <c r="T1005" t="s">
        <v>70</v>
      </c>
      <c r="U1005" t="s">
        <v>43</v>
      </c>
      <c r="V1005" t="s">
        <v>63</v>
      </c>
      <c r="W1005" t="s">
        <v>85</v>
      </c>
      <c r="X1005">
        <v>1</v>
      </c>
      <c r="Y1005">
        <v>0</v>
      </c>
      <c r="Z1005">
        <v>0</v>
      </c>
      <c r="AA1005">
        <v>1</v>
      </c>
      <c r="AB1005">
        <v>2</v>
      </c>
      <c r="AC1005" s="3">
        <v>45645</v>
      </c>
      <c r="AD1005" s="2" t="str">
        <f t="shared" si="31"/>
        <v>Contacted</v>
      </c>
      <c r="AE1005">
        <v>0</v>
      </c>
      <c r="AF1005" t="s">
        <v>38</v>
      </c>
      <c r="AG1005" t="b">
        <v>0</v>
      </c>
      <c r="AH1005" t="b">
        <v>1</v>
      </c>
      <c r="AI1005" t="str">
        <f ca="1">IF(OR(Table1[[#This Row],[is_active]]="FALSE",Table1[[#This Row],[Days_Since_Last_Purchase]]&gt;90),"Churned","Active")</f>
        <v>Churned</v>
      </c>
    </row>
    <row r="1006" spans="1:35" x14ac:dyDescent="0.25">
      <c r="A1006" t="s">
        <v>1075</v>
      </c>
      <c r="B1006" s="1">
        <v>44147</v>
      </c>
      <c r="C1006" t="str">
        <f>TEXT(Table1[[#This Row],[signup_date]],"yyyy")</f>
        <v>2020</v>
      </c>
      <c r="D1006" t="str">
        <f>TEXT(Table1[[#This Row],[signup_date]],"mmm")</f>
        <v>Nov</v>
      </c>
      <c r="E1006" s="3">
        <v>44909</v>
      </c>
      <c r="F1006" s="3">
        <v>45236</v>
      </c>
      <c r="G1006" s="3" t="str">
        <f>TEXT(Table1[[#This Row],[last_purchase_date]],"yyyy")</f>
        <v>2023</v>
      </c>
      <c r="H1006" s="2">
        <f ca="1">IFERROR(TODAY()-Table1[[#This Row],[signup_date]]," - ")</f>
        <v>1833</v>
      </c>
      <c r="I1006" s="2">
        <f ca="1">IFERROR(TODAY()-Table1[[#This Row],[last_purchase_date]]," - ")</f>
        <v>744</v>
      </c>
      <c r="J1006" s="2">
        <f ca="1">IFERROR(1/Table1[[#This Row],[Days_Since_Last_Purchase]],0)</f>
        <v>1.3440860215053765E-3</v>
      </c>
      <c r="K1006" s="3" t="str">
        <f t="shared" si="30"/>
        <v>Has Purchased</v>
      </c>
      <c r="L1006">
        <v>1</v>
      </c>
      <c r="M1006">
        <v>104.78</v>
      </c>
      <c r="N1006">
        <v>104.78</v>
      </c>
      <c r="O1006">
        <v>102.22</v>
      </c>
      <c r="P1006" t="s">
        <v>59</v>
      </c>
      <c r="Q1006" t="s">
        <v>54</v>
      </c>
      <c r="R1006" t="s">
        <v>48</v>
      </c>
      <c r="S1006">
        <v>26</v>
      </c>
      <c r="T1006" t="s">
        <v>70</v>
      </c>
      <c r="U1006" t="s">
        <v>50</v>
      </c>
      <c r="V1006" t="s">
        <v>56</v>
      </c>
      <c r="W1006" t="s">
        <v>96</v>
      </c>
      <c r="X1006">
        <v>1</v>
      </c>
      <c r="Y1006">
        <v>0</v>
      </c>
      <c r="Z1006">
        <v>0</v>
      </c>
      <c r="AA1006">
        <v>0</v>
      </c>
      <c r="AB1006">
        <v>0</v>
      </c>
      <c r="AC1006" s="3">
        <v>45473</v>
      </c>
      <c r="AD1006" s="2" t="str">
        <f t="shared" si="31"/>
        <v>Contacted</v>
      </c>
      <c r="AE1006">
        <v>0</v>
      </c>
      <c r="AF1006" t="s">
        <v>52</v>
      </c>
      <c r="AG1006" t="b">
        <v>1</v>
      </c>
      <c r="AH1006" t="b">
        <v>0</v>
      </c>
      <c r="AI1006" t="str">
        <f ca="1">IF(OR(Table1[[#This Row],[is_active]]="FALSE",Table1[[#This Row],[Days_Since_Last_Purchase]]&gt;90),"Churned","Active")</f>
        <v>Churned</v>
      </c>
    </row>
    <row r="1007" spans="1:35" x14ac:dyDescent="0.25">
      <c r="A1007" t="s">
        <v>1076</v>
      </c>
      <c r="B1007" s="1">
        <v>43973</v>
      </c>
      <c r="C1007" t="str">
        <f>TEXT(Table1[[#This Row],[signup_date]],"yyyy")</f>
        <v>2020</v>
      </c>
      <c r="D1007" t="str">
        <f>TEXT(Table1[[#This Row],[signup_date]],"mmm")</f>
        <v>May</v>
      </c>
      <c r="E1007" s="3">
        <v>44277</v>
      </c>
      <c r="F1007" s="3">
        <v>45009</v>
      </c>
      <c r="G1007" s="3" t="str">
        <f>TEXT(Table1[[#This Row],[last_purchase_date]],"yyyy")</f>
        <v>2023</v>
      </c>
      <c r="H1007" s="2">
        <f ca="1">IFERROR(TODAY()-Table1[[#This Row],[signup_date]]," - ")</f>
        <v>2007</v>
      </c>
      <c r="I1007" s="2">
        <f ca="1">IFERROR(TODAY()-Table1[[#This Row],[last_purchase_date]]," - ")</f>
        <v>971</v>
      </c>
      <c r="J1007" s="2">
        <f ca="1">IFERROR(1/Table1[[#This Row],[Days_Since_Last_Purchase]],0)</f>
        <v>1.0298661174047373E-3</v>
      </c>
      <c r="K1007" s="3" t="str">
        <f t="shared" si="30"/>
        <v>Has Purchased</v>
      </c>
      <c r="L1007">
        <v>1</v>
      </c>
      <c r="M1007">
        <v>74.760000000000005</v>
      </c>
      <c r="N1007">
        <v>74.760000000000005</v>
      </c>
      <c r="O1007">
        <v>95.23</v>
      </c>
      <c r="P1007" t="s">
        <v>65</v>
      </c>
      <c r="Q1007" t="s">
        <v>32</v>
      </c>
      <c r="R1007" t="s">
        <v>33</v>
      </c>
      <c r="S1007">
        <v>34</v>
      </c>
      <c r="T1007" t="s">
        <v>34</v>
      </c>
      <c r="U1007" t="s">
        <v>66</v>
      </c>
      <c r="V1007" t="s">
        <v>67</v>
      </c>
      <c r="W1007" t="s">
        <v>51</v>
      </c>
      <c r="X1007">
        <v>0</v>
      </c>
      <c r="Y1007">
        <v>0</v>
      </c>
      <c r="Z1007">
        <v>1</v>
      </c>
      <c r="AA1007">
        <v>1</v>
      </c>
      <c r="AB1007">
        <v>0</v>
      </c>
      <c r="AC1007" s="3">
        <v>43989</v>
      </c>
      <c r="AD1007" s="2" t="str">
        <f t="shared" si="31"/>
        <v>Contacted</v>
      </c>
      <c r="AE1007">
        <v>0</v>
      </c>
      <c r="AF1007" t="s">
        <v>52</v>
      </c>
      <c r="AG1007" t="b">
        <v>1</v>
      </c>
      <c r="AH1007" t="b">
        <v>1</v>
      </c>
      <c r="AI1007" t="str">
        <f ca="1">IF(OR(Table1[[#This Row],[is_active]]="FALSE",Table1[[#This Row],[Days_Since_Last_Purchase]]&gt;90),"Churned","Active")</f>
        <v>Churned</v>
      </c>
    </row>
    <row r="1008" spans="1:35" x14ac:dyDescent="0.25">
      <c r="A1008" t="s">
        <v>1077</v>
      </c>
      <c r="B1008" s="1">
        <v>45350</v>
      </c>
      <c r="C1008" t="str">
        <f>TEXT(Table1[[#This Row],[signup_date]],"yyyy")</f>
        <v>2024</v>
      </c>
      <c r="D1008" t="str">
        <f>TEXT(Table1[[#This Row],[signup_date]],"mmm")</f>
        <v>Feb</v>
      </c>
      <c r="E1008" s="3">
        <v>45701</v>
      </c>
      <c r="F1008" s="3">
        <v>45766</v>
      </c>
      <c r="G1008" s="3" t="str">
        <f>TEXT(Table1[[#This Row],[last_purchase_date]],"yyyy")</f>
        <v>2025</v>
      </c>
      <c r="H1008" s="2">
        <f ca="1">IFERROR(TODAY()-Table1[[#This Row],[signup_date]]," - ")</f>
        <v>630</v>
      </c>
      <c r="I1008" s="2">
        <f ca="1">IFERROR(TODAY()-Table1[[#This Row],[last_purchase_date]]," - ")</f>
        <v>214</v>
      </c>
      <c r="J1008" s="2">
        <f ca="1">IFERROR(1/Table1[[#This Row],[Days_Since_Last_Purchase]],0)</f>
        <v>4.6728971962616819E-3</v>
      </c>
      <c r="K1008" s="3" t="str">
        <f t="shared" si="30"/>
        <v>Has Purchased</v>
      </c>
      <c r="L1008">
        <v>3</v>
      </c>
      <c r="M1008">
        <v>88.55</v>
      </c>
      <c r="N1008">
        <v>29.52</v>
      </c>
      <c r="O1008">
        <v>12.31</v>
      </c>
      <c r="P1008" t="s">
        <v>47</v>
      </c>
      <c r="Q1008" t="s">
        <v>95</v>
      </c>
      <c r="R1008" t="s">
        <v>48</v>
      </c>
      <c r="S1008">
        <v>25</v>
      </c>
      <c r="T1008" t="s">
        <v>70</v>
      </c>
      <c r="U1008" t="s">
        <v>66</v>
      </c>
      <c r="V1008" t="s">
        <v>35</v>
      </c>
      <c r="W1008" t="s">
        <v>57</v>
      </c>
      <c r="X1008">
        <v>0</v>
      </c>
      <c r="Y1008">
        <v>0</v>
      </c>
      <c r="Z1008">
        <v>0</v>
      </c>
      <c r="AA1008">
        <v>0</v>
      </c>
      <c r="AB1008">
        <v>0</v>
      </c>
      <c r="AC1008" s="3">
        <v>45459</v>
      </c>
      <c r="AD1008" s="2" t="str">
        <f t="shared" si="31"/>
        <v>Contacted</v>
      </c>
      <c r="AE1008">
        <v>0</v>
      </c>
      <c r="AF1008" t="s">
        <v>38</v>
      </c>
      <c r="AG1008" t="b">
        <v>1</v>
      </c>
      <c r="AH1008" t="b">
        <v>0</v>
      </c>
      <c r="AI1008" t="str">
        <f ca="1">IF(OR(Table1[[#This Row],[is_active]]="FALSE",Table1[[#This Row],[Days_Since_Last_Purchase]]&gt;90),"Churned","Active")</f>
        <v>Churned</v>
      </c>
    </row>
    <row r="1009" spans="1:35" x14ac:dyDescent="0.25">
      <c r="A1009" t="s">
        <v>1078</v>
      </c>
      <c r="B1009" s="1">
        <v>44075</v>
      </c>
      <c r="C1009" t="str">
        <f>TEXT(Table1[[#This Row],[signup_date]],"yyyy")</f>
        <v>2020</v>
      </c>
      <c r="D1009" t="str">
        <f>TEXT(Table1[[#This Row],[signup_date]],"mmm")</f>
        <v>Sep</v>
      </c>
      <c r="E1009" s="3">
        <v>44989</v>
      </c>
      <c r="F1009" s="3">
        <v>45175</v>
      </c>
      <c r="G1009" s="3" t="str">
        <f>TEXT(Table1[[#This Row],[last_purchase_date]],"yyyy")</f>
        <v>2023</v>
      </c>
      <c r="H1009" s="2">
        <f ca="1">IFERROR(TODAY()-Table1[[#This Row],[signup_date]]," - ")</f>
        <v>1905</v>
      </c>
      <c r="I1009" s="2">
        <f ca="1">IFERROR(TODAY()-Table1[[#This Row],[last_purchase_date]]," - ")</f>
        <v>805</v>
      </c>
      <c r="J1009" s="2">
        <f ca="1">IFERROR(1/Table1[[#This Row],[Days_Since_Last_Purchase]],0)</f>
        <v>1.2422360248447205E-3</v>
      </c>
      <c r="K1009" s="3" t="str">
        <f t="shared" si="30"/>
        <v>Has Purchased</v>
      </c>
      <c r="L1009">
        <v>5</v>
      </c>
      <c r="M1009">
        <v>295.01</v>
      </c>
      <c r="N1009">
        <v>59</v>
      </c>
      <c r="O1009">
        <v>0</v>
      </c>
      <c r="P1009" t="s">
        <v>65</v>
      </c>
      <c r="Q1009" t="s">
        <v>104</v>
      </c>
      <c r="R1009" t="s">
        <v>48</v>
      </c>
      <c r="S1009">
        <v>30</v>
      </c>
      <c r="T1009" t="s">
        <v>70</v>
      </c>
      <c r="U1009" t="s">
        <v>90</v>
      </c>
      <c r="V1009" t="s">
        <v>56</v>
      </c>
      <c r="W1009" t="s">
        <v>57</v>
      </c>
      <c r="X1009">
        <v>0</v>
      </c>
      <c r="Y1009">
        <v>0</v>
      </c>
      <c r="Z1009">
        <v>1</v>
      </c>
      <c r="AA1009">
        <v>1</v>
      </c>
      <c r="AB1009">
        <v>1</v>
      </c>
      <c r="AC1009" s="3">
        <v>44863</v>
      </c>
      <c r="AD1009" s="2" t="str">
        <f t="shared" si="31"/>
        <v>Contacted</v>
      </c>
      <c r="AE1009">
        <v>0</v>
      </c>
      <c r="AF1009" t="s">
        <v>52</v>
      </c>
      <c r="AG1009" t="b">
        <v>1</v>
      </c>
      <c r="AH1009" t="b">
        <v>0</v>
      </c>
      <c r="AI1009" t="str">
        <f ca="1">IF(OR(Table1[[#This Row],[is_active]]="FALSE",Table1[[#This Row],[Days_Since_Last_Purchase]]&gt;90),"Churned","Active")</f>
        <v>Churned</v>
      </c>
    </row>
    <row r="1010" spans="1:35" x14ac:dyDescent="0.25">
      <c r="A1010" t="s">
        <v>1079</v>
      </c>
      <c r="B1010" s="1">
        <v>44222</v>
      </c>
      <c r="C1010" t="str">
        <f>TEXT(Table1[[#This Row],[signup_date]],"yyyy")</f>
        <v>2021</v>
      </c>
      <c r="D1010" t="str">
        <f>TEXT(Table1[[#This Row],[signup_date]],"mmm")</f>
        <v>Jan</v>
      </c>
      <c r="E1010" s="3">
        <v>45780</v>
      </c>
      <c r="F1010" s="3">
        <v>45926</v>
      </c>
      <c r="G1010" s="3" t="str">
        <f>TEXT(Table1[[#This Row],[last_purchase_date]],"yyyy")</f>
        <v>2025</v>
      </c>
      <c r="H1010" s="2">
        <f ca="1">IFERROR(TODAY()-Table1[[#This Row],[signup_date]]," - ")</f>
        <v>1758</v>
      </c>
      <c r="I1010" s="2">
        <f ca="1">IFERROR(TODAY()-Table1[[#This Row],[last_purchase_date]]," - ")</f>
        <v>54</v>
      </c>
      <c r="J1010" s="2">
        <f ca="1">IFERROR(1/Table1[[#This Row],[Days_Since_Last_Purchase]],0)</f>
        <v>1.8518518518518517E-2</v>
      </c>
      <c r="K1010" s="3" t="str">
        <f t="shared" si="30"/>
        <v>Has Purchased</v>
      </c>
      <c r="L1010">
        <v>3</v>
      </c>
      <c r="M1010">
        <v>204.38</v>
      </c>
      <c r="N1010">
        <v>68.13</v>
      </c>
      <c r="O1010">
        <v>77.36</v>
      </c>
      <c r="P1010" t="s">
        <v>47</v>
      </c>
      <c r="Q1010" t="s">
        <v>41</v>
      </c>
      <c r="R1010" t="s">
        <v>33</v>
      </c>
      <c r="S1010">
        <v>37</v>
      </c>
      <c r="T1010" t="s">
        <v>34</v>
      </c>
      <c r="U1010" t="s">
        <v>50</v>
      </c>
      <c r="V1010" t="s">
        <v>44</v>
      </c>
      <c r="W1010" t="s">
        <v>72</v>
      </c>
      <c r="X1010">
        <v>0</v>
      </c>
      <c r="Y1010">
        <v>1</v>
      </c>
      <c r="Z1010">
        <v>0</v>
      </c>
      <c r="AA1010">
        <v>0</v>
      </c>
      <c r="AB1010">
        <v>2</v>
      </c>
      <c r="AC1010" s="3">
        <v>45157</v>
      </c>
      <c r="AD1010" s="2" t="str">
        <f t="shared" si="31"/>
        <v>Contacted</v>
      </c>
      <c r="AE1010">
        <v>0</v>
      </c>
      <c r="AF1010" t="s">
        <v>38</v>
      </c>
      <c r="AG1010" t="b">
        <v>1</v>
      </c>
      <c r="AH1010" t="b">
        <v>0</v>
      </c>
      <c r="AI1010" t="str">
        <f ca="1">IF(OR(Table1[[#This Row],[is_active]]="FALSE",Table1[[#This Row],[Days_Since_Last_Purchase]]&gt;90),"Churned","Active")</f>
        <v>Active</v>
      </c>
    </row>
    <row r="1011" spans="1:35" x14ac:dyDescent="0.25">
      <c r="A1011" t="s">
        <v>1080</v>
      </c>
      <c r="B1011" s="1">
        <v>45451</v>
      </c>
      <c r="C1011" t="str">
        <f>TEXT(Table1[[#This Row],[signup_date]],"yyyy")</f>
        <v>2024</v>
      </c>
      <c r="D1011" t="str">
        <f>TEXT(Table1[[#This Row],[signup_date]],"mmm")</f>
        <v>Jun</v>
      </c>
      <c r="E1011" s="3">
        <v>45722</v>
      </c>
      <c r="F1011" s="3">
        <v>45882</v>
      </c>
      <c r="G1011" s="3" t="str">
        <f>TEXT(Table1[[#This Row],[last_purchase_date]],"yyyy")</f>
        <v>2025</v>
      </c>
      <c r="H1011" s="2">
        <f ca="1">IFERROR(TODAY()-Table1[[#This Row],[signup_date]]," - ")</f>
        <v>529</v>
      </c>
      <c r="I1011" s="2">
        <f ca="1">IFERROR(TODAY()-Table1[[#This Row],[last_purchase_date]]," - ")</f>
        <v>98</v>
      </c>
      <c r="J1011" s="2">
        <f ca="1">IFERROR(1/Table1[[#This Row],[Days_Since_Last_Purchase]],0)</f>
        <v>1.020408163265306E-2</v>
      </c>
      <c r="K1011" s="3" t="str">
        <f t="shared" si="30"/>
        <v>Has Purchased</v>
      </c>
      <c r="L1011">
        <v>5</v>
      </c>
      <c r="M1011">
        <v>148.83000000000001</v>
      </c>
      <c r="N1011">
        <v>29.77</v>
      </c>
      <c r="O1011">
        <v>52.31</v>
      </c>
      <c r="P1011" t="s">
        <v>31</v>
      </c>
      <c r="Q1011" t="s">
        <v>60</v>
      </c>
      <c r="R1011" t="s">
        <v>42</v>
      </c>
      <c r="S1011">
        <v>41</v>
      </c>
      <c r="T1011" t="s">
        <v>34</v>
      </c>
      <c r="U1011" t="s">
        <v>66</v>
      </c>
      <c r="V1011" t="s">
        <v>35</v>
      </c>
      <c r="W1011" t="s">
        <v>57</v>
      </c>
      <c r="X1011">
        <v>0</v>
      </c>
      <c r="Y1011">
        <v>1</v>
      </c>
      <c r="Z1011">
        <v>1</v>
      </c>
      <c r="AA1011">
        <v>1</v>
      </c>
      <c r="AB1011">
        <v>1</v>
      </c>
      <c r="AC1011" s="3">
        <v>45541</v>
      </c>
      <c r="AD1011" s="2" t="str">
        <f t="shared" si="31"/>
        <v>Contacted</v>
      </c>
      <c r="AE1011">
        <v>0</v>
      </c>
      <c r="AF1011" t="s">
        <v>73</v>
      </c>
      <c r="AG1011" t="b">
        <v>1</v>
      </c>
      <c r="AH1011" t="b">
        <v>0</v>
      </c>
      <c r="AI1011" t="str">
        <f ca="1">IF(OR(Table1[[#This Row],[is_active]]="FALSE",Table1[[#This Row],[Days_Since_Last_Purchase]]&gt;90),"Churned","Active")</f>
        <v>Churned</v>
      </c>
    </row>
    <row r="1012" spans="1:35" x14ac:dyDescent="0.25">
      <c r="A1012" t="s">
        <v>1081</v>
      </c>
      <c r="B1012" s="1">
        <v>44859</v>
      </c>
      <c r="C1012" t="str">
        <f>TEXT(Table1[[#This Row],[signup_date]],"yyyy")</f>
        <v>2022</v>
      </c>
      <c r="D1012" t="str">
        <f>TEXT(Table1[[#This Row],[signup_date]],"mmm")</f>
        <v>Oct</v>
      </c>
      <c r="E1012" s="3">
        <v>45063</v>
      </c>
      <c r="F1012" s="3">
        <v>45361</v>
      </c>
      <c r="G1012" s="3" t="str">
        <f>TEXT(Table1[[#This Row],[last_purchase_date]],"yyyy")</f>
        <v>2024</v>
      </c>
      <c r="H1012" s="2">
        <f ca="1">IFERROR(TODAY()-Table1[[#This Row],[signup_date]]," - ")</f>
        <v>1121</v>
      </c>
      <c r="I1012" s="2">
        <f ca="1">IFERROR(TODAY()-Table1[[#This Row],[last_purchase_date]]," - ")</f>
        <v>619</v>
      </c>
      <c r="J1012" s="2">
        <f ca="1">IFERROR(1/Table1[[#This Row],[Days_Since_Last_Purchase]],0)</f>
        <v>1.6155088852988692E-3</v>
      </c>
      <c r="K1012" s="3" t="str">
        <f t="shared" si="30"/>
        <v>Has Purchased</v>
      </c>
      <c r="L1012">
        <v>1</v>
      </c>
      <c r="M1012">
        <v>36.86</v>
      </c>
      <c r="N1012">
        <v>36.86</v>
      </c>
      <c r="O1012">
        <v>37.44</v>
      </c>
      <c r="P1012" t="s">
        <v>47</v>
      </c>
      <c r="Q1012" t="s">
        <v>32</v>
      </c>
      <c r="R1012" t="s">
        <v>48</v>
      </c>
      <c r="S1012">
        <v>50</v>
      </c>
      <c r="T1012" t="s">
        <v>34</v>
      </c>
      <c r="U1012" t="s">
        <v>82</v>
      </c>
      <c r="V1012" t="s">
        <v>44</v>
      </c>
      <c r="W1012" t="s">
        <v>51</v>
      </c>
      <c r="X1012">
        <v>0</v>
      </c>
      <c r="Y1012">
        <v>0</v>
      </c>
      <c r="Z1012">
        <v>0</v>
      </c>
      <c r="AA1012">
        <v>0</v>
      </c>
      <c r="AB1012">
        <v>0</v>
      </c>
      <c r="AC1012" s="3">
        <v>44921</v>
      </c>
      <c r="AD1012" s="2" t="str">
        <f t="shared" si="31"/>
        <v>Contacted</v>
      </c>
      <c r="AE1012">
        <v>5</v>
      </c>
      <c r="AF1012" t="s">
        <v>52</v>
      </c>
      <c r="AG1012" t="b">
        <v>1</v>
      </c>
      <c r="AH1012" t="b">
        <v>0</v>
      </c>
      <c r="AI1012" t="str">
        <f ca="1">IF(OR(Table1[[#This Row],[is_active]]="FALSE",Table1[[#This Row],[Days_Since_Last_Purchase]]&gt;90),"Churned","Active")</f>
        <v>Churned</v>
      </c>
    </row>
    <row r="1013" spans="1:35" x14ac:dyDescent="0.25">
      <c r="A1013" t="s">
        <v>1082</v>
      </c>
      <c r="B1013" s="1">
        <v>44421</v>
      </c>
      <c r="C1013" t="str">
        <f>TEXT(Table1[[#This Row],[signup_date]],"yyyy")</f>
        <v>2021</v>
      </c>
      <c r="D1013" t="str">
        <f>TEXT(Table1[[#This Row],[signup_date]],"mmm")</f>
        <v>Aug</v>
      </c>
      <c r="E1013" s="3">
        <v>45473</v>
      </c>
      <c r="F1013" s="3" t="s">
        <v>2542</v>
      </c>
      <c r="G1013" s="3" t="str">
        <f>TEXT(Table1[[#This Row],[last_purchase_date]],"yyyy")</f>
        <v>-</v>
      </c>
      <c r="H1013" s="2">
        <f ca="1">IFERROR(TODAY()-Table1[[#This Row],[signup_date]]," - ")</f>
        <v>1559</v>
      </c>
      <c r="I1013" s="2" t="str">
        <f ca="1">IFERROR(TODAY()-Table1[[#This Row],[last_purchase_date]]," - ")</f>
        <v xml:space="preserve"> - </v>
      </c>
      <c r="J1013" s="2">
        <f ca="1">IFERROR(1/Table1[[#This Row],[Days_Since_Last_Purchase]],0)</f>
        <v>0</v>
      </c>
      <c r="K1013" s="3" t="str">
        <f t="shared" si="30"/>
        <v>Has Purchased</v>
      </c>
      <c r="L1013">
        <v>0</v>
      </c>
      <c r="M1013">
        <v>0</v>
      </c>
      <c r="N1013">
        <v>0</v>
      </c>
      <c r="O1013">
        <v>0</v>
      </c>
      <c r="P1013" t="s">
        <v>65</v>
      </c>
      <c r="Q1013" t="s">
        <v>104</v>
      </c>
      <c r="R1013" t="s">
        <v>33</v>
      </c>
      <c r="S1013">
        <v>19</v>
      </c>
      <c r="T1013" t="s">
        <v>49</v>
      </c>
      <c r="U1013" t="s">
        <v>66</v>
      </c>
      <c r="V1013" t="s">
        <v>56</v>
      </c>
      <c r="W1013" t="s">
        <v>72</v>
      </c>
      <c r="X1013">
        <v>2</v>
      </c>
      <c r="Y1013">
        <v>0</v>
      </c>
      <c r="Z1013">
        <v>0</v>
      </c>
      <c r="AA1013">
        <v>0</v>
      </c>
      <c r="AB1013">
        <v>0</v>
      </c>
      <c r="AC1013" s="2" t="s">
        <v>2542</v>
      </c>
      <c r="AD1013" s="2" t="str">
        <f t="shared" si="31"/>
        <v>Never Contacted</v>
      </c>
      <c r="AE1013">
        <v>7</v>
      </c>
      <c r="AF1013" t="s">
        <v>38</v>
      </c>
      <c r="AG1013" t="b">
        <v>1</v>
      </c>
      <c r="AH1013" t="b">
        <v>0</v>
      </c>
      <c r="AI1013" t="str">
        <f ca="1">IF(OR(Table1[[#This Row],[is_active]]="FALSE",Table1[[#This Row],[Days_Since_Last_Purchase]]&gt;90),"Churned","Active")</f>
        <v>Churned</v>
      </c>
    </row>
    <row r="1014" spans="1:35" x14ac:dyDescent="0.25">
      <c r="A1014" t="s">
        <v>1083</v>
      </c>
      <c r="B1014" s="1">
        <v>44076</v>
      </c>
      <c r="C1014" t="str">
        <f>TEXT(Table1[[#This Row],[signup_date]],"yyyy")</f>
        <v>2020</v>
      </c>
      <c r="D1014" t="str">
        <f>TEXT(Table1[[#This Row],[signup_date]],"mmm")</f>
        <v>Sep</v>
      </c>
      <c r="E1014" s="3">
        <v>45798</v>
      </c>
      <c r="F1014" s="3" t="s">
        <v>2542</v>
      </c>
      <c r="G1014" s="3" t="str">
        <f>TEXT(Table1[[#This Row],[last_purchase_date]],"yyyy")</f>
        <v>-</v>
      </c>
      <c r="H1014" s="2">
        <f ca="1">IFERROR(TODAY()-Table1[[#This Row],[signup_date]]," - ")</f>
        <v>1904</v>
      </c>
      <c r="I1014" s="2" t="str">
        <f ca="1">IFERROR(TODAY()-Table1[[#This Row],[last_purchase_date]]," - ")</f>
        <v xml:space="preserve"> - </v>
      </c>
      <c r="J1014" s="2">
        <f ca="1">IFERROR(1/Table1[[#This Row],[Days_Since_Last_Purchase]],0)</f>
        <v>0</v>
      </c>
      <c r="K1014" s="3" t="str">
        <f t="shared" si="30"/>
        <v>Has Purchased</v>
      </c>
      <c r="L1014">
        <v>0</v>
      </c>
      <c r="M1014">
        <v>0</v>
      </c>
      <c r="N1014">
        <v>0</v>
      </c>
      <c r="O1014">
        <v>0</v>
      </c>
      <c r="P1014" t="s">
        <v>47</v>
      </c>
      <c r="Q1014" t="s">
        <v>69</v>
      </c>
      <c r="R1014" t="s">
        <v>48</v>
      </c>
      <c r="S1014">
        <v>42</v>
      </c>
      <c r="T1014" t="s">
        <v>34</v>
      </c>
      <c r="U1014" t="s">
        <v>35</v>
      </c>
      <c r="V1014" t="s">
        <v>67</v>
      </c>
      <c r="W1014" t="s">
        <v>96</v>
      </c>
      <c r="X1014">
        <v>0</v>
      </c>
      <c r="Y1014">
        <v>0</v>
      </c>
      <c r="Z1014">
        <v>0</v>
      </c>
      <c r="AA1014">
        <v>0</v>
      </c>
      <c r="AB1014">
        <v>0</v>
      </c>
      <c r="AC1014" s="3">
        <v>45569</v>
      </c>
      <c r="AD1014" s="2" t="str">
        <f t="shared" si="31"/>
        <v>Contacted</v>
      </c>
      <c r="AE1014">
        <v>5</v>
      </c>
      <c r="AF1014" t="s">
        <v>38</v>
      </c>
      <c r="AG1014" t="b">
        <v>1</v>
      </c>
      <c r="AH1014" t="b">
        <v>1</v>
      </c>
      <c r="AI1014" t="str">
        <f ca="1">IF(OR(Table1[[#This Row],[is_active]]="FALSE",Table1[[#This Row],[Days_Since_Last_Purchase]]&gt;90),"Churned","Active")</f>
        <v>Churned</v>
      </c>
    </row>
    <row r="1015" spans="1:35" x14ac:dyDescent="0.25">
      <c r="A1015" t="s">
        <v>880</v>
      </c>
      <c r="B1015" s="1">
        <v>44550</v>
      </c>
      <c r="C1015" t="str">
        <f>TEXT(Table1[[#This Row],[signup_date]],"yyyy")</f>
        <v>2021</v>
      </c>
      <c r="D1015" t="str">
        <f>TEXT(Table1[[#This Row],[signup_date]],"mmm")</f>
        <v>Dec</v>
      </c>
      <c r="E1015" s="3">
        <v>45102</v>
      </c>
      <c r="F1015" s="3">
        <v>45241</v>
      </c>
      <c r="G1015" s="3" t="str">
        <f>TEXT(Table1[[#This Row],[last_purchase_date]],"yyyy")</f>
        <v>2023</v>
      </c>
      <c r="H1015" s="2">
        <f ca="1">IFERROR(TODAY()-Table1[[#This Row],[signup_date]]," - ")</f>
        <v>1430</v>
      </c>
      <c r="I1015" s="2">
        <f ca="1">IFERROR(TODAY()-Table1[[#This Row],[last_purchase_date]]," - ")</f>
        <v>739</v>
      </c>
      <c r="J1015" s="2">
        <f ca="1">IFERROR(1/Table1[[#This Row],[Days_Since_Last_Purchase]],0)</f>
        <v>1.3531799729364006E-3</v>
      </c>
      <c r="K1015" s="3" t="str">
        <f t="shared" si="30"/>
        <v>Has Purchased</v>
      </c>
      <c r="L1015">
        <v>3</v>
      </c>
      <c r="M1015">
        <v>441.41</v>
      </c>
      <c r="N1015">
        <v>147.13999999999999</v>
      </c>
      <c r="O1015">
        <v>114.15</v>
      </c>
      <c r="P1015" t="s">
        <v>47</v>
      </c>
      <c r="Q1015" t="s">
        <v>76</v>
      </c>
      <c r="R1015" t="s">
        <v>48</v>
      </c>
      <c r="S1015">
        <v>23</v>
      </c>
      <c r="T1015" t="s">
        <v>70</v>
      </c>
      <c r="U1015" t="s">
        <v>90</v>
      </c>
      <c r="V1015" t="s">
        <v>35</v>
      </c>
      <c r="W1015" t="s">
        <v>36</v>
      </c>
      <c r="X1015">
        <v>0</v>
      </c>
      <c r="Y1015">
        <v>0</v>
      </c>
      <c r="Z1015">
        <v>0</v>
      </c>
      <c r="AA1015">
        <v>0</v>
      </c>
      <c r="AB1015">
        <v>0</v>
      </c>
      <c r="AC1015" s="2" t="s">
        <v>2542</v>
      </c>
      <c r="AD1015" s="2" t="str">
        <f t="shared" si="31"/>
        <v>Never Contacted</v>
      </c>
      <c r="AE1015">
        <v>9</v>
      </c>
      <c r="AF1015" t="s">
        <v>52</v>
      </c>
      <c r="AG1015" t="b">
        <v>1</v>
      </c>
      <c r="AH1015" t="b">
        <v>0</v>
      </c>
      <c r="AI1015" t="str">
        <f ca="1">IF(OR(Table1[[#This Row],[is_active]]="FALSE",Table1[[#This Row],[Days_Since_Last_Purchase]]&gt;90),"Churned","Active")</f>
        <v>Churned</v>
      </c>
    </row>
    <row r="1016" spans="1:35" x14ac:dyDescent="0.25">
      <c r="A1016" t="s">
        <v>1084</v>
      </c>
      <c r="B1016" s="1">
        <v>45428</v>
      </c>
      <c r="C1016" t="str">
        <f>TEXT(Table1[[#This Row],[signup_date]],"yyyy")</f>
        <v>2024</v>
      </c>
      <c r="D1016" t="str">
        <f>TEXT(Table1[[#This Row],[signup_date]],"mmm")</f>
        <v>May</v>
      </c>
      <c r="E1016" s="3">
        <v>45739</v>
      </c>
      <c r="F1016" s="3">
        <v>45767</v>
      </c>
      <c r="G1016" s="3" t="str">
        <f>TEXT(Table1[[#This Row],[last_purchase_date]],"yyyy")</f>
        <v>2025</v>
      </c>
      <c r="H1016" s="2">
        <f ca="1">IFERROR(TODAY()-Table1[[#This Row],[signup_date]]," - ")</f>
        <v>552</v>
      </c>
      <c r="I1016" s="2">
        <f ca="1">IFERROR(TODAY()-Table1[[#This Row],[last_purchase_date]]," - ")</f>
        <v>213</v>
      </c>
      <c r="J1016" s="2">
        <f ca="1">IFERROR(1/Table1[[#This Row],[Days_Since_Last_Purchase]],0)</f>
        <v>4.6948356807511738E-3</v>
      </c>
      <c r="K1016" s="3" t="str">
        <f t="shared" si="30"/>
        <v>Has Purchased</v>
      </c>
      <c r="L1016">
        <v>3</v>
      </c>
      <c r="M1016">
        <v>441.41</v>
      </c>
      <c r="N1016">
        <v>147.13999999999999</v>
      </c>
      <c r="O1016">
        <v>90.4</v>
      </c>
      <c r="P1016" t="s">
        <v>40</v>
      </c>
      <c r="Q1016" t="s">
        <v>88</v>
      </c>
      <c r="R1016" t="s">
        <v>42</v>
      </c>
      <c r="S1016">
        <v>40</v>
      </c>
      <c r="T1016" t="s">
        <v>34</v>
      </c>
      <c r="U1016" t="s">
        <v>35</v>
      </c>
      <c r="V1016" t="s">
        <v>44</v>
      </c>
      <c r="W1016" t="s">
        <v>85</v>
      </c>
      <c r="X1016">
        <v>0</v>
      </c>
      <c r="Y1016">
        <v>1</v>
      </c>
      <c r="Z1016">
        <v>0</v>
      </c>
      <c r="AA1016">
        <v>0</v>
      </c>
      <c r="AB1016">
        <v>2</v>
      </c>
      <c r="AC1016" s="2" t="s">
        <v>2542</v>
      </c>
      <c r="AD1016" s="2" t="str">
        <f t="shared" si="31"/>
        <v>Never Contacted</v>
      </c>
      <c r="AE1016">
        <v>0</v>
      </c>
      <c r="AF1016" t="s">
        <v>38</v>
      </c>
      <c r="AG1016" t="b">
        <v>1</v>
      </c>
      <c r="AH1016" t="b">
        <v>1</v>
      </c>
      <c r="AI1016" t="str">
        <f ca="1">IF(OR(Table1[[#This Row],[is_active]]="FALSE",Table1[[#This Row],[Days_Since_Last_Purchase]]&gt;90),"Churned","Active")</f>
        <v>Churned</v>
      </c>
    </row>
    <row r="1017" spans="1:35" x14ac:dyDescent="0.25">
      <c r="A1017" t="s">
        <v>1085</v>
      </c>
      <c r="B1017" s="1">
        <v>45333</v>
      </c>
      <c r="C1017" t="str">
        <f>TEXT(Table1[[#This Row],[signup_date]],"yyyy")</f>
        <v>2024</v>
      </c>
      <c r="D1017" t="str">
        <f>TEXT(Table1[[#This Row],[signup_date]],"mmm")</f>
        <v>Feb</v>
      </c>
      <c r="E1017" s="3" t="s">
        <v>2542</v>
      </c>
      <c r="F1017" s="3" t="s">
        <v>2542</v>
      </c>
      <c r="G1017" s="3" t="str">
        <f>TEXT(Table1[[#This Row],[last_purchase_date]],"yyyy")</f>
        <v>-</v>
      </c>
      <c r="H1017" s="2">
        <f ca="1">IFERROR(TODAY()-Table1[[#This Row],[signup_date]]," - ")</f>
        <v>647</v>
      </c>
      <c r="I1017" s="2" t="str">
        <f ca="1">IFERROR(TODAY()-Table1[[#This Row],[last_purchase_date]]," - ")</f>
        <v xml:space="preserve"> - </v>
      </c>
      <c r="J1017" s="2">
        <f ca="1">IFERROR(1/Table1[[#This Row],[Days_Since_Last_Purchase]],0)</f>
        <v>0</v>
      </c>
      <c r="K1017" s="3" t="str">
        <f t="shared" si="30"/>
        <v>Never Purchase</v>
      </c>
      <c r="L1017">
        <v>0</v>
      </c>
      <c r="M1017">
        <v>0</v>
      </c>
      <c r="N1017">
        <v>0</v>
      </c>
      <c r="O1017">
        <v>0</v>
      </c>
      <c r="P1017" t="s">
        <v>87</v>
      </c>
      <c r="Q1017" t="s">
        <v>41</v>
      </c>
      <c r="R1017" t="s">
        <v>48</v>
      </c>
      <c r="S1017">
        <v>26</v>
      </c>
      <c r="T1017" t="s">
        <v>70</v>
      </c>
      <c r="U1017" t="s">
        <v>55</v>
      </c>
      <c r="V1017" t="s">
        <v>63</v>
      </c>
      <c r="W1017" t="s">
        <v>85</v>
      </c>
      <c r="X1017">
        <v>1</v>
      </c>
      <c r="Y1017">
        <v>0</v>
      </c>
      <c r="Z1017">
        <v>0</v>
      </c>
      <c r="AA1017">
        <v>0</v>
      </c>
      <c r="AB1017">
        <v>0</v>
      </c>
      <c r="AC1017" s="2" t="s">
        <v>2542</v>
      </c>
      <c r="AD1017" s="2" t="str">
        <f t="shared" si="31"/>
        <v>Never Contacted</v>
      </c>
      <c r="AE1017">
        <v>0</v>
      </c>
      <c r="AF1017" t="s">
        <v>38</v>
      </c>
      <c r="AG1017" t="b">
        <v>1</v>
      </c>
      <c r="AH1017" t="b">
        <v>0</v>
      </c>
      <c r="AI1017" t="str">
        <f ca="1">IF(OR(Table1[[#This Row],[is_active]]="FALSE",Table1[[#This Row],[Days_Since_Last_Purchase]]&gt;90),"Churned","Active")</f>
        <v>Churned</v>
      </c>
    </row>
    <row r="1018" spans="1:35" x14ac:dyDescent="0.25">
      <c r="A1018" t="s">
        <v>1086</v>
      </c>
      <c r="B1018" s="1">
        <v>44783</v>
      </c>
      <c r="C1018" t="str">
        <f>TEXT(Table1[[#This Row],[signup_date]],"yyyy")</f>
        <v>2022</v>
      </c>
      <c r="D1018" t="str">
        <f>TEXT(Table1[[#This Row],[signup_date]],"mmm")</f>
        <v>Aug</v>
      </c>
      <c r="E1018" s="3">
        <v>45300</v>
      </c>
      <c r="F1018" s="3">
        <v>45682</v>
      </c>
      <c r="G1018" s="3" t="str">
        <f>TEXT(Table1[[#This Row],[last_purchase_date]],"yyyy")</f>
        <v>2025</v>
      </c>
      <c r="H1018" s="2">
        <f ca="1">IFERROR(TODAY()-Table1[[#This Row],[signup_date]]," - ")</f>
        <v>1197</v>
      </c>
      <c r="I1018" s="2">
        <f ca="1">IFERROR(TODAY()-Table1[[#This Row],[last_purchase_date]]," - ")</f>
        <v>298</v>
      </c>
      <c r="J1018" s="2">
        <f ca="1">IFERROR(1/Table1[[#This Row],[Days_Since_Last_Purchase]],0)</f>
        <v>3.3557046979865771E-3</v>
      </c>
      <c r="K1018" s="3" t="str">
        <f t="shared" si="30"/>
        <v>Has Purchased</v>
      </c>
      <c r="L1018">
        <v>6</v>
      </c>
      <c r="M1018">
        <v>299.98</v>
      </c>
      <c r="N1018">
        <v>50</v>
      </c>
      <c r="O1018">
        <v>26.5</v>
      </c>
      <c r="P1018" t="s">
        <v>87</v>
      </c>
      <c r="Q1018" t="s">
        <v>60</v>
      </c>
      <c r="R1018" t="s">
        <v>33</v>
      </c>
      <c r="S1018">
        <v>26</v>
      </c>
      <c r="T1018" t="s">
        <v>70</v>
      </c>
      <c r="U1018" t="s">
        <v>66</v>
      </c>
      <c r="V1018" t="s">
        <v>56</v>
      </c>
      <c r="W1018" t="s">
        <v>85</v>
      </c>
      <c r="X1018">
        <v>0</v>
      </c>
      <c r="Y1018">
        <v>0</v>
      </c>
      <c r="Z1018">
        <v>0</v>
      </c>
      <c r="AA1018">
        <v>0</v>
      </c>
      <c r="AB1018">
        <v>3</v>
      </c>
      <c r="AC1018" s="3">
        <v>45603</v>
      </c>
      <c r="AD1018" s="2" t="str">
        <f t="shared" si="31"/>
        <v>Contacted</v>
      </c>
      <c r="AE1018">
        <v>0</v>
      </c>
      <c r="AF1018" t="s">
        <v>73</v>
      </c>
      <c r="AG1018" t="b">
        <v>1</v>
      </c>
      <c r="AH1018" t="b">
        <v>0</v>
      </c>
      <c r="AI1018" t="str">
        <f ca="1">IF(OR(Table1[[#This Row],[is_active]]="FALSE",Table1[[#This Row],[Days_Since_Last_Purchase]]&gt;90),"Churned","Active")</f>
        <v>Churned</v>
      </c>
    </row>
    <row r="1019" spans="1:35" x14ac:dyDescent="0.25">
      <c r="A1019" t="s">
        <v>1087</v>
      </c>
      <c r="B1019" s="1">
        <v>44965</v>
      </c>
      <c r="C1019" t="str">
        <f>TEXT(Table1[[#This Row],[signup_date]],"yyyy")</f>
        <v>2023</v>
      </c>
      <c r="D1019" t="str">
        <f>TEXT(Table1[[#This Row],[signup_date]],"mmm")</f>
        <v>Feb</v>
      </c>
      <c r="E1019" s="3">
        <v>45721</v>
      </c>
      <c r="F1019" s="3" t="s">
        <v>2542</v>
      </c>
      <c r="G1019" s="3" t="str">
        <f>TEXT(Table1[[#This Row],[last_purchase_date]],"yyyy")</f>
        <v>-</v>
      </c>
      <c r="H1019" s="2">
        <f ca="1">IFERROR(TODAY()-Table1[[#This Row],[signup_date]]," - ")</f>
        <v>1015</v>
      </c>
      <c r="I1019" s="2" t="str">
        <f ca="1">IFERROR(TODAY()-Table1[[#This Row],[last_purchase_date]]," - ")</f>
        <v xml:space="preserve"> - </v>
      </c>
      <c r="J1019" s="2">
        <f ca="1">IFERROR(1/Table1[[#This Row],[Days_Since_Last_Purchase]],0)</f>
        <v>0</v>
      </c>
      <c r="K1019" s="3" t="str">
        <f t="shared" si="30"/>
        <v>Has Purchased</v>
      </c>
      <c r="L1019">
        <v>0</v>
      </c>
      <c r="M1019">
        <v>0</v>
      </c>
      <c r="N1019">
        <v>0</v>
      </c>
      <c r="O1019">
        <v>0</v>
      </c>
      <c r="P1019" t="s">
        <v>31</v>
      </c>
      <c r="Q1019" t="s">
        <v>54</v>
      </c>
      <c r="R1019" t="s">
        <v>33</v>
      </c>
      <c r="S1019">
        <v>31</v>
      </c>
      <c r="T1019" t="s">
        <v>34</v>
      </c>
      <c r="U1019" t="s">
        <v>82</v>
      </c>
      <c r="V1019" t="s">
        <v>67</v>
      </c>
      <c r="W1019" t="s">
        <v>96</v>
      </c>
      <c r="X1019">
        <v>0</v>
      </c>
      <c r="Y1019">
        <v>0</v>
      </c>
      <c r="Z1019">
        <v>0</v>
      </c>
      <c r="AA1019">
        <v>0</v>
      </c>
      <c r="AB1019">
        <v>0</v>
      </c>
      <c r="AC1019" s="3">
        <v>45844</v>
      </c>
      <c r="AD1019" s="2" t="str">
        <f t="shared" si="31"/>
        <v>Contacted</v>
      </c>
      <c r="AE1019">
        <v>0</v>
      </c>
      <c r="AF1019" t="s">
        <v>38</v>
      </c>
      <c r="AG1019" t="b">
        <v>1</v>
      </c>
      <c r="AH1019" t="b">
        <v>0</v>
      </c>
      <c r="AI1019" t="str">
        <f ca="1">IF(OR(Table1[[#This Row],[is_active]]="FALSE",Table1[[#This Row],[Days_Since_Last_Purchase]]&gt;90),"Churned","Active")</f>
        <v>Churned</v>
      </c>
    </row>
    <row r="1020" spans="1:35" x14ac:dyDescent="0.25">
      <c r="A1020" t="s">
        <v>1088</v>
      </c>
      <c r="B1020" s="1">
        <v>45515</v>
      </c>
      <c r="C1020" t="str">
        <f>TEXT(Table1[[#This Row],[signup_date]],"yyyy")</f>
        <v>2024</v>
      </c>
      <c r="D1020" t="str">
        <f>TEXT(Table1[[#This Row],[signup_date]],"mmm")</f>
        <v>Aug</v>
      </c>
      <c r="E1020" s="3" t="s">
        <v>2542</v>
      </c>
      <c r="F1020" s="3" t="s">
        <v>2542</v>
      </c>
      <c r="G1020" s="3" t="str">
        <f>TEXT(Table1[[#This Row],[last_purchase_date]],"yyyy")</f>
        <v>-</v>
      </c>
      <c r="H1020" s="2">
        <f ca="1">IFERROR(TODAY()-Table1[[#This Row],[signup_date]]," - ")</f>
        <v>465</v>
      </c>
      <c r="I1020" s="2" t="str">
        <f ca="1">IFERROR(TODAY()-Table1[[#This Row],[last_purchase_date]]," - ")</f>
        <v xml:space="preserve"> - </v>
      </c>
      <c r="J1020" s="2">
        <f ca="1">IFERROR(1/Table1[[#This Row],[Days_Since_Last_Purchase]],0)</f>
        <v>0</v>
      </c>
      <c r="K1020" s="3" t="str">
        <f t="shared" si="30"/>
        <v>Never Purchase</v>
      </c>
      <c r="L1020">
        <v>0</v>
      </c>
      <c r="M1020">
        <v>0</v>
      </c>
      <c r="N1020">
        <v>0</v>
      </c>
      <c r="O1020">
        <v>0</v>
      </c>
      <c r="P1020" t="s">
        <v>65</v>
      </c>
      <c r="Q1020" t="s">
        <v>54</v>
      </c>
      <c r="R1020" t="s">
        <v>42</v>
      </c>
      <c r="S1020">
        <v>37</v>
      </c>
      <c r="T1020" t="s">
        <v>34</v>
      </c>
      <c r="U1020" t="s">
        <v>66</v>
      </c>
      <c r="V1020" t="s">
        <v>67</v>
      </c>
      <c r="W1020" t="s">
        <v>85</v>
      </c>
      <c r="X1020">
        <v>0</v>
      </c>
      <c r="Y1020">
        <v>0</v>
      </c>
      <c r="Z1020">
        <v>0</v>
      </c>
      <c r="AA1020">
        <v>0</v>
      </c>
      <c r="AB1020">
        <v>0</v>
      </c>
      <c r="AC1020" s="3">
        <v>45697</v>
      </c>
      <c r="AD1020" s="2" t="str">
        <f t="shared" si="31"/>
        <v>Contacted</v>
      </c>
      <c r="AE1020">
        <v>0</v>
      </c>
      <c r="AF1020" t="s">
        <v>38</v>
      </c>
      <c r="AG1020" t="b">
        <v>1</v>
      </c>
      <c r="AH1020" t="b">
        <v>1</v>
      </c>
      <c r="AI1020" t="str">
        <f ca="1">IF(OR(Table1[[#This Row],[is_active]]="FALSE",Table1[[#This Row],[Days_Since_Last_Purchase]]&gt;90),"Churned","Active")</f>
        <v>Churned</v>
      </c>
    </row>
    <row r="1021" spans="1:35" x14ac:dyDescent="0.25">
      <c r="A1021" t="s">
        <v>1089</v>
      </c>
      <c r="B1021" s="1">
        <v>44201</v>
      </c>
      <c r="C1021" t="str">
        <f>TEXT(Table1[[#This Row],[signup_date]],"yyyy")</f>
        <v>2021</v>
      </c>
      <c r="D1021" t="str">
        <f>TEXT(Table1[[#This Row],[signup_date]],"mmm")</f>
        <v>Jan</v>
      </c>
      <c r="E1021" s="3" t="s">
        <v>2542</v>
      </c>
      <c r="F1021" s="3" t="s">
        <v>2542</v>
      </c>
      <c r="G1021" s="3" t="str">
        <f>TEXT(Table1[[#This Row],[last_purchase_date]],"yyyy")</f>
        <v>-</v>
      </c>
      <c r="H1021" s="2">
        <f ca="1">IFERROR(TODAY()-Table1[[#This Row],[signup_date]]," - ")</f>
        <v>1779</v>
      </c>
      <c r="I1021" s="2" t="str">
        <f ca="1">IFERROR(TODAY()-Table1[[#This Row],[last_purchase_date]]," - ")</f>
        <v xml:space="preserve"> - </v>
      </c>
      <c r="J1021" s="2">
        <f ca="1">IFERROR(1/Table1[[#This Row],[Days_Since_Last_Purchase]],0)</f>
        <v>0</v>
      </c>
      <c r="K1021" s="3" t="str">
        <f t="shared" si="30"/>
        <v>Never Purchase</v>
      </c>
      <c r="L1021">
        <v>0</v>
      </c>
      <c r="M1021">
        <v>0</v>
      </c>
      <c r="N1021">
        <v>0</v>
      </c>
      <c r="O1021">
        <v>0</v>
      </c>
      <c r="P1021" t="s">
        <v>47</v>
      </c>
      <c r="Q1021" t="s">
        <v>95</v>
      </c>
      <c r="R1021" t="s">
        <v>48</v>
      </c>
      <c r="S1021">
        <v>38</v>
      </c>
      <c r="T1021" t="s">
        <v>34</v>
      </c>
      <c r="U1021" t="s">
        <v>35</v>
      </c>
      <c r="V1021" t="s">
        <v>44</v>
      </c>
      <c r="W1021" t="s">
        <v>36</v>
      </c>
      <c r="X1021">
        <v>0</v>
      </c>
      <c r="Y1021">
        <v>0</v>
      </c>
      <c r="Z1021">
        <v>0</v>
      </c>
      <c r="AA1021">
        <v>0</v>
      </c>
      <c r="AB1021">
        <v>0</v>
      </c>
      <c r="AC1021" s="2" t="s">
        <v>2542</v>
      </c>
      <c r="AD1021" s="2" t="str">
        <f t="shared" si="31"/>
        <v>Never Contacted</v>
      </c>
      <c r="AE1021">
        <v>5</v>
      </c>
      <c r="AF1021" t="s">
        <v>38</v>
      </c>
      <c r="AG1021" t="b">
        <v>1</v>
      </c>
      <c r="AH1021" t="b">
        <v>0</v>
      </c>
      <c r="AI1021" t="str">
        <f ca="1">IF(OR(Table1[[#This Row],[is_active]]="FALSE",Table1[[#This Row],[Days_Since_Last_Purchase]]&gt;90),"Churned","Active")</f>
        <v>Churned</v>
      </c>
    </row>
    <row r="1022" spans="1:35" x14ac:dyDescent="0.25">
      <c r="A1022" t="s">
        <v>1090</v>
      </c>
      <c r="B1022" s="1">
        <v>45275</v>
      </c>
      <c r="C1022" t="str">
        <f>TEXT(Table1[[#This Row],[signup_date]],"yyyy")</f>
        <v>2023</v>
      </c>
      <c r="D1022" t="str">
        <f>TEXT(Table1[[#This Row],[signup_date]],"mmm")</f>
        <v>Dec</v>
      </c>
      <c r="E1022" s="3">
        <v>45746</v>
      </c>
      <c r="F1022" s="3">
        <v>45876</v>
      </c>
      <c r="G1022" s="3" t="str">
        <f>TEXT(Table1[[#This Row],[last_purchase_date]],"yyyy")</f>
        <v>2025</v>
      </c>
      <c r="H1022" s="2">
        <f ca="1">IFERROR(TODAY()-Table1[[#This Row],[signup_date]]," - ")</f>
        <v>705</v>
      </c>
      <c r="I1022" s="2">
        <f ca="1">IFERROR(TODAY()-Table1[[#This Row],[last_purchase_date]]," - ")</f>
        <v>104</v>
      </c>
      <c r="J1022" s="2">
        <f ca="1">IFERROR(1/Table1[[#This Row],[Days_Since_Last_Purchase]],0)</f>
        <v>9.6153846153846159E-3</v>
      </c>
      <c r="K1022" s="3" t="str">
        <f t="shared" si="30"/>
        <v>Has Purchased</v>
      </c>
      <c r="L1022">
        <v>5</v>
      </c>
      <c r="M1022">
        <v>396.05</v>
      </c>
      <c r="N1022">
        <v>79.209999999999994</v>
      </c>
      <c r="O1022">
        <v>29.07</v>
      </c>
      <c r="P1022" t="s">
        <v>59</v>
      </c>
      <c r="Q1022" t="s">
        <v>41</v>
      </c>
      <c r="R1022" t="s">
        <v>33</v>
      </c>
      <c r="S1022">
        <v>33</v>
      </c>
      <c r="T1022" t="s">
        <v>34</v>
      </c>
      <c r="U1022" t="s">
        <v>90</v>
      </c>
      <c r="V1022" t="s">
        <v>44</v>
      </c>
      <c r="W1022" t="s">
        <v>35</v>
      </c>
      <c r="X1022">
        <v>0</v>
      </c>
      <c r="Y1022">
        <v>0</v>
      </c>
      <c r="Z1022">
        <v>0</v>
      </c>
      <c r="AA1022">
        <v>0</v>
      </c>
      <c r="AB1022">
        <v>1</v>
      </c>
      <c r="AC1022" s="3">
        <v>45727</v>
      </c>
      <c r="AD1022" s="2" t="str">
        <f t="shared" si="31"/>
        <v>Contacted</v>
      </c>
      <c r="AE1022">
        <v>0</v>
      </c>
      <c r="AF1022" t="s">
        <v>38</v>
      </c>
      <c r="AG1022" t="b">
        <v>1</v>
      </c>
      <c r="AH1022" t="b">
        <v>0</v>
      </c>
      <c r="AI1022" t="str">
        <f ca="1">IF(OR(Table1[[#This Row],[is_active]]="FALSE",Table1[[#This Row],[Days_Since_Last_Purchase]]&gt;90),"Churned","Active")</f>
        <v>Churned</v>
      </c>
    </row>
    <row r="1023" spans="1:35" x14ac:dyDescent="0.25">
      <c r="A1023" t="s">
        <v>1091</v>
      </c>
      <c r="B1023" s="1">
        <v>44373</v>
      </c>
      <c r="C1023" t="str">
        <f>TEXT(Table1[[#This Row],[signup_date]],"yyyy")</f>
        <v>2021</v>
      </c>
      <c r="D1023" t="str">
        <f>TEXT(Table1[[#This Row],[signup_date]],"mmm")</f>
        <v>Jun</v>
      </c>
      <c r="E1023" s="3">
        <v>45517</v>
      </c>
      <c r="F1023" s="3">
        <v>45628</v>
      </c>
      <c r="G1023" s="3" t="str">
        <f>TEXT(Table1[[#This Row],[last_purchase_date]],"yyyy")</f>
        <v>2024</v>
      </c>
      <c r="H1023" s="2">
        <f ca="1">IFERROR(TODAY()-Table1[[#This Row],[signup_date]]," - ")</f>
        <v>1607</v>
      </c>
      <c r="I1023" s="2">
        <f ca="1">IFERROR(TODAY()-Table1[[#This Row],[last_purchase_date]]," - ")</f>
        <v>352</v>
      </c>
      <c r="J1023" s="2">
        <f ca="1">IFERROR(1/Table1[[#This Row],[Days_Since_Last_Purchase]],0)</f>
        <v>2.840909090909091E-3</v>
      </c>
      <c r="K1023" s="3" t="str">
        <f t="shared" si="30"/>
        <v>Has Purchased</v>
      </c>
      <c r="L1023">
        <v>2</v>
      </c>
      <c r="M1023">
        <v>119.64</v>
      </c>
      <c r="N1023">
        <v>59.82</v>
      </c>
      <c r="O1023">
        <v>66.89</v>
      </c>
      <c r="P1023" t="s">
        <v>40</v>
      </c>
      <c r="Q1023" t="s">
        <v>76</v>
      </c>
      <c r="R1023" t="s">
        <v>42</v>
      </c>
      <c r="S1023">
        <v>34</v>
      </c>
      <c r="T1023" t="s">
        <v>34</v>
      </c>
      <c r="U1023" t="s">
        <v>50</v>
      </c>
      <c r="V1023" t="s">
        <v>63</v>
      </c>
      <c r="W1023" t="s">
        <v>85</v>
      </c>
      <c r="X1023">
        <v>0</v>
      </c>
      <c r="Y1023">
        <v>0</v>
      </c>
      <c r="Z1023">
        <v>0</v>
      </c>
      <c r="AA1023">
        <v>0</v>
      </c>
      <c r="AB1023">
        <v>1</v>
      </c>
      <c r="AC1023" s="3">
        <v>45797</v>
      </c>
      <c r="AD1023" s="2" t="str">
        <f t="shared" si="31"/>
        <v>Contacted</v>
      </c>
      <c r="AE1023">
        <v>3</v>
      </c>
      <c r="AF1023" t="s">
        <v>38</v>
      </c>
      <c r="AG1023" t="b">
        <v>1</v>
      </c>
      <c r="AH1023" t="b">
        <v>0</v>
      </c>
      <c r="AI1023" t="str">
        <f ca="1">IF(OR(Table1[[#This Row],[is_active]]="FALSE",Table1[[#This Row],[Days_Since_Last_Purchase]]&gt;90),"Churned","Active")</f>
        <v>Churned</v>
      </c>
    </row>
    <row r="1024" spans="1:35" x14ac:dyDescent="0.25">
      <c r="A1024" t="s">
        <v>1092</v>
      </c>
      <c r="B1024" s="1">
        <v>44806</v>
      </c>
      <c r="C1024" t="str">
        <f>TEXT(Table1[[#This Row],[signup_date]],"yyyy")</f>
        <v>2022</v>
      </c>
      <c r="D1024" t="str">
        <f>TEXT(Table1[[#This Row],[signup_date]],"mmm")</f>
        <v>Sep</v>
      </c>
      <c r="E1024" s="3" t="s">
        <v>2542</v>
      </c>
      <c r="F1024" s="3" t="s">
        <v>2542</v>
      </c>
      <c r="G1024" s="3" t="str">
        <f>TEXT(Table1[[#This Row],[last_purchase_date]],"yyyy")</f>
        <v>-</v>
      </c>
      <c r="H1024" s="2">
        <f ca="1">IFERROR(TODAY()-Table1[[#This Row],[signup_date]]," - ")</f>
        <v>1174</v>
      </c>
      <c r="I1024" s="2" t="str">
        <f ca="1">IFERROR(TODAY()-Table1[[#This Row],[last_purchase_date]]," - ")</f>
        <v xml:space="preserve"> - </v>
      </c>
      <c r="J1024" s="2">
        <f ca="1">IFERROR(1/Table1[[#This Row],[Days_Since_Last_Purchase]],0)</f>
        <v>0</v>
      </c>
      <c r="K1024" s="3" t="str">
        <f t="shared" si="30"/>
        <v>Never Purchase</v>
      </c>
      <c r="L1024">
        <v>0</v>
      </c>
      <c r="M1024">
        <v>0</v>
      </c>
      <c r="N1024">
        <v>0</v>
      </c>
      <c r="O1024">
        <v>0</v>
      </c>
      <c r="P1024" t="s">
        <v>31</v>
      </c>
      <c r="Q1024" t="s">
        <v>104</v>
      </c>
      <c r="R1024" t="s">
        <v>48</v>
      </c>
      <c r="S1024">
        <v>41</v>
      </c>
      <c r="T1024" t="s">
        <v>34</v>
      </c>
      <c r="U1024" t="s">
        <v>50</v>
      </c>
      <c r="V1024" t="s">
        <v>35</v>
      </c>
      <c r="W1024" t="s">
        <v>51</v>
      </c>
      <c r="X1024">
        <v>0</v>
      </c>
      <c r="Y1024">
        <v>0</v>
      </c>
      <c r="Z1024">
        <v>0</v>
      </c>
      <c r="AA1024">
        <v>0</v>
      </c>
      <c r="AB1024">
        <v>0</v>
      </c>
      <c r="AC1024" s="3">
        <v>45543</v>
      </c>
      <c r="AD1024" s="2" t="str">
        <f t="shared" si="31"/>
        <v>Contacted</v>
      </c>
      <c r="AE1024">
        <v>0</v>
      </c>
      <c r="AF1024" t="s">
        <v>73</v>
      </c>
      <c r="AG1024" t="b">
        <v>1</v>
      </c>
      <c r="AH1024" t="b">
        <v>1</v>
      </c>
      <c r="AI1024" t="str">
        <f ca="1">IF(OR(Table1[[#This Row],[is_active]]="FALSE",Table1[[#This Row],[Days_Since_Last_Purchase]]&gt;90),"Churned","Active")</f>
        <v>Churned</v>
      </c>
    </row>
    <row r="1025" spans="1:35" x14ac:dyDescent="0.25">
      <c r="A1025" t="s">
        <v>1093</v>
      </c>
      <c r="B1025" s="1">
        <v>44574</v>
      </c>
      <c r="C1025" t="str">
        <f>TEXT(Table1[[#This Row],[signup_date]],"yyyy")</f>
        <v>2022</v>
      </c>
      <c r="D1025" t="str">
        <f>TEXT(Table1[[#This Row],[signup_date]],"mmm")</f>
        <v>Jan</v>
      </c>
      <c r="E1025" s="3">
        <v>44600</v>
      </c>
      <c r="F1025" s="3">
        <v>44782</v>
      </c>
      <c r="G1025" s="3" t="str">
        <f>TEXT(Table1[[#This Row],[last_purchase_date]],"yyyy")</f>
        <v>2022</v>
      </c>
      <c r="H1025" s="2">
        <f ca="1">IFERROR(TODAY()-Table1[[#This Row],[signup_date]]," - ")</f>
        <v>1406</v>
      </c>
      <c r="I1025" s="2">
        <f ca="1">IFERROR(TODAY()-Table1[[#This Row],[last_purchase_date]]," - ")</f>
        <v>1198</v>
      </c>
      <c r="J1025" s="2">
        <f ca="1">IFERROR(1/Table1[[#This Row],[Days_Since_Last_Purchase]],0)</f>
        <v>8.3472454090150253E-4</v>
      </c>
      <c r="K1025" s="3" t="str">
        <f t="shared" si="30"/>
        <v>Has Purchased</v>
      </c>
      <c r="L1025">
        <v>3</v>
      </c>
      <c r="M1025">
        <v>315.48</v>
      </c>
      <c r="N1025">
        <v>105.16</v>
      </c>
      <c r="O1025">
        <v>6.75</v>
      </c>
      <c r="P1025" t="s">
        <v>40</v>
      </c>
      <c r="Q1025" t="s">
        <v>95</v>
      </c>
      <c r="R1025" t="s">
        <v>48</v>
      </c>
      <c r="S1025">
        <v>37</v>
      </c>
      <c r="T1025" t="s">
        <v>34</v>
      </c>
      <c r="U1025" t="s">
        <v>55</v>
      </c>
      <c r="V1025" t="s">
        <v>35</v>
      </c>
      <c r="W1025" t="s">
        <v>96</v>
      </c>
      <c r="X1025">
        <v>0</v>
      </c>
      <c r="Y1025">
        <v>0</v>
      </c>
      <c r="Z1025">
        <v>0</v>
      </c>
      <c r="AA1025">
        <v>2</v>
      </c>
      <c r="AB1025">
        <v>0</v>
      </c>
      <c r="AC1025" s="3">
        <v>45509</v>
      </c>
      <c r="AD1025" s="2" t="str">
        <f t="shared" si="31"/>
        <v>Contacted</v>
      </c>
      <c r="AE1025">
        <v>4</v>
      </c>
      <c r="AF1025" t="s">
        <v>52</v>
      </c>
      <c r="AG1025" t="b">
        <v>0</v>
      </c>
      <c r="AH1025" t="b">
        <v>1</v>
      </c>
      <c r="AI1025" t="str">
        <f ca="1">IF(OR(Table1[[#This Row],[is_active]]="FALSE",Table1[[#This Row],[Days_Since_Last_Purchase]]&gt;90),"Churned","Active")</f>
        <v>Churned</v>
      </c>
    </row>
    <row r="1026" spans="1:35" x14ac:dyDescent="0.25">
      <c r="A1026" t="s">
        <v>1094</v>
      </c>
      <c r="B1026" s="1">
        <v>44494</v>
      </c>
      <c r="C1026" t="str">
        <f>TEXT(Table1[[#This Row],[signup_date]],"yyyy")</f>
        <v>2021</v>
      </c>
      <c r="D1026" t="str">
        <f>TEXT(Table1[[#This Row],[signup_date]],"mmm")</f>
        <v>Oct</v>
      </c>
      <c r="E1026" s="3">
        <v>44556</v>
      </c>
      <c r="F1026" s="3">
        <v>45387</v>
      </c>
      <c r="G1026" s="3" t="str">
        <f>TEXT(Table1[[#This Row],[last_purchase_date]],"yyyy")</f>
        <v>2024</v>
      </c>
      <c r="H1026" s="2">
        <f ca="1">IFERROR(TODAY()-Table1[[#This Row],[signup_date]]," - ")</f>
        <v>1486</v>
      </c>
      <c r="I1026" s="2">
        <f ca="1">IFERROR(TODAY()-Table1[[#This Row],[last_purchase_date]]," - ")</f>
        <v>593</v>
      </c>
      <c r="J1026" s="2">
        <f ca="1">IFERROR(1/Table1[[#This Row],[Days_Since_Last_Purchase]],0)</f>
        <v>1.6863406408094434E-3</v>
      </c>
      <c r="K1026" s="3" t="str">
        <f t="shared" ref="K1026:K1089" si="32">IF(E1026="-","Never Purchase","Has Purchased")</f>
        <v>Has Purchased</v>
      </c>
      <c r="L1026">
        <v>2</v>
      </c>
      <c r="M1026">
        <v>103.64</v>
      </c>
      <c r="N1026">
        <v>51.82</v>
      </c>
      <c r="O1026">
        <v>16.28</v>
      </c>
      <c r="P1026" t="s">
        <v>65</v>
      </c>
      <c r="Q1026" t="s">
        <v>104</v>
      </c>
      <c r="R1026" t="s">
        <v>33</v>
      </c>
      <c r="S1026">
        <v>21</v>
      </c>
      <c r="T1026" t="s">
        <v>70</v>
      </c>
      <c r="U1026" t="s">
        <v>50</v>
      </c>
      <c r="V1026" t="s">
        <v>63</v>
      </c>
      <c r="W1026" t="s">
        <v>36</v>
      </c>
      <c r="X1026">
        <v>0</v>
      </c>
      <c r="Y1026">
        <v>0</v>
      </c>
      <c r="Z1026">
        <v>0</v>
      </c>
      <c r="AA1026">
        <v>0</v>
      </c>
      <c r="AB1026">
        <v>0</v>
      </c>
      <c r="AC1026" s="3">
        <v>44504</v>
      </c>
      <c r="AD1026" s="2" t="str">
        <f t="shared" si="31"/>
        <v>Contacted</v>
      </c>
      <c r="AE1026">
        <v>7</v>
      </c>
      <c r="AF1026" t="s">
        <v>73</v>
      </c>
      <c r="AG1026" t="b">
        <v>1</v>
      </c>
      <c r="AH1026" t="b">
        <v>0</v>
      </c>
      <c r="AI1026" t="str">
        <f ca="1">IF(OR(Table1[[#This Row],[is_active]]="FALSE",Table1[[#This Row],[Days_Since_Last_Purchase]]&gt;90),"Churned","Active")</f>
        <v>Churned</v>
      </c>
    </row>
    <row r="1027" spans="1:35" x14ac:dyDescent="0.25">
      <c r="A1027" t="s">
        <v>1095</v>
      </c>
      <c r="B1027" s="1">
        <v>45008</v>
      </c>
      <c r="C1027" t="str">
        <f>TEXT(Table1[[#This Row],[signup_date]],"yyyy")</f>
        <v>2023</v>
      </c>
      <c r="D1027" t="str">
        <f>TEXT(Table1[[#This Row],[signup_date]],"mmm")</f>
        <v>Mar</v>
      </c>
      <c r="E1027" s="3">
        <v>45560</v>
      </c>
      <c r="F1027" s="3">
        <v>45943</v>
      </c>
      <c r="G1027" s="3" t="str">
        <f>TEXT(Table1[[#This Row],[last_purchase_date]],"yyyy")</f>
        <v>2025</v>
      </c>
      <c r="H1027" s="2">
        <f ca="1">IFERROR(TODAY()-Table1[[#This Row],[signup_date]]," - ")</f>
        <v>972</v>
      </c>
      <c r="I1027" s="2">
        <f ca="1">IFERROR(TODAY()-Table1[[#This Row],[last_purchase_date]]," - ")</f>
        <v>37</v>
      </c>
      <c r="J1027" s="2">
        <f ca="1">IFERROR(1/Table1[[#This Row],[Days_Since_Last_Purchase]],0)</f>
        <v>2.7027027027027029E-2</v>
      </c>
      <c r="K1027" s="3" t="str">
        <f t="shared" si="32"/>
        <v>Has Purchased</v>
      </c>
      <c r="L1027">
        <v>3</v>
      </c>
      <c r="M1027">
        <v>404.28</v>
      </c>
      <c r="N1027">
        <v>134.76</v>
      </c>
      <c r="O1027">
        <v>1.98</v>
      </c>
      <c r="P1027" t="s">
        <v>59</v>
      </c>
      <c r="Q1027" t="s">
        <v>76</v>
      </c>
      <c r="R1027" t="s">
        <v>33</v>
      </c>
      <c r="S1027">
        <v>32</v>
      </c>
      <c r="T1027" t="s">
        <v>34</v>
      </c>
      <c r="U1027" t="s">
        <v>50</v>
      </c>
      <c r="V1027" t="s">
        <v>35</v>
      </c>
      <c r="W1027" t="s">
        <v>36</v>
      </c>
      <c r="X1027">
        <v>1</v>
      </c>
      <c r="Y1027">
        <v>0</v>
      </c>
      <c r="Z1027">
        <v>0</v>
      </c>
      <c r="AA1027">
        <v>0</v>
      </c>
      <c r="AB1027">
        <v>1</v>
      </c>
      <c r="AC1027" s="3">
        <v>45083</v>
      </c>
      <c r="AD1027" s="2" t="str">
        <f t="shared" ref="AD1027:AD1090" si="33">IF(AC1027="-","Never Contacted","Contacted")</f>
        <v>Contacted</v>
      </c>
      <c r="AE1027">
        <v>1</v>
      </c>
      <c r="AF1027" t="s">
        <v>73</v>
      </c>
      <c r="AG1027" t="b">
        <v>0</v>
      </c>
      <c r="AH1027" t="b">
        <v>0</v>
      </c>
      <c r="AI1027" t="str">
        <f ca="1">IF(OR(Table1[[#This Row],[is_active]]="FALSE",Table1[[#This Row],[Days_Since_Last_Purchase]]&gt;90),"Churned","Active")</f>
        <v>Active</v>
      </c>
    </row>
    <row r="1028" spans="1:35" x14ac:dyDescent="0.25">
      <c r="A1028" t="s">
        <v>1096</v>
      </c>
      <c r="B1028" s="1">
        <v>44336</v>
      </c>
      <c r="C1028" t="str">
        <f>TEXT(Table1[[#This Row],[signup_date]],"yyyy")</f>
        <v>2021</v>
      </c>
      <c r="D1028" t="str">
        <f>TEXT(Table1[[#This Row],[signup_date]],"mmm")</f>
        <v>May</v>
      </c>
      <c r="E1028" s="3">
        <v>44870</v>
      </c>
      <c r="F1028" s="3">
        <v>45725</v>
      </c>
      <c r="G1028" s="3" t="str">
        <f>TEXT(Table1[[#This Row],[last_purchase_date]],"yyyy")</f>
        <v>2025</v>
      </c>
      <c r="H1028" s="2">
        <f ca="1">IFERROR(TODAY()-Table1[[#This Row],[signup_date]]," - ")</f>
        <v>1644</v>
      </c>
      <c r="I1028" s="2">
        <f ca="1">IFERROR(TODAY()-Table1[[#This Row],[last_purchase_date]]," - ")</f>
        <v>255</v>
      </c>
      <c r="J1028" s="2">
        <f ca="1">IFERROR(1/Table1[[#This Row],[Days_Since_Last_Purchase]],0)</f>
        <v>3.9215686274509803E-3</v>
      </c>
      <c r="K1028" s="3" t="str">
        <f t="shared" si="32"/>
        <v>Has Purchased</v>
      </c>
      <c r="L1028">
        <v>1</v>
      </c>
      <c r="M1028">
        <v>74.569999999999993</v>
      </c>
      <c r="N1028">
        <v>74.569999999999993</v>
      </c>
      <c r="O1028">
        <v>94.61</v>
      </c>
      <c r="P1028" t="s">
        <v>31</v>
      </c>
      <c r="Q1028" t="s">
        <v>104</v>
      </c>
      <c r="R1028" t="s">
        <v>48</v>
      </c>
      <c r="S1028">
        <v>29</v>
      </c>
      <c r="T1028" t="s">
        <v>70</v>
      </c>
      <c r="U1028" t="s">
        <v>50</v>
      </c>
      <c r="V1028" t="s">
        <v>35</v>
      </c>
      <c r="W1028" t="s">
        <v>100</v>
      </c>
      <c r="X1028">
        <v>0</v>
      </c>
      <c r="Y1028">
        <v>0</v>
      </c>
      <c r="Z1028">
        <v>0</v>
      </c>
      <c r="AA1028">
        <v>0</v>
      </c>
      <c r="AB1028">
        <v>1</v>
      </c>
      <c r="AC1028" s="3">
        <v>45336</v>
      </c>
      <c r="AD1028" s="2" t="str">
        <f t="shared" si="33"/>
        <v>Contacted</v>
      </c>
      <c r="AE1028">
        <v>10</v>
      </c>
      <c r="AF1028" t="s">
        <v>38</v>
      </c>
      <c r="AG1028" t="b">
        <v>0</v>
      </c>
      <c r="AH1028" t="b">
        <v>1</v>
      </c>
      <c r="AI1028" t="str">
        <f ca="1">IF(OR(Table1[[#This Row],[is_active]]="FALSE",Table1[[#This Row],[Days_Since_Last_Purchase]]&gt;90),"Churned","Active")</f>
        <v>Churned</v>
      </c>
    </row>
    <row r="1029" spans="1:35" x14ac:dyDescent="0.25">
      <c r="A1029" t="s">
        <v>1097</v>
      </c>
      <c r="B1029" s="1">
        <v>45125</v>
      </c>
      <c r="C1029" t="str">
        <f>TEXT(Table1[[#This Row],[signup_date]],"yyyy")</f>
        <v>2023</v>
      </c>
      <c r="D1029" t="str">
        <f>TEXT(Table1[[#This Row],[signup_date]],"mmm")</f>
        <v>Jul</v>
      </c>
      <c r="E1029" s="3">
        <v>45198</v>
      </c>
      <c r="F1029" s="3">
        <v>45199</v>
      </c>
      <c r="G1029" s="3" t="str">
        <f>TEXT(Table1[[#This Row],[last_purchase_date]],"yyyy")</f>
        <v>2023</v>
      </c>
      <c r="H1029" s="2">
        <f ca="1">IFERROR(TODAY()-Table1[[#This Row],[signup_date]]," - ")</f>
        <v>855</v>
      </c>
      <c r="I1029" s="2">
        <f ca="1">IFERROR(TODAY()-Table1[[#This Row],[last_purchase_date]]," - ")</f>
        <v>781</v>
      </c>
      <c r="J1029" s="2">
        <f ca="1">IFERROR(1/Table1[[#This Row],[Days_Since_Last_Purchase]],0)</f>
        <v>1.2804097311139564E-3</v>
      </c>
      <c r="K1029" s="3" t="str">
        <f t="shared" si="32"/>
        <v>Has Purchased</v>
      </c>
      <c r="L1029">
        <v>1</v>
      </c>
      <c r="M1029">
        <v>79.55</v>
      </c>
      <c r="N1029">
        <v>79.55</v>
      </c>
      <c r="O1029">
        <v>50.56</v>
      </c>
      <c r="P1029" t="s">
        <v>87</v>
      </c>
      <c r="Q1029" t="s">
        <v>32</v>
      </c>
      <c r="R1029" t="s">
        <v>48</v>
      </c>
      <c r="S1029">
        <v>38</v>
      </c>
      <c r="T1029" t="s">
        <v>34</v>
      </c>
      <c r="U1029" t="s">
        <v>82</v>
      </c>
      <c r="V1029" t="s">
        <v>67</v>
      </c>
      <c r="W1029" t="s">
        <v>45</v>
      </c>
      <c r="X1029">
        <v>0</v>
      </c>
      <c r="Y1029">
        <v>0</v>
      </c>
      <c r="Z1029">
        <v>0</v>
      </c>
      <c r="AA1029">
        <v>0</v>
      </c>
      <c r="AB1029">
        <v>0</v>
      </c>
      <c r="AC1029" s="2" t="s">
        <v>2542</v>
      </c>
      <c r="AD1029" s="2" t="str">
        <f t="shared" si="33"/>
        <v>Never Contacted</v>
      </c>
      <c r="AE1029">
        <v>5</v>
      </c>
      <c r="AF1029" t="s">
        <v>38</v>
      </c>
      <c r="AG1029" t="b">
        <v>1</v>
      </c>
      <c r="AH1029" t="b">
        <v>1</v>
      </c>
      <c r="AI1029" t="str">
        <f ca="1">IF(OR(Table1[[#This Row],[is_active]]="FALSE",Table1[[#This Row],[Days_Since_Last_Purchase]]&gt;90),"Churned","Active")</f>
        <v>Churned</v>
      </c>
    </row>
    <row r="1030" spans="1:35" x14ac:dyDescent="0.25">
      <c r="A1030" t="s">
        <v>1098</v>
      </c>
      <c r="B1030" s="1">
        <v>45482</v>
      </c>
      <c r="C1030" t="str">
        <f>TEXT(Table1[[#This Row],[signup_date]],"yyyy")</f>
        <v>2024</v>
      </c>
      <c r="D1030" t="str">
        <f>TEXT(Table1[[#This Row],[signup_date]],"mmm")</f>
        <v>Jul</v>
      </c>
      <c r="E1030" s="3" t="s">
        <v>2542</v>
      </c>
      <c r="F1030" s="3" t="s">
        <v>2542</v>
      </c>
      <c r="G1030" s="3" t="str">
        <f>TEXT(Table1[[#This Row],[last_purchase_date]],"yyyy")</f>
        <v>-</v>
      </c>
      <c r="H1030" s="2">
        <f ca="1">IFERROR(TODAY()-Table1[[#This Row],[signup_date]]," - ")</f>
        <v>498</v>
      </c>
      <c r="I1030" s="2" t="str">
        <f ca="1">IFERROR(TODAY()-Table1[[#This Row],[last_purchase_date]]," - ")</f>
        <v xml:space="preserve"> - </v>
      </c>
      <c r="J1030" s="2">
        <f ca="1">IFERROR(1/Table1[[#This Row],[Days_Since_Last_Purchase]],0)</f>
        <v>0</v>
      </c>
      <c r="K1030" s="3" t="str">
        <f t="shared" si="32"/>
        <v>Never Purchase</v>
      </c>
      <c r="L1030">
        <v>0</v>
      </c>
      <c r="M1030">
        <v>0</v>
      </c>
      <c r="N1030">
        <v>0</v>
      </c>
      <c r="O1030">
        <v>0</v>
      </c>
      <c r="P1030" t="s">
        <v>65</v>
      </c>
      <c r="Q1030" t="s">
        <v>41</v>
      </c>
      <c r="R1030" t="s">
        <v>48</v>
      </c>
      <c r="S1030">
        <v>16</v>
      </c>
      <c r="T1030" t="s">
        <v>49</v>
      </c>
      <c r="U1030" t="s">
        <v>43</v>
      </c>
      <c r="V1030" t="s">
        <v>35</v>
      </c>
      <c r="W1030" t="s">
        <v>100</v>
      </c>
      <c r="X1030">
        <v>0</v>
      </c>
      <c r="Y1030">
        <v>0</v>
      </c>
      <c r="Z1030">
        <v>0</v>
      </c>
      <c r="AA1030">
        <v>0</v>
      </c>
      <c r="AB1030">
        <v>0</v>
      </c>
      <c r="AC1030" s="2" t="s">
        <v>2542</v>
      </c>
      <c r="AD1030" s="2" t="str">
        <f t="shared" si="33"/>
        <v>Never Contacted</v>
      </c>
      <c r="AE1030">
        <v>0</v>
      </c>
      <c r="AF1030" t="s">
        <v>38</v>
      </c>
      <c r="AG1030" t="b">
        <v>0</v>
      </c>
      <c r="AH1030" t="b">
        <v>1</v>
      </c>
      <c r="AI1030" t="str">
        <f ca="1">IF(OR(Table1[[#This Row],[is_active]]="FALSE",Table1[[#This Row],[Days_Since_Last_Purchase]]&gt;90),"Churned","Active")</f>
        <v>Churned</v>
      </c>
    </row>
    <row r="1031" spans="1:35" x14ac:dyDescent="0.25">
      <c r="A1031" t="s">
        <v>1099</v>
      </c>
      <c r="B1031" s="1">
        <v>44769</v>
      </c>
      <c r="C1031" t="str">
        <f>TEXT(Table1[[#This Row],[signup_date]],"yyyy")</f>
        <v>2022</v>
      </c>
      <c r="D1031" t="str">
        <f>TEXT(Table1[[#This Row],[signup_date]],"mmm")</f>
        <v>Jul</v>
      </c>
      <c r="E1031" s="3">
        <v>45238</v>
      </c>
      <c r="F1031" s="3">
        <v>45720</v>
      </c>
      <c r="G1031" s="3" t="str">
        <f>TEXT(Table1[[#This Row],[last_purchase_date]],"yyyy")</f>
        <v>2025</v>
      </c>
      <c r="H1031" s="2">
        <f ca="1">IFERROR(TODAY()-Table1[[#This Row],[signup_date]]," - ")</f>
        <v>1211</v>
      </c>
      <c r="I1031" s="2">
        <f ca="1">IFERROR(TODAY()-Table1[[#This Row],[last_purchase_date]]," - ")</f>
        <v>260</v>
      </c>
      <c r="J1031" s="2">
        <f ca="1">IFERROR(1/Table1[[#This Row],[Days_Since_Last_Purchase]],0)</f>
        <v>3.8461538461538464E-3</v>
      </c>
      <c r="K1031" s="3" t="str">
        <f t="shared" si="32"/>
        <v>Has Purchased</v>
      </c>
      <c r="L1031">
        <v>3</v>
      </c>
      <c r="M1031">
        <v>189.09</v>
      </c>
      <c r="N1031">
        <v>63.03</v>
      </c>
      <c r="O1031">
        <v>103.5</v>
      </c>
      <c r="P1031" t="s">
        <v>65</v>
      </c>
      <c r="Q1031" t="s">
        <v>104</v>
      </c>
      <c r="R1031" t="s">
        <v>33</v>
      </c>
      <c r="S1031">
        <v>37</v>
      </c>
      <c r="T1031" t="s">
        <v>34</v>
      </c>
      <c r="U1031" t="s">
        <v>43</v>
      </c>
      <c r="V1031" t="s">
        <v>56</v>
      </c>
      <c r="W1031" t="s">
        <v>57</v>
      </c>
      <c r="X1031">
        <v>0</v>
      </c>
      <c r="Y1031">
        <v>0</v>
      </c>
      <c r="Z1031">
        <v>0</v>
      </c>
      <c r="AA1031">
        <v>0</v>
      </c>
      <c r="AB1031">
        <v>1</v>
      </c>
      <c r="AC1031" s="3">
        <v>44838</v>
      </c>
      <c r="AD1031" s="2" t="str">
        <f t="shared" si="33"/>
        <v>Contacted</v>
      </c>
      <c r="AE1031">
        <v>0</v>
      </c>
      <c r="AF1031" t="s">
        <v>38</v>
      </c>
      <c r="AG1031" t="b">
        <v>1</v>
      </c>
      <c r="AH1031" t="b">
        <v>0</v>
      </c>
      <c r="AI1031" t="str">
        <f ca="1">IF(OR(Table1[[#This Row],[is_active]]="FALSE",Table1[[#This Row],[Days_Since_Last_Purchase]]&gt;90),"Churned","Active")</f>
        <v>Churned</v>
      </c>
    </row>
    <row r="1032" spans="1:35" x14ac:dyDescent="0.25">
      <c r="A1032" t="s">
        <v>1100</v>
      </c>
      <c r="B1032" s="1">
        <v>45377</v>
      </c>
      <c r="C1032" t="str">
        <f>TEXT(Table1[[#This Row],[signup_date]],"yyyy")</f>
        <v>2024</v>
      </c>
      <c r="D1032" t="str">
        <f>TEXT(Table1[[#This Row],[signup_date]],"mmm")</f>
        <v>Mar</v>
      </c>
      <c r="E1032" s="3">
        <v>45897</v>
      </c>
      <c r="F1032" s="3">
        <v>45902</v>
      </c>
      <c r="G1032" s="3" t="str">
        <f>TEXT(Table1[[#This Row],[last_purchase_date]],"yyyy")</f>
        <v>2025</v>
      </c>
      <c r="H1032" s="2">
        <f ca="1">IFERROR(TODAY()-Table1[[#This Row],[signup_date]]," - ")</f>
        <v>603</v>
      </c>
      <c r="I1032" s="2">
        <f ca="1">IFERROR(TODAY()-Table1[[#This Row],[last_purchase_date]]," - ")</f>
        <v>78</v>
      </c>
      <c r="J1032" s="2">
        <f ca="1">IFERROR(1/Table1[[#This Row],[Days_Since_Last_Purchase]],0)</f>
        <v>1.282051282051282E-2</v>
      </c>
      <c r="K1032" s="3" t="str">
        <f t="shared" si="32"/>
        <v>Has Purchased</v>
      </c>
      <c r="L1032">
        <v>5</v>
      </c>
      <c r="M1032">
        <v>5.49</v>
      </c>
      <c r="N1032">
        <v>1.1000000000000001</v>
      </c>
      <c r="O1032">
        <v>2.75</v>
      </c>
      <c r="P1032" t="s">
        <v>87</v>
      </c>
      <c r="Q1032" t="s">
        <v>60</v>
      </c>
      <c r="R1032" t="s">
        <v>48</v>
      </c>
      <c r="S1032">
        <v>38</v>
      </c>
      <c r="T1032" t="s">
        <v>34</v>
      </c>
      <c r="U1032" t="s">
        <v>50</v>
      </c>
      <c r="V1032" t="s">
        <v>56</v>
      </c>
      <c r="W1032" t="s">
        <v>36</v>
      </c>
      <c r="X1032">
        <v>0</v>
      </c>
      <c r="Y1032">
        <v>0</v>
      </c>
      <c r="Z1032">
        <v>0</v>
      </c>
      <c r="AA1032">
        <v>0</v>
      </c>
      <c r="AB1032">
        <v>1</v>
      </c>
      <c r="AC1032" s="3">
        <v>45664</v>
      </c>
      <c r="AD1032" s="2" t="str">
        <f t="shared" si="33"/>
        <v>Contacted</v>
      </c>
      <c r="AE1032">
        <v>7</v>
      </c>
      <c r="AF1032" t="s">
        <v>38</v>
      </c>
      <c r="AG1032" t="b">
        <v>0</v>
      </c>
      <c r="AH1032" t="b">
        <v>0</v>
      </c>
      <c r="AI1032" t="str">
        <f ca="1">IF(OR(Table1[[#This Row],[is_active]]="FALSE",Table1[[#This Row],[Days_Since_Last_Purchase]]&gt;90),"Churned","Active")</f>
        <v>Active</v>
      </c>
    </row>
    <row r="1033" spans="1:35" x14ac:dyDescent="0.25">
      <c r="A1033" t="s">
        <v>1101</v>
      </c>
      <c r="B1033" s="1">
        <v>44049</v>
      </c>
      <c r="C1033" t="str">
        <f>TEXT(Table1[[#This Row],[signup_date]],"yyyy")</f>
        <v>2020</v>
      </c>
      <c r="D1033" t="str">
        <f>TEXT(Table1[[#This Row],[signup_date]],"mmm")</f>
        <v>Aug</v>
      </c>
      <c r="E1033" s="3">
        <v>44433</v>
      </c>
      <c r="F1033" s="3">
        <v>44450</v>
      </c>
      <c r="G1033" s="3" t="str">
        <f>TEXT(Table1[[#This Row],[last_purchase_date]],"yyyy")</f>
        <v>2021</v>
      </c>
      <c r="H1033" s="2">
        <f ca="1">IFERROR(TODAY()-Table1[[#This Row],[signup_date]]," - ")</f>
        <v>1931</v>
      </c>
      <c r="I1033" s="2">
        <f ca="1">IFERROR(TODAY()-Table1[[#This Row],[last_purchase_date]]," - ")</f>
        <v>1530</v>
      </c>
      <c r="J1033" s="2">
        <f ca="1">IFERROR(1/Table1[[#This Row],[Days_Since_Last_Purchase]],0)</f>
        <v>6.5359477124183002E-4</v>
      </c>
      <c r="K1033" s="3" t="str">
        <f t="shared" si="32"/>
        <v>Has Purchased</v>
      </c>
      <c r="L1033">
        <v>1</v>
      </c>
      <c r="M1033">
        <v>66.7</v>
      </c>
      <c r="N1033">
        <v>66.7</v>
      </c>
      <c r="O1033">
        <v>59.99</v>
      </c>
      <c r="P1033" t="s">
        <v>47</v>
      </c>
      <c r="Q1033" t="s">
        <v>41</v>
      </c>
      <c r="R1033" t="s">
        <v>48</v>
      </c>
      <c r="S1033">
        <v>16</v>
      </c>
      <c r="T1033" t="s">
        <v>49</v>
      </c>
      <c r="U1033" t="s">
        <v>35</v>
      </c>
      <c r="V1033" t="s">
        <v>56</v>
      </c>
      <c r="W1033" t="s">
        <v>45</v>
      </c>
      <c r="X1033">
        <v>0</v>
      </c>
      <c r="Y1033">
        <v>1</v>
      </c>
      <c r="Z1033">
        <v>0</v>
      </c>
      <c r="AA1033">
        <v>0</v>
      </c>
      <c r="AB1033">
        <v>0</v>
      </c>
      <c r="AC1033" s="3">
        <v>45469</v>
      </c>
      <c r="AD1033" s="2" t="str">
        <f t="shared" si="33"/>
        <v>Contacted</v>
      </c>
      <c r="AE1033">
        <v>0</v>
      </c>
      <c r="AF1033" t="s">
        <v>52</v>
      </c>
      <c r="AG1033" t="b">
        <v>1</v>
      </c>
      <c r="AH1033" t="b">
        <v>0</v>
      </c>
      <c r="AI1033" t="str">
        <f ca="1">IF(OR(Table1[[#This Row],[is_active]]="FALSE",Table1[[#This Row],[Days_Since_Last_Purchase]]&gt;90),"Churned","Active")</f>
        <v>Churned</v>
      </c>
    </row>
    <row r="1034" spans="1:35" x14ac:dyDescent="0.25">
      <c r="A1034" t="s">
        <v>1102</v>
      </c>
      <c r="B1034" s="1">
        <v>45082</v>
      </c>
      <c r="C1034" t="str">
        <f>TEXT(Table1[[#This Row],[signup_date]],"yyyy")</f>
        <v>2023</v>
      </c>
      <c r="D1034" t="str">
        <f>TEXT(Table1[[#This Row],[signup_date]],"mmm")</f>
        <v>Jun</v>
      </c>
      <c r="E1034" s="3">
        <v>45626</v>
      </c>
      <c r="F1034" s="3">
        <v>45753</v>
      </c>
      <c r="G1034" s="3" t="str">
        <f>TEXT(Table1[[#This Row],[last_purchase_date]],"yyyy")</f>
        <v>2025</v>
      </c>
      <c r="H1034" s="2">
        <f ca="1">IFERROR(TODAY()-Table1[[#This Row],[signup_date]]," - ")</f>
        <v>898</v>
      </c>
      <c r="I1034" s="2">
        <f ca="1">IFERROR(TODAY()-Table1[[#This Row],[last_purchase_date]]," - ")</f>
        <v>227</v>
      </c>
      <c r="J1034" s="2">
        <f ca="1">IFERROR(1/Table1[[#This Row],[Days_Since_Last_Purchase]],0)</f>
        <v>4.4052863436123352E-3</v>
      </c>
      <c r="K1034" s="3" t="str">
        <f t="shared" si="32"/>
        <v>Has Purchased</v>
      </c>
      <c r="L1034">
        <v>3</v>
      </c>
      <c r="M1034">
        <v>219.2</v>
      </c>
      <c r="N1034">
        <v>73.069999999999993</v>
      </c>
      <c r="O1034">
        <v>113.38</v>
      </c>
      <c r="P1034" t="s">
        <v>31</v>
      </c>
      <c r="Q1034" t="s">
        <v>54</v>
      </c>
      <c r="R1034" t="s">
        <v>48</v>
      </c>
      <c r="S1034">
        <v>27</v>
      </c>
      <c r="T1034" t="s">
        <v>70</v>
      </c>
      <c r="U1034" t="s">
        <v>90</v>
      </c>
      <c r="V1034" t="s">
        <v>67</v>
      </c>
      <c r="W1034" t="s">
        <v>57</v>
      </c>
      <c r="X1034">
        <v>0</v>
      </c>
      <c r="Y1034">
        <v>0</v>
      </c>
      <c r="Z1034">
        <v>0</v>
      </c>
      <c r="AA1034">
        <v>0</v>
      </c>
      <c r="AB1034">
        <v>2</v>
      </c>
      <c r="AC1034" s="2" t="s">
        <v>2542</v>
      </c>
      <c r="AD1034" s="2" t="str">
        <f t="shared" si="33"/>
        <v>Never Contacted</v>
      </c>
      <c r="AE1034">
        <v>8</v>
      </c>
      <c r="AF1034" t="s">
        <v>38</v>
      </c>
      <c r="AG1034" t="b">
        <v>0</v>
      </c>
      <c r="AH1034" t="b">
        <v>1</v>
      </c>
      <c r="AI1034" t="str">
        <f ca="1">IF(OR(Table1[[#This Row],[is_active]]="FALSE",Table1[[#This Row],[Days_Since_Last_Purchase]]&gt;90),"Churned","Active")</f>
        <v>Churned</v>
      </c>
    </row>
    <row r="1035" spans="1:35" x14ac:dyDescent="0.25">
      <c r="A1035" t="s">
        <v>1103</v>
      </c>
      <c r="B1035" s="1">
        <v>44880</v>
      </c>
      <c r="C1035" t="str">
        <f>TEXT(Table1[[#This Row],[signup_date]],"yyyy")</f>
        <v>2022</v>
      </c>
      <c r="D1035" t="str">
        <f>TEXT(Table1[[#This Row],[signup_date]],"mmm")</f>
        <v>Nov</v>
      </c>
      <c r="E1035" s="3">
        <v>45440</v>
      </c>
      <c r="F1035" s="3">
        <v>45729</v>
      </c>
      <c r="G1035" s="3" t="str">
        <f>TEXT(Table1[[#This Row],[last_purchase_date]],"yyyy")</f>
        <v>2025</v>
      </c>
      <c r="H1035" s="2">
        <f ca="1">IFERROR(TODAY()-Table1[[#This Row],[signup_date]]," - ")</f>
        <v>1100</v>
      </c>
      <c r="I1035" s="2">
        <f ca="1">IFERROR(TODAY()-Table1[[#This Row],[last_purchase_date]]," - ")</f>
        <v>251</v>
      </c>
      <c r="J1035" s="2">
        <f ca="1">IFERROR(1/Table1[[#This Row],[Days_Since_Last_Purchase]],0)</f>
        <v>3.9840637450199202E-3</v>
      </c>
      <c r="K1035" s="3" t="str">
        <f t="shared" si="32"/>
        <v>Has Purchased</v>
      </c>
      <c r="L1035">
        <v>4</v>
      </c>
      <c r="M1035">
        <v>234.92</v>
      </c>
      <c r="N1035">
        <v>58.73</v>
      </c>
      <c r="O1035">
        <v>14.38</v>
      </c>
      <c r="P1035" t="s">
        <v>31</v>
      </c>
      <c r="Q1035" t="s">
        <v>54</v>
      </c>
      <c r="R1035" t="s">
        <v>48</v>
      </c>
      <c r="S1035">
        <v>25</v>
      </c>
      <c r="T1035" t="s">
        <v>70</v>
      </c>
      <c r="U1035" t="s">
        <v>82</v>
      </c>
      <c r="V1035" t="s">
        <v>63</v>
      </c>
      <c r="W1035" t="s">
        <v>96</v>
      </c>
      <c r="X1035">
        <v>1</v>
      </c>
      <c r="Y1035">
        <v>1</v>
      </c>
      <c r="Z1035">
        <v>0</v>
      </c>
      <c r="AA1035">
        <v>1</v>
      </c>
      <c r="AB1035">
        <v>0</v>
      </c>
      <c r="AC1035" s="3">
        <v>45671</v>
      </c>
      <c r="AD1035" s="2" t="str">
        <f t="shared" si="33"/>
        <v>Contacted</v>
      </c>
      <c r="AE1035">
        <v>0</v>
      </c>
      <c r="AF1035" t="s">
        <v>73</v>
      </c>
      <c r="AG1035" t="b">
        <v>0</v>
      </c>
      <c r="AH1035" t="b">
        <v>0</v>
      </c>
      <c r="AI1035" t="str">
        <f ca="1">IF(OR(Table1[[#This Row],[is_active]]="FALSE",Table1[[#This Row],[Days_Since_Last_Purchase]]&gt;90),"Churned","Active")</f>
        <v>Churned</v>
      </c>
    </row>
    <row r="1036" spans="1:35" x14ac:dyDescent="0.25">
      <c r="A1036" t="s">
        <v>1104</v>
      </c>
      <c r="B1036" s="1">
        <v>44692</v>
      </c>
      <c r="C1036" t="str">
        <f>TEXT(Table1[[#This Row],[signup_date]],"yyyy")</f>
        <v>2022</v>
      </c>
      <c r="D1036" t="str">
        <f>TEXT(Table1[[#This Row],[signup_date]],"mmm")</f>
        <v>May</v>
      </c>
      <c r="E1036" s="3">
        <v>44742</v>
      </c>
      <c r="F1036" s="3">
        <v>45555</v>
      </c>
      <c r="G1036" s="3" t="str">
        <f>TEXT(Table1[[#This Row],[last_purchase_date]],"yyyy")</f>
        <v>2024</v>
      </c>
      <c r="H1036" s="2">
        <f ca="1">IFERROR(TODAY()-Table1[[#This Row],[signup_date]]," - ")</f>
        <v>1288</v>
      </c>
      <c r="I1036" s="2">
        <f ca="1">IFERROR(TODAY()-Table1[[#This Row],[last_purchase_date]]," - ")</f>
        <v>425</v>
      </c>
      <c r="J1036" s="2">
        <f ca="1">IFERROR(1/Table1[[#This Row],[Days_Since_Last_Purchase]],0)</f>
        <v>2.352941176470588E-3</v>
      </c>
      <c r="K1036" s="3" t="str">
        <f t="shared" si="32"/>
        <v>Has Purchased</v>
      </c>
      <c r="L1036">
        <v>1</v>
      </c>
      <c r="M1036">
        <v>5.58</v>
      </c>
      <c r="N1036">
        <v>5.58</v>
      </c>
      <c r="O1036">
        <v>5.93</v>
      </c>
      <c r="P1036" t="s">
        <v>59</v>
      </c>
      <c r="Q1036" t="s">
        <v>80</v>
      </c>
      <c r="R1036" t="s">
        <v>42</v>
      </c>
      <c r="S1036">
        <v>32</v>
      </c>
      <c r="T1036" t="s">
        <v>34</v>
      </c>
      <c r="U1036" t="s">
        <v>50</v>
      </c>
      <c r="V1036" t="s">
        <v>44</v>
      </c>
      <c r="W1036" t="s">
        <v>85</v>
      </c>
      <c r="X1036">
        <v>1</v>
      </c>
      <c r="Y1036">
        <v>0</v>
      </c>
      <c r="Z1036">
        <v>0</v>
      </c>
      <c r="AA1036">
        <v>0</v>
      </c>
      <c r="AB1036">
        <v>0</v>
      </c>
      <c r="AC1036" s="3">
        <v>45117</v>
      </c>
      <c r="AD1036" s="2" t="str">
        <f t="shared" si="33"/>
        <v>Contacted</v>
      </c>
      <c r="AE1036">
        <v>7</v>
      </c>
      <c r="AF1036" t="s">
        <v>73</v>
      </c>
      <c r="AG1036" t="b">
        <v>1</v>
      </c>
      <c r="AH1036" t="b">
        <v>1</v>
      </c>
      <c r="AI1036" t="str">
        <f ca="1">IF(OR(Table1[[#This Row],[is_active]]="FALSE",Table1[[#This Row],[Days_Since_Last_Purchase]]&gt;90),"Churned","Active")</f>
        <v>Churned</v>
      </c>
    </row>
    <row r="1037" spans="1:35" x14ac:dyDescent="0.25">
      <c r="A1037" t="s">
        <v>1105</v>
      </c>
      <c r="B1037" s="1">
        <v>45219</v>
      </c>
      <c r="C1037" t="str">
        <f>TEXT(Table1[[#This Row],[signup_date]],"yyyy")</f>
        <v>2023</v>
      </c>
      <c r="D1037" t="str">
        <f>TEXT(Table1[[#This Row],[signup_date]],"mmm")</f>
        <v>Oct</v>
      </c>
      <c r="E1037" s="3">
        <v>45637</v>
      </c>
      <c r="F1037" s="3" t="s">
        <v>2542</v>
      </c>
      <c r="G1037" s="3" t="str">
        <f>TEXT(Table1[[#This Row],[last_purchase_date]],"yyyy")</f>
        <v>-</v>
      </c>
      <c r="H1037" s="2">
        <f ca="1">IFERROR(TODAY()-Table1[[#This Row],[signup_date]]," - ")</f>
        <v>761</v>
      </c>
      <c r="I1037" s="2" t="str">
        <f ca="1">IFERROR(TODAY()-Table1[[#This Row],[last_purchase_date]]," - ")</f>
        <v xml:space="preserve"> - </v>
      </c>
      <c r="J1037" s="2">
        <f ca="1">IFERROR(1/Table1[[#This Row],[Days_Since_Last_Purchase]],0)</f>
        <v>0</v>
      </c>
      <c r="K1037" s="3" t="str">
        <f t="shared" si="32"/>
        <v>Has Purchased</v>
      </c>
      <c r="L1037">
        <v>0</v>
      </c>
      <c r="M1037">
        <v>0</v>
      </c>
      <c r="N1037">
        <v>0</v>
      </c>
      <c r="O1037">
        <v>0</v>
      </c>
      <c r="P1037" t="s">
        <v>31</v>
      </c>
      <c r="Q1037" t="s">
        <v>41</v>
      </c>
      <c r="R1037" t="s">
        <v>42</v>
      </c>
      <c r="S1037">
        <v>39</v>
      </c>
      <c r="T1037" t="s">
        <v>34</v>
      </c>
      <c r="U1037" t="s">
        <v>50</v>
      </c>
      <c r="V1037" t="s">
        <v>44</v>
      </c>
      <c r="W1037" t="s">
        <v>72</v>
      </c>
      <c r="X1037">
        <v>0</v>
      </c>
      <c r="Y1037">
        <v>1</v>
      </c>
      <c r="Z1037">
        <v>0</v>
      </c>
      <c r="AA1037">
        <v>0</v>
      </c>
      <c r="AB1037">
        <v>0</v>
      </c>
      <c r="AC1037" s="2" t="s">
        <v>2542</v>
      </c>
      <c r="AD1037" s="2" t="str">
        <f t="shared" si="33"/>
        <v>Never Contacted</v>
      </c>
      <c r="AE1037">
        <v>0</v>
      </c>
      <c r="AF1037" t="s">
        <v>52</v>
      </c>
      <c r="AG1037" t="b">
        <v>0</v>
      </c>
      <c r="AH1037" t="b">
        <v>1</v>
      </c>
      <c r="AI1037" t="str">
        <f ca="1">IF(OR(Table1[[#This Row],[is_active]]="FALSE",Table1[[#This Row],[Days_Since_Last_Purchase]]&gt;90),"Churned","Active")</f>
        <v>Churned</v>
      </c>
    </row>
    <row r="1038" spans="1:35" x14ac:dyDescent="0.25">
      <c r="A1038" t="s">
        <v>1106</v>
      </c>
      <c r="B1038" s="1">
        <v>44589</v>
      </c>
      <c r="C1038" t="str">
        <f>TEXT(Table1[[#This Row],[signup_date]],"yyyy")</f>
        <v>2022</v>
      </c>
      <c r="D1038" t="str">
        <f>TEXT(Table1[[#This Row],[signup_date]],"mmm")</f>
        <v>Jan</v>
      </c>
      <c r="E1038" s="3">
        <v>45831</v>
      </c>
      <c r="F1038" s="3">
        <v>45849</v>
      </c>
      <c r="G1038" s="3" t="str">
        <f>TEXT(Table1[[#This Row],[last_purchase_date]],"yyyy")</f>
        <v>2025</v>
      </c>
      <c r="H1038" s="2">
        <f ca="1">IFERROR(TODAY()-Table1[[#This Row],[signup_date]]," - ")</f>
        <v>1391</v>
      </c>
      <c r="I1038" s="2">
        <f ca="1">IFERROR(TODAY()-Table1[[#This Row],[last_purchase_date]]," - ")</f>
        <v>131</v>
      </c>
      <c r="J1038" s="2">
        <f ca="1">IFERROR(1/Table1[[#This Row],[Days_Since_Last_Purchase]],0)</f>
        <v>7.6335877862595417E-3</v>
      </c>
      <c r="K1038" s="3" t="str">
        <f t="shared" si="32"/>
        <v>Has Purchased</v>
      </c>
      <c r="L1038">
        <v>5</v>
      </c>
      <c r="M1038">
        <v>252.01</v>
      </c>
      <c r="N1038">
        <v>50.4</v>
      </c>
      <c r="O1038">
        <v>60.48</v>
      </c>
      <c r="P1038" t="s">
        <v>47</v>
      </c>
      <c r="Q1038" t="s">
        <v>32</v>
      </c>
      <c r="R1038" t="s">
        <v>48</v>
      </c>
      <c r="S1038">
        <v>40</v>
      </c>
      <c r="T1038" t="s">
        <v>34</v>
      </c>
      <c r="U1038" t="s">
        <v>66</v>
      </c>
      <c r="V1038" t="s">
        <v>35</v>
      </c>
      <c r="W1038" t="s">
        <v>57</v>
      </c>
      <c r="X1038">
        <v>0</v>
      </c>
      <c r="Y1038">
        <v>0</v>
      </c>
      <c r="Z1038">
        <v>0</v>
      </c>
      <c r="AA1038">
        <v>0</v>
      </c>
      <c r="AB1038">
        <v>0</v>
      </c>
      <c r="AC1038" s="3">
        <v>45439</v>
      </c>
      <c r="AD1038" s="2" t="str">
        <f t="shared" si="33"/>
        <v>Contacted</v>
      </c>
      <c r="AE1038">
        <v>0</v>
      </c>
      <c r="AF1038" t="s">
        <v>73</v>
      </c>
      <c r="AG1038" t="b">
        <v>1</v>
      </c>
      <c r="AH1038" t="b">
        <v>0</v>
      </c>
      <c r="AI1038" t="str">
        <f ca="1">IF(OR(Table1[[#This Row],[is_active]]="FALSE",Table1[[#This Row],[Days_Since_Last_Purchase]]&gt;90),"Churned","Active")</f>
        <v>Churned</v>
      </c>
    </row>
    <row r="1039" spans="1:35" x14ac:dyDescent="0.25">
      <c r="A1039" t="s">
        <v>1107</v>
      </c>
      <c r="B1039" s="1">
        <v>44169</v>
      </c>
      <c r="C1039" t="str">
        <f>TEXT(Table1[[#This Row],[signup_date]],"yyyy")</f>
        <v>2020</v>
      </c>
      <c r="D1039" t="str">
        <f>TEXT(Table1[[#This Row],[signup_date]],"mmm")</f>
        <v>Dec</v>
      </c>
      <c r="E1039" s="3">
        <v>44721</v>
      </c>
      <c r="F1039" s="3">
        <v>44843</v>
      </c>
      <c r="G1039" s="3" t="str">
        <f>TEXT(Table1[[#This Row],[last_purchase_date]],"yyyy")</f>
        <v>2022</v>
      </c>
      <c r="H1039" s="2">
        <f ca="1">IFERROR(TODAY()-Table1[[#This Row],[signup_date]]," - ")</f>
        <v>1811</v>
      </c>
      <c r="I1039" s="2">
        <f ca="1">IFERROR(TODAY()-Table1[[#This Row],[last_purchase_date]]," - ")</f>
        <v>1137</v>
      </c>
      <c r="J1039" s="2">
        <f ca="1">IFERROR(1/Table1[[#This Row],[Days_Since_Last_Purchase]],0)</f>
        <v>8.7950747581354446E-4</v>
      </c>
      <c r="K1039" s="3" t="str">
        <f t="shared" si="32"/>
        <v>Has Purchased</v>
      </c>
      <c r="L1039">
        <v>1</v>
      </c>
      <c r="M1039">
        <v>9.9700000000000006</v>
      </c>
      <c r="N1039">
        <v>9.9700000000000006</v>
      </c>
      <c r="O1039">
        <v>10.64</v>
      </c>
      <c r="P1039" t="s">
        <v>40</v>
      </c>
      <c r="Q1039" t="s">
        <v>104</v>
      </c>
      <c r="R1039" t="s">
        <v>48</v>
      </c>
      <c r="S1039">
        <v>18</v>
      </c>
      <c r="T1039" t="s">
        <v>49</v>
      </c>
      <c r="U1039" t="s">
        <v>90</v>
      </c>
      <c r="V1039" t="s">
        <v>44</v>
      </c>
      <c r="W1039" t="s">
        <v>57</v>
      </c>
      <c r="X1039">
        <v>0</v>
      </c>
      <c r="Y1039">
        <v>0</v>
      </c>
      <c r="Z1039">
        <v>0</v>
      </c>
      <c r="AA1039">
        <v>0</v>
      </c>
      <c r="AB1039">
        <v>0</v>
      </c>
      <c r="AC1039" s="3">
        <v>44837</v>
      </c>
      <c r="AD1039" s="2" t="str">
        <f t="shared" si="33"/>
        <v>Contacted</v>
      </c>
      <c r="AE1039">
        <v>0</v>
      </c>
      <c r="AF1039" t="s">
        <v>38</v>
      </c>
      <c r="AG1039" t="b">
        <v>1</v>
      </c>
      <c r="AH1039" t="b">
        <v>0</v>
      </c>
      <c r="AI1039" t="str">
        <f ca="1">IF(OR(Table1[[#This Row],[is_active]]="FALSE",Table1[[#This Row],[Days_Since_Last_Purchase]]&gt;90),"Churned","Active")</f>
        <v>Churned</v>
      </c>
    </row>
    <row r="1040" spans="1:35" x14ac:dyDescent="0.25">
      <c r="A1040" t="s">
        <v>1108</v>
      </c>
      <c r="B1040" s="1">
        <v>45291</v>
      </c>
      <c r="C1040" t="str">
        <f>TEXT(Table1[[#This Row],[signup_date]],"yyyy")</f>
        <v>2023</v>
      </c>
      <c r="D1040" t="str">
        <f>TEXT(Table1[[#This Row],[signup_date]],"mmm")</f>
        <v>Dec</v>
      </c>
      <c r="E1040" s="3" t="s">
        <v>2542</v>
      </c>
      <c r="F1040" s="3" t="s">
        <v>2542</v>
      </c>
      <c r="G1040" s="3" t="str">
        <f>TEXT(Table1[[#This Row],[last_purchase_date]],"yyyy")</f>
        <v>-</v>
      </c>
      <c r="H1040" s="2">
        <f ca="1">IFERROR(TODAY()-Table1[[#This Row],[signup_date]]," - ")</f>
        <v>689</v>
      </c>
      <c r="I1040" s="2" t="str">
        <f ca="1">IFERROR(TODAY()-Table1[[#This Row],[last_purchase_date]]," - ")</f>
        <v xml:space="preserve"> - </v>
      </c>
      <c r="J1040" s="2">
        <f ca="1">IFERROR(1/Table1[[#This Row],[Days_Since_Last_Purchase]],0)</f>
        <v>0</v>
      </c>
      <c r="K1040" s="3" t="str">
        <f t="shared" si="32"/>
        <v>Never Purchase</v>
      </c>
      <c r="L1040">
        <v>0</v>
      </c>
      <c r="M1040">
        <v>0</v>
      </c>
      <c r="N1040">
        <v>0</v>
      </c>
      <c r="O1040">
        <v>0</v>
      </c>
      <c r="P1040" t="s">
        <v>59</v>
      </c>
      <c r="Q1040" t="s">
        <v>88</v>
      </c>
      <c r="R1040" t="s">
        <v>48</v>
      </c>
      <c r="S1040">
        <v>39</v>
      </c>
      <c r="T1040" t="s">
        <v>34</v>
      </c>
      <c r="U1040" t="s">
        <v>90</v>
      </c>
      <c r="V1040" t="s">
        <v>35</v>
      </c>
      <c r="W1040" t="s">
        <v>36</v>
      </c>
      <c r="X1040">
        <v>1</v>
      </c>
      <c r="Y1040">
        <v>0</v>
      </c>
      <c r="Z1040">
        <v>0</v>
      </c>
      <c r="AA1040">
        <v>0</v>
      </c>
      <c r="AB1040">
        <v>0</v>
      </c>
      <c r="AC1040" s="3">
        <v>45835</v>
      </c>
      <c r="AD1040" s="2" t="str">
        <f t="shared" si="33"/>
        <v>Contacted</v>
      </c>
      <c r="AE1040">
        <v>0</v>
      </c>
      <c r="AF1040" t="s">
        <v>38</v>
      </c>
      <c r="AG1040" t="b">
        <v>1</v>
      </c>
      <c r="AH1040" t="b">
        <v>0</v>
      </c>
      <c r="AI1040" t="str">
        <f ca="1">IF(OR(Table1[[#This Row],[is_active]]="FALSE",Table1[[#This Row],[Days_Since_Last_Purchase]]&gt;90),"Churned","Active")</f>
        <v>Churned</v>
      </c>
    </row>
    <row r="1041" spans="1:35" x14ac:dyDescent="0.25">
      <c r="A1041" t="s">
        <v>1109</v>
      </c>
      <c r="B1041" s="1">
        <v>45257</v>
      </c>
      <c r="C1041" t="str">
        <f>TEXT(Table1[[#This Row],[signup_date]],"yyyy")</f>
        <v>2023</v>
      </c>
      <c r="D1041" t="str">
        <f>TEXT(Table1[[#This Row],[signup_date]],"mmm")</f>
        <v>Nov</v>
      </c>
      <c r="E1041" s="3">
        <v>45592</v>
      </c>
      <c r="F1041" s="3" t="s">
        <v>2542</v>
      </c>
      <c r="G1041" s="3" t="str">
        <f>TEXT(Table1[[#This Row],[last_purchase_date]],"yyyy")</f>
        <v>-</v>
      </c>
      <c r="H1041" s="2">
        <f ca="1">IFERROR(TODAY()-Table1[[#This Row],[signup_date]]," - ")</f>
        <v>723</v>
      </c>
      <c r="I1041" s="2" t="str">
        <f ca="1">IFERROR(TODAY()-Table1[[#This Row],[last_purchase_date]]," - ")</f>
        <v xml:space="preserve"> - </v>
      </c>
      <c r="J1041" s="2">
        <f ca="1">IFERROR(1/Table1[[#This Row],[Days_Since_Last_Purchase]],0)</f>
        <v>0</v>
      </c>
      <c r="K1041" s="3" t="str">
        <f t="shared" si="32"/>
        <v>Has Purchased</v>
      </c>
      <c r="L1041">
        <v>0</v>
      </c>
      <c r="M1041">
        <v>0</v>
      </c>
      <c r="N1041">
        <v>0</v>
      </c>
      <c r="O1041">
        <v>0</v>
      </c>
      <c r="P1041" t="s">
        <v>65</v>
      </c>
      <c r="Q1041" t="s">
        <v>104</v>
      </c>
      <c r="R1041" t="s">
        <v>48</v>
      </c>
      <c r="S1041">
        <v>23</v>
      </c>
      <c r="T1041" t="s">
        <v>70</v>
      </c>
      <c r="U1041" t="s">
        <v>50</v>
      </c>
      <c r="V1041" t="s">
        <v>63</v>
      </c>
      <c r="W1041" t="s">
        <v>100</v>
      </c>
      <c r="X1041">
        <v>0</v>
      </c>
      <c r="Y1041">
        <v>0</v>
      </c>
      <c r="Z1041">
        <v>0</v>
      </c>
      <c r="AA1041">
        <v>0</v>
      </c>
      <c r="AB1041">
        <v>0</v>
      </c>
      <c r="AC1041" s="3">
        <v>45807</v>
      </c>
      <c r="AD1041" s="2" t="str">
        <f t="shared" si="33"/>
        <v>Contacted</v>
      </c>
      <c r="AE1041">
        <v>2</v>
      </c>
      <c r="AF1041" t="s">
        <v>73</v>
      </c>
      <c r="AG1041" t="b">
        <v>0</v>
      </c>
      <c r="AH1041" t="b">
        <v>1</v>
      </c>
      <c r="AI1041" t="str">
        <f ca="1">IF(OR(Table1[[#This Row],[is_active]]="FALSE",Table1[[#This Row],[Days_Since_Last_Purchase]]&gt;90),"Churned","Active")</f>
        <v>Churned</v>
      </c>
    </row>
    <row r="1042" spans="1:35" x14ac:dyDescent="0.25">
      <c r="A1042" t="s">
        <v>1110</v>
      </c>
      <c r="B1042" s="1">
        <v>44375</v>
      </c>
      <c r="C1042" t="str">
        <f>TEXT(Table1[[#This Row],[signup_date]],"yyyy")</f>
        <v>2021</v>
      </c>
      <c r="D1042" t="str">
        <f>TEXT(Table1[[#This Row],[signup_date]],"mmm")</f>
        <v>Jun</v>
      </c>
      <c r="E1042" s="3">
        <v>45197</v>
      </c>
      <c r="F1042" s="3">
        <v>45249</v>
      </c>
      <c r="G1042" s="3" t="str">
        <f>TEXT(Table1[[#This Row],[last_purchase_date]],"yyyy")</f>
        <v>2023</v>
      </c>
      <c r="H1042" s="2">
        <f ca="1">IFERROR(TODAY()-Table1[[#This Row],[signup_date]]," - ")</f>
        <v>1605</v>
      </c>
      <c r="I1042" s="2">
        <f ca="1">IFERROR(TODAY()-Table1[[#This Row],[last_purchase_date]]," - ")</f>
        <v>731</v>
      </c>
      <c r="J1042" s="2">
        <f ca="1">IFERROR(1/Table1[[#This Row],[Days_Since_Last_Purchase]],0)</f>
        <v>1.3679890560875513E-3</v>
      </c>
      <c r="K1042" s="3" t="str">
        <f t="shared" si="32"/>
        <v>Has Purchased</v>
      </c>
      <c r="L1042">
        <v>2</v>
      </c>
      <c r="M1042">
        <v>63.24</v>
      </c>
      <c r="N1042">
        <v>31.62</v>
      </c>
      <c r="O1042">
        <v>87.81</v>
      </c>
      <c r="P1042" t="s">
        <v>59</v>
      </c>
      <c r="Q1042" t="s">
        <v>69</v>
      </c>
      <c r="R1042" t="s">
        <v>48</v>
      </c>
      <c r="S1042">
        <v>27</v>
      </c>
      <c r="T1042" t="s">
        <v>70</v>
      </c>
      <c r="U1042" t="s">
        <v>82</v>
      </c>
      <c r="V1042" t="s">
        <v>63</v>
      </c>
      <c r="W1042" t="s">
        <v>57</v>
      </c>
      <c r="X1042">
        <v>1</v>
      </c>
      <c r="Y1042">
        <v>1</v>
      </c>
      <c r="Z1042">
        <v>0</v>
      </c>
      <c r="AA1042">
        <v>1</v>
      </c>
      <c r="AB1042">
        <v>0</v>
      </c>
      <c r="AC1042" s="2" t="s">
        <v>2542</v>
      </c>
      <c r="AD1042" s="2" t="str">
        <f t="shared" si="33"/>
        <v>Never Contacted</v>
      </c>
      <c r="AE1042">
        <v>0</v>
      </c>
      <c r="AF1042" t="s">
        <v>73</v>
      </c>
      <c r="AG1042" t="b">
        <v>1</v>
      </c>
      <c r="AH1042" t="b">
        <v>0</v>
      </c>
      <c r="AI1042" t="str">
        <f ca="1">IF(OR(Table1[[#This Row],[is_active]]="FALSE",Table1[[#This Row],[Days_Since_Last_Purchase]]&gt;90),"Churned","Active")</f>
        <v>Churned</v>
      </c>
    </row>
    <row r="1043" spans="1:35" x14ac:dyDescent="0.25">
      <c r="A1043" t="s">
        <v>1111</v>
      </c>
      <c r="B1043" s="1">
        <v>44158</v>
      </c>
      <c r="C1043" t="str">
        <f>TEXT(Table1[[#This Row],[signup_date]],"yyyy")</f>
        <v>2020</v>
      </c>
      <c r="D1043" t="str">
        <f>TEXT(Table1[[#This Row],[signup_date]],"mmm")</f>
        <v>Nov</v>
      </c>
      <c r="E1043" s="3">
        <v>44557</v>
      </c>
      <c r="F1043" s="3">
        <v>45343</v>
      </c>
      <c r="G1043" s="3" t="str">
        <f>TEXT(Table1[[#This Row],[last_purchase_date]],"yyyy")</f>
        <v>2024</v>
      </c>
      <c r="H1043" s="2">
        <f ca="1">IFERROR(TODAY()-Table1[[#This Row],[signup_date]]," - ")</f>
        <v>1822</v>
      </c>
      <c r="I1043" s="2">
        <f ca="1">IFERROR(TODAY()-Table1[[#This Row],[last_purchase_date]]," - ")</f>
        <v>637</v>
      </c>
      <c r="J1043" s="2">
        <f ca="1">IFERROR(1/Table1[[#This Row],[Days_Since_Last_Purchase]],0)</f>
        <v>1.5698587127158557E-3</v>
      </c>
      <c r="K1043" s="3" t="str">
        <f t="shared" si="32"/>
        <v>Has Purchased</v>
      </c>
      <c r="L1043">
        <v>5</v>
      </c>
      <c r="M1043">
        <v>484.2</v>
      </c>
      <c r="N1043">
        <v>96.84</v>
      </c>
      <c r="O1043">
        <v>234.49</v>
      </c>
      <c r="P1043" t="s">
        <v>40</v>
      </c>
      <c r="Q1043" t="s">
        <v>104</v>
      </c>
      <c r="R1043" t="s">
        <v>42</v>
      </c>
      <c r="S1043">
        <v>30</v>
      </c>
      <c r="T1043" t="s">
        <v>70</v>
      </c>
      <c r="U1043" t="s">
        <v>43</v>
      </c>
      <c r="V1043" t="s">
        <v>56</v>
      </c>
      <c r="W1043" t="s">
        <v>85</v>
      </c>
      <c r="X1043">
        <v>0</v>
      </c>
      <c r="Y1043">
        <v>0</v>
      </c>
      <c r="Z1043">
        <v>1</v>
      </c>
      <c r="AA1043">
        <v>1</v>
      </c>
      <c r="AB1043">
        <v>2</v>
      </c>
      <c r="AC1043" s="2" t="s">
        <v>2542</v>
      </c>
      <c r="AD1043" s="2" t="str">
        <f t="shared" si="33"/>
        <v>Never Contacted</v>
      </c>
      <c r="AE1043">
        <v>0</v>
      </c>
      <c r="AF1043" t="s">
        <v>73</v>
      </c>
      <c r="AG1043" t="b">
        <v>1</v>
      </c>
      <c r="AH1043" t="b">
        <v>1</v>
      </c>
      <c r="AI1043" t="str">
        <f ca="1">IF(OR(Table1[[#This Row],[is_active]]="FALSE",Table1[[#This Row],[Days_Since_Last_Purchase]]&gt;90),"Churned","Active")</f>
        <v>Churned</v>
      </c>
    </row>
    <row r="1044" spans="1:35" x14ac:dyDescent="0.25">
      <c r="A1044" t="s">
        <v>1112</v>
      </c>
      <c r="B1044" s="1">
        <v>44174</v>
      </c>
      <c r="C1044" t="str">
        <f>TEXT(Table1[[#This Row],[signup_date]],"yyyy")</f>
        <v>2020</v>
      </c>
      <c r="D1044" t="str">
        <f>TEXT(Table1[[#This Row],[signup_date]],"mmm")</f>
        <v>Dec</v>
      </c>
      <c r="E1044" s="3">
        <v>44983</v>
      </c>
      <c r="F1044" s="3">
        <v>45421</v>
      </c>
      <c r="G1044" s="3" t="str">
        <f>TEXT(Table1[[#This Row],[last_purchase_date]],"yyyy")</f>
        <v>2024</v>
      </c>
      <c r="H1044" s="2">
        <f ca="1">IFERROR(TODAY()-Table1[[#This Row],[signup_date]]," - ")</f>
        <v>1806</v>
      </c>
      <c r="I1044" s="2">
        <f ca="1">IFERROR(TODAY()-Table1[[#This Row],[last_purchase_date]]," - ")</f>
        <v>559</v>
      </c>
      <c r="J1044" s="2">
        <f ca="1">IFERROR(1/Table1[[#This Row],[Days_Since_Last_Purchase]],0)</f>
        <v>1.7889087656529517E-3</v>
      </c>
      <c r="K1044" s="3" t="str">
        <f t="shared" si="32"/>
        <v>Has Purchased</v>
      </c>
      <c r="L1044">
        <v>1</v>
      </c>
      <c r="M1044">
        <v>63.84</v>
      </c>
      <c r="N1044">
        <v>63.84</v>
      </c>
      <c r="O1044">
        <v>70.23</v>
      </c>
      <c r="P1044" t="s">
        <v>87</v>
      </c>
      <c r="Q1044" t="s">
        <v>69</v>
      </c>
      <c r="R1044" t="s">
        <v>48</v>
      </c>
      <c r="S1044">
        <v>28</v>
      </c>
      <c r="T1044" t="s">
        <v>70</v>
      </c>
      <c r="U1044" t="s">
        <v>55</v>
      </c>
      <c r="V1044" t="s">
        <v>44</v>
      </c>
      <c r="W1044" t="s">
        <v>72</v>
      </c>
      <c r="X1044">
        <v>0</v>
      </c>
      <c r="Y1044">
        <v>0</v>
      </c>
      <c r="Z1044">
        <v>0</v>
      </c>
      <c r="AA1044">
        <v>0</v>
      </c>
      <c r="AB1044">
        <v>0</v>
      </c>
      <c r="AC1044" s="3">
        <v>44210</v>
      </c>
      <c r="AD1044" s="2" t="str">
        <f t="shared" si="33"/>
        <v>Contacted</v>
      </c>
      <c r="AE1044">
        <v>3</v>
      </c>
      <c r="AF1044" t="s">
        <v>38</v>
      </c>
      <c r="AG1044" t="b">
        <v>1</v>
      </c>
      <c r="AH1044" t="b">
        <v>0</v>
      </c>
      <c r="AI1044" t="str">
        <f ca="1">IF(OR(Table1[[#This Row],[is_active]]="FALSE",Table1[[#This Row],[Days_Since_Last_Purchase]]&gt;90),"Churned","Active")</f>
        <v>Churned</v>
      </c>
    </row>
    <row r="1045" spans="1:35" x14ac:dyDescent="0.25">
      <c r="A1045" t="s">
        <v>1113</v>
      </c>
      <c r="B1045" s="1">
        <v>44029</v>
      </c>
      <c r="C1045" t="str">
        <f>TEXT(Table1[[#This Row],[signup_date]],"yyyy")</f>
        <v>2020</v>
      </c>
      <c r="D1045" t="str">
        <f>TEXT(Table1[[#This Row],[signup_date]],"mmm")</f>
        <v>Jul</v>
      </c>
      <c r="E1045" s="3">
        <v>45688</v>
      </c>
      <c r="F1045" s="3">
        <v>45752</v>
      </c>
      <c r="G1045" s="3" t="str">
        <f>TEXT(Table1[[#This Row],[last_purchase_date]],"yyyy")</f>
        <v>2025</v>
      </c>
      <c r="H1045" s="2">
        <f ca="1">IFERROR(TODAY()-Table1[[#This Row],[signup_date]]," - ")</f>
        <v>1951</v>
      </c>
      <c r="I1045" s="2">
        <f ca="1">IFERROR(TODAY()-Table1[[#This Row],[last_purchase_date]]," - ")</f>
        <v>228</v>
      </c>
      <c r="J1045" s="2">
        <f ca="1">IFERROR(1/Table1[[#This Row],[Days_Since_Last_Purchase]],0)</f>
        <v>4.3859649122807015E-3</v>
      </c>
      <c r="K1045" s="3" t="str">
        <f t="shared" si="32"/>
        <v>Has Purchased</v>
      </c>
      <c r="L1045">
        <v>5</v>
      </c>
      <c r="M1045">
        <v>382.15</v>
      </c>
      <c r="N1045">
        <v>76.430000000000007</v>
      </c>
      <c r="O1045">
        <v>76.11</v>
      </c>
      <c r="P1045" t="s">
        <v>40</v>
      </c>
      <c r="Q1045" t="s">
        <v>76</v>
      </c>
      <c r="R1045" t="s">
        <v>48</v>
      </c>
      <c r="S1045">
        <v>52</v>
      </c>
      <c r="T1045" t="s">
        <v>34</v>
      </c>
      <c r="U1045" t="s">
        <v>43</v>
      </c>
      <c r="V1045" t="s">
        <v>56</v>
      </c>
      <c r="W1045" t="s">
        <v>100</v>
      </c>
      <c r="X1045">
        <v>0</v>
      </c>
      <c r="Y1045">
        <v>0</v>
      </c>
      <c r="Z1045">
        <v>0</v>
      </c>
      <c r="AA1045">
        <v>0</v>
      </c>
      <c r="AB1045">
        <v>3</v>
      </c>
      <c r="AC1045" s="3">
        <v>45677</v>
      </c>
      <c r="AD1045" s="2" t="str">
        <f t="shared" si="33"/>
        <v>Contacted</v>
      </c>
      <c r="AE1045">
        <v>0</v>
      </c>
      <c r="AF1045" t="s">
        <v>38</v>
      </c>
      <c r="AG1045" t="b">
        <v>0</v>
      </c>
      <c r="AH1045" t="b">
        <v>0</v>
      </c>
      <c r="AI1045" t="str">
        <f ca="1">IF(OR(Table1[[#This Row],[is_active]]="FALSE",Table1[[#This Row],[Days_Since_Last_Purchase]]&gt;90),"Churned","Active")</f>
        <v>Churned</v>
      </c>
    </row>
    <row r="1046" spans="1:35" x14ac:dyDescent="0.25">
      <c r="A1046" t="s">
        <v>1114</v>
      </c>
      <c r="B1046" s="1">
        <v>44058</v>
      </c>
      <c r="C1046" t="str">
        <f>TEXT(Table1[[#This Row],[signup_date]],"yyyy")</f>
        <v>2020</v>
      </c>
      <c r="D1046" t="str">
        <f>TEXT(Table1[[#This Row],[signup_date]],"mmm")</f>
        <v>Aug</v>
      </c>
      <c r="E1046" s="3">
        <v>45062</v>
      </c>
      <c r="F1046" s="3">
        <v>45750</v>
      </c>
      <c r="G1046" s="3" t="str">
        <f>TEXT(Table1[[#This Row],[last_purchase_date]],"yyyy")</f>
        <v>2025</v>
      </c>
      <c r="H1046" s="2">
        <f ca="1">IFERROR(TODAY()-Table1[[#This Row],[signup_date]]," - ")</f>
        <v>1922</v>
      </c>
      <c r="I1046" s="2">
        <f ca="1">IFERROR(TODAY()-Table1[[#This Row],[last_purchase_date]]," - ")</f>
        <v>230</v>
      </c>
      <c r="J1046" s="2">
        <f ca="1">IFERROR(1/Table1[[#This Row],[Days_Since_Last_Purchase]],0)</f>
        <v>4.3478260869565218E-3</v>
      </c>
      <c r="K1046" s="3" t="str">
        <f t="shared" si="32"/>
        <v>Has Purchased</v>
      </c>
      <c r="L1046">
        <v>4</v>
      </c>
      <c r="M1046">
        <v>426.97</v>
      </c>
      <c r="N1046">
        <v>106.74</v>
      </c>
      <c r="O1046">
        <v>94.24</v>
      </c>
      <c r="P1046" t="s">
        <v>59</v>
      </c>
      <c r="Q1046" t="s">
        <v>54</v>
      </c>
      <c r="R1046" t="s">
        <v>48</v>
      </c>
      <c r="S1046">
        <v>30</v>
      </c>
      <c r="T1046" t="s">
        <v>70</v>
      </c>
      <c r="U1046" t="s">
        <v>55</v>
      </c>
      <c r="V1046" t="s">
        <v>63</v>
      </c>
      <c r="W1046" t="s">
        <v>100</v>
      </c>
      <c r="X1046">
        <v>0</v>
      </c>
      <c r="Y1046">
        <v>0</v>
      </c>
      <c r="Z1046">
        <v>0</v>
      </c>
      <c r="AA1046">
        <v>0</v>
      </c>
      <c r="AB1046">
        <v>0</v>
      </c>
      <c r="AC1046" s="2" t="s">
        <v>2542</v>
      </c>
      <c r="AD1046" s="2" t="str">
        <f t="shared" si="33"/>
        <v>Never Contacted</v>
      </c>
      <c r="AE1046">
        <v>8</v>
      </c>
      <c r="AF1046" t="s">
        <v>38</v>
      </c>
      <c r="AG1046" t="b">
        <v>1</v>
      </c>
      <c r="AH1046" t="b">
        <v>0</v>
      </c>
      <c r="AI1046" t="str">
        <f ca="1">IF(OR(Table1[[#This Row],[is_active]]="FALSE",Table1[[#This Row],[Days_Since_Last_Purchase]]&gt;90),"Churned","Active")</f>
        <v>Churned</v>
      </c>
    </row>
    <row r="1047" spans="1:35" x14ac:dyDescent="0.25">
      <c r="A1047" t="s">
        <v>1115</v>
      </c>
      <c r="B1047" s="1">
        <v>44429</v>
      </c>
      <c r="C1047" t="str">
        <f>TEXT(Table1[[#This Row],[signup_date]],"yyyy")</f>
        <v>2021</v>
      </c>
      <c r="D1047" t="str">
        <f>TEXT(Table1[[#This Row],[signup_date]],"mmm")</f>
        <v>Aug</v>
      </c>
      <c r="E1047" s="3">
        <v>45241</v>
      </c>
      <c r="F1047" s="3">
        <v>45638</v>
      </c>
      <c r="G1047" s="3" t="str">
        <f>TEXT(Table1[[#This Row],[last_purchase_date]],"yyyy")</f>
        <v>2024</v>
      </c>
      <c r="H1047" s="2">
        <f ca="1">IFERROR(TODAY()-Table1[[#This Row],[signup_date]]," - ")</f>
        <v>1551</v>
      </c>
      <c r="I1047" s="2">
        <f ca="1">IFERROR(TODAY()-Table1[[#This Row],[last_purchase_date]]," - ")</f>
        <v>342</v>
      </c>
      <c r="J1047" s="2">
        <f ca="1">IFERROR(1/Table1[[#This Row],[Days_Since_Last_Purchase]],0)</f>
        <v>2.9239766081871343E-3</v>
      </c>
      <c r="K1047" s="3" t="str">
        <f t="shared" si="32"/>
        <v>Has Purchased</v>
      </c>
      <c r="L1047">
        <v>4</v>
      </c>
      <c r="M1047">
        <v>208.96</v>
      </c>
      <c r="N1047">
        <v>52.24</v>
      </c>
      <c r="O1047">
        <v>32.590000000000003</v>
      </c>
      <c r="P1047" t="s">
        <v>47</v>
      </c>
      <c r="Q1047" t="s">
        <v>104</v>
      </c>
      <c r="R1047" t="s">
        <v>42</v>
      </c>
      <c r="S1047">
        <v>36</v>
      </c>
      <c r="T1047" t="s">
        <v>34</v>
      </c>
      <c r="U1047" t="s">
        <v>66</v>
      </c>
      <c r="V1047" t="s">
        <v>67</v>
      </c>
      <c r="W1047" t="s">
        <v>45</v>
      </c>
      <c r="X1047">
        <v>0</v>
      </c>
      <c r="Y1047">
        <v>0</v>
      </c>
      <c r="Z1047">
        <v>0</v>
      </c>
      <c r="AA1047">
        <v>0</v>
      </c>
      <c r="AB1047">
        <v>1</v>
      </c>
      <c r="AC1047" s="2" t="s">
        <v>2542</v>
      </c>
      <c r="AD1047" s="2" t="str">
        <f t="shared" si="33"/>
        <v>Never Contacted</v>
      </c>
      <c r="AE1047">
        <v>0</v>
      </c>
      <c r="AF1047" t="s">
        <v>73</v>
      </c>
      <c r="AG1047" t="b">
        <v>1</v>
      </c>
      <c r="AH1047" t="b">
        <v>1</v>
      </c>
      <c r="AI1047" t="str">
        <f ca="1">IF(OR(Table1[[#This Row],[is_active]]="FALSE",Table1[[#This Row],[Days_Since_Last_Purchase]]&gt;90),"Churned","Active")</f>
        <v>Churned</v>
      </c>
    </row>
    <row r="1048" spans="1:35" x14ac:dyDescent="0.25">
      <c r="A1048" t="s">
        <v>1116</v>
      </c>
      <c r="B1048" s="1">
        <v>43997</v>
      </c>
      <c r="C1048" t="str">
        <f>TEXT(Table1[[#This Row],[signup_date]],"yyyy")</f>
        <v>2020</v>
      </c>
      <c r="D1048" t="str">
        <f>TEXT(Table1[[#This Row],[signup_date]],"mmm")</f>
        <v>Jun</v>
      </c>
      <c r="E1048" s="3">
        <v>44462</v>
      </c>
      <c r="F1048" s="3" t="s">
        <v>2542</v>
      </c>
      <c r="G1048" s="3" t="str">
        <f>TEXT(Table1[[#This Row],[last_purchase_date]],"yyyy")</f>
        <v>-</v>
      </c>
      <c r="H1048" s="2">
        <f ca="1">IFERROR(TODAY()-Table1[[#This Row],[signup_date]]," - ")</f>
        <v>1983</v>
      </c>
      <c r="I1048" s="2" t="str">
        <f ca="1">IFERROR(TODAY()-Table1[[#This Row],[last_purchase_date]]," - ")</f>
        <v xml:space="preserve"> - </v>
      </c>
      <c r="J1048" s="2">
        <f ca="1">IFERROR(1/Table1[[#This Row],[Days_Since_Last_Purchase]],0)</f>
        <v>0</v>
      </c>
      <c r="K1048" s="3" t="str">
        <f t="shared" si="32"/>
        <v>Has Purchased</v>
      </c>
      <c r="L1048">
        <v>0</v>
      </c>
      <c r="M1048">
        <v>0</v>
      </c>
      <c r="N1048">
        <v>0</v>
      </c>
      <c r="O1048">
        <v>0</v>
      </c>
      <c r="P1048" t="s">
        <v>87</v>
      </c>
      <c r="Q1048" t="s">
        <v>62</v>
      </c>
      <c r="R1048" t="s">
        <v>42</v>
      </c>
      <c r="S1048">
        <v>16</v>
      </c>
      <c r="T1048" t="s">
        <v>49</v>
      </c>
      <c r="U1048" t="s">
        <v>55</v>
      </c>
      <c r="V1048" t="s">
        <v>63</v>
      </c>
      <c r="W1048" t="s">
        <v>85</v>
      </c>
      <c r="X1048">
        <v>0</v>
      </c>
      <c r="Y1048">
        <v>0</v>
      </c>
      <c r="Z1048">
        <v>0</v>
      </c>
      <c r="AA1048">
        <v>0</v>
      </c>
      <c r="AB1048">
        <v>0</v>
      </c>
      <c r="AC1048" s="3">
        <v>45840</v>
      </c>
      <c r="AD1048" s="2" t="str">
        <f t="shared" si="33"/>
        <v>Contacted</v>
      </c>
      <c r="AE1048">
        <v>9</v>
      </c>
      <c r="AF1048" t="s">
        <v>73</v>
      </c>
      <c r="AG1048" t="b">
        <v>1</v>
      </c>
      <c r="AH1048" t="b">
        <v>0</v>
      </c>
      <c r="AI1048" t="str">
        <f ca="1">IF(OR(Table1[[#This Row],[is_active]]="FALSE",Table1[[#This Row],[Days_Since_Last_Purchase]]&gt;90),"Churned","Active")</f>
        <v>Churned</v>
      </c>
    </row>
    <row r="1049" spans="1:35" x14ac:dyDescent="0.25">
      <c r="A1049" t="s">
        <v>1117</v>
      </c>
      <c r="B1049" s="1">
        <v>44338</v>
      </c>
      <c r="C1049" t="str">
        <f>TEXT(Table1[[#This Row],[signup_date]],"yyyy")</f>
        <v>2021</v>
      </c>
      <c r="D1049" t="str">
        <f>TEXT(Table1[[#This Row],[signup_date]],"mmm")</f>
        <v>May</v>
      </c>
      <c r="E1049" s="3">
        <v>44936</v>
      </c>
      <c r="F1049" s="3">
        <v>45038</v>
      </c>
      <c r="G1049" s="3" t="str">
        <f>TEXT(Table1[[#This Row],[last_purchase_date]],"yyyy")</f>
        <v>2023</v>
      </c>
      <c r="H1049" s="2">
        <f ca="1">IFERROR(TODAY()-Table1[[#This Row],[signup_date]]," - ")</f>
        <v>1642</v>
      </c>
      <c r="I1049" s="2">
        <f ca="1">IFERROR(TODAY()-Table1[[#This Row],[last_purchase_date]]," - ")</f>
        <v>942</v>
      </c>
      <c r="J1049" s="2">
        <f ca="1">IFERROR(1/Table1[[#This Row],[Days_Since_Last_Purchase]],0)</f>
        <v>1.0615711252653928E-3</v>
      </c>
      <c r="K1049" s="3" t="str">
        <f t="shared" si="32"/>
        <v>Has Purchased</v>
      </c>
      <c r="L1049">
        <v>5</v>
      </c>
      <c r="M1049">
        <v>345.53</v>
      </c>
      <c r="N1049">
        <v>69.11</v>
      </c>
      <c r="O1049">
        <v>86.29</v>
      </c>
      <c r="P1049" t="s">
        <v>40</v>
      </c>
      <c r="Q1049" t="s">
        <v>32</v>
      </c>
      <c r="R1049" t="s">
        <v>33</v>
      </c>
      <c r="S1049">
        <v>37</v>
      </c>
      <c r="T1049" t="s">
        <v>34</v>
      </c>
      <c r="U1049" t="s">
        <v>43</v>
      </c>
      <c r="V1049" t="s">
        <v>35</v>
      </c>
      <c r="W1049" t="s">
        <v>85</v>
      </c>
      <c r="X1049">
        <v>0</v>
      </c>
      <c r="Y1049">
        <v>0</v>
      </c>
      <c r="Z1049">
        <v>1</v>
      </c>
      <c r="AA1049">
        <v>0</v>
      </c>
      <c r="AB1049">
        <v>1</v>
      </c>
      <c r="AC1049" s="3">
        <v>44907</v>
      </c>
      <c r="AD1049" s="2" t="str">
        <f t="shared" si="33"/>
        <v>Contacted</v>
      </c>
      <c r="AE1049">
        <v>0</v>
      </c>
      <c r="AF1049" t="s">
        <v>38</v>
      </c>
      <c r="AG1049" t="b">
        <v>1</v>
      </c>
      <c r="AH1049" t="b">
        <v>1</v>
      </c>
      <c r="AI1049" t="str">
        <f ca="1">IF(OR(Table1[[#This Row],[is_active]]="FALSE",Table1[[#This Row],[Days_Since_Last_Purchase]]&gt;90),"Churned","Active")</f>
        <v>Churned</v>
      </c>
    </row>
    <row r="1050" spans="1:35" x14ac:dyDescent="0.25">
      <c r="A1050" t="s">
        <v>1118</v>
      </c>
      <c r="B1050" s="1">
        <v>44841</v>
      </c>
      <c r="C1050" t="str">
        <f>TEXT(Table1[[#This Row],[signup_date]],"yyyy")</f>
        <v>2022</v>
      </c>
      <c r="D1050" t="str">
        <f>TEXT(Table1[[#This Row],[signup_date]],"mmm")</f>
        <v>Oct</v>
      </c>
      <c r="E1050" s="3">
        <v>45336</v>
      </c>
      <c r="F1050" s="3">
        <v>45594</v>
      </c>
      <c r="G1050" s="3" t="str">
        <f>TEXT(Table1[[#This Row],[last_purchase_date]],"yyyy")</f>
        <v>2024</v>
      </c>
      <c r="H1050" s="2">
        <f ca="1">IFERROR(TODAY()-Table1[[#This Row],[signup_date]]," - ")</f>
        <v>1139</v>
      </c>
      <c r="I1050" s="2">
        <f ca="1">IFERROR(TODAY()-Table1[[#This Row],[last_purchase_date]]," - ")</f>
        <v>386</v>
      </c>
      <c r="J1050" s="2">
        <f ca="1">IFERROR(1/Table1[[#This Row],[Days_Since_Last_Purchase]],0)</f>
        <v>2.5906735751295338E-3</v>
      </c>
      <c r="K1050" s="3" t="str">
        <f t="shared" si="32"/>
        <v>Has Purchased</v>
      </c>
      <c r="L1050">
        <v>4</v>
      </c>
      <c r="M1050">
        <v>88.68</v>
      </c>
      <c r="N1050">
        <v>22.17</v>
      </c>
      <c r="O1050">
        <v>0.5</v>
      </c>
      <c r="P1050" t="s">
        <v>47</v>
      </c>
      <c r="Q1050" t="s">
        <v>104</v>
      </c>
      <c r="R1050" t="s">
        <v>33</v>
      </c>
      <c r="S1050">
        <v>26</v>
      </c>
      <c r="T1050" t="s">
        <v>70</v>
      </c>
      <c r="U1050" t="s">
        <v>43</v>
      </c>
      <c r="V1050" t="s">
        <v>35</v>
      </c>
      <c r="W1050" t="s">
        <v>100</v>
      </c>
      <c r="X1050">
        <v>0</v>
      </c>
      <c r="Y1050">
        <v>0</v>
      </c>
      <c r="Z1050">
        <v>0</v>
      </c>
      <c r="AA1050">
        <v>0</v>
      </c>
      <c r="AB1050">
        <v>1</v>
      </c>
      <c r="AC1050" s="3">
        <v>45577</v>
      </c>
      <c r="AD1050" s="2" t="str">
        <f t="shared" si="33"/>
        <v>Contacted</v>
      </c>
      <c r="AE1050">
        <v>8</v>
      </c>
      <c r="AF1050" t="s">
        <v>38</v>
      </c>
      <c r="AG1050" t="b">
        <v>1</v>
      </c>
      <c r="AH1050" t="b">
        <v>1</v>
      </c>
      <c r="AI1050" t="str">
        <f ca="1">IF(OR(Table1[[#This Row],[is_active]]="FALSE",Table1[[#This Row],[Days_Since_Last_Purchase]]&gt;90),"Churned","Active")</f>
        <v>Churned</v>
      </c>
    </row>
    <row r="1051" spans="1:35" x14ac:dyDescent="0.25">
      <c r="A1051" t="s">
        <v>1119</v>
      </c>
      <c r="B1051" s="1">
        <v>45154</v>
      </c>
      <c r="C1051" t="str">
        <f>TEXT(Table1[[#This Row],[signup_date]],"yyyy")</f>
        <v>2023</v>
      </c>
      <c r="D1051" t="str">
        <f>TEXT(Table1[[#This Row],[signup_date]],"mmm")</f>
        <v>Aug</v>
      </c>
      <c r="E1051" s="3">
        <v>45232</v>
      </c>
      <c r="F1051" s="3">
        <v>45344</v>
      </c>
      <c r="G1051" s="3" t="str">
        <f>TEXT(Table1[[#This Row],[last_purchase_date]],"yyyy")</f>
        <v>2024</v>
      </c>
      <c r="H1051" s="2">
        <f ca="1">IFERROR(TODAY()-Table1[[#This Row],[signup_date]]," - ")</f>
        <v>826</v>
      </c>
      <c r="I1051" s="2">
        <f ca="1">IFERROR(TODAY()-Table1[[#This Row],[last_purchase_date]]," - ")</f>
        <v>636</v>
      </c>
      <c r="J1051" s="2">
        <f ca="1">IFERROR(1/Table1[[#This Row],[Days_Since_Last_Purchase]],0)</f>
        <v>1.5723270440251573E-3</v>
      </c>
      <c r="K1051" s="3" t="str">
        <f t="shared" si="32"/>
        <v>Has Purchased</v>
      </c>
      <c r="L1051">
        <v>3</v>
      </c>
      <c r="M1051">
        <v>90.97</v>
      </c>
      <c r="N1051">
        <v>30.32</v>
      </c>
      <c r="O1051">
        <v>12.93</v>
      </c>
      <c r="P1051" t="s">
        <v>40</v>
      </c>
      <c r="Q1051" t="s">
        <v>95</v>
      </c>
      <c r="R1051" t="s">
        <v>48</v>
      </c>
      <c r="S1051">
        <v>27</v>
      </c>
      <c r="T1051" t="s">
        <v>70</v>
      </c>
      <c r="U1051" t="s">
        <v>55</v>
      </c>
      <c r="V1051" t="s">
        <v>44</v>
      </c>
      <c r="W1051" t="s">
        <v>45</v>
      </c>
      <c r="X1051">
        <v>0</v>
      </c>
      <c r="Y1051">
        <v>0</v>
      </c>
      <c r="Z1051">
        <v>0</v>
      </c>
      <c r="AA1051">
        <v>1</v>
      </c>
      <c r="AB1051">
        <v>1</v>
      </c>
      <c r="AC1051" s="2" t="s">
        <v>2542</v>
      </c>
      <c r="AD1051" s="2" t="str">
        <f t="shared" si="33"/>
        <v>Never Contacted</v>
      </c>
      <c r="AE1051">
        <v>10</v>
      </c>
      <c r="AF1051" t="s">
        <v>52</v>
      </c>
      <c r="AG1051" t="b">
        <v>1</v>
      </c>
      <c r="AH1051" t="b">
        <v>1</v>
      </c>
      <c r="AI1051" t="str">
        <f ca="1">IF(OR(Table1[[#This Row],[is_active]]="FALSE",Table1[[#This Row],[Days_Since_Last_Purchase]]&gt;90),"Churned","Active")</f>
        <v>Churned</v>
      </c>
    </row>
    <row r="1052" spans="1:35" x14ac:dyDescent="0.25">
      <c r="A1052" t="s">
        <v>1120</v>
      </c>
      <c r="B1052" s="1">
        <v>44647</v>
      </c>
      <c r="C1052" t="str">
        <f>TEXT(Table1[[#This Row],[signup_date]],"yyyy")</f>
        <v>2022</v>
      </c>
      <c r="D1052" t="str">
        <f>TEXT(Table1[[#This Row],[signup_date]],"mmm")</f>
        <v>Mar</v>
      </c>
      <c r="E1052" s="3">
        <v>45509</v>
      </c>
      <c r="F1052" s="3">
        <v>45570</v>
      </c>
      <c r="G1052" s="3" t="str">
        <f>TEXT(Table1[[#This Row],[last_purchase_date]],"yyyy")</f>
        <v>2024</v>
      </c>
      <c r="H1052" s="2">
        <f ca="1">IFERROR(TODAY()-Table1[[#This Row],[signup_date]]," - ")</f>
        <v>1333</v>
      </c>
      <c r="I1052" s="2">
        <f ca="1">IFERROR(TODAY()-Table1[[#This Row],[last_purchase_date]]," - ")</f>
        <v>410</v>
      </c>
      <c r="J1052" s="2">
        <f ca="1">IFERROR(1/Table1[[#This Row],[Days_Since_Last_Purchase]],0)</f>
        <v>2.4390243902439024E-3</v>
      </c>
      <c r="K1052" s="3" t="str">
        <f t="shared" si="32"/>
        <v>Has Purchased</v>
      </c>
      <c r="L1052">
        <v>5</v>
      </c>
      <c r="M1052">
        <v>11.22</v>
      </c>
      <c r="N1052">
        <v>2.2400000000000002</v>
      </c>
      <c r="O1052">
        <v>0.5</v>
      </c>
      <c r="P1052" t="s">
        <v>65</v>
      </c>
      <c r="Q1052" t="s">
        <v>88</v>
      </c>
      <c r="R1052" t="s">
        <v>33</v>
      </c>
      <c r="S1052">
        <v>31</v>
      </c>
      <c r="T1052" t="s">
        <v>34</v>
      </c>
      <c r="U1052" t="s">
        <v>35</v>
      </c>
      <c r="V1052" t="s">
        <v>56</v>
      </c>
      <c r="W1052" t="s">
        <v>72</v>
      </c>
      <c r="X1052">
        <v>0</v>
      </c>
      <c r="Y1052">
        <v>0</v>
      </c>
      <c r="Z1052">
        <v>0</v>
      </c>
      <c r="AA1052">
        <v>0</v>
      </c>
      <c r="AB1052">
        <v>2</v>
      </c>
      <c r="AC1052" s="3">
        <v>45229</v>
      </c>
      <c r="AD1052" s="2" t="str">
        <f t="shared" si="33"/>
        <v>Contacted</v>
      </c>
      <c r="AE1052">
        <v>0</v>
      </c>
      <c r="AF1052" t="s">
        <v>38</v>
      </c>
      <c r="AG1052" t="b">
        <v>1</v>
      </c>
      <c r="AH1052" t="b">
        <v>0</v>
      </c>
      <c r="AI1052" t="str">
        <f ca="1">IF(OR(Table1[[#This Row],[is_active]]="FALSE",Table1[[#This Row],[Days_Since_Last_Purchase]]&gt;90),"Churned","Active")</f>
        <v>Churned</v>
      </c>
    </row>
    <row r="1053" spans="1:35" x14ac:dyDescent="0.25">
      <c r="A1053" t="s">
        <v>1121</v>
      </c>
      <c r="B1053" s="1">
        <v>44551</v>
      </c>
      <c r="C1053" t="str">
        <f>TEXT(Table1[[#This Row],[signup_date]],"yyyy")</f>
        <v>2021</v>
      </c>
      <c r="D1053" t="str">
        <f>TEXT(Table1[[#This Row],[signup_date]],"mmm")</f>
        <v>Dec</v>
      </c>
      <c r="E1053" s="3">
        <v>45408</v>
      </c>
      <c r="F1053" s="3">
        <v>45893</v>
      </c>
      <c r="G1053" s="3" t="str">
        <f>TEXT(Table1[[#This Row],[last_purchase_date]],"yyyy")</f>
        <v>2025</v>
      </c>
      <c r="H1053" s="2">
        <f ca="1">IFERROR(TODAY()-Table1[[#This Row],[signup_date]]," - ")</f>
        <v>1429</v>
      </c>
      <c r="I1053" s="2">
        <f ca="1">IFERROR(TODAY()-Table1[[#This Row],[last_purchase_date]]," - ")</f>
        <v>87</v>
      </c>
      <c r="J1053" s="2">
        <f ca="1">IFERROR(1/Table1[[#This Row],[Days_Since_Last_Purchase]],0)</f>
        <v>1.1494252873563218E-2</v>
      </c>
      <c r="K1053" s="3" t="str">
        <f t="shared" si="32"/>
        <v>Has Purchased</v>
      </c>
      <c r="L1053">
        <v>4</v>
      </c>
      <c r="M1053">
        <v>150.4</v>
      </c>
      <c r="N1053">
        <v>37.6</v>
      </c>
      <c r="O1053">
        <v>18.95</v>
      </c>
      <c r="P1053" t="s">
        <v>31</v>
      </c>
      <c r="Q1053" t="s">
        <v>60</v>
      </c>
      <c r="R1053" t="s">
        <v>42</v>
      </c>
      <c r="S1053">
        <v>36</v>
      </c>
      <c r="T1053" t="s">
        <v>34</v>
      </c>
      <c r="U1053" t="s">
        <v>43</v>
      </c>
      <c r="V1053" t="s">
        <v>44</v>
      </c>
      <c r="W1053" t="s">
        <v>72</v>
      </c>
      <c r="X1053">
        <v>1</v>
      </c>
      <c r="Y1053">
        <v>1</v>
      </c>
      <c r="Z1053">
        <v>1</v>
      </c>
      <c r="AA1053">
        <v>0</v>
      </c>
      <c r="AB1053">
        <v>3</v>
      </c>
      <c r="AC1053" s="3">
        <v>45049</v>
      </c>
      <c r="AD1053" s="2" t="str">
        <f t="shared" si="33"/>
        <v>Contacted</v>
      </c>
      <c r="AE1053">
        <v>2</v>
      </c>
      <c r="AF1053" t="s">
        <v>38</v>
      </c>
      <c r="AG1053" t="b">
        <v>1</v>
      </c>
      <c r="AH1053" t="b">
        <v>1</v>
      </c>
      <c r="AI1053" t="str">
        <f ca="1">IF(OR(Table1[[#This Row],[is_active]]="FALSE",Table1[[#This Row],[Days_Since_Last_Purchase]]&gt;90),"Churned","Active")</f>
        <v>Active</v>
      </c>
    </row>
    <row r="1054" spans="1:35" x14ac:dyDescent="0.25">
      <c r="A1054" t="s">
        <v>1122</v>
      </c>
      <c r="B1054" s="1">
        <v>44036</v>
      </c>
      <c r="C1054" t="str">
        <f>TEXT(Table1[[#This Row],[signup_date]],"yyyy")</f>
        <v>2020</v>
      </c>
      <c r="D1054" t="str">
        <f>TEXT(Table1[[#This Row],[signup_date]],"mmm")</f>
        <v>Jul</v>
      </c>
      <c r="E1054" s="3">
        <v>44981</v>
      </c>
      <c r="F1054" s="3">
        <v>45544</v>
      </c>
      <c r="G1054" s="3" t="str">
        <f>TEXT(Table1[[#This Row],[last_purchase_date]],"yyyy")</f>
        <v>2024</v>
      </c>
      <c r="H1054" s="2">
        <f ca="1">IFERROR(TODAY()-Table1[[#This Row],[signup_date]]," - ")</f>
        <v>1944</v>
      </c>
      <c r="I1054" s="2">
        <f ca="1">IFERROR(TODAY()-Table1[[#This Row],[last_purchase_date]]," - ")</f>
        <v>436</v>
      </c>
      <c r="J1054" s="2">
        <f ca="1">IFERROR(1/Table1[[#This Row],[Days_Since_Last_Purchase]],0)</f>
        <v>2.2935779816513763E-3</v>
      </c>
      <c r="K1054" s="3" t="str">
        <f t="shared" si="32"/>
        <v>Has Purchased</v>
      </c>
      <c r="L1054">
        <v>2</v>
      </c>
      <c r="M1054">
        <v>117.23</v>
      </c>
      <c r="N1054">
        <v>58.62</v>
      </c>
      <c r="O1054">
        <v>0.5</v>
      </c>
      <c r="P1054" t="s">
        <v>65</v>
      </c>
      <c r="Q1054" t="s">
        <v>95</v>
      </c>
      <c r="R1054" t="s">
        <v>33</v>
      </c>
      <c r="S1054">
        <v>26</v>
      </c>
      <c r="T1054" t="s">
        <v>70</v>
      </c>
      <c r="U1054" t="s">
        <v>82</v>
      </c>
      <c r="V1054" t="s">
        <v>56</v>
      </c>
      <c r="W1054" t="s">
        <v>45</v>
      </c>
      <c r="X1054">
        <v>1</v>
      </c>
      <c r="Y1054">
        <v>0</v>
      </c>
      <c r="Z1054">
        <v>0</v>
      </c>
      <c r="AA1054">
        <v>0</v>
      </c>
      <c r="AB1054">
        <v>0</v>
      </c>
      <c r="AC1054" s="3">
        <v>44316</v>
      </c>
      <c r="AD1054" s="2" t="str">
        <f t="shared" si="33"/>
        <v>Contacted</v>
      </c>
      <c r="AE1054">
        <v>0</v>
      </c>
      <c r="AF1054" t="s">
        <v>52</v>
      </c>
      <c r="AG1054" t="b">
        <v>1</v>
      </c>
      <c r="AH1054" t="b">
        <v>0</v>
      </c>
      <c r="AI1054" t="str">
        <f ca="1">IF(OR(Table1[[#This Row],[is_active]]="FALSE",Table1[[#This Row],[Days_Since_Last_Purchase]]&gt;90),"Churned","Active")</f>
        <v>Churned</v>
      </c>
    </row>
    <row r="1055" spans="1:35" x14ac:dyDescent="0.25">
      <c r="A1055" t="s">
        <v>1123</v>
      </c>
      <c r="B1055" s="1">
        <v>44311</v>
      </c>
      <c r="C1055" t="str">
        <f>TEXT(Table1[[#This Row],[signup_date]],"yyyy")</f>
        <v>2021</v>
      </c>
      <c r="D1055" t="str">
        <f>TEXT(Table1[[#This Row],[signup_date]],"mmm")</f>
        <v>Apr</v>
      </c>
      <c r="E1055" s="3">
        <v>44445</v>
      </c>
      <c r="F1055" s="3">
        <v>45019</v>
      </c>
      <c r="G1055" s="3" t="str">
        <f>TEXT(Table1[[#This Row],[last_purchase_date]],"yyyy")</f>
        <v>2023</v>
      </c>
      <c r="H1055" s="2">
        <f ca="1">IFERROR(TODAY()-Table1[[#This Row],[signup_date]]," - ")</f>
        <v>1669</v>
      </c>
      <c r="I1055" s="2">
        <f ca="1">IFERROR(TODAY()-Table1[[#This Row],[last_purchase_date]]," - ")</f>
        <v>961</v>
      </c>
      <c r="J1055" s="2">
        <f ca="1">IFERROR(1/Table1[[#This Row],[Days_Since_Last_Purchase]],0)</f>
        <v>1.0405827263267431E-3</v>
      </c>
      <c r="K1055" s="3" t="str">
        <f t="shared" si="32"/>
        <v>Has Purchased</v>
      </c>
      <c r="L1055">
        <v>3</v>
      </c>
      <c r="M1055">
        <v>111.08</v>
      </c>
      <c r="N1055">
        <v>37.03</v>
      </c>
      <c r="O1055">
        <v>31.29</v>
      </c>
      <c r="P1055" t="s">
        <v>59</v>
      </c>
      <c r="Q1055" t="s">
        <v>76</v>
      </c>
      <c r="R1055" t="s">
        <v>48</v>
      </c>
      <c r="S1055">
        <v>28</v>
      </c>
      <c r="T1055" t="s">
        <v>70</v>
      </c>
      <c r="U1055" t="s">
        <v>43</v>
      </c>
      <c r="V1055" t="s">
        <v>56</v>
      </c>
      <c r="W1055" t="s">
        <v>51</v>
      </c>
      <c r="X1055">
        <v>0</v>
      </c>
      <c r="Y1055">
        <v>0</v>
      </c>
      <c r="Z1055">
        <v>0</v>
      </c>
      <c r="AA1055">
        <v>1</v>
      </c>
      <c r="AB1055">
        <v>1</v>
      </c>
      <c r="AC1055" s="3">
        <v>44859</v>
      </c>
      <c r="AD1055" s="2" t="str">
        <f t="shared" si="33"/>
        <v>Contacted</v>
      </c>
      <c r="AE1055">
        <v>0</v>
      </c>
      <c r="AF1055" t="s">
        <v>52</v>
      </c>
      <c r="AG1055" t="b">
        <v>1</v>
      </c>
      <c r="AH1055" t="b">
        <v>0</v>
      </c>
      <c r="AI1055" t="str">
        <f ca="1">IF(OR(Table1[[#This Row],[is_active]]="FALSE",Table1[[#This Row],[Days_Since_Last_Purchase]]&gt;90),"Churned","Active")</f>
        <v>Churned</v>
      </c>
    </row>
    <row r="1056" spans="1:35" x14ac:dyDescent="0.25">
      <c r="A1056" t="s">
        <v>1124</v>
      </c>
      <c r="B1056" s="1">
        <v>45171</v>
      </c>
      <c r="C1056" t="str">
        <f>TEXT(Table1[[#This Row],[signup_date]],"yyyy")</f>
        <v>2023</v>
      </c>
      <c r="D1056" t="str">
        <f>TEXT(Table1[[#This Row],[signup_date]],"mmm")</f>
        <v>Sep</v>
      </c>
      <c r="E1056" s="3">
        <v>45846</v>
      </c>
      <c r="F1056" s="3">
        <v>45864</v>
      </c>
      <c r="G1056" s="3" t="str">
        <f>TEXT(Table1[[#This Row],[last_purchase_date]],"yyyy")</f>
        <v>2025</v>
      </c>
      <c r="H1056" s="2">
        <f ca="1">IFERROR(TODAY()-Table1[[#This Row],[signup_date]]," - ")</f>
        <v>809</v>
      </c>
      <c r="I1056" s="2">
        <f ca="1">IFERROR(TODAY()-Table1[[#This Row],[last_purchase_date]]," - ")</f>
        <v>116</v>
      </c>
      <c r="J1056" s="2">
        <f ca="1">IFERROR(1/Table1[[#This Row],[Days_Since_Last_Purchase]],0)</f>
        <v>8.6206896551724137E-3</v>
      </c>
      <c r="K1056" s="3" t="str">
        <f t="shared" si="32"/>
        <v>Has Purchased</v>
      </c>
      <c r="L1056">
        <v>2</v>
      </c>
      <c r="M1056">
        <v>80.45</v>
      </c>
      <c r="N1056">
        <v>40.229999999999997</v>
      </c>
      <c r="O1056">
        <v>22.2</v>
      </c>
      <c r="P1056" t="s">
        <v>47</v>
      </c>
      <c r="Q1056" t="s">
        <v>104</v>
      </c>
      <c r="R1056" t="s">
        <v>48</v>
      </c>
      <c r="S1056">
        <v>32</v>
      </c>
      <c r="T1056" t="s">
        <v>34</v>
      </c>
      <c r="U1056" t="s">
        <v>66</v>
      </c>
      <c r="V1056" t="s">
        <v>35</v>
      </c>
      <c r="W1056" t="s">
        <v>96</v>
      </c>
      <c r="X1056">
        <v>0</v>
      </c>
      <c r="Y1056">
        <v>0</v>
      </c>
      <c r="Z1056">
        <v>0</v>
      </c>
      <c r="AA1056">
        <v>0</v>
      </c>
      <c r="AB1056">
        <v>0</v>
      </c>
      <c r="AC1056" s="3">
        <v>45609</v>
      </c>
      <c r="AD1056" s="2" t="str">
        <f t="shared" si="33"/>
        <v>Contacted</v>
      </c>
      <c r="AE1056">
        <v>0</v>
      </c>
      <c r="AF1056" t="s">
        <v>73</v>
      </c>
      <c r="AG1056" t="b">
        <v>1</v>
      </c>
      <c r="AH1056" t="b">
        <v>1</v>
      </c>
      <c r="AI1056" t="str">
        <f ca="1">IF(OR(Table1[[#This Row],[is_active]]="FALSE",Table1[[#This Row],[Days_Since_Last_Purchase]]&gt;90),"Churned","Active")</f>
        <v>Churned</v>
      </c>
    </row>
    <row r="1057" spans="1:35" x14ac:dyDescent="0.25">
      <c r="A1057" t="s">
        <v>1125</v>
      </c>
      <c r="B1057" s="1">
        <v>45530</v>
      </c>
      <c r="C1057" t="str">
        <f>TEXT(Table1[[#This Row],[signup_date]],"yyyy")</f>
        <v>2024</v>
      </c>
      <c r="D1057" t="str">
        <f>TEXT(Table1[[#This Row],[signup_date]],"mmm")</f>
        <v>Aug</v>
      </c>
      <c r="E1057" s="3">
        <v>45915</v>
      </c>
      <c r="F1057" s="3">
        <v>45917</v>
      </c>
      <c r="G1057" s="3" t="str">
        <f>TEXT(Table1[[#This Row],[last_purchase_date]],"yyyy")</f>
        <v>2025</v>
      </c>
      <c r="H1057" s="2">
        <f ca="1">IFERROR(TODAY()-Table1[[#This Row],[signup_date]]," - ")</f>
        <v>450</v>
      </c>
      <c r="I1057" s="2">
        <f ca="1">IFERROR(TODAY()-Table1[[#This Row],[last_purchase_date]]," - ")</f>
        <v>63</v>
      </c>
      <c r="J1057" s="2">
        <f ca="1">IFERROR(1/Table1[[#This Row],[Days_Since_Last_Purchase]],0)</f>
        <v>1.5873015873015872E-2</v>
      </c>
      <c r="K1057" s="3" t="str">
        <f t="shared" si="32"/>
        <v>Has Purchased</v>
      </c>
      <c r="L1057">
        <v>1</v>
      </c>
      <c r="M1057">
        <v>76.55</v>
      </c>
      <c r="N1057">
        <v>76.55</v>
      </c>
      <c r="O1057">
        <v>129.19</v>
      </c>
      <c r="P1057" t="s">
        <v>47</v>
      </c>
      <c r="Q1057" t="s">
        <v>62</v>
      </c>
      <c r="R1057" t="s">
        <v>48</v>
      </c>
      <c r="S1057">
        <v>25</v>
      </c>
      <c r="T1057" t="s">
        <v>70</v>
      </c>
      <c r="U1057" t="s">
        <v>50</v>
      </c>
      <c r="V1057" t="s">
        <v>67</v>
      </c>
      <c r="W1057" t="s">
        <v>72</v>
      </c>
      <c r="X1057">
        <v>0</v>
      </c>
      <c r="Y1057">
        <v>0</v>
      </c>
      <c r="Z1057">
        <v>0</v>
      </c>
      <c r="AA1057">
        <v>0</v>
      </c>
      <c r="AB1057">
        <v>0</v>
      </c>
      <c r="AC1057" s="3">
        <v>45557</v>
      </c>
      <c r="AD1057" s="2" t="str">
        <f t="shared" si="33"/>
        <v>Contacted</v>
      </c>
      <c r="AE1057">
        <v>0</v>
      </c>
      <c r="AF1057" t="s">
        <v>52</v>
      </c>
      <c r="AG1057" t="b">
        <v>1</v>
      </c>
      <c r="AH1057" t="b">
        <v>0</v>
      </c>
      <c r="AI1057" t="str">
        <f ca="1">IF(OR(Table1[[#This Row],[is_active]]="FALSE",Table1[[#This Row],[Days_Since_Last_Purchase]]&gt;90),"Churned","Active")</f>
        <v>Active</v>
      </c>
    </row>
    <row r="1058" spans="1:35" x14ac:dyDescent="0.25">
      <c r="A1058" t="s">
        <v>1126</v>
      </c>
      <c r="B1058" s="1">
        <v>44577</v>
      </c>
      <c r="C1058" t="str">
        <f>TEXT(Table1[[#This Row],[signup_date]],"yyyy")</f>
        <v>2022</v>
      </c>
      <c r="D1058" t="str">
        <f>TEXT(Table1[[#This Row],[signup_date]],"mmm")</f>
        <v>Jan</v>
      </c>
      <c r="E1058" s="3">
        <v>44735</v>
      </c>
      <c r="F1058" s="3">
        <v>45529</v>
      </c>
      <c r="G1058" s="3" t="str">
        <f>TEXT(Table1[[#This Row],[last_purchase_date]],"yyyy")</f>
        <v>2024</v>
      </c>
      <c r="H1058" s="2">
        <f ca="1">IFERROR(TODAY()-Table1[[#This Row],[signup_date]]," - ")</f>
        <v>1403</v>
      </c>
      <c r="I1058" s="2">
        <f ca="1">IFERROR(TODAY()-Table1[[#This Row],[last_purchase_date]]," - ")</f>
        <v>451</v>
      </c>
      <c r="J1058" s="2">
        <f ca="1">IFERROR(1/Table1[[#This Row],[Days_Since_Last_Purchase]],0)</f>
        <v>2.2172949002217295E-3</v>
      </c>
      <c r="K1058" s="3" t="str">
        <f t="shared" si="32"/>
        <v>Has Purchased</v>
      </c>
      <c r="L1058">
        <v>1</v>
      </c>
      <c r="M1058">
        <v>64.3</v>
      </c>
      <c r="N1058">
        <v>64.3</v>
      </c>
      <c r="O1058">
        <v>44.95</v>
      </c>
      <c r="P1058" t="s">
        <v>59</v>
      </c>
      <c r="Q1058" t="s">
        <v>69</v>
      </c>
      <c r="R1058" t="s">
        <v>33</v>
      </c>
      <c r="S1058">
        <v>33</v>
      </c>
      <c r="T1058" t="s">
        <v>34</v>
      </c>
      <c r="U1058" t="s">
        <v>55</v>
      </c>
      <c r="V1058" t="s">
        <v>44</v>
      </c>
      <c r="W1058" t="s">
        <v>36</v>
      </c>
      <c r="X1058">
        <v>0</v>
      </c>
      <c r="Y1058">
        <v>0</v>
      </c>
      <c r="Z1058">
        <v>0</v>
      </c>
      <c r="AA1058">
        <v>0</v>
      </c>
      <c r="AB1058">
        <v>0</v>
      </c>
      <c r="AC1058" s="2" t="s">
        <v>2542</v>
      </c>
      <c r="AD1058" s="2" t="str">
        <f t="shared" si="33"/>
        <v>Never Contacted</v>
      </c>
      <c r="AE1058">
        <v>0</v>
      </c>
      <c r="AF1058" t="s">
        <v>73</v>
      </c>
      <c r="AG1058" t="b">
        <v>1</v>
      </c>
      <c r="AH1058" t="b">
        <v>1</v>
      </c>
      <c r="AI1058" t="str">
        <f ca="1">IF(OR(Table1[[#This Row],[is_active]]="FALSE",Table1[[#This Row],[Days_Since_Last_Purchase]]&gt;90),"Churned","Active")</f>
        <v>Churned</v>
      </c>
    </row>
    <row r="1059" spans="1:35" x14ac:dyDescent="0.25">
      <c r="A1059" t="s">
        <v>1127</v>
      </c>
      <c r="B1059" s="1">
        <v>44825</v>
      </c>
      <c r="C1059" t="str">
        <f>TEXT(Table1[[#This Row],[signup_date]],"yyyy")</f>
        <v>2022</v>
      </c>
      <c r="D1059" t="str">
        <f>TEXT(Table1[[#This Row],[signup_date]],"mmm")</f>
        <v>Sep</v>
      </c>
      <c r="E1059" s="3">
        <v>45293</v>
      </c>
      <c r="F1059" s="3">
        <v>45385</v>
      </c>
      <c r="G1059" s="3" t="str">
        <f>TEXT(Table1[[#This Row],[last_purchase_date]],"yyyy")</f>
        <v>2024</v>
      </c>
      <c r="H1059" s="2">
        <f ca="1">IFERROR(TODAY()-Table1[[#This Row],[signup_date]]," - ")</f>
        <v>1155</v>
      </c>
      <c r="I1059" s="2">
        <f ca="1">IFERROR(TODAY()-Table1[[#This Row],[last_purchase_date]]," - ")</f>
        <v>595</v>
      </c>
      <c r="J1059" s="2">
        <f ca="1">IFERROR(1/Table1[[#This Row],[Days_Since_Last_Purchase]],0)</f>
        <v>1.6806722689075631E-3</v>
      </c>
      <c r="K1059" s="3" t="str">
        <f t="shared" si="32"/>
        <v>Has Purchased</v>
      </c>
      <c r="L1059">
        <v>5</v>
      </c>
      <c r="M1059">
        <v>37.64</v>
      </c>
      <c r="N1059">
        <v>7.53</v>
      </c>
      <c r="O1059">
        <v>6.34</v>
      </c>
      <c r="P1059" t="s">
        <v>65</v>
      </c>
      <c r="Q1059" t="s">
        <v>69</v>
      </c>
      <c r="R1059" t="s">
        <v>42</v>
      </c>
      <c r="S1059">
        <v>43</v>
      </c>
      <c r="T1059" t="s">
        <v>34</v>
      </c>
      <c r="U1059" t="s">
        <v>50</v>
      </c>
      <c r="V1059" t="s">
        <v>56</v>
      </c>
      <c r="W1059" t="s">
        <v>96</v>
      </c>
      <c r="X1059">
        <v>0</v>
      </c>
      <c r="Y1059">
        <v>0</v>
      </c>
      <c r="Z1059">
        <v>0</v>
      </c>
      <c r="AA1059">
        <v>0</v>
      </c>
      <c r="AB1059">
        <v>1</v>
      </c>
      <c r="AC1059" s="3">
        <v>45425</v>
      </c>
      <c r="AD1059" s="2" t="str">
        <f t="shared" si="33"/>
        <v>Contacted</v>
      </c>
      <c r="AE1059">
        <v>0</v>
      </c>
      <c r="AF1059" t="s">
        <v>38</v>
      </c>
      <c r="AG1059" t="b">
        <v>1</v>
      </c>
      <c r="AH1059" t="b">
        <v>1</v>
      </c>
      <c r="AI1059" t="str">
        <f ca="1">IF(OR(Table1[[#This Row],[is_active]]="FALSE",Table1[[#This Row],[Days_Since_Last_Purchase]]&gt;90),"Churned","Active")</f>
        <v>Churned</v>
      </c>
    </row>
    <row r="1060" spans="1:35" x14ac:dyDescent="0.25">
      <c r="A1060" t="s">
        <v>1128</v>
      </c>
      <c r="B1060" s="1">
        <v>44159</v>
      </c>
      <c r="C1060" t="str">
        <f>TEXT(Table1[[#This Row],[signup_date]],"yyyy")</f>
        <v>2020</v>
      </c>
      <c r="D1060" t="str">
        <f>TEXT(Table1[[#This Row],[signup_date]],"mmm")</f>
        <v>Nov</v>
      </c>
      <c r="E1060" s="3">
        <v>45891</v>
      </c>
      <c r="F1060" s="3">
        <v>45945</v>
      </c>
      <c r="G1060" s="3" t="str">
        <f>TEXT(Table1[[#This Row],[last_purchase_date]],"yyyy")</f>
        <v>2025</v>
      </c>
      <c r="H1060" s="2">
        <f ca="1">IFERROR(TODAY()-Table1[[#This Row],[signup_date]]," - ")</f>
        <v>1821</v>
      </c>
      <c r="I1060" s="2">
        <f ca="1">IFERROR(TODAY()-Table1[[#This Row],[last_purchase_date]]," - ")</f>
        <v>35</v>
      </c>
      <c r="J1060" s="2">
        <f ca="1">IFERROR(1/Table1[[#This Row],[Days_Since_Last_Purchase]],0)</f>
        <v>2.8571428571428571E-2</v>
      </c>
      <c r="K1060" s="3" t="str">
        <f t="shared" si="32"/>
        <v>Has Purchased</v>
      </c>
      <c r="L1060">
        <v>4</v>
      </c>
      <c r="M1060">
        <v>384.55</v>
      </c>
      <c r="N1060">
        <v>96.14</v>
      </c>
      <c r="O1060">
        <v>113.39</v>
      </c>
      <c r="P1060" t="s">
        <v>59</v>
      </c>
      <c r="Q1060" t="s">
        <v>95</v>
      </c>
      <c r="R1060" t="s">
        <v>48</v>
      </c>
      <c r="S1060">
        <v>24</v>
      </c>
      <c r="T1060" t="s">
        <v>70</v>
      </c>
      <c r="U1060" t="s">
        <v>50</v>
      </c>
      <c r="V1060" t="s">
        <v>56</v>
      </c>
      <c r="W1060" t="s">
        <v>85</v>
      </c>
      <c r="X1060">
        <v>1</v>
      </c>
      <c r="Y1060">
        <v>0</v>
      </c>
      <c r="Z1060">
        <v>0</v>
      </c>
      <c r="AA1060">
        <v>0</v>
      </c>
      <c r="AB1060">
        <v>0</v>
      </c>
      <c r="AC1060" s="3">
        <v>44736</v>
      </c>
      <c r="AD1060" s="2" t="str">
        <f t="shared" si="33"/>
        <v>Contacted</v>
      </c>
      <c r="AE1060">
        <v>0</v>
      </c>
      <c r="AF1060" t="s">
        <v>52</v>
      </c>
      <c r="AG1060" t="b">
        <v>0</v>
      </c>
      <c r="AH1060" t="b">
        <v>0</v>
      </c>
      <c r="AI1060" t="str">
        <f ca="1">IF(OR(Table1[[#This Row],[is_active]]="FALSE",Table1[[#This Row],[Days_Since_Last_Purchase]]&gt;90),"Churned","Active")</f>
        <v>Active</v>
      </c>
    </row>
    <row r="1061" spans="1:35" x14ac:dyDescent="0.25">
      <c r="A1061" t="s">
        <v>1129</v>
      </c>
      <c r="B1061" s="1">
        <v>44698</v>
      </c>
      <c r="C1061" t="str">
        <f>TEXT(Table1[[#This Row],[signup_date]],"yyyy")</f>
        <v>2022</v>
      </c>
      <c r="D1061" t="str">
        <f>TEXT(Table1[[#This Row],[signup_date]],"mmm")</f>
        <v>May</v>
      </c>
      <c r="E1061" s="3">
        <v>45596</v>
      </c>
      <c r="F1061" s="3">
        <v>45923</v>
      </c>
      <c r="G1061" s="3" t="str">
        <f>TEXT(Table1[[#This Row],[last_purchase_date]],"yyyy")</f>
        <v>2025</v>
      </c>
      <c r="H1061" s="2">
        <f ca="1">IFERROR(TODAY()-Table1[[#This Row],[signup_date]]," - ")</f>
        <v>1282</v>
      </c>
      <c r="I1061" s="2">
        <f ca="1">IFERROR(TODAY()-Table1[[#This Row],[last_purchase_date]]," - ")</f>
        <v>57</v>
      </c>
      <c r="J1061" s="2">
        <f ca="1">IFERROR(1/Table1[[#This Row],[Days_Since_Last_Purchase]],0)</f>
        <v>1.7543859649122806E-2</v>
      </c>
      <c r="K1061" s="3" t="str">
        <f t="shared" si="32"/>
        <v>Has Purchased</v>
      </c>
      <c r="L1061">
        <v>5</v>
      </c>
      <c r="M1061">
        <v>232.67</v>
      </c>
      <c r="N1061">
        <v>46.53</v>
      </c>
      <c r="O1061">
        <v>45.91</v>
      </c>
      <c r="P1061" t="s">
        <v>87</v>
      </c>
      <c r="Q1061" t="s">
        <v>41</v>
      </c>
      <c r="R1061" t="s">
        <v>33</v>
      </c>
      <c r="S1061">
        <v>43</v>
      </c>
      <c r="T1061" t="s">
        <v>34</v>
      </c>
      <c r="U1061" t="s">
        <v>90</v>
      </c>
      <c r="V1061" t="s">
        <v>44</v>
      </c>
      <c r="W1061" t="s">
        <v>36</v>
      </c>
      <c r="X1061">
        <v>0</v>
      </c>
      <c r="Y1061">
        <v>0</v>
      </c>
      <c r="Z1061">
        <v>0</v>
      </c>
      <c r="AA1061">
        <v>1</v>
      </c>
      <c r="AB1061">
        <v>3</v>
      </c>
      <c r="AC1061" s="3">
        <v>44864</v>
      </c>
      <c r="AD1061" s="2" t="str">
        <f t="shared" si="33"/>
        <v>Contacted</v>
      </c>
      <c r="AE1061">
        <v>9</v>
      </c>
      <c r="AF1061" t="s">
        <v>38</v>
      </c>
      <c r="AG1061" t="b">
        <v>1</v>
      </c>
      <c r="AH1061" t="b">
        <v>0</v>
      </c>
      <c r="AI1061" t="str">
        <f ca="1">IF(OR(Table1[[#This Row],[is_active]]="FALSE",Table1[[#This Row],[Days_Since_Last_Purchase]]&gt;90),"Churned","Active")</f>
        <v>Active</v>
      </c>
    </row>
    <row r="1062" spans="1:35" x14ac:dyDescent="0.25">
      <c r="A1062" t="s">
        <v>1130</v>
      </c>
      <c r="B1062" s="1">
        <v>43873</v>
      </c>
      <c r="C1062" t="str">
        <f>TEXT(Table1[[#This Row],[signup_date]],"yyyy")</f>
        <v>2020</v>
      </c>
      <c r="D1062" t="str">
        <f>TEXT(Table1[[#This Row],[signup_date]],"mmm")</f>
        <v>Feb</v>
      </c>
      <c r="E1062" s="3">
        <v>45060</v>
      </c>
      <c r="F1062" s="3">
        <v>45503</v>
      </c>
      <c r="G1062" s="3" t="str">
        <f>TEXT(Table1[[#This Row],[last_purchase_date]],"yyyy")</f>
        <v>2024</v>
      </c>
      <c r="H1062" s="2">
        <f ca="1">IFERROR(TODAY()-Table1[[#This Row],[signup_date]]," - ")</f>
        <v>2107</v>
      </c>
      <c r="I1062" s="2">
        <f ca="1">IFERROR(TODAY()-Table1[[#This Row],[last_purchase_date]]," - ")</f>
        <v>477</v>
      </c>
      <c r="J1062" s="2">
        <f ca="1">IFERROR(1/Table1[[#This Row],[Days_Since_Last_Purchase]],0)</f>
        <v>2.0964360587002098E-3</v>
      </c>
      <c r="K1062" s="3" t="str">
        <f t="shared" si="32"/>
        <v>Has Purchased</v>
      </c>
      <c r="L1062">
        <v>3</v>
      </c>
      <c r="M1062">
        <v>54.52</v>
      </c>
      <c r="N1062">
        <v>18.170000000000002</v>
      </c>
      <c r="O1062">
        <v>24.73</v>
      </c>
      <c r="P1062" t="s">
        <v>47</v>
      </c>
      <c r="Q1062" t="s">
        <v>69</v>
      </c>
      <c r="R1062" t="s">
        <v>33</v>
      </c>
      <c r="S1062">
        <v>43</v>
      </c>
      <c r="T1062" t="s">
        <v>34</v>
      </c>
      <c r="U1062" t="s">
        <v>35</v>
      </c>
      <c r="V1062" t="s">
        <v>35</v>
      </c>
      <c r="W1062" t="s">
        <v>57</v>
      </c>
      <c r="X1062">
        <v>1</v>
      </c>
      <c r="Y1062">
        <v>0</v>
      </c>
      <c r="Z1062">
        <v>0</v>
      </c>
      <c r="AA1062">
        <v>0</v>
      </c>
      <c r="AB1062">
        <v>2</v>
      </c>
      <c r="AC1062" s="3">
        <v>45186</v>
      </c>
      <c r="AD1062" s="2" t="str">
        <f t="shared" si="33"/>
        <v>Contacted</v>
      </c>
      <c r="AE1062">
        <v>7</v>
      </c>
      <c r="AF1062" t="s">
        <v>73</v>
      </c>
      <c r="AG1062" t="b">
        <v>0</v>
      </c>
      <c r="AH1062" t="b">
        <v>1</v>
      </c>
      <c r="AI1062" t="str">
        <f ca="1">IF(OR(Table1[[#This Row],[is_active]]="FALSE",Table1[[#This Row],[Days_Since_Last_Purchase]]&gt;90),"Churned","Active")</f>
        <v>Churned</v>
      </c>
    </row>
    <row r="1063" spans="1:35" x14ac:dyDescent="0.25">
      <c r="A1063" t="s">
        <v>1131</v>
      </c>
      <c r="B1063" s="1">
        <v>45543</v>
      </c>
      <c r="C1063" t="str">
        <f>TEXT(Table1[[#This Row],[signup_date]],"yyyy")</f>
        <v>2024</v>
      </c>
      <c r="D1063" t="str">
        <f>TEXT(Table1[[#This Row],[signup_date]],"mmm")</f>
        <v>Sep</v>
      </c>
      <c r="E1063" s="3" t="s">
        <v>2542</v>
      </c>
      <c r="F1063" s="3" t="s">
        <v>2542</v>
      </c>
      <c r="G1063" s="3" t="str">
        <f>TEXT(Table1[[#This Row],[last_purchase_date]],"yyyy")</f>
        <v>-</v>
      </c>
      <c r="H1063" s="2">
        <f ca="1">IFERROR(TODAY()-Table1[[#This Row],[signup_date]]," - ")</f>
        <v>437</v>
      </c>
      <c r="I1063" s="2" t="str">
        <f ca="1">IFERROR(TODAY()-Table1[[#This Row],[last_purchase_date]]," - ")</f>
        <v xml:space="preserve"> - </v>
      </c>
      <c r="J1063" s="2">
        <f ca="1">IFERROR(1/Table1[[#This Row],[Days_Since_Last_Purchase]],0)</f>
        <v>0</v>
      </c>
      <c r="K1063" s="3" t="str">
        <f t="shared" si="32"/>
        <v>Never Purchase</v>
      </c>
      <c r="L1063">
        <v>0</v>
      </c>
      <c r="M1063">
        <v>0</v>
      </c>
      <c r="N1063">
        <v>0</v>
      </c>
      <c r="O1063">
        <v>0</v>
      </c>
      <c r="P1063" t="s">
        <v>47</v>
      </c>
      <c r="Q1063" t="s">
        <v>62</v>
      </c>
      <c r="R1063" t="s">
        <v>33</v>
      </c>
      <c r="S1063">
        <v>40</v>
      </c>
      <c r="T1063" t="s">
        <v>34</v>
      </c>
      <c r="U1063" t="s">
        <v>50</v>
      </c>
      <c r="V1063" t="s">
        <v>56</v>
      </c>
      <c r="W1063" t="s">
        <v>57</v>
      </c>
      <c r="X1063">
        <v>0</v>
      </c>
      <c r="Y1063">
        <v>0</v>
      </c>
      <c r="Z1063">
        <v>0</v>
      </c>
      <c r="AA1063">
        <v>0</v>
      </c>
      <c r="AB1063">
        <v>0</v>
      </c>
      <c r="AC1063" s="2" t="s">
        <v>2542</v>
      </c>
      <c r="AD1063" s="2" t="str">
        <f t="shared" si="33"/>
        <v>Never Contacted</v>
      </c>
      <c r="AE1063">
        <v>0</v>
      </c>
      <c r="AF1063" t="s">
        <v>52</v>
      </c>
      <c r="AG1063" t="b">
        <v>1</v>
      </c>
      <c r="AH1063" t="b">
        <v>0</v>
      </c>
      <c r="AI1063" t="str">
        <f ca="1">IF(OR(Table1[[#This Row],[is_active]]="FALSE",Table1[[#This Row],[Days_Since_Last_Purchase]]&gt;90),"Churned","Active")</f>
        <v>Churned</v>
      </c>
    </row>
    <row r="1064" spans="1:35" x14ac:dyDescent="0.25">
      <c r="A1064" t="s">
        <v>1132</v>
      </c>
      <c r="B1064" s="1">
        <v>45104</v>
      </c>
      <c r="C1064" t="str">
        <f>TEXT(Table1[[#This Row],[signup_date]],"yyyy")</f>
        <v>2023</v>
      </c>
      <c r="D1064" t="str">
        <f>TEXT(Table1[[#This Row],[signup_date]],"mmm")</f>
        <v>Jun</v>
      </c>
      <c r="E1064" s="3">
        <v>45297</v>
      </c>
      <c r="F1064" s="3">
        <v>45550</v>
      </c>
      <c r="G1064" s="3" t="str">
        <f>TEXT(Table1[[#This Row],[last_purchase_date]],"yyyy")</f>
        <v>2024</v>
      </c>
      <c r="H1064" s="2">
        <f ca="1">IFERROR(TODAY()-Table1[[#This Row],[signup_date]]," - ")</f>
        <v>876</v>
      </c>
      <c r="I1064" s="2">
        <f ca="1">IFERROR(TODAY()-Table1[[#This Row],[last_purchase_date]]," - ")</f>
        <v>430</v>
      </c>
      <c r="J1064" s="2">
        <f ca="1">IFERROR(1/Table1[[#This Row],[Days_Since_Last_Purchase]],0)</f>
        <v>2.3255813953488372E-3</v>
      </c>
      <c r="K1064" s="3" t="str">
        <f t="shared" si="32"/>
        <v>Has Purchased</v>
      </c>
      <c r="L1064">
        <v>2</v>
      </c>
      <c r="M1064">
        <v>75.319999999999993</v>
      </c>
      <c r="N1064">
        <v>37.659999999999997</v>
      </c>
      <c r="O1064">
        <v>1.51</v>
      </c>
      <c r="P1064" t="s">
        <v>65</v>
      </c>
      <c r="Q1064" t="s">
        <v>88</v>
      </c>
      <c r="R1064" t="s">
        <v>42</v>
      </c>
      <c r="S1064">
        <v>38</v>
      </c>
      <c r="T1064" t="s">
        <v>34</v>
      </c>
      <c r="U1064" t="s">
        <v>82</v>
      </c>
      <c r="V1064" t="s">
        <v>35</v>
      </c>
      <c r="W1064" t="s">
        <v>72</v>
      </c>
      <c r="X1064">
        <v>0</v>
      </c>
      <c r="Y1064">
        <v>0</v>
      </c>
      <c r="Z1064">
        <v>0</v>
      </c>
      <c r="AA1064">
        <v>0</v>
      </c>
      <c r="AB1064">
        <v>1</v>
      </c>
      <c r="AC1064" s="3">
        <v>45148</v>
      </c>
      <c r="AD1064" s="2" t="str">
        <f t="shared" si="33"/>
        <v>Contacted</v>
      </c>
      <c r="AE1064">
        <v>0</v>
      </c>
      <c r="AF1064" t="s">
        <v>52</v>
      </c>
      <c r="AG1064" t="b">
        <v>1</v>
      </c>
      <c r="AH1064" t="b">
        <v>1</v>
      </c>
      <c r="AI1064" t="str">
        <f ca="1">IF(OR(Table1[[#This Row],[is_active]]="FALSE",Table1[[#This Row],[Days_Since_Last_Purchase]]&gt;90),"Churned","Active")</f>
        <v>Churned</v>
      </c>
    </row>
    <row r="1065" spans="1:35" x14ac:dyDescent="0.25">
      <c r="A1065" t="s">
        <v>1133</v>
      </c>
      <c r="B1065" s="1">
        <v>44271</v>
      </c>
      <c r="C1065" t="str">
        <f>TEXT(Table1[[#This Row],[signup_date]],"yyyy")</f>
        <v>2021</v>
      </c>
      <c r="D1065" t="str">
        <f>TEXT(Table1[[#This Row],[signup_date]],"mmm")</f>
        <v>Mar</v>
      </c>
      <c r="E1065" s="3">
        <v>44810</v>
      </c>
      <c r="F1065" s="3">
        <v>45260</v>
      </c>
      <c r="G1065" s="3" t="str">
        <f>TEXT(Table1[[#This Row],[last_purchase_date]],"yyyy")</f>
        <v>2023</v>
      </c>
      <c r="H1065" s="2">
        <f ca="1">IFERROR(TODAY()-Table1[[#This Row],[signup_date]]," - ")</f>
        <v>1709</v>
      </c>
      <c r="I1065" s="2">
        <f ca="1">IFERROR(TODAY()-Table1[[#This Row],[last_purchase_date]]," - ")</f>
        <v>720</v>
      </c>
      <c r="J1065" s="2">
        <f ca="1">IFERROR(1/Table1[[#This Row],[Days_Since_Last_Purchase]],0)</f>
        <v>1.3888888888888889E-3</v>
      </c>
      <c r="K1065" s="3" t="str">
        <f t="shared" si="32"/>
        <v>Has Purchased</v>
      </c>
      <c r="L1065">
        <v>7</v>
      </c>
      <c r="M1065">
        <v>164.11</v>
      </c>
      <c r="N1065">
        <v>23.44</v>
      </c>
      <c r="O1065">
        <v>0</v>
      </c>
      <c r="P1065" t="s">
        <v>59</v>
      </c>
      <c r="Q1065" t="s">
        <v>95</v>
      </c>
      <c r="R1065" t="s">
        <v>33</v>
      </c>
      <c r="S1065">
        <v>16</v>
      </c>
      <c r="T1065" t="s">
        <v>49</v>
      </c>
      <c r="U1065" t="s">
        <v>55</v>
      </c>
      <c r="V1065" t="s">
        <v>67</v>
      </c>
      <c r="W1065" t="s">
        <v>57</v>
      </c>
      <c r="X1065">
        <v>0</v>
      </c>
      <c r="Y1065">
        <v>0</v>
      </c>
      <c r="Z1065">
        <v>1</v>
      </c>
      <c r="AA1065">
        <v>0</v>
      </c>
      <c r="AB1065">
        <v>3</v>
      </c>
      <c r="AC1065" s="3">
        <v>45494</v>
      </c>
      <c r="AD1065" s="2" t="str">
        <f t="shared" si="33"/>
        <v>Contacted</v>
      </c>
      <c r="AE1065">
        <v>0</v>
      </c>
      <c r="AF1065" t="s">
        <v>52</v>
      </c>
      <c r="AG1065" t="b">
        <v>1</v>
      </c>
      <c r="AH1065" t="b">
        <v>0</v>
      </c>
      <c r="AI1065" t="str">
        <f ca="1">IF(OR(Table1[[#This Row],[is_active]]="FALSE",Table1[[#This Row],[Days_Since_Last_Purchase]]&gt;90),"Churned","Active")</f>
        <v>Churned</v>
      </c>
    </row>
    <row r="1066" spans="1:35" x14ac:dyDescent="0.25">
      <c r="A1066" t="s">
        <v>1134</v>
      </c>
      <c r="B1066" s="1">
        <v>44697</v>
      </c>
      <c r="C1066" t="str">
        <f>TEXT(Table1[[#This Row],[signup_date]],"yyyy")</f>
        <v>2022</v>
      </c>
      <c r="D1066" t="str">
        <f>TEXT(Table1[[#This Row],[signup_date]],"mmm")</f>
        <v>May</v>
      </c>
      <c r="E1066" s="3">
        <v>45442</v>
      </c>
      <c r="F1066" s="3">
        <v>45742</v>
      </c>
      <c r="G1066" s="3" t="str">
        <f>TEXT(Table1[[#This Row],[last_purchase_date]],"yyyy")</f>
        <v>2025</v>
      </c>
      <c r="H1066" s="2">
        <f ca="1">IFERROR(TODAY()-Table1[[#This Row],[signup_date]]," - ")</f>
        <v>1283</v>
      </c>
      <c r="I1066" s="2">
        <f ca="1">IFERROR(TODAY()-Table1[[#This Row],[last_purchase_date]]," - ")</f>
        <v>238</v>
      </c>
      <c r="J1066" s="2">
        <f ca="1">IFERROR(1/Table1[[#This Row],[Days_Since_Last_Purchase]],0)</f>
        <v>4.2016806722689074E-3</v>
      </c>
      <c r="K1066" s="3" t="str">
        <f t="shared" si="32"/>
        <v>Has Purchased</v>
      </c>
      <c r="L1066">
        <v>4</v>
      </c>
      <c r="M1066">
        <v>149.31</v>
      </c>
      <c r="N1066">
        <v>37.33</v>
      </c>
      <c r="O1066">
        <v>41.17</v>
      </c>
      <c r="P1066" t="s">
        <v>59</v>
      </c>
      <c r="Q1066" t="s">
        <v>62</v>
      </c>
      <c r="R1066" t="s">
        <v>48</v>
      </c>
      <c r="S1066">
        <v>39</v>
      </c>
      <c r="T1066" t="s">
        <v>34</v>
      </c>
      <c r="U1066" t="s">
        <v>55</v>
      </c>
      <c r="V1066" t="s">
        <v>67</v>
      </c>
      <c r="W1066" t="s">
        <v>100</v>
      </c>
      <c r="X1066">
        <v>0</v>
      </c>
      <c r="Y1066">
        <v>0</v>
      </c>
      <c r="Z1066">
        <v>1</v>
      </c>
      <c r="AA1066">
        <v>1</v>
      </c>
      <c r="AB1066">
        <v>0</v>
      </c>
      <c r="AC1066" s="3">
        <v>44950</v>
      </c>
      <c r="AD1066" s="2" t="str">
        <f t="shared" si="33"/>
        <v>Contacted</v>
      </c>
      <c r="AE1066">
        <v>2</v>
      </c>
      <c r="AF1066" t="s">
        <v>38</v>
      </c>
      <c r="AG1066" t="b">
        <v>1</v>
      </c>
      <c r="AH1066" t="b">
        <v>0</v>
      </c>
      <c r="AI1066" t="str">
        <f ca="1">IF(OR(Table1[[#This Row],[is_active]]="FALSE",Table1[[#This Row],[Days_Since_Last_Purchase]]&gt;90),"Churned","Active")</f>
        <v>Churned</v>
      </c>
    </row>
    <row r="1067" spans="1:35" x14ac:dyDescent="0.25">
      <c r="A1067" t="s">
        <v>1135</v>
      </c>
      <c r="B1067" s="1">
        <v>45593</v>
      </c>
      <c r="C1067" t="str">
        <f>TEXT(Table1[[#This Row],[signup_date]],"yyyy")</f>
        <v>2024</v>
      </c>
      <c r="D1067" t="str">
        <f>TEXT(Table1[[#This Row],[signup_date]],"mmm")</f>
        <v>Oct</v>
      </c>
      <c r="E1067" s="3">
        <v>45755</v>
      </c>
      <c r="F1067" s="3">
        <v>45779</v>
      </c>
      <c r="G1067" s="3" t="str">
        <f>TEXT(Table1[[#This Row],[last_purchase_date]],"yyyy")</f>
        <v>2025</v>
      </c>
      <c r="H1067" s="2">
        <f ca="1">IFERROR(TODAY()-Table1[[#This Row],[signup_date]]," - ")</f>
        <v>387</v>
      </c>
      <c r="I1067" s="2">
        <f ca="1">IFERROR(TODAY()-Table1[[#This Row],[last_purchase_date]]," - ")</f>
        <v>201</v>
      </c>
      <c r="J1067" s="2">
        <f ca="1">IFERROR(1/Table1[[#This Row],[Days_Since_Last_Purchase]],0)</f>
        <v>4.9751243781094526E-3</v>
      </c>
      <c r="K1067" s="3" t="str">
        <f t="shared" si="32"/>
        <v>Has Purchased</v>
      </c>
      <c r="L1067">
        <v>1</v>
      </c>
      <c r="M1067">
        <v>49.12</v>
      </c>
      <c r="N1067">
        <v>49.12</v>
      </c>
      <c r="O1067">
        <v>17.73</v>
      </c>
      <c r="P1067" t="s">
        <v>59</v>
      </c>
      <c r="Q1067" t="s">
        <v>32</v>
      </c>
      <c r="R1067" t="s">
        <v>42</v>
      </c>
      <c r="S1067">
        <v>42</v>
      </c>
      <c r="T1067" t="s">
        <v>34</v>
      </c>
      <c r="U1067" t="s">
        <v>43</v>
      </c>
      <c r="V1067" t="s">
        <v>44</v>
      </c>
      <c r="W1067" t="s">
        <v>100</v>
      </c>
      <c r="X1067">
        <v>0</v>
      </c>
      <c r="Y1067">
        <v>0</v>
      </c>
      <c r="Z1067">
        <v>0</v>
      </c>
      <c r="AA1067">
        <v>0</v>
      </c>
      <c r="AB1067">
        <v>0</v>
      </c>
      <c r="AC1067" s="3">
        <v>45895</v>
      </c>
      <c r="AD1067" s="2" t="str">
        <f t="shared" si="33"/>
        <v>Contacted</v>
      </c>
      <c r="AE1067">
        <v>0</v>
      </c>
      <c r="AF1067" t="s">
        <v>73</v>
      </c>
      <c r="AG1067" t="b">
        <v>1</v>
      </c>
      <c r="AH1067" t="b">
        <v>0</v>
      </c>
      <c r="AI1067" t="str">
        <f ca="1">IF(OR(Table1[[#This Row],[is_active]]="FALSE",Table1[[#This Row],[Days_Since_Last_Purchase]]&gt;90),"Churned","Active")</f>
        <v>Churned</v>
      </c>
    </row>
    <row r="1068" spans="1:35" x14ac:dyDescent="0.25">
      <c r="A1068" t="s">
        <v>1136</v>
      </c>
      <c r="B1068" s="1">
        <v>44889</v>
      </c>
      <c r="C1068" t="str">
        <f>TEXT(Table1[[#This Row],[signup_date]],"yyyy")</f>
        <v>2022</v>
      </c>
      <c r="D1068" t="str">
        <f>TEXT(Table1[[#This Row],[signup_date]],"mmm")</f>
        <v>Nov</v>
      </c>
      <c r="E1068" s="3">
        <v>45819</v>
      </c>
      <c r="F1068" s="3">
        <v>45933</v>
      </c>
      <c r="G1068" s="3" t="str">
        <f>TEXT(Table1[[#This Row],[last_purchase_date]],"yyyy")</f>
        <v>2025</v>
      </c>
      <c r="H1068" s="2">
        <f ca="1">IFERROR(TODAY()-Table1[[#This Row],[signup_date]]," - ")</f>
        <v>1091</v>
      </c>
      <c r="I1068" s="2">
        <f ca="1">IFERROR(TODAY()-Table1[[#This Row],[last_purchase_date]]," - ")</f>
        <v>47</v>
      </c>
      <c r="J1068" s="2">
        <f ca="1">IFERROR(1/Table1[[#This Row],[Days_Since_Last_Purchase]],0)</f>
        <v>2.1276595744680851E-2</v>
      </c>
      <c r="K1068" s="3" t="str">
        <f t="shared" si="32"/>
        <v>Has Purchased</v>
      </c>
      <c r="L1068">
        <v>1</v>
      </c>
      <c r="M1068">
        <v>133.4</v>
      </c>
      <c r="N1068">
        <v>133.4</v>
      </c>
      <c r="O1068">
        <v>106.03</v>
      </c>
      <c r="P1068" t="s">
        <v>40</v>
      </c>
      <c r="Q1068" t="s">
        <v>104</v>
      </c>
      <c r="R1068" t="s">
        <v>42</v>
      </c>
      <c r="S1068">
        <v>22</v>
      </c>
      <c r="T1068" t="s">
        <v>70</v>
      </c>
      <c r="U1068" t="s">
        <v>82</v>
      </c>
      <c r="V1068" t="s">
        <v>56</v>
      </c>
      <c r="W1068" t="s">
        <v>96</v>
      </c>
      <c r="X1068">
        <v>0</v>
      </c>
      <c r="Y1068">
        <v>0</v>
      </c>
      <c r="Z1068">
        <v>0</v>
      </c>
      <c r="AA1068">
        <v>0</v>
      </c>
      <c r="AB1068">
        <v>0</v>
      </c>
      <c r="AC1068" s="3">
        <v>45271</v>
      </c>
      <c r="AD1068" s="2" t="str">
        <f t="shared" si="33"/>
        <v>Contacted</v>
      </c>
      <c r="AE1068">
        <v>0</v>
      </c>
      <c r="AF1068" t="s">
        <v>52</v>
      </c>
      <c r="AG1068" t="b">
        <v>1</v>
      </c>
      <c r="AH1068" t="b">
        <v>0</v>
      </c>
      <c r="AI1068" t="str">
        <f ca="1">IF(OR(Table1[[#This Row],[is_active]]="FALSE",Table1[[#This Row],[Days_Since_Last_Purchase]]&gt;90),"Churned","Active")</f>
        <v>Active</v>
      </c>
    </row>
    <row r="1069" spans="1:35" x14ac:dyDescent="0.25">
      <c r="A1069" t="s">
        <v>1137</v>
      </c>
      <c r="B1069" s="1">
        <v>44666</v>
      </c>
      <c r="C1069" t="str">
        <f>TEXT(Table1[[#This Row],[signup_date]],"yyyy")</f>
        <v>2022</v>
      </c>
      <c r="D1069" t="str">
        <f>TEXT(Table1[[#This Row],[signup_date]],"mmm")</f>
        <v>Apr</v>
      </c>
      <c r="E1069" s="3">
        <v>45681</v>
      </c>
      <c r="F1069" s="3">
        <v>45824</v>
      </c>
      <c r="G1069" s="3" t="str">
        <f>TEXT(Table1[[#This Row],[last_purchase_date]],"yyyy")</f>
        <v>2025</v>
      </c>
      <c r="H1069" s="2">
        <f ca="1">IFERROR(TODAY()-Table1[[#This Row],[signup_date]]," - ")</f>
        <v>1314</v>
      </c>
      <c r="I1069" s="2">
        <f ca="1">IFERROR(TODAY()-Table1[[#This Row],[last_purchase_date]]," - ")</f>
        <v>156</v>
      </c>
      <c r="J1069" s="2">
        <f ca="1">IFERROR(1/Table1[[#This Row],[Days_Since_Last_Purchase]],0)</f>
        <v>6.41025641025641E-3</v>
      </c>
      <c r="K1069" s="3" t="str">
        <f t="shared" si="32"/>
        <v>Has Purchased</v>
      </c>
      <c r="L1069">
        <v>5</v>
      </c>
      <c r="M1069">
        <v>207.54</v>
      </c>
      <c r="N1069">
        <v>41.51</v>
      </c>
      <c r="O1069">
        <v>106.86</v>
      </c>
      <c r="P1069" t="s">
        <v>59</v>
      </c>
      <c r="Q1069" t="s">
        <v>60</v>
      </c>
      <c r="R1069" t="s">
        <v>48</v>
      </c>
      <c r="S1069">
        <v>39</v>
      </c>
      <c r="T1069" t="s">
        <v>34</v>
      </c>
      <c r="U1069" t="s">
        <v>43</v>
      </c>
      <c r="V1069" t="s">
        <v>67</v>
      </c>
      <c r="W1069" t="s">
        <v>45</v>
      </c>
      <c r="X1069">
        <v>0</v>
      </c>
      <c r="Y1069">
        <v>0</v>
      </c>
      <c r="Z1069">
        <v>0</v>
      </c>
      <c r="AA1069">
        <v>0</v>
      </c>
      <c r="AB1069">
        <v>0</v>
      </c>
      <c r="AC1069" s="3">
        <v>44765</v>
      </c>
      <c r="AD1069" s="2" t="str">
        <f t="shared" si="33"/>
        <v>Contacted</v>
      </c>
      <c r="AE1069">
        <v>3</v>
      </c>
      <c r="AF1069" t="s">
        <v>73</v>
      </c>
      <c r="AG1069" t="b">
        <v>0</v>
      </c>
      <c r="AH1069" t="b">
        <v>0</v>
      </c>
      <c r="AI1069" t="str">
        <f ca="1">IF(OR(Table1[[#This Row],[is_active]]="FALSE",Table1[[#This Row],[Days_Since_Last_Purchase]]&gt;90),"Churned","Active")</f>
        <v>Churned</v>
      </c>
    </row>
    <row r="1070" spans="1:35" x14ac:dyDescent="0.25">
      <c r="A1070" t="s">
        <v>1138</v>
      </c>
      <c r="B1070" s="1">
        <v>45129</v>
      </c>
      <c r="C1070" t="str">
        <f>TEXT(Table1[[#This Row],[signup_date]],"yyyy")</f>
        <v>2023</v>
      </c>
      <c r="D1070" t="str">
        <f>TEXT(Table1[[#This Row],[signup_date]],"mmm")</f>
        <v>Jul</v>
      </c>
      <c r="E1070" s="3">
        <v>45888</v>
      </c>
      <c r="F1070" s="3">
        <v>45913</v>
      </c>
      <c r="G1070" s="3" t="str">
        <f>TEXT(Table1[[#This Row],[last_purchase_date]],"yyyy")</f>
        <v>2025</v>
      </c>
      <c r="H1070" s="2">
        <f ca="1">IFERROR(TODAY()-Table1[[#This Row],[signup_date]]," - ")</f>
        <v>851</v>
      </c>
      <c r="I1070" s="2">
        <f ca="1">IFERROR(TODAY()-Table1[[#This Row],[last_purchase_date]]," - ")</f>
        <v>67</v>
      </c>
      <c r="J1070" s="2">
        <f ca="1">IFERROR(1/Table1[[#This Row],[Days_Since_Last_Purchase]],0)</f>
        <v>1.4925373134328358E-2</v>
      </c>
      <c r="K1070" s="3" t="str">
        <f t="shared" si="32"/>
        <v>Has Purchased</v>
      </c>
      <c r="L1070">
        <v>2</v>
      </c>
      <c r="M1070">
        <v>72.62</v>
      </c>
      <c r="N1070">
        <v>36.31</v>
      </c>
      <c r="O1070">
        <v>0</v>
      </c>
      <c r="P1070" t="s">
        <v>87</v>
      </c>
      <c r="Q1070" t="s">
        <v>69</v>
      </c>
      <c r="R1070" t="s">
        <v>48</v>
      </c>
      <c r="S1070">
        <v>43</v>
      </c>
      <c r="T1070" t="s">
        <v>34</v>
      </c>
      <c r="U1070" t="s">
        <v>66</v>
      </c>
      <c r="V1070" t="s">
        <v>67</v>
      </c>
      <c r="W1070" t="s">
        <v>57</v>
      </c>
      <c r="X1070">
        <v>1</v>
      </c>
      <c r="Y1070">
        <v>1</v>
      </c>
      <c r="Z1070">
        <v>0</v>
      </c>
      <c r="AA1070">
        <v>0</v>
      </c>
      <c r="AB1070">
        <v>1</v>
      </c>
      <c r="AC1070" s="3">
        <v>45820</v>
      </c>
      <c r="AD1070" s="2" t="str">
        <f t="shared" si="33"/>
        <v>Contacted</v>
      </c>
      <c r="AE1070">
        <v>0</v>
      </c>
      <c r="AF1070" t="s">
        <v>38</v>
      </c>
      <c r="AG1070" t="b">
        <v>1</v>
      </c>
      <c r="AH1070" t="b">
        <v>0</v>
      </c>
      <c r="AI1070" t="str">
        <f ca="1">IF(OR(Table1[[#This Row],[is_active]]="FALSE",Table1[[#This Row],[Days_Since_Last_Purchase]]&gt;90),"Churned","Active")</f>
        <v>Active</v>
      </c>
    </row>
    <row r="1071" spans="1:35" x14ac:dyDescent="0.25">
      <c r="A1071" t="s">
        <v>1139</v>
      </c>
      <c r="B1071" s="1">
        <v>44187</v>
      </c>
      <c r="C1071" t="str">
        <f>TEXT(Table1[[#This Row],[signup_date]],"yyyy")</f>
        <v>2020</v>
      </c>
      <c r="D1071" t="str">
        <f>TEXT(Table1[[#This Row],[signup_date]],"mmm")</f>
        <v>Dec</v>
      </c>
      <c r="E1071" s="3">
        <v>44863</v>
      </c>
      <c r="F1071" s="3">
        <v>45140</v>
      </c>
      <c r="G1071" s="3" t="str">
        <f>TEXT(Table1[[#This Row],[last_purchase_date]],"yyyy")</f>
        <v>2023</v>
      </c>
      <c r="H1071" s="2">
        <f ca="1">IFERROR(TODAY()-Table1[[#This Row],[signup_date]]," - ")</f>
        <v>1793</v>
      </c>
      <c r="I1071" s="2">
        <f ca="1">IFERROR(TODAY()-Table1[[#This Row],[last_purchase_date]]," - ")</f>
        <v>840</v>
      </c>
      <c r="J1071" s="2">
        <f ca="1">IFERROR(1/Table1[[#This Row],[Days_Since_Last_Purchase]],0)</f>
        <v>1.1904761904761906E-3</v>
      </c>
      <c r="K1071" s="3" t="str">
        <f t="shared" si="32"/>
        <v>Has Purchased</v>
      </c>
      <c r="L1071">
        <v>4</v>
      </c>
      <c r="M1071">
        <v>224.34</v>
      </c>
      <c r="N1071">
        <v>56.09</v>
      </c>
      <c r="O1071">
        <v>44.39</v>
      </c>
      <c r="P1071" t="s">
        <v>40</v>
      </c>
      <c r="Q1071" t="s">
        <v>32</v>
      </c>
      <c r="R1071" t="s">
        <v>33</v>
      </c>
      <c r="S1071">
        <v>44</v>
      </c>
      <c r="T1071" t="s">
        <v>34</v>
      </c>
      <c r="U1071" t="s">
        <v>50</v>
      </c>
      <c r="V1071" t="s">
        <v>56</v>
      </c>
      <c r="W1071" t="s">
        <v>72</v>
      </c>
      <c r="X1071">
        <v>0</v>
      </c>
      <c r="Y1071">
        <v>0</v>
      </c>
      <c r="Z1071">
        <v>1</v>
      </c>
      <c r="AA1071">
        <v>0</v>
      </c>
      <c r="AB1071">
        <v>1</v>
      </c>
      <c r="AC1071" s="3">
        <v>44198</v>
      </c>
      <c r="AD1071" s="2" t="str">
        <f t="shared" si="33"/>
        <v>Contacted</v>
      </c>
      <c r="AE1071">
        <v>0</v>
      </c>
      <c r="AF1071" t="s">
        <v>73</v>
      </c>
      <c r="AG1071" t="b">
        <v>1</v>
      </c>
      <c r="AH1071" t="b">
        <v>0</v>
      </c>
      <c r="AI1071" t="str">
        <f ca="1">IF(OR(Table1[[#This Row],[is_active]]="FALSE",Table1[[#This Row],[Days_Since_Last_Purchase]]&gt;90),"Churned","Active")</f>
        <v>Churned</v>
      </c>
    </row>
    <row r="1072" spans="1:35" x14ac:dyDescent="0.25">
      <c r="A1072" t="s">
        <v>1140</v>
      </c>
      <c r="B1072" s="1">
        <v>44203</v>
      </c>
      <c r="C1072" t="str">
        <f>TEXT(Table1[[#This Row],[signup_date]],"yyyy")</f>
        <v>2021</v>
      </c>
      <c r="D1072" t="str">
        <f>TEXT(Table1[[#This Row],[signup_date]],"mmm")</f>
        <v>Jan</v>
      </c>
      <c r="E1072" s="3">
        <v>45018</v>
      </c>
      <c r="F1072" s="3">
        <v>45800</v>
      </c>
      <c r="G1072" s="3" t="str">
        <f>TEXT(Table1[[#This Row],[last_purchase_date]],"yyyy")</f>
        <v>2025</v>
      </c>
      <c r="H1072" s="2">
        <f ca="1">IFERROR(TODAY()-Table1[[#This Row],[signup_date]]," - ")</f>
        <v>1777</v>
      </c>
      <c r="I1072" s="2">
        <f ca="1">IFERROR(TODAY()-Table1[[#This Row],[last_purchase_date]]," - ")</f>
        <v>180</v>
      </c>
      <c r="J1072" s="2">
        <f ca="1">IFERROR(1/Table1[[#This Row],[Days_Since_Last_Purchase]],0)</f>
        <v>5.5555555555555558E-3</v>
      </c>
      <c r="K1072" s="3" t="str">
        <f t="shared" si="32"/>
        <v>Has Purchased</v>
      </c>
      <c r="L1072">
        <v>4</v>
      </c>
      <c r="M1072">
        <v>125.28</v>
      </c>
      <c r="N1072">
        <v>31.32</v>
      </c>
      <c r="O1072">
        <v>61.79</v>
      </c>
      <c r="P1072" t="s">
        <v>59</v>
      </c>
      <c r="Q1072" t="s">
        <v>95</v>
      </c>
      <c r="R1072" t="s">
        <v>33</v>
      </c>
      <c r="S1072">
        <v>43</v>
      </c>
      <c r="T1072" t="s">
        <v>34</v>
      </c>
      <c r="U1072" t="s">
        <v>90</v>
      </c>
      <c r="V1072" t="s">
        <v>67</v>
      </c>
      <c r="W1072" t="s">
        <v>100</v>
      </c>
      <c r="X1072">
        <v>1</v>
      </c>
      <c r="Y1072">
        <v>0</v>
      </c>
      <c r="Z1072">
        <v>0</v>
      </c>
      <c r="AA1072">
        <v>0</v>
      </c>
      <c r="AB1072">
        <v>3</v>
      </c>
      <c r="AC1072" s="3">
        <v>45339</v>
      </c>
      <c r="AD1072" s="2" t="str">
        <f t="shared" si="33"/>
        <v>Contacted</v>
      </c>
      <c r="AE1072">
        <v>0</v>
      </c>
      <c r="AF1072" t="s">
        <v>73</v>
      </c>
      <c r="AG1072" t="b">
        <v>1</v>
      </c>
      <c r="AH1072" t="b">
        <v>0</v>
      </c>
      <c r="AI1072" t="str">
        <f ca="1">IF(OR(Table1[[#This Row],[is_active]]="FALSE",Table1[[#This Row],[Days_Since_Last_Purchase]]&gt;90),"Churned","Active")</f>
        <v>Churned</v>
      </c>
    </row>
    <row r="1073" spans="1:35" x14ac:dyDescent="0.25">
      <c r="A1073" t="s">
        <v>1141</v>
      </c>
      <c r="B1073" s="1">
        <v>45399</v>
      </c>
      <c r="C1073" t="str">
        <f>TEXT(Table1[[#This Row],[signup_date]],"yyyy")</f>
        <v>2024</v>
      </c>
      <c r="D1073" t="str">
        <f>TEXT(Table1[[#This Row],[signup_date]],"mmm")</f>
        <v>Apr</v>
      </c>
      <c r="E1073" s="3">
        <v>45466</v>
      </c>
      <c r="F1073" s="3">
        <v>45651</v>
      </c>
      <c r="G1073" s="3" t="str">
        <f>TEXT(Table1[[#This Row],[last_purchase_date]],"yyyy")</f>
        <v>2024</v>
      </c>
      <c r="H1073" s="2">
        <f ca="1">IFERROR(TODAY()-Table1[[#This Row],[signup_date]]," - ")</f>
        <v>581</v>
      </c>
      <c r="I1073" s="2">
        <f ca="1">IFERROR(TODAY()-Table1[[#This Row],[last_purchase_date]]," - ")</f>
        <v>329</v>
      </c>
      <c r="J1073" s="2">
        <f ca="1">IFERROR(1/Table1[[#This Row],[Days_Since_Last_Purchase]],0)</f>
        <v>3.0395136778115501E-3</v>
      </c>
      <c r="K1073" s="3" t="str">
        <f t="shared" si="32"/>
        <v>Has Purchased</v>
      </c>
      <c r="L1073">
        <v>5</v>
      </c>
      <c r="M1073">
        <v>267.94</v>
      </c>
      <c r="N1073">
        <v>53.59</v>
      </c>
      <c r="O1073">
        <v>42.62</v>
      </c>
      <c r="P1073" t="s">
        <v>87</v>
      </c>
      <c r="Q1073" t="s">
        <v>54</v>
      </c>
      <c r="R1073" t="s">
        <v>48</v>
      </c>
      <c r="S1073">
        <v>30</v>
      </c>
      <c r="T1073" t="s">
        <v>70</v>
      </c>
      <c r="U1073" t="s">
        <v>50</v>
      </c>
      <c r="V1073" t="s">
        <v>44</v>
      </c>
      <c r="W1073" t="s">
        <v>72</v>
      </c>
      <c r="X1073">
        <v>0</v>
      </c>
      <c r="Y1073">
        <v>0</v>
      </c>
      <c r="Z1073">
        <v>0</v>
      </c>
      <c r="AA1073">
        <v>0</v>
      </c>
      <c r="AB1073">
        <v>4</v>
      </c>
      <c r="AC1073" s="3">
        <v>45562</v>
      </c>
      <c r="AD1073" s="2" t="str">
        <f t="shared" si="33"/>
        <v>Contacted</v>
      </c>
      <c r="AE1073">
        <v>2</v>
      </c>
      <c r="AF1073" t="s">
        <v>73</v>
      </c>
      <c r="AG1073" t="b">
        <v>0</v>
      </c>
      <c r="AH1073" t="b">
        <v>1</v>
      </c>
      <c r="AI1073" t="str">
        <f ca="1">IF(OR(Table1[[#This Row],[is_active]]="FALSE",Table1[[#This Row],[Days_Since_Last_Purchase]]&gt;90),"Churned","Active")</f>
        <v>Churned</v>
      </c>
    </row>
    <row r="1074" spans="1:35" x14ac:dyDescent="0.25">
      <c r="A1074" t="s">
        <v>1142</v>
      </c>
      <c r="B1074" s="1">
        <v>44948</v>
      </c>
      <c r="C1074" t="str">
        <f>TEXT(Table1[[#This Row],[signup_date]],"yyyy")</f>
        <v>2023</v>
      </c>
      <c r="D1074" t="str">
        <f>TEXT(Table1[[#This Row],[signup_date]],"mmm")</f>
        <v>Jan</v>
      </c>
      <c r="E1074" s="3">
        <v>45667</v>
      </c>
      <c r="F1074" s="3">
        <v>45889</v>
      </c>
      <c r="G1074" s="3" t="str">
        <f>TEXT(Table1[[#This Row],[last_purchase_date]],"yyyy")</f>
        <v>2025</v>
      </c>
      <c r="H1074" s="2">
        <f ca="1">IFERROR(TODAY()-Table1[[#This Row],[signup_date]]," - ")</f>
        <v>1032</v>
      </c>
      <c r="I1074" s="2">
        <f ca="1">IFERROR(TODAY()-Table1[[#This Row],[last_purchase_date]]," - ")</f>
        <v>91</v>
      </c>
      <c r="J1074" s="2">
        <f ca="1">IFERROR(1/Table1[[#This Row],[Days_Since_Last_Purchase]],0)</f>
        <v>1.098901098901099E-2</v>
      </c>
      <c r="K1074" s="3" t="str">
        <f t="shared" si="32"/>
        <v>Has Purchased</v>
      </c>
      <c r="L1074">
        <v>4</v>
      </c>
      <c r="M1074">
        <v>389.08</v>
      </c>
      <c r="N1074">
        <v>97.27</v>
      </c>
      <c r="O1074">
        <v>45.15</v>
      </c>
      <c r="P1074" t="s">
        <v>47</v>
      </c>
      <c r="Q1074" t="s">
        <v>60</v>
      </c>
      <c r="R1074" t="s">
        <v>42</v>
      </c>
      <c r="S1074">
        <v>32</v>
      </c>
      <c r="T1074" t="s">
        <v>34</v>
      </c>
      <c r="U1074" t="s">
        <v>50</v>
      </c>
      <c r="V1074" t="s">
        <v>63</v>
      </c>
      <c r="W1074" t="s">
        <v>45</v>
      </c>
      <c r="X1074">
        <v>0</v>
      </c>
      <c r="Y1074">
        <v>0</v>
      </c>
      <c r="Z1074">
        <v>0</v>
      </c>
      <c r="AA1074">
        <v>0</v>
      </c>
      <c r="AB1074">
        <v>0</v>
      </c>
      <c r="AC1074" s="3">
        <v>45497</v>
      </c>
      <c r="AD1074" s="2" t="str">
        <f t="shared" si="33"/>
        <v>Contacted</v>
      </c>
      <c r="AE1074">
        <v>8</v>
      </c>
      <c r="AF1074" t="s">
        <v>38</v>
      </c>
      <c r="AG1074" t="b">
        <v>1</v>
      </c>
      <c r="AH1074" t="b">
        <v>0</v>
      </c>
      <c r="AI1074" t="str">
        <f ca="1">IF(OR(Table1[[#This Row],[is_active]]="FALSE",Table1[[#This Row],[Days_Since_Last_Purchase]]&gt;90),"Churned","Active")</f>
        <v>Churned</v>
      </c>
    </row>
    <row r="1075" spans="1:35" x14ac:dyDescent="0.25">
      <c r="A1075" t="s">
        <v>657</v>
      </c>
      <c r="B1075" s="1">
        <v>43955</v>
      </c>
      <c r="C1075" t="str">
        <f>TEXT(Table1[[#This Row],[signup_date]],"yyyy")</f>
        <v>2020</v>
      </c>
      <c r="D1075" t="str">
        <f>TEXT(Table1[[#This Row],[signup_date]],"mmm")</f>
        <v>May</v>
      </c>
      <c r="E1075" s="3" t="s">
        <v>2542</v>
      </c>
      <c r="F1075" s="3" t="s">
        <v>2542</v>
      </c>
      <c r="G1075" s="3" t="str">
        <f>TEXT(Table1[[#This Row],[last_purchase_date]],"yyyy")</f>
        <v>-</v>
      </c>
      <c r="H1075" s="2">
        <f ca="1">IFERROR(TODAY()-Table1[[#This Row],[signup_date]]," - ")</f>
        <v>2025</v>
      </c>
      <c r="I1075" s="2" t="str">
        <f ca="1">IFERROR(TODAY()-Table1[[#This Row],[last_purchase_date]]," - ")</f>
        <v xml:space="preserve"> - </v>
      </c>
      <c r="J1075" s="2">
        <f ca="1">IFERROR(1/Table1[[#This Row],[Days_Since_Last_Purchase]],0)</f>
        <v>0</v>
      </c>
      <c r="K1075" s="3" t="str">
        <f t="shared" si="32"/>
        <v>Never Purchase</v>
      </c>
      <c r="L1075">
        <v>0</v>
      </c>
      <c r="M1075">
        <v>0</v>
      </c>
      <c r="N1075">
        <v>0</v>
      </c>
      <c r="O1075">
        <v>0</v>
      </c>
      <c r="P1075" t="s">
        <v>87</v>
      </c>
      <c r="Q1075" t="s">
        <v>32</v>
      </c>
      <c r="R1075" t="s">
        <v>33</v>
      </c>
      <c r="S1075">
        <v>0</v>
      </c>
      <c r="T1075" t="s">
        <v>80</v>
      </c>
      <c r="U1075" t="s">
        <v>82</v>
      </c>
      <c r="V1075" t="s">
        <v>35</v>
      </c>
      <c r="W1075" t="s">
        <v>96</v>
      </c>
      <c r="X1075">
        <v>1</v>
      </c>
      <c r="Y1075">
        <v>0</v>
      </c>
      <c r="Z1075">
        <v>0</v>
      </c>
      <c r="AA1075">
        <v>0</v>
      </c>
      <c r="AB1075">
        <v>0</v>
      </c>
      <c r="AC1075" s="2" t="s">
        <v>2542</v>
      </c>
      <c r="AD1075" s="2" t="str">
        <f t="shared" si="33"/>
        <v>Never Contacted</v>
      </c>
      <c r="AE1075">
        <v>4</v>
      </c>
      <c r="AF1075" t="s">
        <v>52</v>
      </c>
      <c r="AG1075" t="b">
        <v>1</v>
      </c>
      <c r="AH1075" t="b">
        <v>1</v>
      </c>
      <c r="AI1075" t="str">
        <f ca="1">IF(OR(Table1[[#This Row],[is_active]]="FALSE",Table1[[#This Row],[Days_Since_Last_Purchase]]&gt;90),"Churned","Active")</f>
        <v>Churned</v>
      </c>
    </row>
    <row r="1076" spans="1:35" x14ac:dyDescent="0.25">
      <c r="A1076" t="s">
        <v>1143</v>
      </c>
      <c r="B1076" s="1">
        <v>44097</v>
      </c>
      <c r="C1076" t="str">
        <f>TEXT(Table1[[#This Row],[signup_date]],"yyyy")</f>
        <v>2020</v>
      </c>
      <c r="D1076" t="str">
        <f>TEXT(Table1[[#This Row],[signup_date]],"mmm")</f>
        <v>Sep</v>
      </c>
      <c r="E1076" s="3">
        <v>44647</v>
      </c>
      <c r="F1076" s="3">
        <v>45696</v>
      </c>
      <c r="G1076" s="3" t="str">
        <f>TEXT(Table1[[#This Row],[last_purchase_date]],"yyyy")</f>
        <v>2025</v>
      </c>
      <c r="H1076" s="2">
        <f ca="1">IFERROR(TODAY()-Table1[[#This Row],[signup_date]]," - ")</f>
        <v>1883</v>
      </c>
      <c r="I1076" s="2">
        <f ca="1">IFERROR(TODAY()-Table1[[#This Row],[last_purchase_date]]," - ")</f>
        <v>284</v>
      </c>
      <c r="J1076" s="2">
        <f ca="1">IFERROR(1/Table1[[#This Row],[Days_Since_Last_Purchase]],0)</f>
        <v>3.5211267605633804E-3</v>
      </c>
      <c r="K1076" s="3" t="str">
        <f t="shared" si="32"/>
        <v>Has Purchased</v>
      </c>
      <c r="L1076">
        <v>2</v>
      </c>
      <c r="M1076">
        <v>2.29</v>
      </c>
      <c r="N1076">
        <v>1.1499999999999999</v>
      </c>
      <c r="O1076">
        <v>0.92</v>
      </c>
      <c r="P1076" t="s">
        <v>47</v>
      </c>
      <c r="Q1076" t="s">
        <v>32</v>
      </c>
      <c r="R1076" t="s">
        <v>48</v>
      </c>
      <c r="S1076">
        <v>33</v>
      </c>
      <c r="T1076" t="s">
        <v>34</v>
      </c>
      <c r="U1076" t="s">
        <v>66</v>
      </c>
      <c r="V1076" t="s">
        <v>63</v>
      </c>
      <c r="W1076" t="s">
        <v>85</v>
      </c>
      <c r="X1076">
        <v>0</v>
      </c>
      <c r="Y1076">
        <v>0</v>
      </c>
      <c r="Z1076">
        <v>0</v>
      </c>
      <c r="AA1076">
        <v>0</v>
      </c>
      <c r="AB1076">
        <v>1</v>
      </c>
      <c r="AC1076" s="3">
        <v>45510</v>
      </c>
      <c r="AD1076" s="2" t="str">
        <f t="shared" si="33"/>
        <v>Contacted</v>
      </c>
      <c r="AE1076">
        <v>4</v>
      </c>
      <c r="AF1076" t="s">
        <v>52</v>
      </c>
      <c r="AG1076" t="b">
        <v>1</v>
      </c>
      <c r="AH1076" t="b">
        <v>0</v>
      </c>
      <c r="AI1076" t="str">
        <f ca="1">IF(OR(Table1[[#This Row],[is_active]]="FALSE",Table1[[#This Row],[Days_Since_Last_Purchase]]&gt;90),"Churned","Active")</f>
        <v>Churned</v>
      </c>
    </row>
    <row r="1077" spans="1:35" x14ac:dyDescent="0.25">
      <c r="A1077" t="s">
        <v>1144</v>
      </c>
      <c r="B1077" s="1">
        <v>44431</v>
      </c>
      <c r="C1077" t="str">
        <f>TEXT(Table1[[#This Row],[signup_date]],"yyyy")</f>
        <v>2021</v>
      </c>
      <c r="D1077" t="str">
        <f>TEXT(Table1[[#This Row],[signup_date]],"mmm")</f>
        <v>Aug</v>
      </c>
      <c r="E1077" s="3">
        <v>44679</v>
      </c>
      <c r="F1077" s="3">
        <v>45520</v>
      </c>
      <c r="G1077" s="3" t="str">
        <f>TEXT(Table1[[#This Row],[last_purchase_date]],"yyyy")</f>
        <v>2024</v>
      </c>
      <c r="H1077" s="2">
        <f ca="1">IFERROR(TODAY()-Table1[[#This Row],[signup_date]]," - ")</f>
        <v>1549</v>
      </c>
      <c r="I1077" s="2">
        <f ca="1">IFERROR(TODAY()-Table1[[#This Row],[last_purchase_date]]," - ")</f>
        <v>460</v>
      </c>
      <c r="J1077" s="2">
        <f ca="1">IFERROR(1/Table1[[#This Row],[Days_Since_Last_Purchase]],0)</f>
        <v>2.1739130434782609E-3</v>
      </c>
      <c r="K1077" s="3" t="str">
        <f t="shared" si="32"/>
        <v>Has Purchased</v>
      </c>
      <c r="L1077">
        <v>1</v>
      </c>
      <c r="M1077">
        <v>46.46</v>
      </c>
      <c r="N1077">
        <v>46.46</v>
      </c>
      <c r="O1077">
        <v>27.34</v>
      </c>
      <c r="P1077" t="s">
        <v>65</v>
      </c>
      <c r="Q1077" t="s">
        <v>76</v>
      </c>
      <c r="R1077" t="s">
        <v>48</v>
      </c>
      <c r="S1077">
        <v>25</v>
      </c>
      <c r="T1077" t="s">
        <v>70</v>
      </c>
      <c r="U1077" t="s">
        <v>43</v>
      </c>
      <c r="V1077" t="s">
        <v>44</v>
      </c>
      <c r="W1077" t="s">
        <v>100</v>
      </c>
      <c r="X1077">
        <v>0</v>
      </c>
      <c r="Y1077">
        <v>0</v>
      </c>
      <c r="Z1077">
        <v>0</v>
      </c>
      <c r="AA1077">
        <v>0</v>
      </c>
      <c r="AB1077">
        <v>0</v>
      </c>
      <c r="AC1077" s="3">
        <v>45476</v>
      </c>
      <c r="AD1077" s="2" t="str">
        <f t="shared" si="33"/>
        <v>Contacted</v>
      </c>
      <c r="AE1077">
        <v>0</v>
      </c>
      <c r="AF1077" t="s">
        <v>52</v>
      </c>
      <c r="AG1077" t="b">
        <v>0</v>
      </c>
      <c r="AH1077" t="b">
        <v>0</v>
      </c>
      <c r="AI1077" t="str">
        <f ca="1">IF(OR(Table1[[#This Row],[is_active]]="FALSE",Table1[[#This Row],[Days_Since_Last_Purchase]]&gt;90),"Churned","Active")</f>
        <v>Churned</v>
      </c>
    </row>
    <row r="1078" spans="1:35" x14ac:dyDescent="0.25">
      <c r="A1078" t="s">
        <v>1145</v>
      </c>
      <c r="B1078" s="1">
        <v>44372</v>
      </c>
      <c r="C1078" t="str">
        <f>TEXT(Table1[[#This Row],[signup_date]],"yyyy")</f>
        <v>2021</v>
      </c>
      <c r="D1078" t="str">
        <f>TEXT(Table1[[#This Row],[signup_date]],"mmm")</f>
        <v>Jun</v>
      </c>
      <c r="E1078" s="3">
        <v>45591</v>
      </c>
      <c r="F1078" s="3">
        <v>45819</v>
      </c>
      <c r="G1078" s="3" t="str">
        <f>TEXT(Table1[[#This Row],[last_purchase_date]],"yyyy")</f>
        <v>2025</v>
      </c>
      <c r="H1078" s="2">
        <f ca="1">IFERROR(TODAY()-Table1[[#This Row],[signup_date]]," - ")</f>
        <v>1608</v>
      </c>
      <c r="I1078" s="2">
        <f ca="1">IFERROR(TODAY()-Table1[[#This Row],[last_purchase_date]]," - ")</f>
        <v>161</v>
      </c>
      <c r="J1078" s="2">
        <f ca="1">IFERROR(1/Table1[[#This Row],[Days_Since_Last_Purchase]],0)</f>
        <v>6.2111801242236021E-3</v>
      </c>
      <c r="K1078" s="3" t="str">
        <f t="shared" si="32"/>
        <v>Has Purchased</v>
      </c>
      <c r="L1078">
        <v>1</v>
      </c>
      <c r="M1078">
        <v>60.1</v>
      </c>
      <c r="N1078">
        <v>60.1</v>
      </c>
      <c r="O1078">
        <v>114.79</v>
      </c>
      <c r="P1078" t="s">
        <v>47</v>
      </c>
      <c r="Q1078" t="s">
        <v>32</v>
      </c>
      <c r="R1078" t="s">
        <v>42</v>
      </c>
      <c r="S1078">
        <v>32</v>
      </c>
      <c r="T1078" t="s">
        <v>34</v>
      </c>
      <c r="U1078" t="s">
        <v>50</v>
      </c>
      <c r="V1078" t="s">
        <v>56</v>
      </c>
      <c r="W1078" t="s">
        <v>100</v>
      </c>
      <c r="X1078">
        <v>0</v>
      </c>
      <c r="Y1078">
        <v>0</v>
      </c>
      <c r="Z1078">
        <v>0</v>
      </c>
      <c r="AA1078">
        <v>0</v>
      </c>
      <c r="AB1078">
        <v>0</v>
      </c>
      <c r="AC1078" s="2" t="s">
        <v>2542</v>
      </c>
      <c r="AD1078" s="2" t="str">
        <f t="shared" si="33"/>
        <v>Never Contacted</v>
      </c>
      <c r="AE1078">
        <v>0</v>
      </c>
      <c r="AF1078" t="s">
        <v>52</v>
      </c>
      <c r="AG1078" t="b">
        <v>0</v>
      </c>
      <c r="AH1078" t="b">
        <v>0</v>
      </c>
      <c r="AI1078" t="str">
        <f ca="1">IF(OR(Table1[[#This Row],[is_active]]="FALSE",Table1[[#This Row],[Days_Since_Last_Purchase]]&gt;90),"Churned","Active")</f>
        <v>Churned</v>
      </c>
    </row>
    <row r="1079" spans="1:35" x14ac:dyDescent="0.25">
      <c r="A1079" t="s">
        <v>1146</v>
      </c>
      <c r="B1079" s="1">
        <v>44165</v>
      </c>
      <c r="C1079" t="str">
        <f>TEXT(Table1[[#This Row],[signup_date]],"yyyy")</f>
        <v>2020</v>
      </c>
      <c r="D1079" t="str">
        <f>TEXT(Table1[[#This Row],[signup_date]],"mmm")</f>
        <v>Nov</v>
      </c>
      <c r="E1079" s="3">
        <v>45037</v>
      </c>
      <c r="F1079" s="3">
        <v>45207</v>
      </c>
      <c r="G1079" s="3" t="str">
        <f>TEXT(Table1[[#This Row],[last_purchase_date]],"yyyy")</f>
        <v>2023</v>
      </c>
      <c r="H1079" s="2">
        <f ca="1">IFERROR(TODAY()-Table1[[#This Row],[signup_date]]," - ")</f>
        <v>1815</v>
      </c>
      <c r="I1079" s="2">
        <f ca="1">IFERROR(TODAY()-Table1[[#This Row],[last_purchase_date]]," - ")</f>
        <v>773</v>
      </c>
      <c r="J1079" s="2">
        <f ca="1">IFERROR(1/Table1[[#This Row],[Days_Since_Last_Purchase]],0)</f>
        <v>1.29366106080207E-3</v>
      </c>
      <c r="K1079" s="3" t="str">
        <f t="shared" si="32"/>
        <v>Has Purchased</v>
      </c>
      <c r="L1079">
        <v>2</v>
      </c>
      <c r="M1079">
        <v>73.239999999999995</v>
      </c>
      <c r="N1079">
        <v>36.619999999999997</v>
      </c>
      <c r="O1079">
        <v>37.58</v>
      </c>
      <c r="P1079" t="s">
        <v>47</v>
      </c>
      <c r="Q1079" t="s">
        <v>54</v>
      </c>
      <c r="R1079" t="s">
        <v>33</v>
      </c>
      <c r="S1079">
        <v>35</v>
      </c>
      <c r="T1079" t="s">
        <v>34</v>
      </c>
      <c r="U1079" t="s">
        <v>50</v>
      </c>
      <c r="V1079" t="s">
        <v>67</v>
      </c>
      <c r="W1079" t="s">
        <v>96</v>
      </c>
      <c r="X1079">
        <v>0</v>
      </c>
      <c r="Y1079">
        <v>0</v>
      </c>
      <c r="Z1079">
        <v>0</v>
      </c>
      <c r="AA1079">
        <v>0</v>
      </c>
      <c r="AB1079">
        <v>1</v>
      </c>
      <c r="AC1079" s="3">
        <v>44996</v>
      </c>
      <c r="AD1079" s="2" t="str">
        <f t="shared" si="33"/>
        <v>Contacted</v>
      </c>
      <c r="AE1079">
        <v>0</v>
      </c>
      <c r="AF1079" t="s">
        <v>73</v>
      </c>
      <c r="AG1079" t="b">
        <v>1</v>
      </c>
      <c r="AH1079" t="b">
        <v>1</v>
      </c>
      <c r="AI1079" t="str">
        <f ca="1">IF(OR(Table1[[#This Row],[is_active]]="FALSE",Table1[[#This Row],[Days_Since_Last_Purchase]]&gt;90),"Churned","Active")</f>
        <v>Churned</v>
      </c>
    </row>
    <row r="1080" spans="1:35" x14ac:dyDescent="0.25">
      <c r="A1080" t="s">
        <v>1147</v>
      </c>
      <c r="B1080" s="1">
        <v>44966</v>
      </c>
      <c r="C1080" t="str">
        <f>TEXT(Table1[[#This Row],[signup_date]],"yyyy")</f>
        <v>2023</v>
      </c>
      <c r="D1080" t="str">
        <f>TEXT(Table1[[#This Row],[signup_date]],"mmm")</f>
        <v>Feb</v>
      </c>
      <c r="E1080" s="3">
        <v>45092</v>
      </c>
      <c r="F1080" s="3">
        <v>45924</v>
      </c>
      <c r="G1080" s="3" t="str">
        <f>TEXT(Table1[[#This Row],[last_purchase_date]],"yyyy")</f>
        <v>2025</v>
      </c>
      <c r="H1080" s="2">
        <f ca="1">IFERROR(TODAY()-Table1[[#This Row],[signup_date]]," - ")</f>
        <v>1014</v>
      </c>
      <c r="I1080" s="2">
        <f ca="1">IFERROR(TODAY()-Table1[[#This Row],[last_purchase_date]]," - ")</f>
        <v>56</v>
      </c>
      <c r="J1080" s="2">
        <f ca="1">IFERROR(1/Table1[[#This Row],[Days_Since_Last_Purchase]],0)</f>
        <v>1.7857142857142856E-2</v>
      </c>
      <c r="K1080" s="3" t="str">
        <f t="shared" si="32"/>
        <v>Has Purchased</v>
      </c>
      <c r="L1080">
        <v>5</v>
      </c>
      <c r="M1080">
        <v>225.99</v>
      </c>
      <c r="N1080">
        <v>45.2</v>
      </c>
      <c r="O1080">
        <v>19.96</v>
      </c>
      <c r="P1080" t="s">
        <v>31</v>
      </c>
      <c r="Q1080" t="s">
        <v>95</v>
      </c>
      <c r="R1080" t="s">
        <v>33</v>
      </c>
      <c r="S1080">
        <v>39</v>
      </c>
      <c r="T1080" t="s">
        <v>34</v>
      </c>
      <c r="U1080" t="s">
        <v>66</v>
      </c>
      <c r="V1080" t="s">
        <v>44</v>
      </c>
      <c r="W1080" t="s">
        <v>96</v>
      </c>
      <c r="X1080">
        <v>0</v>
      </c>
      <c r="Y1080">
        <v>0</v>
      </c>
      <c r="Z1080">
        <v>1</v>
      </c>
      <c r="AA1080">
        <v>0</v>
      </c>
      <c r="AB1080">
        <v>1</v>
      </c>
      <c r="AC1080" s="2" t="s">
        <v>2542</v>
      </c>
      <c r="AD1080" s="2" t="str">
        <f t="shared" si="33"/>
        <v>Never Contacted</v>
      </c>
      <c r="AE1080">
        <v>8</v>
      </c>
      <c r="AF1080" t="s">
        <v>73</v>
      </c>
      <c r="AG1080" t="b">
        <v>1</v>
      </c>
      <c r="AH1080" t="b">
        <v>0</v>
      </c>
      <c r="AI1080" t="str">
        <f ca="1">IF(OR(Table1[[#This Row],[is_active]]="FALSE",Table1[[#This Row],[Days_Since_Last_Purchase]]&gt;90),"Churned","Active")</f>
        <v>Active</v>
      </c>
    </row>
    <row r="1081" spans="1:35" x14ac:dyDescent="0.25">
      <c r="A1081" t="s">
        <v>1148</v>
      </c>
      <c r="B1081" s="1">
        <v>44089</v>
      </c>
      <c r="C1081" t="str">
        <f>TEXT(Table1[[#This Row],[signup_date]],"yyyy")</f>
        <v>2020</v>
      </c>
      <c r="D1081" t="str">
        <f>TEXT(Table1[[#This Row],[signup_date]],"mmm")</f>
        <v>Sep</v>
      </c>
      <c r="E1081" s="3">
        <v>44452</v>
      </c>
      <c r="F1081" s="3">
        <v>44689</v>
      </c>
      <c r="G1081" s="3" t="str">
        <f>TEXT(Table1[[#This Row],[last_purchase_date]],"yyyy")</f>
        <v>2022</v>
      </c>
      <c r="H1081" s="2">
        <f ca="1">IFERROR(TODAY()-Table1[[#This Row],[signup_date]]," - ")</f>
        <v>1891</v>
      </c>
      <c r="I1081" s="2">
        <f ca="1">IFERROR(TODAY()-Table1[[#This Row],[last_purchase_date]]," - ")</f>
        <v>1291</v>
      </c>
      <c r="J1081" s="2">
        <f ca="1">IFERROR(1/Table1[[#This Row],[Days_Since_Last_Purchase]],0)</f>
        <v>7.7459333849728897E-4</v>
      </c>
      <c r="K1081" s="3" t="str">
        <f t="shared" si="32"/>
        <v>Has Purchased</v>
      </c>
      <c r="L1081">
        <v>2</v>
      </c>
      <c r="M1081">
        <v>2.0699999999999998</v>
      </c>
      <c r="N1081">
        <v>1.04</v>
      </c>
      <c r="O1081">
        <v>0.86</v>
      </c>
      <c r="P1081" t="s">
        <v>59</v>
      </c>
      <c r="Q1081" t="s">
        <v>95</v>
      </c>
      <c r="R1081" t="s">
        <v>33</v>
      </c>
      <c r="S1081">
        <v>33</v>
      </c>
      <c r="T1081" t="s">
        <v>34</v>
      </c>
      <c r="U1081" t="s">
        <v>66</v>
      </c>
      <c r="V1081" t="s">
        <v>63</v>
      </c>
      <c r="W1081" t="s">
        <v>96</v>
      </c>
      <c r="X1081">
        <v>0</v>
      </c>
      <c r="Y1081">
        <v>0</v>
      </c>
      <c r="Z1081">
        <v>0</v>
      </c>
      <c r="AA1081">
        <v>0</v>
      </c>
      <c r="AB1081">
        <v>1</v>
      </c>
      <c r="AC1081" s="3">
        <v>45545</v>
      </c>
      <c r="AD1081" s="2" t="str">
        <f t="shared" si="33"/>
        <v>Contacted</v>
      </c>
      <c r="AE1081">
        <v>1</v>
      </c>
      <c r="AF1081" t="s">
        <v>38</v>
      </c>
      <c r="AG1081" t="b">
        <v>1</v>
      </c>
      <c r="AH1081" t="b">
        <v>0</v>
      </c>
      <c r="AI1081" t="str">
        <f ca="1">IF(OR(Table1[[#This Row],[is_active]]="FALSE",Table1[[#This Row],[Days_Since_Last_Purchase]]&gt;90),"Churned","Active")</f>
        <v>Churned</v>
      </c>
    </row>
    <row r="1082" spans="1:35" x14ac:dyDescent="0.25">
      <c r="A1082" t="s">
        <v>1149</v>
      </c>
      <c r="B1082" s="1">
        <v>45206</v>
      </c>
      <c r="C1082" t="str">
        <f>TEXT(Table1[[#This Row],[signup_date]],"yyyy")</f>
        <v>2023</v>
      </c>
      <c r="D1082" t="str">
        <f>TEXT(Table1[[#This Row],[signup_date]],"mmm")</f>
        <v>Oct</v>
      </c>
      <c r="E1082" s="3">
        <v>45867</v>
      </c>
      <c r="F1082" s="3">
        <v>45911</v>
      </c>
      <c r="G1082" s="3" t="str">
        <f>TEXT(Table1[[#This Row],[last_purchase_date]],"yyyy")</f>
        <v>2025</v>
      </c>
      <c r="H1082" s="2">
        <f ca="1">IFERROR(TODAY()-Table1[[#This Row],[signup_date]]," - ")</f>
        <v>774</v>
      </c>
      <c r="I1082" s="2">
        <f ca="1">IFERROR(TODAY()-Table1[[#This Row],[last_purchase_date]]," - ")</f>
        <v>69</v>
      </c>
      <c r="J1082" s="2">
        <f ca="1">IFERROR(1/Table1[[#This Row],[Days_Since_Last_Purchase]],0)</f>
        <v>1.4492753623188406E-2</v>
      </c>
      <c r="K1082" s="3" t="str">
        <f t="shared" si="32"/>
        <v>Has Purchased</v>
      </c>
      <c r="L1082">
        <v>3</v>
      </c>
      <c r="M1082">
        <v>195.78</v>
      </c>
      <c r="N1082">
        <v>65.260000000000005</v>
      </c>
      <c r="O1082">
        <v>30.73</v>
      </c>
      <c r="P1082" t="s">
        <v>59</v>
      </c>
      <c r="Q1082" t="s">
        <v>104</v>
      </c>
      <c r="R1082" t="s">
        <v>33</v>
      </c>
      <c r="S1082">
        <v>41</v>
      </c>
      <c r="T1082" t="s">
        <v>34</v>
      </c>
      <c r="U1082" t="s">
        <v>66</v>
      </c>
      <c r="V1082" t="s">
        <v>44</v>
      </c>
      <c r="W1082" t="s">
        <v>85</v>
      </c>
      <c r="X1082">
        <v>0</v>
      </c>
      <c r="Y1082">
        <v>0</v>
      </c>
      <c r="Z1082">
        <v>0</v>
      </c>
      <c r="AA1082">
        <v>0</v>
      </c>
      <c r="AB1082">
        <v>1</v>
      </c>
      <c r="AC1082" s="3">
        <v>45807</v>
      </c>
      <c r="AD1082" s="2" t="str">
        <f t="shared" si="33"/>
        <v>Contacted</v>
      </c>
      <c r="AE1082">
        <v>5</v>
      </c>
      <c r="AF1082" t="s">
        <v>38</v>
      </c>
      <c r="AG1082" t="b">
        <v>1</v>
      </c>
      <c r="AH1082" t="b">
        <v>0</v>
      </c>
      <c r="AI1082" t="str">
        <f ca="1">IF(OR(Table1[[#This Row],[is_active]]="FALSE",Table1[[#This Row],[Days_Since_Last_Purchase]]&gt;90),"Churned","Active")</f>
        <v>Active</v>
      </c>
    </row>
    <row r="1083" spans="1:35" x14ac:dyDescent="0.25">
      <c r="A1083" t="s">
        <v>1150</v>
      </c>
      <c r="B1083" s="1">
        <v>44034</v>
      </c>
      <c r="C1083" t="str">
        <f>TEXT(Table1[[#This Row],[signup_date]],"yyyy")</f>
        <v>2020</v>
      </c>
      <c r="D1083" t="str">
        <f>TEXT(Table1[[#This Row],[signup_date]],"mmm")</f>
        <v>Jul</v>
      </c>
      <c r="E1083" s="3">
        <v>44457</v>
      </c>
      <c r="F1083" s="3">
        <v>45277</v>
      </c>
      <c r="G1083" s="3" t="str">
        <f>TEXT(Table1[[#This Row],[last_purchase_date]],"yyyy")</f>
        <v>2023</v>
      </c>
      <c r="H1083" s="2">
        <f ca="1">IFERROR(TODAY()-Table1[[#This Row],[signup_date]]," - ")</f>
        <v>1946</v>
      </c>
      <c r="I1083" s="2">
        <f ca="1">IFERROR(TODAY()-Table1[[#This Row],[last_purchase_date]]," - ")</f>
        <v>703</v>
      </c>
      <c r="J1083" s="2">
        <f ca="1">IFERROR(1/Table1[[#This Row],[Days_Since_Last_Purchase]],0)</f>
        <v>1.4224751066856331E-3</v>
      </c>
      <c r="K1083" s="3" t="str">
        <f t="shared" si="32"/>
        <v>Has Purchased</v>
      </c>
      <c r="L1083">
        <v>3</v>
      </c>
      <c r="M1083">
        <v>3.45</v>
      </c>
      <c r="N1083">
        <v>1.1499999999999999</v>
      </c>
      <c r="O1083">
        <v>1.76</v>
      </c>
      <c r="P1083" t="s">
        <v>59</v>
      </c>
      <c r="Q1083" t="s">
        <v>60</v>
      </c>
      <c r="R1083" t="s">
        <v>48</v>
      </c>
      <c r="S1083">
        <v>22</v>
      </c>
      <c r="T1083" t="s">
        <v>70</v>
      </c>
      <c r="U1083" t="s">
        <v>50</v>
      </c>
      <c r="V1083" t="s">
        <v>35</v>
      </c>
      <c r="W1083" t="s">
        <v>72</v>
      </c>
      <c r="X1083">
        <v>1</v>
      </c>
      <c r="Y1083">
        <v>0</v>
      </c>
      <c r="Z1083">
        <v>0</v>
      </c>
      <c r="AA1083">
        <v>0</v>
      </c>
      <c r="AB1083">
        <v>1</v>
      </c>
      <c r="AC1083" s="3">
        <v>44195</v>
      </c>
      <c r="AD1083" s="2" t="str">
        <f t="shared" si="33"/>
        <v>Contacted</v>
      </c>
      <c r="AE1083">
        <v>0</v>
      </c>
      <c r="AF1083" t="s">
        <v>52</v>
      </c>
      <c r="AG1083" t="b">
        <v>0</v>
      </c>
      <c r="AH1083" t="b">
        <v>0</v>
      </c>
      <c r="AI1083" t="str">
        <f ca="1">IF(OR(Table1[[#This Row],[is_active]]="FALSE",Table1[[#This Row],[Days_Since_Last_Purchase]]&gt;90),"Churned","Active")</f>
        <v>Churned</v>
      </c>
    </row>
    <row r="1084" spans="1:35" x14ac:dyDescent="0.25">
      <c r="A1084" t="s">
        <v>1151</v>
      </c>
      <c r="B1084" s="1">
        <v>45328</v>
      </c>
      <c r="C1084" t="str">
        <f>TEXT(Table1[[#This Row],[signup_date]],"yyyy")</f>
        <v>2024</v>
      </c>
      <c r="D1084" t="str">
        <f>TEXT(Table1[[#This Row],[signup_date]],"mmm")</f>
        <v>Feb</v>
      </c>
      <c r="E1084" s="3">
        <v>45847</v>
      </c>
      <c r="F1084" s="3">
        <v>45894</v>
      </c>
      <c r="G1084" s="3" t="str">
        <f>TEXT(Table1[[#This Row],[last_purchase_date]],"yyyy")</f>
        <v>2025</v>
      </c>
      <c r="H1084" s="2">
        <f ca="1">IFERROR(TODAY()-Table1[[#This Row],[signup_date]]," - ")</f>
        <v>652</v>
      </c>
      <c r="I1084" s="2">
        <f ca="1">IFERROR(TODAY()-Table1[[#This Row],[last_purchase_date]]," - ")</f>
        <v>86</v>
      </c>
      <c r="J1084" s="2">
        <f ca="1">IFERROR(1/Table1[[#This Row],[Days_Since_Last_Purchase]],0)</f>
        <v>1.1627906976744186E-2</v>
      </c>
      <c r="K1084" s="3" t="str">
        <f t="shared" si="32"/>
        <v>Has Purchased</v>
      </c>
      <c r="L1084">
        <v>4</v>
      </c>
      <c r="M1084">
        <v>147.13999999999999</v>
      </c>
      <c r="N1084">
        <v>36.78</v>
      </c>
      <c r="O1084">
        <v>47.97</v>
      </c>
      <c r="P1084" t="s">
        <v>59</v>
      </c>
      <c r="Q1084" t="s">
        <v>60</v>
      </c>
      <c r="R1084" t="s">
        <v>48</v>
      </c>
      <c r="S1084">
        <v>37</v>
      </c>
      <c r="T1084" t="s">
        <v>34</v>
      </c>
      <c r="U1084" t="s">
        <v>90</v>
      </c>
      <c r="V1084" t="s">
        <v>44</v>
      </c>
      <c r="W1084" t="s">
        <v>96</v>
      </c>
      <c r="X1084">
        <v>0</v>
      </c>
      <c r="Y1084">
        <v>0</v>
      </c>
      <c r="Z1084">
        <v>0</v>
      </c>
      <c r="AA1084">
        <v>1</v>
      </c>
      <c r="AB1084">
        <v>4</v>
      </c>
      <c r="AC1084" s="3">
        <v>45423</v>
      </c>
      <c r="AD1084" s="2" t="str">
        <f t="shared" si="33"/>
        <v>Contacted</v>
      </c>
      <c r="AE1084">
        <v>2</v>
      </c>
      <c r="AF1084" t="s">
        <v>73</v>
      </c>
      <c r="AG1084" t="b">
        <v>0</v>
      </c>
      <c r="AH1084" t="b">
        <v>0</v>
      </c>
      <c r="AI1084" t="str">
        <f ca="1">IF(OR(Table1[[#This Row],[is_active]]="FALSE",Table1[[#This Row],[Days_Since_Last_Purchase]]&gt;90),"Churned","Active")</f>
        <v>Active</v>
      </c>
    </row>
    <row r="1085" spans="1:35" x14ac:dyDescent="0.25">
      <c r="A1085" t="s">
        <v>1152</v>
      </c>
      <c r="B1085" s="1">
        <v>44652</v>
      </c>
      <c r="C1085" t="str">
        <f>TEXT(Table1[[#This Row],[signup_date]],"yyyy")</f>
        <v>2022</v>
      </c>
      <c r="D1085" t="str">
        <f>TEXT(Table1[[#This Row],[signup_date]],"mmm")</f>
        <v>Apr</v>
      </c>
      <c r="E1085" s="3">
        <v>45319</v>
      </c>
      <c r="F1085" s="3">
        <v>45554</v>
      </c>
      <c r="G1085" s="3" t="str">
        <f>TEXT(Table1[[#This Row],[last_purchase_date]],"yyyy")</f>
        <v>2024</v>
      </c>
      <c r="H1085" s="2">
        <f ca="1">IFERROR(TODAY()-Table1[[#This Row],[signup_date]]," - ")</f>
        <v>1328</v>
      </c>
      <c r="I1085" s="2">
        <f ca="1">IFERROR(TODAY()-Table1[[#This Row],[last_purchase_date]]," - ")</f>
        <v>426</v>
      </c>
      <c r="J1085" s="2">
        <f ca="1">IFERROR(1/Table1[[#This Row],[Days_Since_Last_Purchase]],0)</f>
        <v>2.3474178403755869E-3</v>
      </c>
      <c r="K1085" s="3" t="str">
        <f t="shared" si="32"/>
        <v>Has Purchased</v>
      </c>
      <c r="L1085">
        <v>5</v>
      </c>
      <c r="M1085">
        <v>288.2</v>
      </c>
      <c r="N1085">
        <v>57.64</v>
      </c>
      <c r="O1085">
        <v>95.4</v>
      </c>
      <c r="P1085" t="s">
        <v>31</v>
      </c>
      <c r="Q1085" t="s">
        <v>41</v>
      </c>
      <c r="R1085" t="s">
        <v>42</v>
      </c>
      <c r="S1085">
        <v>36</v>
      </c>
      <c r="T1085" t="s">
        <v>34</v>
      </c>
      <c r="U1085" t="s">
        <v>82</v>
      </c>
      <c r="V1085" t="s">
        <v>35</v>
      </c>
      <c r="W1085" t="s">
        <v>100</v>
      </c>
      <c r="X1085">
        <v>0</v>
      </c>
      <c r="Y1085">
        <v>0</v>
      </c>
      <c r="Z1085">
        <v>0</v>
      </c>
      <c r="AA1085">
        <v>1</v>
      </c>
      <c r="AB1085">
        <v>2</v>
      </c>
      <c r="AC1085" s="3">
        <v>45644</v>
      </c>
      <c r="AD1085" s="2" t="str">
        <f t="shared" si="33"/>
        <v>Contacted</v>
      </c>
      <c r="AE1085">
        <v>0</v>
      </c>
      <c r="AF1085" t="s">
        <v>38</v>
      </c>
      <c r="AG1085" t="b">
        <v>1</v>
      </c>
      <c r="AH1085" t="b">
        <v>1</v>
      </c>
      <c r="AI1085" t="str">
        <f ca="1">IF(OR(Table1[[#This Row],[is_active]]="FALSE",Table1[[#This Row],[Days_Since_Last_Purchase]]&gt;90),"Churned","Active")</f>
        <v>Churned</v>
      </c>
    </row>
    <row r="1086" spans="1:35" x14ac:dyDescent="0.25">
      <c r="A1086" t="s">
        <v>1153</v>
      </c>
      <c r="B1086" s="1">
        <v>45504</v>
      </c>
      <c r="C1086" t="str">
        <f>TEXT(Table1[[#This Row],[signup_date]],"yyyy")</f>
        <v>2024</v>
      </c>
      <c r="D1086" t="str">
        <f>TEXT(Table1[[#This Row],[signup_date]],"mmm")</f>
        <v>Jul</v>
      </c>
      <c r="E1086" s="3">
        <v>45931</v>
      </c>
      <c r="F1086" s="3">
        <v>45939</v>
      </c>
      <c r="G1086" s="3" t="str">
        <f>TEXT(Table1[[#This Row],[last_purchase_date]],"yyyy")</f>
        <v>2025</v>
      </c>
      <c r="H1086" s="2">
        <f ca="1">IFERROR(TODAY()-Table1[[#This Row],[signup_date]]," - ")</f>
        <v>476</v>
      </c>
      <c r="I1086" s="2">
        <f ca="1">IFERROR(TODAY()-Table1[[#This Row],[last_purchase_date]]," - ")</f>
        <v>41</v>
      </c>
      <c r="J1086" s="2">
        <f ca="1">IFERROR(1/Table1[[#This Row],[Days_Since_Last_Purchase]],0)</f>
        <v>2.4390243902439025E-2</v>
      </c>
      <c r="K1086" s="3" t="str">
        <f t="shared" si="32"/>
        <v>Has Purchased</v>
      </c>
      <c r="L1086">
        <v>4</v>
      </c>
      <c r="M1086">
        <v>382.06</v>
      </c>
      <c r="N1086">
        <v>95.52</v>
      </c>
      <c r="O1086">
        <v>109.22</v>
      </c>
      <c r="P1086" t="s">
        <v>40</v>
      </c>
      <c r="Q1086" t="s">
        <v>62</v>
      </c>
      <c r="R1086" t="s">
        <v>48</v>
      </c>
      <c r="S1086">
        <v>40</v>
      </c>
      <c r="T1086" t="s">
        <v>34</v>
      </c>
      <c r="U1086" t="s">
        <v>82</v>
      </c>
      <c r="V1086" t="s">
        <v>56</v>
      </c>
      <c r="W1086" t="s">
        <v>51</v>
      </c>
      <c r="X1086">
        <v>0</v>
      </c>
      <c r="Y1086">
        <v>0</v>
      </c>
      <c r="Z1086">
        <v>0</v>
      </c>
      <c r="AA1086">
        <v>0</v>
      </c>
      <c r="AB1086">
        <v>1</v>
      </c>
      <c r="AC1086" s="3">
        <v>45743</v>
      </c>
      <c r="AD1086" s="2" t="str">
        <f t="shared" si="33"/>
        <v>Contacted</v>
      </c>
      <c r="AE1086">
        <v>0</v>
      </c>
      <c r="AF1086" t="s">
        <v>52</v>
      </c>
      <c r="AG1086" t="b">
        <v>1</v>
      </c>
      <c r="AH1086" t="b">
        <v>0</v>
      </c>
      <c r="AI1086" t="str">
        <f ca="1">IF(OR(Table1[[#This Row],[is_active]]="FALSE",Table1[[#This Row],[Days_Since_Last_Purchase]]&gt;90),"Churned","Active")</f>
        <v>Active</v>
      </c>
    </row>
    <row r="1087" spans="1:35" x14ac:dyDescent="0.25">
      <c r="A1087" t="s">
        <v>1154</v>
      </c>
      <c r="B1087" s="1">
        <v>44374</v>
      </c>
      <c r="C1087" t="str">
        <f>TEXT(Table1[[#This Row],[signup_date]],"yyyy")</f>
        <v>2021</v>
      </c>
      <c r="D1087" t="str">
        <f>TEXT(Table1[[#This Row],[signup_date]],"mmm")</f>
        <v>Jun</v>
      </c>
      <c r="E1087" s="3" t="s">
        <v>2542</v>
      </c>
      <c r="F1087" s="3" t="s">
        <v>2542</v>
      </c>
      <c r="G1087" s="3" t="str">
        <f>TEXT(Table1[[#This Row],[last_purchase_date]],"yyyy")</f>
        <v>-</v>
      </c>
      <c r="H1087" s="2">
        <f ca="1">IFERROR(TODAY()-Table1[[#This Row],[signup_date]]," - ")</f>
        <v>1606</v>
      </c>
      <c r="I1087" s="2" t="str">
        <f ca="1">IFERROR(TODAY()-Table1[[#This Row],[last_purchase_date]]," - ")</f>
        <v xml:space="preserve"> - </v>
      </c>
      <c r="J1087" s="2">
        <f ca="1">IFERROR(1/Table1[[#This Row],[Days_Since_Last_Purchase]],0)</f>
        <v>0</v>
      </c>
      <c r="K1087" s="3" t="str">
        <f t="shared" si="32"/>
        <v>Never Purchase</v>
      </c>
      <c r="L1087">
        <v>0</v>
      </c>
      <c r="M1087">
        <v>0</v>
      </c>
      <c r="N1087">
        <v>0</v>
      </c>
      <c r="O1087">
        <v>0</v>
      </c>
      <c r="P1087" t="s">
        <v>59</v>
      </c>
      <c r="Q1087" t="s">
        <v>32</v>
      </c>
      <c r="R1087" t="s">
        <v>42</v>
      </c>
      <c r="S1087">
        <v>46</v>
      </c>
      <c r="T1087" t="s">
        <v>34</v>
      </c>
      <c r="U1087" t="s">
        <v>90</v>
      </c>
      <c r="V1087" t="s">
        <v>35</v>
      </c>
      <c r="W1087" t="s">
        <v>51</v>
      </c>
      <c r="X1087">
        <v>0</v>
      </c>
      <c r="Y1087">
        <v>1</v>
      </c>
      <c r="Z1087">
        <v>0</v>
      </c>
      <c r="AA1087">
        <v>0</v>
      </c>
      <c r="AB1087">
        <v>0</v>
      </c>
      <c r="AC1087" s="3">
        <v>45755</v>
      </c>
      <c r="AD1087" s="2" t="str">
        <f t="shared" si="33"/>
        <v>Contacted</v>
      </c>
      <c r="AE1087">
        <v>0</v>
      </c>
      <c r="AF1087" t="s">
        <v>38</v>
      </c>
      <c r="AG1087" t="b">
        <v>1</v>
      </c>
      <c r="AH1087" t="b">
        <v>0</v>
      </c>
      <c r="AI1087" t="str">
        <f ca="1">IF(OR(Table1[[#This Row],[is_active]]="FALSE",Table1[[#This Row],[Days_Since_Last_Purchase]]&gt;90),"Churned","Active")</f>
        <v>Churned</v>
      </c>
    </row>
    <row r="1088" spans="1:35" x14ac:dyDescent="0.25">
      <c r="A1088" t="s">
        <v>1155</v>
      </c>
      <c r="B1088" s="1">
        <v>44803</v>
      </c>
      <c r="C1088" t="str">
        <f>TEXT(Table1[[#This Row],[signup_date]],"yyyy")</f>
        <v>2022</v>
      </c>
      <c r="D1088" t="str">
        <f>TEXT(Table1[[#This Row],[signup_date]],"mmm")</f>
        <v>Aug</v>
      </c>
      <c r="E1088" s="3">
        <v>45392</v>
      </c>
      <c r="F1088" s="3">
        <v>45556</v>
      </c>
      <c r="G1088" s="3" t="str">
        <f>TEXT(Table1[[#This Row],[last_purchase_date]],"yyyy")</f>
        <v>2024</v>
      </c>
      <c r="H1088" s="2">
        <f ca="1">IFERROR(TODAY()-Table1[[#This Row],[signup_date]]," - ")</f>
        <v>1177</v>
      </c>
      <c r="I1088" s="2">
        <f ca="1">IFERROR(TODAY()-Table1[[#This Row],[last_purchase_date]]," - ")</f>
        <v>424</v>
      </c>
      <c r="J1088" s="2">
        <f ca="1">IFERROR(1/Table1[[#This Row],[Days_Since_Last_Purchase]],0)</f>
        <v>2.3584905660377358E-3</v>
      </c>
      <c r="K1088" s="3" t="str">
        <f t="shared" si="32"/>
        <v>Has Purchased</v>
      </c>
      <c r="L1088">
        <v>3</v>
      </c>
      <c r="M1088">
        <v>144.66</v>
      </c>
      <c r="N1088">
        <v>48.22</v>
      </c>
      <c r="O1088">
        <v>35.18</v>
      </c>
      <c r="P1088" t="s">
        <v>59</v>
      </c>
      <c r="Q1088" t="s">
        <v>60</v>
      </c>
      <c r="R1088" t="s">
        <v>33</v>
      </c>
      <c r="S1088">
        <v>22</v>
      </c>
      <c r="T1088" t="s">
        <v>70</v>
      </c>
      <c r="U1088" t="s">
        <v>35</v>
      </c>
      <c r="V1088" t="s">
        <v>56</v>
      </c>
      <c r="W1088" t="s">
        <v>45</v>
      </c>
      <c r="X1088">
        <v>0</v>
      </c>
      <c r="Y1088">
        <v>0</v>
      </c>
      <c r="Z1088">
        <v>0</v>
      </c>
      <c r="AA1088">
        <v>0</v>
      </c>
      <c r="AB1088">
        <v>1</v>
      </c>
      <c r="AC1088" s="3">
        <v>45150</v>
      </c>
      <c r="AD1088" s="2" t="str">
        <f t="shared" si="33"/>
        <v>Contacted</v>
      </c>
      <c r="AE1088">
        <v>5</v>
      </c>
      <c r="AF1088" t="s">
        <v>52</v>
      </c>
      <c r="AG1088" t="b">
        <v>1</v>
      </c>
      <c r="AH1088" t="b">
        <v>1</v>
      </c>
      <c r="AI1088" t="str">
        <f ca="1">IF(OR(Table1[[#This Row],[is_active]]="FALSE",Table1[[#This Row],[Days_Since_Last_Purchase]]&gt;90),"Churned","Active")</f>
        <v>Churned</v>
      </c>
    </row>
    <row r="1089" spans="1:35" x14ac:dyDescent="0.25">
      <c r="A1089" t="s">
        <v>1156</v>
      </c>
      <c r="B1089" s="1">
        <v>44796</v>
      </c>
      <c r="C1089" t="str">
        <f>TEXT(Table1[[#This Row],[signup_date]],"yyyy")</f>
        <v>2022</v>
      </c>
      <c r="D1089" t="str">
        <f>TEXT(Table1[[#This Row],[signup_date]],"mmm")</f>
        <v>Aug</v>
      </c>
      <c r="E1089" s="3">
        <v>45045</v>
      </c>
      <c r="F1089" s="3">
        <v>45314</v>
      </c>
      <c r="G1089" s="3" t="str">
        <f>TEXT(Table1[[#This Row],[last_purchase_date]],"yyyy")</f>
        <v>2024</v>
      </c>
      <c r="H1089" s="2">
        <f ca="1">IFERROR(TODAY()-Table1[[#This Row],[signup_date]]," - ")</f>
        <v>1184</v>
      </c>
      <c r="I1089" s="2">
        <f ca="1">IFERROR(TODAY()-Table1[[#This Row],[last_purchase_date]]," - ")</f>
        <v>666</v>
      </c>
      <c r="J1089" s="2">
        <f ca="1">IFERROR(1/Table1[[#This Row],[Days_Since_Last_Purchase]],0)</f>
        <v>1.5015015015015015E-3</v>
      </c>
      <c r="K1089" s="3" t="str">
        <f t="shared" si="32"/>
        <v>Has Purchased</v>
      </c>
      <c r="L1089">
        <v>2</v>
      </c>
      <c r="M1089">
        <v>216.56</v>
      </c>
      <c r="N1089">
        <v>108.28</v>
      </c>
      <c r="O1089">
        <v>91.14</v>
      </c>
      <c r="P1089" t="s">
        <v>31</v>
      </c>
      <c r="Q1089" t="s">
        <v>54</v>
      </c>
      <c r="R1089" t="s">
        <v>48</v>
      </c>
      <c r="S1089">
        <v>31</v>
      </c>
      <c r="T1089" t="s">
        <v>34</v>
      </c>
      <c r="U1089" t="s">
        <v>55</v>
      </c>
      <c r="V1089" t="s">
        <v>35</v>
      </c>
      <c r="W1089" t="s">
        <v>36</v>
      </c>
      <c r="X1089">
        <v>0</v>
      </c>
      <c r="Y1089">
        <v>0</v>
      </c>
      <c r="Z1089">
        <v>0</v>
      </c>
      <c r="AA1089">
        <v>0</v>
      </c>
      <c r="AB1089">
        <v>0</v>
      </c>
      <c r="AC1089" s="3">
        <v>44985</v>
      </c>
      <c r="AD1089" s="2" t="str">
        <f t="shared" si="33"/>
        <v>Contacted</v>
      </c>
      <c r="AE1089">
        <v>9</v>
      </c>
      <c r="AF1089" t="s">
        <v>38</v>
      </c>
      <c r="AG1089" t="b">
        <v>1</v>
      </c>
      <c r="AH1089" t="b">
        <v>0</v>
      </c>
      <c r="AI1089" t="str">
        <f ca="1">IF(OR(Table1[[#This Row],[is_active]]="FALSE",Table1[[#This Row],[Days_Since_Last_Purchase]]&gt;90),"Churned","Active")</f>
        <v>Churned</v>
      </c>
    </row>
    <row r="1090" spans="1:35" x14ac:dyDescent="0.25">
      <c r="A1090" t="s">
        <v>1157</v>
      </c>
      <c r="B1090" s="1">
        <v>44738</v>
      </c>
      <c r="C1090" t="str">
        <f>TEXT(Table1[[#This Row],[signup_date]],"yyyy")</f>
        <v>2022</v>
      </c>
      <c r="D1090" t="str">
        <f>TEXT(Table1[[#This Row],[signup_date]],"mmm")</f>
        <v>Jun</v>
      </c>
      <c r="E1090" s="3">
        <v>45698</v>
      </c>
      <c r="F1090" s="3">
        <v>45844</v>
      </c>
      <c r="G1090" s="3" t="str">
        <f>TEXT(Table1[[#This Row],[last_purchase_date]],"yyyy")</f>
        <v>2025</v>
      </c>
      <c r="H1090" s="2">
        <f ca="1">IFERROR(TODAY()-Table1[[#This Row],[signup_date]]," - ")</f>
        <v>1242</v>
      </c>
      <c r="I1090" s="2">
        <f ca="1">IFERROR(TODAY()-Table1[[#This Row],[last_purchase_date]]," - ")</f>
        <v>136</v>
      </c>
      <c r="J1090" s="2">
        <f ca="1">IFERROR(1/Table1[[#This Row],[Days_Since_Last_Purchase]],0)</f>
        <v>7.3529411764705881E-3</v>
      </c>
      <c r="K1090" s="3" t="str">
        <f t="shared" ref="K1090:K1153" si="34">IF(E1090="-","Never Purchase","Has Purchased")</f>
        <v>Has Purchased</v>
      </c>
      <c r="L1090">
        <v>3</v>
      </c>
      <c r="M1090">
        <v>193.94</v>
      </c>
      <c r="N1090">
        <v>64.650000000000006</v>
      </c>
      <c r="O1090">
        <v>88.93</v>
      </c>
      <c r="P1090" t="s">
        <v>87</v>
      </c>
      <c r="Q1090" t="s">
        <v>95</v>
      </c>
      <c r="R1090" t="s">
        <v>48</v>
      </c>
      <c r="S1090">
        <v>26</v>
      </c>
      <c r="T1090" t="s">
        <v>70</v>
      </c>
      <c r="U1090" t="s">
        <v>50</v>
      </c>
      <c r="V1090" t="s">
        <v>63</v>
      </c>
      <c r="W1090" t="s">
        <v>72</v>
      </c>
      <c r="X1090">
        <v>0</v>
      </c>
      <c r="Y1090">
        <v>0</v>
      </c>
      <c r="Z1090">
        <v>0</v>
      </c>
      <c r="AA1090">
        <v>0</v>
      </c>
      <c r="AB1090">
        <v>2</v>
      </c>
      <c r="AC1090" s="3">
        <v>45892</v>
      </c>
      <c r="AD1090" s="2" t="str">
        <f t="shared" si="33"/>
        <v>Contacted</v>
      </c>
      <c r="AE1090">
        <v>0</v>
      </c>
      <c r="AF1090" t="s">
        <v>38</v>
      </c>
      <c r="AG1090" t="b">
        <v>1</v>
      </c>
      <c r="AH1090" t="b">
        <v>0</v>
      </c>
      <c r="AI1090" t="str">
        <f ca="1">IF(OR(Table1[[#This Row],[is_active]]="FALSE",Table1[[#This Row],[Days_Since_Last_Purchase]]&gt;90),"Churned","Active")</f>
        <v>Churned</v>
      </c>
    </row>
    <row r="1091" spans="1:35" x14ac:dyDescent="0.25">
      <c r="A1091" t="s">
        <v>1158</v>
      </c>
      <c r="B1091" s="1">
        <v>45352</v>
      </c>
      <c r="C1091" t="str">
        <f>TEXT(Table1[[#This Row],[signup_date]],"yyyy")</f>
        <v>2024</v>
      </c>
      <c r="D1091" t="str">
        <f>TEXT(Table1[[#This Row],[signup_date]],"mmm")</f>
        <v>Mar</v>
      </c>
      <c r="E1091" s="3">
        <v>45375</v>
      </c>
      <c r="F1091" s="3">
        <v>45938</v>
      </c>
      <c r="G1091" s="3" t="str">
        <f>TEXT(Table1[[#This Row],[last_purchase_date]],"yyyy")</f>
        <v>2025</v>
      </c>
      <c r="H1091" s="2">
        <f ca="1">IFERROR(TODAY()-Table1[[#This Row],[signup_date]]," - ")</f>
        <v>628</v>
      </c>
      <c r="I1091" s="2">
        <f ca="1">IFERROR(TODAY()-Table1[[#This Row],[last_purchase_date]]," - ")</f>
        <v>42</v>
      </c>
      <c r="J1091" s="2">
        <f ca="1">IFERROR(1/Table1[[#This Row],[Days_Since_Last_Purchase]],0)</f>
        <v>2.3809523809523808E-2</v>
      </c>
      <c r="K1091" s="3" t="str">
        <f t="shared" si="34"/>
        <v>Has Purchased</v>
      </c>
      <c r="L1091">
        <v>5</v>
      </c>
      <c r="M1091">
        <v>573.27</v>
      </c>
      <c r="N1091">
        <v>114.65</v>
      </c>
      <c r="O1091">
        <v>129.01</v>
      </c>
      <c r="P1091" t="s">
        <v>40</v>
      </c>
      <c r="Q1091" t="s">
        <v>104</v>
      </c>
      <c r="R1091" t="s">
        <v>48</v>
      </c>
      <c r="S1091">
        <v>27</v>
      </c>
      <c r="T1091" t="s">
        <v>70</v>
      </c>
      <c r="U1091" t="s">
        <v>82</v>
      </c>
      <c r="V1091" t="s">
        <v>44</v>
      </c>
      <c r="W1091" t="s">
        <v>51</v>
      </c>
      <c r="X1091">
        <v>0</v>
      </c>
      <c r="Y1091">
        <v>0</v>
      </c>
      <c r="Z1091">
        <v>1</v>
      </c>
      <c r="AA1091">
        <v>1</v>
      </c>
      <c r="AB1091">
        <v>1</v>
      </c>
      <c r="AC1091" s="3">
        <v>45792</v>
      </c>
      <c r="AD1091" s="2" t="str">
        <f t="shared" ref="AD1091:AD1154" si="35">IF(AC1091="-","Never Contacted","Contacted")</f>
        <v>Contacted</v>
      </c>
      <c r="AE1091">
        <v>3</v>
      </c>
      <c r="AF1091" t="s">
        <v>38</v>
      </c>
      <c r="AG1091" t="b">
        <v>1</v>
      </c>
      <c r="AH1091" t="b">
        <v>1</v>
      </c>
      <c r="AI1091" t="str">
        <f ca="1">IF(OR(Table1[[#This Row],[is_active]]="FALSE",Table1[[#This Row],[Days_Since_Last_Purchase]]&gt;90),"Churned","Active")</f>
        <v>Active</v>
      </c>
    </row>
    <row r="1092" spans="1:35" x14ac:dyDescent="0.25">
      <c r="A1092" t="s">
        <v>1159</v>
      </c>
      <c r="B1092" s="1">
        <v>45202</v>
      </c>
      <c r="C1092" t="str">
        <f>TEXT(Table1[[#This Row],[signup_date]],"yyyy")</f>
        <v>2023</v>
      </c>
      <c r="D1092" t="str">
        <f>TEXT(Table1[[#This Row],[signup_date]],"mmm")</f>
        <v>Oct</v>
      </c>
      <c r="E1092" s="3">
        <v>45235</v>
      </c>
      <c r="F1092" s="3">
        <v>45481</v>
      </c>
      <c r="G1092" s="3" t="str">
        <f>TEXT(Table1[[#This Row],[last_purchase_date]],"yyyy")</f>
        <v>2024</v>
      </c>
      <c r="H1092" s="2">
        <f ca="1">IFERROR(TODAY()-Table1[[#This Row],[signup_date]]," - ")</f>
        <v>778</v>
      </c>
      <c r="I1092" s="2">
        <f ca="1">IFERROR(TODAY()-Table1[[#This Row],[last_purchase_date]]," - ")</f>
        <v>499</v>
      </c>
      <c r="J1092" s="2">
        <f ca="1">IFERROR(1/Table1[[#This Row],[Days_Since_Last_Purchase]],0)</f>
        <v>2.004008016032064E-3</v>
      </c>
      <c r="K1092" s="3" t="str">
        <f t="shared" si="34"/>
        <v>Has Purchased</v>
      </c>
      <c r="L1092">
        <v>2</v>
      </c>
      <c r="M1092">
        <v>112.2</v>
      </c>
      <c r="N1092">
        <v>56.1</v>
      </c>
      <c r="O1092">
        <v>18.89</v>
      </c>
      <c r="P1092" t="s">
        <v>59</v>
      </c>
      <c r="Q1092" t="s">
        <v>95</v>
      </c>
      <c r="R1092" t="s">
        <v>33</v>
      </c>
      <c r="S1092">
        <v>24</v>
      </c>
      <c r="T1092" t="s">
        <v>70</v>
      </c>
      <c r="U1092" t="s">
        <v>35</v>
      </c>
      <c r="V1092" t="s">
        <v>56</v>
      </c>
      <c r="W1092" t="s">
        <v>45</v>
      </c>
      <c r="X1092">
        <v>1</v>
      </c>
      <c r="Y1092">
        <v>0</v>
      </c>
      <c r="Z1092">
        <v>0</v>
      </c>
      <c r="AA1092">
        <v>0</v>
      </c>
      <c r="AB1092">
        <v>1</v>
      </c>
      <c r="AC1092" s="3">
        <v>45210</v>
      </c>
      <c r="AD1092" s="2" t="str">
        <f t="shared" si="35"/>
        <v>Contacted</v>
      </c>
      <c r="AE1092">
        <v>4</v>
      </c>
      <c r="AF1092" t="s">
        <v>38</v>
      </c>
      <c r="AG1092" t="b">
        <v>1</v>
      </c>
      <c r="AH1092" t="b">
        <v>0</v>
      </c>
      <c r="AI1092" t="str">
        <f ca="1">IF(OR(Table1[[#This Row],[is_active]]="FALSE",Table1[[#This Row],[Days_Since_Last_Purchase]]&gt;90),"Churned","Active")</f>
        <v>Churned</v>
      </c>
    </row>
    <row r="1093" spans="1:35" x14ac:dyDescent="0.25">
      <c r="A1093" t="s">
        <v>1160</v>
      </c>
      <c r="B1093" s="1">
        <v>43912</v>
      </c>
      <c r="C1093" t="str">
        <f>TEXT(Table1[[#This Row],[signup_date]],"yyyy")</f>
        <v>2020</v>
      </c>
      <c r="D1093" t="str">
        <f>TEXT(Table1[[#This Row],[signup_date]],"mmm")</f>
        <v>Mar</v>
      </c>
      <c r="E1093" s="3">
        <v>44406</v>
      </c>
      <c r="F1093" s="3">
        <v>45543</v>
      </c>
      <c r="G1093" s="3" t="str">
        <f>TEXT(Table1[[#This Row],[last_purchase_date]],"yyyy")</f>
        <v>2024</v>
      </c>
      <c r="H1093" s="2">
        <f ca="1">IFERROR(TODAY()-Table1[[#This Row],[signup_date]]," - ")</f>
        <v>2068</v>
      </c>
      <c r="I1093" s="2">
        <f ca="1">IFERROR(TODAY()-Table1[[#This Row],[last_purchase_date]]," - ")</f>
        <v>437</v>
      </c>
      <c r="J1093" s="2">
        <f ca="1">IFERROR(1/Table1[[#This Row],[Days_Since_Last_Purchase]],0)</f>
        <v>2.2883295194508009E-3</v>
      </c>
      <c r="K1093" s="3" t="str">
        <f t="shared" si="34"/>
        <v>Has Purchased</v>
      </c>
      <c r="L1093">
        <v>4</v>
      </c>
      <c r="M1093">
        <v>71.11</v>
      </c>
      <c r="N1093">
        <v>17.78</v>
      </c>
      <c r="O1093">
        <v>8.66</v>
      </c>
      <c r="P1093" t="s">
        <v>47</v>
      </c>
      <c r="Q1093" t="s">
        <v>95</v>
      </c>
      <c r="R1093" t="s">
        <v>33</v>
      </c>
      <c r="S1093">
        <v>42</v>
      </c>
      <c r="T1093" t="s">
        <v>34</v>
      </c>
      <c r="U1093" t="s">
        <v>82</v>
      </c>
      <c r="V1093" t="s">
        <v>56</v>
      </c>
      <c r="W1093" t="s">
        <v>96</v>
      </c>
      <c r="X1093">
        <v>0</v>
      </c>
      <c r="Y1093">
        <v>2</v>
      </c>
      <c r="Z1093">
        <v>0</v>
      </c>
      <c r="AA1093">
        <v>0</v>
      </c>
      <c r="AB1093">
        <v>1</v>
      </c>
      <c r="AC1093" s="3">
        <v>45173</v>
      </c>
      <c r="AD1093" s="2" t="str">
        <f t="shared" si="35"/>
        <v>Contacted</v>
      </c>
      <c r="AE1093">
        <v>8</v>
      </c>
      <c r="AF1093" t="s">
        <v>52</v>
      </c>
      <c r="AG1093" t="b">
        <v>1</v>
      </c>
      <c r="AH1093" t="b">
        <v>0</v>
      </c>
      <c r="AI1093" t="str">
        <f ca="1">IF(OR(Table1[[#This Row],[is_active]]="FALSE",Table1[[#This Row],[Days_Since_Last_Purchase]]&gt;90),"Churned","Active")</f>
        <v>Churned</v>
      </c>
    </row>
    <row r="1094" spans="1:35" x14ac:dyDescent="0.25">
      <c r="A1094" t="s">
        <v>1161</v>
      </c>
      <c r="B1094" s="1">
        <v>45207</v>
      </c>
      <c r="C1094" t="str">
        <f>TEXT(Table1[[#This Row],[signup_date]],"yyyy")</f>
        <v>2023</v>
      </c>
      <c r="D1094" t="str">
        <f>TEXT(Table1[[#This Row],[signup_date]],"mmm")</f>
        <v>Oct</v>
      </c>
      <c r="E1094" s="3">
        <v>45565</v>
      </c>
      <c r="F1094" s="3">
        <v>45569</v>
      </c>
      <c r="G1094" s="3" t="str">
        <f>TEXT(Table1[[#This Row],[last_purchase_date]],"yyyy")</f>
        <v>2024</v>
      </c>
      <c r="H1094" s="2">
        <f ca="1">IFERROR(TODAY()-Table1[[#This Row],[signup_date]]," - ")</f>
        <v>773</v>
      </c>
      <c r="I1094" s="2">
        <f ca="1">IFERROR(TODAY()-Table1[[#This Row],[last_purchase_date]]," - ")</f>
        <v>411</v>
      </c>
      <c r="J1094" s="2">
        <f ca="1">IFERROR(1/Table1[[#This Row],[Days_Since_Last_Purchase]],0)</f>
        <v>2.4330900243309003E-3</v>
      </c>
      <c r="K1094" s="3" t="str">
        <f t="shared" si="34"/>
        <v>Has Purchased</v>
      </c>
      <c r="L1094">
        <v>2</v>
      </c>
      <c r="M1094">
        <v>121.62</v>
      </c>
      <c r="N1094">
        <v>60.81</v>
      </c>
      <c r="O1094">
        <v>49.04</v>
      </c>
      <c r="P1094" t="s">
        <v>47</v>
      </c>
      <c r="Q1094" t="s">
        <v>60</v>
      </c>
      <c r="R1094" t="s">
        <v>48</v>
      </c>
      <c r="S1094">
        <v>35</v>
      </c>
      <c r="T1094" t="s">
        <v>34</v>
      </c>
      <c r="U1094" t="s">
        <v>82</v>
      </c>
      <c r="V1094" t="s">
        <v>35</v>
      </c>
      <c r="W1094" t="s">
        <v>36</v>
      </c>
      <c r="X1094">
        <v>0</v>
      </c>
      <c r="Y1094">
        <v>0</v>
      </c>
      <c r="Z1094">
        <v>1</v>
      </c>
      <c r="AA1094">
        <v>1</v>
      </c>
      <c r="AB1094">
        <v>0</v>
      </c>
      <c r="AC1094" s="2" t="s">
        <v>2542</v>
      </c>
      <c r="AD1094" s="2" t="str">
        <f t="shared" si="35"/>
        <v>Never Contacted</v>
      </c>
      <c r="AE1094">
        <v>0</v>
      </c>
      <c r="AF1094" t="s">
        <v>52</v>
      </c>
      <c r="AG1094" t="b">
        <v>1</v>
      </c>
      <c r="AH1094" t="b">
        <v>0</v>
      </c>
      <c r="AI1094" t="str">
        <f ca="1">IF(OR(Table1[[#This Row],[is_active]]="FALSE",Table1[[#This Row],[Days_Since_Last_Purchase]]&gt;90),"Churned","Active")</f>
        <v>Churned</v>
      </c>
    </row>
    <row r="1095" spans="1:35" x14ac:dyDescent="0.25">
      <c r="A1095" t="s">
        <v>1162</v>
      </c>
      <c r="B1095" s="1">
        <v>44021</v>
      </c>
      <c r="C1095" t="str">
        <f>TEXT(Table1[[#This Row],[signup_date]],"yyyy")</f>
        <v>2020</v>
      </c>
      <c r="D1095" t="str">
        <f>TEXT(Table1[[#This Row],[signup_date]],"mmm")</f>
        <v>Jul</v>
      </c>
      <c r="E1095" s="3">
        <v>45564</v>
      </c>
      <c r="F1095" s="3">
        <v>45757</v>
      </c>
      <c r="G1095" s="3" t="str">
        <f>TEXT(Table1[[#This Row],[last_purchase_date]],"yyyy")</f>
        <v>2025</v>
      </c>
      <c r="H1095" s="2">
        <f ca="1">IFERROR(TODAY()-Table1[[#This Row],[signup_date]]," - ")</f>
        <v>1959</v>
      </c>
      <c r="I1095" s="2">
        <f ca="1">IFERROR(TODAY()-Table1[[#This Row],[last_purchase_date]]," - ")</f>
        <v>223</v>
      </c>
      <c r="J1095" s="2">
        <f ca="1">IFERROR(1/Table1[[#This Row],[Days_Since_Last_Purchase]],0)</f>
        <v>4.4843049327354259E-3</v>
      </c>
      <c r="K1095" s="3" t="str">
        <f t="shared" si="34"/>
        <v>Has Purchased</v>
      </c>
      <c r="L1095">
        <v>1</v>
      </c>
      <c r="M1095">
        <v>19.579999999999998</v>
      </c>
      <c r="N1095">
        <v>19.579999999999998</v>
      </c>
      <c r="O1095">
        <v>39.57</v>
      </c>
      <c r="P1095" t="s">
        <v>65</v>
      </c>
      <c r="Q1095" t="s">
        <v>54</v>
      </c>
      <c r="R1095" t="s">
        <v>48</v>
      </c>
      <c r="S1095">
        <v>21</v>
      </c>
      <c r="T1095" t="s">
        <v>70</v>
      </c>
      <c r="U1095" t="s">
        <v>55</v>
      </c>
      <c r="V1095" t="s">
        <v>44</v>
      </c>
      <c r="W1095" t="s">
        <v>85</v>
      </c>
      <c r="X1095">
        <v>0</v>
      </c>
      <c r="Y1095">
        <v>1</v>
      </c>
      <c r="Z1095">
        <v>0</v>
      </c>
      <c r="AA1095">
        <v>0</v>
      </c>
      <c r="AB1095">
        <v>1</v>
      </c>
      <c r="AC1095" s="3">
        <v>45840</v>
      </c>
      <c r="AD1095" s="2" t="str">
        <f t="shared" si="35"/>
        <v>Contacted</v>
      </c>
      <c r="AE1095">
        <v>0</v>
      </c>
      <c r="AF1095" t="s">
        <v>38</v>
      </c>
      <c r="AG1095" t="b">
        <v>1</v>
      </c>
      <c r="AH1095" t="b">
        <v>0</v>
      </c>
      <c r="AI1095" t="str">
        <f ca="1">IF(OR(Table1[[#This Row],[is_active]]="FALSE",Table1[[#This Row],[Days_Since_Last_Purchase]]&gt;90),"Churned","Active")</f>
        <v>Churned</v>
      </c>
    </row>
    <row r="1096" spans="1:35" x14ac:dyDescent="0.25">
      <c r="A1096" t="s">
        <v>1163</v>
      </c>
      <c r="B1096" s="1">
        <v>44085</v>
      </c>
      <c r="C1096" t="str">
        <f>TEXT(Table1[[#This Row],[signup_date]],"yyyy")</f>
        <v>2020</v>
      </c>
      <c r="D1096" t="str">
        <f>TEXT(Table1[[#This Row],[signup_date]],"mmm")</f>
        <v>Sep</v>
      </c>
      <c r="E1096" s="3">
        <v>45834</v>
      </c>
      <c r="F1096" s="3">
        <v>45915</v>
      </c>
      <c r="G1096" s="3" t="str">
        <f>TEXT(Table1[[#This Row],[last_purchase_date]],"yyyy")</f>
        <v>2025</v>
      </c>
      <c r="H1096" s="2">
        <f ca="1">IFERROR(TODAY()-Table1[[#This Row],[signup_date]]," - ")</f>
        <v>1895</v>
      </c>
      <c r="I1096" s="2">
        <f ca="1">IFERROR(TODAY()-Table1[[#This Row],[last_purchase_date]]," - ")</f>
        <v>65</v>
      </c>
      <c r="J1096" s="2">
        <f ca="1">IFERROR(1/Table1[[#This Row],[Days_Since_Last_Purchase]],0)</f>
        <v>1.5384615384615385E-2</v>
      </c>
      <c r="K1096" s="3" t="str">
        <f t="shared" si="34"/>
        <v>Has Purchased</v>
      </c>
      <c r="L1096">
        <v>2</v>
      </c>
      <c r="M1096">
        <v>91.44</v>
      </c>
      <c r="N1096">
        <v>45.72</v>
      </c>
      <c r="O1096">
        <v>0.5</v>
      </c>
      <c r="P1096" t="s">
        <v>87</v>
      </c>
      <c r="Q1096" t="s">
        <v>88</v>
      </c>
      <c r="R1096" t="s">
        <v>33</v>
      </c>
      <c r="S1096">
        <v>40</v>
      </c>
      <c r="T1096" t="s">
        <v>34</v>
      </c>
      <c r="U1096" t="s">
        <v>35</v>
      </c>
      <c r="V1096" t="s">
        <v>63</v>
      </c>
      <c r="W1096" t="s">
        <v>72</v>
      </c>
      <c r="X1096">
        <v>1</v>
      </c>
      <c r="Y1096">
        <v>0</v>
      </c>
      <c r="Z1096">
        <v>0</v>
      </c>
      <c r="AA1096">
        <v>0</v>
      </c>
      <c r="AB1096">
        <v>1</v>
      </c>
      <c r="AC1096" s="3">
        <v>44976</v>
      </c>
      <c r="AD1096" s="2" t="str">
        <f t="shared" si="35"/>
        <v>Contacted</v>
      </c>
      <c r="AE1096">
        <v>5</v>
      </c>
      <c r="AF1096" t="s">
        <v>52</v>
      </c>
      <c r="AG1096" t="b">
        <v>0</v>
      </c>
      <c r="AH1096" t="b">
        <v>0</v>
      </c>
      <c r="AI1096" t="str">
        <f ca="1">IF(OR(Table1[[#This Row],[is_active]]="FALSE",Table1[[#This Row],[Days_Since_Last_Purchase]]&gt;90),"Churned","Active")</f>
        <v>Active</v>
      </c>
    </row>
    <row r="1097" spans="1:35" x14ac:dyDescent="0.25">
      <c r="A1097" t="s">
        <v>1164</v>
      </c>
      <c r="B1097" s="1">
        <v>45445</v>
      </c>
      <c r="C1097" t="str">
        <f>TEXT(Table1[[#This Row],[signup_date]],"yyyy")</f>
        <v>2024</v>
      </c>
      <c r="D1097" t="str">
        <f>TEXT(Table1[[#This Row],[signup_date]],"mmm")</f>
        <v>Jun</v>
      </c>
      <c r="E1097" s="3">
        <v>45755</v>
      </c>
      <c r="F1097" s="3">
        <v>45833</v>
      </c>
      <c r="G1097" s="3" t="str">
        <f>TEXT(Table1[[#This Row],[last_purchase_date]],"yyyy")</f>
        <v>2025</v>
      </c>
      <c r="H1097" s="2">
        <f ca="1">IFERROR(TODAY()-Table1[[#This Row],[signup_date]]," - ")</f>
        <v>535</v>
      </c>
      <c r="I1097" s="2">
        <f ca="1">IFERROR(TODAY()-Table1[[#This Row],[last_purchase_date]]," - ")</f>
        <v>147</v>
      </c>
      <c r="J1097" s="2">
        <f ca="1">IFERROR(1/Table1[[#This Row],[Days_Since_Last_Purchase]],0)</f>
        <v>6.8027210884353739E-3</v>
      </c>
      <c r="K1097" s="3" t="str">
        <f t="shared" si="34"/>
        <v>Has Purchased</v>
      </c>
      <c r="L1097">
        <v>3</v>
      </c>
      <c r="M1097">
        <v>257.38</v>
      </c>
      <c r="N1097">
        <v>85.79</v>
      </c>
      <c r="O1097">
        <v>100.45</v>
      </c>
      <c r="P1097" t="s">
        <v>87</v>
      </c>
      <c r="Q1097" t="s">
        <v>41</v>
      </c>
      <c r="R1097" t="s">
        <v>48</v>
      </c>
      <c r="S1097">
        <v>38</v>
      </c>
      <c r="T1097" t="s">
        <v>34</v>
      </c>
      <c r="U1097" t="s">
        <v>50</v>
      </c>
      <c r="V1097" t="s">
        <v>35</v>
      </c>
      <c r="W1097" t="s">
        <v>57</v>
      </c>
      <c r="X1097">
        <v>0</v>
      </c>
      <c r="Y1097">
        <v>0</v>
      </c>
      <c r="Z1097">
        <v>0</v>
      </c>
      <c r="AA1097">
        <v>0</v>
      </c>
      <c r="AB1097">
        <v>1</v>
      </c>
      <c r="AC1097" s="3">
        <v>45651</v>
      </c>
      <c r="AD1097" s="2" t="str">
        <f t="shared" si="35"/>
        <v>Contacted</v>
      </c>
      <c r="AE1097">
        <v>0</v>
      </c>
      <c r="AF1097" t="s">
        <v>73</v>
      </c>
      <c r="AG1097" t="b">
        <v>1</v>
      </c>
      <c r="AH1097" t="b">
        <v>0</v>
      </c>
      <c r="AI1097" t="str">
        <f ca="1">IF(OR(Table1[[#This Row],[is_active]]="FALSE",Table1[[#This Row],[Days_Since_Last_Purchase]]&gt;90),"Churned","Active")</f>
        <v>Churned</v>
      </c>
    </row>
    <row r="1098" spans="1:35" x14ac:dyDescent="0.25">
      <c r="A1098" t="s">
        <v>1165</v>
      </c>
      <c r="B1098" s="1">
        <v>43934</v>
      </c>
      <c r="C1098" t="str">
        <f>TEXT(Table1[[#This Row],[signup_date]],"yyyy")</f>
        <v>2020</v>
      </c>
      <c r="D1098" t="str">
        <f>TEXT(Table1[[#This Row],[signup_date]],"mmm")</f>
        <v>Apr</v>
      </c>
      <c r="E1098" s="3">
        <v>45337</v>
      </c>
      <c r="F1098" s="3">
        <v>45793</v>
      </c>
      <c r="G1098" s="3" t="str">
        <f>TEXT(Table1[[#This Row],[last_purchase_date]],"yyyy")</f>
        <v>2025</v>
      </c>
      <c r="H1098" s="2">
        <f ca="1">IFERROR(TODAY()-Table1[[#This Row],[signup_date]]," - ")</f>
        <v>2046</v>
      </c>
      <c r="I1098" s="2">
        <f ca="1">IFERROR(TODAY()-Table1[[#This Row],[last_purchase_date]]," - ")</f>
        <v>187</v>
      </c>
      <c r="J1098" s="2">
        <f ca="1">IFERROR(1/Table1[[#This Row],[Days_Since_Last_Purchase]],0)</f>
        <v>5.3475935828877002E-3</v>
      </c>
      <c r="K1098" s="3" t="str">
        <f t="shared" si="34"/>
        <v>Has Purchased</v>
      </c>
      <c r="L1098">
        <v>5</v>
      </c>
      <c r="M1098">
        <v>333.57</v>
      </c>
      <c r="N1098">
        <v>66.709999999999994</v>
      </c>
      <c r="O1098">
        <v>48.56</v>
      </c>
      <c r="P1098" t="s">
        <v>59</v>
      </c>
      <c r="Q1098" t="s">
        <v>88</v>
      </c>
      <c r="R1098" t="s">
        <v>33</v>
      </c>
      <c r="S1098">
        <v>37</v>
      </c>
      <c r="T1098" t="s">
        <v>34</v>
      </c>
      <c r="U1098" t="s">
        <v>50</v>
      </c>
      <c r="V1098" t="s">
        <v>63</v>
      </c>
      <c r="W1098" t="s">
        <v>45</v>
      </c>
      <c r="X1098">
        <v>1</v>
      </c>
      <c r="Y1098">
        <v>0</v>
      </c>
      <c r="Z1098">
        <v>0</v>
      </c>
      <c r="AA1098">
        <v>0</v>
      </c>
      <c r="AB1098">
        <v>3</v>
      </c>
      <c r="AC1098" s="3">
        <v>45240</v>
      </c>
      <c r="AD1098" s="2" t="str">
        <f t="shared" si="35"/>
        <v>Contacted</v>
      </c>
      <c r="AE1098">
        <v>0</v>
      </c>
      <c r="AF1098" t="s">
        <v>38</v>
      </c>
      <c r="AG1098" t="b">
        <v>1</v>
      </c>
      <c r="AH1098" t="b">
        <v>0</v>
      </c>
      <c r="AI1098" t="str">
        <f ca="1">IF(OR(Table1[[#This Row],[is_active]]="FALSE",Table1[[#This Row],[Days_Since_Last_Purchase]]&gt;90),"Churned","Active")</f>
        <v>Churned</v>
      </c>
    </row>
    <row r="1099" spans="1:35" x14ac:dyDescent="0.25">
      <c r="A1099" t="s">
        <v>1012</v>
      </c>
      <c r="B1099" s="1">
        <v>44514</v>
      </c>
      <c r="C1099" t="str">
        <f>TEXT(Table1[[#This Row],[signup_date]],"yyyy")</f>
        <v>2021</v>
      </c>
      <c r="D1099" t="str">
        <f>TEXT(Table1[[#This Row],[signup_date]],"mmm")</f>
        <v>Nov</v>
      </c>
      <c r="E1099" s="3">
        <v>45031</v>
      </c>
      <c r="F1099" s="3">
        <v>45739</v>
      </c>
      <c r="G1099" s="3" t="str">
        <f>TEXT(Table1[[#This Row],[last_purchase_date]],"yyyy")</f>
        <v>2025</v>
      </c>
      <c r="H1099" s="2">
        <f ca="1">IFERROR(TODAY()-Table1[[#This Row],[signup_date]]," - ")</f>
        <v>1466</v>
      </c>
      <c r="I1099" s="2">
        <f ca="1">IFERROR(TODAY()-Table1[[#This Row],[last_purchase_date]]," - ")</f>
        <v>241</v>
      </c>
      <c r="J1099" s="2">
        <f ca="1">IFERROR(1/Table1[[#This Row],[Days_Since_Last_Purchase]],0)</f>
        <v>4.1493775933609959E-3</v>
      </c>
      <c r="K1099" s="3" t="str">
        <f t="shared" si="34"/>
        <v>Has Purchased</v>
      </c>
      <c r="L1099">
        <v>3</v>
      </c>
      <c r="M1099">
        <v>125.61</v>
      </c>
      <c r="N1099">
        <v>41.87</v>
      </c>
      <c r="O1099">
        <v>31.21</v>
      </c>
      <c r="P1099" t="s">
        <v>87</v>
      </c>
      <c r="Q1099" t="s">
        <v>54</v>
      </c>
      <c r="R1099" t="s">
        <v>48</v>
      </c>
      <c r="S1099">
        <v>24</v>
      </c>
      <c r="T1099" t="s">
        <v>70</v>
      </c>
      <c r="U1099" t="s">
        <v>35</v>
      </c>
      <c r="V1099" t="s">
        <v>35</v>
      </c>
      <c r="W1099" t="s">
        <v>45</v>
      </c>
      <c r="X1099">
        <v>0</v>
      </c>
      <c r="Y1099">
        <v>0</v>
      </c>
      <c r="Z1099">
        <v>0</v>
      </c>
      <c r="AA1099">
        <v>0</v>
      </c>
      <c r="AB1099">
        <v>2</v>
      </c>
      <c r="AC1099" s="3">
        <v>45219</v>
      </c>
      <c r="AD1099" s="2" t="str">
        <f t="shared" si="35"/>
        <v>Contacted</v>
      </c>
      <c r="AE1099">
        <v>4</v>
      </c>
      <c r="AF1099" t="s">
        <v>73</v>
      </c>
      <c r="AG1099" t="b">
        <v>0</v>
      </c>
      <c r="AH1099" t="b">
        <v>0</v>
      </c>
      <c r="AI1099" t="str">
        <f ca="1">IF(OR(Table1[[#This Row],[is_active]]="FALSE",Table1[[#This Row],[Days_Since_Last_Purchase]]&gt;90),"Churned","Active")</f>
        <v>Churned</v>
      </c>
    </row>
    <row r="1100" spans="1:35" x14ac:dyDescent="0.25">
      <c r="A1100" t="s">
        <v>1166</v>
      </c>
      <c r="B1100" s="1">
        <v>45544</v>
      </c>
      <c r="C1100" t="str">
        <f>TEXT(Table1[[#This Row],[signup_date]],"yyyy")</f>
        <v>2024</v>
      </c>
      <c r="D1100" t="str">
        <f>TEXT(Table1[[#This Row],[signup_date]],"mmm")</f>
        <v>Sep</v>
      </c>
      <c r="E1100" s="3">
        <v>45831</v>
      </c>
      <c r="F1100" s="3">
        <v>45894</v>
      </c>
      <c r="G1100" s="3" t="str">
        <f>TEXT(Table1[[#This Row],[last_purchase_date]],"yyyy")</f>
        <v>2025</v>
      </c>
      <c r="H1100" s="2">
        <f ca="1">IFERROR(TODAY()-Table1[[#This Row],[signup_date]]," - ")</f>
        <v>436</v>
      </c>
      <c r="I1100" s="2">
        <f ca="1">IFERROR(TODAY()-Table1[[#This Row],[last_purchase_date]]," - ")</f>
        <v>86</v>
      </c>
      <c r="J1100" s="2">
        <f ca="1">IFERROR(1/Table1[[#This Row],[Days_Since_Last_Purchase]],0)</f>
        <v>1.1627906976744186E-2</v>
      </c>
      <c r="K1100" s="3" t="str">
        <f t="shared" si="34"/>
        <v>Has Purchased</v>
      </c>
      <c r="L1100">
        <v>5</v>
      </c>
      <c r="M1100">
        <v>671.18</v>
      </c>
      <c r="N1100">
        <v>134.24</v>
      </c>
      <c r="O1100">
        <v>22</v>
      </c>
      <c r="P1100" t="s">
        <v>65</v>
      </c>
      <c r="Q1100" t="s">
        <v>54</v>
      </c>
      <c r="R1100" t="s">
        <v>48</v>
      </c>
      <c r="S1100">
        <v>27</v>
      </c>
      <c r="T1100" t="s">
        <v>70</v>
      </c>
      <c r="U1100" t="s">
        <v>43</v>
      </c>
      <c r="V1100" t="s">
        <v>63</v>
      </c>
      <c r="W1100" t="s">
        <v>51</v>
      </c>
      <c r="X1100">
        <v>0</v>
      </c>
      <c r="Y1100">
        <v>0</v>
      </c>
      <c r="Z1100">
        <v>1</v>
      </c>
      <c r="AA1100">
        <v>0</v>
      </c>
      <c r="AB1100">
        <v>3</v>
      </c>
      <c r="AC1100" s="2" t="s">
        <v>2542</v>
      </c>
      <c r="AD1100" s="2" t="str">
        <f t="shared" si="35"/>
        <v>Never Contacted</v>
      </c>
      <c r="AE1100">
        <v>8</v>
      </c>
      <c r="AF1100" t="s">
        <v>73</v>
      </c>
      <c r="AG1100" t="b">
        <v>1</v>
      </c>
      <c r="AH1100" t="b">
        <v>1</v>
      </c>
      <c r="AI1100" t="str">
        <f ca="1">IF(OR(Table1[[#This Row],[is_active]]="FALSE",Table1[[#This Row],[Days_Since_Last_Purchase]]&gt;90),"Churned","Active")</f>
        <v>Active</v>
      </c>
    </row>
    <row r="1101" spans="1:35" x14ac:dyDescent="0.25">
      <c r="A1101" t="s">
        <v>1167</v>
      </c>
      <c r="B1101" s="1">
        <v>44186</v>
      </c>
      <c r="C1101" t="str">
        <f>TEXT(Table1[[#This Row],[signup_date]],"yyyy")</f>
        <v>2020</v>
      </c>
      <c r="D1101" t="str">
        <f>TEXT(Table1[[#This Row],[signup_date]],"mmm")</f>
        <v>Dec</v>
      </c>
      <c r="E1101" s="3">
        <v>45666</v>
      </c>
      <c r="F1101" s="3">
        <v>45888</v>
      </c>
      <c r="G1101" s="3" t="str">
        <f>TEXT(Table1[[#This Row],[last_purchase_date]],"yyyy")</f>
        <v>2025</v>
      </c>
      <c r="H1101" s="2">
        <f ca="1">IFERROR(TODAY()-Table1[[#This Row],[signup_date]]," - ")</f>
        <v>1794</v>
      </c>
      <c r="I1101" s="2">
        <f ca="1">IFERROR(TODAY()-Table1[[#This Row],[last_purchase_date]]," - ")</f>
        <v>92</v>
      </c>
      <c r="J1101" s="2">
        <f ca="1">IFERROR(1/Table1[[#This Row],[Days_Since_Last_Purchase]],0)</f>
        <v>1.0869565217391304E-2</v>
      </c>
      <c r="K1101" s="3" t="str">
        <f t="shared" si="34"/>
        <v>Has Purchased</v>
      </c>
      <c r="L1101">
        <v>4</v>
      </c>
      <c r="M1101">
        <v>147.13999999999999</v>
      </c>
      <c r="N1101">
        <v>36.78</v>
      </c>
      <c r="O1101">
        <v>77.11</v>
      </c>
      <c r="P1101" t="s">
        <v>59</v>
      </c>
      <c r="Q1101" t="s">
        <v>76</v>
      </c>
      <c r="R1101" t="s">
        <v>33</v>
      </c>
      <c r="S1101">
        <v>32</v>
      </c>
      <c r="T1101" t="s">
        <v>34</v>
      </c>
      <c r="U1101" t="s">
        <v>50</v>
      </c>
      <c r="V1101" t="s">
        <v>67</v>
      </c>
      <c r="W1101" t="s">
        <v>96</v>
      </c>
      <c r="X1101">
        <v>0</v>
      </c>
      <c r="Y1101">
        <v>0</v>
      </c>
      <c r="Z1101">
        <v>0</v>
      </c>
      <c r="AA1101">
        <v>0</v>
      </c>
      <c r="AB1101">
        <v>1</v>
      </c>
      <c r="AC1101" s="3">
        <v>45020</v>
      </c>
      <c r="AD1101" s="2" t="str">
        <f t="shared" si="35"/>
        <v>Contacted</v>
      </c>
      <c r="AE1101">
        <v>0</v>
      </c>
      <c r="AF1101" t="s">
        <v>38</v>
      </c>
      <c r="AG1101" t="b">
        <v>0</v>
      </c>
      <c r="AH1101" t="b">
        <v>1</v>
      </c>
      <c r="AI1101" t="str">
        <f ca="1">IF(OR(Table1[[#This Row],[is_active]]="FALSE",Table1[[#This Row],[Days_Since_Last_Purchase]]&gt;90),"Churned","Active")</f>
        <v>Churned</v>
      </c>
    </row>
    <row r="1102" spans="1:35" x14ac:dyDescent="0.25">
      <c r="A1102" t="s">
        <v>1168</v>
      </c>
      <c r="B1102" s="1">
        <v>43970</v>
      </c>
      <c r="C1102" t="str">
        <f>TEXT(Table1[[#This Row],[signup_date]],"yyyy")</f>
        <v>2020</v>
      </c>
      <c r="D1102" t="str">
        <f>TEXT(Table1[[#This Row],[signup_date]],"mmm")</f>
        <v>May</v>
      </c>
      <c r="E1102" s="3">
        <v>45289</v>
      </c>
      <c r="F1102" s="3">
        <v>45332</v>
      </c>
      <c r="G1102" s="3" t="str">
        <f>TEXT(Table1[[#This Row],[last_purchase_date]],"yyyy")</f>
        <v>2024</v>
      </c>
      <c r="H1102" s="2">
        <f ca="1">IFERROR(TODAY()-Table1[[#This Row],[signup_date]]," - ")</f>
        <v>2010</v>
      </c>
      <c r="I1102" s="2">
        <f ca="1">IFERROR(TODAY()-Table1[[#This Row],[last_purchase_date]]," - ")</f>
        <v>648</v>
      </c>
      <c r="J1102" s="2">
        <f ca="1">IFERROR(1/Table1[[#This Row],[Days_Since_Last_Purchase]],0)</f>
        <v>1.5432098765432098E-3</v>
      </c>
      <c r="K1102" s="3" t="str">
        <f t="shared" si="34"/>
        <v>Has Purchased</v>
      </c>
      <c r="L1102">
        <v>6</v>
      </c>
      <c r="M1102">
        <v>408.14</v>
      </c>
      <c r="N1102">
        <v>68.02</v>
      </c>
      <c r="O1102">
        <v>0</v>
      </c>
      <c r="P1102" t="s">
        <v>47</v>
      </c>
      <c r="Q1102" t="s">
        <v>88</v>
      </c>
      <c r="R1102" t="s">
        <v>33</v>
      </c>
      <c r="S1102">
        <v>33</v>
      </c>
      <c r="T1102" t="s">
        <v>34</v>
      </c>
      <c r="U1102" t="s">
        <v>82</v>
      </c>
      <c r="V1102" t="s">
        <v>35</v>
      </c>
      <c r="W1102" t="s">
        <v>72</v>
      </c>
      <c r="X1102">
        <v>0</v>
      </c>
      <c r="Y1102">
        <v>0</v>
      </c>
      <c r="Z1102">
        <v>0</v>
      </c>
      <c r="AA1102">
        <v>1</v>
      </c>
      <c r="AB1102">
        <v>2</v>
      </c>
      <c r="AC1102" s="3">
        <v>45345</v>
      </c>
      <c r="AD1102" s="2" t="str">
        <f t="shared" si="35"/>
        <v>Contacted</v>
      </c>
      <c r="AE1102">
        <v>1</v>
      </c>
      <c r="AF1102" t="s">
        <v>38</v>
      </c>
      <c r="AG1102" t="b">
        <v>1</v>
      </c>
      <c r="AH1102" t="b">
        <v>1</v>
      </c>
      <c r="AI1102" t="str">
        <f ca="1">IF(OR(Table1[[#This Row],[is_active]]="FALSE",Table1[[#This Row],[Days_Since_Last_Purchase]]&gt;90),"Churned","Active")</f>
        <v>Churned</v>
      </c>
    </row>
    <row r="1103" spans="1:35" x14ac:dyDescent="0.25">
      <c r="A1103" t="s">
        <v>1169</v>
      </c>
      <c r="B1103" s="1">
        <v>43972</v>
      </c>
      <c r="C1103" t="str">
        <f>TEXT(Table1[[#This Row],[signup_date]],"yyyy")</f>
        <v>2020</v>
      </c>
      <c r="D1103" t="str">
        <f>TEXT(Table1[[#This Row],[signup_date]],"mmm")</f>
        <v>May</v>
      </c>
      <c r="E1103" s="3">
        <v>44678</v>
      </c>
      <c r="F1103" s="3" t="s">
        <v>2542</v>
      </c>
      <c r="G1103" s="3" t="str">
        <f>TEXT(Table1[[#This Row],[last_purchase_date]],"yyyy")</f>
        <v>-</v>
      </c>
      <c r="H1103" s="2">
        <f ca="1">IFERROR(TODAY()-Table1[[#This Row],[signup_date]]," - ")</f>
        <v>2008</v>
      </c>
      <c r="I1103" s="2" t="str">
        <f ca="1">IFERROR(TODAY()-Table1[[#This Row],[last_purchase_date]]," - ")</f>
        <v xml:space="preserve"> - </v>
      </c>
      <c r="J1103" s="2">
        <f ca="1">IFERROR(1/Table1[[#This Row],[Days_Since_Last_Purchase]],0)</f>
        <v>0</v>
      </c>
      <c r="K1103" s="3" t="str">
        <f t="shared" si="34"/>
        <v>Has Purchased</v>
      </c>
      <c r="L1103">
        <v>0</v>
      </c>
      <c r="M1103">
        <v>0</v>
      </c>
      <c r="N1103">
        <v>0</v>
      </c>
      <c r="O1103">
        <v>0</v>
      </c>
      <c r="P1103" t="s">
        <v>59</v>
      </c>
      <c r="Q1103" t="s">
        <v>62</v>
      </c>
      <c r="R1103" t="s">
        <v>42</v>
      </c>
      <c r="S1103">
        <v>34</v>
      </c>
      <c r="T1103" t="s">
        <v>34</v>
      </c>
      <c r="U1103" t="s">
        <v>55</v>
      </c>
      <c r="V1103" t="s">
        <v>56</v>
      </c>
      <c r="W1103" t="s">
        <v>96</v>
      </c>
      <c r="X1103">
        <v>0</v>
      </c>
      <c r="Y1103">
        <v>0</v>
      </c>
      <c r="Z1103">
        <v>0</v>
      </c>
      <c r="AA1103">
        <v>0</v>
      </c>
      <c r="AB1103">
        <v>0</v>
      </c>
      <c r="AC1103" s="3">
        <v>44629</v>
      </c>
      <c r="AD1103" s="2" t="str">
        <f t="shared" si="35"/>
        <v>Contacted</v>
      </c>
      <c r="AE1103">
        <v>0</v>
      </c>
      <c r="AF1103" t="s">
        <v>52</v>
      </c>
      <c r="AG1103" t="b">
        <v>1</v>
      </c>
      <c r="AH1103" t="b">
        <v>0</v>
      </c>
      <c r="AI1103" t="str">
        <f ca="1">IF(OR(Table1[[#This Row],[is_active]]="FALSE",Table1[[#This Row],[Days_Since_Last_Purchase]]&gt;90),"Churned","Active")</f>
        <v>Churned</v>
      </c>
    </row>
    <row r="1104" spans="1:35" x14ac:dyDescent="0.25">
      <c r="A1104" t="s">
        <v>1170</v>
      </c>
      <c r="B1104" s="1">
        <v>44427</v>
      </c>
      <c r="C1104" t="str">
        <f>TEXT(Table1[[#This Row],[signup_date]],"yyyy")</f>
        <v>2021</v>
      </c>
      <c r="D1104" t="str">
        <f>TEXT(Table1[[#This Row],[signup_date]],"mmm")</f>
        <v>Aug</v>
      </c>
      <c r="E1104" s="3">
        <v>44649</v>
      </c>
      <c r="F1104" s="3">
        <v>45712</v>
      </c>
      <c r="G1104" s="3" t="str">
        <f>TEXT(Table1[[#This Row],[last_purchase_date]],"yyyy")</f>
        <v>2025</v>
      </c>
      <c r="H1104" s="2">
        <f ca="1">IFERROR(TODAY()-Table1[[#This Row],[signup_date]]," - ")</f>
        <v>1553</v>
      </c>
      <c r="I1104" s="2">
        <f ca="1">IFERROR(TODAY()-Table1[[#This Row],[last_purchase_date]]," - ")</f>
        <v>268</v>
      </c>
      <c r="J1104" s="2">
        <f ca="1">IFERROR(1/Table1[[#This Row],[Days_Since_Last_Purchase]],0)</f>
        <v>3.7313432835820895E-3</v>
      </c>
      <c r="K1104" s="3" t="str">
        <f t="shared" si="34"/>
        <v>Has Purchased</v>
      </c>
      <c r="L1104">
        <v>4</v>
      </c>
      <c r="M1104">
        <v>208.17</v>
      </c>
      <c r="N1104">
        <v>52.04</v>
      </c>
      <c r="O1104">
        <v>52.42</v>
      </c>
      <c r="P1104" t="s">
        <v>87</v>
      </c>
      <c r="Q1104" t="s">
        <v>104</v>
      </c>
      <c r="R1104" t="s">
        <v>33</v>
      </c>
      <c r="S1104">
        <v>18</v>
      </c>
      <c r="T1104" t="s">
        <v>49</v>
      </c>
      <c r="U1104" t="s">
        <v>35</v>
      </c>
      <c r="V1104" t="s">
        <v>56</v>
      </c>
      <c r="W1104" t="s">
        <v>57</v>
      </c>
      <c r="X1104">
        <v>0</v>
      </c>
      <c r="Y1104">
        <v>0</v>
      </c>
      <c r="Z1104">
        <v>0</v>
      </c>
      <c r="AA1104">
        <v>0</v>
      </c>
      <c r="AB1104">
        <v>0</v>
      </c>
      <c r="AC1104" s="3">
        <v>45245</v>
      </c>
      <c r="AD1104" s="2" t="str">
        <f t="shared" si="35"/>
        <v>Contacted</v>
      </c>
      <c r="AE1104">
        <v>9</v>
      </c>
      <c r="AF1104" t="s">
        <v>38</v>
      </c>
      <c r="AG1104" t="b">
        <v>1</v>
      </c>
      <c r="AH1104" t="b">
        <v>0</v>
      </c>
      <c r="AI1104" t="str">
        <f ca="1">IF(OR(Table1[[#This Row],[is_active]]="FALSE",Table1[[#This Row],[Days_Since_Last_Purchase]]&gt;90),"Churned","Active")</f>
        <v>Churned</v>
      </c>
    </row>
    <row r="1105" spans="1:35" x14ac:dyDescent="0.25">
      <c r="A1105" t="s">
        <v>1171</v>
      </c>
      <c r="B1105" s="1">
        <v>43945</v>
      </c>
      <c r="C1105" t="str">
        <f>TEXT(Table1[[#This Row],[signup_date]],"yyyy")</f>
        <v>2020</v>
      </c>
      <c r="D1105" t="str">
        <f>TEXT(Table1[[#This Row],[signup_date]],"mmm")</f>
        <v>Apr</v>
      </c>
      <c r="E1105" s="3">
        <v>45572</v>
      </c>
      <c r="F1105" s="3">
        <v>45745</v>
      </c>
      <c r="G1105" s="3" t="str">
        <f>TEXT(Table1[[#This Row],[last_purchase_date]],"yyyy")</f>
        <v>2025</v>
      </c>
      <c r="H1105" s="2">
        <f ca="1">IFERROR(TODAY()-Table1[[#This Row],[signup_date]]," - ")</f>
        <v>2035</v>
      </c>
      <c r="I1105" s="2">
        <f ca="1">IFERROR(TODAY()-Table1[[#This Row],[last_purchase_date]]," - ")</f>
        <v>235</v>
      </c>
      <c r="J1105" s="2">
        <f ca="1">IFERROR(1/Table1[[#This Row],[Days_Since_Last_Purchase]],0)</f>
        <v>4.2553191489361703E-3</v>
      </c>
      <c r="K1105" s="3" t="str">
        <f t="shared" si="34"/>
        <v>Has Purchased</v>
      </c>
      <c r="L1105">
        <v>5</v>
      </c>
      <c r="M1105">
        <v>72.650000000000006</v>
      </c>
      <c r="N1105">
        <v>14.53</v>
      </c>
      <c r="O1105">
        <v>22.61</v>
      </c>
      <c r="P1105" t="s">
        <v>40</v>
      </c>
      <c r="Q1105" t="s">
        <v>54</v>
      </c>
      <c r="R1105" t="s">
        <v>33</v>
      </c>
      <c r="S1105">
        <v>34</v>
      </c>
      <c r="T1105" t="s">
        <v>34</v>
      </c>
      <c r="U1105" t="s">
        <v>90</v>
      </c>
      <c r="V1105" t="s">
        <v>56</v>
      </c>
      <c r="W1105" t="s">
        <v>100</v>
      </c>
      <c r="X1105">
        <v>0</v>
      </c>
      <c r="Y1105">
        <v>0</v>
      </c>
      <c r="Z1105">
        <v>1</v>
      </c>
      <c r="AA1105">
        <v>0</v>
      </c>
      <c r="AB1105">
        <v>0</v>
      </c>
      <c r="AC1105" s="3">
        <v>45591</v>
      </c>
      <c r="AD1105" s="2" t="str">
        <f t="shared" si="35"/>
        <v>Contacted</v>
      </c>
      <c r="AE1105">
        <v>0</v>
      </c>
      <c r="AF1105" t="s">
        <v>38</v>
      </c>
      <c r="AG1105" t="b">
        <v>1</v>
      </c>
      <c r="AH1105" t="b">
        <v>0</v>
      </c>
      <c r="AI1105" t="str">
        <f ca="1">IF(OR(Table1[[#This Row],[is_active]]="FALSE",Table1[[#This Row],[Days_Since_Last_Purchase]]&gt;90),"Churned","Active")</f>
        <v>Churned</v>
      </c>
    </row>
    <row r="1106" spans="1:35" x14ac:dyDescent="0.25">
      <c r="A1106" t="s">
        <v>1172</v>
      </c>
      <c r="B1106" s="1">
        <v>44114</v>
      </c>
      <c r="C1106" t="str">
        <f>TEXT(Table1[[#This Row],[signup_date]],"yyyy")</f>
        <v>2020</v>
      </c>
      <c r="D1106" t="str">
        <f>TEXT(Table1[[#This Row],[signup_date]],"mmm")</f>
        <v>Oct</v>
      </c>
      <c r="E1106" s="3">
        <v>44691</v>
      </c>
      <c r="F1106" s="3">
        <v>45389</v>
      </c>
      <c r="G1106" s="3" t="str">
        <f>TEXT(Table1[[#This Row],[last_purchase_date]],"yyyy")</f>
        <v>2024</v>
      </c>
      <c r="H1106" s="2">
        <f ca="1">IFERROR(TODAY()-Table1[[#This Row],[signup_date]]," - ")</f>
        <v>1866</v>
      </c>
      <c r="I1106" s="2">
        <f ca="1">IFERROR(TODAY()-Table1[[#This Row],[last_purchase_date]]," - ")</f>
        <v>591</v>
      </c>
      <c r="J1106" s="2">
        <f ca="1">IFERROR(1/Table1[[#This Row],[Days_Since_Last_Purchase]],0)</f>
        <v>1.6920473773265651E-3</v>
      </c>
      <c r="K1106" s="3" t="str">
        <f t="shared" si="34"/>
        <v>Has Purchased</v>
      </c>
      <c r="L1106">
        <v>4</v>
      </c>
      <c r="M1106">
        <v>392.96</v>
      </c>
      <c r="N1106">
        <v>98.24</v>
      </c>
      <c r="O1106">
        <v>0.5</v>
      </c>
      <c r="P1106" t="s">
        <v>87</v>
      </c>
      <c r="Q1106" t="s">
        <v>76</v>
      </c>
      <c r="R1106" t="s">
        <v>48</v>
      </c>
      <c r="S1106">
        <v>28</v>
      </c>
      <c r="T1106" t="s">
        <v>70</v>
      </c>
      <c r="U1106" t="s">
        <v>66</v>
      </c>
      <c r="V1106" t="s">
        <v>35</v>
      </c>
      <c r="W1106" t="s">
        <v>57</v>
      </c>
      <c r="X1106">
        <v>0</v>
      </c>
      <c r="Y1106">
        <v>0</v>
      </c>
      <c r="Z1106">
        <v>0</v>
      </c>
      <c r="AA1106">
        <v>0</v>
      </c>
      <c r="AB1106">
        <v>0</v>
      </c>
      <c r="AC1106" s="3">
        <v>44542</v>
      </c>
      <c r="AD1106" s="2" t="str">
        <f t="shared" si="35"/>
        <v>Contacted</v>
      </c>
      <c r="AE1106">
        <v>3</v>
      </c>
      <c r="AF1106" t="s">
        <v>52</v>
      </c>
      <c r="AG1106" t="b">
        <v>0</v>
      </c>
      <c r="AH1106" t="b">
        <v>0</v>
      </c>
      <c r="AI1106" t="str">
        <f ca="1">IF(OR(Table1[[#This Row],[is_active]]="FALSE",Table1[[#This Row],[Days_Since_Last_Purchase]]&gt;90),"Churned","Active")</f>
        <v>Churned</v>
      </c>
    </row>
    <row r="1107" spans="1:35" x14ac:dyDescent="0.25">
      <c r="A1107" t="s">
        <v>1173</v>
      </c>
      <c r="B1107" s="1">
        <v>44024</v>
      </c>
      <c r="C1107" t="str">
        <f>TEXT(Table1[[#This Row],[signup_date]],"yyyy")</f>
        <v>2020</v>
      </c>
      <c r="D1107" t="str">
        <f>TEXT(Table1[[#This Row],[signup_date]],"mmm")</f>
        <v>Jul</v>
      </c>
      <c r="E1107" s="3">
        <v>45513</v>
      </c>
      <c r="F1107" s="3">
        <v>45690</v>
      </c>
      <c r="G1107" s="3" t="str">
        <f>TEXT(Table1[[#This Row],[last_purchase_date]],"yyyy")</f>
        <v>2025</v>
      </c>
      <c r="H1107" s="2">
        <f ca="1">IFERROR(TODAY()-Table1[[#This Row],[signup_date]]," - ")</f>
        <v>1956</v>
      </c>
      <c r="I1107" s="2">
        <f ca="1">IFERROR(TODAY()-Table1[[#This Row],[last_purchase_date]]," - ")</f>
        <v>290</v>
      </c>
      <c r="J1107" s="2">
        <f ca="1">IFERROR(1/Table1[[#This Row],[Days_Since_Last_Purchase]],0)</f>
        <v>3.4482758620689655E-3</v>
      </c>
      <c r="K1107" s="3" t="str">
        <f t="shared" si="34"/>
        <v>Has Purchased</v>
      </c>
      <c r="L1107">
        <v>2</v>
      </c>
      <c r="M1107">
        <v>164.89</v>
      </c>
      <c r="N1107">
        <v>82.45</v>
      </c>
      <c r="O1107">
        <v>95.69</v>
      </c>
      <c r="P1107" t="s">
        <v>31</v>
      </c>
      <c r="Q1107" t="s">
        <v>76</v>
      </c>
      <c r="R1107" t="s">
        <v>48</v>
      </c>
      <c r="S1107">
        <v>22</v>
      </c>
      <c r="T1107" t="s">
        <v>70</v>
      </c>
      <c r="U1107" t="s">
        <v>66</v>
      </c>
      <c r="V1107" t="s">
        <v>35</v>
      </c>
      <c r="W1107" t="s">
        <v>51</v>
      </c>
      <c r="X1107">
        <v>0</v>
      </c>
      <c r="Y1107">
        <v>0</v>
      </c>
      <c r="Z1107">
        <v>0</v>
      </c>
      <c r="AA1107">
        <v>0</v>
      </c>
      <c r="AB1107">
        <v>1</v>
      </c>
      <c r="AC1107" s="3">
        <v>45437</v>
      </c>
      <c r="AD1107" s="2" t="str">
        <f t="shared" si="35"/>
        <v>Contacted</v>
      </c>
      <c r="AE1107">
        <v>9</v>
      </c>
      <c r="AF1107" t="s">
        <v>38</v>
      </c>
      <c r="AG1107" t="b">
        <v>1</v>
      </c>
      <c r="AH1107" t="b">
        <v>0</v>
      </c>
      <c r="AI1107" t="str">
        <f ca="1">IF(OR(Table1[[#This Row],[is_active]]="FALSE",Table1[[#This Row],[Days_Since_Last_Purchase]]&gt;90),"Churned","Active")</f>
        <v>Churned</v>
      </c>
    </row>
    <row r="1108" spans="1:35" x14ac:dyDescent="0.25">
      <c r="A1108" t="s">
        <v>1174</v>
      </c>
      <c r="B1108" s="1">
        <v>44021</v>
      </c>
      <c r="C1108" t="str">
        <f>TEXT(Table1[[#This Row],[signup_date]],"yyyy")</f>
        <v>2020</v>
      </c>
      <c r="D1108" t="str">
        <f>TEXT(Table1[[#This Row],[signup_date]],"mmm")</f>
        <v>Jul</v>
      </c>
      <c r="E1108" s="3">
        <v>45361</v>
      </c>
      <c r="F1108" s="3">
        <v>45626</v>
      </c>
      <c r="G1108" s="3" t="str">
        <f>TEXT(Table1[[#This Row],[last_purchase_date]],"yyyy")</f>
        <v>2024</v>
      </c>
      <c r="H1108" s="2">
        <f ca="1">IFERROR(TODAY()-Table1[[#This Row],[signup_date]]," - ")</f>
        <v>1959</v>
      </c>
      <c r="I1108" s="2">
        <f ca="1">IFERROR(TODAY()-Table1[[#This Row],[last_purchase_date]]," - ")</f>
        <v>354</v>
      </c>
      <c r="J1108" s="2">
        <f ca="1">IFERROR(1/Table1[[#This Row],[Days_Since_Last_Purchase]],0)</f>
        <v>2.8248587570621469E-3</v>
      </c>
      <c r="K1108" s="3" t="str">
        <f t="shared" si="34"/>
        <v>Has Purchased</v>
      </c>
      <c r="L1108">
        <v>2</v>
      </c>
      <c r="M1108">
        <v>139.69999999999999</v>
      </c>
      <c r="N1108">
        <v>69.849999999999994</v>
      </c>
      <c r="O1108">
        <v>101.62</v>
      </c>
      <c r="P1108" t="s">
        <v>40</v>
      </c>
      <c r="Q1108" t="s">
        <v>41</v>
      </c>
      <c r="R1108" t="s">
        <v>42</v>
      </c>
      <c r="S1108">
        <v>25</v>
      </c>
      <c r="T1108" t="s">
        <v>70</v>
      </c>
      <c r="U1108" t="s">
        <v>90</v>
      </c>
      <c r="V1108" t="s">
        <v>63</v>
      </c>
      <c r="W1108" t="s">
        <v>36</v>
      </c>
      <c r="X1108">
        <v>0</v>
      </c>
      <c r="Y1108">
        <v>0</v>
      </c>
      <c r="Z1108">
        <v>0</v>
      </c>
      <c r="AA1108">
        <v>0</v>
      </c>
      <c r="AB1108">
        <v>2</v>
      </c>
      <c r="AC1108" s="3">
        <v>45463</v>
      </c>
      <c r="AD1108" s="2" t="str">
        <f t="shared" si="35"/>
        <v>Contacted</v>
      </c>
      <c r="AE1108">
        <v>0</v>
      </c>
      <c r="AF1108" t="s">
        <v>73</v>
      </c>
      <c r="AG1108" t="b">
        <v>0</v>
      </c>
      <c r="AH1108" t="b">
        <v>0</v>
      </c>
      <c r="AI1108" t="str">
        <f ca="1">IF(OR(Table1[[#This Row],[is_active]]="FALSE",Table1[[#This Row],[Days_Since_Last_Purchase]]&gt;90),"Churned","Active")</f>
        <v>Churned</v>
      </c>
    </row>
    <row r="1109" spans="1:35" x14ac:dyDescent="0.25">
      <c r="A1109" t="s">
        <v>1175</v>
      </c>
      <c r="B1109" s="1">
        <v>45600</v>
      </c>
      <c r="C1109" t="str">
        <f>TEXT(Table1[[#This Row],[signup_date]],"yyyy")</f>
        <v>2024</v>
      </c>
      <c r="D1109" t="str">
        <f>TEXT(Table1[[#This Row],[signup_date]],"mmm")</f>
        <v>Nov</v>
      </c>
      <c r="E1109" s="3">
        <v>45940</v>
      </c>
      <c r="F1109" s="3">
        <v>45940</v>
      </c>
      <c r="G1109" s="3" t="str">
        <f>TEXT(Table1[[#This Row],[last_purchase_date]],"yyyy")</f>
        <v>2025</v>
      </c>
      <c r="H1109" s="2">
        <f ca="1">IFERROR(TODAY()-Table1[[#This Row],[signup_date]]," - ")</f>
        <v>380</v>
      </c>
      <c r="I1109" s="2">
        <f ca="1">IFERROR(TODAY()-Table1[[#This Row],[last_purchase_date]]," - ")</f>
        <v>40</v>
      </c>
      <c r="J1109" s="2">
        <f ca="1">IFERROR(1/Table1[[#This Row],[Days_Since_Last_Purchase]],0)</f>
        <v>2.5000000000000001E-2</v>
      </c>
      <c r="K1109" s="3" t="str">
        <f t="shared" si="34"/>
        <v>Has Purchased</v>
      </c>
      <c r="L1109">
        <v>3</v>
      </c>
      <c r="M1109">
        <v>140.22999999999999</v>
      </c>
      <c r="N1109">
        <v>46.74</v>
      </c>
      <c r="O1109">
        <v>31.7</v>
      </c>
      <c r="P1109" t="s">
        <v>65</v>
      </c>
      <c r="Q1109" t="s">
        <v>76</v>
      </c>
      <c r="R1109" t="s">
        <v>42</v>
      </c>
      <c r="S1109">
        <v>25</v>
      </c>
      <c r="T1109" t="s">
        <v>70</v>
      </c>
      <c r="U1109" t="s">
        <v>66</v>
      </c>
      <c r="V1109" t="s">
        <v>67</v>
      </c>
      <c r="W1109" t="s">
        <v>45</v>
      </c>
      <c r="X1109">
        <v>0</v>
      </c>
      <c r="Y1109">
        <v>0</v>
      </c>
      <c r="Z1109">
        <v>0</v>
      </c>
      <c r="AA1109">
        <v>0</v>
      </c>
      <c r="AB1109">
        <v>0</v>
      </c>
      <c r="AC1109" s="3">
        <v>45707</v>
      </c>
      <c r="AD1109" s="2" t="str">
        <f t="shared" si="35"/>
        <v>Contacted</v>
      </c>
      <c r="AE1109">
        <v>6</v>
      </c>
      <c r="AF1109" t="s">
        <v>38</v>
      </c>
      <c r="AG1109" t="b">
        <v>0</v>
      </c>
      <c r="AH1109" t="b">
        <v>1</v>
      </c>
      <c r="AI1109" t="str">
        <f ca="1">IF(OR(Table1[[#This Row],[is_active]]="FALSE",Table1[[#This Row],[Days_Since_Last_Purchase]]&gt;90),"Churned","Active")</f>
        <v>Active</v>
      </c>
    </row>
    <row r="1110" spans="1:35" x14ac:dyDescent="0.25">
      <c r="A1110" t="s">
        <v>1176</v>
      </c>
      <c r="B1110" s="1">
        <v>45220</v>
      </c>
      <c r="C1110" t="str">
        <f>TEXT(Table1[[#This Row],[signup_date]],"yyyy")</f>
        <v>2023</v>
      </c>
      <c r="D1110" t="str">
        <f>TEXT(Table1[[#This Row],[signup_date]],"mmm")</f>
        <v>Oct</v>
      </c>
      <c r="E1110" s="3">
        <v>45638</v>
      </c>
      <c r="F1110" s="3">
        <v>45776</v>
      </c>
      <c r="G1110" s="3" t="str">
        <f>TEXT(Table1[[#This Row],[last_purchase_date]],"yyyy")</f>
        <v>2025</v>
      </c>
      <c r="H1110" s="2">
        <f ca="1">IFERROR(TODAY()-Table1[[#This Row],[signup_date]]," - ")</f>
        <v>760</v>
      </c>
      <c r="I1110" s="2">
        <f ca="1">IFERROR(TODAY()-Table1[[#This Row],[last_purchase_date]]," - ")</f>
        <v>204</v>
      </c>
      <c r="J1110" s="2">
        <f ca="1">IFERROR(1/Table1[[#This Row],[Days_Since_Last_Purchase]],0)</f>
        <v>4.9019607843137254E-3</v>
      </c>
      <c r="K1110" s="3" t="str">
        <f t="shared" si="34"/>
        <v>Has Purchased</v>
      </c>
      <c r="L1110">
        <v>3</v>
      </c>
      <c r="M1110">
        <v>122.17</v>
      </c>
      <c r="N1110">
        <v>40.72</v>
      </c>
      <c r="O1110">
        <v>86.85</v>
      </c>
      <c r="P1110" t="s">
        <v>47</v>
      </c>
      <c r="Q1110" t="s">
        <v>60</v>
      </c>
      <c r="R1110" t="s">
        <v>48</v>
      </c>
      <c r="S1110">
        <v>18</v>
      </c>
      <c r="T1110" t="s">
        <v>49</v>
      </c>
      <c r="U1110" t="s">
        <v>82</v>
      </c>
      <c r="V1110" t="s">
        <v>35</v>
      </c>
      <c r="W1110" t="s">
        <v>100</v>
      </c>
      <c r="X1110">
        <v>0</v>
      </c>
      <c r="Y1110">
        <v>1</v>
      </c>
      <c r="Z1110">
        <v>0</v>
      </c>
      <c r="AA1110">
        <v>0</v>
      </c>
      <c r="AB1110">
        <v>0</v>
      </c>
      <c r="AC1110" s="2" t="s">
        <v>2542</v>
      </c>
      <c r="AD1110" s="2" t="str">
        <f t="shared" si="35"/>
        <v>Never Contacted</v>
      </c>
      <c r="AE1110">
        <v>0</v>
      </c>
      <c r="AF1110" t="s">
        <v>73</v>
      </c>
      <c r="AG1110" t="b">
        <v>1</v>
      </c>
      <c r="AH1110" t="b">
        <v>1</v>
      </c>
      <c r="AI1110" t="str">
        <f ca="1">IF(OR(Table1[[#This Row],[is_active]]="FALSE",Table1[[#This Row],[Days_Since_Last_Purchase]]&gt;90),"Churned","Active")</f>
        <v>Churned</v>
      </c>
    </row>
    <row r="1111" spans="1:35" x14ac:dyDescent="0.25">
      <c r="A1111" t="s">
        <v>1177</v>
      </c>
      <c r="B1111" s="1">
        <v>44414</v>
      </c>
      <c r="C1111" t="str">
        <f>TEXT(Table1[[#This Row],[signup_date]],"yyyy")</f>
        <v>2021</v>
      </c>
      <c r="D1111" t="str">
        <f>TEXT(Table1[[#This Row],[signup_date]],"mmm")</f>
        <v>Aug</v>
      </c>
      <c r="E1111" s="3">
        <v>45806</v>
      </c>
      <c r="F1111" s="3">
        <v>45903</v>
      </c>
      <c r="G1111" s="3" t="str">
        <f>TEXT(Table1[[#This Row],[last_purchase_date]],"yyyy")</f>
        <v>2025</v>
      </c>
      <c r="H1111" s="2">
        <f ca="1">IFERROR(TODAY()-Table1[[#This Row],[signup_date]]," - ")</f>
        <v>1566</v>
      </c>
      <c r="I1111" s="2">
        <f ca="1">IFERROR(TODAY()-Table1[[#This Row],[last_purchase_date]]," - ")</f>
        <v>77</v>
      </c>
      <c r="J1111" s="2">
        <f ca="1">IFERROR(1/Table1[[#This Row],[Days_Since_Last_Purchase]],0)</f>
        <v>1.2987012987012988E-2</v>
      </c>
      <c r="K1111" s="3" t="str">
        <f t="shared" si="34"/>
        <v>Has Purchased</v>
      </c>
      <c r="L1111">
        <v>3</v>
      </c>
      <c r="M1111">
        <v>157.87</v>
      </c>
      <c r="N1111">
        <v>52.62</v>
      </c>
      <c r="O1111">
        <v>26.77</v>
      </c>
      <c r="P1111" t="s">
        <v>65</v>
      </c>
      <c r="Q1111" t="s">
        <v>104</v>
      </c>
      <c r="R1111" t="s">
        <v>48</v>
      </c>
      <c r="S1111">
        <v>28</v>
      </c>
      <c r="T1111" t="s">
        <v>70</v>
      </c>
      <c r="U1111" t="s">
        <v>90</v>
      </c>
      <c r="V1111" t="s">
        <v>44</v>
      </c>
      <c r="W1111" t="s">
        <v>96</v>
      </c>
      <c r="X1111">
        <v>0</v>
      </c>
      <c r="Y1111">
        <v>0</v>
      </c>
      <c r="Z1111">
        <v>0</v>
      </c>
      <c r="AA1111">
        <v>1</v>
      </c>
      <c r="AB1111">
        <v>0</v>
      </c>
      <c r="AC1111" s="3">
        <v>45223</v>
      </c>
      <c r="AD1111" s="2" t="str">
        <f t="shared" si="35"/>
        <v>Contacted</v>
      </c>
      <c r="AE1111">
        <v>2</v>
      </c>
      <c r="AF1111" t="s">
        <v>52</v>
      </c>
      <c r="AG1111" t="b">
        <v>0</v>
      </c>
      <c r="AH1111" t="b">
        <v>1</v>
      </c>
      <c r="AI1111" t="str">
        <f ca="1">IF(OR(Table1[[#This Row],[is_active]]="FALSE",Table1[[#This Row],[Days_Since_Last_Purchase]]&gt;90),"Churned","Active")</f>
        <v>Active</v>
      </c>
    </row>
    <row r="1112" spans="1:35" x14ac:dyDescent="0.25">
      <c r="A1112" t="s">
        <v>1178</v>
      </c>
      <c r="B1112" s="1">
        <v>43882</v>
      </c>
      <c r="C1112" t="str">
        <f>TEXT(Table1[[#This Row],[signup_date]],"yyyy")</f>
        <v>2020</v>
      </c>
      <c r="D1112" t="str">
        <f>TEXT(Table1[[#This Row],[signup_date]],"mmm")</f>
        <v>Feb</v>
      </c>
      <c r="E1112" s="3">
        <v>44394</v>
      </c>
      <c r="F1112" s="3">
        <v>45896</v>
      </c>
      <c r="G1112" s="3" t="str">
        <f>TEXT(Table1[[#This Row],[last_purchase_date]],"yyyy")</f>
        <v>2025</v>
      </c>
      <c r="H1112" s="2">
        <f ca="1">IFERROR(TODAY()-Table1[[#This Row],[signup_date]]," - ")</f>
        <v>2098</v>
      </c>
      <c r="I1112" s="2">
        <f ca="1">IFERROR(TODAY()-Table1[[#This Row],[last_purchase_date]]," - ")</f>
        <v>84</v>
      </c>
      <c r="J1112" s="2">
        <f ca="1">IFERROR(1/Table1[[#This Row],[Days_Since_Last_Purchase]],0)</f>
        <v>1.1904761904761904E-2</v>
      </c>
      <c r="K1112" s="3" t="str">
        <f t="shared" si="34"/>
        <v>Has Purchased</v>
      </c>
      <c r="L1112">
        <v>1</v>
      </c>
      <c r="M1112">
        <v>78.58</v>
      </c>
      <c r="N1112">
        <v>78.58</v>
      </c>
      <c r="O1112">
        <v>41.82</v>
      </c>
      <c r="P1112" t="s">
        <v>40</v>
      </c>
      <c r="Q1112" t="s">
        <v>32</v>
      </c>
      <c r="R1112" t="s">
        <v>48</v>
      </c>
      <c r="S1112">
        <v>26</v>
      </c>
      <c r="T1112" t="s">
        <v>70</v>
      </c>
      <c r="U1112" t="s">
        <v>90</v>
      </c>
      <c r="V1112" t="s">
        <v>56</v>
      </c>
      <c r="W1112" t="s">
        <v>57</v>
      </c>
      <c r="X1112">
        <v>0</v>
      </c>
      <c r="Y1112">
        <v>0</v>
      </c>
      <c r="Z1112">
        <v>0</v>
      </c>
      <c r="AA1112">
        <v>0</v>
      </c>
      <c r="AB1112">
        <v>0</v>
      </c>
      <c r="AC1112" s="3">
        <v>44747</v>
      </c>
      <c r="AD1112" s="2" t="str">
        <f t="shared" si="35"/>
        <v>Contacted</v>
      </c>
      <c r="AE1112">
        <v>0</v>
      </c>
      <c r="AF1112" t="s">
        <v>38</v>
      </c>
      <c r="AG1112" t="b">
        <v>1</v>
      </c>
      <c r="AH1112" t="b">
        <v>0</v>
      </c>
      <c r="AI1112" t="str">
        <f ca="1">IF(OR(Table1[[#This Row],[is_active]]="FALSE",Table1[[#This Row],[Days_Since_Last_Purchase]]&gt;90),"Churned","Active")</f>
        <v>Active</v>
      </c>
    </row>
    <row r="1113" spans="1:35" x14ac:dyDescent="0.25">
      <c r="A1113" t="s">
        <v>1179</v>
      </c>
      <c r="B1113" s="1">
        <v>45123</v>
      </c>
      <c r="C1113" t="str">
        <f>TEXT(Table1[[#This Row],[signup_date]],"yyyy")</f>
        <v>2023</v>
      </c>
      <c r="D1113" t="str">
        <f>TEXT(Table1[[#This Row],[signup_date]],"mmm")</f>
        <v>Jul</v>
      </c>
      <c r="E1113" s="3">
        <v>45123</v>
      </c>
      <c r="F1113" s="3">
        <v>45658</v>
      </c>
      <c r="G1113" s="3" t="str">
        <f>TEXT(Table1[[#This Row],[last_purchase_date]],"yyyy")</f>
        <v>2025</v>
      </c>
      <c r="H1113" s="2">
        <f ca="1">IFERROR(TODAY()-Table1[[#This Row],[signup_date]]," - ")</f>
        <v>857</v>
      </c>
      <c r="I1113" s="2">
        <f ca="1">IFERROR(TODAY()-Table1[[#This Row],[last_purchase_date]]," - ")</f>
        <v>322</v>
      </c>
      <c r="J1113" s="2">
        <f ca="1">IFERROR(1/Table1[[#This Row],[Days_Since_Last_Purchase]],0)</f>
        <v>3.105590062111801E-3</v>
      </c>
      <c r="K1113" s="3" t="str">
        <f t="shared" si="34"/>
        <v>Has Purchased</v>
      </c>
      <c r="L1113">
        <v>3</v>
      </c>
      <c r="M1113">
        <v>75.09</v>
      </c>
      <c r="N1113">
        <v>25.03</v>
      </c>
      <c r="O1113">
        <v>0.5</v>
      </c>
      <c r="P1113" t="s">
        <v>31</v>
      </c>
      <c r="Q1113" t="s">
        <v>76</v>
      </c>
      <c r="R1113" t="s">
        <v>48</v>
      </c>
      <c r="S1113">
        <v>35</v>
      </c>
      <c r="T1113" t="s">
        <v>34</v>
      </c>
      <c r="U1113" t="s">
        <v>55</v>
      </c>
      <c r="V1113" t="s">
        <v>67</v>
      </c>
      <c r="W1113" t="s">
        <v>72</v>
      </c>
      <c r="X1113">
        <v>0</v>
      </c>
      <c r="Y1113">
        <v>1</v>
      </c>
      <c r="Z1113">
        <v>0</v>
      </c>
      <c r="AA1113">
        <v>0</v>
      </c>
      <c r="AB1113">
        <v>0</v>
      </c>
      <c r="AC1113" s="2" t="s">
        <v>2542</v>
      </c>
      <c r="AD1113" s="2" t="str">
        <f t="shared" si="35"/>
        <v>Never Contacted</v>
      </c>
      <c r="AE1113">
        <v>0</v>
      </c>
      <c r="AF1113" t="s">
        <v>52</v>
      </c>
      <c r="AG1113" t="b">
        <v>1</v>
      </c>
      <c r="AH1113" t="b">
        <v>1</v>
      </c>
      <c r="AI1113" t="str">
        <f ca="1">IF(OR(Table1[[#This Row],[is_active]]="FALSE",Table1[[#This Row],[Days_Since_Last_Purchase]]&gt;90),"Churned","Active")</f>
        <v>Churned</v>
      </c>
    </row>
    <row r="1114" spans="1:35" x14ac:dyDescent="0.25">
      <c r="A1114" t="s">
        <v>1180</v>
      </c>
      <c r="B1114" s="1">
        <v>45247</v>
      </c>
      <c r="C1114" t="str">
        <f>TEXT(Table1[[#This Row],[signup_date]],"yyyy")</f>
        <v>2023</v>
      </c>
      <c r="D1114" t="str">
        <f>TEXT(Table1[[#This Row],[signup_date]],"mmm")</f>
        <v>Nov</v>
      </c>
      <c r="E1114" s="3" t="s">
        <v>2542</v>
      </c>
      <c r="F1114" s="3" t="s">
        <v>2542</v>
      </c>
      <c r="G1114" s="3" t="str">
        <f>TEXT(Table1[[#This Row],[last_purchase_date]],"yyyy")</f>
        <v>-</v>
      </c>
      <c r="H1114" s="2">
        <f ca="1">IFERROR(TODAY()-Table1[[#This Row],[signup_date]]," - ")</f>
        <v>733</v>
      </c>
      <c r="I1114" s="2" t="str">
        <f ca="1">IFERROR(TODAY()-Table1[[#This Row],[last_purchase_date]]," - ")</f>
        <v xml:space="preserve"> - </v>
      </c>
      <c r="J1114" s="2">
        <f ca="1">IFERROR(1/Table1[[#This Row],[Days_Since_Last_Purchase]],0)</f>
        <v>0</v>
      </c>
      <c r="K1114" s="3" t="str">
        <f t="shared" si="34"/>
        <v>Never Purchase</v>
      </c>
      <c r="L1114">
        <v>0</v>
      </c>
      <c r="M1114">
        <v>0</v>
      </c>
      <c r="N1114">
        <v>0</v>
      </c>
      <c r="O1114">
        <v>0</v>
      </c>
      <c r="P1114" t="s">
        <v>59</v>
      </c>
      <c r="Q1114" t="s">
        <v>104</v>
      </c>
      <c r="R1114" t="s">
        <v>48</v>
      </c>
      <c r="S1114">
        <v>20</v>
      </c>
      <c r="T1114" t="s">
        <v>70</v>
      </c>
      <c r="U1114" t="s">
        <v>82</v>
      </c>
      <c r="V1114" t="s">
        <v>56</v>
      </c>
      <c r="W1114" t="s">
        <v>72</v>
      </c>
      <c r="X1114">
        <v>0</v>
      </c>
      <c r="Y1114">
        <v>0</v>
      </c>
      <c r="Z1114">
        <v>0</v>
      </c>
      <c r="AA1114">
        <v>0</v>
      </c>
      <c r="AB1114">
        <v>0</v>
      </c>
      <c r="AC1114" s="3">
        <v>45292</v>
      </c>
      <c r="AD1114" s="2" t="str">
        <f t="shared" si="35"/>
        <v>Contacted</v>
      </c>
      <c r="AE1114">
        <v>3</v>
      </c>
      <c r="AF1114" t="s">
        <v>38</v>
      </c>
      <c r="AG1114" t="b">
        <v>1</v>
      </c>
      <c r="AH1114" t="b">
        <v>0</v>
      </c>
      <c r="AI1114" t="str">
        <f ca="1">IF(OR(Table1[[#This Row],[is_active]]="FALSE",Table1[[#This Row],[Days_Since_Last_Purchase]]&gt;90),"Churned","Active")</f>
        <v>Churned</v>
      </c>
    </row>
    <row r="1115" spans="1:35" x14ac:dyDescent="0.25">
      <c r="A1115" t="s">
        <v>1181</v>
      </c>
      <c r="B1115" s="1">
        <v>45310</v>
      </c>
      <c r="C1115" t="str">
        <f>TEXT(Table1[[#This Row],[signup_date]],"yyyy")</f>
        <v>2024</v>
      </c>
      <c r="D1115" t="str">
        <f>TEXT(Table1[[#This Row],[signup_date]],"mmm")</f>
        <v>Jan</v>
      </c>
      <c r="E1115" s="3">
        <v>45322</v>
      </c>
      <c r="F1115" s="3">
        <v>45427</v>
      </c>
      <c r="G1115" s="3" t="str">
        <f>TEXT(Table1[[#This Row],[last_purchase_date]],"yyyy")</f>
        <v>2024</v>
      </c>
      <c r="H1115" s="2">
        <f ca="1">IFERROR(TODAY()-Table1[[#This Row],[signup_date]]," - ")</f>
        <v>670</v>
      </c>
      <c r="I1115" s="2">
        <f ca="1">IFERROR(TODAY()-Table1[[#This Row],[last_purchase_date]]," - ")</f>
        <v>553</v>
      </c>
      <c r="J1115" s="2">
        <f ca="1">IFERROR(1/Table1[[#This Row],[Days_Since_Last_Purchase]],0)</f>
        <v>1.8083182640144665E-3</v>
      </c>
      <c r="K1115" s="3" t="str">
        <f t="shared" si="34"/>
        <v>Has Purchased</v>
      </c>
      <c r="L1115">
        <v>4</v>
      </c>
      <c r="M1115">
        <v>371.45</v>
      </c>
      <c r="N1115">
        <v>92.86</v>
      </c>
      <c r="O1115">
        <v>85.95</v>
      </c>
      <c r="P1115" t="s">
        <v>40</v>
      </c>
      <c r="Q1115" t="s">
        <v>88</v>
      </c>
      <c r="R1115" t="s">
        <v>48</v>
      </c>
      <c r="S1115">
        <v>24</v>
      </c>
      <c r="T1115" t="s">
        <v>70</v>
      </c>
      <c r="U1115" t="s">
        <v>43</v>
      </c>
      <c r="V1115" t="s">
        <v>63</v>
      </c>
      <c r="W1115" t="s">
        <v>85</v>
      </c>
      <c r="X1115">
        <v>0</v>
      </c>
      <c r="Y1115">
        <v>0</v>
      </c>
      <c r="Z1115">
        <v>0</v>
      </c>
      <c r="AA1115">
        <v>1</v>
      </c>
      <c r="AB1115">
        <v>1</v>
      </c>
      <c r="AC1115" s="2" t="s">
        <v>2542</v>
      </c>
      <c r="AD1115" s="2" t="str">
        <f t="shared" si="35"/>
        <v>Never Contacted</v>
      </c>
      <c r="AE1115">
        <v>9</v>
      </c>
      <c r="AF1115" t="s">
        <v>38</v>
      </c>
      <c r="AG1115" t="b">
        <v>1</v>
      </c>
      <c r="AH1115" t="b">
        <v>0</v>
      </c>
      <c r="AI1115" t="str">
        <f ca="1">IF(OR(Table1[[#This Row],[is_active]]="FALSE",Table1[[#This Row],[Days_Since_Last_Purchase]]&gt;90),"Churned","Active")</f>
        <v>Churned</v>
      </c>
    </row>
    <row r="1116" spans="1:35" x14ac:dyDescent="0.25">
      <c r="A1116" t="s">
        <v>1182</v>
      </c>
      <c r="B1116" s="1">
        <v>44870</v>
      </c>
      <c r="C1116" t="str">
        <f>TEXT(Table1[[#This Row],[signup_date]],"yyyy")</f>
        <v>2022</v>
      </c>
      <c r="D1116" t="str">
        <f>TEXT(Table1[[#This Row],[signup_date]],"mmm")</f>
        <v>Nov</v>
      </c>
      <c r="E1116" s="3">
        <v>45344</v>
      </c>
      <c r="F1116" s="3">
        <v>45660</v>
      </c>
      <c r="G1116" s="3" t="str">
        <f>TEXT(Table1[[#This Row],[last_purchase_date]],"yyyy")</f>
        <v>2025</v>
      </c>
      <c r="H1116" s="2">
        <f ca="1">IFERROR(TODAY()-Table1[[#This Row],[signup_date]]," - ")</f>
        <v>1110</v>
      </c>
      <c r="I1116" s="2">
        <f ca="1">IFERROR(TODAY()-Table1[[#This Row],[last_purchase_date]]," - ")</f>
        <v>320</v>
      </c>
      <c r="J1116" s="2">
        <f ca="1">IFERROR(1/Table1[[#This Row],[Days_Since_Last_Purchase]],0)</f>
        <v>3.1250000000000002E-3</v>
      </c>
      <c r="K1116" s="3" t="str">
        <f t="shared" si="34"/>
        <v>Has Purchased</v>
      </c>
      <c r="L1116">
        <v>3</v>
      </c>
      <c r="M1116">
        <v>124.29</v>
      </c>
      <c r="N1116">
        <v>41.43</v>
      </c>
      <c r="O1116">
        <v>24.02</v>
      </c>
      <c r="P1116" t="s">
        <v>87</v>
      </c>
      <c r="Q1116" t="s">
        <v>41</v>
      </c>
      <c r="R1116" t="s">
        <v>48</v>
      </c>
      <c r="S1116">
        <v>34</v>
      </c>
      <c r="T1116" t="s">
        <v>34</v>
      </c>
      <c r="U1116" t="s">
        <v>55</v>
      </c>
      <c r="V1116" t="s">
        <v>63</v>
      </c>
      <c r="W1116" t="s">
        <v>36</v>
      </c>
      <c r="X1116">
        <v>0</v>
      </c>
      <c r="Y1116">
        <v>0</v>
      </c>
      <c r="Z1116">
        <v>0</v>
      </c>
      <c r="AA1116">
        <v>0</v>
      </c>
      <c r="AB1116">
        <v>1</v>
      </c>
      <c r="AC1116" s="2" t="s">
        <v>2542</v>
      </c>
      <c r="AD1116" s="2" t="str">
        <f t="shared" si="35"/>
        <v>Never Contacted</v>
      </c>
      <c r="AE1116">
        <v>0</v>
      </c>
      <c r="AF1116" t="s">
        <v>52</v>
      </c>
      <c r="AG1116" t="b">
        <v>0</v>
      </c>
      <c r="AH1116" t="b">
        <v>0</v>
      </c>
      <c r="AI1116" t="str">
        <f ca="1">IF(OR(Table1[[#This Row],[is_active]]="FALSE",Table1[[#This Row],[Days_Since_Last_Purchase]]&gt;90),"Churned","Active")</f>
        <v>Churned</v>
      </c>
    </row>
    <row r="1117" spans="1:35" x14ac:dyDescent="0.25">
      <c r="A1117" t="s">
        <v>1183</v>
      </c>
      <c r="B1117" s="1">
        <v>44314</v>
      </c>
      <c r="C1117" t="str">
        <f>TEXT(Table1[[#This Row],[signup_date]],"yyyy")</f>
        <v>2021</v>
      </c>
      <c r="D1117" t="str">
        <f>TEXT(Table1[[#This Row],[signup_date]],"mmm")</f>
        <v>Apr</v>
      </c>
      <c r="E1117" s="3">
        <v>45002</v>
      </c>
      <c r="F1117" s="3">
        <v>45163</v>
      </c>
      <c r="G1117" s="3" t="str">
        <f>TEXT(Table1[[#This Row],[last_purchase_date]],"yyyy")</f>
        <v>2023</v>
      </c>
      <c r="H1117" s="2">
        <f ca="1">IFERROR(TODAY()-Table1[[#This Row],[signup_date]]," - ")</f>
        <v>1666</v>
      </c>
      <c r="I1117" s="2">
        <f ca="1">IFERROR(TODAY()-Table1[[#This Row],[last_purchase_date]]," - ")</f>
        <v>817</v>
      </c>
      <c r="J1117" s="2">
        <f ca="1">IFERROR(1/Table1[[#This Row],[Days_Since_Last_Purchase]],0)</f>
        <v>1.2239902080783353E-3</v>
      </c>
      <c r="K1117" s="3" t="str">
        <f t="shared" si="34"/>
        <v>Has Purchased</v>
      </c>
      <c r="L1117">
        <v>2</v>
      </c>
      <c r="M1117">
        <v>19.14</v>
      </c>
      <c r="N1117">
        <v>9.57</v>
      </c>
      <c r="O1117">
        <v>16.09</v>
      </c>
      <c r="P1117" t="s">
        <v>87</v>
      </c>
      <c r="Q1117" t="s">
        <v>32</v>
      </c>
      <c r="R1117" t="s">
        <v>48</v>
      </c>
      <c r="S1117">
        <v>40</v>
      </c>
      <c r="T1117" t="s">
        <v>34</v>
      </c>
      <c r="U1117" t="s">
        <v>50</v>
      </c>
      <c r="V1117" t="s">
        <v>67</v>
      </c>
      <c r="W1117" t="s">
        <v>51</v>
      </c>
      <c r="X1117">
        <v>0</v>
      </c>
      <c r="Y1117">
        <v>0</v>
      </c>
      <c r="Z1117">
        <v>0</v>
      </c>
      <c r="AA1117">
        <v>0</v>
      </c>
      <c r="AB1117">
        <v>1</v>
      </c>
      <c r="AC1117" s="3">
        <v>45056</v>
      </c>
      <c r="AD1117" s="2" t="str">
        <f t="shared" si="35"/>
        <v>Contacted</v>
      </c>
      <c r="AE1117">
        <v>5</v>
      </c>
      <c r="AF1117" t="s">
        <v>38</v>
      </c>
      <c r="AG1117" t="b">
        <v>1</v>
      </c>
      <c r="AH1117" t="b">
        <v>0</v>
      </c>
      <c r="AI1117" t="str">
        <f ca="1">IF(OR(Table1[[#This Row],[is_active]]="FALSE",Table1[[#This Row],[Days_Since_Last_Purchase]]&gt;90),"Churned","Active")</f>
        <v>Churned</v>
      </c>
    </row>
    <row r="1118" spans="1:35" x14ac:dyDescent="0.25">
      <c r="A1118" t="s">
        <v>1184</v>
      </c>
      <c r="B1118" s="1">
        <v>45591</v>
      </c>
      <c r="C1118" t="str">
        <f>TEXT(Table1[[#This Row],[signup_date]],"yyyy")</f>
        <v>2024</v>
      </c>
      <c r="D1118" t="str">
        <f>TEXT(Table1[[#This Row],[signup_date]],"mmm")</f>
        <v>Oct</v>
      </c>
      <c r="E1118" s="3">
        <v>45608</v>
      </c>
      <c r="F1118" s="3">
        <v>45709</v>
      </c>
      <c r="G1118" s="3" t="str">
        <f>TEXT(Table1[[#This Row],[last_purchase_date]],"yyyy")</f>
        <v>2025</v>
      </c>
      <c r="H1118" s="2">
        <f ca="1">IFERROR(TODAY()-Table1[[#This Row],[signup_date]]," - ")</f>
        <v>389</v>
      </c>
      <c r="I1118" s="2">
        <f ca="1">IFERROR(TODAY()-Table1[[#This Row],[last_purchase_date]]," - ")</f>
        <v>271</v>
      </c>
      <c r="J1118" s="2">
        <f ca="1">IFERROR(1/Table1[[#This Row],[Days_Since_Last_Purchase]],0)</f>
        <v>3.6900369003690036E-3</v>
      </c>
      <c r="K1118" s="3" t="str">
        <f t="shared" si="34"/>
        <v>Has Purchased</v>
      </c>
      <c r="L1118">
        <v>5</v>
      </c>
      <c r="M1118">
        <v>550.27</v>
      </c>
      <c r="N1118">
        <v>110.05</v>
      </c>
      <c r="O1118">
        <v>39.799999999999997</v>
      </c>
      <c r="P1118" t="s">
        <v>65</v>
      </c>
      <c r="Q1118" t="s">
        <v>95</v>
      </c>
      <c r="R1118" t="s">
        <v>48</v>
      </c>
      <c r="S1118">
        <v>33</v>
      </c>
      <c r="T1118" t="s">
        <v>34</v>
      </c>
      <c r="U1118" t="s">
        <v>43</v>
      </c>
      <c r="V1118" t="s">
        <v>67</v>
      </c>
      <c r="W1118" t="s">
        <v>51</v>
      </c>
      <c r="X1118">
        <v>0</v>
      </c>
      <c r="Y1118">
        <v>0</v>
      </c>
      <c r="Z1118">
        <v>0</v>
      </c>
      <c r="AA1118">
        <v>1</v>
      </c>
      <c r="AB1118">
        <v>1</v>
      </c>
      <c r="AC1118" s="2" t="s">
        <v>2542</v>
      </c>
      <c r="AD1118" s="2" t="str">
        <f t="shared" si="35"/>
        <v>Never Contacted</v>
      </c>
      <c r="AE1118">
        <v>8</v>
      </c>
      <c r="AF1118" t="s">
        <v>38</v>
      </c>
      <c r="AG1118" t="b">
        <v>1</v>
      </c>
      <c r="AH1118" t="b">
        <v>0</v>
      </c>
      <c r="AI1118" t="str">
        <f ca="1">IF(OR(Table1[[#This Row],[is_active]]="FALSE",Table1[[#This Row],[Days_Since_Last_Purchase]]&gt;90),"Churned","Active")</f>
        <v>Churned</v>
      </c>
    </row>
    <row r="1119" spans="1:35" x14ac:dyDescent="0.25">
      <c r="A1119" t="s">
        <v>1185</v>
      </c>
      <c r="B1119" s="1">
        <v>44517</v>
      </c>
      <c r="C1119" t="str">
        <f>TEXT(Table1[[#This Row],[signup_date]],"yyyy")</f>
        <v>2021</v>
      </c>
      <c r="D1119" t="str">
        <f>TEXT(Table1[[#This Row],[signup_date]],"mmm")</f>
        <v>Nov</v>
      </c>
      <c r="E1119" s="3">
        <v>45877</v>
      </c>
      <c r="F1119" s="3">
        <v>45917</v>
      </c>
      <c r="G1119" s="3" t="str">
        <f>TEXT(Table1[[#This Row],[last_purchase_date]],"yyyy")</f>
        <v>2025</v>
      </c>
      <c r="H1119" s="2">
        <f ca="1">IFERROR(TODAY()-Table1[[#This Row],[signup_date]]," - ")</f>
        <v>1463</v>
      </c>
      <c r="I1119" s="2">
        <f ca="1">IFERROR(TODAY()-Table1[[#This Row],[last_purchase_date]]," - ")</f>
        <v>63</v>
      </c>
      <c r="J1119" s="2">
        <f ca="1">IFERROR(1/Table1[[#This Row],[Days_Since_Last_Purchase]],0)</f>
        <v>1.5873015873015872E-2</v>
      </c>
      <c r="K1119" s="3" t="str">
        <f t="shared" si="34"/>
        <v>Has Purchased</v>
      </c>
      <c r="L1119">
        <v>3</v>
      </c>
      <c r="M1119">
        <v>143.19999999999999</v>
      </c>
      <c r="N1119">
        <v>47.73</v>
      </c>
      <c r="O1119">
        <v>55.77</v>
      </c>
      <c r="P1119" t="s">
        <v>87</v>
      </c>
      <c r="Q1119" t="s">
        <v>88</v>
      </c>
      <c r="R1119" t="s">
        <v>48</v>
      </c>
      <c r="S1119">
        <v>36</v>
      </c>
      <c r="T1119" t="s">
        <v>34</v>
      </c>
      <c r="U1119" t="s">
        <v>82</v>
      </c>
      <c r="V1119" t="s">
        <v>44</v>
      </c>
      <c r="W1119" t="s">
        <v>36</v>
      </c>
      <c r="X1119">
        <v>0</v>
      </c>
      <c r="Y1119">
        <v>0</v>
      </c>
      <c r="Z1119">
        <v>0</v>
      </c>
      <c r="AA1119">
        <v>0</v>
      </c>
      <c r="AB1119">
        <v>2</v>
      </c>
      <c r="AC1119" s="3">
        <v>44880</v>
      </c>
      <c r="AD1119" s="2" t="str">
        <f t="shared" si="35"/>
        <v>Contacted</v>
      </c>
      <c r="AE1119">
        <v>0</v>
      </c>
      <c r="AF1119" t="s">
        <v>38</v>
      </c>
      <c r="AG1119" t="b">
        <v>1</v>
      </c>
      <c r="AH1119" t="b">
        <v>0</v>
      </c>
      <c r="AI1119" t="str">
        <f ca="1">IF(OR(Table1[[#This Row],[is_active]]="FALSE",Table1[[#This Row],[Days_Since_Last_Purchase]]&gt;90),"Churned","Active")</f>
        <v>Active</v>
      </c>
    </row>
    <row r="1120" spans="1:35" x14ac:dyDescent="0.25">
      <c r="A1120" t="s">
        <v>1186</v>
      </c>
      <c r="B1120" s="1">
        <v>44753</v>
      </c>
      <c r="C1120" t="str">
        <f>TEXT(Table1[[#This Row],[signup_date]],"yyyy")</f>
        <v>2022</v>
      </c>
      <c r="D1120" t="str">
        <f>TEXT(Table1[[#This Row],[signup_date]],"mmm")</f>
        <v>Jul</v>
      </c>
      <c r="E1120" s="3">
        <v>45155</v>
      </c>
      <c r="F1120" s="3">
        <v>45574</v>
      </c>
      <c r="G1120" s="3" t="str">
        <f>TEXT(Table1[[#This Row],[last_purchase_date]],"yyyy")</f>
        <v>2024</v>
      </c>
      <c r="H1120" s="2">
        <f ca="1">IFERROR(TODAY()-Table1[[#This Row],[signup_date]]," - ")</f>
        <v>1227</v>
      </c>
      <c r="I1120" s="2">
        <f ca="1">IFERROR(TODAY()-Table1[[#This Row],[last_purchase_date]]," - ")</f>
        <v>406</v>
      </c>
      <c r="J1120" s="2">
        <f ca="1">IFERROR(1/Table1[[#This Row],[Days_Since_Last_Purchase]],0)</f>
        <v>2.4630541871921183E-3</v>
      </c>
      <c r="K1120" s="3" t="str">
        <f t="shared" si="34"/>
        <v>Has Purchased</v>
      </c>
      <c r="L1120">
        <v>5</v>
      </c>
      <c r="M1120">
        <v>590.96</v>
      </c>
      <c r="N1120">
        <v>118.19</v>
      </c>
      <c r="O1120">
        <v>0</v>
      </c>
      <c r="P1120" t="s">
        <v>65</v>
      </c>
      <c r="Q1120" t="s">
        <v>104</v>
      </c>
      <c r="R1120" t="s">
        <v>42</v>
      </c>
      <c r="S1120">
        <v>47</v>
      </c>
      <c r="T1120" t="s">
        <v>34</v>
      </c>
      <c r="U1120" t="s">
        <v>90</v>
      </c>
      <c r="V1120" t="s">
        <v>35</v>
      </c>
      <c r="W1120" t="s">
        <v>36</v>
      </c>
      <c r="X1120">
        <v>2</v>
      </c>
      <c r="Y1120">
        <v>1</v>
      </c>
      <c r="Z1120">
        <v>0</v>
      </c>
      <c r="AA1120">
        <v>0</v>
      </c>
      <c r="AB1120">
        <v>1</v>
      </c>
      <c r="AC1120" s="3">
        <v>45032</v>
      </c>
      <c r="AD1120" s="2" t="str">
        <f t="shared" si="35"/>
        <v>Contacted</v>
      </c>
      <c r="AE1120">
        <v>0</v>
      </c>
      <c r="AF1120" t="s">
        <v>38</v>
      </c>
      <c r="AG1120" t="b">
        <v>1</v>
      </c>
      <c r="AH1120" t="b">
        <v>0</v>
      </c>
      <c r="AI1120" t="str">
        <f ca="1">IF(OR(Table1[[#This Row],[is_active]]="FALSE",Table1[[#This Row],[Days_Since_Last_Purchase]]&gt;90),"Churned","Active")</f>
        <v>Churned</v>
      </c>
    </row>
    <row r="1121" spans="1:35" x14ac:dyDescent="0.25">
      <c r="A1121" t="s">
        <v>1187</v>
      </c>
      <c r="B1121" s="1">
        <v>44412</v>
      </c>
      <c r="C1121" t="str">
        <f>TEXT(Table1[[#This Row],[signup_date]],"yyyy")</f>
        <v>2021</v>
      </c>
      <c r="D1121" t="str">
        <f>TEXT(Table1[[#This Row],[signup_date]],"mmm")</f>
        <v>Aug</v>
      </c>
      <c r="E1121" s="3">
        <v>45650</v>
      </c>
      <c r="F1121" s="3">
        <v>45854</v>
      </c>
      <c r="G1121" s="3" t="str">
        <f>TEXT(Table1[[#This Row],[last_purchase_date]],"yyyy")</f>
        <v>2025</v>
      </c>
      <c r="H1121" s="2">
        <f ca="1">IFERROR(TODAY()-Table1[[#This Row],[signup_date]]," - ")</f>
        <v>1568</v>
      </c>
      <c r="I1121" s="2">
        <f ca="1">IFERROR(TODAY()-Table1[[#This Row],[last_purchase_date]]," - ")</f>
        <v>126</v>
      </c>
      <c r="J1121" s="2">
        <f ca="1">IFERROR(1/Table1[[#This Row],[Days_Since_Last_Purchase]],0)</f>
        <v>7.9365079365079361E-3</v>
      </c>
      <c r="K1121" s="3" t="str">
        <f t="shared" si="34"/>
        <v>Has Purchased</v>
      </c>
      <c r="L1121">
        <v>3</v>
      </c>
      <c r="M1121">
        <v>185.8</v>
      </c>
      <c r="N1121">
        <v>61.93</v>
      </c>
      <c r="O1121">
        <v>71.63</v>
      </c>
      <c r="P1121" t="s">
        <v>59</v>
      </c>
      <c r="Q1121" t="s">
        <v>76</v>
      </c>
      <c r="R1121" t="s">
        <v>33</v>
      </c>
      <c r="S1121">
        <v>43</v>
      </c>
      <c r="T1121" t="s">
        <v>34</v>
      </c>
      <c r="U1121" t="s">
        <v>35</v>
      </c>
      <c r="V1121" t="s">
        <v>56</v>
      </c>
      <c r="W1121" t="s">
        <v>57</v>
      </c>
      <c r="X1121">
        <v>0</v>
      </c>
      <c r="Y1121">
        <v>0</v>
      </c>
      <c r="Z1121">
        <v>0</v>
      </c>
      <c r="AA1121">
        <v>0</v>
      </c>
      <c r="AB1121">
        <v>0</v>
      </c>
      <c r="AC1121" s="3">
        <v>45359</v>
      </c>
      <c r="AD1121" s="2" t="str">
        <f t="shared" si="35"/>
        <v>Contacted</v>
      </c>
      <c r="AE1121">
        <v>0</v>
      </c>
      <c r="AF1121" t="s">
        <v>52</v>
      </c>
      <c r="AG1121" t="b">
        <v>1</v>
      </c>
      <c r="AH1121" t="b">
        <v>1</v>
      </c>
      <c r="AI1121" t="str">
        <f ca="1">IF(OR(Table1[[#This Row],[is_active]]="FALSE",Table1[[#This Row],[Days_Since_Last_Purchase]]&gt;90),"Churned","Active")</f>
        <v>Churned</v>
      </c>
    </row>
    <row r="1122" spans="1:35" x14ac:dyDescent="0.25">
      <c r="A1122" t="s">
        <v>1188</v>
      </c>
      <c r="B1122" s="1">
        <v>44347</v>
      </c>
      <c r="C1122" t="str">
        <f>TEXT(Table1[[#This Row],[signup_date]],"yyyy")</f>
        <v>2021</v>
      </c>
      <c r="D1122" t="str">
        <f>TEXT(Table1[[#This Row],[signup_date]],"mmm")</f>
        <v>May</v>
      </c>
      <c r="E1122" s="3">
        <v>44918</v>
      </c>
      <c r="F1122" s="3">
        <v>45206</v>
      </c>
      <c r="G1122" s="3" t="str">
        <f>TEXT(Table1[[#This Row],[last_purchase_date]],"yyyy")</f>
        <v>2023</v>
      </c>
      <c r="H1122" s="2">
        <f ca="1">IFERROR(TODAY()-Table1[[#This Row],[signup_date]]," - ")</f>
        <v>1633</v>
      </c>
      <c r="I1122" s="2">
        <f ca="1">IFERROR(TODAY()-Table1[[#This Row],[last_purchase_date]]," - ")</f>
        <v>774</v>
      </c>
      <c r="J1122" s="2">
        <f ca="1">IFERROR(1/Table1[[#This Row],[Days_Since_Last_Purchase]],0)</f>
        <v>1.2919896640826874E-3</v>
      </c>
      <c r="K1122" s="3" t="str">
        <f t="shared" si="34"/>
        <v>Has Purchased</v>
      </c>
      <c r="L1122">
        <v>2</v>
      </c>
      <c r="M1122">
        <v>36.03</v>
      </c>
      <c r="N1122">
        <v>18.02</v>
      </c>
      <c r="O1122">
        <v>8.7799999999999994</v>
      </c>
      <c r="P1122" t="s">
        <v>87</v>
      </c>
      <c r="Q1122" t="s">
        <v>88</v>
      </c>
      <c r="R1122" t="s">
        <v>48</v>
      </c>
      <c r="S1122">
        <v>35</v>
      </c>
      <c r="T1122" t="s">
        <v>34</v>
      </c>
      <c r="U1122" t="s">
        <v>50</v>
      </c>
      <c r="V1122" t="s">
        <v>63</v>
      </c>
      <c r="W1122" t="s">
        <v>45</v>
      </c>
      <c r="X1122">
        <v>0</v>
      </c>
      <c r="Y1122">
        <v>0</v>
      </c>
      <c r="Z1122">
        <v>0</v>
      </c>
      <c r="AA1122">
        <v>0</v>
      </c>
      <c r="AB1122">
        <v>1</v>
      </c>
      <c r="AC1122" s="3">
        <v>45602</v>
      </c>
      <c r="AD1122" s="2" t="str">
        <f t="shared" si="35"/>
        <v>Contacted</v>
      </c>
      <c r="AE1122">
        <v>0</v>
      </c>
      <c r="AF1122" t="s">
        <v>52</v>
      </c>
      <c r="AG1122" t="b">
        <v>0</v>
      </c>
      <c r="AH1122" t="b">
        <v>1</v>
      </c>
      <c r="AI1122" t="str">
        <f ca="1">IF(OR(Table1[[#This Row],[is_active]]="FALSE",Table1[[#This Row],[Days_Since_Last_Purchase]]&gt;90),"Churned","Active")</f>
        <v>Churned</v>
      </c>
    </row>
    <row r="1123" spans="1:35" x14ac:dyDescent="0.25">
      <c r="A1123" t="s">
        <v>1189</v>
      </c>
      <c r="B1123" s="1">
        <v>44535</v>
      </c>
      <c r="C1123" t="str">
        <f>TEXT(Table1[[#This Row],[signup_date]],"yyyy")</f>
        <v>2021</v>
      </c>
      <c r="D1123" t="str">
        <f>TEXT(Table1[[#This Row],[signup_date]],"mmm")</f>
        <v>Dec</v>
      </c>
      <c r="E1123" s="3">
        <v>45498</v>
      </c>
      <c r="F1123" s="3">
        <v>45583</v>
      </c>
      <c r="G1123" s="3" t="str">
        <f>TEXT(Table1[[#This Row],[last_purchase_date]],"yyyy")</f>
        <v>2024</v>
      </c>
      <c r="H1123" s="2">
        <f ca="1">IFERROR(TODAY()-Table1[[#This Row],[signup_date]]," - ")</f>
        <v>1445</v>
      </c>
      <c r="I1123" s="2">
        <f ca="1">IFERROR(TODAY()-Table1[[#This Row],[last_purchase_date]]," - ")</f>
        <v>397</v>
      </c>
      <c r="J1123" s="2">
        <f ca="1">IFERROR(1/Table1[[#This Row],[Days_Since_Last_Purchase]],0)</f>
        <v>2.5188916876574307E-3</v>
      </c>
      <c r="K1123" s="3" t="str">
        <f t="shared" si="34"/>
        <v>Has Purchased</v>
      </c>
      <c r="L1123">
        <v>1</v>
      </c>
      <c r="M1123">
        <v>40.57</v>
      </c>
      <c r="N1123">
        <v>40.57</v>
      </c>
      <c r="O1123">
        <v>72.989999999999995</v>
      </c>
      <c r="P1123" t="s">
        <v>87</v>
      </c>
      <c r="Q1123" t="s">
        <v>32</v>
      </c>
      <c r="R1123" t="s">
        <v>42</v>
      </c>
      <c r="S1123">
        <v>23</v>
      </c>
      <c r="T1123" t="s">
        <v>70</v>
      </c>
      <c r="U1123" t="s">
        <v>55</v>
      </c>
      <c r="V1123" t="s">
        <v>63</v>
      </c>
      <c r="W1123" t="s">
        <v>45</v>
      </c>
      <c r="X1123">
        <v>0</v>
      </c>
      <c r="Y1123">
        <v>0</v>
      </c>
      <c r="Z1123">
        <v>0</v>
      </c>
      <c r="AA1123">
        <v>0</v>
      </c>
      <c r="AB1123">
        <v>1</v>
      </c>
      <c r="AC1123" s="2" t="s">
        <v>2542</v>
      </c>
      <c r="AD1123" s="2" t="str">
        <f t="shared" si="35"/>
        <v>Never Contacted</v>
      </c>
      <c r="AE1123">
        <v>9</v>
      </c>
      <c r="AF1123" t="s">
        <v>73</v>
      </c>
      <c r="AG1123" t="b">
        <v>0</v>
      </c>
      <c r="AH1123" t="b">
        <v>1</v>
      </c>
      <c r="AI1123" t="str">
        <f ca="1">IF(OR(Table1[[#This Row],[is_active]]="FALSE",Table1[[#This Row],[Days_Since_Last_Purchase]]&gt;90),"Churned","Active")</f>
        <v>Churned</v>
      </c>
    </row>
    <row r="1124" spans="1:35" x14ac:dyDescent="0.25">
      <c r="A1124" t="s">
        <v>1190</v>
      </c>
      <c r="B1124" s="1">
        <v>44496</v>
      </c>
      <c r="C1124" t="str">
        <f>TEXT(Table1[[#This Row],[signup_date]],"yyyy")</f>
        <v>2021</v>
      </c>
      <c r="D1124" t="str">
        <f>TEXT(Table1[[#This Row],[signup_date]],"mmm")</f>
        <v>Oct</v>
      </c>
      <c r="E1124" s="3" t="s">
        <v>2542</v>
      </c>
      <c r="F1124" s="3" t="s">
        <v>2542</v>
      </c>
      <c r="G1124" s="3" t="str">
        <f>TEXT(Table1[[#This Row],[last_purchase_date]],"yyyy")</f>
        <v>-</v>
      </c>
      <c r="H1124" s="2">
        <f ca="1">IFERROR(TODAY()-Table1[[#This Row],[signup_date]]," - ")</f>
        <v>1484</v>
      </c>
      <c r="I1124" s="2" t="str">
        <f ca="1">IFERROR(TODAY()-Table1[[#This Row],[last_purchase_date]]," - ")</f>
        <v xml:space="preserve"> - </v>
      </c>
      <c r="J1124" s="2">
        <f ca="1">IFERROR(1/Table1[[#This Row],[Days_Since_Last_Purchase]],0)</f>
        <v>0</v>
      </c>
      <c r="K1124" s="3" t="str">
        <f t="shared" si="34"/>
        <v>Never Purchase</v>
      </c>
      <c r="L1124">
        <v>0</v>
      </c>
      <c r="M1124">
        <v>0</v>
      </c>
      <c r="N1124">
        <v>0</v>
      </c>
      <c r="O1124">
        <v>0</v>
      </c>
      <c r="P1124" t="s">
        <v>65</v>
      </c>
      <c r="Q1124" t="s">
        <v>95</v>
      </c>
      <c r="R1124" t="s">
        <v>48</v>
      </c>
      <c r="S1124">
        <v>40</v>
      </c>
      <c r="T1124" t="s">
        <v>34</v>
      </c>
      <c r="U1124" t="s">
        <v>66</v>
      </c>
      <c r="V1124" t="s">
        <v>35</v>
      </c>
      <c r="W1124" t="s">
        <v>96</v>
      </c>
      <c r="X1124">
        <v>1</v>
      </c>
      <c r="Y1124">
        <v>0</v>
      </c>
      <c r="Z1124">
        <v>0</v>
      </c>
      <c r="AA1124">
        <v>0</v>
      </c>
      <c r="AB1124">
        <v>0</v>
      </c>
      <c r="AC1124" s="3">
        <v>45733</v>
      </c>
      <c r="AD1124" s="2" t="str">
        <f t="shared" si="35"/>
        <v>Contacted</v>
      </c>
      <c r="AE1124">
        <v>4</v>
      </c>
      <c r="AF1124" t="s">
        <v>38</v>
      </c>
      <c r="AG1124" t="b">
        <v>1</v>
      </c>
      <c r="AH1124" t="b">
        <v>0</v>
      </c>
      <c r="AI1124" t="str">
        <f ca="1">IF(OR(Table1[[#This Row],[is_active]]="FALSE",Table1[[#This Row],[Days_Since_Last_Purchase]]&gt;90),"Churned","Active")</f>
        <v>Churned</v>
      </c>
    </row>
    <row r="1125" spans="1:35" x14ac:dyDescent="0.25">
      <c r="A1125" t="s">
        <v>1191</v>
      </c>
      <c r="B1125" s="1">
        <v>45483</v>
      </c>
      <c r="C1125" t="str">
        <f>TEXT(Table1[[#This Row],[signup_date]],"yyyy")</f>
        <v>2024</v>
      </c>
      <c r="D1125" t="str">
        <f>TEXT(Table1[[#This Row],[signup_date]],"mmm")</f>
        <v>Jul</v>
      </c>
      <c r="E1125" s="3">
        <v>45495</v>
      </c>
      <c r="F1125" s="3">
        <v>45798</v>
      </c>
      <c r="G1125" s="3" t="str">
        <f>TEXT(Table1[[#This Row],[last_purchase_date]],"yyyy")</f>
        <v>2025</v>
      </c>
      <c r="H1125" s="2">
        <f ca="1">IFERROR(TODAY()-Table1[[#This Row],[signup_date]]," - ")</f>
        <v>497</v>
      </c>
      <c r="I1125" s="2">
        <f ca="1">IFERROR(TODAY()-Table1[[#This Row],[last_purchase_date]]," - ")</f>
        <v>182</v>
      </c>
      <c r="J1125" s="2">
        <f ca="1">IFERROR(1/Table1[[#This Row],[Days_Since_Last_Purchase]],0)</f>
        <v>5.4945054945054949E-3</v>
      </c>
      <c r="K1125" s="3" t="str">
        <f t="shared" si="34"/>
        <v>Has Purchased</v>
      </c>
      <c r="L1125">
        <v>5</v>
      </c>
      <c r="M1125">
        <v>240.91</v>
      </c>
      <c r="N1125">
        <v>48.18</v>
      </c>
      <c r="O1125">
        <v>40.67</v>
      </c>
      <c r="P1125" t="s">
        <v>31</v>
      </c>
      <c r="Q1125" t="s">
        <v>80</v>
      </c>
      <c r="R1125" t="s">
        <v>42</v>
      </c>
      <c r="S1125">
        <v>33</v>
      </c>
      <c r="T1125" t="s">
        <v>34</v>
      </c>
      <c r="U1125" t="s">
        <v>55</v>
      </c>
      <c r="V1125" t="s">
        <v>35</v>
      </c>
      <c r="W1125" t="s">
        <v>45</v>
      </c>
      <c r="X1125">
        <v>0</v>
      </c>
      <c r="Y1125">
        <v>0</v>
      </c>
      <c r="Z1125">
        <v>1</v>
      </c>
      <c r="AA1125">
        <v>0</v>
      </c>
      <c r="AB1125">
        <v>3</v>
      </c>
      <c r="AC1125" s="3">
        <v>45749</v>
      </c>
      <c r="AD1125" s="2" t="str">
        <f t="shared" si="35"/>
        <v>Contacted</v>
      </c>
      <c r="AE1125">
        <v>1</v>
      </c>
      <c r="AF1125" t="s">
        <v>38</v>
      </c>
      <c r="AG1125" t="b">
        <v>1</v>
      </c>
      <c r="AH1125" t="b">
        <v>0</v>
      </c>
      <c r="AI1125" t="str">
        <f ca="1">IF(OR(Table1[[#This Row],[is_active]]="FALSE",Table1[[#This Row],[Days_Since_Last_Purchase]]&gt;90),"Churned","Active")</f>
        <v>Churned</v>
      </c>
    </row>
    <row r="1126" spans="1:35" x14ac:dyDescent="0.25">
      <c r="A1126" t="s">
        <v>1192</v>
      </c>
      <c r="B1126" s="1">
        <v>44745</v>
      </c>
      <c r="C1126" t="str">
        <f>TEXT(Table1[[#This Row],[signup_date]],"yyyy")</f>
        <v>2022</v>
      </c>
      <c r="D1126" t="str">
        <f>TEXT(Table1[[#This Row],[signup_date]],"mmm")</f>
        <v>Jul</v>
      </c>
      <c r="E1126" s="3">
        <v>45565</v>
      </c>
      <c r="F1126" s="3" t="s">
        <v>2542</v>
      </c>
      <c r="G1126" s="3" t="str">
        <f>TEXT(Table1[[#This Row],[last_purchase_date]],"yyyy")</f>
        <v>-</v>
      </c>
      <c r="H1126" s="2">
        <f ca="1">IFERROR(TODAY()-Table1[[#This Row],[signup_date]]," - ")</f>
        <v>1235</v>
      </c>
      <c r="I1126" s="2" t="str">
        <f ca="1">IFERROR(TODAY()-Table1[[#This Row],[last_purchase_date]]," - ")</f>
        <v xml:space="preserve"> - </v>
      </c>
      <c r="J1126" s="2">
        <f ca="1">IFERROR(1/Table1[[#This Row],[Days_Since_Last_Purchase]],0)</f>
        <v>0</v>
      </c>
      <c r="K1126" s="3" t="str">
        <f t="shared" si="34"/>
        <v>Has Purchased</v>
      </c>
      <c r="L1126">
        <v>0</v>
      </c>
      <c r="M1126">
        <v>0</v>
      </c>
      <c r="N1126">
        <v>0</v>
      </c>
      <c r="O1126">
        <v>0</v>
      </c>
      <c r="P1126" t="s">
        <v>87</v>
      </c>
      <c r="Q1126" t="s">
        <v>88</v>
      </c>
      <c r="R1126" t="s">
        <v>48</v>
      </c>
      <c r="S1126">
        <v>38</v>
      </c>
      <c r="T1126" t="s">
        <v>34</v>
      </c>
      <c r="U1126" t="s">
        <v>35</v>
      </c>
      <c r="V1126" t="s">
        <v>63</v>
      </c>
      <c r="W1126" t="s">
        <v>36</v>
      </c>
      <c r="X1126">
        <v>0</v>
      </c>
      <c r="Y1126">
        <v>1</v>
      </c>
      <c r="Z1126">
        <v>0</v>
      </c>
      <c r="AA1126">
        <v>0</v>
      </c>
      <c r="AB1126">
        <v>0</v>
      </c>
      <c r="AC1126" s="3">
        <v>44824</v>
      </c>
      <c r="AD1126" s="2" t="str">
        <f t="shared" si="35"/>
        <v>Contacted</v>
      </c>
      <c r="AE1126">
        <v>0</v>
      </c>
      <c r="AF1126" t="s">
        <v>38</v>
      </c>
      <c r="AG1126" t="b">
        <v>0</v>
      </c>
      <c r="AH1126" t="b">
        <v>1</v>
      </c>
      <c r="AI1126" t="str">
        <f ca="1">IF(OR(Table1[[#This Row],[is_active]]="FALSE",Table1[[#This Row],[Days_Since_Last_Purchase]]&gt;90),"Churned","Active")</f>
        <v>Churned</v>
      </c>
    </row>
    <row r="1127" spans="1:35" x14ac:dyDescent="0.25">
      <c r="A1127" t="s">
        <v>1193</v>
      </c>
      <c r="B1127" s="1">
        <v>44418</v>
      </c>
      <c r="C1127" t="str">
        <f>TEXT(Table1[[#This Row],[signup_date]],"yyyy")</f>
        <v>2021</v>
      </c>
      <c r="D1127" t="str">
        <f>TEXT(Table1[[#This Row],[signup_date]],"mmm")</f>
        <v>Aug</v>
      </c>
      <c r="E1127" s="3">
        <v>45723</v>
      </c>
      <c r="F1127" s="3">
        <v>45904</v>
      </c>
      <c r="G1127" s="3" t="str">
        <f>TEXT(Table1[[#This Row],[last_purchase_date]],"yyyy")</f>
        <v>2025</v>
      </c>
      <c r="H1127" s="2">
        <f ca="1">IFERROR(TODAY()-Table1[[#This Row],[signup_date]]," - ")</f>
        <v>1562</v>
      </c>
      <c r="I1127" s="2">
        <f ca="1">IFERROR(TODAY()-Table1[[#This Row],[last_purchase_date]]," - ")</f>
        <v>76</v>
      </c>
      <c r="J1127" s="2">
        <f ca="1">IFERROR(1/Table1[[#This Row],[Days_Since_Last_Purchase]],0)</f>
        <v>1.3157894736842105E-2</v>
      </c>
      <c r="K1127" s="3" t="str">
        <f t="shared" si="34"/>
        <v>Has Purchased</v>
      </c>
      <c r="L1127">
        <v>2</v>
      </c>
      <c r="M1127">
        <v>150.6</v>
      </c>
      <c r="N1127">
        <v>75.3</v>
      </c>
      <c r="O1127">
        <v>118.27</v>
      </c>
      <c r="P1127" t="s">
        <v>40</v>
      </c>
      <c r="Q1127" t="s">
        <v>76</v>
      </c>
      <c r="R1127" t="s">
        <v>48</v>
      </c>
      <c r="S1127">
        <v>34</v>
      </c>
      <c r="T1127" t="s">
        <v>34</v>
      </c>
      <c r="U1127" t="s">
        <v>35</v>
      </c>
      <c r="V1127" t="s">
        <v>44</v>
      </c>
      <c r="W1127" t="s">
        <v>85</v>
      </c>
      <c r="X1127">
        <v>0</v>
      </c>
      <c r="Y1127">
        <v>0</v>
      </c>
      <c r="Z1127">
        <v>0</v>
      </c>
      <c r="AA1127">
        <v>0</v>
      </c>
      <c r="AB1127">
        <v>1</v>
      </c>
      <c r="AC1127" s="3">
        <v>45619</v>
      </c>
      <c r="AD1127" s="2" t="str">
        <f t="shared" si="35"/>
        <v>Contacted</v>
      </c>
      <c r="AE1127">
        <v>5</v>
      </c>
      <c r="AF1127" t="s">
        <v>38</v>
      </c>
      <c r="AG1127" t="b">
        <v>0</v>
      </c>
      <c r="AH1127" t="b">
        <v>0</v>
      </c>
      <c r="AI1127" t="str">
        <f ca="1">IF(OR(Table1[[#This Row],[is_active]]="FALSE",Table1[[#This Row],[Days_Since_Last_Purchase]]&gt;90),"Churned","Active")</f>
        <v>Active</v>
      </c>
    </row>
    <row r="1128" spans="1:35" x14ac:dyDescent="0.25">
      <c r="A1128" t="s">
        <v>1194</v>
      </c>
      <c r="B1128" s="1">
        <v>44143</v>
      </c>
      <c r="C1128" t="str">
        <f>TEXT(Table1[[#This Row],[signup_date]],"yyyy")</f>
        <v>2020</v>
      </c>
      <c r="D1128" t="str">
        <f>TEXT(Table1[[#This Row],[signup_date]],"mmm")</f>
        <v>Nov</v>
      </c>
      <c r="E1128" s="3">
        <v>44445</v>
      </c>
      <c r="F1128" s="3">
        <v>45359</v>
      </c>
      <c r="G1128" s="3" t="str">
        <f>TEXT(Table1[[#This Row],[last_purchase_date]],"yyyy")</f>
        <v>2024</v>
      </c>
      <c r="H1128" s="2">
        <f ca="1">IFERROR(TODAY()-Table1[[#This Row],[signup_date]]," - ")</f>
        <v>1837</v>
      </c>
      <c r="I1128" s="2">
        <f ca="1">IFERROR(TODAY()-Table1[[#This Row],[last_purchase_date]]," - ")</f>
        <v>621</v>
      </c>
      <c r="J1128" s="2">
        <f ca="1">IFERROR(1/Table1[[#This Row],[Days_Since_Last_Purchase]],0)</f>
        <v>1.6103059581320451E-3</v>
      </c>
      <c r="K1128" s="3" t="str">
        <f t="shared" si="34"/>
        <v>Has Purchased</v>
      </c>
      <c r="L1128">
        <v>2</v>
      </c>
      <c r="M1128">
        <v>179.74</v>
      </c>
      <c r="N1128">
        <v>89.87</v>
      </c>
      <c r="O1128">
        <v>120.88</v>
      </c>
      <c r="P1128" t="s">
        <v>65</v>
      </c>
      <c r="Q1128" t="s">
        <v>88</v>
      </c>
      <c r="R1128" t="s">
        <v>33</v>
      </c>
      <c r="S1128">
        <v>32</v>
      </c>
      <c r="T1128" t="s">
        <v>34</v>
      </c>
      <c r="U1128" t="s">
        <v>43</v>
      </c>
      <c r="V1128" t="s">
        <v>56</v>
      </c>
      <c r="W1128" t="s">
        <v>72</v>
      </c>
      <c r="X1128">
        <v>1</v>
      </c>
      <c r="Y1128">
        <v>0</v>
      </c>
      <c r="Z1128">
        <v>0</v>
      </c>
      <c r="AA1128">
        <v>0</v>
      </c>
      <c r="AB1128">
        <v>1</v>
      </c>
      <c r="AC1128" s="3">
        <v>45071</v>
      </c>
      <c r="AD1128" s="2" t="str">
        <f t="shared" si="35"/>
        <v>Contacted</v>
      </c>
      <c r="AE1128">
        <v>0</v>
      </c>
      <c r="AF1128" t="s">
        <v>73</v>
      </c>
      <c r="AG1128" t="b">
        <v>1</v>
      </c>
      <c r="AH1128" t="b">
        <v>1</v>
      </c>
      <c r="AI1128" t="str">
        <f ca="1">IF(OR(Table1[[#This Row],[is_active]]="FALSE",Table1[[#This Row],[Days_Since_Last_Purchase]]&gt;90),"Churned","Active")</f>
        <v>Churned</v>
      </c>
    </row>
    <row r="1129" spans="1:35" x14ac:dyDescent="0.25">
      <c r="A1129" t="s">
        <v>1195</v>
      </c>
      <c r="B1129" s="1">
        <v>45534</v>
      </c>
      <c r="C1129" t="str">
        <f>TEXT(Table1[[#This Row],[signup_date]],"yyyy")</f>
        <v>2024</v>
      </c>
      <c r="D1129" t="str">
        <f>TEXT(Table1[[#This Row],[signup_date]],"mmm")</f>
        <v>Aug</v>
      </c>
      <c r="E1129" s="3">
        <v>45903</v>
      </c>
      <c r="F1129" s="3">
        <v>45941</v>
      </c>
      <c r="G1129" s="3" t="str">
        <f>TEXT(Table1[[#This Row],[last_purchase_date]],"yyyy")</f>
        <v>2025</v>
      </c>
      <c r="H1129" s="2">
        <f ca="1">IFERROR(TODAY()-Table1[[#This Row],[signup_date]]," - ")</f>
        <v>446</v>
      </c>
      <c r="I1129" s="2">
        <f ca="1">IFERROR(TODAY()-Table1[[#This Row],[last_purchase_date]]," - ")</f>
        <v>39</v>
      </c>
      <c r="J1129" s="2">
        <f ca="1">IFERROR(1/Table1[[#This Row],[Days_Since_Last_Purchase]],0)</f>
        <v>2.564102564102564E-2</v>
      </c>
      <c r="K1129" s="3" t="str">
        <f t="shared" si="34"/>
        <v>Has Purchased</v>
      </c>
      <c r="L1129">
        <v>2</v>
      </c>
      <c r="M1129">
        <v>159.88</v>
      </c>
      <c r="N1129">
        <v>79.94</v>
      </c>
      <c r="O1129">
        <v>41.95</v>
      </c>
      <c r="P1129" t="s">
        <v>65</v>
      </c>
      <c r="Q1129" t="s">
        <v>95</v>
      </c>
      <c r="R1129" t="s">
        <v>42</v>
      </c>
      <c r="S1129">
        <v>21</v>
      </c>
      <c r="T1129" t="s">
        <v>70</v>
      </c>
      <c r="U1129" t="s">
        <v>90</v>
      </c>
      <c r="V1129" t="s">
        <v>67</v>
      </c>
      <c r="W1129" t="s">
        <v>72</v>
      </c>
      <c r="X1129">
        <v>0</v>
      </c>
      <c r="Y1129">
        <v>0</v>
      </c>
      <c r="Z1129">
        <v>0</v>
      </c>
      <c r="AA1129">
        <v>0</v>
      </c>
      <c r="AB1129">
        <v>0</v>
      </c>
      <c r="AC1129" s="2" t="s">
        <v>2542</v>
      </c>
      <c r="AD1129" s="2" t="str">
        <f t="shared" si="35"/>
        <v>Never Contacted</v>
      </c>
      <c r="AE1129">
        <v>0</v>
      </c>
      <c r="AF1129" t="s">
        <v>52</v>
      </c>
      <c r="AG1129" t="b">
        <v>1</v>
      </c>
      <c r="AH1129" t="b">
        <v>0</v>
      </c>
      <c r="AI1129" t="str">
        <f ca="1">IF(OR(Table1[[#This Row],[is_active]]="FALSE",Table1[[#This Row],[Days_Since_Last_Purchase]]&gt;90),"Churned","Active")</f>
        <v>Active</v>
      </c>
    </row>
    <row r="1130" spans="1:35" x14ac:dyDescent="0.25">
      <c r="A1130" t="s">
        <v>1196</v>
      </c>
      <c r="B1130" s="1">
        <v>45657</v>
      </c>
      <c r="C1130" t="str">
        <f>TEXT(Table1[[#This Row],[signup_date]],"yyyy")</f>
        <v>2024</v>
      </c>
      <c r="D1130" t="str">
        <f>TEXT(Table1[[#This Row],[signup_date]],"mmm")</f>
        <v>Dec</v>
      </c>
      <c r="E1130" s="3">
        <v>45908</v>
      </c>
      <c r="F1130" s="3">
        <v>45909</v>
      </c>
      <c r="G1130" s="3" t="str">
        <f>TEXT(Table1[[#This Row],[last_purchase_date]],"yyyy")</f>
        <v>2025</v>
      </c>
      <c r="H1130" s="2">
        <f ca="1">IFERROR(TODAY()-Table1[[#This Row],[signup_date]]," - ")</f>
        <v>323</v>
      </c>
      <c r="I1130" s="2">
        <f ca="1">IFERROR(TODAY()-Table1[[#This Row],[last_purchase_date]]," - ")</f>
        <v>71</v>
      </c>
      <c r="J1130" s="2">
        <f ca="1">IFERROR(1/Table1[[#This Row],[Days_Since_Last_Purchase]],0)</f>
        <v>1.4084507042253521E-2</v>
      </c>
      <c r="K1130" s="3" t="str">
        <f t="shared" si="34"/>
        <v>Has Purchased</v>
      </c>
      <c r="L1130">
        <v>2</v>
      </c>
      <c r="M1130">
        <v>2.59</v>
      </c>
      <c r="N1130">
        <v>1.3</v>
      </c>
      <c r="O1130">
        <v>1.26</v>
      </c>
      <c r="P1130" t="s">
        <v>59</v>
      </c>
      <c r="Q1130" t="s">
        <v>88</v>
      </c>
      <c r="R1130" t="s">
        <v>48</v>
      </c>
      <c r="S1130">
        <v>34</v>
      </c>
      <c r="T1130" t="s">
        <v>34</v>
      </c>
      <c r="U1130" t="s">
        <v>55</v>
      </c>
      <c r="V1130" t="s">
        <v>35</v>
      </c>
      <c r="W1130" t="s">
        <v>96</v>
      </c>
      <c r="X1130">
        <v>1</v>
      </c>
      <c r="Y1130">
        <v>0</v>
      </c>
      <c r="Z1130">
        <v>0</v>
      </c>
      <c r="AA1130">
        <v>1</v>
      </c>
      <c r="AB1130">
        <v>1</v>
      </c>
      <c r="AC1130" s="3">
        <v>45678</v>
      </c>
      <c r="AD1130" s="2" t="str">
        <f t="shared" si="35"/>
        <v>Contacted</v>
      </c>
      <c r="AE1130">
        <v>0</v>
      </c>
      <c r="AF1130" t="s">
        <v>38</v>
      </c>
      <c r="AG1130" t="b">
        <v>1</v>
      </c>
      <c r="AH1130" t="b">
        <v>0</v>
      </c>
      <c r="AI1130" t="str">
        <f ca="1">IF(OR(Table1[[#This Row],[is_active]]="FALSE",Table1[[#This Row],[Days_Since_Last_Purchase]]&gt;90),"Churned","Active")</f>
        <v>Active</v>
      </c>
    </row>
    <row r="1131" spans="1:35" x14ac:dyDescent="0.25">
      <c r="A1131" t="s">
        <v>1197</v>
      </c>
      <c r="B1131" s="1">
        <v>44680</v>
      </c>
      <c r="C1131" t="str">
        <f>TEXT(Table1[[#This Row],[signup_date]],"yyyy")</f>
        <v>2022</v>
      </c>
      <c r="D1131" t="str">
        <f>TEXT(Table1[[#This Row],[signup_date]],"mmm")</f>
        <v>Apr</v>
      </c>
      <c r="E1131" s="3">
        <v>45571</v>
      </c>
      <c r="F1131" s="3">
        <v>45663</v>
      </c>
      <c r="G1131" s="3" t="str">
        <f>TEXT(Table1[[#This Row],[last_purchase_date]],"yyyy")</f>
        <v>2025</v>
      </c>
      <c r="H1131" s="2">
        <f ca="1">IFERROR(TODAY()-Table1[[#This Row],[signup_date]]," - ")</f>
        <v>1300</v>
      </c>
      <c r="I1131" s="2">
        <f ca="1">IFERROR(TODAY()-Table1[[#This Row],[last_purchase_date]]," - ")</f>
        <v>317</v>
      </c>
      <c r="J1131" s="2">
        <f ca="1">IFERROR(1/Table1[[#This Row],[Days_Since_Last_Purchase]],0)</f>
        <v>3.1545741324921135E-3</v>
      </c>
      <c r="K1131" s="3" t="str">
        <f t="shared" si="34"/>
        <v>Has Purchased</v>
      </c>
      <c r="L1131">
        <v>4</v>
      </c>
      <c r="M1131">
        <v>84.5</v>
      </c>
      <c r="N1131">
        <v>21.13</v>
      </c>
      <c r="O1131">
        <v>41.37</v>
      </c>
      <c r="P1131" t="s">
        <v>47</v>
      </c>
      <c r="Q1131" t="s">
        <v>54</v>
      </c>
      <c r="R1131" t="s">
        <v>33</v>
      </c>
      <c r="S1131">
        <v>27</v>
      </c>
      <c r="T1131" t="s">
        <v>70</v>
      </c>
      <c r="U1131" t="s">
        <v>66</v>
      </c>
      <c r="V1131" t="s">
        <v>44</v>
      </c>
      <c r="W1131" t="s">
        <v>51</v>
      </c>
      <c r="X1131">
        <v>0</v>
      </c>
      <c r="Y1131">
        <v>0</v>
      </c>
      <c r="Z1131">
        <v>1</v>
      </c>
      <c r="AA1131">
        <v>0</v>
      </c>
      <c r="AB1131">
        <v>1</v>
      </c>
      <c r="AC1131" s="3">
        <v>45883</v>
      </c>
      <c r="AD1131" s="2" t="str">
        <f t="shared" si="35"/>
        <v>Contacted</v>
      </c>
      <c r="AE1131">
        <v>0</v>
      </c>
      <c r="AF1131" t="s">
        <v>73</v>
      </c>
      <c r="AG1131" t="b">
        <v>1</v>
      </c>
      <c r="AH1131" t="b">
        <v>0</v>
      </c>
      <c r="AI1131" t="str">
        <f ca="1">IF(OR(Table1[[#This Row],[is_active]]="FALSE",Table1[[#This Row],[Days_Since_Last_Purchase]]&gt;90),"Churned","Active")</f>
        <v>Churned</v>
      </c>
    </row>
    <row r="1132" spans="1:35" x14ac:dyDescent="0.25">
      <c r="A1132" t="s">
        <v>1198</v>
      </c>
      <c r="B1132" s="1">
        <v>44826</v>
      </c>
      <c r="C1132" t="str">
        <f>TEXT(Table1[[#This Row],[signup_date]],"yyyy")</f>
        <v>2022</v>
      </c>
      <c r="D1132" t="str">
        <f>TEXT(Table1[[#This Row],[signup_date]],"mmm")</f>
        <v>Sep</v>
      </c>
      <c r="E1132" s="3">
        <v>44941</v>
      </c>
      <c r="F1132" s="3" t="s">
        <v>2542</v>
      </c>
      <c r="G1132" s="3" t="str">
        <f>TEXT(Table1[[#This Row],[last_purchase_date]],"yyyy")</f>
        <v>-</v>
      </c>
      <c r="H1132" s="2">
        <f ca="1">IFERROR(TODAY()-Table1[[#This Row],[signup_date]]," - ")</f>
        <v>1154</v>
      </c>
      <c r="I1132" s="2" t="str">
        <f ca="1">IFERROR(TODAY()-Table1[[#This Row],[last_purchase_date]]," - ")</f>
        <v xml:space="preserve"> - </v>
      </c>
      <c r="J1132" s="2">
        <f ca="1">IFERROR(1/Table1[[#This Row],[Days_Since_Last_Purchase]],0)</f>
        <v>0</v>
      </c>
      <c r="K1132" s="3" t="str">
        <f t="shared" si="34"/>
        <v>Has Purchased</v>
      </c>
      <c r="L1132">
        <v>0</v>
      </c>
      <c r="M1132">
        <v>0</v>
      </c>
      <c r="N1132">
        <v>0</v>
      </c>
      <c r="O1132">
        <v>0</v>
      </c>
      <c r="P1132" t="s">
        <v>31</v>
      </c>
      <c r="Q1132" t="s">
        <v>95</v>
      </c>
      <c r="R1132" t="s">
        <v>48</v>
      </c>
      <c r="S1132">
        <v>32</v>
      </c>
      <c r="T1132" t="s">
        <v>34</v>
      </c>
      <c r="U1132" t="s">
        <v>82</v>
      </c>
      <c r="V1132" t="s">
        <v>63</v>
      </c>
      <c r="W1132" t="s">
        <v>100</v>
      </c>
      <c r="X1132">
        <v>0</v>
      </c>
      <c r="Y1132">
        <v>0</v>
      </c>
      <c r="Z1132">
        <v>0</v>
      </c>
      <c r="AA1132">
        <v>0</v>
      </c>
      <c r="AB1132">
        <v>0</v>
      </c>
      <c r="AC1132" s="2" t="s">
        <v>2542</v>
      </c>
      <c r="AD1132" s="2" t="str">
        <f t="shared" si="35"/>
        <v>Never Contacted</v>
      </c>
      <c r="AE1132">
        <v>0</v>
      </c>
      <c r="AF1132" t="s">
        <v>52</v>
      </c>
      <c r="AG1132" t="b">
        <v>0</v>
      </c>
      <c r="AH1132" t="b">
        <v>1</v>
      </c>
      <c r="AI1132" t="str">
        <f ca="1">IF(OR(Table1[[#This Row],[is_active]]="FALSE",Table1[[#This Row],[Days_Since_Last_Purchase]]&gt;90),"Churned","Active")</f>
        <v>Churned</v>
      </c>
    </row>
    <row r="1133" spans="1:35" x14ac:dyDescent="0.25">
      <c r="A1133" t="s">
        <v>1199</v>
      </c>
      <c r="B1133" s="1">
        <v>44238</v>
      </c>
      <c r="C1133" t="str">
        <f>TEXT(Table1[[#This Row],[signup_date]],"yyyy")</f>
        <v>2021</v>
      </c>
      <c r="D1133" t="str">
        <f>TEXT(Table1[[#This Row],[signup_date]],"mmm")</f>
        <v>Feb</v>
      </c>
      <c r="E1133" s="3">
        <v>45764</v>
      </c>
      <c r="F1133" s="3">
        <v>45896</v>
      </c>
      <c r="G1133" s="3" t="str">
        <f>TEXT(Table1[[#This Row],[last_purchase_date]],"yyyy")</f>
        <v>2025</v>
      </c>
      <c r="H1133" s="2">
        <f ca="1">IFERROR(TODAY()-Table1[[#This Row],[signup_date]]," - ")</f>
        <v>1742</v>
      </c>
      <c r="I1133" s="2">
        <f ca="1">IFERROR(TODAY()-Table1[[#This Row],[last_purchase_date]]," - ")</f>
        <v>84</v>
      </c>
      <c r="J1133" s="2">
        <f ca="1">IFERROR(1/Table1[[#This Row],[Days_Since_Last_Purchase]],0)</f>
        <v>1.1904761904761904E-2</v>
      </c>
      <c r="K1133" s="3" t="str">
        <f t="shared" si="34"/>
        <v>Has Purchased</v>
      </c>
      <c r="L1133">
        <v>3</v>
      </c>
      <c r="M1133">
        <v>65.459999999999994</v>
      </c>
      <c r="N1133">
        <v>21.82</v>
      </c>
      <c r="O1133">
        <v>26.8</v>
      </c>
      <c r="P1133" t="s">
        <v>65</v>
      </c>
      <c r="Q1133" t="s">
        <v>69</v>
      </c>
      <c r="R1133" t="s">
        <v>42</v>
      </c>
      <c r="S1133">
        <v>26</v>
      </c>
      <c r="T1133" t="s">
        <v>70</v>
      </c>
      <c r="U1133" t="s">
        <v>35</v>
      </c>
      <c r="V1133" t="s">
        <v>63</v>
      </c>
      <c r="W1133" t="s">
        <v>57</v>
      </c>
      <c r="X1133">
        <v>1</v>
      </c>
      <c r="Y1133">
        <v>1</v>
      </c>
      <c r="Z1133">
        <v>0</v>
      </c>
      <c r="AA1133">
        <v>0</v>
      </c>
      <c r="AB1133">
        <v>0</v>
      </c>
      <c r="AC1133" s="3">
        <v>45231</v>
      </c>
      <c r="AD1133" s="2" t="str">
        <f t="shared" si="35"/>
        <v>Contacted</v>
      </c>
      <c r="AE1133">
        <v>8</v>
      </c>
      <c r="AF1133" t="s">
        <v>38</v>
      </c>
      <c r="AG1133" t="b">
        <v>1</v>
      </c>
      <c r="AH1133" t="b">
        <v>0</v>
      </c>
      <c r="AI1133" t="str">
        <f ca="1">IF(OR(Table1[[#This Row],[is_active]]="FALSE",Table1[[#This Row],[Days_Since_Last_Purchase]]&gt;90),"Churned","Active")</f>
        <v>Active</v>
      </c>
    </row>
    <row r="1134" spans="1:35" x14ac:dyDescent="0.25">
      <c r="A1134" t="s">
        <v>1200</v>
      </c>
      <c r="B1134" s="1">
        <v>44474</v>
      </c>
      <c r="C1134" t="str">
        <f>TEXT(Table1[[#This Row],[signup_date]],"yyyy")</f>
        <v>2021</v>
      </c>
      <c r="D1134" t="str">
        <f>TEXT(Table1[[#This Row],[signup_date]],"mmm")</f>
        <v>Oct</v>
      </c>
      <c r="E1134" s="3">
        <v>44634</v>
      </c>
      <c r="F1134" s="3">
        <v>45871</v>
      </c>
      <c r="G1134" s="3" t="str">
        <f>TEXT(Table1[[#This Row],[last_purchase_date]],"yyyy")</f>
        <v>2025</v>
      </c>
      <c r="H1134" s="2">
        <f ca="1">IFERROR(TODAY()-Table1[[#This Row],[signup_date]]," - ")</f>
        <v>1506</v>
      </c>
      <c r="I1134" s="2">
        <f ca="1">IFERROR(TODAY()-Table1[[#This Row],[last_purchase_date]]," - ")</f>
        <v>109</v>
      </c>
      <c r="J1134" s="2">
        <f ca="1">IFERROR(1/Table1[[#This Row],[Days_Since_Last_Purchase]],0)</f>
        <v>9.1743119266055051E-3</v>
      </c>
      <c r="K1134" s="3" t="str">
        <f t="shared" si="34"/>
        <v>Has Purchased</v>
      </c>
      <c r="L1134">
        <v>1</v>
      </c>
      <c r="M1134">
        <v>91.41</v>
      </c>
      <c r="N1134">
        <v>91.41</v>
      </c>
      <c r="O1134">
        <v>118.22</v>
      </c>
      <c r="P1134" t="s">
        <v>65</v>
      </c>
      <c r="Q1134" t="s">
        <v>88</v>
      </c>
      <c r="R1134" t="s">
        <v>33</v>
      </c>
      <c r="S1134">
        <v>16</v>
      </c>
      <c r="T1134" t="s">
        <v>49</v>
      </c>
      <c r="U1134" t="s">
        <v>55</v>
      </c>
      <c r="V1134" t="s">
        <v>56</v>
      </c>
      <c r="W1134" t="s">
        <v>96</v>
      </c>
      <c r="X1134">
        <v>0</v>
      </c>
      <c r="Y1134">
        <v>0</v>
      </c>
      <c r="Z1134">
        <v>0</v>
      </c>
      <c r="AA1134">
        <v>0</v>
      </c>
      <c r="AB1134">
        <v>0</v>
      </c>
      <c r="AC1134" s="3">
        <v>45416</v>
      </c>
      <c r="AD1134" s="2" t="str">
        <f t="shared" si="35"/>
        <v>Contacted</v>
      </c>
      <c r="AE1134">
        <v>10</v>
      </c>
      <c r="AF1134" t="s">
        <v>38</v>
      </c>
      <c r="AG1134" t="b">
        <v>1</v>
      </c>
      <c r="AH1134" t="b">
        <v>0</v>
      </c>
      <c r="AI1134" t="str">
        <f ca="1">IF(OR(Table1[[#This Row],[is_active]]="FALSE",Table1[[#This Row],[Days_Since_Last_Purchase]]&gt;90),"Churned","Active")</f>
        <v>Churned</v>
      </c>
    </row>
    <row r="1135" spans="1:35" x14ac:dyDescent="0.25">
      <c r="A1135" t="s">
        <v>1201</v>
      </c>
      <c r="B1135" s="1">
        <v>44950</v>
      </c>
      <c r="C1135" t="str">
        <f>TEXT(Table1[[#This Row],[signup_date]],"yyyy")</f>
        <v>2023</v>
      </c>
      <c r="D1135" t="str">
        <f>TEXT(Table1[[#This Row],[signup_date]],"mmm")</f>
        <v>Jan</v>
      </c>
      <c r="E1135" s="3">
        <v>45669</v>
      </c>
      <c r="F1135" s="3">
        <v>45943</v>
      </c>
      <c r="G1135" s="3" t="str">
        <f>TEXT(Table1[[#This Row],[last_purchase_date]],"yyyy")</f>
        <v>2025</v>
      </c>
      <c r="H1135" s="2">
        <f ca="1">IFERROR(TODAY()-Table1[[#This Row],[signup_date]]," - ")</f>
        <v>1030</v>
      </c>
      <c r="I1135" s="2">
        <f ca="1">IFERROR(TODAY()-Table1[[#This Row],[last_purchase_date]]," - ")</f>
        <v>37</v>
      </c>
      <c r="J1135" s="2">
        <f ca="1">IFERROR(1/Table1[[#This Row],[Days_Since_Last_Purchase]],0)</f>
        <v>2.7027027027027029E-2</v>
      </c>
      <c r="K1135" s="3" t="str">
        <f t="shared" si="34"/>
        <v>Has Purchased</v>
      </c>
      <c r="L1135">
        <v>2</v>
      </c>
      <c r="M1135">
        <v>95.26</v>
      </c>
      <c r="N1135">
        <v>47.63</v>
      </c>
      <c r="O1135">
        <v>79.58</v>
      </c>
      <c r="P1135" t="s">
        <v>59</v>
      </c>
      <c r="Q1135" t="s">
        <v>32</v>
      </c>
      <c r="R1135" t="s">
        <v>42</v>
      </c>
      <c r="S1135">
        <v>50</v>
      </c>
      <c r="T1135" t="s">
        <v>34</v>
      </c>
      <c r="U1135" t="s">
        <v>43</v>
      </c>
      <c r="V1135" t="s">
        <v>56</v>
      </c>
      <c r="W1135" t="s">
        <v>57</v>
      </c>
      <c r="X1135">
        <v>1</v>
      </c>
      <c r="Y1135">
        <v>1</v>
      </c>
      <c r="Z1135">
        <v>0</v>
      </c>
      <c r="AA1135">
        <v>1</v>
      </c>
      <c r="AB1135">
        <v>0</v>
      </c>
      <c r="AC1135" s="2" t="s">
        <v>2542</v>
      </c>
      <c r="AD1135" s="2" t="str">
        <f t="shared" si="35"/>
        <v>Never Contacted</v>
      </c>
      <c r="AE1135">
        <v>3</v>
      </c>
      <c r="AF1135" t="s">
        <v>52</v>
      </c>
      <c r="AG1135" t="b">
        <v>0</v>
      </c>
      <c r="AH1135" t="b">
        <v>0</v>
      </c>
      <c r="AI1135" t="str">
        <f ca="1">IF(OR(Table1[[#This Row],[is_active]]="FALSE",Table1[[#This Row],[Days_Since_Last_Purchase]]&gt;90),"Churned","Active")</f>
        <v>Active</v>
      </c>
    </row>
    <row r="1136" spans="1:35" x14ac:dyDescent="0.25">
      <c r="A1136" t="s">
        <v>1202</v>
      </c>
      <c r="B1136" s="1">
        <v>44572</v>
      </c>
      <c r="C1136" t="str">
        <f>TEXT(Table1[[#This Row],[signup_date]],"yyyy")</f>
        <v>2022</v>
      </c>
      <c r="D1136" t="str">
        <f>TEXT(Table1[[#This Row],[signup_date]],"mmm")</f>
        <v>Jan</v>
      </c>
      <c r="E1136" s="3">
        <v>44638</v>
      </c>
      <c r="F1136" s="3">
        <v>45298</v>
      </c>
      <c r="G1136" s="3" t="str">
        <f>TEXT(Table1[[#This Row],[last_purchase_date]],"yyyy")</f>
        <v>2024</v>
      </c>
      <c r="H1136" s="2">
        <f ca="1">IFERROR(TODAY()-Table1[[#This Row],[signup_date]]," - ")</f>
        <v>1408</v>
      </c>
      <c r="I1136" s="2">
        <f ca="1">IFERROR(TODAY()-Table1[[#This Row],[last_purchase_date]]," - ")</f>
        <v>682</v>
      </c>
      <c r="J1136" s="2">
        <f ca="1">IFERROR(1/Table1[[#This Row],[Days_Since_Last_Purchase]],0)</f>
        <v>1.4662756598240469E-3</v>
      </c>
      <c r="K1136" s="3" t="str">
        <f t="shared" si="34"/>
        <v>Has Purchased</v>
      </c>
      <c r="L1136">
        <v>4</v>
      </c>
      <c r="M1136">
        <v>361.25</v>
      </c>
      <c r="N1136">
        <v>90.31</v>
      </c>
      <c r="O1136">
        <v>74.77</v>
      </c>
      <c r="P1136" t="s">
        <v>40</v>
      </c>
      <c r="Q1136" t="s">
        <v>80</v>
      </c>
      <c r="R1136" t="s">
        <v>48</v>
      </c>
      <c r="S1136">
        <v>34</v>
      </c>
      <c r="T1136" t="s">
        <v>34</v>
      </c>
      <c r="U1136" t="s">
        <v>50</v>
      </c>
      <c r="V1136" t="s">
        <v>35</v>
      </c>
      <c r="W1136" t="s">
        <v>51</v>
      </c>
      <c r="X1136">
        <v>0</v>
      </c>
      <c r="Y1136">
        <v>0</v>
      </c>
      <c r="Z1136">
        <v>0</v>
      </c>
      <c r="AA1136">
        <v>1</v>
      </c>
      <c r="AB1136">
        <v>0</v>
      </c>
      <c r="AC1136" s="2" t="s">
        <v>2542</v>
      </c>
      <c r="AD1136" s="2" t="str">
        <f t="shared" si="35"/>
        <v>Never Contacted</v>
      </c>
      <c r="AE1136">
        <v>0</v>
      </c>
      <c r="AF1136" t="s">
        <v>73</v>
      </c>
      <c r="AG1136" t="b">
        <v>1</v>
      </c>
      <c r="AH1136" t="b">
        <v>1</v>
      </c>
      <c r="AI1136" t="str">
        <f ca="1">IF(OR(Table1[[#This Row],[is_active]]="FALSE",Table1[[#This Row],[Days_Since_Last_Purchase]]&gt;90),"Churned","Active")</f>
        <v>Churned</v>
      </c>
    </row>
    <row r="1137" spans="1:35" x14ac:dyDescent="0.25">
      <c r="A1137" t="s">
        <v>1203</v>
      </c>
      <c r="B1137" s="1">
        <v>44263</v>
      </c>
      <c r="C1137" t="str">
        <f>TEXT(Table1[[#This Row],[signup_date]],"yyyy")</f>
        <v>2021</v>
      </c>
      <c r="D1137" t="str">
        <f>TEXT(Table1[[#This Row],[signup_date]],"mmm")</f>
        <v>Mar</v>
      </c>
      <c r="E1137" s="3">
        <v>45661</v>
      </c>
      <c r="F1137" s="3">
        <v>45872</v>
      </c>
      <c r="G1137" s="3" t="str">
        <f>TEXT(Table1[[#This Row],[last_purchase_date]],"yyyy")</f>
        <v>2025</v>
      </c>
      <c r="H1137" s="2">
        <f ca="1">IFERROR(TODAY()-Table1[[#This Row],[signup_date]]," - ")</f>
        <v>1717</v>
      </c>
      <c r="I1137" s="2">
        <f ca="1">IFERROR(TODAY()-Table1[[#This Row],[last_purchase_date]]," - ")</f>
        <v>108</v>
      </c>
      <c r="J1137" s="2">
        <f ca="1">IFERROR(1/Table1[[#This Row],[Days_Since_Last_Purchase]],0)</f>
        <v>9.2592592592592587E-3</v>
      </c>
      <c r="K1137" s="3" t="str">
        <f t="shared" si="34"/>
        <v>Has Purchased</v>
      </c>
      <c r="L1137">
        <v>2</v>
      </c>
      <c r="M1137">
        <v>160.57</v>
      </c>
      <c r="N1137">
        <v>80.290000000000006</v>
      </c>
      <c r="O1137">
        <v>139.96</v>
      </c>
      <c r="P1137" t="s">
        <v>65</v>
      </c>
      <c r="Q1137" t="s">
        <v>104</v>
      </c>
      <c r="R1137" t="s">
        <v>42</v>
      </c>
      <c r="S1137">
        <v>34</v>
      </c>
      <c r="T1137" t="s">
        <v>34</v>
      </c>
      <c r="U1137" t="s">
        <v>82</v>
      </c>
      <c r="V1137" t="s">
        <v>56</v>
      </c>
      <c r="W1137" t="s">
        <v>36</v>
      </c>
      <c r="X1137">
        <v>0</v>
      </c>
      <c r="Y1137">
        <v>0</v>
      </c>
      <c r="Z1137">
        <v>0</v>
      </c>
      <c r="AA1137">
        <v>0</v>
      </c>
      <c r="AB1137">
        <v>1</v>
      </c>
      <c r="AC1137" s="3">
        <v>45938</v>
      </c>
      <c r="AD1137" s="2" t="str">
        <f t="shared" si="35"/>
        <v>Contacted</v>
      </c>
      <c r="AE1137">
        <v>4</v>
      </c>
      <c r="AF1137" t="s">
        <v>38</v>
      </c>
      <c r="AG1137" t="b">
        <v>1</v>
      </c>
      <c r="AH1137" t="b">
        <v>1</v>
      </c>
      <c r="AI1137" t="str">
        <f ca="1">IF(OR(Table1[[#This Row],[is_active]]="FALSE",Table1[[#This Row],[Days_Since_Last_Purchase]]&gt;90),"Churned","Active")</f>
        <v>Churned</v>
      </c>
    </row>
    <row r="1138" spans="1:35" x14ac:dyDescent="0.25">
      <c r="A1138" t="s">
        <v>1204</v>
      </c>
      <c r="B1138" s="1">
        <v>44482</v>
      </c>
      <c r="C1138" t="str">
        <f>TEXT(Table1[[#This Row],[signup_date]],"yyyy")</f>
        <v>2021</v>
      </c>
      <c r="D1138" t="str">
        <f>TEXT(Table1[[#This Row],[signup_date]],"mmm")</f>
        <v>Oct</v>
      </c>
      <c r="E1138" s="3">
        <v>44491</v>
      </c>
      <c r="F1138" s="3">
        <v>44556</v>
      </c>
      <c r="G1138" s="3" t="str">
        <f>TEXT(Table1[[#This Row],[last_purchase_date]],"yyyy")</f>
        <v>2021</v>
      </c>
      <c r="H1138" s="2">
        <f ca="1">IFERROR(TODAY()-Table1[[#This Row],[signup_date]]," - ")</f>
        <v>1498</v>
      </c>
      <c r="I1138" s="2">
        <f ca="1">IFERROR(TODAY()-Table1[[#This Row],[last_purchase_date]]," - ")</f>
        <v>1424</v>
      </c>
      <c r="J1138" s="2">
        <f ca="1">IFERROR(1/Table1[[#This Row],[Days_Since_Last_Purchase]],0)</f>
        <v>7.0224719101123594E-4</v>
      </c>
      <c r="K1138" s="3" t="str">
        <f t="shared" si="34"/>
        <v>Has Purchased</v>
      </c>
      <c r="L1138">
        <v>2</v>
      </c>
      <c r="M1138">
        <v>67.849999999999994</v>
      </c>
      <c r="N1138">
        <v>33.93</v>
      </c>
      <c r="O1138">
        <v>25.14</v>
      </c>
      <c r="P1138" t="s">
        <v>65</v>
      </c>
      <c r="Q1138" t="s">
        <v>104</v>
      </c>
      <c r="R1138" t="s">
        <v>48</v>
      </c>
      <c r="S1138">
        <v>49</v>
      </c>
      <c r="T1138" t="s">
        <v>34</v>
      </c>
      <c r="U1138" t="s">
        <v>90</v>
      </c>
      <c r="V1138" t="s">
        <v>63</v>
      </c>
      <c r="W1138" t="s">
        <v>51</v>
      </c>
      <c r="X1138">
        <v>0</v>
      </c>
      <c r="Y1138">
        <v>0</v>
      </c>
      <c r="Z1138">
        <v>0</v>
      </c>
      <c r="AA1138">
        <v>0</v>
      </c>
      <c r="AB1138">
        <v>0</v>
      </c>
      <c r="AC1138" s="3">
        <v>45174</v>
      </c>
      <c r="AD1138" s="2" t="str">
        <f t="shared" si="35"/>
        <v>Contacted</v>
      </c>
      <c r="AE1138">
        <v>0</v>
      </c>
      <c r="AF1138" t="s">
        <v>52</v>
      </c>
      <c r="AG1138" t="b">
        <v>1</v>
      </c>
      <c r="AH1138" t="b">
        <v>0</v>
      </c>
      <c r="AI1138" t="str">
        <f ca="1">IF(OR(Table1[[#This Row],[is_active]]="FALSE",Table1[[#This Row],[Days_Since_Last_Purchase]]&gt;90),"Churned","Active")</f>
        <v>Churned</v>
      </c>
    </row>
    <row r="1139" spans="1:35" x14ac:dyDescent="0.25">
      <c r="A1139" t="s">
        <v>1205</v>
      </c>
      <c r="B1139" s="1">
        <v>44490</v>
      </c>
      <c r="C1139" t="str">
        <f>TEXT(Table1[[#This Row],[signup_date]],"yyyy")</f>
        <v>2021</v>
      </c>
      <c r="D1139" t="str">
        <f>TEXT(Table1[[#This Row],[signup_date]],"mmm")</f>
        <v>Oct</v>
      </c>
      <c r="E1139" s="3">
        <v>45110</v>
      </c>
      <c r="F1139" s="3">
        <v>45867</v>
      </c>
      <c r="G1139" s="3" t="str">
        <f>TEXT(Table1[[#This Row],[last_purchase_date]],"yyyy")</f>
        <v>2025</v>
      </c>
      <c r="H1139" s="2">
        <f ca="1">IFERROR(TODAY()-Table1[[#This Row],[signup_date]]," - ")</f>
        <v>1490</v>
      </c>
      <c r="I1139" s="2">
        <f ca="1">IFERROR(TODAY()-Table1[[#This Row],[last_purchase_date]]," - ")</f>
        <v>113</v>
      </c>
      <c r="J1139" s="2">
        <f ca="1">IFERROR(1/Table1[[#This Row],[Days_Since_Last_Purchase]],0)</f>
        <v>8.8495575221238937E-3</v>
      </c>
      <c r="K1139" s="3" t="str">
        <f t="shared" si="34"/>
        <v>Has Purchased</v>
      </c>
      <c r="L1139">
        <v>6</v>
      </c>
      <c r="M1139">
        <v>420.86</v>
      </c>
      <c r="N1139">
        <v>70.14</v>
      </c>
      <c r="O1139">
        <v>46.14</v>
      </c>
      <c r="P1139" t="s">
        <v>40</v>
      </c>
      <c r="Q1139" t="s">
        <v>54</v>
      </c>
      <c r="R1139" t="s">
        <v>42</v>
      </c>
      <c r="S1139">
        <v>36</v>
      </c>
      <c r="T1139" t="s">
        <v>34</v>
      </c>
      <c r="U1139" t="s">
        <v>50</v>
      </c>
      <c r="V1139" t="s">
        <v>63</v>
      </c>
      <c r="W1139" t="s">
        <v>96</v>
      </c>
      <c r="X1139">
        <v>1</v>
      </c>
      <c r="Y1139">
        <v>0</v>
      </c>
      <c r="Z1139">
        <v>0</v>
      </c>
      <c r="AA1139">
        <v>0</v>
      </c>
      <c r="AB1139">
        <v>2</v>
      </c>
      <c r="AC1139" s="3">
        <v>45731</v>
      </c>
      <c r="AD1139" s="2" t="str">
        <f t="shared" si="35"/>
        <v>Contacted</v>
      </c>
      <c r="AE1139">
        <v>8</v>
      </c>
      <c r="AF1139" t="s">
        <v>52</v>
      </c>
      <c r="AG1139" t="b">
        <v>1</v>
      </c>
      <c r="AH1139" t="b">
        <v>0</v>
      </c>
      <c r="AI1139" t="str">
        <f ca="1">IF(OR(Table1[[#This Row],[is_active]]="FALSE",Table1[[#This Row],[Days_Since_Last_Purchase]]&gt;90),"Churned","Active")</f>
        <v>Churned</v>
      </c>
    </row>
    <row r="1140" spans="1:35" x14ac:dyDescent="0.25">
      <c r="A1140" t="s">
        <v>1206</v>
      </c>
      <c r="B1140" s="1">
        <v>44393</v>
      </c>
      <c r="C1140" t="str">
        <f>TEXT(Table1[[#This Row],[signup_date]],"yyyy")</f>
        <v>2021</v>
      </c>
      <c r="D1140" t="str">
        <f>TEXT(Table1[[#This Row],[signup_date]],"mmm")</f>
        <v>Jul</v>
      </c>
      <c r="E1140" s="3">
        <v>45262</v>
      </c>
      <c r="F1140" s="3">
        <v>45678</v>
      </c>
      <c r="G1140" s="3" t="str">
        <f>TEXT(Table1[[#This Row],[last_purchase_date]],"yyyy")</f>
        <v>2025</v>
      </c>
      <c r="H1140" s="2">
        <f ca="1">IFERROR(TODAY()-Table1[[#This Row],[signup_date]]," - ")</f>
        <v>1587</v>
      </c>
      <c r="I1140" s="2">
        <f ca="1">IFERROR(TODAY()-Table1[[#This Row],[last_purchase_date]]," - ")</f>
        <v>302</v>
      </c>
      <c r="J1140" s="2">
        <f ca="1">IFERROR(1/Table1[[#This Row],[Days_Since_Last_Purchase]],0)</f>
        <v>3.3112582781456954E-3</v>
      </c>
      <c r="K1140" s="3" t="str">
        <f t="shared" si="34"/>
        <v>Has Purchased</v>
      </c>
      <c r="L1140">
        <v>3</v>
      </c>
      <c r="M1140">
        <v>330.87</v>
      </c>
      <c r="N1140">
        <v>110.29</v>
      </c>
      <c r="O1140">
        <v>226.61</v>
      </c>
      <c r="P1140" t="s">
        <v>31</v>
      </c>
      <c r="Q1140" t="s">
        <v>69</v>
      </c>
      <c r="R1140" t="s">
        <v>48</v>
      </c>
      <c r="S1140">
        <v>30</v>
      </c>
      <c r="T1140" t="s">
        <v>70</v>
      </c>
      <c r="U1140" t="s">
        <v>90</v>
      </c>
      <c r="V1140" t="s">
        <v>67</v>
      </c>
      <c r="W1140" t="s">
        <v>51</v>
      </c>
      <c r="X1140">
        <v>0</v>
      </c>
      <c r="Y1140">
        <v>0</v>
      </c>
      <c r="Z1140">
        <v>0</v>
      </c>
      <c r="AA1140">
        <v>0</v>
      </c>
      <c r="AB1140">
        <v>1</v>
      </c>
      <c r="AC1140" s="3">
        <v>45768</v>
      </c>
      <c r="AD1140" s="2" t="str">
        <f t="shared" si="35"/>
        <v>Contacted</v>
      </c>
      <c r="AE1140">
        <v>0</v>
      </c>
      <c r="AF1140" t="s">
        <v>52</v>
      </c>
      <c r="AG1140" t="b">
        <v>1</v>
      </c>
      <c r="AH1140" t="b">
        <v>1</v>
      </c>
      <c r="AI1140" t="str">
        <f ca="1">IF(OR(Table1[[#This Row],[is_active]]="FALSE",Table1[[#This Row],[Days_Since_Last_Purchase]]&gt;90),"Churned","Active")</f>
        <v>Churned</v>
      </c>
    </row>
    <row r="1141" spans="1:35" x14ac:dyDescent="0.25">
      <c r="A1141" t="s">
        <v>1207</v>
      </c>
      <c r="B1141" s="1">
        <v>44392</v>
      </c>
      <c r="C1141" t="str">
        <f>TEXT(Table1[[#This Row],[signup_date]],"yyyy")</f>
        <v>2021</v>
      </c>
      <c r="D1141" t="str">
        <f>TEXT(Table1[[#This Row],[signup_date]],"mmm")</f>
        <v>Jul</v>
      </c>
      <c r="E1141" s="3">
        <v>44604</v>
      </c>
      <c r="F1141" s="3">
        <v>44620</v>
      </c>
      <c r="G1141" s="3" t="str">
        <f>TEXT(Table1[[#This Row],[last_purchase_date]],"yyyy")</f>
        <v>2022</v>
      </c>
      <c r="H1141" s="2">
        <f ca="1">IFERROR(TODAY()-Table1[[#This Row],[signup_date]]," - ")</f>
        <v>1588</v>
      </c>
      <c r="I1141" s="2">
        <f ca="1">IFERROR(TODAY()-Table1[[#This Row],[last_purchase_date]]," - ")</f>
        <v>1360</v>
      </c>
      <c r="J1141" s="2">
        <f ca="1">IFERROR(1/Table1[[#This Row],[Days_Since_Last_Purchase]],0)</f>
        <v>7.3529411764705881E-4</v>
      </c>
      <c r="K1141" s="3" t="str">
        <f t="shared" si="34"/>
        <v>Has Purchased</v>
      </c>
      <c r="L1141">
        <v>1</v>
      </c>
      <c r="M1141">
        <v>13.24</v>
      </c>
      <c r="N1141">
        <v>13.24</v>
      </c>
      <c r="O1141">
        <v>27.38</v>
      </c>
      <c r="P1141" t="s">
        <v>31</v>
      </c>
      <c r="Q1141" t="s">
        <v>76</v>
      </c>
      <c r="R1141" t="s">
        <v>48</v>
      </c>
      <c r="S1141">
        <v>41</v>
      </c>
      <c r="T1141" t="s">
        <v>34</v>
      </c>
      <c r="U1141" t="s">
        <v>55</v>
      </c>
      <c r="V1141" t="s">
        <v>63</v>
      </c>
      <c r="W1141" t="s">
        <v>100</v>
      </c>
      <c r="X1141">
        <v>0</v>
      </c>
      <c r="Y1141">
        <v>0</v>
      </c>
      <c r="Z1141">
        <v>0</v>
      </c>
      <c r="AA1141">
        <v>0</v>
      </c>
      <c r="AB1141">
        <v>0</v>
      </c>
      <c r="AC1141" s="3">
        <v>45009</v>
      </c>
      <c r="AD1141" s="2" t="str">
        <f t="shared" si="35"/>
        <v>Contacted</v>
      </c>
      <c r="AE1141">
        <v>8</v>
      </c>
      <c r="AF1141" t="s">
        <v>52</v>
      </c>
      <c r="AG1141" t="b">
        <v>1</v>
      </c>
      <c r="AH1141" t="b">
        <v>0</v>
      </c>
      <c r="AI1141" t="str">
        <f ca="1">IF(OR(Table1[[#This Row],[is_active]]="FALSE",Table1[[#This Row],[Days_Since_Last_Purchase]]&gt;90),"Churned","Active")</f>
        <v>Churned</v>
      </c>
    </row>
    <row r="1142" spans="1:35" x14ac:dyDescent="0.25">
      <c r="A1142" t="s">
        <v>1208</v>
      </c>
      <c r="B1142" s="1">
        <v>44616</v>
      </c>
      <c r="C1142" t="str">
        <f>TEXT(Table1[[#This Row],[signup_date]],"yyyy")</f>
        <v>2022</v>
      </c>
      <c r="D1142" t="str">
        <f>TEXT(Table1[[#This Row],[signup_date]],"mmm")</f>
        <v>Feb</v>
      </c>
      <c r="E1142" s="3">
        <v>44879</v>
      </c>
      <c r="F1142" s="3">
        <v>45135</v>
      </c>
      <c r="G1142" s="3" t="str">
        <f>TEXT(Table1[[#This Row],[last_purchase_date]],"yyyy")</f>
        <v>2023</v>
      </c>
      <c r="H1142" s="2">
        <f ca="1">IFERROR(TODAY()-Table1[[#This Row],[signup_date]]," - ")</f>
        <v>1364</v>
      </c>
      <c r="I1142" s="2">
        <f ca="1">IFERROR(TODAY()-Table1[[#This Row],[last_purchase_date]]," - ")</f>
        <v>845</v>
      </c>
      <c r="J1142" s="2">
        <f ca="1">IFERROR(1/Table1[[#This Row],[Days_Since_Last_Purchase]],0)</f>
        <v>1.1834319526627219E-3</v>
      </c>
      <c r="K1142" s="3" t="str">
        <f t="shared" si="34"/>
        <v>Has Purchased</v>
      </c>
      <c r="L1142">
        <v>6</v>
      </c>
      <c r="M1142">
        <v>145.01</v>
      </c>
      <c r="N1142">
        <v>24.17</v>
      </c>
      <c r="O1142">
        <v>17.899999999999999</v>
      </c>
      <c r="P1142" t="s">
        <v>31</v>
      </c>
      <c r="Q1142" t="s">
        <v>60</v>
      </c>
      <c r="R1142" t="s">
        <v>48</v>
      </c>
      <c r="S1142">
        <v>31</v>
      </c>
      <c r="T1142" t="s">
        <v>34</v>
      </c>
      <c r="U1142" t="s">
        <v>55</v>
      </c>
      <c r="V1142" t="s">
        <v>63</v>
      </c>
      <c r="W1142" t="s">
        <v>100</v>
      </c>
      <c r="X1142">
        <v>0</v>
      </c>
      <c r="Y1142">
        <v>1</v>
      </c>
      <c r="Z1142">
        <v>1</v>
      </c>
      <c r="AA1142">
        <v>0</v>
      </c>
      <c r="AB1142">
        <v>2</v>
      </c>
      <c r="AC1142" s="3">
        <v>45915</v>
      </c>
      <c r="AD1142" s="2" t="str">
        <f t="shared" si="35"/>
        <v>Contacted</v>
      </c>
      <c r="AE1142">
        <v>0</v>
      </c>
      <c r="AF1142" t="s">
        <v>38</v>
      </c>
      <c r="AG1142" t="b">
        <v>0</v>
      </c>
      <c r="AH1142" t="b">
        <v>0</v>
      </c>
      <c r="AI1142" t="str">
        <f ca="1">IF(OR(Table1[[#This Row],[is_active]]="FALSE",Table1[[#This Row],[Days_Since_Last_Purchase]]&gt;90),"Churned","Active")</f>
        <v>Churned</v>
      </c>
    </row>
    <row r="1143" spans="1:35" x14ac:dyDescent="0.25">
      <c r="A1143" t="s">
        <v>1209</v>
      </c>
      <c r="B1143" s="1">
        <v>43955</v>
      </c>
      <c r="C1143" t="str">
        <f>TEXT(Table1[[#This Row],[signup_date]],"yyyy")</f>
        <v>2020</v>
      </c>
      <c r="D1143" t="str">
        <f>TEXT(Table1[[#This Row],[signup_date]],"mmm")</f>
        <v>May</v>
      </c>
      <c r="E1143" s="3">
        <v>45370</v>
      </c>
      <c r="F1143" s="3">
        <v>45517</v>
      </c>
      <c r="G1143" s="3" t="str">
        <f>TEXT(Table1[[#This Row],[last_purchase_date]],"yyyy")</f>
        <v>2024</v>
      </c>
      <c r="H1143" s="2">
        <f ca="1">IFERROR(TODAY()-Table1[[#This Row],[signup_date]]," - ")</f>
        <v>2025</v>
      </c>
      <c r="I1143" s="2">
        <f ca="1">IFERROR(TODAY()-Table1[[#This Row],[last_purchase_date]]," - ")</f>
        <v>463</v>
      </c>
      <c r="J1143" s="2">
        <f ca="1">IFERROR(1/Table1[[#This Row],[Days_Since_Last_Purchase]],0)</f>
        <v>2.1598272138228943E-3</v>
      </c>
      <c r="K1143" s="3" t="str">
        <f t="shared" si="34"/>
        <v>Has Purchased</v>
      </c>
      <c r="L1143">
        <v>8</v>
      </c>
      <c r="M1143">
        <v>331.32</v>
      </c>
      <c r="N1143">
        <v>41.42</v>
      </c>
      <c r="O1143">
        <v>33.549999999999997</v>
      </c>
      <c r="P1143" t="s">
        <v>47</v>
      </c>
      <c r="Q1143" t="s">
        <v>60</v>
      </c>
      <c r="R1143" t="s">
        <v>48</v>
      </c>
      <c r="S1143">
        <v>36</v>
      </c>
      <c r="T1143" t="s">
        <v>34</v>
      </c>
      <c r="U1143" t="s">
        <v>82</v>
      </c>
      <c r="V1143" t="s">
        <v>35</v>
      </c>
      <c r="W1143" t="s">
        <v>72</v>
      </c>
      <c r="X1143">
        <v>0</v>
      </c>
      <c r="Y1143">
        <v>0</v>
      </c>
      <c r="Z1143">
        <v>1</v>
      </c>
      <c r="AA1143">
        <v>0</v>
      </c>
      <c r="AB1143">
        <v>2</v>
      </c>
      <c r="AC1143" s="3">
        <v>45415</v>
      </c>
      <c r="AD1143" s="2" t="str">
        <f t="shared" si="35"/>
        <v>Contacted</v>
      </c>
      <c r="AE1143">
        <v>0</v>
      </c>
      <c r="AF1143" t="s">
        <v>38</v>
      </c>
      <c r="AG1143" t="b">
        <v>1</v>
      </c>
      <c r="AH1143" t="b">
        <v>0</v>
      </c>
      <c r="AI1143" t="str">
        <f ca="1">IF(OR(Table1[[#This Row],[is_active]]="FALSE",Table1[[#This Row],[Days_Since_Last_Purchase]]&gt;90),"Churned","Active")</f>
        <v>Churned</v>
      </c>
    </row>
    <row r="1144" spans="1:35" x14ac:dyDescent="0.25">
      <c r="A1144" t="s">
        <v>1210</v>
      </c>
      <c r="B1144" s="1">
        <v>45487</v>
      </c>
      <c r="C1144" t="str">
        <f>TEXT(Table1[[#This Row],[signup_date]],"yyyy")</f>
        <v>2024</v>
      </c>
      <c r="D1144" t="str">
        <f>TEXT(Table1[[#This Row],[signup_date]],"mmm")</f>
        <v>Jul</v>
      </c>
      <c r="E1144" s="3">
        <v>45837</v>
      </c>
      <c r="F1144" s="3">
        <v>45842</v>
      </c>
      <c r="G1144" s="3" t="str">
        <f>TEXT(Table1[[#This Row],[last_purchase_date]],"yyyy")</f>
        <v>2025</v>
      </c>
      <c r="H1144" s="2">
        <f ca="1">IFERROR(TODAY()-Table1[[#This Row],[signup_date]]," - ")</f>
        <v>493</v>
      </c>
      <c r="I1144" s="2">
        <f ca="1">IFERROR(TODAY()-Table1[[#This Row],[last_purchase_date]]," - ")</f>
        <v>138</v>
      </c>
      <c r="J1144" s="2">
        <f ca="1">IFERROR(1/Table1[[#This Row],[Days_Since_Last_Purchase]],0)</f>
        <v>7.246376811594203E-3</v>
      </c>
      <c r="K1144" s="3" t="str">
        <f t="shared" si="34"/>
        <v>Has Purchased</v>
      </c>
      <c r="L1144">
        <v>2</v>
      </c>
      <c r="M1144">
        <v>61.07</v>
      </c>
      <c r="N1144">
        <v>30.54</v>
      </c>
      <c r="O1144">
        <v>31.31</v>
      </c>
      <c r="P1144" t="s">
        <v>87</v>
      </c>
      <c r="Q1144" t="s">
        <v>88</v>
      </c>
      <c r="R1144" t="s">
        <v>48</v>
      </c>
      <c r="S1144">
        <v>44</v>
      </c>
      <c r="T1144" t="s">
        <v>34</v>
      </c>
      <c r="U1144" t="s">
        <v>43</v>
      </c>
      <c r="V1144" t="s">
        <v>44</v>
      </c>
      <c r="W1144" t="s">
        <v>45</v>
      </c>
      <c r="X1144">
        <v>0</v>
      </c>
      <c r="Y1144">
        <v>0</v>
      </c>
      <c r="Z1144">
        <v>0</v>
      </c>
      <c r="AA1144">
        <v>0</v>
      </c>
      <c r="AB1144">
        <v>1</v>
      </c>
      <c r="AC1144" s="2" t="s">
        <v>2542</v>
      </c>
      <c r="AD1144" s="2" t="str">
        <f t="shared" si="35"/>
        <v>Never Contacted</v>
      </c>
      <c r="AE1144">
        <v>8</v>
      </c>
      <c r="AF1144" t="s">
        <v>73</v>
      </c>
      <c r="AG1144" t="b">
        <v>1</v>
      </c>
      <c r="AH1144" t="b">
        <v>0</v>
      </c>
      <c r="AI1144" t="str">
        <f ca="1">IF(OR(Table1[[#This Row],[is_active]]="FALSE",Table1[[#This Row],[Days_Since_Last_Purchase]]&gt;90),"Churned","Active")</f>
        <v>Churned</v>
      </c>
    </row>
    <row r="1145" spans="1:35" x14ac:dyDescent="0.25">
      <c r="A1145" t="s">
        <v>1211</v>
      </c>
      <c r="B1145" s="1">
        <v>43997</v>
      </c>
      <c r="C1145" t="str">
        <f>TEXT(Table1[[#This Row],[signup_date]],"yyyy")</f>
        <v>2020</v>
      </c>
      <c r="D1145" t="str">
        <f>TEXT(Table1[[#This Row],[signup_date]],"mmm")</f>
        <v>Jun</v>
      </c>
      <c r="E1145" s="3">
        <v>45560</v>
      </c>
      <c r="F1145" s="3">
        <v>45702</v>
      </c>
      <c r="G1145" s="3" t="str">
        <f>TEXT(Table1[[#This Row],[last_purchase_date]],"yyyy")</f>
        <v>2025</v>
      </c>
      <c r="H1145" s="2">
        <f ca="1">IFERROR(TODAY()-Table1[[#This Row],[signup_date]]," - ")</f>
        <v>1983</v>
      </c>
      <c r="I1145" s="2">
        <f ca="1">IFERROR(TODAY()-Table1[[#This Row],[last_purchase_date]]," - ")</f>
        <v>278</v>
      </c>
      <c r="J1145" s="2">
        <f ca="1">IFERROR(1/Table1[[#This Row],[Days_Since_Last_Purchase]],0)</f>
        <v>3.5971223021582736E-3</v>
      </c>
      <c r="K1145" s="3" t="str">
        <f t="shared" si="34"/>
        <v>Has Purchased</v>
      </c>
      <c r="L1145">
        <v>3</v>
      </c>
      <c r="M1145">
        <v>44.02</v>
      </c>
      <c r="N1145">
        <v>14.67</v>
      </c>
      <c r="O1145">
        <v>16.61</v>
      </c>
      <c r="P1145" t="s">
        <v>40</v>
      </c>
      <c r="Q1145" t="s">
        <v>60</v>
      </c>
      <c r="R1145" t="s">
        <v>48</v>
      </c>
      <c r="S1145">
        <v>36</v>
      </c>
      <c r="T1145" t="s">
        <v>34</v>
      </c>
      <c r="U1145" t="s">
        <v>90</v>
      </c>
      <c r="V1145" t="s">
        <v>56</v>
      </c>
      <c r="W1145" t="s">
        <v>51</v>
      </c>
      <c r="X1145">
        <v>0</v>
      </c>
      <c r="Y1145">
        <v>0</v>
      </c>
      <c r="Z1145">
        <v>0</v>
      </c>
      <c r="AA1145">
        <v>0</v>
      </c>
      <c r="AB1145">
        <v>1</v>
      </c>
      <c r="AC1145" s="3">
        <v>45825</v>
      </c>
      <c r="AD1145" s="2" t="str">
        <f t="shared" si="35"/>
        <v>Contacted</v>
      </c>
      <c r="AE1145">
        <v>0</v>
      </c>
      <c r="AF1145" t="s">
        <v>38</v>
      </c>
      <c r="AG1145" t="b">
        <v>1</v>
      </c>
      <c r="AH1145" t="b">
        <v>0</v>
      </c>
      <c r="AI1145" t="str">
        <f ca="1">IF(OR(Table1[[#This Row],[is_active]]="FALSE",Table1[[#This Row],[Days_Since_Last_Purchase]]&gt;90),"Churned","Active")</f>
        <v>Churned</v>
      </c>
    </row>
    <row r="1146" spans="1:35" x14ac:dyDescent="0.25">
      <c r="A1146" t="s">
        <v>1212</v>
      </c>
      <c r="B1146" s="1">
        <v>45491</v>
      </c>
      <c r="C1146" t="str">
        <f>TEXT(Table1[[#This Row],[signup_date]],"yyyy")</f>
        <v>2024</v>
      </c>
      <c r="D1146" t="str">
        <f>TEXT(Table1[[#This Row],[signup_date]],"mmm")</f>
        <v>Jul</v>
      </c>
      <c r="E1146" s="3">
        <v>45752</v>
      </c>
      <c r="F1146" s="3">
        <v>45858</v>
      </c>
      <c r="G1146" s="3" t="str">
        <f>TEXT(Table1[[#This Row],[last_purchase_date]],"yyyy")</f>
        <v>2025</v>
      </c>
      <c r="H1146" s="2">
        <f ca="1">IFERROR(TODAY()-Table1[[#This Row],[signup_date]]," - ")</f>
        <v>489</v>
      </c>
      <c r="I1146" s="2">
        <f ca="1">IFERROR(TODAY()-Table1[[#This Row],[last_purchase_date]]," - ")</f>
        <v>122</v>
      </c>
      <c r="J1146" s="2">
        <f ca="1">IFERROR(1/Table1[[#This Row],[Days_Since_Last_Purchase]],0)</f>
        <v>8.1967213114754103E-3</v>
      </c>
      <c r="K1146" s="3" t="str">
        <f t="shared" si="34"/>
        <v>Has Purchased</v>
      </c>
      <c r="L1146">
        <v>2</v>
      </c>
      <c r="M1146">
        <v>157.56</v>
      </c>
      <c r="N1146">
        <v>78.78</v>
      </c>
      <c r="O1146">
        <v>0</v>
      </c>
      <c r="P1146" t="s">
        <v>47</v>
      </c>
      <c r="Q1146" t="s">
        <v>80</v>
      </c>
      <c r="R1146" t="s">
        <v>48</v>
      </c>
      <c r="S1146">
        <v>28</v>
      </c>
      <c r="T1146" t="s">
        <v>70</v>
      </c>
      <c r="U1146" t="s">
        <v>50</v>
      </c>
      <c r="V1146" t="s">
        <v>67</v>
      </c>
      <c r="W1146" t="s">
        <v>85</v>
      </c>
      <c r="X1146">
        <v>0</v>
      </c>
      <c r="Y1146">
        <v>0</v>
      </c>
      <c r="Z1146">
        <v>0</v>
      </c>
      <c r="AA1146">
        <v>0</v>
      </c>
      <c r="AB1146">
        <v>0</v>
      </c>
      <c r="AC1146" s="3">
        <v>45841</v>
      </c>
      <c r="AD1146" s="2" t="str">
        <f t="shared" si="35"/>
        <v>Contacted</v>
      </c>
      <c r="AE1146">
        <v>0</v>
      </c>
      <c r="AF1146" t="s">
        <v>38</v>
      </c>
      <c r="AG1146" t="b">
        <v>0</v>
      </c>
      <c r="AH1146" t="b">
        <v>1</v>
      </c>
      <c r="AI1146" t="str">
        <f ca="1">IF(OR(Table1[[#This Row],[is_active]]="FALSE",Table1[[#This Row],[Days_Since_Last_Purchase]]&gt;90),"Churned","Active")</f>
        <v>Churned</v>
      </c>
    </row>
    <row r="1147" spans="1:35" x14ac:dyDescent="0.25">
      <c r="A1147" t="s">
        <v>1213</v>
      </c>
      <c r="B1147" s="1">
        <v>43920</v>
      </c>
      <c r="C1147" t="str">
        <f>TEXT(Table1[[#This Row],[signup_date]],"yyyy")</f>
        <v>2020</v>
      </c>
      <c r="D1147" t="str">
        <f>TEXT(Table1[[#This Row],[signup_date]],"mmm")</f>
        <v>Mar</v>
      </c>
      <c r="E1147" s="3">
        <v>44734</v>
      </c>
      <c r="F1147" s="3">
        <v>45339</v>
      </c>
      <c r="G1147" s="3" t="str">
        <f>TEXT(Table1[[#This Row],[last_purchase_date]],"yyyy")</f>
        <v>2024</v>
      </c>
      <c r="H1147" s="2">
        <f ca="1">IFERROR(TODAY()-Table1[[#This Row],[signup_date]]," - ")</f>
        <v>2060</v>
      </c>
      <c r="I1147" s="2">
        <f ca="1">IFERROR(TODAY()-Table1[[#This Row],[last_purchase_date]]," - ")</f>
        <v>641</v>
      </c>
      <c r="J1147" s="2">
        <f ca="1">IFERROR(1/Table1[[#This Row],[Days_Since_Last_Purchase]],0)</f>
        <v>1.5600624024960999E-3</v>
      </c>
      <c r="K1147" s="3" t="str">
        <f t="shared" si="34"/>
        <v>Has Purchased</v>
      </c>
      <c r="L1147">
        <v>1</v>
      </c>
      <c r="M1147">
        <v>54.75</v>
      </c>
      <c r="N1147">
        <v>54.75</v>
      </c>
      <c r="O1147">
        <v>109.94</v>
      </c>
      <c r="P1147" t="s">
        <v>31</v>
      </c>
      <c r="Q1147" t="s">
        <v>76</v>
      </c>
      <c r="R1147" t="s">
        <v>33</v>
      </c>
      <c r="S1147">
        <v>36</v>
      </c>
      <c r="T1147" t="s">
        <v>34</v>
      </c>
      <c r="U1147" t="s">
        <v>90</v>
      </c>
      <c r="V1147" t="s">
        <v>44</v>
      </c>
      <c r="W1147" t="s">
        <v>96</v>
      </c>
      <c r="X1147">
        <v>0</v>
      </c>
      <c r="Y1147">
        <v>0</v>
      </c>
      <c r="Z1147">
        <v>0</v>
      </c>
      <c r="AA1147">
        <v>1</v>
      </c>
      <c r="AB1147">
        <v>0</v>
      </c>
      <c r="AC1147" s="2" t="s">
        <v>2542</v>
      </c>
      <c r="AD1147" s="2" t="str">
        <f t="shared" si="35"/>
        <v>Never Contacted</v>
      </c>
      <c r="AE1147">
        <v>0</v>
      </c>
      <c r="AF1147" t="s">
        <v>52</v>
      </c>
      <c r="AG1147" t="b">
        <v>1</v>
      </c>
      <c r="AH1147" t="b">
        <v>1</v>
      </c>
      <c r="AI1147" t="str">
        <f ca="1">IF(OR(Table1[[#This Row],[is_active]]="FALSE",Table1[[#This Row],[Days_Since_Last_Purchase]]&gt;90),"Churned","Active")</f>
        <v>Churned</v>
      </c>
    </row>
    <row r="1148" spans="1:35" x14ac:dyDescent="0.25">
      <c r="A1148" t="s">
        <v>1214</v>
      </c>
      <c r="B1148" s="1">
        <v>44949</v>
      </c>
      <c r="C1148" t="str">
        <f>TEXT(Table1[[#This Row],[signup_date]],"yyyy")</f>
        <v>2023</v>
      </c>
      <c r="D1148" t="str">
        <f>TEXT(Table1[[#This Row],[signup_date]],"mmm")</f>
        <v>Jan</v>
      </c>
      <c r="E1148" s="3">
        <v>45926</v>
      </c>
      <c r="F1148" s="3" t="s">
        <v>2542</v>
      </c>
      <c r="G1148" s="3" t="str">
        <f>TEXT(Table1[[#This Row],[last_purchase_date]],"yyyy")</f>
        <v>-</v>
      </c>
      <c r="H1148" s="2">
        <f ca="1">IFERROR(TODAY()-Table1[[#This Row],[signup_date]]," - ")</f>
        <v>1031</v>
      </c>
      <c r="I1148" s="2" t="str">
        <f ca="1">IFERROR(TODAY()-Table1[[#This Row],[last_purchase_date]]," - ")</f>
        <v xml:space="preserve"> - </v>
      </c>
      <c r="J1148" s="2">
        <f ca="1">IFERROR(1/Table1[[#This Row],[Days_Since_Last_Purchase]],0)</f>
        <v>0</v>
      </c>
      <c r="K1148" s="3" t="str">
        <f t="shared" si="34"/>
        <v>Has Purchased</v>
      </c>
      <c r="L1148">
        <v>0</v>
      </c>
      <c r="M1148">
        <v>147.13999999999999</v>
      </c>
      <c r="N1148">
        <v>0</v>
      </c>
      <c r="O1148">
        <v>0</v>
      </c>
      <c r="P1148" t="s">
        <v>31</v>
      </c>
      <c r="Q1148" t="s">
        <v>69</v>
      </c>
      <c r="R1148" t="s">
        <v>42</v>
      </c>
      <c r="S1148">
        <v>31</v>
      </c>
      <c r="T1148" t="s">
        <v>34</v>
      </c>
      <c r="U1148" t="s">
        <v>35</v>
      </c>
      <c r="V1148" t="s">
        <v>35</v>
      </c>
      <c r="W1148" t="s">
        <v>51</v>
      </c>
      <c r="X1148">
        <v>0</v>
      </c>
      <c r="Y1148">
        <v>0</v>
      </c>
      <c r="Z1148">
        <v>0</v>
      </c>
      <c r="AA1148">
        <v>0</v>
      </c>
      <c r="AB1148">
        <v>0</v>
      </c>
      <c r="AC1148" s="3">
        <v>45345</v>
      </c>
      <c r="AD1148" s="2" t="str">
        <f t="shared" si="35"/>
        <v>Contacted</v>
      </c>
      <c r="AE1148">
        <v>0</v>
      </c>
      <c r="AF1148" t="s">
        <v>73</v>
      </c>
      <c r="AG1148" t="b">
        <v>0</v>
      </c>
      <c r="AH1148" t="b">
        <v>1</v>
      </c>
      <c r="AI1148" t="str">
        <f ca="1">IF(OR(Table1[[#This Row],[is_active]]="FALSE",Table1[[#This Row],[Days_Since_Last_Purchase]]&gt;90),"Churned","Active")</f>
        <v>Churned</v>
      </c>
    </row>
    <row r="1149" spans="1:35" x14ac:dyDescent="0.25">
      <c r="A1149" t="s">
        <v>1215</v>
      </c>
      <c r="B1149" s="1">
        <v>45489</v>
      </c>
      <c r="C1149" t="str">
        <f>TEXT(Table1[[#This Row],[signup_date]],"yyyy")</f>
        <v>2024</v>
      </c>
      <c r="D1149" t="str">
        <f>TEXT(Table1[[#This Row],[signup_date]],"mmm")</f>
        <v>Jul</v>
      </c>
      <c r="E1149" s="3">
        <v>45936</v>
      </c>
      <c r="F1149" s="3">
        <v>45939</v>
      </c>
      <c r="G1149" s="3" t="str">
        <f>TEXT(Table1[[#This Row],[last_purchase_date]],"yyyy")</f>
        <v>2025</v>
      </c>
      <c r="H1149" s="2">
        <f ca="1">IFERROR(TODAY()-Table1[[#This Row],[signup_date]]," - ")</f>
        <v>491</v>
      </c>
      <c r="I1149" s="2">
        <f ca="1">IFERROR(TODAY()-Table1[[#This Row],[last_purchase_date]]," - ")</f>
        <v>41</v>
      </c>
      <c r="J1149" s="2">
        <f ca="1">IFERROR(1/Table1[[#This Row],[Days_Since_Last_Purchase]],0)</f>
        <v>2.4390243902439025E-2</v>
      </c>
      <c r="K1149" s="3" t="str">
        <f t="shared" si="34"/>
        <v>Has Purchased</v>
      </c>
      <c r="L1149">
        <v>1</v>
      </c>
      <c r="M1149">
        <v>42.98</v>
      </c>
      <c r="N1149">
        <v>42.98</v>
      </c>
      <c r="O1149">
        <v>58.67</v>
      </c>
      <c r="P1149" t="s">
        <v>65</v>
      </c>
      <c r="Q1149" t="s">
        <v>60</v>
      </c>
      <c r="R1149" t="s">
        <v>33</v>
      </c>
      <c r="S1149">
        <v>42</v>
      </c>
      <c r="T1149" t="s">
        <v>34</v>
      </c>
      <c r="U1149" t="s">
        <v>43</v>
      </c>
      <c r="V1149" t="s">
        <v>44</v>
      </c>
      <c r="W1149" t="s">
        <v>45</v>
      </c>
      <c r="X1149">
        <v>0</v>
      </c>
      <c r="Y1149">
        <v>0</v>
      </c>
      <c r="Z1149">
        <v>0</v>
      </c>
      <c r="AA1149">
        <v>0</v>
      </c>
      <c r="AB1149">
        <v>0</v>
      </c>
      <c r="AC1149" s="3">
        <v>45885</v>
      </c>
      <c r="AD1149" s="2" t="str">
        <f t="shared" si="35"/>
        <v>Contacted</v>
      </c>
      <c r="AE1149">
        <v>0</v>
      </c>
      <c r="AF1149" t="s">
        <v>73</v>
      </c>
      <c r="AG1149" t="b">
        <v>1</v>
      </c>
      <c r="AH1149" t="b">
        <v>0</v>
      </c>
      <c r="AI1149" t="str">
        <f ca="1">IF(OR(Table1[[#This Row],[is_active]]="FALSE",Table1[[#This Row],[Days_Since_Last_Purchase]]&gt;90),"Churned","Active")</f>
        <v>Active</v>
      </c>
    </row>
    <row r="1150" spans="1:35" x14ac:dyDescent="0.25">
      <c r="A1150" t="s">
        <v>1216</v>
      </c>
      <c r="B1150" s="1">
        <v>45346</v>
      </c>
      <c r="C1150" t="str">
        <f>TEXT(Table1[[#This Row],[signup_date]],"yyyy")</f>
        <v>2024</v>
      </c>
      <c r="D1150" t="str">
        <f>TEXT(Table1[[#This Row],[signup_date]],"mmm")</f>
        <v>Feb</v>
      </c>
      <c r="E1150" s="3">
        <v>45668</v>
      </c>
      <c r="F1150" s="3">
        <v>45846</v>
      </c>
      <c r="G1150" s="3" t="str">
        <f>TEXT(Table1[[#This Row],[last_purchase_date]],"yyyy")</f>
        <v>2025</v>
      </c>
      <c r="H1150" s="2">
        <f ca="1">IFERROR(TODAY()-Table1[[#This Row],[signup_date]]," - ")</f>
        <v>634</v>
      </c>
      <c r="I1150" s="2">
        <f ca="1">IFERROR(TODAY()-Table1[[#This Row],[last_purchase_date]]," - ")</f>
        <v>134</v>
      </c>
      <c r="J1150" s="2">
        <f ca="1">IFERROR(1/Table1[[#This Row],[Days_Since_Last_Purchase]],0)</f>
        <v>7.462686567164179E-3</v>
      </c>
      <c r="K1150" s="3" t="str">
        <f t="shared" si="34"/>
        <v>Has Purchased</v>
      </c>
      <c r="L1150">
        <v>7</v>
      </c>
      <c r="M1150">
        <v>201.22</v>
      </c>
      <c r="N1150">
        <v>28.75</v>
      </c>
      <c r="O1150">
        <v>44.88</v>
      </c>
      <c r="P1150" t="s">
        <v>40</v>
      </c>
      <c r="Q1150" t="s">
        <v>41</v>
      </c>
      <c r="R1150" t="s">
        <v>33</v>
      </c>
      <c r="S1150">
        <v>33</v>
      </c>
      <c r="T1150" t="s">
        <v>34</v>
      </c>
      <c r="U1150" t="s">
        <v>50</v>
      </c>
      <c r="V1150" t="s">
        <v>44</v>
      </c>
      <c r="W1150" t="s">
        <v>51</v>
      </c>
      <c r="X1150">
        <v>0</v>
      </c>
      <c r="Y1150">
        <v>1</v>
      </c>
      <c r="Z1150">
        <v>0</v>
      </c>
      <c r="AA1150">
        <v>2</v>
      </c>
      <c r="AB1150">
        <v>1</v>
      </c>
      <c r="AC1150" s="2" t="s">
        <v>2542</v>
      </c>
      <c r="AD1150" s="2" t="str">
        <f t="shared" si="35"/>
        <v>Never Contacted</v>
      </c>
      <c r="AE1150">
        <v>0</v>
      </c>
      <c r="AF1150" t="s">
        <v>73</v>
      </c>
      <c r="AG1150" t="b">
        <v>1</v>
      </c>
      <c r="AH1150" t="b">
        <v>1</v>
      </c>
      <c r="AI1150" t="str">
        <f ca="1">IF(OR(Table1[[#This Row],[is_active]]="FALSE",Table1[[#This Row],[Days_Since_Last_Purchase]]&gt;90),"Churned","Active")</f>
        <v>Churned</v>
      </c>
    </row>
    <row r="1151" spans="1:35" x14ac:dyDescent="0.25">
      <c r="A1151" t="s">
        <v>1217</v>
      </c>
      <c r="B1151" s="1">
        <v>43862</v>
      </c>
      <c r="C1151" t="str">
        <f>TEXT(Table1[[#This Row],[signup_date]],"yyyy")</f>
        <v>2020</v>
      </c>
      <c r="D1151" t="str">
        <f>TEXT(Table1[[#This Row],[signup_date]],"mmm")</f>
        <v>Feb</v>
      </c>
      <c r="E1151" s="3">
        <v>45254</v>
      </c>
      <c r="F1151" s="3">
        <v>45331</v>
      </c>
      <c r="G1151" s="3" t="str">
        <f>TEXT(Table1[[#This Row],[last_purchase_date]],"yyyy")</f>
        <v>2024</v>
      </c>
      <c r="H1151" s="2">
        <f ca="1">IFERROR(TODAY()-Table1[[#This Row],[signup_date]]," - ")</f>
        <v>2118</v>
      </c>
      <c r="I1151" s="2">
        <f ca="1">IFERROR(TODAY()-Table1[[#This Row],[last_purchase_date]]," - ")</f>
        <v>649</v>
      </c>
      <c r="J1151" s="2">
        <f ca="1">IFERROR(1/Table1[[#This Row],[Days_Since_Last_Purchase]],0)</f>
        <v>1.5408320493066256E-3</v>
      </c>
      <c r="K1151" s="3" t="str">
        <f t="shared" si="34"/>
        <v>Has Purchased</v>
      </c>
      <c r="L1151">
        <v>3</v>
      </c>
      <c r="M1151">
        <v>195.06</v>
      </c>
      <c r="N1151">
        <v>65.02</v>
      </c>
      <c r="O1151">
        <v>57.39</v>
      </c>
      <c r="P1151" t="s">
        <v>31</v>
      </c>
      <c r="Q1151" t="s">
        <v>76</v>
      </c>
      <c r="R1151" t="s">
        <v>42</v>
      </c>
      <c r="S1151">
        <v>19</v>
      </c>
      <c r="T1151" t="s">
        <v>49</v>
      </c>
      <c r="U1151" t="s">
        <v>55</v>
      </c>
      <c r="V1151" t="s">
        <v>63</v>
      </c>
      <c r="W1151" t="s">
        <v>57</v>
      </c>
      <c r="X1151">
        <v>0</v>
      </c>
      <c r="Y1151">
        <v>2</v>
      </c>
      <c r="Z1151">
        <v>0</v>
      </c>
      <c r="AA1151">
        <v>0</v>
      </c>
      <c r="AB1151">
        <v>2</v>
      </c>
      <c r="AC1151" s="3">
        <v>45171</v>
      </c>
      <c r="AD1151" s="2" t="str">
        <f t="shared" si="35"/>
        <v>Contacted</v>
      </c>
      <c r="AE1151">
        <v>0</v>
      </c>
      <c r="AF1151" t="s">
        <v>38</v>
      </c>
      <c r="AG1151" t="b">
        <v>1</v>
      </c>
      <c r="AH1151" t="b">
        <v>1</v>
      </c>
      <c r="AI1151" t="str">
        <f ca="1">IF(OR(Table1[[#This Row],[is_active]]="FALSE",Table1[[#This Row],[Days_Since_Last_Purchase]]&gt;90),"Churned","Active")</f>
        <v>Churned</v>
      </c>
    </row>
    <row r="1152" spans="1:35" x14ac:dyDescent="0.25">
      <c r="A1152" t="s">
        <v>1218</v>
      </c>
      <c r="B1152" s="1">
        <v>44190</v>
      </c>
      <c r="C1152" t="str">
        <f>TEXT(Table1[[#This Row],[signup_date]],"yyyy")</f>
        <v>2020</v>
      </c>
      <c r="D1152" t="str">
        <f>TEXT(Table1[[#This Row],[signup_date]],"mmm")</f>
        <v>Dec</v>
      </c>
      <c r="E1152" s="3">
        <v>45010</v>
      </c>
      <c r="F1152" s="3">
        <v>45891</v>
      </c>
      <c r="G1152" s="3" t="str">
        <f>TEXT(Table1[[#This Row],[last_purchase_date]],"yyyy")</f>
        <v>2025</v>
      </c>
      <c r="H1152" s="2">
        <f ca="1">IFERROR(TODAY()-Table1[[#This Row],[signup_date]]," - ")</f>
        <v>1790</v>
      </c>
      <c r="I1152" s="2">
        <f ca="1">IFERROR(TODAY()-Table1[[#This Row],[last_purchase_date]]," - ")</f>
        <v>89</v>
      </c>
      <c r="J1152" s="2">
        <f ca="1">IFERROR(1/Table1[[#This Row],[Days_Since_Last_Purchase]],0)</f>
        <v>1.1235955056179775E-2</v>
      </c>
      <c r="K1152" s="3" t="str">
        <f t="shared" si="34"/>
        <v>Has Purchased</v>
      </c>
      <c r="L1152">
        <v>3</v>
      </c>
      <c r="M1152">
        <v>154.49</v>
      </c>
      <c r="N1152">
        <v>51.5</v>
      </c>
      <c r="O1152">
        <v>18.13</v>
      </c>
      <c r="P1152" t="s">
        <v>40</v>
      </c>
      <c r="Q1152" t="s">
        <v>32</v>
      </c>
      <c r="R1152" t="s">
        <v>33</v>
      </c>
      <c r="S1152">
        <v>29</v>
      </c>
      <c r="T1152" t="s">
        <v>70</v>
      </c>
      <c r="U1152" t="s">
        <v>50</v>
      </c>
      <c r="V1152" t="s">
        <v>56</v>
      </c>
      <c r="W1152" t="s">
        <v>51</v>
      </c>
      <c r="X1152">
        <v>0</v>
      </c>
      <c r="Y1152">
        <v>0</v>
      </c>
      <c r="Z1152">
        <v>0</v>
      </c>
      <c r="AA1152">
        <v>0</v>
      </c>
      <c r="AB1152">
        <v>1</v>
      </c>
      <c r="AC1152" s="3">
        <v>44826</v>
      </c>
      <c r="AD1152" s="2" t="str">
        <f t="shared" si="35"/>
        <v>Contacted</v>
      </c>
      <c r="AE1152">
        <v>0</v>
      </c>
      <c r="AF1152" t="s">
        <v>52</v>
      </c>
      <c r="AG1152" t="b">
        <v>1</v>
      </c>
      <c r="AH1152" t="b">
        <v>1</v>
      </c>
      <c r="AI1152" t="str">
        <f ca="1">IF(OR(Table1[[#This Row],[is_active]]="FALSE",Table1[[#This Row],[Days_Since_Last_Purchase]]&gt;90),"Churned","Active")</f>
        <v>Active</v>
      </c>
    </row>
    <row r="1153" spans="1:35" x14ac:dyDescent="0.25">
      <c r="A1153" t="s">
        <v>1219</v>
      </c>
      <c r="B1153" s="1">
        <v>44674</v>
      </c>
      <c r="C1153" t="str">
        <f>TEXT(Table1[[#This Row],[signup_date]],"yyyy")</f>
        <v>2022</v>
      </c>
      <c r="D1153" t="str">
        <f>TEXT(Table1[[#This Row],[signup_date]],"mmm")</f>
        <v>Apr</v>
      </c>
      <c r="E1153" s="3">
        <v>44729</v>
      </c>
      <c r="F1153" s="3">
        <v>45241</v>
      </c>
      <c r="G1153" s="3" t="str">
        <f>TEXT(Table1[[#This Row],[last_purchase_date]],"yyyy")</f>
        <v>2023</v>
      </c>
      <c r="H1153" s="2">
        <f ca="1">IFERROR(TODAY()-Table1[[#This Row],[signup_date]]," - ")</f>
        <v>1306</v>
      </c>
      <c r="I1153" s="2">
        <f ca="1">IFERROR(TODAY()-Table1[[#This Row],[last_purchase_date]]," - ")</f>
        <v>739</v>
      </c>
      <c r="J1153" s="2">
        <f ca="1">IFERROR(1/Table1[[#This Row],[Days_Since_Last_Purchase]],0)</f>
        <v>1.3531799729364006E-3</v>
      </c>
      <c r="K1153" s="3" t="str">
        <f t="shared" si="34"/>
        <v>Has Purchased</v>
      </c>
      <c r="L1153">
        <v>4</v>
      </c>
      <c r="M1153">
        <v>326.79000000000002</v>
      </c>
      <c r="N1153">
        <v>81.7</v>
      </c>
      <c r="O1153">
        <v>92.91</v>
      </c>
      <c r="P1153" t="s">
        <v>87</v>
      </c>
      <c r="Q1153" t="s">
        <v>54</v>
      </c>
      <c r="R1153" t="s">
        <v>33</v>
      </c>
      <c r="S1153">
        <v>28</v>
      </c>
      <c r="T1153" t="s">
        <v>70</v>
      </c>
      <c r="U1153" t="s">
        <v>35</v>
      </c>
      <c r="V1153" t="s">
        <v>35</v>
      </c>
      <c r="W1153" t="s">
        <v>100</v>
      </c>
      <c r="X1153">
        <v>1</v>
      </c>
      <c r="Y1153">
        <v>0</v>
      </c>
      <c r="Z1153">
        <v>0</v>
      </c>
      <c r="AA1153">
        <v>0</v>
      </c>
      <c r="AB1153">
        <v>0</v>
      </c>
      <c r="AC1153" s="2" t="s">
        <v>2542</v>
      </c>
      <c r="AD1153" s="2" t="str">
        <f t="shared" si="35"/>
        <v>Never Contacted</v>
      </c>
      <c r="AE1153">
        <v>0</v>
      </c>
      <c r="AF1153" t="s">
        <v>73</v>
      </c>
      <c r="AG1153" t="b">
        <v>0</v>
      </c>
      <c r="AH1153" t="b">
        <v>0</v>
      </c>
      <c r="AI1153" t="str">
        <f ca="1">IF(OR(Table1[[#This Row],[is_active]]="FALSE",Table1[[#This Row],[Days_Since_Last_Purchase]]&gt;90),"Churned","Active")</f>
        <v>Churned</v>
      </c>
    </row>
    <row r="1154" spans="1:35" x14ac:dyDescent="0.25">
      <c r="A1154" t="s">
        <v>1220</v>
      </c>
      <c r="B1154" s="1">
        <v>44781</v>
      </c>
      <c r="C1154" t="str">
        <f>TEXT(Table1[[#This Row],[signup_date]],"yyyy")</f>
        <v>2022</v>
      </c>
      <c r="D1154" t="str">
        <f>TEXT(Table1[[#This Row],[signup_date]],"mmm")</f>
        <v>Aug</v>
      </c>
      <c r="E1154" s="3">
        <v>45304</v>
      </c>
      <c r="F1154" s="3">
        <v>45809</v>
      </c>
      <c r="G1154" s="3" t="str">
        <f>TEXT(Table1[[#This Row],[last_purchase_date]],"yyyy")</f>
        <v>2025</v>
      </c>
      <c r="H1154" s="2">
        <f ca="1">IFERROR(TODAY()-Table1[[#This Row],[signup_date]]," - ")</f>
        <v>1199</v>
      </c>
      <c r="I1154" s="2">
        <f ca="1">IFERROR(TODAY()-Table1[[#This Row],[last_purchase_date]]," - ")</f>
        <v>171</v>
      </c>
      <c r="J1154" s="2">
        <f ca="1">IFERROR(1/Table1[[#This Row],[Days_Since_Last_Purchase]],0)</f>
        <v>5.8479532163742687E-3</v>
      </c>
      <c r="K1154" s="3" t="str">
        <f t="shared" ref="K1154:K1217" si="36">IF(E1154="-","Never Purchase","Has Purchased")</f>
        <v>Has Purchased</v>
      </c>
      <c r="L1154">
        <v>2</v>
      </c>
      <c r="M1154">
        <v>203.74</v>
      </c>
      <c r="N1154">
        <v>101.87</v>
      </c>
      <c r="O1154">
        <v>98.57</v>
      </c>
      <c r="P1154" t="s">
        <v>65</v>
      </c>
      <c r="Q1154" t="s">
        <v>95</v>
      </c>
      <c r="R1154" t="s">
        <v>33</v>
      </c>
      <c r="S1154">
        <v>20</v>
      </c>
      <c r="T1154" t="s">
        <v>70</v>
      </c>
      <c r="U1154" t="s">
        <v>43</v>
      </c>
      <c r="V1154" t="s">
        <v>35</v>
      </c>
      <c r="W1154" t="s">
        <v>72</v>
      </c>
      <c r="X1154">
        <v>0</v>
      </c>
      <c r="Y1154">
        <v>0</v>
      </c>
      <c r="Z1154">
        <v>1</v>
      </c>
      <c r="AA1154">
        <v>0</v>
      </c>
      <c r="AB1154">
        <v>0</v>
      </c>
      <c r="AC1154" s="3">
        <v>45397</v>
      </c>
      <c r="AD1154" s="2" t="str">
        <f t="shared" si="35"/>
        <v>Contacted</v>
      </c>
      <c r="AE1154">
        <v>0</v>
      </c>
      <c r="AF1154" t="s">
        <v>38</v>
      </c>
      <c r="AG1154" t="b">
        <v>1</v>
      </c>
      <c r="AH1154" t="b">
        <v>0</v>
      </c>
      <c r="AI1154" t="str">
        <f ca="1">IF(OR(Table1[[#This Row],[is_active]]="FALSE",Table1[[#This Row],[Days_Since_Last_Purchase]]&gt;90),"Churned","Active")</f>
        <v>Churned</v>
      </c>
    </row>
    <row r="1155" spans="1:35" x14ac:dyDescent="0.25">
      <c r="A1155" t="s">
        <v>1221</v>
      </c>
      <c r="B1155" s="1">
        <v>44081</v>
      </c>
      <c r="C1155" t="str">
        <f>TEXT(Table1[[#This Row],[signup_date]],"yyyy")</f>
        <v>2020</v>
      </c>
      <c r="D1155" t="str">
        <f>TEXT(Table1[[#This Row],[signup_date]],"mmm")</f>
        <v>Sep</v>
      </c>
      <c r="E1155" s="3">
        <v>44975</v>
      </c>
      <c r="F1155" s="3">
        <v>45929</v>
      </c>
      <c r="G1155" s="3" t="str">
        <f>TEXT(Table1[[#This Row],[last_purchase_date]],"yyyy")</f>
        <v>2025</v>
      </c>
      <c r="H1155" s="2">
        <f ca="1">IFERROR(TODAY()-Table1[[#This Row],[signup_date]]," - ")</f>
        <v>1899</v>
      </c>
      <c r="I1155" s="2">
        <f ca="1">IFERROR(TODAY()-Table1[[#This Row],[last_purchase_date]]," - ")</f>
        <v>51</v>
      </c>
      <c r="J1155" s="2">
        <f ca="1">IFERROR(1/Table1[[#This Row],[Days_Since_Last_Purchase]],0)</f>
        <v>1.9607843137254902E-2</v>
      </c>
      <c r="K1155" s="3" t="str">
        <f t="shared" si="36"/>
        <v>Has Purchased</v>
      </c>
      <c r="L1155">
        <v>5</v>
      </c>
      <c r="M1155">
        <v>422.37</v>
      </c>
      <c r="N1155">
        <v>84.47</v>
      </c>
      <c r="O1155">
        <v>204.98</v>
      </c>
      <c r="P1155" t="s">
        <v>31</v>
      </c>
      <c r="Q1155" t="s">
        <v>41</v>
      </c>
      <c r="R1155" t="s">
        <v>33</v>
      </c>
      <c r="S1155">
        <v>47</v>
      </c>
      <c r="T1155" t="s">
        <v>34</v>
      </c>
      <c r="U1155" t="s">
        <v>82</v>
      </c>
      <c r="V1155" t="s">
        <v>44</v>
      </c>
      <c r="W1155" t="s">
        <v>100</v>
      </c>
      <c r="X1155">
        <v>0</v>
      </c>
      <c r="Y1155">
        <v>0</v>
      </c>
      <c r="Z1155">
        <v>0</v>
      </c>
      <c r="AA1155">
        <v>0</v>
      </c>
      <c r="AB1155">
        <v>3</v>
      </c>
      <c r="AC1155" s="3">
        <v>45485</v>
      </c>
      <c r="AD1155" s="2" t="str">
        <f t="shared" ref="AD1155:AD1218" si="37">IF(AC1155="-","Never Contacted","Contacted")</f>
        <v>Contacted</v>
      </c>
      <c r="AE1155">
        <v>0</v>
      </c>
      <c r="AF1155" t="s">
        <v>38</v>
      </c>
      <c r="AG1155" t="b">
        <v>1</v>
      </c>
      <c r="AH1155" t="b">
        <v>0</v>
      </c>
      <c r="AI1155" t="str">
        <f ca="1">IF(OR(Table1[[#This Row],[is_active]]="FALSE",Table1[[#This Row],[Days_Since_Last_Purchase]]&gt;90),"Churned","Active")</f>
        <v>Active</v>
      </c>
    </row>
    <row r="1156" spans="1:35" x14ac:dyDescent="0.25">
      <c r="A1156" t="s">
        <v>1222</v>
      </c>
      <c r="B1156" s="1">
        <v>44655</v>
      </c>
      <c r="C1156" t="str">
        <f>TEXT(Table1[[#This Row],[signup_date]],"yyyy")</f>
        <v>2022</v>
      </c>
      <c r="D1156" t="str">
        <f>TEXT(Table1[[#This Row],[signup_date]],"mmm")</f>
        <v>Apr</v>
      </c>
      <c r="E1156" s="3">
        <v>45687</v>
      </c>
      <c r="F1156" s="3">
        <v>45930</v>
      </c>
      <c r="G1156" s="3" t="str">
        <f>TEXT(Table1[[#This Row],[last_purchase_date]],"yyyy")</f>
        <v>2025</v>
      </c>
      <c r="H1156" s="2">
        <f ca="1">IFERROR(TODAY()-Table1[[#This Row],[signup_date]]," - ")</f>
        <v>1325</v>
      </c>
      <c r="I1156" s="2">
        <f ca="1">IFERROR(TODAY()-Table1[[#This Row],[last_purchase_date]]," - ")</f>
        <v>50</v>
      </c>
      <c r="J1156" s="2">
        <f ca="1">IFERROR(1/Table1[[#This Row],[Days_Since_Last_Purchase]],0)</f>
        <v>0.02</v>
      </c>
      <c r="K1156" s="3" t="str">
        <f t="shared" si="36"/>
        <v>Has Purchased</v>
      </c>
      <c r="L1156">
        <v>2</v>
      </c>
      <c r="M1156">
        <v>113.7</v>
      </c>
      <c r="N1156">
        <v>56.85</v>
      </c>
      <c r="O1156">
        <v>85.63</v>
      </c>
      <c r="P1156" t="s">
        <v>47</v>
      </c>
      <c r="Q1156" t="s">
        <v>32</v>
      </c>
      <c r="R1156" t="s">
        <v>33</v>
      </c>
      <c r="S1156">
        <v>23</v>
      </c>
      <c r="T1156" t="s">
        <v>70</v>
      </c>
      <c r="U1156" t="s">
        <v>55</v>
      </c>
      <c r="V1156" t="s">
        <v>63</v>
      </c>
      <c r="W1156" t="s">
        <v>36</v>
      </c>
      <c r="X1156">
        <v>0</v>
      </c>
      <c r="Y1156">
        <v>1</v>
      </c>
      <c r="Z1156">
        <v>0</v>
      </c>
      <c r="AA1156">
        <v>0</v>
      </c>
      <c r="AB1156">
        <v>1</v>
      </c>
      <c r="AC1156" s="2" t="s">
        <v>2542</v>
      </c>
      <c r="AD1156" s="2" t="str">
        <f t="shared" si="37"/>
        <v>Never Contacted</v>
      </c>
      <c r="AE1156">
        <v>0</v>
      </c>
      <c r="AF1156" t="s">
        <v>52</v>
      </c>
      <c r="AG1156" t="b">
        <v>1</v>
      </c>
      <c r="AH1156" t="b">
        <v>0</v>
      </c>
      <c r="AI1156" t="str">
        <f ca="1">IF(OR(Table1[[#This Row],[is_active]]="FALSE",Table1[[#This Row],[Days_Since_Last_Purchase]]&gt;90),"Churned","Active")</f>
        <v>Active</v>
      </c>
    </row>
    <row r="1157" spans="1:35" x14ac:dyDescent="0.25">
      <c r="A1157" t="s">
        <v>1223</v>
      </c>
      <c r="B1157" s="1">
        <v>45637</v>
      </c>
      <c r="C1157" t="str">
        <f>TEXT(Table1[[#This Row],[signup_date]],"yyyy")</f>
        <v>2024</v>
      </c>
      <c r="D1157" t="str">
        <f>TEXT(Table1[[#This Row],[signup_date]],"mmm")</f>
        <v>Dec</v>
      </c>
      <c r="E1157" s="3">
        <v>45929</v>
      </c>
      <c r="F1157" s="3">
        <v>45942</v>
      </c>
      <c r="G1157" s="3" t="str">
        <f>TEXT(Table1[[#This Row],[last_purchase_date]],"yyyy")</f>
        <v>2025</v>
      </c>
      <c r="H1157" s="2">
        <f ca="1">IFERROR(TODAY()-Table1[[#This Row],[signup_date]]," - ")</f>
        <v>343</v>
      </c>
      <c r="I1157" s="2">
        <f ca="1">IFERROR(TODAY()-Table1[[#This Row],[last_purchase_date]]," - ")</f>
        <v>38</v>
      </c>
      <c r="J1157" s="2">
        <f ca="1">IFERROR(1/Table1[[#This Row],[Days_Since_Last_Purchase]],0)</f>
        <v>2.6315789473684209E-2</v>
      </c>
      <c r="K1157" s="3" t="str">
        <f t="shared" si="36"/>
        <v>Has Purchased</v>
      </c>
      <c r="L1157">
        <v>1</v>
      </c>
      <c r="M1157">
        <v>80.319999999999993</v>
      </c>
      <c r="N1157">
        <v>80.319999999999993</v>
      </c>
      <c r="O1157">
        <v>139.51</v>
      </c>
      <c r="P1157" t="s">
        <v>40</v>
      </c>
      <c r="Q1157" t="s">
        <v>95</v>
      </c>
      <c r="R1157" t="s">
        <v>48</v>
      </c>
      <c r="S1157">
        <v>19</v>
      </c>
      <c r="T1157" t="s">
        <v>49</v>
      </c>
      <c r="U1157" t="s">
        <v>50</v>
      </c>
      <c r="V1157" t="s">
        <v>44</v>
      </c>
      <c r="W1157" t="s">
        <v>100</v>
      </c>
      <c r="X1157">
        <v>1</v>
      </c>
      <c r="Y1157">
        <v>0</v>
      </c>
      <c r="Z1157">
        <v>0</v>
      </c>
      <c r="AA1157">
        <v>0</v>
      </c>
      <c r="AB1157">
        <v>0</v>
      </c>
      <c r="AC1157" s="3">
        <v>45730</v>
      </c>
      <c r="AD1157" s="2" t="str">
        <f t="shared" si="37"/>
        <v>Contacted</v>
      </c>
      <c r="AE1157">
        <v>0</v>
      </c>
      <c r="AF1157" t="s">
        <v>52</v>
      </c>
      <c r="AG1157" t="b">
        <v>1</v>
      </c>
      <c r="AH1157" t="b">
        <v>0</v>
      </c>
      <c r="AI1157" t="str">
        <f ca="1">IF(OR(Table1[[#This Row],[is_active]]="FALSE",Table1[[#This Row],[Days_Since_Last_Purchase]]&gt;90),"Churned","Active")</f>
        <v>Active</v>
      </c>
    </row>
    <row r="1158" spans="1:35" x14ac:dyDescent="0.25">
      <c r="A1158" t="s">
        <v>1224</v>
      </c>
      <c r="B1158" s="1">
        <v>43998</v>
      </c>
      <c r="C1158" t="str">
        <f>TEXT(Table1[[#This Row],[signup_date]],"yyyy")</f>
        <v>2020</v>
      </c>
      <c r="D1158" t="str">
        <f>TEXT(Table1[[#This Row],[signup_date]],"mmm")</f>
        <v>Jun</v>
      </c>
      <c r="E1158" s="3">
        <v>44123</v>
      </c>
      <c r="F1158" s="3">
        <v>45723</v>
      </c>
      <c r="G1158" s="3" t="str">
        <f>TEXT(Table1[[#This Row],[last_purchase_date]],"yyyy")</f>
        <v>2025</v>
      </c>
      <c r="H1158" s="2">
        <f ca="1">IFERROR(TODAY()-Table1[[#This Row],[signup_date]]," - ")</f>
        <v>1982</v>
      </c>
      <c r="I1158" s="2">
        <f ca="1">IFERROR(TODAY()-Table1[[#This Row],[last_purchase_date]]," - ")</f>
        <v>257</v>
      </c>
      <c r="J1158" s="2">
        <f ca="1">IFERROR(1/Table1[[#This Row],[Days_Since_Last_Purchase]],0)</f>
        <v>3.8910505836575876E-3</v>
      </c>
      <c r="K1158" s="3" t="str">
        <f t="shared" si="36"/>
        <v>Has Purchased</v>
      </c>
      <c r="L1158">
        <v>2</v>
      </c>
      <c r="M1158">
        <v>100.29</v>
      </c>
      <c r="N1158">
        <v>50.15</v>
      </c>
      <c r="O1158">
        <v>148.82</v>
      </c>
      <c r="P1158" t="s">
        <v>40</v>
      </c>
      <c r="Q1158" t="s">
        <v>95</v>
      </c>
      <c r="R1158" t="s">
        <v>48</v>
      </c>
      <c r="S1158">
        <v>30</v>
      </c>
      <c r="T1158" t="s">
        <v>70</v>
      </c>
      <c r="U1158" t="s">
        <v>50</v>
      </c>
      <c r="V1158" t="s">
        <v>56</v>
      </c>
      <c r="W1158" t="s">
        <v>51</v>
      </c>
      <c r="X1158">
        <v>0</v>
      </c>
      <c r="Y1158">
        <v>0</v>
      </c>
      <c r="Z1158">
        <v>0</v>
      </c>
      <c r="AA1158">
        <v>0</v>
      </c>
      <c r="AB1158">
        <v>0</v>
      </c>
      <c r="AC1158" s="3">
        <v>44360</v>
      </c>
      <c r="AD1158" s="2" t="str">
        <f t="shared" si="37"/>
        <v>Contacted</v>
      </c>
      <c r="AE1158">
        <v>0</v>
      </c>
      <c r="AF1158" t="s">
        <v>38</v>
      </c>
      <c r="AG1158" t="b">
        <v>0</v>
      </c>
      <c r="AH1158" t="b">
        <v>0</v>
      </c>
      <c r="AI1158" t="str">
        <f ca="1">IF(OR(Table1[[#This Row],[is_active]]="FALSE",Table1[[#This Row],[Days_Since_Last_Purchase]]&gt;90),"Churned","Active")</f>
        <v>Churned</v>
      </c>
    </row>
    <row r="1159" spans="1:35" x14ac:dyDescent="0.25">
      <c r="A1159" t="s">
        <v>1225</v>
      </c>
      <c r="B1159" s="1">
        <v>44651</v>
      </c>
      <c r="C1159" t="str">
        <f>TEXT(Table1[[#This Row],[signup_date]],"yyyy")</f>
        <v>2022</v>
      </c>
      <c r="D1159" t="str">
        <f>TEXT(Table1[[#This Row],[signup_date]],"mmm")</f>
        <v>Mar</v>
      </c>
      <c r="E1159" s="3">
        <v>45906</v>
      </c>
      <c r="F1159" s="3">
        <v>45923</v>
      </c>
      <c r="G1159" s="3" t="str">
        <f>TEXT(Table1[[#This Row],[last_purchase_date]],"yyyy")</f>
        <v>2025</v>
      </c>
      <c r="H1159" s="2">
        <f ca="1">IFERROR(TODAY()-Table1[[#This Row],[signup_date]]," - ")</f>
        <v>1329</v>
      </c>
      <c r="I1159" s="2">
        <f ca="1">IFERROR(TODAY()-Table1[[#This Row],[last_purchase_date]]," - ")</f>
        <v>57</v>
      </c>
      <c r="J1159" s="2">
        <f ca="1">IFERROR(1/Table1[[#This Row],[Days_Since_Last_Purchase]],0)</f>
        <v>1.7543859649122806E-2</v>
      </c>
      <c r="K1159" s="3" t="str">
        <f t="shared" si="36"/>
        <v>Has Purchased</v>
      </c>
      <c r="L1159">
        <v>5</v>
      </c>
      <c r="M1159">
        <v>232.22</v>
      </c>
      <c r="N1159">
        <v>46.44</v>
      </c>
      <c r="O1159">
        <v>63.75</v>
      </c>
      <c r="P1159" t="s">
        <v>31</v>
      </c>
      <c r="Q1159" t="s">
        <v>60</v>
      </c>
      <c r="R1159" t="s">
        <v>33</v>
      </c>
      <c r="S1159">
        <v>23</v>
      </c>
      <c r="T1159" t="s">
        <v>70</v>
      </c>
      <c r="U1159" t="s">
        <v>66</v>
      </c>
      <c r="V1159" t="s">
        <v>67</v>
      </c>
      <c r="W1159" t="s">
        <v>45</v>
      </c>
      <c r="X1159">
        <v>0</v>
      </c>
      <c r="Y1159">
        <v>1</v>
      </c>
      <c r="Z1159">
        <v>0</v>
      </c>
      <c r="AA1159">
        <v>0</v>
      </c>
      <c r="AB1159">
        <v>2</v>
      </c>
      <c r="AC1159" s="2" t="s">
        <v>2542</v>
      </c>
      <c r="AD1159" s="2" t="str">
        <f t="shared" si="37"/>
        <v>Never Contacted</v>
      </c>
      <c r="AE1159">
        <v>6</v>
      </c>
      <c r="AF1159" t="s">
        <v>38</v>
      </c>
      <c r="AG1159" t="b">
        <v>1</v>
      </c>
      <c r="AH1159" t="b">
        <v>0</v>
      </c>
      <c r="AI1159" t="str">
        <f ca="1">IF(OR(Table1[[#This Row],[is_active]]="FALSE",Table1[[#This Row],[Days_Since_Last_Purchase]]&gt;90),"Churned","Active")</f>
        <v>Active</v>
      </c>
    </row>
    <row r="1160" spans="1:35" x14ac:dyDescent="0.25">
      <c r="A1160" t="s">
        <v>1226</v>
      </c>
      <c r="B1160" s="1">
        <v>44762</v>
      </c>
      <c r="C1160" t="str">
        <f>TEXT(Table1[[#This Row],[signup_date]],"yyyy")</f>
        <v>2022</v>
      </c>
      <c r="D1160" t="str">
        <f>TEXT(Table1[[#This Row],[signup_date]],"mmm")</f>
        <v>Jul</v>
      </c>
      <c r="E1160" s="3">
        <v>44896</v>
      </c>
      <c r="F1160" s="3">
        <v>45281</v>
      </c>
      <c r="G1160" s="3" t="str">
        <f>TEXT(Table1[[#This Row],[last_purchase_date]],"yyyy")</f>
        <v>2023</v>
      </c>
      <c r="H1160" s="2">
        <f ca="1">IFERROR(TODAY()-Table1[[#This Row],[signup_date]]," - ")</f>
        <v>1218</v>
      </c>
      <c r="I1160" s="2">
        <f ca="1">IFERROR(TODAY()-Table1[[#This Row],[last_purchase_date]]," - ")</f>
        <v>699</v>
      </c>
      <c r="J1160" s="2">
        <f ca="1">IFERROR(1/Table1[[#This Row],[Days_Since_Last_Purchase]],0)</f>
        <v>1.4306151645207439E-3</v>
      </c>
      <c r="K1160" s="3" t="str">
        <f t="shared" si="36"/>
        <v>Has Purchased</v>
      </c>
      <c r="L1160">
        <v>8</v>
      </c>
      <c r="M1160">
        <v>882.08</v>
      </c>
      <c r="N1160">
        <v>110.26</v>
      </c>
      <c r="O1160">
        <v>63.33</v>
      </c>
      <c r="P1160" t="s">
        <v>31</v>
      </c>
      <c r="Q1160" t="s">
        <v>54</v>
      </c>
      <c r="R1160" t="s">
        <v>48</v>
      </c>
      <c r="S1160">
        <v>44</v>
      </c>
      <c r="T1160" t="s">
        <v>34</v>
      </c>
      <c r="U1160" t="s">
        <v>35</v>
      </c>
      <c r="V1160" t="s">
        <v>63</v>
      </c>
      <c r="W1160" t="s">
        <v>85</v>
      </c>
      <c r="X1160">
        <v>0</v>
      </c>
      <c r="Y1160">
        <v>0</v>
      </c>
      <c r="Z1160">
        <v>0</v>
      </c>
      <c r="AA1160">
        <v>2</v>
      </c>
      <c r="AB1160">
        <v>4</v>
      </c>
      <c r="AC1160" s="2" t="s">
        <v>2542</v>
      </c>
      <c r="AD1160" s="2" t="str">
        <f t="shared" si="37"/>
        <v>Never Contacted</v>
      </c>
      <c r="AE1160">
        <v>0</v>
      </c>
      <c r="AF1160" t="s">
        <v>73</v>
      </c>
      <c r="AG1160" t="b">
        <v>1</v>
      </c>
      <c r="AH1160" t="b">
        <v>0</v>
      </c>
      <c r="AI1160" t="str">
        <f ca="1">IF(OR(Table1[[#This Row],[is_active]]="FALSE",Table1[[#This Row],[Days_Since_Last_Purchase]]&gt;90),"Churned","Active")</f>
        <v>Churned</v>
      </c>
    </row>
    <row r="1161" spans="1:35" x14ac:dyDescent="0.25">
      <c r="A1161" t="s">
        <v>1227</v>
      </c>
      <c r="B1161" s="1">
        <v>44329</v>
      </c>
      <c r="C1161" t="str">
        <f>TEXT(Table1[[#This Row],[signup_date]],"yyyy")</f>
        <v>2021</v>
      </c>
      <c r="D1161" t="str">
        <f>TEXT(Table1[[#This Row],[signup_date]],"mmm")</f>
        <v>May</v>
      </c>
      <c r="E1161" s="3">
        <v>45697</v>
      </c>
      <c r="F1161" s="3">
        <v>45883</v>
      </c>
      <c r="G1161" s="3" t="str">
        <f>TEXT(Table1[[#This Row],[last_purchase_date]],"yyyy")</f>
        <v>2025</v>
      </c>
      <c r="H1161" s="2">
        <f ca="1">IFERROR(TODAY()-Table1[[#This Row],[signup_date]]," - ")</f>
        <v>1651</v>
      </c>
      <c r="I1161" s="2">
        <f ca="1">IFERROR(TODAY()-Table1[[#This Row],[last_purchase_date]]," - ")</f>
        <v>97</v>
      </c>
      <c r="J1161" s="2">
        <f ca="1">IFERROR(1/Table1[[#This Row],[Days_Since_Last_Purchase]],0)</f>
        <v>1.0309278350515464E-2</v>
      </c>
      <c r="K1161" s="3" t="str">
        <f t="shared" si="36"/>
        <v>Has Purchased</v>
      </c>
      <c r="L1161">
        <v>1</v>
      </c>
      <c r="M1161">
        <v>93.07</v>
      </c>
      <c r="N1161">
        <v>93.07</v>
      </c>
      <c r="O1161">
        <v>85.15</v>
      </c>
      <c r="P1161" t="s">
        <v>31</v>
      </c>
      <c r="Q1161" t="s">
        <v>62</v>
      </c>
      <c r="R1161" t="s">
        <v>42</v>
      </c>
      <c r="S1161">
        <v>24</v>
      </c>
      <c r="T1161" t="s">
        <v>70</v>
      </c>
      <c r="U1161" t="s">
        <v>90</v>
      </c>
      <c r="V1161" t="s">
        <v>56</v>
      </c>
      <c r="W1161" t="s">
        <v>85</v>
      </c>
      <c r="X1161">
        <v>1</v>
      </c>
      <c r="Y1161">
        <v>1</v>
      </c>
      <c r="Z1161">
        <v>0</v>
      </c>
      <c r="AA1161">
        <v>0</v>
      </c>
      <c r="AB1161">
        <v>1</v>
      </c>
      <c r="AC1161" s="2" t="s">
        <v>2542</v>
      </c>
      <c r="AD1161" s="2" t="str">
        <f t="shared" si="37"/>
        <v>Never Contacted</v>
      </c>
      <c r="AE1161">
        <v>3</v>
      </c>
      <c r="AF1161" t="s">
        <v>52</v>
      </c>
      <c r="AG1161" t="b">
        <v>1</v>
      </c>
      <c r="AH1161" t="b">
        <v>1</v>
      </c>
      <c r="AI1161" t="str">
        <f ca="1">IF(OR(Table1[[#This Row],[is_active]]="FALSE",Table1[[#This Row],[Days_Since_Last_Purchase]]&gt;90),"Churned","Active")</f>
        <v>Churned</v>
      </c>
    </row>
    <row r="1162" spans="1:35" x14ac:dyDescent="0.25">
      <c r="A1162" t="s">
        <v>1228</v>
      </c>
      <c r="B1162" s="1">
        <v>44599</v>
      </c>
      <c r="C1162" t="str">
        <f>TEXT(Table1[[#This Row],[signup_date]],"yyyy")</f>
        <v>2022</v>
      </c>
      <c r="D1162" t="str">
        <f>TEXT(Table1[[#This Row],[signup_date]],"mmm")</f>
        <v>Feb</v>
      </c>
      <c r="E1162" s="3">
        <v>45528</v>
      </c>
      <c r="F1162" s="3">
        <v>45646</v>
      </c>
      <c r="G1162" s="3" t="str">
        <f>TEXT(Table1[[#This Row],[last_purchase_date]],"yyyy")</f>
        <v>2024</v>
      </c>
      <c r="H1162" s="2">
        <f ca="1">IFERROR(TODAY()-Table1[[#This Row],[signup_date]]," - ")</f>
        <v>1381</v>
      </c>
      <c r="I1162" s="2">
        <f ca="1">IFERROR(TODAY()-Table1[[#This Row],[last_purchase_date]]," - ")</f>
        <v>334</v>
      </c>
      <c r="J1162" s="2">
        <f ca="1">IFERROR(1/Table1[[#This Row],[Days_Since_Last_Purchase]],0)</f>
        <v>2.9940119760479044E-3</v>
      </c>
      <c r="K1162" s="3" t="str">
        <f t="shared" si="36"/>
        <v>Has Purchased</v>
      </c>
      <c r="L1162">
        <v>3</v>
      </c>
      <c r="M1162">
        <v>247.89</v>
      </c>
      <c r="N1162">
        <v>82.63</v>
      </c>
      <c r="O1162">
        <v>115.2</v>
      </c>
      <c r="P1162" t="s">
        <v>65</v>
      </c>
      <c r="Q1162" t="s">
        <v>88</v>
      </c>
      <c r="R1162" t="s">
        <v>33</v>
      </c>
      <c r="S1162">
        <v>30</v>
      </c>
      <c r="T1162" t="s">
        <v>70</v>
      </c>
      <c r="U1162" t="s">
        <v>43</v>
      </c>
      <c r="V1162" t="s">
        <v>63</v>
      </c>
      <c r="W1162" t="s">
        <v>51</v>
      </c>
      <c r="X1162">
        <v>0</v>
      </c>
      <c r="Y1162">
        <v>0</v>
      </c>
      <c r="Z1162">
        <v>1</v>
      </c>
      <c r="AA1162">
        <v>1</v>
      </c>
      <c r="AB1162">
        <v>1</v>
      </c>
      <c r="AC1162" s="3">
        <v>44761</v>
      </c>
      <c r="AD1162" s="2" t="str">
        <f t="shared" si="37"/>
        <v>Contacted</v>
      </c>
      <c r="AE1162">
        <v>0</v>
      </c>
      <c r="AF1162" t="s">
        <v>73</v>
      </c>
      <c r="AG1162" t="b">
        <v>1</v>
      </c>
      <c r="AH1162" t="b">
        <v>0</v>
      </c>
      <c r="AI1162" t="str">
        <f ca="1">IF(OR(Table1[[#This Row],[is_active]]="FALSE",Table1[[#This Row],[Days_Since_Last_Purchase]]&gt;90),"Churned","Active")</f>
        <v>Churned</v>
      </c>
    </row>
    <row r="1163" spans="1:35" x14ac:dyDescent="0.25">
      <c r="A1163" t="s">
        <v>1229</v>
      </c>
      <c r="B1163" s="1">
        <v>44048</v>
      </c>
      <c r="C1163" t="str">
        <f>TEXT(Table1[[#This Row],[signup_date]],"yyyy")</f>
        <v>2020</v>
      </c>
      <c r="D1163" t="str">
        <f>TEXT(Table1[[#This Row],[signup_date]],"mmm")</f>
        <v>Aug</v>
      </c>
      <c r="E1163" s="3">
        <v>45414</v>
      </c>
      <c r="F1163" s="3">
        <v>45513</v>
      </c>
      <c r="G1163" s="3" t="str">
        <f>TEXT(Table1[[#This Row],[last_purchase_date]],"yyyy")</f>
        <v>2024</v>
      </c>
      <c r="H1163" s="2">
        <f ca="1">IFERROR(TODAY()-Table1[[#This Row],[signup_date]]," - ")</f>
        <v>1932</v>
      </c>
      <c r="I1163" s="2">
        <f ca="1">IFERROR(TODAY()-Table1[[#This Row],[last_purchase_date]]," - ")</f>
        <v>467</v>
      </c>
      <c r="J1163" s="2">
        <f ca="1">IFERROR(1/Table1[[#This Row],[Days_Since_Last_Purchase]],0)</f>
        <v>2.1413276231263384E-3</v>
      </c>
      <c r="K1163" s="3" t="str">
        <f t="shared" si="36"/>
        <v>Has Purchased</v>
      </c>
      <c r="L1163">
        <v>6</v>
      </c>
      <c r="M1163">
        <v>367.14</v>
      </c>
      <c r="N1163">
        <v>61.19</v>
      </c>
      <c r="O1163">
        <v>47.09</v>
      </c>
      <c r="P1163" t="s">
        <v>47</v>
      </c>
      <c r="Q1163" t="s">
        <v>76</v>
      </c>
      <c r="R1163" t="s">
        <v>33</v>
      </c>
      <c r="S1163">
        <v>36</v>
      </c>
      <c r="T1163" t="s">
        <v>34</v>
      </c>
      <c r="U1163" t="s">
        <v>55</v>
      </c>
      <c r="V1163" t="s">
        <v>67</v>
      </c>
      <c r="W1163" t="s">
        <v>72</v>
      </c>
      <c r="X1163">
        <v>0</v>
      </c>
      <c r="Y1163">
        <v>0</v>
      </c>
      <c r="Z1163">
        <v>0</v>
      </c>
      <c r="AA1163">
        <v>0</v>
      </c>
      <c r="AB1163">
        <v>0</v>
      </c>
      <c r="AC1163" s="3">
        <v>45455</v>
      </c>
      <c r="AD1163" s="2" t="str">
        <f t="shared" si="37"/>
        <v>Contacted</v>
      </c>
      <c r="AE1163">
        <v>7</v>
      </c>
      <c r="AF1163" t="s">
        <v>73</v>
      </c>
      <c r="AG1163" t="b">
        <v>0</v>
      </c>
      <c r="AH1163" t="b">
        <v>0</v>
      </c>
      <c r="AI1163" t="str">
        <f ca="1">IF(OR(Table1[[#This Row],[is_active]]="FALSE",Table1[[#This Row],[Days_Since_Last_Purchase]]&gt;90),"Churned","Active")</f>
        <v>Churned</v>
      </c>
    </row>
    <row r="1164" spans="1:35" x14ac:dyDescent="0.25">
      <c r="A1164" t="s">
        <v>1230</v>
      </c>
      <c r="B1164" s="1">
        <v>45138</v>
      </c>
      <c r="C1164" t="str">
        <f>TEXT(Table1[[#This Row],[signup_date]],"yyyy")</f>
        <v>2023</v>
      </c>
      <c r="D1164" t="str">
        <f>TEXT(Table1[[#This Row],[signup_date]],"mmm")</f>
        <v>Jul</v>
      </c>
      <c r="E1164" s="3">
        <v>45847</v>
      </c>
      <c r="F1164" s="3">
        <v>45871</v>
      </c>
      <c r="G1164" s="3" t="str">
        <f>TEXT(Table1[[#This Row],[last_purchase_date]],"yyyy")</f>
        <v>2025</v>
      </c>
      <c r="H1164" s="2">
        <f ca="1">IFERROR(TODAY()-Table1[[#This Row],[signup_date]]," - ")</f>
        <v>842</v>
      </c>
      <c r="I1164" s="2">
        <f ca="1">IFERROR(TODAY()-Table1[[#This Row],[last_purchase_date]]," - ")</f>
        <v>109</v>
      </c>
      <c r="J1164" s="2">
        <f ca="1">IFERROR(1/Table1[[#This Row],[Days_Since_Last_Purchase]],0)</f>
        <v>9.1743119266055051E-3</v>
      </c>
      <c r="K1164" s="3" t="str">
        <f t="shared" si="36"/>
        <v>Has Purchased</v>
      </c>
      <c r="L1164">
        <v>5</v>
      </c>
      <c r="M1164">
        <v>503.11</v>
      </c>
      <c r="N1164">
        <v>100.62</v>
      </c>
      <c r="O1164">
        <v>140.08000000000001</v>
      </c>
      <c r="P1164" t="s">
        <v>65</v>
      </c>
      <c r="Q1164" t="s">
        <v>54</v>
      </c>
      <c r="R1164" t="s">
        <v>33</v>
      </c>
      <c r="S1164">
        <v>41</v>
      </c>
      <c r="T1164" t="s">
        <v>34</v>
      </c>
      <c r="U1164" t="s">
        <v>66</v>
      </c>
      <c r="V1164" t="s">
        <v>35</v>
      </c>
      <c r="W1164" t="s">
        <v>51</v>
      </c>
      <c r="X1164">
        <v>0</v>
      </c>
      <c r="Y1164">
        <v>0</v>
      </c>
      <c r="Z1164">
        <v>0</v>
      </c>
      <c r="AA1164">
        <v>0</v>
      </c>
      <c r="AB1164">
        <v>3</v>
      </c>
      <c r="AC1164" s="3">
        <v>45195</v>
      </c>
      <c r="AD1164" s="2" t="str">
        <f t="shared" si="37"/>
        <v>Contacted</v>
      </c>
      <c r="AE1164">
        <v>0</v>
      </c>
      <c r="AF1164" t="s">
        <v>73</v>
      </c>
      <c r="AG1164" t="b">
        <v>1</v>
      </c>
      <c r="AH1164" t="b">
        <v>1</v>
      </c>
      <c r="AI1164" t="str">
        <f ca="1">IF(OR(Table1[[#This Row],[is_active]]="FALSE",Table1[[#This Row],[Days_Since_Last_Purchase]]&gt;90),"Churned","Active")</f>
        <v>Churned</v>
      </c>
    </row>
    <row r="1165" spans="1:35" x14ac:dyDescent="0.25">
      <c r="A1165" t="s">
        <v>1231</v>
      </c>
      <c r="B1165" s="1">
        <v>44870</v>
      </c>
      <c r="C1165" t="str">
        <f>TEXT(Table1[[#This Row],[signup_date]],"yyyy")</f>
        <v>2022</v>
      </c>
      <c r="D1165" t="str">
        <f>TEXT(Table1[[#This Row],[signup_date]],"mmm")</f>
        <v>Nov</v>
      </c>
      <c r="E1165" s="3">
        <v>45703</v>
      </c>
      <c r="F1165" s="3">
        <v>45892</v>
      </c>
      <c r="G1165" s="3" t="str">
        <f>TEXT(Table1[[#This Row],[last_purchase_date]],"yyyy")</f>
        <v>2025</v>
      </c>
      <c r="H1165" s="2">
        <f ca="1">IFERROR(TODAY()-Table1[[#This Row],[signup_date]]," - ")</f>
        <v>1110</v>
      </c>
      <c r="I1165" s="2">
        <f ca="1">IFERROR(TODAY()-Table1[[#This Row],[last_purchase_date]]," - ")</f>
        <v>88</v>
      </c>
      <c r="J1165" s="2">
        <f ca="1">IFERROR(1/Table1[[#This Row],[Days_Since_Last_Purchase]],0)</f>
        <v>1.1363636363636364E-2</v>
      </c>
      <c r="K1165" s="3" t="str">
        <f t="shared" si="36"/>
        <v>Has Purchased</v>
      </c>
      <c r="L1165">
        <v>4</v>
      </c>
      <c r="M1165">
        <v>13.58</v>
      </c>
      <c r="N1165">
        <v>3.4</v>
      </c>
      <c r="O1165">
        <v>0.5</v>
      </c>
      <c r="P1165" t="s">
        <v>87</v>
      </c>
      <c r="Q1165" t="s">
        <v>41</v>
      </c>
      <c r="R1165" t="s">
        <v>33</v>
      </c>
      <c r="S1165">
        <v>22</v>
      </c>
      <c r="T1165" t="s">
        <v>70</v>
      </c>
      <c r="U1165" t="s">
        <v>35</v>
      </c>
      <c r="V1165" t="s">
        <v>44</v>
      </c>
      <c r="W1165" t="s">
        <v>57</v>
      </c>
      <c r="X1165">
        <v>1</v>
      </c>
      <c r="Y1165">
        <v>0</v>
      </c>
      <c r="Z1165">
        <v>0</v>
      </c>
      <c r="AA1165">
        <v>0</v>
      </c>
      <c r="AB1165">
        <v>0</v>
      </c>
      <c r="AC1165" s="2" t="s">
        <v>2542</v>
      </c>
      <c r="AD1165" s="2" t="str">
        <f t="shared" si="37"/>
        <v>Never Contacted</v>
      </c>
      <c r="AE1165">
        <v>9</v>
      </c>
      <c r="AF1165" t="s">
        <v>38</v>
      </c>
      <c r="AG1165" t="b">
        <v>1</v>
      </c>
      <c r="AH1165" t="b">
        <v>1</v>
      </c>
      <c r="AI1165" t="str">
        <f ca="1">IF(OR(Table1[[#This Row],[is_active]]="FALSE",Table1[[#This Row],[Days_Since_Last_Purchase]]&gt;90),"Churned","Active")</f>
        <v>Active</v>
      </c>
    </row>
    <row r="1166" spans="1:35" x14ac:dyDescent="0.25">
      <c r="A1166" t="s">
        <v>1232</v>
      </c>
      <c r="B1166" s="1">
        <v>45420</v>
      </c>
      <c r="C1166" t="str">
        <f>TEXT(Table1[[#This Row],[signup_date]],"yyyy")</f>
        <v>2024</v>
      </c>
      <c r="D1166" t="str">
        <f>TEXT(Table1[[#This Row],[signup_date]],"mmm")</f>
        <v>May</v>
      </c>
      <c r="E1166" s="3">
        <v>45468</v>
      </c>
      <c r="F1166" s="3">
        <v>45752</v>
      </c>
      <c r="G1166" s="3" t="str">
        <f>TEXT(Table1[[#This Row],[last_purchase_date]],"yyyy")</f>
        <v>2025</v>
      </c>
      <c r="H1166" s="2">
        <f ca="1">IFERROR(TODAY()-Table1[[#This Row],[signup_date]]," - ")</f>
        <v>560</v>
      </c>
      <c r="I1166" s="2">
        <f ca="1">IFERROR(TODAY()-Table1[[#This Row],[last_purchase_date]]," - ")</f>
        <v>228</v>
      </c>
      <c r="J1166" s="2">
        <f ca="1">IFERROR(1/Table1[[#This Row],[Days_Since_Last_Purchase]],0)</f>
        <v>4.3859649122807015E-3</v>
      </c>
      <c r="K1166" s="3" t="str">
        <f t="shared" si="36"/>
        <v>Has Purchased</v>
      </c>
      <c r="L1166">
        <v>2</v>
      </c>
      <c r="M1166">
        <v>21.3</v>
      </c>
      <c r="N1166">
        <v>10.65</v>
      </c>
      <c r="O1166">
        <v>9.74</v>
      </c>
      <c r="P1166" t="s">
        <v>31</v>
      </c>
      <c r="Q1166" t="s">
        <v>62</v>
      </c>
      <c r="R1166" t="s">
        <v>42</v>
      </c>
      <c r="S1166">
        <v>33</v>
      </c>
      <c r="T1166" t="s">
        <v>34</v>
      </c>
      <c r="U1166" t="s">
        <v>66</v>
      </c>
      <c r="V1166" t="s">
        <v>56</v>
      </c>
      <c r="W1166" t="s">
        <v>72</v>
      </c>
      <c r="X1166">
        <v>1</v>
      </c>
      <c r="Y1166">
        <v>0</v>
      </c>
      <c r="Z1166">
        <v>0</v>
      </c>
      <c r="AA1166">
        <v>0</v>
      </c>
      <c r="AB1166">
        <v>0</v>
      </c>
      <c r="AC1166" s="3">
        <v>45435</v>
      </c>
      <c r="AD1166" s="2" t="str">
        <f t="shared" si="37"/>
        <v>Contacted</v>
      </c>
      <c r="AE1166">
        <v>9</v>
      </c>
      <c r="AF1166" t="s">
        <v>73</v>
      </c>
      <c r="AG1166" t="b">
        <v>0</v>
      </c>
      <c r="AH1166" t="b">
        <v>1</v>
      </c>
      <c r="AI1166" t="str">
        <f ca="1">IF(OR(Table1[[#This Row],[is_active]]="FALSE",Table1[[#This Row],[Days_Since_Last_Purchase]]&gt;90),"Churned","Active")</f>
        <v>Churned</v>
      </c>
    </row>
    <row r="1167" spans="1:35" x14ac:dyDescent="0.25">
      <c r="A1167" t="s">
        <v>1233</v>
      </c>
      <c r="B1167" s="1">
        <v>44735</v>
      </c>
      <c r="C1167" t="str">
        <f>TEXT(Table1[[#This Row],[signup_date]],"yyyy")</f>
        <v>2022</v>
      </c>
      <c r="D1167" t="str">
        <f>TEXT(Table1[[#This Row],[signup_date]],"mmm")</f>
        <v>Jun</v>
      </c>
      <c r="E1167" s="3">
        <v>45737</v>
      </c>
      <c r="F1167" s="3" t="s">
        <v>2542</v>
      </c>
      <c r="G1167" s="3" t="str">
        <f>TEXT(Table1[[#This Row],[last_purchase_date]],"yyyy")</f>
        <v>-</v>
      </c>
      <c r="H1167" s="2">
        <f ca="1">IFERROR(TODAY()-Table1[[#This Row],[signup_date]]," - ")</f>
        <v>1245</v>
      </c>
      <c r="I1167" s="2" t="str">
        <f ca="1">IFERROR(TODAY()-Table1[[#This Row],[last_purchase_date]]," - ")</f>
        <v xml:space="preserve"> - </v>
      </c>
      <c r="J1167" s="2">
        <f ca="1">IFERROR(1/Table1[[#This Row],[Days_Since_Last_Purchase]],0)</f>
        <v>0</v>
      </c>
      <c r="K1167" s="3" t="str">
        <f t="shared" si="36"/>
        <v>Has Purchased</v>
      </c>
      <c r="L1167">
        <v>0</v>
      </c>
      <c r="M1167">
        <v>0</v>
      </c>
      <c r="N1167">
        <v>0</v>
      </c>
      <c r="O1167">
        <v>0</v>
      </c>
      <c r="P1167" t="s">
        <v>65</v>
      </c>
      <c r="Q1167" t="s">
        <v>88</v>
      </c>
      <c r="R1167" t="s">
        <v>48</v>
      </c>
      <c r="S1167">
        <v>51</v>
      </c>
      <c r="T1167" t="s">
        <v>34</v>
      </c>
      <c r="U1167" t="s">
        <v>35</v>
      </c>
      <c r="V1167" t="s">
        <v>35</v>
      </c>
      <c r="W1167" t="s">
        <v>85</v>
      </c>
      <c r="X1167">
        <v>0</v>
      </c>
      <c r="Y1167">
        <v>1</v>
      </c>
      <c r="Z1167">
        <v>0</v>
      </c>
      <c r="AA1167">
        <v>0</v>
      </c>
      <c r="AB1167">
        <v>0</v>
      </c>
      <c r="AC1167" s="2" t="s">
        <v>2542</v>
      </c>
      <c r="AD1167" s="2" t="str">
        <f t="shared" si="37"/>
        <v>Never Contacted</v>
      </c>
      <c r="AE1167">
        <v>0</v>
      </c>
      <c r="AF1167" t="s">
        <v>38</v>
      </c>
      <c r="AG1167" t="b">
        <v>1</v>
      </c>
      <c r="AH1167" t="b">
        <v>0</v>
      </c>
      <c r="AI1167" t="str">
        <f ca="1">IF(OR(Table1[[#This Row],[is_active]]="FALSE",Table1[[#This Row],[Days_Since_Last_Purchase]]&gt;90),"Churned","Active")</f>
        <v>Churned</v>
      </c>
    </row>
    <row r="1168" spans="1:35" x14ac:dyDescent="0.25">
      <c r="A1168" t="s">
        <v>1234</v>
      </c>
      <c r="B1168" s="1">
        <v>45356</v>
      </c>
      <c r="C1168" t="str">
        <f>TEXT(Table1[[#This Row],[signup_date]],"yyyy")</f>
        <v>2024</v>
      </c>
      <c r="D1168" t="str">
        <f>TEXT(Table1[[#This Row],[signup_date]],"mmm")</f>
        <v>Mar</v>
      </c>
      <c r="E1168" s="3">
        <v>45866</v>
      </c>
      <c r="F1168" s="3">
        <v>45938</v>
      </c>
      <c r="G1168" s="3" t="str">
        <f>TEXT(Table1[[#This Row],[last_purchase_date]],"yyyy")</f>
        <v>2025</v>
      </c>
      <c r="H1168" s="2">
        <f ca="1">IFERROR(TODAY()-Table1[[#This Row],[signup_date]]," - ")</f>
        <v>624</v>
      </c>
      <c r="I1168" s="2">
        <f ca="1">IFERROR(TODAY()-Table1[[#This Row],[last_purchase_date]]," - ")</f>
        <v>42</v>
      </c>
      <c r="J1168" s="2">
        <f ca="1">IFERROR(1/Table1[[#This Row],[Days_Since_Last_Purchase]],0)</f>
        <v>2.3809523809523808E-2</v>
      </c>
      <c r="K1168" s="3" t="str">
        <f t="shared" si="36"/>
        <v>Has Purchased</v>
      </c>
      <c r="L1168">
        <v>2</v>
      </c>
      <c r="M1168">
        <v>147.13999999999999</v>
      </c>
      <c r="N1168">
        <v>73.569999999999993</v>
      </c>
      <c r="O1168">
        <v>63.21</v>
      </c>
      <c r="P1168" t="s">
        <v>40</v>
      </c>
      <c r="Q1168" t="s">
        <v>32</v>
      </c>
      <c r="R1168" t="s">
        <v>33</v>
      </c>
      <c r="S1168">
        <v>34</v>
      </c>
      <c r="T1168" t="s">
        <v>34</v>
      </c>
      <c r="U1168" t="s">
        <v>43</v>
      </c>
      <c r="V1168" t="s">
        <v>35</v>
      </c>
      <c r="W1168" t="s">
        <v>51</v>
      </c>
      <c r="X1168">
        <v>0</v>
      </c>
      <c r="Y1168">
        <v>0</v>
      </c>
      <c r="Z1168">
        <v>0</v>
      </c>
      <c r="AA1168">
        <v>0</v>
      </c>
      <c r="AB1168">
        <v>1</v>
      </c>
      <c r="AC1168" s="3">
        <v>45702</v>
      </c>
      <c r="AD1168" s="2" t="str">
        <f t="shared" si="37"/>
        <v>Contacted</v>
      </c>
      <c r="AE1168">
        <v>4</v>
      </c>
      <c r="AF1168" t="s">
        <v>52</v>
      </c>
      <c r="AG1168" t="b">
        <v>1</v>
      </c>
      <c r="AH1168" t="b">
        <v>1</v>
      </c>
      <c r="AI1168" t="str">
        <f ca="1">IF(OR(Table1[[#This Row],[is_active]]="FALSE",Table1[[#This Row],[Days_Since_Last_Purchase]]&gt;90),"Churned","Active")</f>
        <v>Active</v>
      </c>
    </row>
    <row r="1169" spans="1:35" x14ac:dyDescent="0.25">
      <c r="A1169" t="s">
        <v>1235</v>
      </c>
      <c r="B1169" s="1">
        <v>45587</v>
      </c>
      <c r="C1169" t="str">
        <f>TEXT(Table1[[#This Row],[signup_date]],"yyyy")</f>
        <v>2024</v>
      </c>
      <c r="D1169" t="str">
        <f>TEXT(Table1[[#This Row],[signup_date]],"mmm")</f>
        <v>Oct</v>
      </c>
      <c r="E1169" s="3">
        <v>45883</v>
      </c>
      <c r="F1169" s="3">
        <v>45944</v>
      </c>
      <c r="G1169" s="3" t="str">
        <f>TEXT(Table1[[#This Row],[last_purchase_date]],"yyyy")</f>
        <v>2025</v>
      </c>
      <c r="H1169" s="2">
        <f ca="1">IFERROR(TODAY()-Table1[[#This Row],[signup_date]]," - ")</f>
        <v>393</v>
      </c>
      <c r="I1169" s="2">
        <f ca="1">IFERROR(TODAY()-Table1[[#This Row],[last_purchase_date]]," - ")</f>
        <v>36</v>
      </c>
      <c r="J1169" s="2">
        <f ca="1">IFERROR(1/Table1[[#This Row],[Days_Since_Last_Purchase]],0)</f>
        <v>2.7777777777777776E-2</v>
      </c>
      <c r="K1169" s="3" t="str">
        <f t="shared" si="36"/>
        <v>Has Purchased</v>
      </c>
      <c r="L1169">
        <v>3</v>
      </c>
      <c r="M1169">
        <v>318.99</v>
      </c>
      <c r="N1169">
        <v>106.33</v>
      </c>
      <c r="O1169">
        <v>141.63999999999999</v>
      </c>
      <c r="P1169" t="s">
        <v>40</v>
      </c>
      <c r="Q1169" t="s">
        <v>95</v>
      </c>
      <c r="R1169" t="s">
        <v>48</v>
      </c>
      <c r="S1169">
        <v>30</v>
      </c>
      <c r="T1169" t="s">
        <v>70</v>
      </c>
      <c r="U1169" t="s">
        <v>50</v>
      </c>
      <c r="V1169" t="s">
        <v>67</v>
      </c>
      <c r="W1169" t="s">
        <v>45</v>
      </c>
      <c r="X1169">
        <v>1</v>
      </c>
      <c r="Y1169">
        <v>0</v>
      </c>
      <c r="Z1169">
        <v>0</v>
      </c>
      <c r="AA1169">
        <v>0</v>
      </c>
      <c r="AB1169">
        <v>0</v>
      </c>
      <c r="AC1169" s="3">
        <v>45890</v>
      </c>
      <c r="AD1169" s="2" t="str">
        <f t="shared" si="37"/>
        <v>Contacted</v>
      </c>
      <c r="AE1169">
        <v>9</v>
      </c>
      <c r="AF1169" t="s">
        <v>38</v>
      </c>
      <c r="AG1169" t="b">
        <v>1</v>
      </c>
      <c r="AH1169" t="b">
        <v>1</v>
      </c>
      <c r="AI1169" t="str">
        <f ca="1">IF(OR(Table1[[#This Row],[is_active]]="FALSE",Table1[[#This Row],[Days_Since_Last_Purchase]]&gt;90),"Churned","Active")</f>
        <v>Active</v>
      </c>
    </row>
    <row r="1170" spans="1:35" x14ac:dyDescent="0.25">
      <c r="A1170" t="s">
        <v>1236</v>
      </c>
      <c r="B1170" s="1">
        <v>45453</v>
      </c>
      <c r="C1170" t="str">
        <f>TEXT(Table1[[#This Row],[signup_date]],"yyyy")</f>
        <v>2024</v>
      </c>
      <c r="D1170" t="str">
        <f>TEXT(Table1[[#This Row],[signup_date]],"mmm")</f>
        <v>Jun</v>
      </c>
      <c r="E1170" s="3">
        <v>45600</v>
      </c>
      <c r="F1170" s="3">
        <v>45725</v>
      </c>
      <c r="G1170" s="3" t="str">
        <f>TEXT(Table1[[#This Row],[last_purchase_date]],"yyyy")</f>
        <v>2025</v>
      </c>
      <c r="H1170" s="2">
        <f ca="1">IFERROR(TODAY()-Table1[[#This Row],[signup_date]]," - ")</f>
        <v>527</v>
      </c>
      <c r="I1170" s="2">
        <f ca="1">IFERROR(TODAY()-Table1[[#This Row],[last_purchase_date]]," - ")</f>
        <v>255</v>
      </c>
      <c r="J1170" s="2">
        <f ca="1">IFERROR(1/Table1[[#This Row],[Days_Since_Last_Purchase]],0)</f>
        <v>3.9215686274509803E-3</v>
      </c>
      <c r="K1170" s="3" t="str">
        <f t="shared" si="36"/>
        <v>Has Purchased</v>
      </c>
      <c r="L1170">
        <v>4</v>
      </c>
      <c r="M1170">
        <v>48.12</v>
      </c>
      <c r="N1170">
        <v>12.03</v>
      </c>
      <c r="O1170">
        <v>22.7</v>
      </c>
      <c r="P1170" t="s">
        <v>65</v>
      </c>
      <c r="Q1170" t="s">
        <v>95</v>
      </c>
      <c r="R1170" t="s">
        <v>33</v>
      </c>
      <c r="S1170">
        <v>26</v>
      </c>
      <c r="T1170" t="s">
        <v>70</v>
      </c>
      <c r="U1170" t="s">
        <v>43</v>
      </c>
      <c r="V1170" t="s">
        <v>44</v>
      </c>
      <c r="W1170" t="s">
        <v>72</v>
      </c>
      <c r="X1170">
        <v>0</v>
      </c>
      <c r="Y1170">
        <v>0</v>
      </c>
      <c r="Z1170">
        <v>0</v>
      </c>
      <c r="AA1170">
        <v>1</v>
      </c>
      <c r="AB1170">
        <v>1</v>
      </c>
      <c r="AC1170" s="3">
        <v>45796</v>
      </c>
      <c r="AD1170" s="2" t="str">
        <f t="shared" si="37"/>
        <v>Contacted</v>
      </c>
      <c r="AE1170">
        <v>0</v>
      </c>
      <c r="AF1170" t="s">
        <v>38</v>
      </c>
      <c r="AG1170" t="b">
        <v>0</v>
      </c>
      <c r="AH1170" t="b">
        <v>0</v>
      </c>
      <c r="AI1170" t="str">
        <f ca="1">IF(OR(Table1[[#This Row],[is_active]]="FALSE",Table1[[#This Row],[Days_Since_Last_Purchase]]&gt;90),"Churned","Active")</f>
        <v>Churned</v>
      </c>
    </row>
    <row r="1171" spans="1:35" x14ac:dyDescent="0.25">
      <c r="A1171" t="s">
        <v>1237</v>
      </c>
      <c r="B1171" s="1">
        <v>45079</v>
      </c>
      <c r="C1171" t="str">
        <f>TEXT(Table1[[#This Row],[signup_date]],"yyyy")</f>
        <v>2023</v>
      </c>
      <c r="D1171" t="str">
        <f>TEXT(Table1[[#This Row],[signup_date]],"mmm")</f>
        <v>Jun</v>
      </c>
      <c r="E1171" s="3">
        <v>45796</v>
      </c>
      <c r="F1171" s="3">
        <v>45801</v>
      </c>
      <c r="G1171" s="3" t="str">
        <f>TEXT(Table1[[#This Row],[last_purchase_date]],"yyyy")</f>
        <v>2025</v>
      </c>
      <c r="H1171" s="2">
        <f ca="1">IFERROR(TODAY()-Table1[[#This Row],[signup_date]]," - ")</f>
        <v>901</v>
      </c>
      <c r="I1171" s="2">
        <f ca="1">IFERROR(TODAY()-Table1[[#This Row],[last_purchase_date]]," - ")</f>
        <v>179</v>
      </c>
      <c r="J1171" s="2">
        <f ca="1">IFERROR(1/Table1[[#This Row],[Days_Since_Last_Purchase]],0)</f>
        <v>5.5865921787709499E-3</v>
      </c>
      <c r="K1171" s="3" t="str">
        <f t="shared" si="36"/>
        <v>Has Purchased</v>
      </c>
      <c r="L1171">
        <v>3</v>
      </c>
      <c r="M1171">
        <v>285.10000000000002</v>
      </c>
      <c r="N1171">
        <v>95.03</v>
      </c>
      <c r="O1171">
        <v>216.36</v>
      </c>
      <c r="P1171" t="s">
        <v>40</v>
      </c>
      <c r="Q1171" t="s">
        <v>104</v>
      </c>
      <c r="R1171" t="s">
        <v>33</v>
      </c>
      <c r="S1171">
        <v>17</v>
      </c>
      <c r="T1171" t="s">
        <v>49</v>
      </c>
      <c r="U1171" t="s">
        <v>90</v>
      </c>
      <c r="V1171" t="s">
        <v>35</v>
      </c>
      <c r="W1171" t="s">
        <v>57</v>
      </c>
      <c r="X1171">
        <v>1</v>
      </c>
      <c r="Y1171">
        <v>0</v>
      </c>
      <c r="Z1171">
        <v>0</v>
      </c>
      <c r="AA1171">
        <v>0</v>
      </c>
      <c r="AB1171">
        <v>1</v>
      </c>
      <c r="AC1171" s="3">
        <v>45497</v>
      </c>
      <c r="AD1171" s="2" t="str">
        <f t="shared" si="37"/>
        <v>Contacted</v>
      </c>
      <c r="AE1171">
        <v>7</v>
      </c>
      <c r="AF1171" t="s">
        <v>38</v>
      </c>
      <c r="AG1171" t="b">
        <v>1</v>
      </c>
      <c r="AH1171" t="b">
        <v>1</v>
      </c>
      <c r="AI1171" t="str">
        <f ca="1">IF(OR(Table1[[#This Row],[is_active]]="FALSE",Table1[[#This Row],[Days_Since_Last_Purchase]]&gt;90),"Churned","Active")</f>
        <v>Churned</v>
      </c>
    </row>
    <row r="1172" spans="1:35" x14ac:dyDescent="0.25">
      <c r="A1172" t="s">
        <v>1238</v>
      </c>
      <c r="B1172" s="1">
        <v>43909</v>
      </c>
      <c r="C1172" t="str">
        <f>TEXT(Table1[[#This Row],[signup_date]],"yyyy")</f>
        <v>2020</v>
      </c>
      <c r="D1172" t="str">
        <f>TEXT(Table1[[#This Row],[signup_date]],"mmm")</f>
        <v>Mar</v>
      </c>
      <c r="E1172" s="3">
        <v>44247</v>
      </c>
      <c r="F1172" s="3" t="s">
        <v>2542</v>
      </c>
      <c r="G1172" s="3" t="str">
        <f>TEXT(Table1[[#This Row],[last_purchase_date]],"yyyy")</f>
        <v>-</v>
      </c>
      <c r="H1172" s="2">
        <f ca="1">IFERROR(TODAY()-Table1[[#This Row],[signup_date]]," - ")</f>
        <v>2071</v>
      </c>
      <c r="I1172" s="2" t="str">
        <f ca="1">IFERROR(TODAY()-Table1[[#This Row],[last_purchase_date]]," - ")</f>
        <v xml:space="preserve"> - </v>
      </c>
      <c r="J1172" s="2">
        <f ca="1">IFERROR(1/Table1[[#This Row],[Days_Since_Last_Purchase]],0)</f>
        <v>0</v>
      </c>
      <c r="K1172" s="3" t="str">
        <f t="shared" si="36"/>
        <v>Has Purchased</v>
      </c>
      <c r="L1172">
        <v>0</v>
      </c>
      <c r="M1172">
        <v>0</v>
      </c>
      <c r="N1172">
        <v>0</v>
      </c>
      <c r="O1172">
        <v>0</v>
      </c>
      <c r="P1172" t="s">
        <v>31</v>
      </c>
      <c r="Q1172" t="s">
        <v>69</v>
      </c>
      <c r="R1172" t="s">
        <v>48</v>
      </c>
      <c r="S1172">
        <v>43</v>
      </c>
      <c r="T1172" t="s">
        <v>34</v>
      </c>
      <c r="U1172" t="s">
        <v>90</v>
      </c>
      <c r="V1172" t="s">
        <v>63</v>
      </c>
      <c r="W1172" t="s">
        <v>100</v>
      </c>
      <c r="X1172">
        <v>0</v>
      </c>
      <c r="Y1172">
        <v>0</v>
      </c>
      <c r="Z1172">
        <v>0</v>
      </c>
      <c r="AA1172">
        <v>0</v>
      </c>
      <c r="AB1172">
        <v>0</v>
      </c>
      <c r="AC1172" s="2" t="s">
        <v>2542</v>
      </c>
      <c r="AD1172" s="2" t="str">
        <f t="shared" si="37"/>
        <v>Never Contacted</v>
      </c>
      <c r="AE1172">
        <v>0</v>
      </c>
      <c r="AF1172" t="s">
        <v>38</v>
      </c>
      <c r="AG1172" t="b">
        <v>1</v>
      </c>
      <c r="AH1172" t="b">
        <v>0</v>
      </c>
      <c r="AI1172" t="str">
        <f ca="1">IF(OR(Table1[[#This Row],[is_active]]="FALSE",Table1[[#This Row],[Days_Since_Last_Purchase]]&gt;90),"Churned","Active")</f>
        <v>Churned</v>
      </c>
    </row>
    <row r="1173" spans="1:35" x14ac:dyDescent="0.25">
      <c r="A1173" t="s">
        <v>1239</v>
      </c>
      <c r="B1173" s="1">
        <v>44316</v>
      </c>
      <c r="C1173" t="str">
        <f>TEXT(Table1[[#This Row],[signup_date]],"yyyy")</f>
        <v>2021</v>
      </c>
      <c r="D1173" t="str">
        <f>TEXT(Table1[[#This Row],[signup_date]],"mmm")</f>
        <v>Apr</v>
      </c>
      <c r="E1173" s="3">
        <v>44434</v>
      </c>
      <c r="F1173" s="3">
        <v>45616</v>
      </c>
      <c r="G1173" s="3" t="str">
        <f>TEXT(Table1[[#This Row],[last_purchase_date]],"yyyy")</f>
        <v>2024</v>
      </c>
      <c r="H1173" s="2">
        <f ca="1">IFERROR(TODAY()-Table1[[#This Row],[signup_date]]," - ")</f>
        <v>1664</v>
      </c>
      <c r="I1173" s="2">
        <f ca="1">IFERROR(TODAY()-Table1[[#This Row],[last_purchase_date]]," - ")</f>
        <v>364</v>
      </c>
      <c r="J1173" s="2">
        <f ca="1">IFERROR(1/Table1[[#This Row],[Days_Since_Last_Purchase]],0)</f>
        <v>2.7472527472527475E-3</v>
      </c>
      <c r="K1173" s="3" t="str">
        <f t="shared" si="36"/>
        <v>Has Purchased</v>
      </c>
      <c r="L1173">
        <v>3</v>
      </c>
      <c r="M1173">
        <v>210.88</v>
      </c>
      <c r="N1173">
        <v>70.290000000000006</v>
      </c>
      <c r="O1173">
        <v>16.07</v>
      </c>
      <c r="P1173" t="s">
        <v>31</v>
      </c>
      <c r="Q1173" t="s">
        <v>88</v>
      </c>
      <c r="R1173" t="s">
        <v>48</v>
      </c>
      <c r="S1173">
        <v>35</v>
      </c>
      <c r="T1173" t="s">
        <v>34</v>
      </c>
      <c r="U1173" t="s">
        <v>50</v>
      </c>
      <c r="V1173" t="s">
        <v>67</v>
      </c>
      <c r="W1173" t="s">
        <v>85</v>
      </c>
      <c r="X1173">
        <v>0</v>
      </c>
      <c r="Y1173">
        <v>0</v>
      </c>
      <c r="Z1173">
        <v>0</v>
      </c>
      <c r="AA1173">
        <v>0</v>
      </c>
      <c r="AB1173">
        <v>1</v>
      </c>
      <c r="AC1173" s="3">
        <v>45022</v>
      </c>
      <c r="AD1173" s="2" t="str">
        <f t="shared" si="37"/>
        <v>Contacted</v>
      </c>
      <c r="AE1173">
        <v>2</v>
      </c>
      <c r="AF1173" t="s">
        <v>73</v>
      </c>
      <c r="AG1173" t="b">
        <v>1</v>
      </c>
      <c r="AH1173" t="b">
        <v>1</v>
      </c>
      <c r="AI1173" t="str">
        <f ca="1">IF(OR(Table1[[#This Row],[is_active]]="FALSE",Table1[[#This Row],[Days_Since_Last_Purchase]]&gt;90),"Churned","Active")</f>
        <v>Churned</v>
      </c>
    </row>
    <row r="1174" spans="1:35" x14ac:dyDescent="0.25">
      <c r="A1174" t="s">
        <v>1240</v>
      </c>
      <c r="B1174" s="1">
        <v>43989</v>
      </c>
      <c r="C1174" t="str">
        <f>TEXT(Table1[[#This Row],[signup_date]],"yyyy")</f>
        <v>2020</v>
      </c>
      <c r="D1174" t="str">
        <f>TEXT(Table1[[#This Row],[signup_date]],"mmm")</f>
        <v>Jun</v>
      </c>
      <c r="E1174" s="3">
        <v>44238</v>
      </c>
      <c r="F1174" s="3">
        <v>44353</v>
      </c>
      <c r="G1174" s="3" t="str">
        <f>TEXT(Table1[[#This Row],[last_purchase_date]],"yyyy")</f>
        <v>2021</v>
      </c>
      <c r="H1174" s="2">
        <f ca="1">IFERROR(TODAY()-Table1[[#This Row],[signup_date]]," - ")</f>
        <v>1991</v>
      </c>
      <c r="I1174" s="2">
        <f ca="1">IFERROR(TODAY()-Table1[[#This Row],[last_purchase_date]]," - ")</f>
        <v>1627</v>
      </c>
      <c r="J1174" s="2">
        <f ca="1">IFERROR(1/Table1[[#This Row],[Days_Since_Last_Purchase]],0)</f>
        <v>6.1462814996926854E-4</v>
      </c>
      <c r="K1174" s="3" t="str">
        <f t="shared" si="36"/>
        <v>Has Purchased</v>
      </c>
      <c r="L1174">
        <v>2</v>
      </c>
      <c r="M1174">
        <v>170.81</v>
      </c>
      <c r="N1174">
        <v>85.41</v>
      </c>
      <c r="O1174">
        <v>146.36000000000001</v>
      </c>
      <c r="P1174" t="s">
        <v>65</v>
      </c>
      <c r="Q1174" t="s">
        <v>62</v>
      </c>
      <c r="R1174" t="s">
        <v>48</v>
      </c>
      <c r="S1174">
        <v>36</v>
      </c>
      <c r="T1174" t="s">
        <v>34</v>
      </c>
      <c r="U1174" t="s">
        <v>90</v>
      </c>
      <c r="V1174" t="s">
        <v>67</v>
      </c>
      <c r="W1174" t="s">
        <v>51</v>
      </c>
      <c r="X1174">
        <v>0</v>
      </c>
      <c r="Y1174">
        <v>0</v>
      </c>
      <c r="Z1174">
        <v>0</v>
      </c>
      <c r="AA1174">
        <v>0</v>
      </c>
      <c r="AB1174">
        <v>1</v>
      </c>
      <c r="AC1174" s="3">
        <v>45393</v>
      </c>
      <c r="AD1174" s="2" t="str">
        <f t="shared" si="37"/>
        <v>Contacted</v>
      </c>
      <c r="AE1174">
        <v>0</v>
      </c>
      <c r="AF1174" t="s">
        <v>38</v>
      </c>
      <c r="AG1174" t="b">
        <v>1</v>
      </c>
      <c r="AH1174" t="b">
        <v>0</v>
      </c>
      <c r="AI1174" t="str">
        <f ca="1">IF(OR(Table1[[#This Row],[is_active]]="FALSE",Table1[[#This Row],[Days_Since_Last_Purchase]]&gt;90),"Churned","Active")</f>
        <v>Churned</v>
      </c>
    </row>
    <row r="1175" spans="1:35" x14ac:dyDescent="0.25">
      <c r="A1175" t="s">
        <v>1241</v>
      </c>
      <c r="B1175" s="1">
        <v>44345</v>
      </c>
      <c r="C1175" t="str">
        <f>TEXT(Table1[[#This Row],[signup_date]],"yyyy")</f>
        <v>2021</v>
      </c>
      <c r="D1175" t="str">
        <f>TEXT(Table1[[#This Row],[signup_date]],"mmm")</f>
        <v>May</v>
      </c>
      <c r="E1175" s="3">
        <v>44765</v>
      </c>
      <c r="F1175" s="3">
        <v>45825</v>
      </c>
      <c r="G1175" s="3" t="str">
        <f>TEXT(Table1[[#This Row],[last_purchase_date]],"yyyy")</f>
        <v>2025</v>
      </c>
      <c r="H1175" s="2">
        <f ca="1">IFERROR(TODAY()-Table1[[#This Row],[signup_date]]," - ")</f>
        <v>1635</v>
      </c>
      <c r="I1175" s="2">
        <f ca="1">IFERROR(TODAY()-Table1[[#This Row],[last_purchase_date]]," - ")</f>
        <v>155</v>
      </c>
      <c r="J1175" s="2">
        <f ca="1">IFERROR(1/Table1[[#This Row],[Days_Since_Last_Purchase]],0)</f>
        <v>6.4516129032258064E-3</v>
      </c>
      <c r="K1175" s="3" t="str">
        <f t="shared" si="36"/>
        <v>Has Purchased</v>
      </c>
      <c r="L1175">
        <v>2</v>
      </c>
      <c r="M1175">
        <v>24.06</v>
      </c>
      <c r="N1175">
        <v>12.03</v>
      </c>
      <c r="O1175">
        <v>0.5</v>
      </c>
      <c r="P1175" t="s">
        <v>31</v>
      </c>
      <c r="Q1175" t="s">
        <v>32</v>
      </c>
      <c r="R1175" t="s">
        <v>48</v>
      </c>
      <c r="S1175">
        <v>18</v>
      </c>
      <c r="T1175" t="s">
        <v>49</v>
      </c>
      <c r="U1175" t="s">
        <v>82</v>
      </c>
      <c r="V1175" t="s">
        <v>56</v>
      </c>
      <c r="W1175" t="s">
        <v>72</v>
      </c>
      <c r="X1175">
        <v>0</v>
      </c>
      <c r="Y1175">
        <v>0</v>
      </c>
      <c r="Z1175">
        <v>0</v>
      </c>
      <c r="AA1175">
        <v>0</v>
      </c>
      <c r="AB1175">
        <v>0</v>
      </c>
      <c r="AC1175" s="2" t="s">
        <v>2542</v>
      </c>
      <c r="AD1175" s="2" t="str">
        <f t="shared" si="37"/>
        <v>Never Contacted</v>
      </c>
      <c r="AE1175">
        <v>1</v>
      </c>
      <c r="AF1175" t="s">
        <v>38</v>
      </c>
      <c r="AG1175" t="b">
        <v>1</v>
      </c>
      <c r="AH1175" t="b">
        <v>0</v>
      </c>
      <c r="AI1175" t="str">
        <f ca="1">IF(OR(Table1[[#This Row],[is_active]]="FALSE",Table1[[#This Row],[Days_Since_Last_Purchase]]&gt;90),"Churned","Active")</f>
        <v>Churned</v>
      </c>
    </row>
    <row r="1176" spans="1:35" x14ac:dyDescent="0.25">
      <c r="A1176" t="s">
        <v>1242</v>
      </c>
      <c r="B1176" s="1">
        <v>44917</v>
      </c>
      <c r="C1176" t="str">
        <f>TEXT(Table1[[#This Row],[signup_date]],"yyyy")</f>
        <v>2022</v>
      </c>
      <c r="D1176" t="str">
        <f>TEXT(Table1[[#This Row],[signup_date]],"mmm")</f>
        <v>Dec</v>
      </c>
      <c r="E1176" s="3" t="s">
        <v>2542</v>
      </c>
      <c r="F1176" s="3" t="s">
        <v>2542</v>
      </c>
      <c r="G1176" s="3" t="str">
        <f>TEXT(Table1[[#This Row],[last_purchase_date]],"yyyy")</f>
        <v>-</v>
      </c>
      <c r="H1176" s="2">
        <f ca="1">IFERROR(TODAY()-Table1[[#This Row],[signup_date]]," - ")</f>
        <v>1063</v>
      </c>
      <c r="I1176" s="2" t="str">
        <f ca="1">IFERROR(TODAY()-Table1[[#This Row],[last_purchase_date]]," - ")</f>
        <v xml:space="preserve"> - </v>
      </c>
      <c r="J1176" s="2">
        <f ca="1">IFERROR(1/Table1[[#This Row],[Days_Since_Last_Purchase]],0)</f>
        <v>0</v>
      </c>
      <c r="K1176" s="3" t="str">
        <f t="shared" si="36"/>
        <v>Never Purchase</v>
      </c>
      <c r="L1176">
        <v>0</v>
      </c>
      <c r="M1176">
        <v>0</v>
      </c>
      <c r="N1176">
        <v>0</v>
      </c>
      <c r="O1176">
        <v>0</v>
      </c>
      <c r="P1176" t="s">
        <v>65</v>
      </c>
      <c r="Q1176" t="s">
        <v>69</v>
      </c>
      <c r="R1176" t="s">
        <v>42</v>
      </c>
      <c r="S1176">
        <v>26</v>
      </c>
      <c r="T1176" t="s">
        <v>70</v>
      </c>
      <c r="U1176" t="s">
        <v>55</v>
      </c>
      <c r="V1176" t="s">
        <v>56</v>
      </c>
      <c r="W1176" t="s">
        <v>36</v>
      </c>
      <c r="X1176">
        <v>0</v>
      </c>
      <c r="Y1176">
        <v>0</v>
      </c>
      <c r="Z1176">
        <v>0</v>
      </c>
      <c r="AA1176">
        <v>0</v>
      </c>
      <c r="AB1176">
        <v>0</v>
      </c>
      <c r="AC1176" s="2" t="s">
        <v>2542</v>
      </c>
      <c r="AD1176" s="2" t="str">
        <f t="shared" si="37"/>
        <v>Never Contacted</v>
      </c>
      <c r="AE1176">
        <v>0</v>
      </c>
      <c r="AF1176" t="s">
        <v>52</v>
      </c>
      <c r="AG1176" t="b">
        <v>1</v>
      </c>
      <c r="AH1176" t="b">
        <v>0</v>
      </c>
      <c r="AI1176" t="str">
        <f ca="1">IF(OR(Table1[[#This Row],[is_active]]="FALSE",Table1[[#This Row],[Days_Since_Last_Purchase]]&gt;90),"Churned","Active")</f>
        <v>Churned</v>
      </c>
    </row>
    <row r="1177" spans="1:35" x14ac:dyDescent="0.25">
      <c r="A1177" t="s">
        <v>1243</v>
      </c>
      <c r="B1177" s="1">
        <v>44319</v>
      </c>
      <c r="C1177" t="str">
        <f>TEXT(Table1[[#This Row],[signup_date]],"yyyy")</f>
        <v>2021</v>
      </c>
      <c r="D1177" t="str">
        <f>TEXT(Table1[[#This Row],[signup_date]],"mmm")</f>
        <v>May</v>
      </c>
      <c r="E1177" s="3">
        <v>44836</v>
      </c>
      <c r="F1177" s="3">
        <v>45702</v>
      </c>
      <c r="G1177" s="3" t="str">
        <f>TEXT(Table1[[#This Row],[last_purchase_date]],"yyyy")</f>
        <v>2025</v>
      </c>
      <c r="H1177" s="2">
        <f ca="1">IFERROR(TODAY()-Table1[[#This Row],[signup_date]]," - ")</f>
        <v>1661</v>
      </c>
      <c r="I1177" s="2">
        <f ca="1">IFERROR(TODAY()-Table1[[#This Row],[last_purchase_date]]," - ")</f>
        <v>278</v>
      </c>
      <c r="J1177" s="2">
        <f ca="1">IFERROR(1/Table1[[#This Row],[Days_Since_Last_Purchase]],0)</f>
        <v>3.5971223021582736E-3</v>
      </c>
      <c r="K1177" s="3" t="str">
        <f t="shared" si="36"/>
        <v>Has Purchased</v>
      </c>
      <c r="L1177">
        <v>3</v>
      </c>
      <c r="M1177">
        <v>247</v>
      </c>
      <c r="N1177">
        <v>82.33</v>
      </c>
      <c r="O1177">
        <v>63.77</v>
      </c>
      <c r="P1177" t="s">
        <v>47</v>
      </c>
      <c r="Q1177" t="s">
        <v>60</v>
      </c>
      <c r="R1177" t="s">
        <v>42</v>
      </c>
      <c r="S1177">
        <v>20</v>
      </c>
      <c r="T1177" t="s">
        <v>70</v>
      </c>
      <c r="U1177" t="s">
        <v>82</v>
      </c>
      <c r="V1177" t="s">
        <v>56</v>
      </c>
      <c r="W1177" t="s">
        <v>100</v>
      </c>
      <c r="X1177">
        <v>0</v>
      </c>
      <c r="Y1177">
        <v>0</v>
      </c>
      <c r="Z1177">
        <v>1</v>
      </c>
      <c r="AA1177">
        <v>1</v>
      </c>
      <c r="AB1177">
        <v>0</v>
      </c>
      <c r="AC1177" s="3">
        <v>45337</v>
      </c>
      <c r="AD1177" s="2" t="str">
        <f t="shared" si="37"/>
        <v>Contacted</v>
      </c>
      <c r="AE1177">
        <v>0</v>
      </c>
      <c r="AF1177" t="s">
        <v>38</v>
      </c>
      <c r="AG1177" t="b">
        <v>1</v>
      </c>
      <c r="AH1177" t="b">
        <v>1</v>
      </c>
      <c r="AI1177" t="str">
        <f ca="1">IF(OR(Table1[[#This Row],[is_active]]="FALSE",Table1[[#This Row],[Days_Since_Last_Purchase]]&gt;90),"Churned","Active")</f>
        <v>Churned</v>
      </c>
    </row>
    <row r="1178" spans="1:35" x14ac:dyDescent="0.25">
      <c r="A1178" t="s">
        <v>1244</v>
      </c>
      <c r="B1178" s="1">
        <v>44377</v>
      </c>
      <c r="C1178" t="str">
        <f>TEXT(Table1[[#This Row],[signup_date]],"yyyy")</f>
        <v>2021</v>
      </c>
      <c r="D1178" t="str">
        <f>TEXT(Table1[[#This Row],[signup_date]],"mmm")</f>
        <v>Jun</v>
      </c>
      <c r="E1178" s="3">
        <v>45646</v>
      </c>
      <c r="F1178" s="3">
        <v>45712</v>
      </c>
      <c r="G1178" s="3" t="str">
        <f>TEXT(Table1[[#This Row],[last_purchase_date]],"yyyy")</f>
        <v>2025</v>
      </c>
      <c r="H1178" s="2">
        <f ca="1">IFERROR(TODAY()-Table1[[#This Row],[signup_date]]," - ")</f>
        <v>1603</v>
      </c>
      <c r="I1178" s="2">
        <f ca="1">IFERROR(TODAY()-Table1[[#This Row],[last_purchase_date]]," - ")</f>
        <v>268</v>
      </c>
      <c r="J1178" s="2">
        <f ca="1">IFERROR(1/Table1[[#This Row],[Days_Since_Last_Purchase]],0)</f>
        <v>3.7313432835820895E-3</v>
      </c>
      <c r="K1178" s="3" t="str">
        <f t="shared" si="36"/>
        <v>Has Purchased</v>
      </c>
      <c r="L1178">
        <v>3</v>
      </c>
      <c r="M1178">
        <v>169.47</v>
      </c>
      <c r="N1178">
        <v>56.49</v>
      </c>
      <c r="O1178">
        <v>40.4</v>
      </c>
      <c r="P1178" t="s">
        <v>65</v>
      </c>
      <c r="Q1178" t="s">
        <v>60</v>
      </c>
      <c r="R1178" t="s">
        <v>42</v>
      </c>
      <c r="S1178">
        <v>33</v>
      </c>
      <c r="T1178" t="s">
        <v>34</v>
      </c>
      <c r="U1178" t="s">
        <v>82</v>
      </c>
      <c r="V1178" t="s">
        <v>35</v>
      </c>
      <c r="W1178" t="s">
        <v>96</v>
      </c>
      <c r="X1178">
        <v>0</v>
      </c>
      <c r="Y1178">
        <v>0</v>
      </c>
      <c r="Z1178">
        <v>0</v>
      </c>
      <c r="AA1178">
        <v>0</v>
      </c>
      <c r="AB1178">
        <v>1</v>
      </c>
      <c r="AC1178" s="3">
        <v>45774</v>
      </c>
      <c r="AD1178" s="2" t="str">
        <f t="shared" si="37"/>
        <v>Contacted</v>
      </c>
      <c r="AE1178">
        <v>0</v>
      </c>
      <c r="AF1178" t="s">
        <v>38</v>
      </c>
      <c r="AG1178" t="b">
        <v>1</v>
      </c>
      <c r="AH1178" t="b">
        <v>0</v>
      </c>
      <c r="AI1178" t="str">
        <f ca="1">IF(OR(Table1[[#This Row],[is_active]]="FALSE",Table1[[#This Row],[Days_Since_Last_Purchase]]&gt;90),"Churned","Active")</f>
        <v>Churned</v>
      </c>
    </row>
    <row r="1179" spans="1:35" x14ac:dyDescent="0.25">
      <c r="A1179" t="s">
        <v>1245</v>
      </c>
      <c r="B1179" s="1">
        <v>45091</v>
      </c>
      <c r="C1179" t="str">
        <f>TEXT(Table1[[#This Row],[signup_date]],"yyyy")</f>
        <v>2023</v>
      </c>
      <c r="D1179" t="str">
        <f>TEXT(Table1[[#This Row],[signup_date]],"mmm")</f>
        <v>Jun</v>
      </c>
      <c r="E1179" s="3">
        <v>45700</v>
      </c>
      <c r="F1179" s="3">
        <v>45898</v>
      </c>
      <c r="G1179" s="3" t="str">
        <f>TEXT(Table1[[#This Row],[last_purchase_date]],"yyyy")</f>
        <v>2025</v>
      </c>
      <c r="H1179" s="2">
        <f ca="1">IFERROR(TODAY()-Table1[[#This Row],[signup_date]]," - ")</f>
        <v>889</v>
      </c>
      <c r="I1179" s="2">
        <f ca="1">IFERROR(TODAY()-Table1[[#This Row],[last_purchase_date]]," - ")</f>
        <v>82</v>
      </c>
      <c r="J1179" s="2">
        <f ca="1">IFERROR(1/Table1[[#This Row],[Days_Since_Last_Purchase]],0)</f>
        <v>1.2195121951219513E-2</v>
      </c>
      <c r="K1179" s="3" t="str">
        <f t="shared" si="36"/>
        <v>Has Purchased</v>
      </c>
      <c r="L1179">
        <v>1</v>
      </c>
      <c r="M1179">
        <v>147.13999999999999</v>
      </c>
      <c r="N1179">
        <v>147.13999999999999</v>
      </c>
      <c r="O1179">
        <v>43.56</v>
      </c>
      <c r="P1179" t="s">
        <v>31</v>
      </c>
      <c r="Q1179" t="s">
        <v>76</v>
      </c>
      <c r="R1179" t="s">
        <v>33</v>
      </c>
      <c r="S1179">
        <v>19</v>
      </c>
      <c r="T1179" t="s">
        <v>49</v>
      </c>
      <c r="U1179" t="s">
        <v>43</v>
      </c>
      <c r="V1179" t="s">
        <v>63</v>
      </c>
      <c r="W1179" t="s">
        <v>100</v>
      </c>
      <c r="X1179">
        <v>0</v>
      </c>
      <c r="Y1179">
        <v>0</v>
      </c>
      <c r="Z1179">
        <v>0</v>
      </c>
      <c r="AA1179">
        <v>0</v>
      </c>
      <c r="AB1179">
        <v>0</v>
      </c>
      <c r="AC1179" s="3">
        <v>45741</v>
      </c>
      <c r="AD1179" s="2" t="str">
        <f t="shared" si="37"/>
        <v>Contacted</v>
      </c>
      <c r="AE1179">
        <v>0</v>
      </c>
      <c r="AF1179" t="s">
        <v>73</v>
      </c>
      <c r="AG1179" t="b">
        <v>1</v>
      </c>
      <c r="AH1179" t="b">
        <v>0</v>
      </c>
      <c r="AI1179" t="str">
        <f ca="1">IF(OR(Table1[[#This Row],[is_active]]="FALSE",Table1[[#This Row],[Days_Since_Last_Purchase]]&gt;90),"Churned","Active")</f>
        <v>Active</v>
      </c>
    </row>
    <row r="1180" spans="1:35" x14ac:dyDescent="0.25">
      <c r="A1180" t="s">
        <v>1246</v>
      </c>
      <c r="B1180" s="1">
        <v>45095</v>
      </c>
      <c r="C1180" t="str">
        <f>TEXT(Table1[[#This Row],[signup_date]],"yyyy")</f>
        <v>2023</v>
      </c>
      <c r="D1180" t="str">
        <f>TEXT(Table1[[#This Row],[signup_date]],"mmm")</f>
        <v>Jun</v>
      </c>
      <c r="E1180" s="3">
        <v>45237</v>
      </c>
      <c r="F1180" s="3">
        <v>45502</v>
      </c>
      <c r="G1180" s="3" t="str">
        <f>TEXT(Table1[[#This Row],[last_purchase_date]],"yyyy")</f>
        <v>2024</v>
      </c>
      <c r="H1180" s="2">
        <f ca="1">IFERROR(TODAY()-Table1[[#This Row],[signup_date]]," - ")</f>
        <v>885</v>
      </c>
      <c r="I1180" s="2">
        <f ca="1">IFERROR(TODAY()-Table1[[#This Row],[last_purchase_date]]," - ")</f>
        <v>478</v>
      </c>
      <c r="J1180" s="2">
        <f ca="1">IFERROR(1/Table1[[#This Row],[Days_Since_Last_Purchase]],0)</f>
        <v>2.0920502092050207E-3</v>
      </c>
      <c r="K1180" s="3" t="str">
        <f t="shared" si="36"/>
        <v>Has Purchased</v>
      </c>
      <c r="L1180">
        <v>3</v>
      </c>
      <c r="M1180">
        <v>306.22000000000003</v>
      </c>
      <c r="N1180">
        <v>102.07</v>
      </c>
      <c r="O1180">
        <v>122.44</v>
      </c>
      <c r="P1180" t="s">
        <v>65</v>
      </c>
      <c r="Q1180" t="s">
        <v>60</v>
      </c>
      <c r="R1180" t="s">
        <v>33</v>
      </c>
      <c r="S1180">
        <v>28</v>
      </c>
      <c r="T1180" t="s">
        <v>70</v>
      </c>
      <c r="U1180" t="s">
        <v>35</v>
      </c>
      <c r="V1180" t="s">
        <v>56</v>
      </c>
      <c r="W1180" t="s">
        <v>57</v>
      </c>
      <c r="X1180">
        <v>0</v>
      </c>
      <c r="Y1180">
        <v>0</v>
      </c>
      <c r="Z1180">
        <v>1</v>
      </c>
      <c r="AA1180">
        <v>1</v>
      </c>
      <c r="AB1180">
        <v>1</v>
      </c>
      <c r="AC1180" s="3">
        <v>45801</v>
      </c>
      <c r="AD1180" s="2" t="str">
        <f t="shared" si="37"/>
        <v>Contacted</v>
      </c>
      <c r="AE1180">
        <v>0</v>
      </c>
      <c r="AF1180" t="s">
        <v>52</v>
      </c>
      <c r="AG1180" t="b">
        <v>1</v>
      </c>
      <c r="AH1180" t="b">
        <v>0</v>
      </c>
      <c r="AI1180" t="str">
        <f ca="1">IF(OR(Table1[[#This Row],[is_active]]="FALSE",Table1[[#This Row],[Days_Since_Last_Purchase]]&gt;90),"Churned","Active")</f>
        <v>Churned</v>
      </c>
    </row>
    <row r="1181" spans="1:35" x14ac:dyDescent="0.25">
      <c r="A1181" t="s">
        <v>1247</v>
      </c>
      <c r="B1181" s="1">
        <v>44388</v>
      </c>
      <c r="C1181" t="str">
        <f>TEXT(Table1[[#This Row],[signup_date]],"yyyy")</f>
        <v>2021</v>
      </c>
      <c r="D1181" t="str">
        <f>TEXT(Table1[[#This Row],[signup_date]],"mmm")</f>
        <v>Jul</v>
      </c>
      <c r="E1181" s="3" t="s">
        <v>2542</v>
      </c>
      <c r="F1181" s="3" t="s">
        <v>2542</v>
      </c>
      <c r="G1181" s="3" t="str">
        <f>TEXT(Table1[[#This Row],[last_purchase_date]],"yyyy")</f>
        <v>-</v>
      </c>
      <c r="H1181" s="2">
        <f ca="1">IFERROR(TODAY()-Table1[[#This Row],[signup_date]]," - ")</f>
        <v>1592</v>
      </c>
      <c r="I1181" s="2" t="str">
        <f ca="1">IFERROR(TODAY()-Table1[[#This Row],[last_purchase_date]]," - ")</f>
        <v xml:space="preserve"> - </v>
      </c>
      <c r="J1181" s="2">
        <f ca="1">IFERROR(1/Table1[[#This Row],[Days_Since_Last_Purchase]],0)</f>
        <v>0</v>
      </c>
      <c r="K1181" s="3" t="str">
        <f t="shared" si="36"/>
        <v>Never Purchase</v>
      </c>
      <c r="L1181">
        <v>0</v>
      </c>
      <c r="M1181">
        <v>0</v>
      </c>
      <c r="N1181">
        <v>0</v>
      </c>
      <c r="O1181">
        <v>0</v>
      </c>
      <c r="P1181" t="s">
        <v>31</v>
      </c>
      <c r="Q1181" t="s">
        <v>54</v>
      </c>
      <c r="R1181" t="s">
        <v>42</v>
      </c>
      <c r="S1181">
        <v>33</v>
      </c>
      <c r="T1181" t="s">
        <v>34</v>
      </c>
      <c r="U1181" t="s">
        <v>55</v>
      </c>
      <c r="V1181" t="s">
        <v>56</v>
      </c>
      <c r="W1181" t="s">
        <v>51</v>
      </c>
      <c r="X1181">
        <v>0</v>
      </c>
      <c r="Y1181">
        <v>0</v>
      </c>
      <c r="Z1181">
        <v>0</v>
      </c>
      <c r="AA1181">
        <v>0</v>
      </c>
      <c r="AB1181">
        <v>0</v>
      </c>
      <c r="AC1181" s="3">
        <v>45058</v>
      </c>
      <c r="AD1181" s="2" t="str">
        <f t="shared" si="37"/>
        <v>Contacted</v>
      </c>
      <c r="AE1181">
        <v>0</v>
      </c>
      <c r="AF1181" t="s">
        <v>38</v>
      </c>
      <c r="AG1181" t="b">
        <v>0</v>
      </c>
      <c r="AH1181" t="b">
        <v>0</v>
      </c>
      <c r="AI1181" t="str">
        <f ca="1">IF(OR(Table1[[#This Row],[is_active]]="FALSE",Table1[[#This Row],[Days_Since_Last_Purchase]]&gt;90),"Churned","Active")</f>
        <v>Churned</v>
      </c>
    </row>
    <row r="1182" spans="1:35" x14ac:dyDescent="0.25">
      <c r="A1182" t="s">
        <v>1248</v>
      </c>
      <c r="B1182" s="1">
        <v>45010</v>
      </c>
      <c r="C1182" t="str">
        <f>TEXT(Table1[[#This Row],[signup_date]],"yyyy")</f>
        <v>2023</v>
      </c>
      <c r="D1182" t="str">
        <f>TEXT(Table1[[#This Row],[signup_date]],"mmm")</f>
        <v>Mar</v>
      </c>
      <c r="E1182" s="3">
        <v>45483</v>
      </c>
      <c r="F1182" s="3">
        <v>45817</v>
      </c>
      <c r="G1182" s="3" t="str">
        <f>TEXT(Table1[[#This Row],[last_purchase_date]],"yyyy")</f>
        <v>2025</v>
      </c>
      <c r="H1182" s="2">
        <f ca="1">IFERROR(TODAY()-Table1[[#This Row],[signup_date]]," - ")</f>
        <v>970</v>
      </c>
      <c r="I1182" s="2">
        <f ca="1">IFERROR(TODAY()-Table1[[#This Row],[last_purchase_date]]," - ")</f>
        <v>163</v>
      </c>
      <c r="J1182" s="2">
        <f ca="1">IFERROR(1/Table1[[#This Row],[Days_Since_Last_Purchase]],0)</f>
        <v>6.1349693251533744E-3</v>
      </c>
      <c r="K1182" s="3" t="str">
        <f t="shared" si="36"/>
        <v>Has Purchased</v>
      </c>
      <c r="L1182">
        <v>4</v>
      </c>
      <c r="M1182">
        <v>279.89999999999998</v>
      </c>
      <c r="N1182">
        <v>69.98</v>
      </c>
      <c r="O1182">
        <v>30.79</v>
      </c>
      <c r="P1182" t="s">
        <v>59</v>
      </c>
      <c r="Q1182" t="s">
        <v>88</v>
      </c>
      <c r="R1182" t="s">
        <v>48</v>
      </c>
      <c r="S1182">
        <v>43</v>
      </c>
      <c r="T1182" t="s">
        <v>34</v>
      </c>
      <c r="U1182" t="s">
        <v>43</v>
      </c>
      <c r="V1182" t="s">
        <v>35</v>
      </c>
      <c r="W1182" t="s">
        <v>72</v>
      </c>
      <c r="X1182">
        <v>0</v>
      </c>
      <c r="Y1182">
        <v>0</v>
      </c>
      <c r="Z1182">
        <v>0</v>
      </c>
      <c r="AA1182">
        <v>1</v>
      </c>
      <c r="AB1182">
        <v>2</v>
      </c>
      <c r="AC1182" s="3">
        <v>45817</v>
      </c>
      <c r="AD1182" s="2" t="str">
        <f t="shared" si="37"/>
        <v>Contacted</v>
      </c>
      <c r="AE1182">
        <v>10</v>
      </c>
      <c r="AF1182" t="s">
        <v>38</v>
      </c>
      <c r="AG1182" t="b">
        <v>1</v>
      </c>
      <c r="AH1182" t="b">
        <v>1</v>
      </c>
      <c r="AI1182" t="str">
        <f ca="1">IF(OR(Table1[[#This Row],[is_active]]="FALSE",Table1[[#This Row],[Days_Since_Last_Purchase]]&gt;90),"Churned","Active")</f>
        <v>Churned</v>
      </c>
    </row>
    <row r="1183" spans="1:35" x14ac:dyDescent="0.25">
      <c r="A1183" t="s">
        <v>1249</v>
      </c>
      <c r="B1183" s="1">
        <v>44495</v>
      </c>
      <c r="C1183" t="str">
        <f>TEXT(Table1[[#This Row],[signup_date]],"yyyy")</f>
        <v>2021</v>
      </c>
      <c r="D1183" t="str">
        <f>TEXT(Table1[[#This Row],[signup_date]],"mmm")</f>
        <v>Oct</v>
      </c>
      <c r="E1183" s="3">
        <v>45525</v>
      </c>
      <c r="F1183" s="3">
        <v>45729</v>
      </c>
      <c r="G1183" s="3" t="str">
        <f>TEXT(Table1[[#This Row],[last_purchase_date]],"yyyy")</f>
        <v>2025</v>
      </c>
      <c r="H1183" s="2">
        <f ca="1">IFERROR(TODAY()-Table1[[#This Row],[signup_date]]," - ")</f>
        <v>1485</v>
      </c>
      <c r="I1183" s="2">
        <f ca="1">IFERROR(TODAY()-Table1[[#This Row],[last_purchase_date]]," - ")</f>
        <v>251</v>
      </c>
      <c r="J1183" s="2">
        <f ca="1">IFERROR(1/Table1[[#This Row],[Days_Since_Last_Purchase]],0)</f>
        <v>3.9840637450199202E-3</v>
      </c>
      <c r="K1183" s="3" t="str">
        <f t="shared" si="36"/>
        <v>Has Purchased</v>
      </c>
      <c r="L1183">
        <v>3</v>
      </c>
      <c r="M1183">
        <v>330.26</v>
      </c>
      <c r="N1183">
        <v>110.09</v>
      </c>
      <c r="O1183">
        <v>65.989999999999995</v>
      </c>
      <c r="P1183" t="s">
        <v>40</v>
      </c>
      <c r="Q1183" t="s">
        <v>95</v>
      </c>
      <c r="R1183" t="s">
        <v>33</v>
      </c>
      <c r="S1183">
        <v>16</v>
      </c>
      <c r="T1183" t="s">
        <v>49</v>
      </c>
      <c r="U1183" t="s">
        <v>66</v>
      </c>
      <c r="V1183" t="s">
        <v>35</v>
      </c>
      <c r="W1183" t="s">
        <v>57</v>
      </c>
      <c r="X1183">
        <v>0</v>
      </c>
      <c r="Y1183">
        <v>0</v>
      </c>
      <c r="Z1183">
        <v>0</v>
      </c>
      <c r="AA1183">
        <v>1</v>
      </c>
      <c r="AB1183">
        <v>0</v>
      </c>
      <c r="AC1183" s="3">
        <v>45907</v>
      </c>
      <c r="AD1183" s="2" t="str">
        <f t="shared" si="37"/>
        <v>Contacted</v>
      </c>
      <c r="AE1183">
        <v>0</v>
      </c>
      <c r="AF1183" t="s">
        <v>52</v>
      </c>
      <c r="AG1183" t="b">
        <v>1</v>
      </c>
      <c r="AH1183" t="b">
        <v>0</v>
      </c>
      <c r="AI1183" t="str">
        <f ca="1">IF(OR(Table1[[#This Row],[is_active]]="FALSE",Table1[[#This Row],[Days_Since_Last_Purchase]]&gt;90),"Churned","Active")</f>
        <v>Churned</v>
      </c>
    </row>
    <row r="1184" spans="1:35" x14ac:dyDescent="0.25">
      <c r="A1184" t="s">
        <v>1250</v>
      </c>
      <c r="B1184" s="1">
        <v>43935</v>
      </c>
      <c r="C1184" t="str">
        <f>TEXT(Table1[[#This Row],[signup_date]],"yyyy")</f>
        <v>2020</v>
      </c>
      <c r="D1184" t="str">
        <f>TEXT(Table1[[#This Row],[signup_date]],"mmm")</f>
        <v>Apr</v>
      </c>
      <c r="E1184" s="3">
        <v>45546</v>
      </c>
      <c r="F1184" s="3">
        <v>45935</v>
      </c>
      <c r="G1184" s="3" t="str">
        <f>TEXT(Table1[[#This Row],[last_purchase_date]],"yyyy")</f>
        <v>2025</v>
      </c>
      <c r="H1184" s="2">
        <f ca="1">IFERROR(TODAY()-Table1[[#This Row],[signup_date]]," - ")</f>
        <v>2045</v>
      </c>
      <c r="I1184" s="2">
        <f ca="1">IFERROR(TODAY()-Table1[[#This Row],[last_purchase_date]]," - ")</f>
        <v>45</v>
      </c>
      <c r="J1184" s="2">
        <f ca="1">IFERROR(1/Table1[[#This Row],[Days_Since_Last_Purchase]],0)</f>
        <v>2.2222222222222223E-2</v>
      </c>
      <c r="K1184" s="3" t="str">
        <f t="shared" si="36"/>
        <v>Has Purchased</v>
      </c>
      <c r="L1184">
        <v>4</v>
      </c>
      <c r="M1184">
        <v>4.07</v>
      </c>
      <c r="N1184">
        <v>1.02</v>
      </c>
      <c r="O1184">
        <v>1.99</v>
      </c>
      <c r="P1184" t="s">
        <v>59</v>
      </c>
      <c r="Q1184" t="s">
        <v>69</v>
      </c>
      <c r="R1184" t="s">
        <v>42</v>
      </c>
      <c r="S1184">
        <v>16</v>
      </c>
      <c r="T1184" t="s">
        <v>49</v>
      </c>
      <c r="U1184" t="s">
        <v>82</v>
      </c>
      <c r="V1184" t="s">
        <v>44</v>
      </c>
      <c r="W1184" t="s">
        <v>100</v>
      </c>
      <c r="X1184">
        <v>0</v>
      </c>
      <c r="Y1184">
        <v>0</v>
      </c>
      <c r="Z1184">
        <v>1</v>
      </c>
      <c r="AA1184">
        <v>0</v>
      </c>
      <c r="AB1184">
        <v>1</v>
      </c>
      <c r="AC1184" s="2" t="s">
        <v>2542</v>
      </c>
      <c r="AD1184" s="2" t="str">
        <f t="shared" si="37"/>
        <v>Never Contacted</v>
      </c>
      <c r="AE1184">
        <v>0</v>
      </c>
      <c r="AF1184" t="s">
        <v>73</v>
      </c>
      <c r="AG1184" t="b">
        <v>1</v>
      </c>
      <c r="AH1184" t="b">
        <v>0</v>
      </c>
      <c r="AI1184" t="str">
        <f ca="1">IF(OR(Table1[[#This Row],[is_active]]="FALSE",Table1[[#This Row],[Days_Since_Last_Purchase]]&gt;90),"Churned","Active")</f>
        <v>Active</v>
      </c>
    </row>
    <row r="1185" spans="1:35" x14ac:dyDescent="0.25">
      <c r="A1185" t="s">
        <v>1251</v>
      </c>
      <c r="B1185" s="1">
        <v>45657</v>
      </c>
      <c r="C1185" t="str">
        <f>TEXT(Table1[[#This Row],[signup_date]],"yyyy")</f>
        <v>2024</v>
      </c>
      <c r="D1185" t="str">
        <f>TEXT(Table1[[#This Row],[signup_date]],"mmm")</f>
        <v>Dec</v>
      </c>
      <c r="E1185" s="3">
        <v>45772</v>
      </c>
      <c r="F1185" s="3">
        <v>45804</v>
      </c>
      <c r="G1185" s="3" t="str">
        <f>TEXT(Table1[[#This Row],[last_purchase_date]],"yyyy")</f>
        <v>2025</v>
      </c>
      <c r="H1185" s="2">
        <f ca="1">IFERROR(TODAY()-Table1[[#This Row],[signup_date]]," - ")</f>
        <v>323</v>
      </c>
      <c r="I1185" s="2">
        <f ca="1">IFERROR(TODAY()-Table1[[#This Row],[last_purchase_date]]," - ")</f>
        <v>176</v>
      </c>
      <c r="J1185" s="2">
        <f ca="1">IFERROR(1/Table1[[#This Row],[Days_Since_Last_Purchase]],0)</f>
        <v>5.681818181818182E-3</v>
      </c>
      <c r="K1185" s="3" t="str">
        <f t="shared" si="36"/>
        <v>Has Purchased</v>
      </c>
      <c r="L1185">
        <v>2</v>
      </c>
      <c r="M1185">
        <v>76.06</v>
      </c>
      <c r="N1185">
        <v>38.03</v>
      </c>
      <c r="O1185">
        <v>0.5</v>
      </c>
      <c r="P1185" t="s">
        <v>59</v>
      </c>
      <c r="Q1185" t="s">
        <v>69</v>
      </c>
      <c r="R1185" t="s">
        <v>48</v>
      </c>
      <c r="S1185">
        <v>55</v>
      </c>
      <c r="T1185" t="s">
        <v>34</v>
      </c>
      <c r="U1185" t="s">
        <v>43</v>
      </c>
      <c r="V1185" t="s">
        <v>63</v>
      </c>
      <c r="W1185" t="s">
        <v>85</v>
      </c>
      <c r="X1185">
        <v>0</v>
      </c>
      <c r="Y1185">
        <v>0</v>
      </c>
      <c r="Z1185">
        <v>0</v>
      </c>
      <c r="AA1185">
        <v>0</v>
      </c>
      <c r="AB1185">
        <v>0</v>
      </c>
      <c r="AC1185" s="3">
        <v>45695</v>
      </c>
      <c r="AD1185" s="2" t="str">
        <f t="shared" si="37"/>
        <v>Contacted</v>
      </c>
      <c r="AE1185">
        <v>0</v>
      </c>
      <c r="AF1185" t="s">
        <v>38</v>
      </c>
      <c r="AG1185" t="b">
        <v>0</v>
      </c>
      <c r="AH1185" t="b">
        <v>1</v>
      </c>
      <c r="AI1185" t="str">
        <f ca="1">IF(OR(Table1[[#This Row],[is_active]]="FALSE",Table1[[#This Row],[Days_Since_Last_Purchase]]&gt;90),"Churned","Active")</f>
        <v>Churned</v>
      </c>
    </row>
    <row r="1186" spans="1:35" x14ac:dyDescent="0.25">
      <c r="A1186" t="s">
        <v>1252</v>
      </c>
      <c r="B1186" s="1">
        <v>44799</v>
      </c>
      <c r="C1186" t="str">
        <f>TEXT(Table1[[#This Row],[signup_date]],"yyyy")</f>
        <v>2022</v>
      </c>
      <c r="D1186" t="str">
        <f>TEXT(Table1[[#This Row],[signup_date]],"mmm")</f>
        <v>Aug</v>
      </c>
      <c r="E1186" s="3">
        <v>45458</v>
      </c>
      <c r="F1186" s="3">
        <v>45785</v>
      </c>
      <c r="G1186" s="3" t="str">
        <f>TEXT(Table1[[#This Row],[last_purchase_date]],"yyyy")</f>
        <v>2025</v>
      </c>
      <c r="H1186" s="2">
        <f ca="1">IFERROR(TODAY()-Table1[[#This Row],[signup_date]]," - ")</f>
        <v>1181</v>
      </c>
      <c r="I1186" s="2">
        <f ca="1">IFERROR(TODAY()-Table1[[#This Row],[last_purchase_date]]," - ")</f>
        <v>195</v>
      </c>
      <c r="J1186" s="2">
        <f ca="1">IFERROR(1/Table1[[#This Row],[Days_Since_Last_Purchase]],0)</f>
        <v>5.1282051282051282E-3</v>
      </c>
      <c r="K1186" s="3" t="str">
        <f t="shared" si="36"/>
        <v>Has Purchased</v>
      </c>
      <c r="L1186">
        <v>5</v>
      </c>
      <c r="M1186">
        <v>154.52000000000001</v>
      </c>
      <c r="N1186">
        <v>30.9</v>
      </c>
      <c r="O1186">
        <v>12.92</v>
      </c>
      <c r="P1186" t="s">
        <v>47</v>
      </c>
      <c r="Q1186" t="s">
        <v>76</v>
      </c>
      <c r="R1186" t="s">
        <v>48</v>
      </c>
      <c r="S1186">
        <v>22</v>
      </c>
      <c r="T1186" t="s">
        <v>70</v>
      </c>
      <c r="U1186" t="s">
        <v>82</v>
      </c>
      <c r="V1186" t="s">
        <v>67</v>
      </c>
      <c r="W1186" t="s">
        <v>45</v>
      </c>
      <c r="X1186">
        <v>0</v>
      </c>
      <c r="Y1186">
        <v>1</v>
      </c>
      <c r="Z1186">
        <v>0</v>
      </c>
      <c r="AA1186">
        <v>0</v>
      </c>
      <c r="AB1186">
        <v>0</v>
      </c>
      <c r="AC1186" s="3">
        <v>44984</v>
      </c>
      <c r="AD1186" s="2" t="str">
        <f t="shared" si="37"/>
        <v>Contacted</v>
      </c>
      <c r="AE1186">
        <v>0</v>
      </c>
      <c r="AF1186" t="s">
        <v>38</v>
      </c>
      <c r="AG1186" t="b">
        <v>0</v>
      </c>
      <c r="AH1186" t="b">
        <v>0</v>
      </c>
      <c r="AI1186" t="str">
        <f ca="1">IF(OR(Table1[[#This Row],[is_active]]="FALSE",Table1[[#This Row],[Days_Since_Last_Purchase]]&gt;90),"Churned","Active")</f>
        <v>Churned</v>
      </c>
    </row>
    <row r="1187" spans="1:35" x14ac:dyDescent="0.25">
      <c r="A1187" t="s">
        <v>1253</v>
      </c>
      <c r="B1187" s="1">
        <v>45099</v>
      </c>
      <c r="C1187" t="str">
        <f>TEXT(Table1[[#This Row],[signup_date]],"yyyy")</f>
        <v>2023</v>
      </c>
      <c r="D1187" t="str">
        <f>TEXT(Table1[[#This Row],[signup_date]],"mmm")</f>
        <v>Jun</v>
      </c>
      <c r="E1187" s="3">
        <v>45194</v>
      </c>
      <c r="F1187" s="3">
        <v>45396</v>
      </c>
      <c r="G1187" s="3" t="str">
        <f>TEXT(Table1[[#This Row],[last_purchase_date]],"yyyy")</f>
        <v>2024</v>
      </c>
      <c r="H1187" s="2">
        <f ca="1">IFERROR(TODAY()-Table1[[#This Row],[signup_date]]," - ")</f>
        <v>881</v>
      </c>
      <c r="I1187" s="2">
        <f ca="1">IFERROR(TODAY()-Table1[[#This Row],[last_purchase_date]]," - ")</f>
        <v>584</v>
      </c>
      <c r="J1187" s="2">
        <f ca="1">IFERROR(1/Table1[[#This Row],[Days_Since_Last_Purchase]],0)</f>
        <v>1.7123287671232876E-3</v>
      </c>
      <c r="K1187" s="3" t="str">
        <f t="shared" si="36"/>
        <v>Has Purchased</v>
      </c>
      <c r="L1187">
        <v>5</v>
      </c>
      <c r="M1187">
        <v>5.24</v>
      </c>
      <c r="N1187">
        <v>1.05</v>
      </c>
      <c r="O1187">
        <v>0.71</v>
      </c>
      <c r="P1187" t="s">
        <v>40</v>
      </c>
      <c r="Q1187" t="s">
        <v>41</v>
      </c>
      <c r="R1187" t="s">
        <v>42</v>
      </c>
      <c r="S1187">
        <v>19</v>
      </c>
      <c r="T1187" t="s">
        <v>49</v>
      </c>
      <c r="U1187" t="s">
        <v>82</v>
      </c>
      <c r="V1187" t="s">
        <v>44</v>
      </c>
      <c r="W1187" t="s">
        <v>96</v>
      </c>
      <c r="X1187">
        <v>0</v>
      </c>
      <c r="Y1187">
        <v>0</v>
      </c>
      <c r="Z1187">
        <v>0</v>
      </c>
      <c r="AA1187">
        <v>2</v>
      </c>
      <c r="AB1187">
        <v>4</v>
      </c>
      <c r="AC1187" s="3">
        <v>45336</v>
      </c>
      <c r="AD1187" s="2" t="str">
        <f t="shared" si="37"/>
        <v>Contacted</v>
      </c>
      <c r="AE1187">
        <v>0</v>
      </c>
      <c r="AF1187" t="s">
        <v>38</v>
      </c>
      <c r="AG1187" t="b">
        <v>0</v>
      </c>
      <c r="AH1187" t="b">
        <v>0</v>
      </c>
      <c r="AI1187" t="str">
        <f ca="1">IF(OR(Table1[[#This Row],[is_active]]="FALSE",Table1[[#This Row],[Days_Since_Last_Purchase]]&gt;90),"Churned","Active")</f>
        <v>Churned</v>
      </c>
    </row>
    <row r="1188" spans="1:35" x14ac:dyDescent="0.25">
      <c r="A1188" t="s">
        <v>1254</v>
      </c>
      <c r="B1188" s="1">
        <v>44611</v>
      </c>
      <c r="C1188" t="str">
        <f>TEXT(Table1[[#This Row],[signup_date]],"yyyy")</f>
        <v>2022</v>
      </c>
      <c r="D1188" t="str">
        <f>TEXT(Table1[[#This Row],[signup_date]],"mmm")</f>
        <v>Feb</v>
      </c>
      <c r="E1188" s="3">
        <v>44887</v>
      </c>
      <c r="F1188" s="3">
        <v>45521</v>
      </c>
      <c r="G1188" s="3" t="str">
        <f>TEXT(Table1[[#This Row],[last_purchase_date]],"yyyy")</f>
        <v>2024</v>
      </c>
      <c r="H1188" s="2">
        <f ca="1">IFERROR(TODAY()-Table1[[#This Row],[signup_date]]," - ")</f>
        <v>1369</v>
      </c>
      <c r="I1188" s="2">
        <f ca="1">IFERROR(TODAY()-Table1[[#This Row],[last_purchase_date]]," - ")</f>
        <v>459</v>
      </c>
      <c r="J1188" s="2">
        <f ca="1">IFERROR(1/Table1[[#This Row],[Days_Since_Last_Purchase]],0)</f>
        <v>2.1786492374727671E-3</v>
      </c>
      <c r="K1188" s="3" t="str">
        <f t="shared" si="36"/>
        <v>Has Purchased</v>
      </c>
      <c r="L1188">
        <v>2</v>
      </c>
      <c r="M1188">
        <v>129.33000000000001</v>
      </c>
      <c r="N1188">
        <v>64.67</v>
      </c>
      <c r="O1188">
        <v>0</v>
      </c>
      <c r="P1188" t="s">
        <v>31</v>
      </c>
      <c r="Q1188" t="s">
        <v>60</v>
      </c>
      <c r="R1188" t="s">
        <v>33</v>
      </c>
      <c r="S1188">
        <v>34</v>
      </c>
      <c r="T1188" t="s">
        <v>34</v>
      </c>
      <c r="U1188" t="s">
        <v>55</v>
      </c>
      <c r="V1188" t="s">
        <v>67</v>
      </c>
      <c r="W1188" t="s">
        <v>85</v>
      </c>
      <c r="X1188">
        <v>0</v>
      </c>
      <c r="Y1188">
        <v>0</v>
      </c>
      <c r="Z1188">
        <v>0</v>
      </c>
      <c r="AA1188">
        <v>0</v>
      </c>
      <c r="AB1188">
        <v>0</v>
      </c>
      <c r="AC1188" s="2" t="s">
        <v>2542</v>
      </c>
      <c r="AD1188" s="2" t="str">
        <f t="shared" si="37"/>
        <v>Never Contacted</v>
      </c>
      <c r="AE1188">
        <v>0</v>
      </c>
      <c r="AF1188" t="s">
        <v>73</v>
      </c>
      <c r="AG1188" t="b">
        <v>1</v>
      </c>
      <c r="AH1188" t="b">
        <v>1</v>
      </c>
      <c r="AI1188" t="str">
        <f ca="1">IF(OR(Table1[[#This Row],[is_active]]="FALSE",Table1[[#This Row],[Days_Since_Last_Purchase]]&gt;90),"Churned","Active")</f>
        <v>Churned</v>
      </c>
    </row>
    <row r="1189" spans="1:35" x14ac:dyDescent="0.25">
      <c r="A1189" t="s">
        <v>1255</v>
      </c>
      <c r="B1189" s="1">
        <v>45148</v>
      </c>
      <c r="C1189" t="str">
        <f>TEXT(Table1[[#This Row],[signup_date]],"yyyy")</f>
        <v>2023</v>
      </c>
      <c r="D1189" t="str">
        <f>TEXT(Table1[[#This Row],[signup_date]],"mmm")</f>
        <v>Aug</v>
      </c>
      <c r="E1189" s="3">
        <v>45834</v>
      </c>
      <c r="F1189" s="3">
        <v>45914</v>
      </c>
      <c r="G1189" s="3" t="str">
        <f>TEXT(Table1[[#This Row],[last_purchase_date]],"yyyy")</f>
        <v>2025</v>
      </c>
      <c r="H1189" s="2">
        <f ca="1">IFERROR(TODAY()-Table1[[#This Row],[signup_date]]," - ")</f>
        <v>832</v>
      </c>
      <c r="I1189" s="2">
        <f ca="1">IFERROR(TODAY()-Table1[[#This Row],[last_purchase_date]]," - ")</f>
        <v>66</v>
      </c>
      <c r="J1189" s="2">
        <f ca="1">IFERROR(1/Table1[[#This Row],[Days_Since_Last_Purchase]],0)</f>
        <v>1.5151515151515152E-2</v>
      </c>
      <c r="K1189" s="3" t="str">
        <f t="shared" si="36"/>
        <v>Has Purchased</v>
      </c>
      <c r="L1189">
        <v>2</v>
      </c>
      <c r="M1189">
        <v>66.260000000000005</v>
      </c>
      <c r="N1189">
        <v>33.130000000000003</v>
      </c>
      <c r="O1189">
        <v>65.650000000000006</v>
      </c>
      <c r="P1189" t="s">
        <v>59</v>
      </c>
      <c r="Q1189" t="s">
        <v>32</v>
      </c>
      <c r="R1189" t="s">
        <v>48</v>
      </c>
      <c r="S1189">
        <v>34</v>
      </c>
      <c r="T1189" t="s">
        <v>34</v>
      </c>
      <c r="U1189" t="s">
        <v>82</v>
      </c>
      <c r="V1189" t="s">
        <v>35</v>
      </c>
      <c r="W1189" t="s">
        <v>51</v>
      </c>
      <c r="X1189">
        <v>0</v>
      </c>
      <c r="Y1189">
        <v>0</v>
      </c>
      <c r="Z1189">
        <v>0</v>
      </c>
      <c r="AA1189">
        <v>0</v>
      </c>
      <c r="AB1189">
        <v>0</v>
      </c>
      <c r="AC1189" s="3">
        <v>45628</v>
      </c>
      <c r="AD1189" s="2" t="str">
        <f t="shared" si="37"/>
        <v>Contacted</v>
      </c>
      <c r="AE1189">
        <v>5</v>
      </c>
      <c r="AF1189" t="s">
        <v>52</v>
      </c>
      <c r="AG1189" t="b">
        <v>1</v>
      </c>
      <c r="AH1189" t="b">
        <v>0</v>
      </c>
      <c r="AI1189" t="str">
        <f ca="1">IF(OR(Table1[[#This Row],[is_active]]="FALSE",Table1[[#This Row],[Days_Since_Last_Purchase]]&gt;90),"Churned","Active")</f>
        <v>Active</v>
      </c>
    </row>
    <row r="1190" spans="1:35" x14ac:dyDescent="0.25">
      <c r="A1190" t="s">
        <v>1256</v>
      </c>
      <c r="B1190" s="1">
        <v>45255</v>
      </c>
      <c r="C1190" t="str">
        <f>TEXT(Table1[[#This Row],[signup_date]],"yyyy")</f>
        <v>2023</v>
      </c>
      <c r="D1190" t="str">
        <f>TEXT(Table1[[#This Row],[signup_date]],"mmm")</f>
        <v>Nov</v>
      </c>
      <c r="E1190" s="3">
        <v>45768</v>
      </c>
      <c r="F1190" s="3">
        <v>45907</v>
      </c>
      <c r="G1190" s="3" t="str">
        <f>TEXT(Table1[[#This Row],[last_purchase_date]],"yyyy")</f>
        <v>2025</v>
      </c>
      <c r="H1190" s="2">
        <f ca="1">IFERROR(TODAY()-Table1[[#This Row],[signup_date]]," - ")</f>
        <v>725</v>
      </c>
      <c r="I1190" s="2">
        <f ca="1">IFERROR(TODAY()-Table1[[#This Row],[last_purchase_date]]," - ")</f>
        <v>73</v>
      </c>
      <c r="J1190" s="2">
        <f ca="1">IFERROR(1/Table1[[#This Row],[Days_Since_Last_Purchase]],0)</f>
        <v>1.3698630136986301E-2</v>
      </c>
      <c r="K1190" s="3" t="str">
        <f t="shared" si="36"/>
        <v>Has Purchased</v>
      </c>
      <c r="L1190">
        <v>1</v>
      </c>
      <c r="M1190">
        <v>7.82</v>
      </c>
      <c r="N1190">
        <v>7.82</v>
      </c>
      <c r="O1190">
        <v>0</v>
      </c>
      <c r="P1190" t="s">
        <v>59</v>
      </c>
      <c r="Q1190" t="s">
        <v>41</v>
      </c>
      <c r="R1190" t="s">
        <v>42</v>
      </c>
      <c r="S1190">
        <v>37</v>
      </c>
      <c r="T1190" t="s">
        <v>34</v>
      </c>
      <c r="U1190" t="s">
        <v>50</v>
      </c>
      <c r="V1190" t="s">
        <v>35</v>
      </c>
      <c r="W1190" t="s">
        <v>45</v>
      </c>
      <c r="X1190">
        <v>0</v>
      </c>
      <c r="Y1190">
        <v>1</v>
      </c>
      <c r="Z1190">
        <v>0</v>
      </c>
      <c r="AA1190">
        <v>0</v>
      </c>
      <c r="AB1190">
        <v>0</v>
      </c>
      <c r="AC1190" s="2" t="s">
        <v>2542</v>
      </c>
      <c r="AD1190" s="2" t="str">
        <f t="shared" si="37"/>
        <v>Never Contacted</v>
      </c>
      <c r="AE1190">
        <v>5</v>
      </c>
      <c r="AF1190" t="s">
        <v>38</v>
      </c>
      <c r="AG1190" t="b">
        <v>0</v>
      </c>
      <c r="AH1190" t="b">
        <v>1</v>
      </c>
      <c r="AI1190" t="str">
        <f ca="1">IF(OR(Table1[[#This Row],[is_active]]="FALSE",Table1[[#This Row],[Days_Since_Last_Purchase]]&gt;90),"Churned","Active")</f>
        <v>Active</v>
      </c>
    </row>
    <row r="1191" spans="1:35" x14ac:dyDescent="0.25">
      <c r="A1191" t="s">
        <v>1257</v>
      </c>
      <c r="B1191" s="1">
        <v>44522</v>
      </c>
      <c r="C1191" t="str">
        <f>TEXT(Table1[[#This Row],[signup_date]],"yyyy")</f>
        <v>2021</v>
      </c>
      <c r="D1191" t="str">
        <f>TEXT(Table1[[#This Row],[signup_date]],"mmm")</f>
        <v>Nov</v>
      </c>
      <c r="E1191" s="3">
        <v>45534</v>
      </c>
      <c r="F1191" s="3">
        <v>45817</v>
      </c>
      <c r="G1191" s="3" t="str">
        <f>TEXT(Table1[[#This Row],[last_purchase_date]],"yyyy")</f>
        <v>2025</v>
      </c>
      <c r="H1191" s="2">
        <f ca="1">IFERROR(TODAY()-Table1[[#This Row],[signup_date]]," - ")</f>
        <v>1458</v>
      </c>
      <c r="I1191" s="2">
        <f ca="1">IFERROR(TODAY()-Table1[[#This Row],[last_purchase_date]]," - ")</f>
        <v>163</v>
      </c>
      <c r="J1191" s="2">
        <f ca="1">IFERROR(1/Table1[[#This Row],[Days_Since_Last_Purchase]],0)</f>
        <v>6.1349693251533744E-3</v>
      </c>
      <c r="K1191" s="3" t="str">
        <f t="shared" si="36"/>
        <v>Has Purchased</v>
      </c>
      <c r="L1191">
        <v>4</v>
      </c>
      <c r="M1191">
        <v>73.3</v>
      </c>
      <c r="N1191">
        <v>18.329999999999998</v>
      </c>
      <c r="O1191">
        <v>7.21</v>
      </c>
      <c r="P1191" t="s">
        <v>47</v>
      </c>
      <c r="Q1191" t="s">
        <v>60</v>
      </c>
      <c r="R1191" t="s">
        <v>48</v>
      </c>
      <c r="S1191">
        <v>37</v>
      </c>
      <c r="T1191" t="s">
        <v>34</v>
      </c>
      <c r="U1191" t="s">
        <v>43</v>
      </c>
      <c r="V1191" t="s">
        <v>44</v>
      </c>
      <c r="W1191" t="s">
        <v>36</v>
      </c>
      <c r="X1191">
        <v>0</v>
      </c>
      <c r="Y1191">
        <v>0</v>
      </c>
      <c r="Z1191">
        <v>1</v>
      </c>
      <c r="AA1191">
        <v>0</v>
      </c>
      <c r="AB1191">
        <v>3</v>
      </c>
      <c r="AC1191" s="3">
        <v>44740</v>
      </c>
      <c r="AD1191" s="2" t="str">
        <f t="shared" si="37"/>
        <v>Contacted</v>
      </c>
      <c r="AE1191">
        <v>0</v>
      </c>
      <c r="AF1191" t="s">
        <v>52</v>
      </c>
      <c r="AG1191" t="b">
        <v>1</v>
      </c>
      <c r="AH1191" t="b">
        <v>0</v>
      </c>
      <c r="AI1191" t="str">
        <f ca="1">IF(OR(Table1[[#This Row],[is_active]]="FALSE",Table1[[#This Row],[Days_Since_Last_Purchase]]&gt;90),"Churned","Active")</f>
        <v>Churned</v>
      </c>
    </row>
    <row r="1192" spans="1:35" x14ac:dyDescent="0.25">
      <c r="A1192" t="s">
        <v>1258</v>
      </c>
      <c r="B1192" s="1">
        <v>45406</v>
      </c>
      <c r="C1192" t="str">
        <f>TEXT(Table1[[#This Row],[signup_date]],"yyyy")</f>
        <v>2024</v>
      </c>
      <c r="D1192" t="str">
        <f>TEXT(Table1[[#This Row],[signup_date]],"mmm")</f>
        <v>Apr</v>
      </c>
      <c r="E1192" s="3">
        <v>45909</v>
      </c>
      <c r="F1192" s="3">
        <v>45940</v>
      </c>
      <c r="G1192" s="3" t="str">
        <f>TEXT(Table1[[#This Row],[last_purchase_date]],"yyyy")</f>
        <v>2025</v>
      </c>
      <c r="H1192" s="2">
        <f ca="1">IFERROR(TODAY()-Table1[[#This Row],[signup_date]]," - ")</f>
        <v>574</v>
      </c>
      <c r="I1192" s="2">
        <f ca="1">IFERROR(TODAY()-Table1[[#This Row],[last_purchase_date]]," - ")</f>
        <v>40</v>
      </c>
      <c r="J1192" s="2">
        <f ca="1">IFERROR(1/Table1[[#This Row],[Days_Since_Last_Purchase]],0)</f>
        <v>2.5000000000000001E-2</v>
      </c>
      <c r="K1192" s="3" t="str">
        <f t="shared" si="36"/>
        <v>Has Purchased</v>
      </c>
      <c r="L1192">
        <v>1</v>
      </c>
      <c r="M1192">
        <v>10.050000000000001</v>
      </c>
      <c r="N1192">
        <v>10.050000000000001</v>
      </c>
      <c r="O1192">
        <v>3.69</v>
      </c>
      <c r="P1192" t="s">
        <v>87</v>
      </c>
      <c r="Q1192" t="s">
        <v>62</v>
      </c>
      <c r="R1192" t="s">
        <v>48</v>
      </c>
      <c r="S1192">
        <v>16</v>
      </c>
      <c r="T1192" t="s">
        <v>49</v>
      </c>
      <c r="U1192" t="s">
        <v>43</v>
      </c>
      <c r="V1192" t="s">
        <v>63</v>
      </c>
      <c r="W1192" t="s">
        <v>72</v>
      </c>
      <c r="X1192">
        <v>0</v>
      </c>
      <c r="Y1192">
        <v>1</v>
      </c>
      <c r="Z1192">
        <v>0</v>
      </c>
      <c r="AA1192">
        <v>0</v>
      </c>
      <c r="AB1192">
        <v>0</v>
      </c>
      <c r="AC1192" s="3">
        <v>45870</v>
      </c>
      <c r="AD1192" s="2" t="str">
        <f t="shared" si="37"/>
        <v>Contacted</v>
      </c>
      <c r="AE1192">
        <v>0</v>
      </c>
      <c r="AF1192" t="s">
        <v>38</v>
      </c>
      <c r="AG1192" t="b">
        <v>0</v>
      </c>
      <c r="AH1192" t="b">
        <v>0</v>
      </c>
      <c r="AI1192" t="str">
        <f ca="1">IF(OR(Table1[[#This Row],[is_active]]="FALSE",Table1[[#This Row],[Days_Since_Last_Purchase]]&gt;90),"Churned","Active")</f>
        <v>Active</v>
      </c>
    </row>
    <row r="1193" spans="1:35" x14ac:dyDescent="0.25">
      <c r="A1193" t="s">
        <v>1259</v>
      </c>
      <c r="B1193" s="1">
        <v>44396</v>
      </c>
      <c r="C1193" t="str">
        <f>TEXT(Table1[[#This Row],[signup_date]],"yyyy")</f>
        <v>2021</v>
      </c>
      <c r="D1193" t="str">
        <f>TEXT(Table1[[#This Row],[signup_date]],"mmm")</f>
        <v>Jul</v>
      </c>
      <c r="E1193" s="3">
        <v>45728</v>
      </c>
      <c r="F1193" s="3">
        <v>45839</v>
      </c>
      <c r="G1193" s="3" t="str">
        <f>TEXT(Table1[[#This Row],[last_purchase_date]],"yyyy")</f>
        <v>2025</v>
      </c>
      <c r="H1193" s="2">
        <f ca="1">IFERROR(TODAY()-Table1[[#This Row],[signup_date]]," - ")</f>
        <v>1584</v>
      </c>
      <c r="I1193" s="2">
        <f ca="1">IFERROR(TODAY()-Table1[[#This Row],[last_purchase_date]]," - ")</f>
        <v>141</v>
      </c>
      <c r="J1193" s="2">
        <f ca="1">IFERROR(1/Table1[[#This Row],[Days_Since_Last_Purchase]],0)</f>
        <v>7.0921985815602835E-3</v>
      </c>
      <c r="K1193" s="3" t="str">
        <f t="shared" si="36"/>
        <v>Has Purchased</v>
      </c>
      <c r="L1193">
        <v>1</v>
      </c>
      <c r="M1193">
        <v>39.57</v>
      </c>
      <c r="N1193">
        <v>39.57</v>
      </c>
      <c r="O1193">
        <v>32.53</v>
      </c>
      <c r="P1193" t="s">
        <v>65</v>
      </c>
      <c r="Q1193" t="s">
        <v>104</v>
      </c>
      <c r="R1193" t="s">
        <v>48</v>
      </c>
      <c r="S1193">
        <v>44</v>
      </c>
      <c r="T1193" t="s">
        <v>34</v>
      </c>
      <c r="U1193" t="s">
        <v>82</v>
      </c>
      <c r="V1193" t="s">
        <v>35</v>
      </c>
      <c r="W1193" t="s">
        <v>57</v>
      </c>
      <c r="X1193">
        <v>1</v>
      </c>
      <c r="Y1193">
        <v>0</v>
      </c>
      <c r="Z1193">
        <v>0</v>
      </c>
      <c r="AA1193">
        <v>0</v>
      </c>
      <c r="AB1193">
        <v>0</v>
      </c>
      <c r="AC1193" s="3">
        <v>44571</v>
      </c>
      <c r="AD1193" s="2" t="str">
        <f t="shared" si="37"/>
        <v>Contacted</v>
      </c>
      <c r="AE1193">
        <v>0</v>
      </c>
      <c r="AF1193" t="s">
        <v>38</v>
      </c>
      <c r="AG1193" t="b">
        <v>1</v>
      </c>
      <c r="AH1193" t="b">
        <v>1</v>
      </c>
      <c r="AI1193" t="str">
        <f ca="1">IF(OR(Table1[[#This Row],[is_active]]="FALSE",Table1[[#This Row],[Days_Since_Last_Purchase]]&gt;90),"Churned","Active")</f>
        <v>Churned</v>
      </c>
    </row>
    <row r="1194" spans="1:35" x14ac:dyDescent="0.25">
      <c r="A1194" t="s">
        <v>1260</v>
      </c>
      <c r="B1194" s="1">
        <v>45402</v>
      </c>
      <c r="C1194" t="str">
        <f>TEXT(Table1[[#This Row],[signup_date]],"yyyy")</f>
        <v>2024</v>
      </c>
      <c r="D1194" t="str">
        <f>TEXT(Table1[[#This Row],[signup_date]],"mmm")</f>
        <v>Apr</v>
      </c>
      <c r="E1194" s="3" t="s">
        <v>2542</v>
      </c>
      <c r="F1194" s="3" t="s">
        <v>2542</v>
      </c>
      <c r="G1194" s="3" t="str">
        <f>TEXT(Table1[[#This Row],[last_purchase_date]],"yyyy")</f>
        <v>-</v>
      </c>
      <c r="H1194" s="2">
        <f ca="1">IFERROR(TODAY()-Table1[[#This Row],[signup_date]]," - ")</f>
        <v>578</v>
      </c>
      <c r="I1194" s="2" t="str">
        <f ca="1">IFERROR(TODAY()-Table1[[#This Row],[last_purchase_date]]," - ")</f>
        <v xml:space="preserve"> - </v>
      </c>
      <c r="J1194" s="2">
        <f ca="1">IFERROR(1/Table1[[#This Row],[Days_Since_Last_Purchase]],0)</f>
        <v>0</v>
      </c>
      <c r="K1194" s="3" t="str">
        <f t="shared" si="36"/>
        <v>Never Purchase</v>
      </c>
      <c r="L1194">
        <v>0</v>
      </c>
      <c r="M1194">
        <v>0</v>
      </c>
      <c r="N1194">
        <v>0</v>
      </c>
      <c r="O1194">
        <v>0</v>
      </c>
      <c r="P1194" t="s">
        <v>59</v>
      </c>
      <c r="Q1194" t="s">
        <v>41</v>
      </c>
      <c r="R1194" t="s">
        <v>42</v>
      </c>
      <c r="S1194">
        <v>49</v>
      </c>
      <c r="T1194" t="s">
        <v>34</v>
      </c>
      <c r="U1194" t="s">
        <v>50</v>
      </c>
      <c r="V1194" t="s">
        <v>44</v>
      </c>
      <c r="W1194" t="s">
        <v>36</v>
      </c>
      <c r="X1194">
        <v>1</v>
      </c>
      <c r="Y1194">
        <v>0</v>
      </c>
      <c r="Z1194">
        <v>0</v>
      </c>
      <c r="AA1194">
        <v>0</v>
      </c>
      <c r="AB1194">
        <v>0</v>
      </c>
      <c r="AC1194" s="3">
        <v>45883</v>
      </c>
      <c r="AD1194" s="2" t="str">
        <f t="shared" si="37"/>
        <v>Contacted</v>
      </c>
      <c r="AE1194">
        <v>0</v>
      </c>
      <c r="AF1194" t="s">
        <v>52</v>
      </c>
      <c r="AG1194" t="b">
        <v>0</v>
      </c>
      <c r="AH1194" t="b">
        <v>0</v>
      </c>
      <c r="AI1194" t="str">
        <f ca="1">IF(OR(Table1[[#This Row],[is_active]]="FALSE",Table1[[#This Row],[Days_Since_Last_Purchase]]&gt;90),"Churned","Active")</f>
        <v>Churned</v>
      </c>
    </row>
    <row r="1195" spans="1:35" x14ac:dyDescent="0.25">
      <c r="A1195" t="s">
        <v>1261</v>
      </c>
      <c r="B1195" s="1">
        <v>44435</v>
      </c>
      <c r="C1195" t="str">
        <f>TEXT(Table1[[#This Row],[signup_date]],"yyyy")</f>
        <v>2021</v>
      </c>
      <c r="D1195" t="str">
        <f>TEXT(Table1[[#This Row],[signup_date]],"mmm")</f>
        <v>Aug</v>
      </c>
      <c r="E1195" s="3">
        <v>44746</v>
      </c>
      <c r="F1195" s="3">
        <v>44917</v>
      </c>
      <c r="G1195" s="3" t="str">
        <f>TEXT(Table1[[#This Row],[last_purchase_date]],"yyyy")</f>
        <v>2022</v>
      </c>
      <c r="H1195" s="2">
        <f ca="1">IFERROR(TODAY()-Table1[[#This Row],[signup_date]]," - ")</f>
        <v>1545</v>
      </c>
      <c r="I1195" s="2">
        <f ca="1">IFERROR(TODAY()-Table1[[#This Row],[last_purchase_date]]," - ")</f>
        <v>1063</v>
      </c>
      <c r="J1195" s="2">
        <f ca="1">IFERROR(1/Table1[[#This Row],[Days_Since_Last_Purchase]],0)</f>
        <v>9.4073377234242712E-4</v>
      </c>
      <c r="K1195" s="3" t="str">
        <f t="shared" si="36"/>
        <v>Has Purchased</v>
      </c>
      <c r="L1195">
        <v>1</v>
      </c>
      <c r="M1195">
        <v>58.56</v>
      </c>
      <c r="N1195">
        <v>58.56</v>
      </c>
      <c r="O1195">
        <v>39.03</v>
      </c>
      <c r="P1195" t="s">
        <v>87</v>
      </c>
      <c r="Q1195" t="s">
        <v>54</v>
      </c>
      <c r="R1195" t="s">
        <v>42</v>
      </c>
      <c r="S1195">
        <v>32</v>
      </c>
      <c r="T1195" t="s">
        <v>34</v>
      </c>
      <c r="U1195" t="s">
        <v>66</v>
      </c>
      <c r="V1195" t="s">
        <v>35</v>
      </c>
      <c r="W1195" t="s">
        <v>57</v>
      </c>
      <c r="X1195">
        <v>0</v>
      </c>
      <c r="Y1195">
        <v>1</v>
      </c>
      <c r="Z1195">
        <v>0</v>
      </c>
      <c r="AA1195">
        <v>0</v>
      </c>
      <c r="AB1195">
        <v>1</v>
      </c>
      <c r="AC1195" s="3">
        <v>44497</v>
      </c>
      <c r="AD1195" s="2" t="str">
        <f t="shared" si="37"/>
        <v>Contacted</v>
      </c>
      <c r="AE1195">
        <v>0</v>
      </c>
      <c r="AF1195" t="s">
        <v>52</v>
      </c>
      <c r="AG1195" t="b">
        <v>0</v>
      </c>
      <c r="AH1195" t="b">
        <v>0</v>
      </c>
      <c r="AI1195" t="str">
        <f ca="1">IF(OR(Table1[[#This Row],[is_active]]="FALSE",Table1[[#This Row],[Days_Since_Last_Purchase]]&gt;90),"Churned","Active")</f>
        <v>Churned</v>
      </c>
    </row>
    <row r="1196" spans="1:35" x14ac:dyDescent="0.25">
      <c r="A1196" t="s">
        <v>1262</v>
      </c>
      <c r="B1196" s="1">
        <v>44373</v>
      </c>
      <c r="C1196" t="str">
        <f>TEXT(Table1[[#This Row],[signup_date]],"yyyy")</f>
        <v>2021</v>
      </c>
      <c r="D1196" t="str">
        <f>TEXT(Table1[[#This Row],[signup_date]],"mmm")</f>
        <v>Jun</v>
      </c>
      <c r="E1196" s="3">
        <v>45534</v>
      </c>
      <c r="F1196" s="3">
        <v>45561</v>
      </c>
      <c r="G1196" s="3" t="str">
        <f>TEXT(Table1[[#This Row],[last_purchase_date]],"yyyy")</f>
        <v>2024</v>
      </c>
      <c r="H1196" s="2">
        <f ca="1">IFERROR(TODAY()-Table1[[#This Row],[signup_date]]," - ")</f>
        <v>1607</v>
      </c>
      <c r="I1196" s="2">
        <f ca="1">IFERROR(TODAY()-Table1[[#This Row],[last_purchase_date]]," - ")</f>
        <v>419</v>
      </c>
      <c r="J1196" s="2">
        <f ca="1">IFERROR(1/Table1[[#This Row],[Days_Since_Last_Purchase]],0)</f>
        <v>2.3866348448687352E-3</v>
      </c>
      <c r="K1196" s="3" t="str">
        <f t="shared" si="36"/>
        <v>Has Purchased</v>
      </c>
      <c r="L1196">
        <v>3</v>
      </c>
      <c r="M1196">
        <v>108.38</v>
      </c>
      <c r="N1196">
        <v>36.130000000000003</v>
      </c>
      <c r="O1196">
        <v>65.22</v>
      </c>
      <c r="P1196" t="s">
        <v>59</v>
      </c>
      <c r="Q1196" t="s">
        <v>32</v>
      </c>
      <c r="R1196" t="s">
        <v>48</v>
      </c>
      <c r="S1196">
        <v>37</v>
      </c>
      <c r="T1196" t="s">
        <v>34</v>
      </c>
      <c r="U1196" t="s">
        <v>66</v>
      </c>
      <c r="V1196" t="s">
        <v>44</v>
      </c>
      <c r="W1196" t="s">
        <v>57</v>
      </c>
      <c r="X1196">
        <v>0</v>
      </c>
      <c r="Y1196">
        <v>0</v>
      </c>
      <c r="Z1196">
        <v>0</v>
      </c>
      <c r="AA1196">
        <v>0</v>
      </c>
      <c r="AB1196">
        <v>1</v>
      </c>
      <c r="AC1196" s="2" t="s">
        <v>2542</v>
      </c>
      <c r="AD1196" s="2" t="str">
        <f t="shared" si="37"/>
        <v>Never Contacted</v>
      </c>
      <c r="AE1196">
        <v>7</v>
      </c>
      <c r="AF1196" t="s">
        <v>52</v>
      </c>
      <c r="AG1196" t="b">
        <v>1</v>
      </c>
      <c r="AH1196" t="b">
        <v>1</v>
      </c>
      <c r="AI1196" t="str">
        <f ca="1">IF(OR(Table1[[#This Row],[is_active]]="FALSE",Table1[[#This Row],[Days_Since_Last_Purchase]]&gt;90),"Churned","Active")</f>
        <v>Churned</v>
      </c>
    </row>
    <row r="1197" spans="1:35" x14ac:dyDescent="0.25">
      <c r="A1197" t="s">
        <v>1263</v>
      </c>
      <c r="B1197" s="1">
        <v>44736</v>
      </c>
      <c r="C1197" t="str">
        <f>TEXT(Table1[[#This Row],[signup_date]],"yyyy")</f>
        <v>2022</v>
      </c>
      <c r="D1197" t="str">
        <f>TEXT(Table1[[#This Row],[signup_date]],"mmm")</f>
        <v>Jun</v>
      </c>
      <c r="E1197" s="3">
        <v>44769</v>
      </c>
      <c r="F1197" s="3">
        <v>44838</v>
      </c>
      <c r="G1197" s="3" t="str">
        <f>TEXT(Table1[[#This Row],[last_purchase_date]],"yyyy")</f>
        <v>2022</v>
      </c>
      <c r="H1197" s="2">
        <f ca="1">IFERROR(TODAY()-Table1[[#This Row],[signup_date]]," - ")</f>
        <v>1244</v>
      </c>
      <c r="I1197" s="2">
        <f ca="1">IFERROR(TODAY()-Table1[[#This Row],[last_purchase_date]]," - ")</f>
        <v>1142</v>
      </c>
      <c r="J1197" s="2">
        <f ca="1">IFERROR(1/Table1[[#This Row],[Days_Since_Last_Purchase]],0)</f>
        <v>8.7565674255691769E-4</v>
      </c>
      <c r="K1197" s="3" t="str">
        <f t="shared" si="36"/>
        <v>Has Purchased</v>
      </c>
      <c r="L1197">
        <v>2</v>
      </c>
      <c r="M1197">
        <v>283.69</v>
      </c>
      <c r="N1197">
        <v>141.85</v>
      </c>
      <c r="O1197">
        <v>221.74</v>
      </c>
      <c r="P1197" t="s">
        <v>59</v>
      </c>
      <c r="Q1197" t="s">
        <v>80</v>
      </c>
      <c r="R1197" t="s">
        <v>42</v>
      </c>
      <c r="S1197">
        <v>54</v>
      </c>
      <c r="T1197" t="s">
        <v>34</v>
      </c>
      <c r="U1197" t="s">
        <v>66</v>
      </c>
      <c r="V1197" t="s">
        <v>67</v>
      </c>
      <c r="W1197" t="s">
        <v>51</v>
      </c>
      <c r="X1197">
        <v>0</v>
      </c>
      <c r="Y1197">
        <v>0</v>
      </c>
      <c r="Z1197">
        <v>0</v>
      </c>
      <c r="AA1197">
        <v>0</v>
      </c>
      <c r="AB1197">
        <v>0</v>
      </c>
      <c r="AC1197" s="2" t="s">
        <v>2542</v>
      </c>
      <c r="AD1197" s="2" t="str">
        <f t="shared" si="37"/>
        <v>Never Contacted</v>
      </c>
      <c r="AE1197">
        <v>0</v>
      </c>
      <c r="AF1197" t="s">
        <v>52</v>
      </c>
      <c r="AG1197" t="b">
        <v>1</v>
      </c>
      <c r="AH1197" t="b">
        <v>0</v>
      </c>
      <c r="AI1197" t="str">
        <f ca="1">IF(OR(Table1[[#This Row],[is_active]]="FALSE",Table1[[#This Row],[Days_Since_Last_Purchase]]&gt;90),"Churned","Active")</f>
        <v>Churned</v>
      </c>
    </row>
    <row r="1198" spans="1:35" x14ac:dyDescent="0.25">
      <c r="A1198" t="s">
        <v>1264</v>
      </c>
      <c r="B1198" s="1">
        <v>44171</v>
      </c>
      <c r="C1198" t="str">
        <f>TEXT(Table1[[#This Row],[signup_date]],"yyyy")</f>
        <v>2020</v>
      </c>
      <c r="D1198" t="str">
        <f>TEXT(Table1[[#This Row],[signup_date]],"mmm")</f>
        <v>Dec</v>
      </c>
      <c r="E1198" s="3" t="s">
        <v>2542</v>
      </c>
      <c r="F1198" s="3" t="s">
        <v>2542</v>
      </c>
      <c r="G1198" s="3" t="str">
        <f>TEXT(Table1[[#This Row],[last_purchase_date]],"yyyy")</f>
        <v>-</v>
      </c>
      <c r="H1198" s="2">
        <f ca="1">IFERROR(TODAY()-Table1[[#This Row],[signup_date]]," - ")</f>
        <v>1809</v>
      </c>
      <c r="I1198" s="2" t="str">
        <f ca="1">IFERROR(TODAY()-Table1[[#This Row],[last_purchase_date]]," - ")</f>
        <v xml:space="preserve"> - </v>
      </c>
      <c r="J1198" s="2">
        <f ca="1">IFERROR(1/Table1[[#This Row],[Days_Since_Last_Purchase]],0)</f>
        <v>0</v>
      </c>
      <c r="K1198" s="3" t="str">
        <f t="shared" si="36"/>
        <v>Never Purchase</v>
      </c>
      <c r="L1198">
        <v>0</v>
      </c>
      <c r="M1198">
        <v>0</v>
      </c>
      <c r="N1198">
        <v>0</v>
      </c>
      <c r="O1198">
        <v>0</v>
      </c>
      <c r="P1198" t="s">
        <v>59</v>
      </c>
      <c r="Q1198" t="s">
        <v>104</v>
      </c>
      <c r="R1198" t="s">
        <v>48</v>
      </c>
      <c r="S1198">
        <v>0</v>
      </c>
      <c r="T1198" t="s">
        <v>80</v>
      </c>
      <c r="U1198" t="s">
        <v>43</v>
      </c>
      <c r="V1198" t="s">
        <v>35</v>
      </c>
      <c r="W1198" t="s">
        <v>100</v>
      </c>
      <c r="X1198">
        <v>0</v>
      </c>
      <c r="Y1198">
        <v>0</v>
      </c>
      <c r="Z1198">
        <v>0</v>
      </c>
      <c r="AA1198">
        <v>0</v>
      </c>
      <c r="AB1198">
        <v>0</v>
      </c>
      <c r="AC1198" s="2" t="s">
        <v>2542</v>
      </c>
      <c r="AD1198" s="2" t="str">
        <f t="shared" si="37"/>
        <v>Never Contacted</v>
      </c>
      <c r="AE1198">
        <v>0</v>
      </c>
      <c r="AF1198" t="s">
        <v>73</v>
      </c>
      <c r="AG1198" t="b">
        <v>0</v>
      </c>
      <c r="AH1198" t="b">
        <v>0</v>
      </c>
      <c r="AI1198" t="str">
        <f ca="1">IF(OR(Table1[[#This Row],[is_active]]="FALSE",Table1[[#This Row],[Days_Since_Last_Purchase]]&gt;90),"Churned","Active")</f>
        <v>Churned</v>
      </c>
    </row>
    <row r="1199" spans="1:35" x14ac:dyDescent="0.25">
      <c r="A1199" t="s">
        <v>1265</v>
      </c>
      <c r="B1199" s="1">
        <v>44744</v>
      </c>
      <c r="C1199" t="str">
        <f>TEXT(Table1[[#This Row],[signup_date]],"yyyy")</f>
        <v>2022</v>
      </c>
      <c r="D1199" t="str">
        <f>TEXT(Table1[[#This Row],[signup_date]],"mmm")</f>
        <v>Jul</v>
      </c>
      <c r="E1199" s="3">
        <v>44888</v>
      </c>
      <c r="F1199" s="3">
        <v>45122</v>
      </c>
      <c r="G1199" s="3" t="str">
        <f>TEXT(Table1[[#This Row],[last_purchase_date]],"yyyy")</f>
        <v>2023</v>
      </c>
      <c r="H1199" s="2">
        <f ca="1">IFERROR(TODAY()-Table1[[#This Row],[signup_date]]," - ")</f>
        <v>1236</v>
      </c>
      <c r="I1199" s="2">
        <f ca="1">IFERROR(TODAY()-Table1[[#This Row],[last_purchase_date]]," - ")</f>
        <v>858</v>
      </c>
      <c r="J1199" s="2">
        <f ca="1">IFERROR(1/Table1[[#This Row],[Days_Since_Last_Purchase]],0)</f>
        <v>1.1655011655011655E-3</v>
      </c>
      <c r="K1199" s="3" t="str">
        <f t="shared" si="36"/>
        <v>Has Purchased</v>
      </c>
      <c r="L1199">
        <v>1</v>
      </c>
      <c r="M1199">
        <v>41.58</v>
      </c>
      <c r="N1199">
        <v>41.58</v>
      </c>
      <c r="O1199">
        <v>13.3</v>
      </c>
      <c r="P1199" t="s">
        <v>87</v>
      </c>
      <c r="Q1199" t="s">
        <v>54</v>
      </c>
      <c r="R1199" t="s">
        <v>42</v>
      </c>
      <c r="S1199">
        <v>32</v>
      </c>
      <c r="T1199" t="s">
        <v>34</v>
      </c>
      <c r="U1199" t="s">
        <v>43</v>
      </c>
      <c r="V1199" t="s">
        <v>44</v>
      </c>
      <c r="W1199" t="s">
        <v>57</v>
      </c>
      <c r="X1199">
        <v>0</v>
      </c>
      <c r="Y1199">
        <v>0</v>
      </c>
      <c r="Z1199">
        <v>0</v>
      </c>
      <c r="AA1199">
        <v>0</v>
      </c>
      <c r="AB1199">
        <v>1</v>
      </c>
      <c r="AC1199" s="3">
        <v>45330</v>
      </c>
      <c r="AD1199" s="2" t="str">
        <f t="shared" si="37"/>
        <v>Contacted</v>
      </c>
      <c r="AE1199">
        <v>0</v>
      </c>
      <c r="AF1199" t="s">
        <v>52</v>
      </c>
      <c r="AG1199" t="b">
        <v>1</v>
      </c>
      <c r="AH1199" t="b">
        <v>1</v>
      </c>
      <c r="AI1199" t="str">
        <f ca="1">IF(OR(Table1[[#This Row],[is_active]]="FALSE",Table1[[#This Row],[Days_Since_Last_Purchase]]&gt;90),"Churned","Active")</f>
        <v>Churned</v>
      </c>
    </row>
    <row r="1200" spans="1:35" x14ac:dyDescent="0.25">
      <c r="A1200" t="s">
        <v>1266</v>
      </c>
      <c r="B1200" s="1">
        <v>43870</v>
      </c>
      <c r="C1200" t="str">
        <f>TEXT(Table1[[#This Row],[signup_date]],"yyyy")</f>
        <v>2020</v>
      </c>
      <c r="D1200" t="str">
        <f>TEXT(Table1[[#This Row],[signup_date]],"mmm")</f>
        <v>Feb</v>
      </c>
      <c r="E1200" s="3">
        <v>44462</v>
      </c>
      <c r="F1200" s="3">
        <v>44686</v>
      </c>
      <c r="G1200" s="3" t="str">
        <f>TEXT(Table1[[#This Row],[last_purchase_date]],"yyyy")</f>
        <v>2022</v>
      </c>
      <c r="H1200" s="2">
        <f ca="1">IFERROR(TODAY()-Table1[[#This Row],[signup_date]]," - ")</f>
        <v>2110</v>
      </c>
      <c r="I1200" s="2">
        <f ca="1">IFERROR(TODAY()-Table1[[#This Row],[last_purchase_date]]," - ")</f>
        <v>1294</v>
      </c>
      <c r="J1200" s="2">
        <f ca="1">IFERROR(1/Table1[[#This Row],[Days_Since_Last_Purchase]],0)</f>
        <v>7.7279752704791343E-4</v>
      </c>
      <c r="K1200" s="3" t="str">
        <f t="shared" si="36"/>
        <v>Has Purchased</v>
      </c>
      <c r="L1200">
        <v>3</v>
      </c>
      <c r="M1200">
        <v>93.97</v>
      </c>
      <c r="N1200">
        <v>31.32</v>
      </c>
      <c r="O1200">
        <v>14.31</v>
      </c>
      <c r="P1200" t="s">
        <v>31</v>
      </c>
      <c r="Q1200" t="s">
        <v>76</v>
      </c>
      <c r="R1200" t="s">
        <v>33</v>
      </c>
      <c r="S1200">
        <v>42</v>
      </c>
      <c r="T1200" t="s">
        <v>34</v>
      </c>
      <c r="U1200" t="s">
        <v>43</v>
      </c>
      <c r="V1200" t="s">
        <v>67</v>
      </c>
      <c r="W1200" t="s">
        <v>100</v>
      </c>
      <c r="X1200">
        <v>1</v>
      </c>
      <c r="Y1200">
        <v>0</v>
      </c>
      <c r="Z1200">
        <v>0</v>
      </c>
      <c r="AA1200">
        <v>0</v>
      </c>
      <c r="AB1200">
        <v>2</v>
      </c>
      <c r="AC1200" s="2" t="s">
        <v>2542</v>
      </c>
      <c r="AD1200" s="2" t="str">
        <f t="shared" si="37"/>
        <v>Never Contacted</v>
      </c>
      <c r="AE1200">
        <v>1</v>
      </c>
      <c r="AF1200" t="s">
        <v>73</v>
      </c>
      <c r="AG1200" t="b">
        <v>1</v>
      </c>
      <c r="AH1200" t="b">
        <v>0</v>
      </c>
      <c r="AI1200" t="str">
        <f ca="1">IF(OR(Table1[[#This Row],[is_active]]="FALSE",Table1[[#This Row],[Days_Since_Last_Purchase]]&gt;90),"Churned","Active")</f>
        <v>Churned</v>
      </c>
    </row>
    <row r="1201" spans="1:35" x14ac:dyDescent="0.25">
      <c r="A1201" t="s">
        <v>1267</v>
      </c>
      <c r="B1201" s="1">
        <v>44572</v>
      </c>
      <c r="C1201" t="str">
        <f>TEXT(Table1[[#This Row],[signup_date]],"yyyy")</f>
        <v>2022</v>
      </c>
      <c r="D1201" t="str">
        <f>TEXT(Table1[[#This Row],[signup_date]],"mmm")</f>
        <v>Jan</v>
      </c>
      <c r="E1201" s="3">
        <v>45062</v>
      </c>
      <c r="F1201" s="3">
        <v>45103</v>
      </c>
      <c r="G1201" s="3" t="str">
        <f>TEXT(Table1[[#This Row],[last_purchase_date]],"yyyy")</f>
        <v>2023</v>
      </c>
      <c r="H1201" s="2">
        <f ca="1">IFERROR(TODAY()-Table1[[#This Row],[signup_date]]," - ")</f>
        <v>1408</v>
      </c>
      <c r="I1201" s="2">
        <f ca="1">IFERROR(TODAY()-Table1[[#This Row],[last_purchase_date]]," - ")</f>
        <v>877</v>
      </c>
      <c r="J1201" s="2">
        <f ca="1">IFERROR(1/Table1[[#This Row],[Days_Since_Last_Purchase]],0)</f>
        <v>1.1402508551881414E-3</v>
      </c>
      <c r="K1201" s="3" t="str">
        <f t="shared" si="36"/>
        <v>Has Purchased</v>
      </c>
      <c r="L1201">
        <v>1</v>
      </c>
      <c r="M1201">
        <v>40.450000000000003</v>
      </c>
      <c r="N1201">
        <v>40.450000000000003</v>
      </c>
      <c r="O1201">
        <v>39.729999999999997</v>
      </c>
      <c r="P1201" t="s">
        <v>59</v>
      </c>
      <c r="Q1201" t="s">
        <v>54</v>
      </c>
      <c r="R1201" t="s">
        <v>42</v>
      </c>
      <c r="S1201">
        <v>16</v>
      </c>
      <c r="T1201" t="s">
        <v>49</v>
      </c>
      <c r="U1201" t="s">
        <v>66</v>
      </c>
      <c r="V1201" t="s">
        <v>63</v>
      </c>
      <c r="W1201" t="s">
        <v>85</v>
      </c>
      <c r="X1201">
        <v>1</v>
      </c>
      <c r="Y1201">
        <v>0</v>
      </c>
      <c r="Z1201">
        <v>0</v>
      </c>
      <c r="AA1201">
        <v>0</v>
      </c>
      <c r="AB1201">
        <v>0</v>
      </c>
      <c r="AC1201" s="3">
        <v>45876</v>
      </c>
      <c r="AD1201" s="2" t="str">
        <f t="shared" si="37"/>
        <v>Contacted</v>
      </c>
      <c r="AE1201">
        <v>3</v>
      </c>
      <c r="AF1201" t="s">
        <v>52</v>
      </c>
      <c r="AG1201" t="b">
        <v>1</v>
      </c>
      <c r="AH1201" t="b">
        <v>1</v>
      </c>
      <c r="AI1201" t="str">
        <f ca="1">IF(OR(Table1[[#This Row],[is_active]]="FALSE",Table1[[#This Row],[Days_Since_Last_Purchase]]&gt;90),"Churned","Active")</f>
        <v>Churned</v>
      </c>
    </row>
    <row r="1202" spans="1:35" x14ac:dyDescent="0.25">
      <c r="A1202" t="s">
        <v>1268</v>
      </c>
      <c r="B1202" s="1">
        <v>44937</v>
      </c>
      <c r="C1202" t="str">
        <f>TEXT(Table1[[#This Row],[signup_date]],"yyyy")</f>
        <v>2023</v>
      </c>
      <c r="D1202" t="str">
        <f>TEXT(Table1[[#This Row],[signup_date]],"mmm")</f>
        <v>Jan</v>
      </c>
      <c r="E1202" s="3">
        <v>44985</v>
      </c>
      <c r="F1202" s="3" t="s">
        <v>2542</v>
      </c>
      <c r="G1202" s="3" t="str">
        <f>TEXT(Table1[[#This Row],[last_purchase_date]],"yyyy")</f>
        <v>-</v>
      </c>
      <c r="H1202" s="2">
        <f ca="1">IFERROR(TODAY()-Table1[[#This Row],[signup_date]]," - ")</f>
        <v>1043</v>
      </c>
      <c r="I1202" s="2" t="str">
        <f ca="1">IFERROR(TODAY()-Table1[[#This Row],[last_purchase_date]]," - ")</f>
        <v xml:space="preserve"> - </v>
      </c>
      <c r="J1202" s="2">
        <f ca="1">IFERROR(1/Table1[[#This Row],[Days_Since_Last_Purchase]],0)</f>
        <v>0</v>
      </c>
      <c r="K1202" s="3" t="str">
        <f t="shared" si="36"/>
        <v>Has Purchased</v>
      </c>
      <c r="L1202">
        <v>0</v>
      </c>
      <c r="M1202">
        <v>0</v>
      </c>
      <c r="N1202">
        <v>0</v>
      </c>
      <c r="O1202">
        <v>0</v>
      </c>
      <c r="P1202" t="s">
        <v>87</v>
      </c>
      <c r="Q1202" t="s">
        <v>32</v>
      </c>
      <c r="R1202" t="s">
        <v>42</v>
      </c>
      <c r="S1202">
        <v>22</v>
      </c>
      <c r="T1202" t="s">
        <v>70</v>
      </c>
      <c r="U1202" t="s">
        <v>43</v>
      </c>
      <c r="V1202" t="s">
        <v>35</v>
      </c>
      <c r="W1202" t="s">
        <v>51</v>
      </c>
      <c r="X1202">
        <v>0</v>
      </c>
      <c r="Y1202">
        <v>0</v>
      </c>
      <c r="Z1202">
        <v>0</v>
      </c>
      <c r="AA1202">
        <v>0</v>
      </c>
      <c r="AB1202">
        <v>0</v>
      </c>
      <c r="AC1202" s="3">
        <v>45478</v>
      </c>
      <c r="AD1202" s="2" t="str">
        <f t="shared" si="37"/>
        <v>Contacted</v>
      </c>
      <c r="AE1202">
        <v>0</v>
      </c>
      <c r="AF1202" t="s">
        <v>73</v>
      </c>
      <c r="AG1202" t="b">
        <v>1</v>
      </c>
      <c r="AH1202" t="b">
        <v>0</v>
      </c>
      <c r="AI1202" t="str">
        <f ca="1">IF(OR(Table1[[#This Row],[is_active]]="FALSE",Table1[[#This Row],[Days_Since_Last_Purchase]]&gt;90),"Churned","Active")</f>
        <v>Churned</v>
      </c>
    </row>
    <row r="1203" spans="1:35" x14ac:dyDescent="0.25">
      <c r="A1203" t="s">
        <v>1269</v>
      </c>
      <c r="B1203" s="1">
        <v>45612</v>
      </c>
      <c r="C1203" t="str">
        <f>TEXT(Table1[[#This Row],[signup_date]],"yyyy")</f>
        <v>2024</v>
      </c>
      <c r="D1203" t="str">
        <f>TEXT(Table1[[#This Row],[signup_date]],"mmm")</f>
        <v>Nov</v>
      </c>
      <c r="E1203" s="3">
        <v>45697</v>
      </c>
      <c r="F1203" s="3">
        <v>45750</v>
      </c>
      <c r="G1203" s="3" t="str">
        <f>TEXT(Table1[[#This Row],[last_purchase_date]],"yyyy")</f>
        <v>2025</v>
      </c>
      <c r="H1203" s="2">
        <f ca="1">IFERROR(TODAY()-Table1[[#This Row],[signup_date]]," - ")</f>
        <v>368</v>
      </c>
      <c r="I1203" s="2">
        <f ca="1">IFERROR(TODAY()-Table1[[#This Row],[last_purchase_date]]," - ")</f>
        <v>230</v>
      </c>
      <c r="J1203" s="2">
        <f ca="1">IFERROR(1/Table1[[#This Row],[Days_Since_Last_Purchase]],0)</f>
        <v>4.3478260869565218E-3</v>
      </c>
      <c r="K1203" s="3" t="str">
        <f t="shared" si="36"/>
        <v>Has Purchased</v>
      </c>
      <c r="L1203">
        <v>7</v>
      </c>
      <c r="M1203">
        <v>465.33</v>
      </c>
      <c r="N1203">
        <v>66.48</v>
      </c>
      <c r="O1203">
        <v>100.18</v>
      </c>
      <c r="P1203" t="s">
        <v>47</v>
      </c>
      <c r="Q1203" t="s">
        <v>60</v>
      </c>
      <c r="R1203" t="s">
        <v>33</v>
      </c>
      <c r="S1203">
        <v>24</v>
      </c>
      <c r="T1203" t="s">
        <v>70</v>
      </c>
      <c r="U1203" t="s">
        <v>90</v>
      </c>
      <c r="V1203" t="s">
        <v>35</v>
      </c>
      <c r="W1203" t="s">
        <v>36</v>
      </c>
      <c r="X1203">
        <v>0</v>
      </c>
      <c r="Y1203">
        <v>0</v>
      </c>
      <c r="Z1203">
        <v>0</v>
      </c>
      <c r="AA1203">
        <v>0</v>
      </c>
      <c r="AB1203">
        <v>2</v>
      </c>
      <c r="AC1203" s="3">
        <v>45858</v>
      </c>
      <c r="AD1203" s="2" t="str">
        <f t="shared" si="37"/>
        <v>Contacted</v>
      </c>
      <c r="AE1203">
        <v>0</v>
      </c>
      <c r="AF1203" t="s">
        <v>73</v>
      </c>
      <c r="AG1203" t="b">
        <v>0</v>
      </c>
      <c r="AH1203" t="b">
        <v>0</v>
      </c>
      <c r="AI1203" t="str">
        <f ca="1">IF(OR(Table1[[#This Row],[is_active]]="FALSE",Table1[[#This Row],[Days_Since_Last_Purchase]]&gt;90),"Churned","Active")</f>
        <v>Churned</v>
      </c>
    </row>
    <row r="1204" spans="1:35" x14ac:dyDescent="0.25">
      <c r="A1204" t="s">
        <v>1270</v>
      </c>
      <c r="B1204" s="1">
        <v>45551</v>
      </c>
      <c r="C1204" t="str">
        <f>TEXT(Table1[[#This Row],[signup_date]],"yyyy")</f>
        <v>2024</v>
      </c>
      <c r="D1204" t="str">
        <f>TEXT(Table1[[#This Row],[signup_date]],"mmm")</f>
        <v>Sep</v>
      </c>
      <c r="E1204" s="3">
        <v>45760</v>
      </c>
      <c r="F1204" s="3">
        <v>45855</v>
      </c>
      <c r="G1204" s="3" t="str">
        <f>TEXT(Table1[[#This Row],[last_purchase_date]],"yyyy")</f>
        <v>2025</v>
      </c>
      <c r="H1204" s="2">
        <f ca="1">IFERROR(TODAY()-Table1[[#This Row],[signup_date]]," - ")</f>
        <v>429</v>
      </c>
      <c r="I1204" s="2">
        <f ca="1">IFERROR(TODAY()-Table1[[#This Row],[last_purchase_date]]," - ")</f>
        <v>125</v>
      </c>
      <c r="J1204" s="2">
        <f ca="1">IFERROR(1/Table1[[#This Row],[Days_Since_Last_Purchase]],0)</f>
        <v>8.0000000000000002E-3</v>
      </c>
      <c r="K1204" s="3" t="str">
        <f t="shared" si="36"/>
        <v>Has Purchased</v>
      </c>
      <c r="L1204">
        <v>3</v>
      </c>
      <c r="M1204">
        <v>177.58</v>
      </c>
      <c r="N1204">
        <v>59.19</v>
      </c>
      <c r="O1204">
        <v>34.56</v>
      </c>
      <c r="P1204" t="s">
        <v>87</v>
      </c>
      <c r="Q1204" t="s">
        <v>62</v>
      </c>
      <c r="R1204" t="s">
        <v>33</v>
      </c>
      <c r="S1204">
        <v>27</v>
      </c>
      <c r="T1204" t="s">
        <v>70</v>
      </c>
      <c r="U1204" t="s">
        <v>50</v>
      </c>
      <c r="V1204" t="s">
        <v>44</v>
      </c>
      <c r="W1204" t="s">
        <v>100</v>
      </c>
      <c r="X1204">
        <v>0</v>
      </c>
      <c r="Y1204">
        <v>0</v>
      </c>
      <c r="Z1204">
        <v>0</v>
      </c>
      <c r="AA1204">
        <v>0</v>
      </c>
      <c r="AB1204">
        <v>0</v>
      </c>
      <c r="AC1204" s="2" t="s">
        <v>2542</v>
      </c>
      <c r="AD1204" s="2" t="str">
        <f t="shared" si="37"/>
        <v>Never Contacted</v>
      </c>
      <c r="AE1204">
        <v>0</v>
      </c>
      <c r="AF1204" t="s">
        <v>73</v>
      </c>
      <c r="AG1204" t="b">
        <v>0</v>
      </c>
      <c r="AH1204" t="b">
        <v>0</v>
      </c>
      <c r="AI1204" t="str">
        <f ca="1">IF(OR(Table1[[#This Row],[is_active]]="FALSE",Table1[[#This Row],[Days_Since_Last_Purchase]]&gt;90),"Churned","Active")</f>
        <v>Churned</v>
      </c>
    </row>
    <row r="1205" spans="1:35" x14ac:dyDescent="0.25">
      <c r="A1205" t="s">
        <v>1271</v>
      </c>
      <c r="B1205" s="1">
        <v>45187</v>
      </c>
      <c r="C1205" t="str">
        <f>TEXT(Table1[[#This Row],[signup_date]],"yyyy")</f>
        <v>2023</v>
      </c>
      <c r="D1205" t="str">
        <f>TEXT(Table1[[#This Row],[signup_date]],"mmm")</f>
        <v>Sep</v>
      </c>
      <c r="E1205" s="3">
        <v>45540</v>
      </c>
      <c r="F1205" s="3">
        <v>45598</v>
      </c>
      <c r="G1205" s="3" t="str">
        <f>TEXT(Table1[[#This Row],[last_purchase_date]],"yyyy")</f>
        <v>2024</v>
      </c>
      <c r="H1205" s="2">
        <f ca="1">IFERROR(TODAY()-Table1[[#This Row],[signup_date]]," - ")</f>
        <v>793</v>
      </c>
      <c r="I1205" s="2">
        <f ca="1">IFERROR(TODAY()-Table1[[#This Row],[last_purchase_date]]," - ")</f>
        <v>382</v>
      </c>
      <c r="J1205" s="2">
        <f ca="1">IFERROR(1/Table1[[#This Row],[Days_Since_Last_Purchase]],0)</f>
        <v>2.617801047120419E-3</v>
      </c>
      <c r="K1205" s="3" t="str">
        <f t="shared" si="36"/>
        <v>Has Purchased</v>
      </c>
      <c r="L1205">
        <v>4</v>
      </c>
      <c r="M1205">
        <v>94.47</v>
      </c>
      <c r="N1205">
        <v>23.62</v>
      </c>
      <c r="O1205">
        <v>31.35</v>
      </c>
      <c r="P1205" t="s">
        <v>87</v>
      </c>
      <c r="Q1205" t="s">
        <v>95</v>
      </c>
      <c r="R1205" t="s">
        <v>33</v>
      </c>
      <c r="S1205">
        <v>0</v>
      </c>
      <c r="T1205" t="s">
        <v>80</v>
      </c>
      <c r="U1205" t="s">
        <v>55</v>
      </c>
      <c r="V1205" t="s">
        <v>67</v>
      </c>
      <c r="W1205" t="s">
        <v>57</v>
      </c>
      <c r="X1205">
        <v>0</v>
      </c>
      <c r="Y1205">
        <v>0</v>
      </c>
      <c r="Z1205">
        <v>0</v>
      </c>
      <c r="AA1205">
        <v>0</v>
      </c>
      <c r="AB1205">
        <v>2</v>
      </c>
      <c r="AC1205" s="2" t="s">
        <v>2542</v>
      </c>
      <c r="AD1205" s="2" t="str">
        <f t="shared" si="37"/>
        <v>Never Contacted</v>
      </c>
      <c r="AE1205">
        <v>5</v>
      </c>
      <c r="AF1205" t="s">
        <v>73</v>
      </c>
      <c r="AG1205" t="b">
        <v>0</v>
      </c>
      <c r="AH1205" t="b">
        <v>0</v>
      </c>
      <c r="AI1205" t="str">
        <f ca="1">IF(OR(Table1[[#This Row],[is_active]]="FALSE",Table1[[#This Row],[Days_Since_Last_Purchase]]&gt;90),"Churned","Active")</f>
        <v>Churned</v>
      </c>
    </row>
    <row r="1206" spans="1:35" x14ac:dyDescent="0.25">
      <c r="A1206" t="s">
        <v>1272</v>
      </c>
      <c r="B1206" s="1">
        <v>44821</v>
      </c>
      <c r="C1206" t="str">
        <f>TEXT(Table1[[#This Row],[signup_date]],"yyyy")</f>
        <v>2022</v>
      </c>
      <c r="D1206" t="str">
        <f>TEXT(Table1[[#This Row],[signup_date]],"mmm")</f>
        <v>Sep</v>
      </c>
      <c r="E1206" s="3">
        <v>44921</v>
      </c>
      <c r="F1206" s="3">
        <v>45914</v>
      </c>
      <c r="G1206" s="3" t="str">
        <f>TEXT(Table1[[#This Row],[last_purchase_date]],"yyyy")</f>
        <v>2025</v>
      </c>
      <c r="H1206" s="2">
        <f ca="1">IFERROR(TODAY()-Table1[[#This Row],[signup_date]]," - ")</f>
        <v>1159</v>
      </c>
      <c r="I1206" s="2">
        <f ca="1">IFERROR(TODAY()-Table1[[#This Row],[last_purchase_date]]," - ")</f>
        <v>66</v>
      </c>
      <c r="J1206" s="2">
        <f ca="1">IFERROR(1/Table1[[#This Row],[Days_Since_Last_Purchase]],0)</f>
        <v>1.5151515151515152E-2</v>
      </c>
      <c r="K1206" s="3" t="str">
        <f t="shared" si="36"/>
        <v>Has Purchased</v>
      </c>
      <c r="L1206">
        <v>5</v>
      </c>
      <c r="M1206">
        <v>4.78</v>
      </c>
      <c r="N1206">
        <v>0.96</v>
      </c>
      <c r="O1206">
        <v>1.56</v>
      </c>
      <c r="P1206" t="s">
        <v>40</v>
      </c>
      <c r="Q1206" t="s">
        <v>69</v>
      </c>
      <c r="R1206" t="s">
        <v>48</v>
      </c>
      <c r="S1206">
        <v>29</v>
      </c>
      <c r="T1206" t="s">
        <v>70</v>
      </c>
      <c r="U1206" t="s">
        <v>35</v>
      </c>
      <c r="V1206" t="s">
        <v>67</v>
      </c>
      <c r="W1206" t="s">
        <v>72</v>
      </c>
      <c r="X1206">
        <v>0</v>
      </c>
      <c r="Y1206">
        <v>0</v>
      </c>
      <c r="Z1206">
        <v>0</v>
      </c>
      <c r="AA1206">
        <v>0</v>
      </c>
      <c r="AB1206">
        <v>2</v>
      </c>
      <c r="AC1206" s="3">
        <v>45054</v>
      </c>
      <c r="AD1206" s="2" t="str">
        <f t="shared" si="37"/>
        <v>Contacted</v>
      </c>
      <c r="AE1206">
        <v>7</v>
      </c>
      <c r="AF1206" t="s">
        <v>38</v>
      </c>
      <c r="AG1206" t="b">
        <v>1</v>
      </c>
      <c r="AH1206" t="b">
        <v>0</v>
      </c>
      <c r="AI1206" t="str">
        <f ca="1">IF(OR(Table1[[#This Row],[is_active]]="FALSE",Table1[[#This Row],[Days_Since_Last_Purchase]]&gt;90),"Churned","Active")</f>
        <v>Active</v>
      </c>
    </row>
    <row r="1207" spans="1:35" x14ac:dyDescent="0.25">
      <c r="A1207" t="s">
        <v>1273</v>
      </c>
      <c r="B1207" s="1">
        <v>45132</v>
      </c>
      <c r="C1207" t="str">
        <f>TEXT(Table1[[#This Row],[signup_date]],"yyyy")</f>
        <v>2023</v>
      </c>
      <c r="D1207" t="str">
        <f>TEXT(Table1[[#This Row],[signup_date]],"mmm")</f>
        <v>Jul</v>
      </c>
      <c r="E1207" s="3">
        <v>45896</v>
      </c>
      <c r="F1207" s="3">
        <v>45942</v>
      </c>
      <c r="G1207" s="3" t="str">
        <f>TEXT(Table1[[#This Row],[last_purchase_date]],"yyyy")</f>
        <v>2025</v>
      </c>
      <c r="H1207" s="2">
        <f ca="1">IFERROR(TODAY()-Table1[[#This Row],[signup_date]]," - ")</f>
        <v>848</v>
      </c>
      <c r="I1207" s="2">
        <f ca="1">IFERROR(TODAY()-Table1[[#This Row],[last_purchase_date]]," - ")</f>
        <v>38</v>
      </c>
      <c r="J1207" s="2">
        <f ca="1">IFERROR(1/Table1[[#This Row],[Days_Since_Last_Purchase]],0)</f>
        <v>2.6315789473684209E-2</v>
      </c>
      <c r="K1207" s="3" t="str">
        <f t="shared" si="36"/>
        <v>Has Purchased</v>
      </c>
      <c r="L1207">
        <v>1</v>
      </c>
      <c r="M1207">
        <v>53.81</v>
      </c>
      <c r="N1207">
        <v>53.81</v>
      </c>
      <c r="O1207">
        <v>40.26</v>
      </c>
      <c r="P1207" t="s">
        <v>40</v>
      </c>
      <c r="Q1207" t="s">
        <v>60</v>
      </c>
      <c r="R1207" t="s">
        <v>33</v>
      </c>
      <c r="S1207">
        <v>16</v>
      </c>
      <c r="T1207" t="s">
        <v>49</v>
      </c>
      <c r="U1207" t="s">
        <v>55</v>
      </c>
      <c r="V1207" t="s">
        <v>63</v>
      </c>
      <c r="W1207" t="s">
        <v>85</v>
      </c>
      <c r="X1207">
        <v>1</v>
      </c>
      <c r="Y1207">
        <v>0</v>
      </c>
      <c r="Z1207">
        <v>0</v>
      </c>
      <c r="AA1207">
        <v>0</v>
      </c>
      <c r="AB1207">
        <v>0</v>
      </c>
      <c r="AC1207" s="3">
        <v>45813</v>
      </c>
      <c r="AD1207" s="2" t="str">
        <f t="shared" si="37"/>
        <v>Contacted</v>
      </c>
      <c r="AE1207">
        <v>8</v>
      </c>
      <c r="AF1207" t="s">
        <v>38</v>
      </c>
      <c r="AG1207" t="b">
        <v>1</v>
      </c>
      <c r="AH1207" t="b">
        <v>0</v>
      </c>
      <c r="AI1207" t="str">
        <f ca="1">IF(OR(Table1[[#This Row],[is_active]]="FALSE",Table1[[#This Row],[Days_Since_Last_Purchase]]&gt;90),"Churned","Active")</f>
        <v>Active</v>
      </c>
    </row>
    <row r="1208" spans="1:35" x14ac:dyDescent="0.25">
      <c r="A1208" t="s">
        <v>1274</v>
      </c>
      <c r="B1208" s="1">
        <v>44977</v>
      </c>
      <c r="C1208" t="str">
        <f>TEXT(Table1[[#This Row],[signup_date]],"yyyy")</f>
        <v>2023</v>
      </c>
      <c r="D1208" t="str">
        <f>TEXT(Table1[[#This Row],[signup_date]],"mmm")</f>
        <v>Feb</v>
      </c>
      <c r="E1208" s="3">
        <v>45737</v>
      </c>
      <c r="F1208" s="3">
        <v>45891</v>
      </c>
      <c r="G1208" s="3" t="str">
        <f>TEXT(Table1[[#This Row],[last_purchase_date]],"yyyy")</f>
        <v>2025</v>
      </c>
      <c r="H1208" s="2">
        <f ca="1">IFERROR(TODAY()-Table1[[#This Row],[signup_date]]," - ")</f>
        <v>1003</v>
      </c>
      <c r="I1208" s="2">
        <f ca="1">IFERROR(TODAY()-Table1[[#This Row],[last_purchase_date]]," - ")</f>
        <v>89</v>
      </c>
      <c r="J1208" s="2">
        <f ca="1">IFERROR(1/Table1[[#This Row],[Days_Since_Last_Purchase]],0)</f>
        <v>1.1235955056179775E-2</v>
      </c>
      <c r="K1208" s="3" t="str">
        <f t="shared" si="36"/>
        <v>Has Purchased</v>
      </c>
      <c r="L1208">
        <v>4</v>
      </c>
      <c r="M1208">
        <v>169.92</v>
      </c>
      <c r="N1208">
        <v>42.48</v>
      </c>
      <c r="O1208">
        <v>28.65</v>
      </c>
      <c r="P1208" t="s">
        <v>65</v>
      </c>
      <c r="Q1208" t="s">
        <v>62</v>
      </c>
      <c r="R1208" t="s">
        <v>33</v>
      </c>
      <c r="S1208">
        <v>44</v>
      </c>
      <c r="T1208" t="s">
        <v>34</v>
      </c>
      <c r="U1208" t="s">
        <v>35</v>
      </c>
      <c r="V1208" t="s">
        <v>63</v>
      </c>
      <c r="W1208" t="s">
        <v>85</v>
      </c>
      <c r="X1208">
        <v>0</v>
      </c>
      <c r="Y1208">
        <v>0</v>
      </c>
      <c r="Z1208">
        <v>0</v>
      </c>
      <c r="AA1208">
        <v>0</v>
      </c>
      <c r="AB1208">
        <v>1</v>
      </c>
      <c r="AC1208" s="2" t="s">
        <v>2542</v>
      </c>
      <c r="AD1208" s="2" t="str">
        <f t="shared" si="37"/>
        <v>Never Contacted</v>
      </c>
      <c r="AE1208">
        <v>0</v>
      </c>
      <c r="AF1208" t="s">
        <v>52</v>
      </c>
      <c r="AG1208" t="b">
        <v>1</v>
      </c>
      <c r="AH1208" t="b">
        <v>0</v>
      </c>
      <c r="AI1208" t="str">
        <f ca="1">IF(OR(Table1[[#This Row],[is_active]]="FALSE",Table1[[#This Row],[Days_Since_Last_Purchase]]&gt;90),"Churned","Active")</f>
        <v>Active</v>
      </c>
    </row>
    <row r="1209" spans="1:35" x14ac:dyDescent="0.25">
      <c r="A1209" t="s">
        <v>1275</v>
      </c>
      <c r="B1209" s="1">
        <v>45077</v>
      </c>
      <c r="C1209" t="str">
        <f>TEXT(Table1[[#This Row],[signup_date]],"yyyy")</f>
        <v>2023</v>
      </c>
      <c r="D1209" t="str">
        <f>TEXT(Table1[[#This Row],[signup_date]],"mmm")</f>
        <v>May</v>
      </c>
      <c r="E1209" s="3">
        <v>45100</v>
      </c>
      <c r="F1209" s="3">
        <v>45532</v>
      </c>
      <c r="G1209" s="3" t="str">
        <f>TEXT(Table1[[#This Row],[last_purchase_date]],"yyyy")</f>
        <v>2024</v>
      </c>
      <c r="H1209" s="2">
        <f ca="1">IFERROR(TODAY()-Table1[[#This Row],[signup_date]]," - ")</f>
        <v>903</v>
      </c>
      <c r="I1209" s="2">
        <f ca="1">IFERROR(TODAY()-Table1[[#This Row],[last_purchase_date]]," - ")</f>
        <v>448</v>
      </c>
      <c r="J1209" s="2">
        <f ca="1">IFERROR(1/Table1[[#This Row],[Days_Since_Last_Purchase]],0)</f>
        <v>2.232142857142857E-3</v>
      </c>
      <c r="K1209" s="3" t="str">
        <f t="shared" si="36"/>
        <v>Has Purchased</v>
      </c>
      <c r="L1209">
        <v>6</v>
      </c>
      <c r="M1209">
        <v>289.01</v>
      </c>
      <c r="N1209">
        <v>48.17</v>
      </c>
      <c r="O1209">
        <v>18.09</v>
      </c>
      <c r="P1209" t="s">
        <v>65</v>
      </c>
      <c r="Q1209" t="s">
        <v>95</v>
      </c>
      <c r="R1209" t="s">
        <v>33</v>
      </c>
      <c r="S1209">
        <v>33</v>
      </c>
      <c r="T1209" t="s">
        <v>34</v>
      </c>
      <c r="U1209" t="s">
        <v>50</v>
      </c>
      <c r="V1209" t="s">
        <v>35</v>
      </c>
      <c r="W1209" t="s">
        <v>45</v>
      </c>
      <c r="X1209">
        <v>0</v>
      </c>
      <c r="Y1209">
        <v>0</v>
      </c>
      <c r="Z1209">
        <v>0</v>
      </c>
      <c r="AA1209">
        <v>3</v>
      </c>
      <c r="AB1209">
        <v>1</v>
      </c>
      <c r="AC1209" s="3">
        <v>45530</v>
      </c>
      <c r="AD1209" s="2" t="str">
        <f t="shared" si="37"/>
        <v>Contacted</v>
      </c>
      <c r="AE1209">
        <v>0</v>
      </c>
      <c r="AF1209" t="s">
        <v>38</v>
      </c>
      <c r="AG1209" t="b">
        <v>1</v>
      </c>
      <c r="AH1209" t="b">
        <v>0</v>
      </c>
      <c r="AI1209" t="str">
        <f ca="1">IF(OR(Table1[[#This Row],[is_active]]="FALSE",Table1[[#This Row],[Days_Since_Last_Purchase]]&gt;90),"Churned","Active")</f>
        <v>Churned</v>
      </c>
    </row>
    <row r="1210" spans="1:35" x14ac:dyDescent="0.25">
      <c r="A1210" t="s">
        <v>1276</v>
      </c>
      <c r="B1210" s="1">
        <v>45127</v>
      </c>
      <c r="C1210" t="str">
        <f>TEXT(Table1[[#This Row],[signup_date]],"yyyy")</f>
        <v>2023</v>
      </c>
      <c r="D1210" t="str">
        <f>TEXT(Table1[[#This Row],[signup_date]],"mmm")</f>
        <v>Jul</v>
      </c>
      <c r="E1210" s="3">
        <v>45219</v>
      </c>
      <c r="F1210" s="3">
        <v>45831</v>
      </c>
      <c r="G1210" s="3" t="str">
        <f>TEXT(Table1[[#This Row],[last_purchase_date]],"yyyy")</f>
        <v>2025</v>
      </c>
      <c r="H1210" s="2">
        <f ca="1">IFERROR(TODAY()-Table1[[#This Row],[signup_date]]," - ")</f>
        <v>853</v>
      </c>
      <c r="I1210" s="2">
        <f ca="1">IFERROR(TODAY()-Table1[[#This Row],[last_purchase_date]]," - ")</f>
        <v>149</v>
      </c>
      <c r="J1210" s="2">
        <f ca="1">IFERROR(1/Table1[[#This Row],[Days_Since_Last_Purchase]],0)</f>
        <v>6.7114093959731542E-3</v>
      </c>
      <c r="K1210" s="3" t="str">
        <f t="shared" si="36"/>
        <v>Has Purchased</v>
      </c>
      <c r="L1210">
        <v>3</v>
      </c>
      <c r="M1210">
        <v>171.19</v>
      </c>
      <c r="N1210">
        <v>57.06</v>
      </c>
      <c r="O1210">
        <v>66.12</v>
      </c>
      <c r="P1210" t="s">
        <v>87</v>
      </c>
      <c r="Q1210" t="s">
        <v>62</v>
      </c>
      <c r="R1210" t="s">
        <v>48</v>
      </c>
      <c r="S1210">
        <v>39</v>
      </c>
      <c r="T1210" t="s">
        <v>34</v>
      </c>
      <c r="U1210" t="s">
        <v>50</v>
      </c>
      <c r="V1210" t="s">
        <v>44</v>
      </c>
      <c r="W1210" t="s">
        <v>100</v>
      </c>
      <c r="X1210">
        <v>1</v>
      </c>
      <c r="Y1210">
        <v>0</v>
      </c>
      <c r="Z1210">
        <v>1</v>
      </c>
      <c r="AA1210">
        <v>0</v>
      </c>
      <c r="AB1210">
        <v>1</v>
      </c>
      <c r="AC1210" s="2" t="s">
        <v>2542</v>
      </c>
      <c r="AD1210" s="2" t="str">
        <f t="shared" si="37"/>
        <v>Never Contacted</v>
      </c>
      <c r="AE1210">
        <v>0</v>
      </c>
      <c r="AF1210" t="s">
        <v>73</v>
      </c>
      <c r="AG1210" t="b">
        <v>0</v>
      </c>
      <c r="AH1210" t="b">
        <v>0</v>
      </c>
      <c r="AI1210" t="str">
        <f ca="1">IF(OR(Table1[[#This Row],[is_active]]="FALSE",Table1[[#This Row],[Days_Since_Last_Purchase]]&gt;90),"Churned","Active")</f>
        <v>Churned</v>
      </c>
    </row>
    <row r="1211" spans="1:35" x14ac:dyDescent="0.25">
      <c r="A1211" t="s">
        <v>1277</v>
      </c>
      <c r="B1211" s="1">
        <v>44421</v>
      </c>
      <c r="C1211" t="str">
        <f>TEXT(Table1[[#This Row],[signup_date]],"yyyy")</f>
        <v>2021</v>
      </c>
      <c r="D1211" t="str">
        <f>TEXT(Table1[[#This Row],[signup_date]],"mmm")</f>
        <v>Aug</v>
      </c>
      <c r="E1211" s="3">
        <v>44987</v>
      </c>
      <c r="F1211" s="3">
        <v>45716</v>
      </c>
      <c r="G1211" s="3" t="str">
        <f>TEXT(Table1[[#This Row],[last_purchase_date]],"yyyy")</f>
        <v>2025</v>
      </c>
      <c r="H1211" s="2">
        <f ca="1">IFERROR(TODAY()-Table1[[#This Row],[signup_date]]," - ")</f>
        <v>1559</v>
      </c>
      <c r="I1211" s="2">
        <f ca="1">IFERROR(TODAY()-Table1[[#This Row],[last_purchase_date]]," - ")</f>
        <v>264</v>
      </c>
      <c r="J1211" s="2">
        <f ca="1">IFERROR(1/Table1[[#This Row],[Days_Since_Last_Purchase]],0)</f>
        <v>3.787878787878788E-3</v>
      </c>
      <c r="K1211" s="3" t="str">
        <f t="shared" si="36"/>
        <v>Has Purchased</v>
      </c>
      <c r="L1211">
        <v>7</v>
      </c>
      <c r="M1211">
        <v>159.61000000000001</v>
      </c>
      <c r="N1211">
        <v>22.8</v>
      </c>
      <c r="O1211">
        <v>0.5</v>
      </c>
      <c r="P1211" t="s">
        <v>87</v>
      </c>
      <c r="Q1211" t="s">
        <v>41</v>
      </c>
      <c r="R1211" t="s">
        <v>48</v>
      </c>
      <c r="S1211">
        <v>29</v>
      </c>
      <c r="T1211" t="s">
        <v>70</v>
      </c>
      <c r="U1211" t="s">
        <v>55</v>
      </c>
      <c r="V1211" t="s">
        <v>67</v>
      </c>
      <c r="W1211" t="s">
        <v>85</v>
      </c>
      <c r="X1211">
        <v>0</v>
      </c>
      <c r="Y1211">
        <v>0</v>
      </c>
      <c r="Z1211">
        <v>1</v>
      </c>
      <c r="AA1211">
        <v>0</v>
      </c>
      <c r="AB1211">
        <v>4</v>
      </c>
      <c r="AC1211" s="3">
        <v>45658</v>
      </c>
      <c r="AD1211" s="2" t="str">
        <f t="shared" si="37"/>
        <v>Contacted</v>
      </c>
      <c r="AE1211">
        <v>8</v>
      </c>
      <c r="AF1211" t="s">
        <v>38</v>
      </c>
      <c r="AG1211" t="b">
        <v>1</v>
      </c>
      <c r="AH1211" t="b">
        <v>0</v>
      </c>
      <c r="AI1211" t="str">
        <f ca="1">IF(OR(Table1[[#This Row],[is_active]]="FALSE",Table1[[#This Row],[Days_Since_Last_Purchase]]&gt;90),"Churned","Active")</f>
        <v>Churned</v>
      </c>
    </row>
    <row r="1212" spans="1:35" x14ac:dyDescent="0.25">
      <c r="A1212" t="s">
        <v>1278</v>
      </c>
      <c r="B1212" s="1">
        <v>44755</v>
      </c>
      <c r="C1212" t="str">
        <f>TEXT(Table1[[#This Row],[signup_date]],"yyyy")</f>
        <v>2022</v>
      </c>
      <c r="D1212" t="str">
        <f>TEXT(Table1[[#This Row],[signup_date]],"mmm")</f>
        <v>Jul</v>
      </c>
      <c r="E1212" s="3">
        <v>45467</v>
      </c>
      <c r="F1212" s="3">
        <v>45644</v>
      </c>
      <c r="G1212" s="3" t="str">
        <f>TEXT(Table1[[#This Row],[last_purchase_date]],"yyyy")</f>
        <v>2024</v>
      </c>
      <c r="H1212" s="2">
        <f ca="1">IFERROR(TODAY()-Table1[[#This Row],[signup_date]]," - ")</f>
        <v>1225</v>
      </c>
      <c r="I1212" s="2">
        <f ca="1">IFERROR(TODAY()-Table1[[#This Row],[last_purchase_date]]," - ")</f>
        <v>336</v>
      </c>
      <c r="J1212" s="2">
        <f ca="1">IFERROR(1/Table1[[#This Row],[Days_Since_Last_Purchase]],0)</f>
        <v>2.976190476190476E-3</v>
      </c>
      <c r="K1212" s="3" t="str">
        <f t="shared" si="36"/>
        <v>Has Purchased</v>
      </c>
      <c r="L1212">
        <v>3</v>
      </c>
      <c r="M1212">
        <v>156.43</v>
      </c>
      <c r="N1212">
        <v>52.14</v>
      </c>
      <c r="O1212">
        <v>17.260000000000002</v>
      </c>
      <c r="P1212" t="s">
        <v>59</v>
      </c>
      <c r="Q1212" t="s">
        <v>76</v>
      </c>
      <c r="R1212" t="s">
        <v>42</v>
      </c>
      <c r="S1212">
        <v>39</v>
      </c>
      <c r="T1212" t="s">
        <v>34</v>
      </c>
      <c r="U1212" t="s">
        <v>82</v>
      </c>
      <c r="V1212" t="s">
        <v>67</v>
      </c>
      <c r="W1212" t="s">
        <v>100</v>
      </c>
      <c r="X1212">
        <v>1</v>
      </c>
      <c r="Y1212">
        <v>0</v>
      </c>
      <c r="Z1212">
        <v>0</v>
      </c>
      <c r="AA1212">
        <v>0</v>
      </c>
      <c r="AB1212">
        <v>1</v>
      </c>
      <c r="AC1212" s="2" t="s">
        <v>2542</v>
      </c>
      <c r="AD1212" s="2" t="str">
        <f t="shared" si="37"/>
        <v>Never Contacted</v>
      </c>
      <c r="AE1212">
        <v>0</v>
      </c>
      <c r="AF1212" t="s">
        <v>38</v>
      </c>
      <c r="AG1212" t="b">
        <v>1</v>
      </c>
      <c r="AH1212" t="b">
        <v>0</v>
      </c>
      <c r="AI1212" t="str">
        <f ca="1">IF(OR(Table1[[#This Row],[is_active]]="FALSE",Table1[[#This Row],[Days_Since_Last_Purchase]]&gt;90),"Churned","Active")</f>
        <v>Churned</v>
      </c>
    </row>
    <row r="1213" spans="1:35" x14ac:dyDescent="0.25">
      <c r="A1213" t="s">
        <v>1279</v>
      </c>
      <c r="B1213" s="1">
        <v>44680</v>
      </c>
      <c r="C1213" t="str">
        <f>TEXT(Table1[[#This Row],[signup_date]],"yyyy")</f>
        <v>2022</v>
      </c>
      <c r="D1213" t="str">
        <f>TEXT(Table1[[#This Row],[signup_date]],"mmm")</f>
        <v>Apr</v>
      </c>
      <c r="E1213" s="3">
        <v>45822</v>
      </c>
      <c r="F1213" s="3">
        <v>45825</v>
      </c>
      <c r="G1213" s="3" t="str">
        <f>TEXT(Table1[[#This Row],[last_purchase_date]],"yyyy")</f>
        <v>2025</v>
      </c>
      <c r="H1213" s="2">
        <f ca="1">IFERROR(TODAY()-Table1[[#This Row],[signup_date]]," - ")</f>
        <v>1300</v>
      </c>
      <c r="I1213" s="2">
        <f ca="1">IFERROR(TODAY()-Table1[[#This Row],[last_purchase_date]]," - ")</f>
        <v>155</v>
      </c>
      <c r="J1213" s="2">
        <f ca="1">IFERROR(1/Table1[[#This Row],[Days_Since_Last_Purchase]],0)</f>
        <v>6.4516129032258064E-3</v>
      </c>
      <c r="K1213" s="3" t="str">
        <f t="shared" si="36"/>
        <v>Has Purchased</v>
      </c>
      <c r="L1213">
        <v>2</v>
      </c>
      <c r="M1213">
        <v>78.69</v>
      </c>
      <c r="N1213">
        <v>39.35</v>
      </c>
      <c r="O1213">
        <v>46.24</v>
      </c>
      <c r="P1213" t="s">
        <v>87</v>
      </c>
      <c r="Q1213" t="s">
        <v>95</v>
      </c>
      <c r="R1213" t="s">
        <v>33</v>
      </c>
      <c r="S1213">
        <v>24</v>
      </c>
      <c r="T1213" t="s">
        <v>70</v>
      </c>
      <c r="U1213" t="s">
        <v>82</v>
      </c>
      <c r="V1213" t="s">
        <v>67</v>
      </c>
      <c r="W1213" t="s">
        <v>72</v>
      </c>
      <c r="X1213">
        <v>0</v>
      </c>
      <c r="Y1213">
        <v>0</v>
      </c>
      <c r="Z1213">
        <v>0</v>
      </c>
      <c r="AA1213">
        <v>0</v>
      </c>
      <c r="AB1213">
        <v>0</v>
      </c>
      <c r="AC1213" s="3">
        <v>44961</v>
      </c>
      <c r="AD1213" s="2" t="str">
        <f t="shared" si="37"/>
        <v>Contacted</v>
      </c>
      <c r="AE1213">
        <v>0</v>
      </c>
      <c r="AF1213" t="s">
        <v>52</v>
      </c>
      <c r="AG1213" t="b">
        <v>0</v>
      </c>
      <c r="AH1213" t="b">
        <v>0</v>
      </c>
      <c r="AI1213" t="str">
        <f ca="1">IF(OR(Table1[[#This Row],[is_active]]="FALSE",Table1[[#This Row],[Days_Since_Last_Purchase]]&gt;90),"Churned","Active")</f>
        <v>Churned</v>
      </c>
    </row>
    <row r="1214" spans="1:35" x14ac:dyDescent="0.25">
      <c r="A1214" t="s">
        <v>1280</v>
      </c>
      <c r="B1214" s="1">
        <v>45359</v>
      </c>
      <c r="C1214" t="str">
        <f>TEXT(Table1[[#This Row],[signup_date]],"yyyy")</f>
        <v>2024</v>
      </c>
      <c r="D1214" t="str">
        <f>TEXT(Table1[[#This Row],[signup_date]],"mmm")</f>
        <v>Mar</v>
      </c>
      <c r="E1214" s="3">
        <v>45369</v>
      </c>
      <c r="F1214" s="3">
        <v>45805</v>
      </c>
      <c r="G1214" s="3" t="str">
        <f>TEXT(Table1[[#This Row],[last_purchase_date]],"yyyy")</f>
        <v>2025</v>
      </c>
      <c r="H1214" s="2">
        <f ca="1">IFERROR(TODAY()-Table1[[#This Row],[signup_date]]," - ")</f>
        <v>621</v>
      </c>
      <c r="I1214" s="2">
        <f ca="1">IFERROR(TODAY()-Table1[[#This Row],[last_purchase_date]]," - ")</f>
        <v>175</v>
      </c>
      <c r="J1214" s="2">
        <f ca="1">IFERROR(1/Table1[[#This Row],[Days_Since_Last_Purchase]],0)</f>
        <v>5.7142857142857143E-3</v>
      </c>
      <c r="K1214" s="3" t="str">
        <f t="shared" si="36"/>
        <v>Has Purchased</v>
      </c>
      <c r="L1214">
        <v>1</v>
      </c>
      <c r="M1214">
        <v>41.96</v>
      </c>
      <c r="N1214">
        <v>41.96</v>
      </c>
      <c r="O1214">
        <v>64.27</v>
      </c>
      <c r="P1214" t="s">
        <v>87</v>
      </c>
      <c r="Q1214" t="s">
        <v>41</v>
      </c>
      <c r="R1214" t="s">
        <v>33</v>
      </c>
      <c r="S1214">
        <v>29</v>
      </c>
      <c r="T1214" t="s">
        <v>70</v>
      </c>
      <c r="U1214" t="s">
        <v>50</v>
      </c>
      <c r="V1214" t="s">
        <v>63</v>
      </c>
      <c r="W1214" t="s">
        <v>100</v>
      </c>
      <c r="X1214">
        <v>0</v>
      </c>
      <c r="Y1214">
        <v>0</v>
      </c>
      <c r="Z1214">
        <v>0</v>
      </c>
      <c r="AA1214">
        <v>0</v>
      </c>
      <c r="AB1214">
        <v>1</v>
      </c>
      <c r="AC1214" s="2" t="s">
        <v>2542</v>
      </c>
      <c r="AD1214" s="2" t="str">
        <f t="shared" si="37"/>
        <v>Never Contacted</v>
      </c>
      <c r="AE1214">
        <v>8</v>
      </c>
      <c r="AF1214" t="s">
        <v>52</v>
      </c>
      <c r="AG1214" t="b">
        <v>1</v>
      </c>
      <c r="AH1214" t="b">
        <v>0</v>
      </c>
      <c r="AI1214" t="str">
        <f ca="1">IF(OR(Table1[[#This Row],[is_active]]="FALSE",Table1[[#This Row],[Days_Since_Last_Purchase]]&gt;90),"Churned","Active")</f>
        <v>Churned</v>
      </c>
    </row>
    <row r="1215" spans="1:35" x14ac:dyDescent="0.25">
      <c r="A1215" t="s">
        <v>1281</v>
      </c>
      <c r="B1215" s="1">
        <v>45625</v>
      </c>
      <c r="C1215" t="str">
        <f>TEXT(Table1[[#This Row],[signup_date]],"yyyy")</f>
        <v>2024</v>
      </c>
      <c r="D1215" t="str">
        <f>TEXT(Table1[[#This Row],[signup_date]],"mmm")</f>
        <v>Nov</v>
      </c>
      <c r="E1215" s="3">
        <v>45628</v>
      </c>
      <c r="F1215" s="3">
        <v>45761</v>
      </c>
      <c r="G1215" s="3" t="str">
        <f>TEXT(Table1[[#This Row],[last_purchase_date]],"yyyy")</f>
        <v>2025</v>
      </c>
      <c r="H1215" s="2">
        <f ca="1">IFERROR(TODAY()-Table1[[#This Row],[signup_date]]," - ")</f>
        <v>355</v>
      </c>
      <c r="I1215" s="2">
        <f ca="1">IFERROR(TODAY()-Table1[[#This Row],[last_purchase_date]]," - ")</f>
        <v>219</v>
      </c>
      <c r="J1215" s="2">
        <f ca="1">IFERROR(1/Table1[[#This Row],[Days_Since_Last_Purchase]],0)</f>
        <v>4.5662100456621002E-3</v>
      </c>
      <c r="K1215" s="3" t="str">
        <f t="shared" si="36"/>
        <v>Has Purchased</v>
      </c>
      <c r="L1215">
        <v>3</v>
      </c>
      <c r="M1215">
        <v>191.35</v>
      </c>
      <c r="N1215">
        <v>63.78</v>
      </c>
      <c r="O1215">
        <v>131.96</v>
      </c>
      <c r="P1215" t="s">
        <v>65</v>
      </c>
      <c r="Q1215" t="s">
        <v>80</v>
      </c>
      <c r="R1215" t="s">
        <v>33</v>
      </c>
      <c r="S1215">
        <v>39</v>
      </c>
      <c r="T1215" t="s">
        <v>34</v>
      </c>
      <c r="U1215" t="s">
        <v>43</v>
      </c>
      <c r="V1215" t="s">
        <v>67</v>
      </c>
      <c r="W1215" t="s">
        <v>45</v>
      </c>
      <c r="X1215">
        <v>0</v>
      </c>
      <c r="Y1215">
        <v>0</v>
      </c>
      <c r="Z1215">
        <v>0</v>
      </c>
      <c r="AA1215">
        <v>0</v>
      </c>
      <c r="AB1215">
        <v>1</v>
      </c>
      <c r="AC1215" s="2" t="s">
        <v>2542</v>
      </c>
      <c r="AD1215" s="2" t="str">
        <f t="shared" si="37"/>
        <v>Never Contacted</v>
      </c>
      <c r="AE1215">
        <v>0</v>
      </c>
      <c r="AF1215" t="s">
        <v>52</v>
      </c>
      <c r="AG1215" t="b">
        <v>1</v>
      </c>
      <c r="AH1215" t="b">
        <v>0</v>
      </c>
      <c r="AI1215" t="str">
        <f ca="1">IF(OR(Table1[[#This Row],[is_active]]="FALSE",Table1[[#This Row],[Days_Since_Last_Purchase]]&gt;90),"Churned","Active")</f>
        <v>Churned</v>
      </c>
    </row>
    <row r="1216" spans="1:35" x14ac:dyDescent="0.25">
      <c r="A1216" t="s">
        <v>1282</v>
      </c>
      <c r="B1216" s="1">
        <v>45393</v>
      </c>
      <c r="C1216" t="str">
        <f>TEXT(Table1[[#This Row],[signup_date]],"yyyy")</f>
        <v>2024</v>
      </c>
      <c r="D1216" t="str">
        <f>TEXT(Table1[[#This Row],[signup_date]],"mmm")</f>
        <v>Apr</v>
      </c>
      <c r="E1216" s="3">
        <v>45636</v>
      </c>
      <c r="F1216" s="3">
        <v>45678</v>
      </c>
      <c r="G1216" s="3" t="str">
        <f>TEXT(Table1[[#This Row],[last_purchase_date]],"yyyy")</f>
        <v>2025</v>
      </c>
      <c r="H1216" s="2">
        <f ca="1">IFERROR(TODAY()-Table1[[#This Row],[signup_date]]," - ")</f>
        <v>587</v>
      </c>
      <c r="I1216" s="2">
        <f ca="1">IFERROR(TODAY()-Table1[[#This Row],[last_purchase_date]]," - ")</f>
        <v>302</v>
      </c>
      <c r="J1216" s="2">
        <f ca="1">IFERROR(1/Table1[[#This Row],[Days_Since_Last_Purchase]],0)</f>
        <v>3.3112582781456954E-3</v>
      </c>
      <c r="K1216" s="3" t="str">
        <f t="shared" si="36"/>
        <v>Has Purchased</v>
      </c>
      <c r="L1216">
        <v>2</v>
      </c>
      <c r="M1216">
        <v>35.14</v>
      </c>
      <c r="N1216">
        <v>17.57</v>
      </c>
      <c r="O1216">
        <v>17.88</v>
      </c>
      <c r="P1216" t="s">
        <v>31</v>
      </c>
      <c r="Q1216" t="s">
        <v>62</v>
      </c>
      <c r="R1216" t="s">
        <v>33</v>
      </c>
      <c r="S1216">
        <v>33</v>
      </c>
      <c r="T1216" t="s">
        <v>34</v>
      </c>
      <c r="U1216" t="s">
        <v>66</v>
      </c>
      <c r="V1216" t="s">
        <v>44</v>
      </c>
      <c r="W1216" t="s">
        <v>35</v>
      </c>
      <c r="X1216">
        <v>0</v>
      </c>
      <c r="Y1216">
        <v>0</v>
      </c>
      <c r="Z1216">
        <v>0</v>
      </c>
      <c r="AA1216">
        <v>0</v>
      </c>
      <c r="AB1216">
        <v>1</v>
      </c>
      <c r="AC1216" s="3">
        <v>45745</v>
      </c>
      <c r="AD1216" s="2" t="str">
        <f t="shared" si="37"/>
        <v>Contacted</v>
      </c>
      <c r="AE1216">
        <v>0</v>
      </c>
      <c r="AF1216" t="s">
        <v>52</v>
      </c>
      <c r="AG1216" t="b">
        <v>1</v>
      </c>
      <c r="AH1216" t="b">
        <v>0</v>
      </c>
      <c r="AI1216" t="str">
        <f ca="1">IF(OR(Table1[[#This Row],[is_active]]="FALSE",Table1[[#This Row],[Days_Since_Last_Purchase]]&gt;90),"Churned","Active")</f>
        <v>Churned</v>
      </c>
    </row>
    <row r="1217" spans="1:35" x14ac:dyDescent="0.25">
      <c r="A1217" t="s">
        <v>1283</v>
      </c>
      <c r="B1217" s="1">
        <v>44417</v>
      </c>
      <c r="C1217" t="str">
        <f>TEXT(Table1[[#This Row],[signup_date]],"yyyy")</f>
        <v>2021</v>
      </c>
      <c r="D1217" t="str">
        <f>TEXT(Table1[[#This Row],[signup_date]],"mmm")</f>
        <v>Aug</v>
      </c>
      <c r="E1217" s="3">
        <v>45399</v>
      </c>
      <c r="F1217" s="3">
        <v>45789</v>
      </c>
      <c r="G1217" s="3" t="str">
        <f>TEXT(Table1[[#This Row],[last_purchase_date]],"yyyy")</f>
        <v>2025</v>
      </c>
      <c r="H1217" s="2">
        <f ca="1">IFERROR(TODAY()-Table1[[#This Row],[signup_date]]," - ")</f>
        <v>1563</v>
      </c>
      <c r="I1217" s="2">
        <f ca="1">IFERROR(TODAY()-Table1[[#This Row],[last_purchase_date]]," - ")</f>
        <v>191</v>
      </c>
      <c r="J1217" s="2">
        <f ca="1">IFERROR(1/Table1[[#This Row],[Days_Since_Last_Purchase]],0)</f>
        <v>5.235602094240838E-3</v>
      </c>
      <c r="K1217" s="3" t="str">
        <f t="shared" si="36"/>
        <v>Has Purchased</v>
      </c>
      <c r="L1217">
        <v>2</v>
      </c>
      <c r="M1217">
        <v>61.32</v>
      </c>
      <c r="N1217">
        <v>30.66</v>
      </c>
      <c r="O1217">
        <v>49.93</v>
      </c>
      <c r="P1217" t="s">
        <v>59</v>
      </c>
      <c r="Q1217" t="s">
        <v>88</v>
      </c>
      <c r="R1217" t="s">
        <v>48</v>
      </c>
      <c r="S1217">
        <v>36</v>
      </c>
      <c r="T1217" t="s">
        <v>34</v>
      </c>
      <c r="U1217" t="s">
        <v>66</v>
      </c>
      <c r="V1217" t="s">
        <v>67</v>
      </c>
      <c r="W1217" t="s">
        <v>96</v>
      </c>
      <c r="X1217">
        <v>0</v>
      </c>
      <c r="Y1217">
        <v>0</v>
      </c>
      <c r="Z1217">
        <v>0</v>
      </c>
      <c r="AA1217">
        <v>0</v>
      </c>
      <c r="AB1217">
        <v>2</v>
      </c>
      <c r="AC1217" s="3">
        <v>44834</v>
      </c>
      <c r="AD1217" s="2" t="str">
        <f t="shared" si="37"/>
        <v>Contacted</v>
      </c>
      <c r="AE1217">
        <v>0</v>
      </c>
      <c r="AF1217" t="s">
        <v>52</v>
      </c>
      <c r="AG1217" t="b">
        <v>1</v>
      </c>
      <c r="AH1217" t="b">
        <v>1</v>
      </c>
      <c r="AI1217" t="str">
        <f ca="1">IF(OR(Table1[[#This Row],[is_active]]="FALSE",Table1[[#This Row],[Days_Since_Last_Purchase]]&gt;90),"Churned","Active")</f>
        <v>Churned</v>
      </c>
    </row>
    <row r="1218" spans="1:35" x14ac:dyDescent="0.25">
      <c r="A1218" t="s">
        <v>1284</v>
      </c>
      <c r="B1218" s="1">
        <v>44958</v>
      </c>
      <c r="C1218" t="str">
        <f>TEXT(Table1[[#This Row],[signup_date]],"yyyy")</f>
        <v>2023</v>
      </c>
      <c r="D1218" t="str">
        <f>TEXT(Table1[[#This Row],[signup_date]],"mmm")</f>
        <v>Feb</v>
      </c>
      <c r="E1218" s="3">
        <v>45158</v>
      </c>
      <c r="F1218" s="3">
        <v>45875</v>
      </c>
      <c r="G1218" s="3" t="str">
        <f>TEXT(Table1[[#This Row],[last_purchase_date]],"yyyy")</f>
        <v>2025</v>
      </c>
      <c r="H1218" s="2">
        <f ca="1">IFERROR(TODAY()-Table1[[#This Row],[signup_date]]," - ")</f>
        <v>1022</v>
      </c>
      <c r="I1218" s="2">
        <f ca="1">IFERROR(TODAY()-Table1[[#This Row],[last_purchase_date]]," - ")</f>
        <v>105</v>
      </c>
      <c r="J1218" s="2">
        <f ca="1">IFERROR(1/Table1[[#This Row],[Days_Since_Last_Purchase]],0)</f>
        <v>9.5238095238095247E-3</v>
      </c>
      <c r="K1218" s="3" t="str">
        <f t="shared" ref="K1218:K1281" si="38">IF(E1218="-","Never Purchase","Has Purchased")</f>
        <v>Has Purchased</v>
      </c>
      <c r="L1218">
        <v>4</v>
      </c>
      <c r="M1218">
        <v>295.27999999999997</v>
      </c>
      <c r="N1218">
        <v>73.819999999999993</v>
      </c>
      <c r="O1218">
        <v>140.82</v>
      </c>
      <c r="P1218" t="s">
        <v>40</v>
      </c>
      <c r="Q1218" t="s">
        <v>62</v>
      </c>
      <c r="R1218" t="s">
        <v>42</v>
      </c>
      <c r="S1218">
        <v>28</v>
      </c>
      <c r="T1218" t="s">
        <v>70</v>
      </c>
      <c r="U1218" t="s">
        <v>66</v>
      </c>
      <c r="V1218" t="s">
        <v>56</v>
      </c>
      <c r="W1218" t="s">
        <v>51</v>
      </c>
      <c r="X1218">
        <v>0</v>
      </c>
      <c r="Y1218">
        <v>0</v>
      </c>
      <c r="Z1218">
        <v>2</v>
      </c>
      <c r="AA1218">
        <v>0</v>
      </c>
      <c r="AB1218">
        <v>1</v>
      </c>
      <c r="AC1218" s="3">
        <v>45689</v>
      </c>
      <c r="AD1218" s="2" t="str">
        <f t="shared" si="37"/>
        <v>Contacted</v>
      </c>
      <c r="AE1218">
        <v>3</v>
      </c>
      <c r="AF1218" t="s">
        <v>73</v>
      </c>
      <c r="AG1218" t="b">
        <v>1</v>
      </c>
      <c r="AH1218" t="b">
        <v>0</v>
      </c>
      <c r="AI1218" t="str">
        <f ca="1">IF(OR(Table1[[#This Row],[is_active]]="FALSE",Table1[[#This Row],[Days_Since_Last_Purchase]]&gt;90),"Churned","Active")</f>
        <v>Churned</v>
      </c>
    </row>
    <row r="1219" spans="1:35" x14ac:dyDescent="0.25">
      <c r="A1219" t="s">
        <v>1285</v>
      </c>
      <c r="B1219" s="1">
        <v>43995</v>
      </c>
      <c r="C1219" t="str">
        <f>TEXT(Table1[[#This Row],[signup_date]],"yyyy")</f>
        <v>2020</v>
      </c>
      <c r="D1219" t="str">
        <f>TEXT(Table1[[#This Row],[signup_date]],"mmm")</f>
        <v>Jun</v>
      </c>
      <c r="E1219" s="3">
        <v>44809</v>
      </c>
      <c r="F1219" s="3">
        <v>45359</v>
      </c>
      <c r="G1219" s="3" t="str">
        <f>TEXT(Table1[[#This Row],[last_purchase_date]],"yyyy")</f>
        <v>2024</v>
      </c>
      <c r="H1219" s="2">
        <f ca="1">IFERROR(TODAY()-Table1[[#This Row],[signup_date]]," - ")</f>
        <v>1985</v>
      </c>
      <c r="I1219" s="2">
        <f ca="1">IFERROR(TODAY()-Table1[[#This Row],[last_purchase_date]]," - ")</f>
        <v>621</v>
      </c>
      <c r="J1219" s="2">
        <f ca="1">IFERROR(1/Table1[[#This Row],[Days_Since_Last_Purchase]],0)</f>
        <v>1.6103059581320451E-3</v>
      </c>
      <c r="K1219" s="3" t="str">
        <f t="shared" si="38"/>
        <v>Has Purchased</v>
      </c>
      <c r="L1219">
        <v>4</v>
      </c>
      <c r="M1219">
        <v>98.48</v>
      </c>
      <c r="N1219">
        <v>24.62</v>
      </c>
      <c r="O1219">
        <v>17.73</v>
      </c>
      <c r="P1219" t="s">
        <v>59</v>
      </c>
      <c r="Q1219" t="s">
        <v>41</v>
      </c>
      <c r="R1219" t="s">
        <v>48</v>
      </c>
      <c r="S1219">
        <v>44</v>
      </c>
      <c r="T1219" t="s">
        <v>34</v>
      </c>
      <c r="U1219" t="s">
        <v>35</v>
      </c>
      <c r="V1219" t="s">
        <v>56</v>
      </c>
      <c r="W1219" t="s">
        <v>96</v>
      </c>
      <c r="X1219">
        <v>0</v>
      </c>
      <c r="Y1219">
        <v>0</v>
      </c>
      <c r="Z1219">
        <v>0</v>
      </c>
      <c r="AA1219">
        <v>0</v>
      </c>
      <c r="AB1219">
        <v>2</v>
      </c>
      <c r="AC1219" s="3">
        <v>44159</v>
      </c>
      <c r="AD1219" s="2" t="str">
        <f t="shared" ref="AD1219:AD1282" si="39">IF(AC1219="-","Never Contacted","Contacted")</f>
        <v>Contacted</v>
      </c>
      <c r="AE1219">
        <v>0</v>
      </c>
      <c r="AF1219" t="s">
        <v>73</v>
      </c>
      <c r="AG1219" t="b">
        <v>0</v>
      </c>
      <c r="AH1219" t="b">
        <v>1</v>
      </c>
      <c r="AI1219" t="str">
        <f ca="1">IF(OR(Table1[[#This Row],[is_active]]="FALSE",Table1[[#This Row],[Days_Since_Last_Purchase]]&gt;90),"Churned","Active")</f>
        <v>Churned</v>
      </c>
    </row>
    <row r="1220" spans="1:35" x14ac:dyDescent="0.25">
      <c r="A1220" t="s">
        <v>1286</v>
      </c>
      <c r="B1220" s="1">
        <v>43924</v>
      </c>
      <c r="C1220" t="str">
        <f>TEXT(Table1[[#This Row],[signup_date]],"yyyy")</f>
        <v>2020</v>
      </c>
      <c r="D1220" t="str">
        <f>TEXT(Table1[[#This Row],[signup_date]],"mmm")</f>
        <v>Apr</v>
      </c>
      <c r="E1220" s="3">
        <v>45530</v>
      </c>
      <c r="F1220" s="3">
        <v>45741</v>
      </c>
      <c r="G1220" s="3" t="str">
        <f>TEXT(Table1[[#This Row],[last_purchase_date]],"yyyy")</f>
        <v>2025</v>
      </c>
      <c r="H1220" s="2">
        <f ca="1">IFERROR(TODAY()-Table1[[#This Row],[signup_date]]," - ")</f>
        <v>2056</v>
      </c>
      <c r="I1220" s="2">
        <f ca="1">IFERROR(TODAY()-Table1[[#This Row],[last_purchase_date]]," - ")</f>
        <v>239</v>
      </c>
      <c r="J1220" s="2">
        <f ca="1">IFERROR(1/Table1[[#This Row],[Days_Since_Last_Purchase]],0)</f>
        <v>4.1841004184100415E-3</v>
      </c>
      <c r="K1220" s="3" t="str">
        <f t="shared" si="38"/>
        <v>Has Purchased</v>
      </c>
      <c r="L1220">
        <v>4</v>
      </c>
      <c r="M1220">
        <v>281.25</v>
      </c>
      <c r="N1220">
        <v>70.31</v>
      </c>
      <c r="O1220">
        <v>64.19</v>
      </c>
      <c r="P1220" t="s">
        <v>65</v>
      </c>
      <c r="Q1220" t="s">
        <v>54</v>
      </c>
      <c r="R1220" t="s">
        <v>33</v>
      </c>
      <c r="S1220">
        <v>39</v>
      </c>
      <c r="T1220" t="s">
        <v>34</v>
      </c>
      <c r="U1220" t="s">
        <v>50</v>
      </c>
      <c r="V1220" t="s">
        <v>67</v>
      </c>
      <c r="W1220" t="s">
        <v>45</v>
      </c>
      <c r="X1220">
        <v>0</v>
      </c>
      <c r="Y1220">
        <v>0</v>
      </c>
      <c r="Z1220">
        <v>0</v>
      </c>
      <c r="AA1220">
        <v>1</v>
      </c>
      <c r="AB1220">
        <v>3</v>
      </c>
      <c r="AC1220" s="3">
        <v>44810</v>
      </c>
      <c r="AD1220" s="2" t="str">
        <f t="shared" si="39"/>
        <v>Contacted</v>
      </c>
      <c r="AE1220">
        <v>6</v>
      </c>
      <c r="AF1220" t="s">
        <v>38</v>
      </c>
      <c r="AG1220" t="b">
        <v>1</v>
      </c>
      <c r="AH1220" t="b">
        <v>0</v>
      </c>
      <c r="AI1220" t="str">
        <f ca="1">IF(OR(Table1[[#This Row],[is_active]]="FALSE",Table1[[#This Row],[Days_Since_Last_Purchase]]&gt;90),"Churned","Active")</f>
        <v>Churned</v>
      </c>
    </row>
    <row r="1221" spans="1:35" x14ac:dyDescent="0.25">
      <c r="A1221" t="s">
        <v>1287</v>
      </c>
      <c r="B1221" s="1">
        <v>45641</v>
      </c>
      <c r="C1221" t="str">
        <f>TEXT(Table1[[#This Row],[signup_date]],"yyyy")</f>
        <v>2024</v>
      </c>
      <c r="D1221" t="str">
        <f>TEXT(Table1[[#This Row],[signup_date]],"mmm")</f>
        <v>Dec</v>
      </c>
      <c r="E1221" s="3">
        <v>45799</v>
      </c>
      <c r="F1221" s="3">
        <v>45878</v>
      </c>
      <c r="G1221" s="3" t="str">
        <f>TEXT(Table1[[#This Row],[last_purchase_date]],"yyyy")</f>
        <v>2025</v>
      </c>
      <c r="H1221" s="2">
        <f ca="1">IFERROR(TODAY()-Table1[[#This Row],[signup_date]]," - ")</f>
        <v>339</v>
      </c>
      <c r="I1221" s="2">
        <f ca="1">IFERROR(TODAY()-Table1[[#This Row],[last_purchase_date]]," - ")</f>
        <v>102</v>
      </c>
      <c r="J1221" s="2">
        <f ca="1">IFERROR(1/Table1[[#This Row],[Days_Since_Last_Purchase]],0)</f>
        <v>9.8039215686274508E-3</v>
      </c>
      <c r="K1221" s="3" t="str">
        <f t="shared" si="38"/>
        <v>Has Purchased</v>
      </c>
      <c r="L1221">
        <v>4</v>
      </c>
      <c r="M1221">
        <v>246.61</v>
      </c>
      <c r="N1221">
        <v>61.65</v>
      </c>
      <c r="O1221">
        <v>10.95</v>
      </c>
      <c r="P1221" t="s">
        <v>31</v>
      </c>
      <c r="Q1221" t="s">
        <v>95</v>
      </c>
      <c r="R1221" t="s">
        <v>48</v>
      </c>
      <c r="S1221">
        <v>32</v>
      </c>
      <c r="T1221" t="s">
        <v>34</v>
      </c>
      <c r="U1221" t="s">
        <v>82</v>
      </c>
      <c r="V1221" t="s">
        <v>56</v>
      </c>
      <c r="W1221" t="s">
        <v>51</v>
      </c>
      <c r="X1221">
        <v>0</v>
      </c>
      <c r="Y1221">
        <v>0</v>
      </c>
      <c r="Z1221">
        <v>0</v>
      </c>
      <c r="AA1221">
        <v>0</v>
      </c>
      <c r="AB1221">
        <v>2</v>
      </c>
      <c r="AC1221" s="2" t="s">
        <v>2542</v>
      </c>
      <c r="AD1221" s="2" t="str">
        <f t="shared" si="39"/>
        <v>Never Contacted</v>
      </c>
      <c r="AE1221">
        <v>8</v>
      </c>
      <c r="AF1221" t="s">
        <v>38</v>
      </c>
      <c r="AG1221" t="b">
        <v>1</v>
      </c>
      <c r="AH1221" t="b">
        <v>1</v>
      </c>
      <c r="AI1221" t="str">
        <f ca="1">IF(OR(Table1[[#This Row],[is_active]]="FALSE",Table1[[#This Row],[Days_Since_Last_Purchase]]&gt;90),"Churned","Active")</f>
        <v>Churned</v>
      </c>
    </row>
    <row r="1222" spans="1:35" x14ac:dyDescent="0.25">
      <c r="A1222" t="s">
        <v>1288</v>
      </c>
      <c r="B1222" s="1">
        <v>44571</v>
      </c>
      <c r="C1222" t="str">
        <f>TEXT(Table1[[#This Row],[signup_date]],"yyyy")</f>
        <v>2022</v>
      </c>
      <c r="D1222" t="str">
        <f>TEXT(Table1[[#This Row],[signup_date]],"mmm")</f>
        <v>Jan</v>
      </c>
      <c r="E1222" s="3">
        <v>45925</v>
      </c>
      <c r="F1222" s="3">
        <v>45935</v>
      </c>
      <c r="G1222" s="3" t="str">
        <f>TEXT(Table1[[#This Row],[last_purchase_date]],"yyyy")</f>
        <v>2025</v>
      </c>
      <c r="H1222" s="2">
        <f ca="1">IFERROR(TODAY()-Table1[[#This Row],[signup_date]]," - ")</f>
        <v>1409</v>
      </c>
      <c r="I1222" s="2">
        <f ca="1">IFERROR(TODAY()-Table1[[#This Row],[last_purchase_date]]," - ")</f>
        <v>45</v>
      </c>
      <c r="J1222" s="2">
        <f ca="1">IFERROR(1/Table1[[#This Row],[Days_Since_Last_Purchase]],0)</f>
        <v>2.2222222222222223E-2</v>
      </c>
      <c r="K1222" s="3" t="str">
        <f t="shared" si="38"/>
        <v>Has Purchased</v>
      </c>
      <c r="L1222">
        <v>1</v>
      </c>
      <c r="M1222">
        <v>43.56</v>
      </c>
      <c r="N1222">
        <v>43.56</v>
      </c>
      <c r="O1222">
        <v>28.41</v>
      </c>
      <c r="P1222" t="s">
        <v>47</v>
      </c>
      <c r="Q1222" t="s">
        <v>60</v>
      </c>
      <c r="R1222" t="s">
        <v>48</v>
      </c>
      <c r="S1222">
        <v>23</v>
      </c>
      <c r="T1222" t="s">
        <v>70</v>
      </c>
      <c r="U1222" t="s">
        <v>66</v>
      </c>
      <c r="V1222" t="s">
        <v>63</v>
      </c>
      <c r="W1222" t="s">
        <v>100</v>
      </c>
      <c r="X1222">
        <v>0</v>
      </c>
      <c r="Y1222">
        <v>0</v>
      </c>
      <c r="Z1222">
        <v>0</v>
      </c>
      <c r="AA1222">
        <v>0</v>
      </c>
      <c r="AB1222">
        <v>0</v>
      </c>
      <c r="AC1222" s="3">
        <v>45245</v>
      </c>
      <c r="AD1222" s="2" t="str">
        <f t="shared" si="39"/>
        <v>Contacted</v>
      </c>
      <c r="AE1222">
        <v>0</v>
      </c>
      <c r="AF1222" t="s">
        <v>38</v>
      </c>
      <c r="AG1222" t="b">
        <v>1</v>
      </c>
      <c r="AH1222" t="b">
        <v>0</v>
      </c>
      <c r="AI1222" t="str">
        <f ca="1">IF(OR(Table1[[#This Row],[is_active]]="FALSE",Table1[[#This Row],[Days_Since_Last_Purchase]]&gt;90),"Churned","Active")</f>
        <v>Active</v>
      </c>
    </row>
    <row r="1223" spans="1:35" x14ac:dyDescent="0.25">
      <c r="A1223" t="s">
        <v>1289</v>
      </c>
      <c r="B1223" s="1">
        <v>44066</v>
      </c>
      <c r="C1223" t="str">
        <f>TEXT(Table1[[#This Row],[signup_date]],"yyyy")</f>
        <v>2020</v>
      </c>
      <c r="D1223" t="str">
        <f>TEXT(Table1[[#This Row],[signup_date]],"mmm")</f>
        <v>Aug</v>
      </c>
      <c r="E1223" s="3" t="s">
        <v>2542</v>
      </c>
      <c r="F1223" s="3" t="s">
        <v>2542</v>
      </c>
      <c r="G1223" s="3" t="str">
        <f>TEXT(Table1[[#This Row],[last_purchase_date]],"yyyy")</f>
        <v>-</v>
      </c>
      <c r="H1223" s="2">
        <f ca="1">IFERROR(TODAY()-Table1[[#This Row],[signup_date]]," - ")</f>
        <v>1914</v>
      </c>
      <c r="I1223" s="2" t="str">
        <f ca="1">IFERROR(TODAY()-Table1[[#This Row],[last_purchase_date]]," - ")</f>
        <v xml:space="preserve"> - </v>
      </c>
      <c r="J1223" s="2">
        <f ca="1">IFERROR(1/Table1[[#This Row],[Days_Since_Last_Purchase]],0)</f>
        <v>0</v>
      </c>
      <c r="K1223" s="3" t="str">
        <f t="shared" si="38"/>
        <v>Never Purchase</v>
      </c>
      <c r="L1223">
        <v>0</v>
      </c>
      <c r="M1223">
        <v>0</v>
      </c>
      <c r="N1223">
        <v>0</v>
      </c>
      <c r="O1223">
        <v>0</v>
      </c>
      <c r="P1223" t="s">
        <v>31</v>
      </c>
      <c r="Q1223" t="s">
        <v>54</v>
      </c>
      <c r="R1223" t="s">
        <v>42</v>
      </c>
      <c r="S1223">
        <v>32</v>
      </c>
      <c r="T1223" t="s">
        <v>34</v>
      </c>
      <c r="U1223" t="s">
        <v>43</v>
      </c>
      <c r="V1223" t="s">
        <v>35</v>
      </c>
      <c r="W1223" t="s">
        <v>72</v>
      </c>
      <c r="X1223">
        <v>1</v>
      </c>
      <c r="Y1223">
        <v>0</v>
      </c>
      <c r="Z1223">
        <v>0</v>
      </c>
      <c r="AA1223">
        <v>0</v>
      </c>
      <c r="AB1223">
        <v>0</v>
      </c>
      <c r="AC1223" s="3">
        <v>44291</v>
      </c>
      <c r="AD1223" s="2" t="str">
        <f t="shared" si="39"/>
        <v>Contacted</v>
      </c>
      <c r="AE1223">
        <v>0</v>
      </c>
      <c r="AF1223" t="s">
        <v>38</v>
      </c>
      <c r="AG1223" t="b">
        <v>1</v>
      </c>
      <c r="AH1223" t="b">
        <v>1</v>
      </c>
      <c r="AI1223" t="str">
        <f ca="1">IF(OR(Table1[[#This Row],[is_active]]="FALSE",Table1[[#This Row],[Days_Since_Last_Purchase]]&gt;90),"Churned","Active")</f>
        <v>Churned</v>
      </c>
    </row>
    <row r="1224" spans="1:35" x14ac:dyDescent="0.25">
      <c r="A1224" t="s">
        <v>1290</v>
      </c>
      <c r="B1224" s="1">
        <v>44980</v>
      </c>
      <c r="C1224" t="str">
        <f>TEXT(Table1[[#This Row],[signup_date]],"yyyy")</f>
        <v>2023</v>
      </c>
      <c r="D1224" t="str">
        <f>TEXT(Table1[[#This Row],[signup_date]],"mmm")</f>
        <v>Feb</v>
      </c>
      <c r="E1224" s="3">
        <v>45203</v>
      </c>
      <c r="F1224" s="3">
        <v>45720</v>
      </c>
      <c r="G1224" s="3" t="str">
        <f>TEXT(Table1[[#This Row],[last_purchase_date]],"yyyy")</f>
        <v>2025</v>
      </c>
      <c r="H1224" s="2">
        <f ca="1">IFERROR(TODAY()-Table1[[#This Row],[signup_date]]," - ")</f>
        <v>1000</v>
      </c>
      <c r="I1224" s="2">
        <f ca="1">IFERROR(TODAY()-Table1[[#This Row],[last_purchase_date]]," - ")</f>
        <v>260</v>
      </c>
      <c r="J1224" s="2">
        <f ca="1">IFERROR(1/Table1[[#This Row],[Days_Since_Last_Purchase]],0)</f>
        <v>3.8461538461538464E-3</v>
      </c>
      <c r="K1224" s="3" t="str">
        <f t="shared" si="38"/>
        <v>Has Purchased</v>
      </c>
      <c r="L1224">
        <v>5</v>
      </c>
      <c r="M1224">
        <v>264.52</v>
      </c>
      <c r="N1224">
        <v>52.9</v>
      </c>
      <c r="O1224">
        <v>36.61</v>
      </c>
      <c r="P1224" t="s">
        <v>59</v>
      </c>
      <c r="Q1224" t="s">
        <v>69</v>
      </c>
      <c r="R1224" t="s">
        <v>48</v>
      </c>
      <c r="S1224">
        <v>35</v>
      </c>
      <c r="T1224" t="s">
        <v>34</v>
      </c>
      <c r="U1224" t="s">
        <v>50</v>
      </c>
      <c r="V1224" t="s">
        <v>63</v>
      </c>
      <c r="W1224" t="s">
        <v>51</v>
      </c>
      <c r="X1224">
        <v>0</v>
      </c>
      <c r="Y1224">
        <v>0</v>
      </c>
      <c r="Z1224">
        <v>1</v>
      </c>
      <c r="AA1224">
        <v>0</v>
      </c>
      <c r="AB1224">
        <v>1</v>
      </c>
      <c r="AC1224" s="2" t="s">
        <v>2542</v>
      </c>
      <c r="AD1224" s="2" t="str">
        <f t="shared" si="39"/>
        <v>Never Contacted</v>
      </c>
      <c r="AE1224">
        <v>0</v>
      </c>
      <c r="AF1224" t="s">
        <v>52</v>
      </c>
      <c r="AG1224" t="b">
        <v>1</v>
      </c>
      <c r="AH1224" t="b">
        <v>1</v>
      </c>
      <c r="AI1224" t="str">
        <f ca="1">IF(OR(Table1[[#This Row],[is_active]]="FALSE",Table1[[#This Row],[Days_Since_Last_Purchase]]&gt;90),"Churned","Active")</f>
        <v>Churned</v>
      </c>
    </row>
    <row r="1225" spans="1:35" x14ac:dyDescent="0.25">
      <c r="A1225" t="s">
        <v>1291</v>
      </c>
      <c r="B1225" s="1">
        <v>44884</v>
      </c>
      <c r="C1225" t="str">
        <f>TEXT(Table1[[#This Row],[signup_date]],"yyyy")</f>
        <v>2022</v>
      </c>
      <c r="D1225" t="str">
        <f>TEXT(Table1[[#This Row],[signup_date]],"mmm")</f>
        <v>Nov</v>
      </c>
      <c r="E1225" s="3">
        <v>45522</v>
      </c>
      <c r="F1225" s="3">
        <v>45582</v>
      </c>
      <c r="G1225" s="3" t="str">
        <f>TEXT(Table1[[#This Row],[last_purchase_date]],"yyyy")</f>
        <v>2024</v>
      </c>
      <c r="H1225" s="2">
        <f ca="1">IFERROR(TODAY()-Table1[[#This Row],[signup_date]]," - ")</f>
        <v>1096</v>
      </c>
      <c r="I1225" s="2">
        <f ca="1">IFERROR(TODAY()-Table1[[#This Row],[last_purchase_date]]," - ")</f>
        <v>398</v>
      </c>
      <c r="J1225" s="2">
        <f ca="1">IFERROR(1/Table1[[#This Row],[Days_Since_Last_Purchase]],0)</f>
        <v>2.5125628140703518E-3</v>
      </c>
      <c r="K1225" s="3" t="str">
        <f t="shared" si="38"/>
        <v>Has Purchased</v>
      </c>
      <c r="L1225">
        <v>1</v>
      </c>
      <c r="M1225">
        <v>91.44</v>
      </c>
      <c r="N1225">
        <v>91.44</v>
      </c>
      <c r="O1225">
        <v>37.799999999999997</v>
      </c>
      <c r="P1225" t="s">
        <v>87</v>
      </c>
      <c r="Q1225" t="s">
        <v>41</v>
      </c>
      <c r="R1225" t="s">
        <v>48</v>
      </c>
      <c r="S1225">
        <v>38</v>
      </c>
      <c r="T1225" t="s">
        <v>34</v>
      </c>
      <c r="U1225" t="s">
        <v>66</v>
      </c>
      <c r="V1225" t="s">
        <v>63</v>
      </c>
      <c r="W1225" t="s">
        <v>51</v>
      </c>
      <c r="X1225">
        <v>1</v>
      </c>
      <c r="Y1225">
        <v>0</v>
      </c>
      <c r="Z1225">
        <v>0</v>
      </c>
      <c r="AA1225">
        <v>0</v>
      </c>
      <c r="AB1225">
        <v>0</v>
      </c>
      <c r="AC1225" s="3">
        <v>45667</v>
      </c>
      <c r="AD1225" s="2" t="str">
        <f t="shared" si="39"/>
        <v>Contacted</v>
      </c>
      <c r="AE1225">
        <v>0</v>
      </c>
      <c r="AF1225" t="s">
        <v>73</v>
      </c>
      <c r="AG1225" t="b">
        <v>1</v>
      </c>
      <c r="AH1225" t="b">
        <v>1</v>
      </c>
      <c r="AI1225" t="str">
        <f ca="1">IF(OR(Table1[[#This Row],[is_active]]="FALSE",Table1[[#This Row],[Days_Since_Last_Purchase]]&gt;90),"Churned","Active")</f>
        <v>Churned</v>
      </c>
    </row>
    <row r="1226" spans="1:35" x14ac:dyDescent="0.25">
      <c r="A1226" t="s">
        <v>1292</v>
      </c>
      <c r="B1226" s="1">
        <v>45157</v>
      </c>
      <c r="C1226" t="str">
        <f>TEXT(Table1[[#This Row],[signup_date]],"yyyy")</f>
        <v>2023</v>
      </c>
      <c r="D1226" t="str">
        <f>TEXT(Table1[[#This Row],[signup_date]],"mmm")</f>
        <v>Aug</v>
      </c>
      <c r="E1226" s="3">
        <v>45454</v>
      </c>
      <c r="F1226" s="3">
        <v>45940</v>
      </c>
      <c r="G1226" s="3" t="str">
        <f>TEXT(Table1[[#This Row],[last_purchase_date]],"yyyy")</f>
        <v>2025</v>
      </c>
      <c r="H1226" s="2">
        <f ca="1">IFERROR(TODAY()-Table1[[#This Row],[signup_date]]," - ")</f>
        <v>823</v>
      </c>
      <c r="I1226" s="2">
        <f ca="1">IFERROR(TODAY()-Table1[[#This Row],[last_purchase_date]]," - ")</f>
        <v>40</v>
      </c>
      <c r="J1226" s="2">
        <f ca="1">IFERROR(1/Table1[[#This Row],[Days_Since_Last_Purchase]],0)</f>
        <v>2.5000000000000001E-2</v>
      </c>
      <c r="K1226" s="3" t="str">
        <f t="shared" si="38"/>
        <v>Has Purchased</v>
      </c>
      <c r="L1226">
        <v>3</v>
      </c>
      <c r="M1226">
        <v>140.78</v>
      </c>
      <c r="N1226">
        <v>46.93</v>
      </c>
      <c r="O1226">
        <v>12.63</v>
      </c>
      <c r="P1226" t="s">
        <v>87</v>
      </c>
      <c r="Q1226" t="s">
        <v>69</v>
      </c>
      <c r="R1226" t="s">
        <v>48</v>
      </c>
      <c r="S1226">
        <v>45</v>
      </c>
      <c r="T1226" t="s">
        <v>34</v>
      </c>
      <c r="U1226" t="s">
        <v>82</v>
      </c>
      <c r="V1226" t="s">
        <v>67</v>
      </c>
      <c r="W1226" t="s">
        <v>51</v>
      </c>
      <c r="X1226">
        <v>0</v>
      </c>
      <c r="Y1226">
        <v>1</v>
      </c>
      <c r="Z1226">
        <v>1</v>
      </c>
      <c r="AA1226">
        <v>1</v>
      </c>
      <c r="AB1226">
        <v>0</v>
      </c>
      <c r="AC1226" s="3">
        <v>45822</v>
      </c>
      <c r="AD1226" s="2" t="str">
        <f t="shared" si="39"/>
        <v>Contacted</v>
      </c>
      <c r="AE1226">
        <v>0</v>
      </c>
      <c r="AF1226" t="s">
        <v>38</v>
      </c>
      <c r="AG1226" t="b">
        <v>1</v>
      </c>
      <c r="AH1226" t="b">
        <v>1</v>
      </c>
      <c r="AI1226" t="str">
        <f ca="1">IF(OR(Table1[[#This Row],[is_active]]="FALSE",Table1[[#This Row],[Days_Since_Last_Purchase]]&gt;90),"Churned","Active")</f>
        <v>Active</v>
      </c>
    </row>
    <row r="1227" spans="1:35" x14ac:dyDescent="0.25">
      <c r="A1227" t="s">
        <v>1293</v>
      </c>
      <c r="B1227" s="1">
        <v>44412</v>
      </c>
      <c r="C1227" t="str">
        <f>TEXT(Table1[[#This Row],[signup_date]],"yyyy")</f>
        <v>2021</v>
      </c>
      <c r="D1227" t="str">
        <f>TEXT(Table1[[#This Row],[signup_date]],"mmm")</f>
        <v>Aug</v>
      </c>
      <c r="E1227" s="3">
        <v>45157</v>
      </c>
      <c r="F1227" s="3">
        <v>45528</v>
      </c>
      <c r="G1227" s="3" t="str">
        <f>TEXT(Table1[[#This Row],[last_purchase_date]],"yyyy")</f>
        <v>2024</v>
      </c>
      <c r="H1227" s="2">
        <f ca="1">IFERROR(TODAY()-Table1[[#This Row],[signup_date]]," - ")</f>
        <v>1568</v>
      </c>
      <c r="I1227" s="2">
        <f ca="1">IFERROR(TODAY()-Table1[[#This Row],[last_purchase_date]]," - ")</f>
        <v>452</v>
      </c>
      <c r="J1227" s="2">
        <f ca="1">IFERROR(1/Table1[[#This Row],[Days_Since_Last_Purchase]],0)</f>
        <v>2.2123893805309734E-3</v>
      </c>
      <c r="K1227" s="3" t="str">
        <f t="shared" si="38"/>
        <v>Has Purchased</v>
      </c>
      <c r="L1227">
        <v>4</v>
      </c>
      <c r="M1227">
        <v>151.11000000000001</v>
      </c>
      <c r="N1227">
        <v>37.78</v>
      </c>
      <c r="O1227">
        <v>75.2</v>
      </c>
      <c r="P1227" t="s">
        <v>59</v>
      </c>
      <c r="Q1227" t="s">
        <v>62</v>
      </c>
      <c r="R1227" t="s">
        <v>33</v>
      </c>
      <c r="S1227">
        <v>26</v>
      </c>
      <c r="T1227" t="s">
        <v>70</v>
      </c>
      <c r="U1227" t="s">
        <v>43</v>
      </c>
      <c r="V1227" t="s">
        <v>63</v>
      </c>
      <c r="W1227" t="s">
        <v>85</v>
      </c>
      <c r="X1227">
        <v>0</v>
      </c>
      <c r="Y1227">
        <v>0</v>
      </c>
      <c r="Z1227">
        <v>1</v>
      </c>
      <c r="AA1227">
        <v>0</v>
      </c>
      <c r="AB1227">
        <v>2</v>
      </c>
      <c r="AC1227" s="3">
        <v>45051</v>
      </c>
      <c r="AD1227" s="2" t="str">
        <f t="shared" si="39"/>
        <v>Contacted</v>
      </c>
      <c r="AE1227">
        <v>0</v>
      </c>
      <c r="AF1227" t="s">
        <v>73</v>
      </c>
      <c r="AG1227" t="b">
        <v>1</v>
      </c>
      <c r="AH1227" t="b">
        <v>0</v>
      </c>
      <c r="AI1227" t="str">
        <f ca="1">IF(OR(Table1[[#This Row],[is_active]]="FALSE",Table1[[#This Row],[Days_Since_Last_Purchase]]&gt;90),"Churned","Active")</f>
        <v>Churned</v>
      </c>
    </row>
    <row r="1228" spans="1:35" x14ac:dyDescent="0.25">
      <c r="A1228" t="s">
        <v>1294</v>
      </c>
      <c r="B1228" s="1">
        <v>44859</v>
      </c>
      <c r="C1228" t="str">
        <f>TEXT(Table1[[#This Row],[signup_date]],"yyyy")</f>
        <v>2022</v>
      </c>
      <c r="D1228" t="str">
        <f>TEXT(Table1[[#This Row],[signup_date]],"mmm")</f>
        <v>Oct</v>
      </c>
      <c r="E1228" s="3">
        <v>45310</v>
      </c>
      <c r="F1228" s="3">
        <v>45687</v>
      </c>
      <c r="G1228" s="3" t="str">
        <f>TEXT(Table1[[#This Row],[last_purchase_date]],"yyyy")</f>
        <v>2025</v>
      </c>
      <c r="H1228" s="2">
        <f ca="1">IFERROR(TODAY()-Table1[[#This Row],[signup_date]]," - ")</f>
        <v>1121</v>
      </c>
      <c r="I1228" s="2">
        <f ca="1">IFERROR(TODAY()-Table1[[#This Row],[last_purchase_date]]," - ")</f>
        <v>293</v>
      </c>
      <c r="J1228" s="2">
        <f ca="1">IFERROR(1/Table1[[#This Row],[Days_Since_Last_Purchase]],0)</f>
        <v>3.4129692832764505E-3</v>
      </c>
      <c r="K1228" s="3" t="str">
        <f t="shared" si="38"/>
        <v>Has Purchased</v>
      </c>
      <c r="L1228">
        <v>7</v>
      </c>
      <c r="M1228">
        <v>639.12</v>
      </c>
      <c r="N1228">
        <v>91.3</v>
      </c>
      <c r="O1228">
        <v>114.43</v>
      </c>
      <c r="P1228" t="s">
        <v>59</v>
      </c>
      <c r="Q1228" t="s">
        <v>54</v>
      </c>
      <c r="R1228" t="s">
        <v>48</v>
      </c>
      <c r="S1228">
        <v>45</v>
      </c>
      <c r="T1228" t="s">
        <v>34</v>
      </c>
      <c r="U1228" t="s">
        <v>50</v>
      </c>
      <c r="V1228" t="s">
        <v>44</v>
      </c>
      <c r="W1228" t="s">
        <v>51</v>
      </c>
      <c r="X1228">
        <v>0</v>
      </c>
      <c r="Y1228">
        <v>0</v>
      </c>
      <c r="Z1228">
        <v>0</v>
      </c>
      <c r="AA1228">
        <v>0</v>
      </c>
      <c r="AB1228">
        <v>1</v>
      </c>
      <c r="AC1228" s="3">
        <v>45607</v>
      </c>
      <c r="AD1228" s="2" t="str">
        <f t="shared" si="39"/>
        <v>Contacted</v>
      </c>
      <c r="AE1228">
        <v>5</v>
      </c>
      <c r="AF1228" t="s">
        <v>38</v>
      </c>
      <c r="AG1228" t="b">
        <v>0</v>
      </c>
      <c r="AH1228" t="b">
        <v>0</v>
      </c>
      <c r="AI1228" t="str">
        <f ca="1">IF(OR(Table1[[#This Row],[is_active]]="FALSE",Table1[[#This Row],[Days_Since_Last_Purchase]]&gt;90),"Churned","Active")</f>
        <v>Churned</v>
      </c>
    </row>
    <row r="1229" spans="1:35" x14ac:dyDescent="0.25">
      <c r="A1229" t="s">
        <v>1295</v>
      </c>
      <c r="B1229" s="1">
        <v>45177</v>
      </c>
      <c r="C1229" t="str">
        <f>TEXT(Table1[[#This Row],[signup_date]],"yyyy")</f>
        <v>2023</v>
      </c>
      <c r="D1229" t="str">
        <f>TEXT(Table1[[#This Row],[signup_date]],"mmm")</f>
        <v>Sep</v>
      </c>
      <c r="E1229" s="3">
        <v>45890</v>
      </c>
      <c r="F1229" s="3">
        <v>45938</v>
      </c>
      <c r="G1229" s="3" t="str">
        <f>TEXT(Table1[[#This Row],[last_purchase_date]],"yyyy")</f>
        <v>2025</v>
      </c>
      <c r="H1229" s="2">
        <f ca="1">IFERROR(TODAY()-Table1[[#This Row],[signup_date]]," - ")</f>
        <v>803</v>
      </c>
      <c r="I1229" s="2">
        <f ca="1">IFERROR(TODAY()-Table1[[#This Row],[last_purchase_date]]," - ")</f>
        <v>42</v>
      </c>
      <c r="J1229" s="2">
        <f ca="1">IFERROR(1/Table1[[#This Row],[Days_Since_Last_Purchase]],0)</f>
        <v>2.3809523809523808E-2</v>
      </c>
      <c r="K1229" s="3" t="str">
        <f t="shared" si="38"/>
        <v>Has Purchased</v>
      </c>
      <c r="L1229">
        <v>5</v>
      </c>
      <c r="M1229">
        <v>434.75</v>
      </c>
      <c r="N1229">
        <v>86.95</v>
      </c>
      <c r="O1229">
        <v>28.97</v>
      </c>
      <c r="P1229" t="s">
        <v>47</v>
      </c>
      <c r="Q1229" t="s">
        <v>41</v>
      </c>
      <c r="R1229" t="s">
        <v>33</v>
      </c>
      <c r="S1229">
        <v>16</v>
      </c>
      <c r="T1229" t="s">
        <v>49</v>
      </c>
      <c r="U1229" t="s">
        <v>55</v>
      </c>
      <c r="V1229" t="s">
        <v>56</v>
      </c>
      <c r="W1229" t="s">
        <v>57</v>
      </c>
      <c r="X1229">
        <v>0</v>
      </c>
      <c r="Y1229">
        <v>1</v>
      </c>
      <c r="Z1229">
        <v>1</v>
      </c>
      <c r="AA1229">
        <v>0</v>
      </c>
      <c r="AB1229">
        <v>1</v>
      </c>
      <c r="AC1229" s="3">
        <v>45897</v>
      </c>
      <c r="AD1229" s="2" t="str">
        <f t="shared" si="39"/>
        <v>Contacted</v>
      </c>
      <c r="AE1229">
        <v>0</v>
      </c>
      <c r="AF1229" t="s">
        <v>52</v>
      </c>
      <c r="AG1229" t="b">
        <v>1</v>
      </c>
      <c r="AH1229" t="b">
        <v>1</v>
      </c>
      <c r="AI1229" t="str">
        <f ca="1">IF(OR(Table1[[#This Row],[is_active]]="FALSE",Table1[[#This Row],[Days_Since_Last_Purchase]]&gt;90),"Churned","Active")</f>
        <v>Active</v>
      </c>
    </row>
    <row r="1230" spans="1:35" x14ac:dyDescent="0.25">
      <c r="A1230" t="s">
        <v>1296</v>
      </c>
      <c r="B1230" s="1">
        <v>45461</v>
      </c>
      <c r="C1230" t="str">
        <f>TEXT(Table1[[#This Row],[signup_date]],"yyyy")</f>
        <v>2024</v>
      </c>
      <c r="D1230" t="str">
        <f>TEXT(Table1[[#This Row],[signup_date]],"mmm")</f>
        <v>Jun</v>
      </c>
      <c r="E1230" s="3">
        <v>45464</v>
      </c>
      <c r="F1230" s="3">
        <v>45636</v>
      </c>
      <c r="G1230" s="3" t="str">
        <f>TEXT(Table1[[#This Row],[last_purchase_date]],"yyyy")</f>
        <v>2024</v>
      </c>
      <c r="H1230" s="2">
        <f ca="1">IFERROR(TODAY()-Table1[[#This Row],[signup_date]]," - ")</f>
        <v>519</v>
      </c>
      <c r="I1230" s="2">
        <f ca="1">IFERROR(TODAY()-Table1[[#This Row],[last_purchase_date]]," - ")</f>
        <v>344</v>
      </c>
      <c r="J1230" s="2">
        <f ca="1">IFERROR(1/Table1[[#This Row],[Days_Since_Last_Purchase]],0)</f>
        <v>2.9069767441860465E-3</v>
      </c>
      <c r="K1230" s="3" t="str">
        <f t="shared" si="38"/>
        <v>Has Purchased</v>
      </c>
      <c r="L1230">
        <v>2</v>
      </c>
      <c r="M1230">
        <v>87.75</v>
      </c>
      <c r="N1230">
        <v>43.88</v>
      </c>
      <c r="O1230">
        <v>55.57</v>
      </c>
      <c r="P1230" t="s">
        <v>31</v>
      </c>
      <c r="Q1230" t="s">
        <v>32</v>
      </c>
      <c r="R1230" t="s">
        <v>42</v>
      </c>
      <c r="S1230">
        <v>24</v>
      </c>
      <c r="T1230" t="s">
        <v>70</v>
      </c>
      <c r="U1230" t="s">
        <v>43</v>
      </c>
      <c r="V1230" t="s">
        <v>56</v>
      </c>
      <c r="W1230" t="s">
        <v>51</v>
      </c>
      <c r="X1230">
        <v>0</v>
      </c>
      <c r="Y1230">
        <v>0</v>
      </c>
      <c r="Z1230">
        <v>0</v>
      </c>
      <c r="AA1230">
        <v>0</v>
      </c>
      <c r="AB1230">
        <v>0</v>
      </c>
      <c r="AC1230" s="2" t="s">
        <v>2542</v>
      </c>
      <c r="AD1230" s="2" t="str">
        <f t="shared" si="39"/>
        <v>Never Contacted</v>
      </c>
      <c r="AE1230">
        <v>7</v>
      </c>
      <c r="AF1230" t="s">
        <v>52</v>
      </c>
      <c r="AG1230" t="b">
        <v>1</v>
      </c>
      <c r="AH1230" t="b">
        <v>0</v>
      </c>
      <c r="AI1230" t="str">
        <f ca="1">IF(OR(Table1[[#This Row],[is_active]]="FALSE",Table1[[#This Row],[Days_Since_Last_Purchase]]&gt;90),"Churned","Active")</f>
        <v>Churned</v>
      </c>
    </row>
    <row r="1231" spans="1:35" x14ac:dyDescent="0.25">
      <c r="A1231" t="s">
        <v>1297</v>
      </c>
      <c r="B1231" s="1">
        <v>45591</v>
      </c>
      <c r="C1231" t="str">
        <f>TEXT(Table1[[#This Row],[signup_date]],"yyyy")</f>
        <v>2024</v>
      </c>
      <c r="D1231" t="str">
        <f>TEXT(Table1[[#This Row],[signup_date]],"mmm")</f>
        <v>Oct</v>
      </c>
      <c r="E1231" s="3">
        <v>45797</v>
      </c>
      <c r="F1231" s="3">
        <v>45913</v>
      </c>
      <c r="G1231" s="3" t="str">
        <f>TEXT(Table1[[#This Row],[last_purchase_date]],"yyyy")</f>
        <v>2025</v>
      </c>
      <c r="H1231" s="2">
        <f ca="1">IFERROR(TODAY()-Table1[[#This Row],[signup_date]]," - ")</f>
        <v>389</v>
      </c>
      <c r="I1231" s="2">
        <f ca="1">IFERROR(TODAY()-Table1[[#This Row],[last_purchase_date]]," - ")</f>
        <v>67</v>
      </c>
      <c r="J1231" s="2">
        <f ca="1">IFERROR(1/Table1[[#This Row],[Days_Since_Last_Purchase]],0)</f>
        <v>1.4925373134328358E-2</v>
      </c>
      <c r="K1231" s="3" t="str">
        <f t="shared" si="38"/>
        <v>Has Purchased</v>
      </c>
      <c r="L1231">
        <v>2</v>
      </c>
      <c r="M1231">
        <v>104.85</v>
      </c>
      <c r="N1231">
        <v>52.43</v>
      </c>
      <c r="O1231">
        <v>0</v>
      </c>
      <c r="P1231" t="s">
        <v>31</v>
      </c>
      <c r="Q1231" t="s">
        <v>69</v>
      </c>
      <c r="R1231" t="s">
        <v>48</v>
      </c>
      <c r="S1231">
        <v>38</v>
      </c>
      <c r="T1231" t="s">
        <v>34</v>
      </c>
      <c r="U1231" t="s">
        <v>55</v>
      </c>
      <c r="V1231" t="s">
        <v>63</v>
      </c>
      <c r="W1231" t="s">
        <v>51</v>
      </c>
      <c r="X1231">
        <v>0</v>
      </c>
      <c r="Y1231">
        <v>1</v>
      </c>
      <c r="Z1231">
        <v>0</v>
      </c>
      <c r="AA1231">
        <v>1</v>
      </c>
      <c r="AB1231">
        <v>1</v>
      </c>
      <c r="AC1231" s="3">
        <v>45602</v>
      </c>
      <c r="AD1231" s="2" t="str">
        <f t="shared" si="39"/>
        <v>Contacted</v>
      </c>
      <c r="AE1231">
        <v>0</v>
      </c>
      <c r="AF1231" t="s">
        <v>38</v>
      </c>
      <c r="AG1231" t="b">
        <v>0</v>
      </c>
      <c r="AH1231" t="b">
        <v>0</v>
      </c>
      <c r="AI1231" t="str">
        <f ca="1">IF(OR(Table1[[#This Row],[is_active]]="FALSE",Table1[[#This Row],[Days_Since_Last_Purchase]]&gt;90),"Churned","Active")</f>
        <v>Active</v>
      </c>
    </row>
    <row r="1232" spans="1:35" x14ac:dyDescent="0.25">
      <c r="A1232" t="s">
        <v>1298</v>
      </c>
      <c r="B1232" s="1">
        <v>44921</v>
      </c>
      <c r="C1232" t="str">
        <f>TEXT(Table1[[#This Row],[signup_date]],"yyyy")</f>
        <v>2022</v>
      </c>
      <c r="D1232" t="str">
        <f>TEXT(Table1[[#This Row],[signup_date]],"mmm")</f>
        <v>Dec</v>
      </c>
      <c r="E1232" s="3">
        <v>45805</v>
      </c>
      <c r="F1232" s="3">
        <v>45856</v>
      </c>
      <c r="G1232" s="3" t="str">
        <f>TEXT(Table1[[#This Row],[last_purchase_date]],"yyyy")</f>
        <v>2025</v>
      </c>
      <c r="H1232" s="2">
        <f ca="1">IFERROR(TODAY()-Table1[[#This Row],[signup_date]]," - ")</f>
        <v>1059</v>
      </c>
      <c r="I1232" s="2">
        <f ca="1">IFERROR(TODAY()-Table1[[#This Row],[last_purchase_date]]," - ")</f>
        <v>124</v>
      </c>
      <c r="J1232" s="2">
        <f ca="1">IFERROR(1/Table1[[#This Row],[Days_Since_Last_Purchase]],0)</f>
        <v>8.0645161290322578E-3</v>
      </c>
      <c r="K1232" s="3" t="str">
        <f t="shared" si="38"/>
        <v>Has Purchased</v>
      </c>
      <c r="L1232">
        <v>5</v>
      </c>
      <c r="M1232">
        <v>316.83999999999997</v>
      </c>
      <c r="N1232">
        <v>63.37</v>
      </c>
      <c r="O1232">
        <v>69.819999999999993</v>
      </c>
      <c r="P1232" t="s">
        <v>47</v>
      </c>
      <c r="Q1232" t="s">
        <v>104</v>
      </c>
      <c r="R1232" t="s">
        <v>48</v>
      </c>
      <c r="S1232">
        <v>51</v>
      </c>
      <c r="T1232" t="s">
        <v>34</v>
      </c>
      <c r="U1232" t="s">
        <v>43</v>
      </c>
      <c r="V1232" t="s">
        <v>67</v>
      </c>
      <c r="W1232" t="s">
        <v>36</v>
      </c>
      <c r="X1232">
        <v>0</v>
      </c>
      <c r="Y1232">
        <v>0</v>
      </c>
      <c r="Z1232">
        <v>0</v>
      </c>
      <c r="AA1232">
        <v>0</v>
      </c>
      <c r="AB1232">
        <v>3</v>
      </c>
      <c r="AC1232" s="3">
        <v>45309</v>
      </c>
      <c r="AD1232" s="2" t="str">
        <f t="shared" si="39"/>
        <v>Contacted</v>
      </c>
      <c r="AE1232">
        <v>3</v>
      </c>
      <c r="AF1232" t="s">
        <v>73</v>
      </c>
      <c r="AG1232" t="b">
        <v>1</v>
      </c>
      <c r="AH1232" t="b">
        <v>1</v>
      </c>
      <c r="AI1232" t="str">
        <f ca="1">IF(OR(Table1[[#This Row],[is_active]]="FALSE",Table1[[#This Row],[Days_Since_Last_Purchase]]&gt;90),"Churned","Active")</f>
        <v>Churned</v>
      </c>
    </row>
    <row r="1233" spans="1:35" x14ac:dyDescent="0.25">
      <c r="A1233" t="s">
        <v>1299</v>
      </c>
      <c r="B1233" s="1">
        <v>44462</v>
      </c>
      <c r="C1233" t="str">
        <f>TEXT(Table1[[#This Row],[signup_date]],"yyyy")</f>
        <v>2021</v>
      </c>
      <c r="D1233" t="str">
        <f>TEXT(Table1[[#This Row],[signup_date]],"mmm")</f>
        <v>Sep</v>
      </c>
      <c r="E1233" s="3">
        <v>45102</v>
      </c>
      <c r="F1233" s="3">
        <v>45194</v>
      </c>
      <c r="G1233" s="3" t="str">
        <f>TEXT(Table1[[#This Row],[last_purchase_date]],"yyyy")</f>
        <v>2023</v>
      </c>
      <c r="H1233" s="2">
        <f ca="1">IFERROR(TODAY()-Table1[[#This Row],[signup_date]]," - ")</f>
        <v>1518</v>
      </c>
      <c r="I1233" s="2">
        <f ca="1">IFERROR(TODAY()-Table1[[#This Row],[last_purchase_date]]," - ")</f>
        <v>786</v>
      </c>
      <c r="J1233" s="2">
        <f ca="1">IFERROR(1/Table1[[#This Row],[Days_Since_Last_Purchase]],0)</f>
        <v>1.2722646310432571E-3</v>
      </c>
      <c r="K1233" s="3" t="str">
        <f t="shared" si="38"/>
        <v>Has Purchased</v>
      </c>
      <c r="L1233">
        <v>1</v>
      </c>
      <c r="M1233">
        <v>32.08</v>
      </c>
      <c r="N1233">
        <v>32.08</v>
      </c>
      <c r="O1233">
        <v>18.690000000000001</v>
      </c>
      <c r="P1233" t="s">
        <v>87</v>
      </c>
      <c r="Q1233" t="s">
        <v>76</v>
      </c>
      <c r="R1233" t="s">
        <v>48</v>
      </c>
      <c r="S1233">
        <v>65</v>
      </c>
      <c r="T1233" t="s">
        <v>216</v>
      </c>
      <c r="U1233" t="s">
        <v>43</v>
      </c>
      <c r="V1233" t="s">
        <v>44</v>
      </c>
      <c r="W1233" t="s">
        <v>36</v>
      </c>
      <c r="X1233">
        <v>1</v>
      </c>
      <c r="Y1233">
        <v>0</v>
      </c>
      <c r="Z1233">
        <v>0</v>
      </c>
      <c r="AA1233">
        <v>0</v>
      </c>
      <c r="AB1233">
        <v>1</v>
      </c>
      <c r="AC1233" s="3">
        <v>44483</v>
      </c>
      <c r="AD1233" s="2" t="str">
        <f t="shared" si="39"/>
        <v>Contacted</v>
      </c>
      <c r="AE1233">
        <v>6</v>
      </c>
      <c r="AF1233" t="s">
        <v>73</v>
      </c>
      <c r="AG1233" t="b">
        <v>0</v>
      </c>
      <c r="AH1233" t="b">
        <v>0</v>
      </c>
      <c r="AI1233" t="str">
        <f ca="1">IF(OR(Table1[[#This Row],[is_active]]="FALSE",Table1[[#This Row],[Days_Since_Last_Purchase]]&gt;90),"Churned","Active")</f>
        <v>Churned</v>
      </c>
    </row>
    <row r="1234" spans="1:35" x14ac:dyDescent="0.25">
      <c r="A1234" t="s">
        <v>1300</v>
      </c>
      <c r="B1234" s="1">
        <v>44320</v>
      </c>
      <c r="C1234" t="str">
        <f>TEXT(Table1[[#This Row],[signup_date]],"yyyy")</f>
        <v>2021</v>
      </c>
      <c r="D1234" t="str">
        <f>TEXT(Table1[[#This Row],[signup_date]],"mmm")</f>
        <v>May</v>
      </c>
      <c r="E1234" s="3">
        <v>45406</v>
      </c>
      <c r="F1234" s="3">
        <v>45540</v>
      </c>
      <c r="G1234" s="3" t="str">
        <f>TEXT(Table1[[#This Row],[last_purchase_date]],"yyyy")</f>
        <v>2024</v>
      </c>
      <c r="H1234" s="2">
        <f ca="1">IFERROR(TODAY()-Table1[[#This Row],[signup_date]]," - ")</f>
        <v>1660</v>
      </c>
      <c r="I1234" s="2">
        <f ca="1">IFERROR(TODAY()-Table1[[#This Row],[last_purchase_date]]," - ")</f>
        <v>440</v>
      </c>
      <c r="J1234" s="2">
        <f ca="1">IFERROR(1/Table1[[#This Row],[Days_Since_Last_Purchase]],0)</f>
        <v>2.2727272727272726E-3</v>
      </c>
      <c r="K1234" s="3" t="str">
        <f t="shared" si="38"/>
        <v>Has Purchased</v>
      </c>
      <c r="L1234">
        <v>5</v>
      </c>
      <c r="M1234">
        <v>147.13999999999999</v>
      </c>
      <c r="N1234">
        <v>29.43</v>
      </c>
      <c r="O1234">
        <v>20.78</v>
      </c>
      <c r="P1234" t="s">
        <v>47</v>
      </c>
      <c r="Q1234" t="s">
        <v>41</v>
      </c>
      <c r="R1234" t="s">
        <v>48</v>
      </c>
      <c r="S1234">
        <v>42</v>
      </c>
      <c r="T1234" t="s">
        <v>34</v>
      </c>
      <c r="U1234" t="s">
        <v>90</v>
      </c>
      <c r="V1234" t="s">
        <v>35</v>
      </c>
      <c r="W1234" t="s">
        <v>85</v>
      </c>
      <c r="X1234">
        <v>0</v>
      </c>
      <c r="Y1234">
        <v>1</v>
      </c>
      <c r="Z1234">
        <v>1</v>
      </c>
      <c r="AA1234">
        <v>1</v>
      </c>
      <c r="AB1234">
        <v>1</v>
      </c>
      <c r="AC1234" s="3">
        <v>45271</v>
      </c>
      <c r="AD1234" s="2" t="str">
        <f t="shared" si="39"/>
        <v>Contacted</v>
      </c>
      <c r="AE1234">
        <v>0</v>
      </c>
      <c r="AF1234" t="s">
        <v>38</v>
      </c>
      <c r="AG1234" t="b">
        <v>1</v>
      </c>
      <c r="AH1234" t="b">
        <v>0</v>
      </c>
      <c r="AI1234" t="str">
        <f ca="1">IF(OR(Table1[[#This Row],[is_active]]="FALSE",Table1[[#This Row],[Days_Since_Last_Purchase]]&gt;90),"Churned","Active")</f>
        <v>Churned</v>
      </c>
    </row>
    <row r="1235" spans="1:35" x14ac:dyDescent="0.25">
      <c r="A1235" t="s">
        <v>1301</v>
      </c>
      <c r="B1235" s="1">
        <v>45421</v>
      </c>
      <c r="C1235" t="str">
        <f>TEXT(Table1[[#This Row],[signup_date]],"yyyy")</f>
        <v>2024</v>
      </c>
      <c r="D1235" t="str">
        <f>TEXT(Table1[[#This Row],[signup_date]],"mmm")</f>
        <v>May</v>
      </c>
      <c r="E1235" s="3">
        <v>45515</v>
      </c>
      <c r="F1235" s="3">
        <v>45861</v>
      </c>
      <c r="G1235" s="3" t="str">
        <f>TEXT(Table1[[#This Row],[last_purchase_date]],"yyyy")</f>
        <v>2025</v>
      </c>
      <c r="H1235" s="2">
        <f ca="1">IFERROR(TODAY()-Table1[[#This Row],[signup_date]]," - ")</f>
        <v>559</v>
      </c>
      <c r="I1235" s="2">
        <f ca="1">IFERROR(TODAY()-Table1[[#This Row],[last_purchase_date]]," - ")</f>
        <v>119</v>
      </c>
      <c r="J1235" s="2">
        <f ca="1">IFERROR(1/Table1[[#This Row],[Days_Since_Last_Purchase]],0)</f>
        <v>8.4033613445378148E-3</v>
      </c>
      <c r="K1235" s="3" t="str">
        <f t="shared" si="38"/>
        <v>Has Purchased</v>
      </c>
      <c r="L1235">
        <v>1</v>
      </c>
      <c r="M1235">
        <v>42.36</v>
      </c>
      <c r="N1235">
        <v>42.36</v>
      </c>
      <c r="O1235">
        <v>45.19</v>
      </c>
      <c r="P1235" t="s">
        <v>59</v>
      </c>
      <c r="Q1235" t="s">
        <v>104</v>
      </c>
      <c r="R1235" t="s">
        <v>42</v>
      </c>
      <c r="S1235">
        <v>45</v>
      </c>
      <c r="T1235" t="s">
        <v>34</v>
      </c>
      <c r="U1235" t="s">
        <v>55</v>
      </c>
      <c r="V1235" t="s">
        <v>63</v>
      </c>
      <c r="W1235" t="s">
        <v>45</v>
      </c>
      <c r="X1235">
        <v>1</v>
      </c>
      <c r="Y1235">
        <v>0</v>
      </c>
      <c r="Z1235">
        <v>0</v>
      </c>
      <c r="AA1235">
        <v>0</v>
      </c>
      <c r="AB1235">
        <v>0</v>
      </c>
      <c r="AC1235" s="3">
        <v>45879</v>
      </c>
      <c r="AD1235" s="2" t="str">
        <f t="shared" si="39"/>
        <v>Contacted</v>
      </c>
      <c r="AE1235">
        <v>0</v>
      </c>
      <c r="AF1235" t="s">
        <v>52</v>
      </c>
      <c r="AG1235" t="b">
        <v>0</v>
      </c>
      <c r="AH1235" t="b">
        <v>1</v>
      </c>
      <c r="AI1235" t="str">
        <f ca="1">IF(OR(Table1[[#This Row],[is_active]]="FALSE",Table1[[#This Row],[Days_Since_Last_Purchase]]&gt;90),"Churned","Active")</f>
        <v>Churned</v>
      </c>
    </row>
    <row r="1236" spans="1:35" x14ac:dyDescent="0.25">
      <c r="A1236" t="s">
        <v>1302</v>
      </c>
      <c r="B1236" s="1">
        <v>45503</v>
      </c>
      <c r="C1236" t="str">
        <f>TEXT(Table1[[#This Row],[signup_date]],"yyyy")</f>
        <v>2024</v>
      </c>
      <c r="D1236" t="str">
        <f>TEXT(Table1[[#This Row],[signup_date]],"mmm")</f>
        <v>Jul</v>
      </c>
      <c r="E1236" s="3">
        <v>45715</v>
      </c>
      <c r="F1236" s="3">
        <v>45723</v>
      </c>
      <c r="G1236" s="3" t="str">
        <f>TEXT(Table1[[#This Row],[last_purchase_date]],"yyyy")</f>
        <v>2025</v>
      </c>
      <c r="H1236" s="2">
        <f ca="1">IFERROR(TODAY()-Table1[[#This Row],[signup_date]]," - ")</f>
        <v>477</v>
      </c>
      <c r="I1236" s="2">
        <f ca="1">IFERROR(TODAY()-Table1[[#This Row],[last_purchase_date]]," - ")</f>
        <v>257</v>
      </c>
      <c r="J1236" s="2">
        <f ca="1">IFERROR(1/Table1[[#This Row],[Days_Since_Last_Purchase]],0)</f>
        <v>3.8910505836575876E-3</v>
      </c>
      <c r="K1236" s="3" t="str">
        <f t="shared" si="38"/>
        <v>Has Purchased</v>
      </c>
      <c r="L1236">
        <v>2</v>
      </c>
      <c r="M1236">
        <v>34.56</v>
      </c>
      <c r="N1236">
        <v>17.28</v>
      </c>
      <c r="O1236">
        <v>19.55</v>
      </c>
      <c r="P1236" t="s">
        <v>47</v>
      </c>
      <c r="Q1236" t="s">
        <v>60</v>
      </c>
      <c r="R1236" t="s">
        <v>42</v>
      </c>
      <c r="S1236">
        <v>21</v>
      </c>
      <c r="T1236" t="s">
        <v>70</v>
      </c>
      <c r="U1236" t="s">
        <v>90</v>
      </c>
      <c r="V1236" t="s">
        <v>67</v>
      </c>
      <c r="W1236" t="s">
        <v>57</v>
      </c>
      <c r="X1236">
        <v>0</v>
      </c>
      <c r="Y1236">
        <v>0</v>
      </c>
      <c r="Z1236">
        <v>0</v>
      </c>
      <c r="AA1236">
        <v>0</v>
      </c>
      <c r="AB1236">
        <v>1</v>
      </c>
      <c r="AC1236" s="2" t="s">
        <v>2542</v>
      </c>
      <c r="AD1236" s="2" t="str">
        <f t="shared" si="39"/>
        <v>Never Contacted</v>
      </c>
      <c r="AE1236">
        <v>3</v>
      </c>
      <c r="AF1236" t="s">
        <v>38</v>
      </c>
      <c r="AG1236" t="b">
        <v>1</v>
      </c>
      <c r="AH1236" t="b">
        <v>0</v>
      </c>
      <c r="AI1236" t="str">
        <f ca="1">IF(OR(Table1[[#This Row],[is_active]]="FALSE",Table1[[#This Row],[Days_Since_Last_Purchase]]&gt;90),"Churned","Active")</f>
        <v>Churned</v>
      </c>
    </row>
    <row r="1237" spans="1:35" x14ac:dyDescent="0.25">
      <c r="A1237" t="s">
        <v>1303</v>
      </c>
      <c r="B1237" s="1">
        <v>44827</v>
      </c>
      <c r="C1237" t="str">
        <f>TEXT(Table1[[#This Row],[signup_date]],"yyyy")</f>
        <v>2022</v>
      </c>
      <c r="D1237" t="str">
        <f>TEXT(Table1[[#This Row],[signup_date]],"mmm")</f>
        <v>Sep</v>
      </c>
      <c r="E1237" s="3">
        <v>45385</v>
      </c>
      <c r="F1237" s="3">
        <v>45571</v>
      </c>
      <c r="G1237" s="3" t="str">
        <f>TEXT(Table1[[#This Row],[last_purchase_date]],"yyyy")</f>
        <v>2024</v>
      </c>
      <c r="H1237" s="2">
        <f ca="1">IFERROR(TODAY()-Table1[[#This Row],[signup_date]]," - ")</f>
        <v>1153</v>
      </c>
      <c r="I1237" s="2">
        <f ca="1">IFERROR(TODAY()-Table1[[#This Row],[last_purchase_date]]," - ")</f>
        <v>409</v>
      </c>
      <c r="J1237" s="2">
        <f ca="1">IFERROR(1/Table1[[#This Row],[Days_Since_Last_Purchase]],0)</f>
        <v>2.4449877750611247E-3</v>
      </c>
      <c r="K1237" s="3" t="str">
        <f t="shared" si="38"/>
        <v>Has Purchased</v>
      </c>
      <c r="L1237">
        <v>2</v>
      </c>
      <c r="M1237">
        <v>97.9</v>
      </c>
      <c r="N1237">
        <v>48.95</v>
      </c>
      <c r="O1237">
        <v>18.260000000000002</v>
      </c>
      <c r="P1237" t="s">
        <v>59</v>
      </c>
      <c r="Q1237" t="s">
        <v>88</v>
      </c>
      <c r="R1237" t="s">
        <v>42</v>
      </c>
      <c r="S1237">
        <v>46</v>
      </c>
      <c r="T1237" t="s">
        <v>34</v>
      </c>
      <c r="U1237" t="s">
        <v>90</v>
      </c>
      <c r="V1237" t="s">
        <v>63</v>
      </c>
      <c r="W1237" t="s">
        <v>72</v>
      </c>
      <c r="X1237">
        <v>0</v>
      </c>
      <c r="Y1237">
        <v>0</v>
      </c>
      <c r="Z1237">
        <v>0</v>
      </c>
      <c r="AA1237">
        <v>0</v>
      </c>
      <c r="AB1237">
        <v>1</v>
      </c>
      <c r="AC1237" s="3">
        <v>45269</v>
      </c>
      <c r="AD1237" s="2" t="str">
        <f t="shared" si="39"/>
        <v>Contacted</v>
      </c>
      <c r="AE1237">
        <v>9</v>
      </c>
      <c r="AF1237" t="s">
        <v>73</v>
      </c>
      <c r="AG1237" t="b">
        <v>1</v>
      </c>
      <c r="AH1237" t="b">
        <v>0</v>
      </c>
      <c r="AI1237" t="str">
        <f ca="1">IF(OR(Table1[[#This Row],[is_active]]="FALSE",Table1[[#This Row],[Days_Since_Last_Purchase]]&gt;90),"Churned","Active")</f>
        <v>Churned</v>
      </c>
    </row>
    <row r="1238" spans="1:35" x14ac:dyDescent="0.25">
      <c r="A1238" t="s">
        <v>1304</v>
      </c>
      <c r="B1238" s="1">
        <v>44118</v>
      </c>
      <c r="C1238" t="str">
        <f>TEXT(Table1[[#This Row],[signup_date]],"yyyy")</f>
        <v>2020</v>
      </c>
      <c r="D1238" t="str">
        <f>TEXT(Table1[[#This Row],[signup_date]],"mmm")</f>
        <v>Oct</v>
      </c>
      <c r="E1238" s="3">
        <v>45105</v>
      </c>
      <c r="F1238" s="3">
        <v>45498</v>
      </c>
      <c r="G1238" s="3" t="str">
        <f>TEXT(Table1[[#This Row],[last_purchase_date]],"yyyy")</f>
        <v>2024</v>
      </c>
      <c r="H1238" s="2">
        <f ca="1">IFERROR(TODAY()-Table1[[#This Row],[signup_date]]," - ")</f>
        <v>1862</v>
      </c>
      <c r="I1238" s="2">
        <f ca="1">IFERROR(TODAY()-Table1[[#This Row],[last_purchase_date]]," - ")</f>
        <v>482</v>
      </c>
      <c r="J1238" s="2">
        <f ca="1">IFERROR(1/Table1[[#This Row],[Days_Since_Last_Purchase]],0)</f>
        <v>2.0746887966804979E-3</v>
      </c>
      <c r="K1238" s="3" t="str">
        <f t="shared" si="38"/>
        <v>Has Purchased</v>
      </c>
      <c r="L1238">
        <v>7</v>
      </c>
      <c r="M1238">
        <v>480.4</v>
      </c>
      <c r="N1238">
        <v>68.63</v>
      </c>
      <c r="O1238">
        <v>42.55</v>
      </c>
      <c r="P1238" t="s">
        <v>40</v>
      </c>
      <c r="Q1238" t="s">
        <v>69</v>
      </c>
      <c r="R1238" t="s">
        <v>48</v>
      </c>
      <c r="S1238">
        <v>33</v>
      </c>
      <c r="T1238" t="s">
        <v>34</v>
      </c>
      <c r="U1238" t="s">
        <v>90</v>
      </c>
      <c r="V1238" t="s">
        <v>67</v>
      </c>
      <c r="W1238" t="s">
        <v>45</v>
      </c>
      <c r="X1238">
        <v>0</v>
      </c>
      <c r="Y1238">
        <v>0</v>
      </c>
      <c r="Z1238">
        <v>0</v>
      </c>
      <c r="AA1238">
        <v>1</v>
      </c>
      <c r="AB1238">
        <v>0</v>
      </c>
      <c r="AC1238" s="3">
        <v>44277</v>
      </c>
      <c r="AD1238" s="2" t="str">
        <f t="shared" si="39"/>
        <v>Contacted</v>
      </c>
      <c r="AE1238">
        <v>9</v>
      </c>
      <c r="AF1238" t="s">
        <v>38</v>
      </c>
      <c r="AG1238" t="b">
        <v>1</v>
      </c>
      <c r="AH1238" t="b">
        <v>0</v>
      </c>
      <c r="AI1238" t="str">
        <f ca="1">IF(OR(Table1[[#This Row],[is_active]]="FALSE",Table1[[#This Row],[Days_Since_Last_Purchase]]&gt;90),"Churned","Active")</f>
        <v>Churned</v>
      </c>
    </row>
    <row r="1239" spans="1:35" x14ac:dyDescent="0.25">
      <c r="A1239" t="s">
        <v>1305</v>
      </c>
      <c r="B1239" s="1">
        <v>45304</v>
      </c>
      <c r="C1239" t="str">
        <f>TEXT(Table1[[#This Row],[signup_date]],"yyyy")</f>
        <v>2024</v>
      </c>
      <c r="D1239" t="str">
        <f>TEXT(Table1[[#This Row],[signup_date]],"mmm")</f>
        <v>Jan</v>
      </c>
      <c r="E1239" s="3">
        <v>45606</v>
      </c>
      <c r="F1239" s="3">
        <v>45778</v>
      </c>
      <c r="G1239" s="3" t="str">
        <f>TEXT(Table1[[#This Row],[last_purchase_date]],"yyyy")</f>
        <v>2025</v>
      </c>
      <c r="H1239" s="2">
        <f ca="1">IFERROR(TODAY()-Table1[[#This Row],[signup_date]]," - ")</f>
        <v>676</v>
      </c>
      <c r="I1239" s="2">
        <f ca="1">IFERROR(TODAY()-Table1[[#This Row],[last_purchase_date]]," - ")</f>
        <v>202</v>
      </c>
      <c r="J1239" s="2">
        <f ca="1">IFERROR(1/Table1[[#This Row],[Days_Since_Last_Purchase]],0)</f>
        <v>4.9504950495049506E-3</v>
      </c>
      <c r="K1239" s="3" t="str">
        <f t="shared" si="38"/>
        <v>Has Purchased</v>
      </c>
      <c r="L1239">
        <v>2</v>
      </c>
      <c r="M1239">
        <v>67.17</v>
      </c>
      <c r="N1239">
        <v>33.590000000000003</v>
      </c>
      <c r="O1239">
        <v>64.44</v>
      </c>
      <c r="P1239" t="s">
        <v>87</v>
      </c>
      <c r="Q1239" t="s">
        <v>60</v>
      </c>
      <c r="R1239" t="s">
        <v>33</v>
      </c>
      <c r="S1239">
        <v>34</v>
      </c>
      <c r="T1239" t="s">
        <v>34</v>
      </c>
      <c r="U1239" t="s">
        <v>43</v>
      </c>
      <c r="V1239" t="s">
        <v>35</v>
      </c>
      <c r="W1239" t="s">
        <v>51</v>
      </c>
      <c r="X1239">
        <v>0</v>
      </c>
      <c r="Y1239">
        <v>0</v>
      </c>
      <c r="Z1239">
        <v>0</v>
      </c>
      <c r="AA1239">
        <v>0</v>
      </c>
      <c r="AB1239">
        <v>1</v>
      </c>
      <c r="AC1239" s="3">
        <v>45487</v>
      </c>
      <c r="AD1239" s="2" t="str">
        <f t="shared" si="39"/>
        <v>Contacted</v>
      </c>
      <c r="AE1239">
        <v>0</v>
      </c>
      <c r="AF1239" t="s">
        <v>38</v>
      </c>
      <c r="AG1239" t="b">
        <v>0</v>
      </c>
      <c r="AH1239" t="b">
        <v>1</v>
      </c>
      <c r="AI1239" t="str">
        <f ca="1">IF(OR(Table1[[#This Row],[is_active]]="FALSE",Table1[[#This Row],[Days_Since_Last_Purchase]]&gt;90),"Churned","Active")</f>
        <v>Churned</v>
      </c>
    </row>
    <row r="1240" spans="1:35" x14ac:dyDescent="0.25">
      <c r="A1240" t="s">
        <v>1306</v>
      </c>
      <c r="B1240" s="1">
        <v>43887</v>
      </c>
      <c r="C1240" t="str">
        <f>TEXT(Table1[[#This Row],[signup_date]],"yyyy")</f>
        <v>2020</v>
      </c>
      <c r="D1240" t="str">
        <f>TEXT(Table1[[#This Row],[signup_date]],"mmm")</f>
        <v>Feb</v>
      </c>
      <c r="E1240" s="3">
        <v>44887</v>
      </c>
      <c r="F1240" s="3">
        <v>45769</v>
      </c>
      <c r="G1240" s="3" t="str">
        <f>TEXT(Table1[[#This Row],[last_purchase_date]],"yyyy")</f>
        <v>2025</v>
      </c>
      <c r="H1240" s="2">
        <f ca="1">IFERROR(TODAY()-Table1[[#This Row],[signup_date]]," - ")</f>
        <v>2093</v>
      </c>
      <c r="I1240" s="2">
        <f ca="1">IFERROR(TODAY()-Table1[[#This Row],[last_purchase_date]]," - ")</f>
        <v>211</v>
      </c>
      <c r="J1240" s="2">
        <f ca="1">IFERROR(1/Table1[[#This Row],[Days_Since_Last_Purchase]],0)</f>
        <v>4.7393364928909956E-3</v>
      </c>
      <c r="K1240" s="3" t="str">
        <f t="shared" si="38"/>
        <v>Has Purchased</v>
      </c>
      <c r="L1240">
        <v>2</v>
      </c>
      <c r="M1240">
        <v>31.32</v>
      </c>
      <c r="N1240">
        <v>15.66</v>
      </c>
      <c r="O1240">
        <v>5.2</v>
      </c>
      <c r="P1240" t="s">
        <v>87</v>
      </c>
      <c r="Q1240" t="s">
        <v>62</v>
      </c>
      <c r="R1240" t="s">
        <v>48</v>
      </c>
      <c r="S1240">
        <v>48</v>
      </c>
      <c r="T1240" t="s">
        <v>34</v>
      </c>
      <c r="U1240" t="s">
        <v>66</v>
      </c>
      <c r="V1240" t="s">
        <v>35</v>
      </c>
      <c r="W1240" t="s">
        <v>72</v>
      </c>
      <c r="X1240">
        <v>0</v>
      </c>
      <c r="Y1240">
        <v>0</v>
      </c>
      <c r="Z1240">
        <v>0</v>
      </c>
      <c r="AA1240">
        <v>0</v>
      </c>
      <c r="AB1240">
        <v>1</v>
      </c>
      <c r="AC1240" s="3">
        <v>44603</v>
      </c>
      <c r="AD1240" s="2" t="str">
        <f t="shared" si="39"/>
        <v>Contacted</v>
      </c>
      <c r="AE1240">
        <v>0</v>
      </c>
      <c r="AF1240" t="s">
        <v>52</v>
      </c>
      <c r="AG1240" t="b">
        <v>1</v>
      </c>
      <c r="AH1240" t="b">
        <v>0</v>
      </c>
      <c r="AI1240" t="str">
        <f ca="1">IF(OR(Table1[[#This Row],[is_active]]="FALSE",Table1[[#This Row],[Days_Since_Last_Purchase]]&gt;90),"Churned","Active")</f>
        <v>Churned</v>
      </c>
    </row>
    <row r="1241" spans="1:35" x14ac:dyDescent="0.25">
      <c r="A1241" t="s">
        <v>1307</v>
      </c>
      <c r="B1241" s="1">
        <v>44320</v>
      </c>
      <c r="C1241" t="str">
        <f>TEXT(Table1[[#This Row],[signup_date]],"yyyy")</f>
        <v>2021</v>
      </c>
      <c r="D1241" t="str">
        <f>TEXT(Table1[[#This Row],[signup_date]],"mmm")</f>
        <v>May</v>
      </c>
      <c r="E1241" s="3">
        <v>45185</v>
      </c>
      <c r="F1241" s="3">
        <v>45585</v>
      </c>
      <c r="G1241" s="3" t="str">
        <f>TEXT(Table1[[#This Row],[last_purchase_date]],"yyyy")</f>
        <v>2024</v>
      </c>
      <c r="H1241" s="2">
        <f ca="1">IFERROR(TODAY()-Table1[[#This Row],[signup_date]]," - ")</f>
        <v>1660</v>
      </c>
      <c r="I1241" s="2">
        <f ca="1">IFERROR(TODAY()-Table1[[#This Row],[last_purchase_date]]," - ")</f>
        <v>395</v>
      </c>
      <c r="J1241" s="2">
        <f ca="1">IFERROR(1/Table1[[#This Row],[Days_Since_Last_Purchase]],0)</f>
        <v>2.5316455696202532E-3</v>
      </c>
      <c r="K1241" s="3" t="str">
        <f t="shared" si="38"/>
        <v>Has Purchased</v>
      </c>
      <c r="L1241">
        <v>7</v>
      </c>
      <c r="M1241">
        <v>326.25</v>
      </c>
      <c r="N1241">
        <v>46.61</v>
      </c>
      <c r="O1241">
        <v>88.32</v>
      </c>
      <c r="P1241" t="s">
        <v>59</v>
      </c>
      <c r="Q1241" t="s">
        <v>60</v>
      </c>
      <c r="R1241" t="s">
        <v>42</v>
      </c>
      <c r="S1241">
        <v>41</v>
      </c>
      <c r="T1241" t="s">
        <v>34</v>
      </c>
      <c r="U1241" t="s">
        <v>50</v>
      </c>
      <c r="V1241" t="s">
        <v>67</v>
      </c>
      <c r="W1241" t="s">
        <v>51</v>
      </c>
      <c r="X1241">
        <v>0</v>
      </c>
      <c r="Y1241">
        <v>0</v>
      </c>
      <c r="Z1241">
        <v>0</v>
      </c>
      <c r="AA1241">
        <v>0</v>
      </c>
      <c r="AB1241">
        <v>1</v>
      </c>
      <c r="AC1241" s="2" t="s">
        <v>2542</v>
      </c>
      <c r="AD1241" s="2" t="str">
        <f t="shared" si="39"/>
        <v>Never Contacted</v>
      </c>
      <c r="AE1241">
        <v>0</v>
      </c>
      <c r="AF1241" t="s">
        <v>52</v>
      </c>
      <c r="AG1241" t="b">
        <v>1</v>
      </c>
      <c r="AH1241" t="b">
        <v>1</v>
      </c>
      <c r="AI1241" t="str">
        <f ca="1">IF(OR(Table1[[#This Row],[is_active]]="FALSE",Table1[[#This Row],[Days_Since_Last_Purchase]]&gt;90),"Churned","Active")</f>
        <v>Churned</v>
      </c>
    </row>
    <row r="1242" spans="1:35" x14ac:dyDescent="0.25">
      <c r="A1242" t="s">
        <v>1308</v>
      </c>
      <c r="B1242" s="1">
        <v>45388</v>
      </c>
      <c r="C1242" t="str">
        <f>TEXT(Table1[[#This Row],[signup_date]],"yyyy")</f>
        <v>2024</v>
      </c>
      <c r="D1242" t="str">
        <f>TEXT(Table1[[#This Row],[signup_date]],"mmm")</f>
        <v>Apr</v>
      </c>
      <c r="E1242" s="3">
        <v>45438</v>
      </c>
      <c r="F1242" s="3">
        <v>45705</v>
      </c>
      <c r="G1242" s="3" t="str">
        <f>TEXT(Table1[[#This Row],[last_purchase_date]],"yyyy")</f>
        <v>2025</v>
      </c>
      <c r="H1242" s="2">
        <f ca="1">IFERROR(TODAY()-Table1[[#This Row],[signup_date]]," - ")</f>
        <v>592</v>
      </c>
      <c r="I1242" s="2">
        <f ca="1">IFERROR(TODAY()-Table1[[#This Row],[last_purchase_date]]," - ")</f>
        <v>275</v>
      </c>
      <c r="J1242" s="2">
        <f ca="1">IFERROR(1/Table1[[#This Row],[Days_Since_Last_Purchase]],0)</f>
        <v>3.6363636363636364E-3</v>
      </c>
      <c r="K1242" s="3" t="str">
        <f t="shared" si="38"/>
        <v>Has Purchased</v>
      </c>
      <c r="L1242">
        <v>4</v>
      </c>
      <c r="M1242">
        <v>433.48</v>
      </c>
      <c r="N1242">
        <v>108.37</v>
      </c>
      <c r="O1242">
        <v>49.21</v>
      </c>
      <c r="P1242" t="s">
        <v>87</v>
      </c>
      <c r="Q1242" t="s">
        <v>60</v>
      </c>
      <c r="R1242" t="s">
        <v>42</v>
      </c>
      <c r="S1242">
        <v>45</v>
      </c>
      <c r="T1242" t="s">
        <v>34</v>
      </c>
      <c r="U1242" t="s">
        <v>35</v>
      </c>
      <c r="V1242" t="s">
        <v>67</v>
      </c>
      <c r="W1242" t="s">
        <v>85</v>
      </c>
      <c r="X1242">
        <v>1</v>
      </c>
      <c r="Y1242">
        <v>0</v>
      </c>
      <c r="Z1242">
        <v>0</v>
      </c>
      <c r="AA1242">
        <v>3</v>
      </c>
      <c r="AB1242">
        <v>1</v>
      </c>
      <c r="AC1242" s="3">
        <v>45474</v>
      </c>
      <c r="AD1242" s="2" t="str">
        <f t="shared" si="39"/>
        <v>Contacted</v>
      </c>
      <c r="AE1242">
        <v>0</v>
      </c>
      <c r="AF1242" t="s">
        <v>73</v>
      </c>
      <c r="AG1242" t="b">
        <v>0</v>
      </c>
      <c r="AH1242" t="b">
        <v>1</v>
      </c>
      <c r="AI1242" t="str">
        <f ca="1">IF(OR(Table1[[#This Row],[is_active]]="FALSE",Table1[[#This Row],[Days_Since_Last_Purchase]]&gt;90),"Churned","Active")</f>
        <v>Churned</v>
      </c>
    </row>
    <row r="1243" spans="1:35" x14ac:dyDescent="0.25">
      <c r="A1243" t="s">
        <v>1309</v>
      </c>
      <c r="B1243" s="1">
        <v>45444</v>
      </c>
      <c r="C1243" t="str">
        <f>TEXT(Table1[[#This Row],[signup_date]],"yyyy")</f>
        <v>2024</v>
      </c>
      <c r="D1243" t="str">
        <f>TEXT(Table1[[#This Row],[signup_date]],"mmm")</f>
        <v>Jun</v>
      </c>
      <c r="E1243" s="3">
        <v>45715</v>
      </c>
      <c r="F1243" s="3">
        <v>45803</v>
      </c>
      <c r="G1243" s="3" t="str">
        <f>TEXT(Table1[[#This Row],[last_purchase_date]],"yyyy")</f>
        <v>2025</v>
      </c>
      <c r="H1243" s="2">
        <f ca="1">IFERROR(TODAY()-Table1[[#This Row],[signup_date]]," - ")</f>
        <v>536</v>
      </c>
      <c r="I1243" s="2">
        <f ca="1">IFERROR(TODAY()-Table1[[#This Row],[last_purchase_date]]," - ")</f>
        <v>177</v>
      </c>
      <c r="J1243" s="2">
        <f ca="1">IFERROR(1/Table1[[#This Row],[Days_Since_Last_Purchase]],0)</f>
        <v>5.6497175141242938E-3</v>
      </c>
      <c r="K1243" s="3" t="str">
        <f t="shared" si="38"/>
        <v>Has Purchased</v>
      </c>
      <c r="L1243">
        <v>3</v>
      </c>
      <c r="M1243">
        <v>208.58</v>
      </c>
      <c r="N1243">
        <v>69.53</v>
      </c>
      <c r="O1243">
        <v>27.48</v>
      </c>
      <c r="P1243" t="s">
        <v>59</v>
      </c>
      <c r="Q1243" t="s">
        <v>69</v>
      </c>
      <c r="R1243" t="s">
        <v>33</v>
      </c>
      <c r="S1243">
        <v>16</v>
      </c>
      <c r="T1243" t="s">
        <v>49</v>
      </c>
      <c r="U1243" t="s">
        <v>90</v>
      </c>
      <c r="V1243" t="s">
        <v>63</v>
      </c>
      <c r="W1243" t="s">
        <v>100</v>
      </c>
      <c r="X1243">
        <v>0</v>
      </c>
      <c r="Y1243">
        <v>0</v>
      </c>
      <c r="Z1243">
        <v>0</v>
      </c>
      <c r="AA1243">
        <v>0</v>
      </c>
      <c r="AB1243">
        <v>1</v>
      </c>
      <c r="AC1243" s="3">
        <v>45525</v>
      </c>
      <c r="AD1243" s="2" t="str">
        <f t="shared" si="39"/>
        <v>Contacted</v>
      </c>
      <c r="AE1243">
        <v>3</v>
      </c>
      <c r="AF1243" t="s">
        <v>52</v>
      </c>
      <c r="AG1243" t="b">
        <v>0</v>
      </c>
      <c r="AH1243" t="b">
        <v>1</v>
      </c>
      <c r="AI1243" t="str">
        <f ca="1">IF(OR(Table1[[#This Row],[is_active]]="FALSE",Table1[[#This Row],[Days_Since_Last_Purchase]]&gt;90),"Churned","Active")</f>
        <v>Churned</v>
      </c>
    </row>
    <row r="1244" spans="1:35" x14ac:dyDescent="0.25">
      <c r="A1244" t="s">
        <v>1310</v>
      </c>
      <c r="B1244" s="1">
        <v>43996</v>
      </c>
      <c r="C1244" t="str">
        <f>TEXT(Table1[[#This Row],[signup_date]],"yyyy")</f>
        <v>2020</v>
      </c>
      <c r="D1244" t="str">
        <f>TEXT(Table1[[#This Row],[signup_date]],"mmm")</f>
        <v>Jun</v>
      </c>
      <c r="E1244" s="3">
        <v>44658</v>
      </c>
      <c r="F1244" s="3">
        <v>45634</v>
      </c>
      <c r="G1244" s="3" t="str">
        <f>TEXT(Table1[[#This Row],[last_purchase_date]],"yyyy")</f>
        <v>2024</v>
      </c>
      <c r="H1244" s="2">
        <f ca="1">IFERROR(TODAY()-Table1[[#This Row],[signup_date]]," - ")</f>
        <v>1984</v>
      </c>
      <c r="I1244" s="2">
        <f ca="1">IFERROR(TODAY()-Table1[[#This Row],[last_purchase_date]]," - ")</f>
        <v>346</v>
      </c>
      <c r="J1244" s="2">
        <f ca="1">IFERROR(1/Table1[[#This Row],[Days_Since_Last_Purchase]],0)</f>
        <v>2.8901734104046241E-3</v>
      </c>
      <c r="K1244" s="3" t="str">
        <f t="shared" si="38"/>
        <v>Has Purchased</v>
      </c>
      <c r="L1244">
        <v>4</v>
      </c>
      <c r="M1244">
        <v>280.27</v>
      </c>
      <c r="N1244">
        <v>70.069999999999993</v>
      </c>
      <c r="O1244">
        <v>13.9</v>
      </c>
      <c r="P1244" t="s">
        <v>87</v>
      </c>
      <c r="Q1244" t="s">
        <v>41</v>
      </c>
      <c r="R1244" t="s">
        <v>33</v>
      </c>
      <c r="S1244">
        <v>21</v>
      </c>
      <c r="T1244" t="s">
        <v>70</v>
      </c>
      <c r="U1244" t="s">
        <v>55</v>
      </c>
      <c r="V1244" t="s">
        <v>67</v>
      </c>
      <c r="W1244" t="s">
        <v>36</v>
      </c>
      <c r="X1244">
        <v>0</v>
      </c>
      <c r="Y1244">
        <v>0</v>
      </c>
      <c r="Z1244">
        <v>0</v>
      </c>
      <c r="AA1244">
        <v>0</v>
      </c>
      <c r="AB1244">
        <v>3</v>
      </c>
      <c r="AC1244" s="3">
        <v>44689</v>
      </c>
      <c r="AD1244" s="2" t="str">
        <f t="shared" si="39"/>
        <v>Contacted</v>
      </c>
      <c r="AE1244">
        <v>10</v>
      </c>
      <c r="AF1244" t="s">
        <v>38</v>
      </c>
      <c r="AG1244" t="b">
        <v>1</v>
      </c>
      <c r="AH1244" t="b">
        <v>0</v>
      </c>
      <c r="AI1244" t="str">
        <f ca="1">IF(OR(Table1[[#This Row],[is_active]]="FALSE",Table1[[#This Row],[Days_Since_Last_Purchase]]&gt;90),"Churned","Active")</f>
        <v>Churned</v>
      </c>
    </row>
    <row r="1245" spans="1:35" x14ac:dyDescent="0.25">
      <c r="A1245" t="s">
        <v>1311</v>
      </c>
      <c r="B1245" s="1">
        <v>45251</v>
      </c>
      <c r="C1245" t="str">
        <f>TEXT(Table1[[#This Row],[signup_date]],"yyyy")</f>
        <v>2023</v>
      </c>
      <c r="D1245" t="str">
        <f>TEXT(Table1[[#This Row],[signup_date]],"mmm")</f>
        <v>Nov</v>
      </c>
      <c r="E1245" s="3">
        <v>45287</v>
      </c>
      <c r="F1245" s="3">
        <v>45369</v>
      </c>
      <c r="G1245" s="3" t="str">
        <f>TEXT(Table1[[#This Row],[last_purchase_date]],"yyyy")</f>
        <v>2024</v>
      </c>
      <c r="H1245" s="2">
        <f ca="1">IFERROR(TODAY()-Table1[[#This Row],[signup_date]]," - ")</f>
        <v>729</v>
      </c>
      <c r="I1245" s="2">
        <f ca="1">IFERROR(TODAY()-Table1[[#This Row],[last_purchase_date]]," - ")</f>
        <v>611</v>
      </c>
      <c r="J1245" s="2">
        <f ca="1">IFERROR(1/Table1[[#This Row],[Days_Since_Last_Purchase]],0)</f>
        <v>1.6366612111292963E-3</v>
      </c>
      <c r="K1245" s="3" t="str">
        <f t="shared" si="38"/>
        <v>Has Purchased</v>
      </c>
      <c r="L1245">
        <v>3</v>
      </c>
      <c r="M1245">
        <v>325.64999999999998</v>
      </c>
      <c r="N1245">
        <v>108.55</v>
      </c>
      <c r="O1245">
        <v>118.77</v>
      </c>
      <c r="P1245" t="s">
        <v>87</v>
      </c>
      <c r="Q1245" t="s">
        <v>80</v>
      </c>
      <c r="R1245" t="s">
        <v>42</v>
      </c>
      <c r="S1245">
        <v>32</v>
      </c>
      <c r="T1245" t="s">
        <v>34</v>
      </c>
      <c r="U1245" t="s">
        <v>90</v>
      </c>
      <c r="V1245" t="s">
        <v>44</v>
      </c>
      <c r="W1245" t="s">
        <v>100</v>
      </c>
      <c r="X1245">
        <v>0</v>
      </c>
      <c r="Y1245">
        <v>0</v>
      </c>
      <c r="Z1245">
        <v>1</v>
      </c>
      <c r="AA1245">
        <v>0</v>
      </c>
      <c r="AB1245">
        <v>0</v>
      </c>
      <c r="AC1245" s="2" t="s">
        <v>2542</v>
      </c>
      <c r="AD1245" s="2" t="str">
        <f t="shared" si="39"/>
        <v>Never Contacted</v>
      </c>
      <c r="AE1245">
        <v>0</v>
      </c>
      <c r="AF1245" t="s">
        <v>38</v>
      </c>
      <c r="AG1245" t="b">
        <v>1</v>
      </c>
      <c r="AH1245" t="b">
        <v>1</v>
      </c>
      <c r="AI1245" t="str">
        <f ca="1">IF(OR(Table1[[#This Row],[is_active]]="FALSE",Table1[[#This Row],[Days_Since_Last_Purchase]]&gt;90),"Churned","Active")</f>
        <v>Churned</v>
      </c>
    </row>
    <row r="1246" spans="1:35" x14ac:dyDescent="0.25">
      <c r="A1246" t="s">
        <v>1312</v>
      </c>
      <c r="B1246" s="1">
        <v>44466</v>
      </c>
      <c r="C1246" t="str">
        <f>TEXT(Table1[[#This Row],[signup_date]],"yyyy")</f>
        <v>2021</v>
      </c>
      <c r="D1246" t="str">
        <f>TEXT(Table1[[#This Row],[signup_date]],"mmm")</f>
        <v>Sep</v>
      </c>
      <c r="E1246" s="3">
        <v>45750</v>
      </c>
      <c r="F1246" s="3">
        <v>45911</v>
      </c>
      <c r="G1246" s="3" t="str">
        <f>TEXT(Table1[[#This Row],[last_purchase_date]],"yyyy")</f>
        <v>2025</v>
      </c>
      <c r="H1246" s="2">
        <f ca="1">IFERROR(TODAY()-Table1[[#This Row],[signup_date]]," - ")</f>
        <v>1514</v>
      </c>
      <c r="I1246" s="2">
        <f ca="1">IFERROR(TODAY()-Table1[[#This Row],[last_purchase_date]]," - ")</f>
        <v>69</v>
      </c>
      <c r="J1246" s="2">
        <f ca="1">IFERROR(1/Table1[[#This Row],[Days_Since_Last_Purchase]],0)</f>
        <v>1.4492753623188406E-2</v>
      </c>
      <c r="K1246" s="3" t="str">
        <f t="shared" si="38"/>
        <v>Has Purchased</v>
      </c>
      <c r="L1246">
        <v>4</v>
      </c>
      <c r="M1246">
        <v>137.35</v>
      </c>
      <c r="N1246">
        <v>34.340000000000003</v>
      </c>
      <c r="O1246">
        <v>40.17</v>
      </c>
      <c r="P1246" t="s">
        <v>87</v>
      </c>
      <c r="Q1246" t="s">
        <v>41</v>
      </c>
      <c r="R1246" t="s">
        <v>42</v>
      </c>
      <c r="S1246">
        <v>29</v>
      </c>
      <c r="T1246" t="s">
        <v>70</v>
      </c>
      <c r="U1246" t="s">
        <v>50</v>
      </c>
      <c r="V1246" t="s">
        <v>67</v>
      </c>
      <c r="W1246" t="s">
        <v>72</v>
      </c>
      <c r="X1246">
        <v>0</v>
      </c>
      <c r="Y1246">
        <v>0</v>
      </c>
      <c r="Z1246">
        <v>0</v>
      </c>
      <c r="AA1246">
        <v>0</v>
      </c>
      <c r="AB1246">
        <v>3</v>
      </c>
      <c r="AC1246" s="3">
        <v>44830</v>
      </c>
      <c r="AD1246" s="2" t="str">
        <f t="shared" si="39"/>
        <v>Contacted</v>
      </c>
      <c r="AE1246">
        <v>0</v>
      </c>
      <c r="AF1246" t="s">
        <v>38</v>
      </c>
      <c r="AG1246" t="b">
        <v>0</v>
      </c>
      <c r="AH1246" t="b">
        <v>0</v>
      </c>
      <c r="AI1246" t="str">
        <f ca="1">IF(OR(Table1[[#This Row],[is_active]]="FALSE",Table1[[#This Row],[Days_Since_Last_Purchase]]&gt;90),"Churned","Active")</f>
        <v>Active</v>
      </c>
    </row>
    <row r="1247" spans="1:35" x14ac:dyDescent="0.25">
      <c r="A1247" t="s">
        <v>1313</v>
      </c>
      <c r="B1247" s="1">
        <v>44055</v>
      </c>
      <c r="C1247" t="str">
        <f>TEXT(Table1[[#This Row],[signup_date]],"yyyy")</f>
        <v>2020</v>
      </c>
      <c r="D1247" t="str">
        <f>TEXT(Table1[[#This Row],[signup_date]],"mmm")</f>
        <v>Aug</v>
      </c>
      <c r="E1247" s="3">
        <v>45711</v>
      </c>
      <c r="F1247" s="3">
        <v>45914</v>
      </c>
      <c r="G1247" s="3" t="str">
        <f>TEXT(Table1[[#This Row],[last_purchase_date]],"yyyy")</f>
        <v>2025</v>
      </c>
      <c r="H1247" s="2">
        <f ca="1">IFERROR(TODAY()-Table1[[#This Row],[signup_date]]," - ")</f>
        <v>1925</v>
      </c>
      <c r="I1247" s="2">
        <f ca="1">IFERROR(TODAY()-Table1[[#This Row],[last_purchase_date]]," - ")</f>
        <v>66</v>
      </c>
      <c r="J1247" s="2">
        <f ca="1">IFERROR(1/Table1[[#This Row],[Days_Since_Last_Purchase]],0)</f>
        <v>1.5151515151515152E-2</v>
      </c>
      <c r="K1247" s="3" t="str">
        <f t="shared" si="38"/>
        <v>Has Purchased</v>
      </c>
      <c r="L1247">
        <v>3</v>
      </c>
      <c r="M1247">
        <v>71.989999999999995</v>
      </c>
      <c r="N1247">
        <v>24</v>
      </c>
      <c r="O1247">
        <v>31.02</v>
      </c>
      <c r="P1247" t="s">
        <v>31</v>
      </c>
      <c r="Q1247" t="s">
        <v>62</v>
      </c>
      <c r="R1247" t="s">
        <v>48</v>
      </c>
      <c r="S1247">
        <v>34</v>
      </c>
      <c r="T1247" t="s">
        <v>34</v>
      </c>
      <c r="U1247" t="s">
        <v>43</v>
      </c>
      <c r="V1247" t="s">
        <v>44</v>
      </c>
      <c r="W1247" t="s">
        <v>96</v>
      </c>
      <c r="X1247">
        <v>0</v>
      </c>
      <c r="Y1247">
        <v>1</v>
      </c>
      <c r="Z1247">
        <v>0</v>
      </c>
      <c r="AA1247">
        <v>0</v>
      </c>
      <c r="AB1247">
        <v>0</v>
      </c>
      <c r="AC1247" s="3">
        <v>45821</v>
      </c>
      <c r="AD1247" s="2" t="str">
        <f t="shared" si="39"/>
        <v>Contacted</v>
      </c>
      <c r="AE1247">
        <v>0</v>
      </c>
      <c r="AF1247" t="s">
        <v>52</v>
      </c>
      <c r="AG1247" t="b">
        <v>0</v>
      </c>
      <c r="AH1247" t="b">
        <v>0</v>
      </c>
      <c r="AI1247" t="str">
        <f ca="1">IF(OR(Table1[[#This Row],[is_active]]="FALSE",Table1[[#This Row],[Days_Since_Last_Purchase]]&gt;90),"Churned","Active")</f>
        <v>Active</v>
      </c>
    </row>
    <row r="1248" spans="1:35" x14ac:dyDescent="0.25">
      <c r="A1248" t="s">
        <v>1314</v>
      </c>
      <c r="B1248" s="1">
        <v>43925</v>
      </c>
      <c r="C1248" t="str">
        <f>TEXT(Table1[[#This Row],[signup_date]],"yyyy")</f>
        <v>2020</v>
      </c>
      <c r="D1248" t="str">
        <f>TEXT(Table1[[#This Row],[signup_date]],"mmm")</f>
        <v>Apr</v>
      </c>
      <c r="E1248" s="3">
        <v>44288</v>
      </c>
      <c r="F1248" s="3">
        <v>44370</v>
      </c>
      <c r="G1248" s="3" t="str">
        <f>TEXT(Table1[[#This Row],[last_purchase_date]],"yyyy")</f>
        <v>2021</v>
      </c>
      <c r="H1248" s="2">
        <f ca="1">IFERROR(TODAY()-Table1[[#This Row],[signup_date]]," - ")</f>
        <v>2055</v>
      </c>
      <c r="I1248" s="2">
        <f ca="1">IFERROR(TODAY()-Table1[[#This Row],[last_purchase_date]]," - ")</f>
        <v>1610</v>
      </c>
      <c r="J1248" s="2">
        <f ca="1">IFERROR(1/Table1[[#This Row],[Days_Since_Last_Purchase]],0)</f>
        <v>6.2111801242236027E-4</v>
      </c>
      <c r="K1248" s="3" t="str">
        <f t="shared" si="38"/>
        <v>Has Purchased</v>
      </c>
      <c r="L1248">
        <v>7</v>
      </c>
      <c r="M1248">
        <v>145.09</v>
      </c>
      <c r="N1248">
        <v>20.73</v>
      </c>
      <c r="O1248">
        <v>17.53</v>
      </c>
      <c r="P1248" t="s">
        <v>40</v>
      </c>
      <c r="Q1248" t="s">
        <v>104</v>
      </c>
      <c r="R1248" t="s">
        <v>48</v>
      </c>
      <c r="S1248">
        <v>42</v>
      </c>
      <c r="T1248" t="s">
        <v>34</v>
      </c>
      <c r="U1248" t="s">
        <v>43</v>
      </c>
      <c r="V1248" t="s">
        <v>67</v>
      </c>
      <c r="W1248" t="s">
        <v>85</v>
      </c>
      <c r="X1248">
        <v>0</v>
      </c>
      <c r="Y1248">
        <v>0</v>
      </c>
      <c r="Z1248">
        <v>1</v>
      </c>
      <c r="AA1248">
        <v>0</v>
      </c>
      <c r="AB1248">
        <v>3</v>
      </c>
      <c r="AC1248" s="2" t="s">
        <v>2542</v>
      </c>
      <c r="AD1248" s="2" t="str">
        <f t="shared" si="39"/>
        <v>Never Contacted</v>
      </c>
      <c r="AE1248">
        <v>0</v>
      </c>
      <c r="AF1248" t="s">
        <v>38</v>
      </c>
      <c r="AG1248" t="b">
        <v>0</v>
      </c>
      <c r="AH1248" t="b">
        <v>1</v>
      </c>
      <c r="AI1248" t="str">
        <f ca="1">IF(OR(Table1[[#This Row],[is_active]]="FALSE",Table1[[#This Row],[Days_Since_Last_Purchase]]&gt;90),"Churned","Active")</f>
        <v>Churned</v>
      </c>
    </row>
    <row r="1249" spans="1:35" x14ac:dyDescent="0.25">
      <c r="A1249" t="s">
        <v>1315</v>
      </c>
      <c r="B1249" s="1">
        <v>45335</v>
      </c>
      <c r="C1249" t="str">
        <f>TEXT(Table1[[#This Row],[signup_date]],"yyyy")</f>
        <v>2024</v>
      </c>
      <c r="D1249" t="str">
        <f>TEXT(Table1[[#This Row],[signup_date]],"mmm")</f>
        <v>Feb</v>
      </c>
      <c r="E1249" s="3">
        <v>45780</v>
      </c>
      <c r="F1249" s="3">
        <v>45857</v>
      </c>
      <c r="G1249" s="3" t="str">
        <f>TEXT(Table1[[#This Row],[last_purchase_date]],"yyyy")</f>
        <v>2025</v>
      </c>
      <c r="H1249" s="2">
        <f ca="1">IFERROR(TODAY()-Table1[[#This Row],[signup_date]]," - ")</f>
        <v>645</v>
      </c>
      <c r="I1249" s="2">
        <f ca="1">IFERROR(TODAY()-Table1[[#This Row],[last_purchase_date]]," - ")</f>
        <v>123</v>
      </c>
      <c r="J1249" s="2">
        <f ca="1">IFERROR(1/Table1[[#This Row],[Days_Since_Last_Purchase]],0)</f>
        <v>8.130081300813009E-3</v>
      </c>
      <c r="K1249" s="3" t="str">
        <f t="shared" si="38"/>
        <v>Has Purchased</v>
      </c>
      <c r="L1249">
        <v>1</v>
      </c>
      <c r="M1249">
        <v>51.85</v>
      </c>
      <c r="N1249">
        <v>51.85</v>
      </c>
      <c r="O1249">
        <v>7.66</v>
      </c>
      <c r="P1249" t="s">
        <v>31</v>
      </c>
      <c r="Q1249" t="s">
        <v>69</v>
      </c>
      <c r="R1249" t="s">
        <v>42</v>
      </c>
      <c r="S1249">
        <v>40</v>
      </c>
      <c r="T1249" t="s">
        <v>34</v>
      </c>
      <c r="U1249" t="s">
        <v>82</v>
      </c>
      <c r="V1249" t="s">
        <v>35</v>
      </c>
      <c r="W1249" t="s">
        <v>96</v>
      </c>
      <c r="X1249">
        <v>0</v>
      </c>
      <c r="Y1249">
        <v>0</v>
      </c>
      <c r="Z1249">
        <v>0</v>
      </c>
      <c r="AA1249">
        <v>0</v>
      </c>
      <c r="AB1249">
        <v>1</v>
      </c>
      <c r="AC1249" s="3">
        <v>45440</v>
      </c>
      <c r="AD1249" s="2" t="str">
        <f t="shared" si="39"/>
        <v>Contacted</v>
      </c>
      <c r="AE1249">
        <v>0</v>
      </c>
      <c r="AF1249" t="s">
        <v>73</v>
      </c>
      <c r="AG1249" t="b">
        <v>1</v>
      </c>
      <c r="AH1249" t="b">
        <v>1</v>
      </c>
      <c r="AI1249" t="str">
        <f ca="1">IF(OR(Table1[[#This Row],[is_active]]="FALSE",Table1[[#This Row],[Days_Since_Last_Purchase]]&gt;90),"Churned","Active")</f>
        <v>Churned</v>
      </c>
    </row>
    <row r="1250" spans="1:35" x14ac:dyDescent="0.25">
      <c r="A1250" t="s">
        <v>1316</v>
      </c>
      <c r="B1250" s="1">
        <v>45648</v>
      </c>
      <c r="C1250" t="str">
        <f>TEXT(Table1[[#This Row],[signup_date]],"yyyy")</f>
        <v>2024</v>
      </c>
      <c r="D1250" t="str">
        <f>TEXT(Table1[[#This Row],[signup_date]],"mmm")</f>
        <v>Dec</v>
      </c>
      <c r="E1250" s="3">
        <v>45818</v>
      </c>
      <c r="F1250" s="3">
        <v>45899</v>
      </c>
      <c r="G1250" s="3" t="str">
        <f>TEXT(Table1[[#This Row],[last_purchase_date]],"yyyy")</f>
        <v>2025</v>
      </c>
      <c r="H1250" s="2">
        <f ca="1">IFERROR(TODAY()-Table1[[#This Row],[signup_date]]," - ")</f>
        <v>332</v>
      </c>
      <c r="I1250" s="2">
        <f ca="1">IFERROR(TODAY()-Table1[[#This Row],[last_purchase_date]]," - ")</f>
        <v>81</v>
      </c>
      <c r="J1250" s="2">
        <f ca="1">IFERROR(1/Table1[[#This Row],[Days_Since_Last_Purchase]],0)</f>
        <v>1.2345679012345678E-2</v>
      </c>
      <c r="K1250" s="3" t="str">
        <f t="shared" si="38"/>
        <v>Has Purchased</v>
      </c>
      <c r="L1250">
        <v>4</v>
      </c>
      <c r="M1250">
        <v>242.91</v>
      </c>
      <c r="N1250">
        <v>60.73</v>
      </c>
      <c r="O1250">
        <v>24.26</v>
      </c>
      <c r="P1250" t="s">
        <v>31</v>
      </c>
      <c r="Q1250" t="s">
        <v>76</v>
      </c>
      <c r="R1250" t="s">
        <v>48</v>
      </c>
      <c r="S1250">
        <v>35</v>
      </c>
      <c r="T1250" t="s">
        <v>34</v>
      </c>
      <c r="U1250" t="s">
        <v>66</v>
      </c>
      <c r="V1250" t="s">
        <v>67</v>
      </c>
      <c r="W1250" t="s">
        <v>72</v>
      </c>
      <c r="X1250">
        <v>0</v>
      </c>
      <c r="Y1250">
        <v>0</v>
      </c>
      <c r="Z1250">
        <v>0</v>
      </c>
      <c r="AA1250">
        <v>1</v>
      </c>
      <c r="AB1250">
        <v>1</v>
      </c>
      <c r="AC1250" s="3">
        <v>45674</v>
      </c>
      <c r="AD1250" s="2" t="str">
        <f t="shared" si="39"/>
        <v>Contacted</v>
      </c>
      <c r="AE1250">
        <v>0</v>
      </c>
      <c r="AF1250" t="s">
        <v>52</v>
      </c>
      <c r="AG1250" t="b">
        <v>1</v>
      </c>
      <c r="AH1250" t="b">
        <v>0</v>
      </c>
      <c r="AI1250" t="str">
        <f ca="1">IF(OR(Table1[[#This Row],[is_active]]="FALSE",Table1[[#This Row],[Days_Since_Last_Purchase]]&gt;90),"Churned","Active")</f>
        <v>Active</v>
      </c>
    </row>
    <row r="1251" spans="1:35" x14ac:dyDescent="0.25">
      <c r="A1251" t="s">
        <v>1317</v>
      </c>
      <c r="B1251" s="1">
        <v>44453</v>
      </c>
      <c r="C1251" t="str">
        <f>TEXT(Table1[[#This Row],[signup_date]],"yyyy")</f>
        <v>2021</v>
      </c>
      <c r="D1251" t="str">
        <f>TEXT(Table1[[#This Row],[signup_date]],"mmm")</f>
        <v>Sep</v>
      </c>
      <c r="E1251" s="3">
        <v>45697</v>
      </c>
      <c r="F1251" s="3">
        <v>45858</v>
      </c>
      <c r="G1251" s="3" t="str">
        <f>TEXT(Table1[[#This Row],[last_purchase_date]],"yyyy")</f>
        <v>2025</v>
      </c>
      <c r="H1251" s="2">
        <f ca="1">IFERROR(TODAY()-Table1[[#This Row],[signup_date]]," - ")</f>
        <v>1527</v>
      </c>
      <c r="I1251" s="2">
        <f ca="1">IFERROR(TODAY()-Table1[[#This Row],[last_purchase_date]]," - ")</f>
        <v>122</v>
      </c>
      <c r="J1251" s="2">
        <f ca="1">IFERROR(1/Table1[[#This Row],[Days_Since_Last_Purchase]],0)</f>
        <v>8.1967213114754103E-3</v>
      </c>
      <c r="K1251" s="3" t="str">
        <f t="shared" si="38"/>
        <v>Has Purchased</v>
      </c>
      <c r="L1251">
        <v>4</v>
      </c>
      <c r="M1251">
        <v>4.0599999999999996</v>
      </c>
      <c r="N1251">
        <v>1.02</v>
      </c>
      <c r="O1251">
        <v>0.86</v>
      </c>
      <c r="P1251" t="s">
        <v>87</v>
      </c>
      <c r="Q1251" t="s">
        <v>88</v>
      </c>
      <c r="R1251" t="s">
        <v>42</v>
      </c>
      <c r="S1251">
        <v>19</v>
      </c>
      <c r="T1251" t="s">
        <v>49</v>
      </c>
      <c r="U1251" t="s">
        <v>66</v>
      </c>
      <c r="V1251" t="s">
        <v>56</v>
      </c>
      <c r="W1251" t="s">
        <v>45</v>
      </c>
      <c r="X1251">
        <v>0</v>
      </c>
      <c r="Y1251">
        <v>0</v>
      </c>
      <c r="Z1251">
        <v>1</v>
      </c>
      <c r="AA1251">
        <v>0</v>
      </c>
      <c r="AB1251">
        <v>1</v>
      </c>
      <c r="AC1251" s="3">
        <v>44815</v>
      </c>
      <c r="AD1251" s="2" t="str">
        <f t="shared" si="39"/>
        <v>Contacted</v>
      </c>
      <c r="AE1251">
        <v>2</v>
      </c>
      <c r="AF1251" t="s">
        <v>38</v>
      </c>
      <c r="AG1251" t="b">
        <v>0</v>
      </c>
      <c r="AH1251" t="b">
        <v>1</v>
      </c>
      <c r="AI1251" t="str">
        <f ca="1">IF(OR(Table1[[#This Row],[is_active]]="FALSE",Table1[[#This Row],[Days_Since_Last_Purchase]]&gt;90),"Churned","Active")</f>
        <v>Churned</v>
      </c>
    </row>
    <row r="1252" spans="1:35" x14ac:dyDescent="0.25">
      <c r="A1252" t="s">
        <v>1318</v>
      </c>
      <c r="B1252" s="1">
        <v>44410</v>
      </c>
      <c r="C1252" t="str">
        <f>TEXT(Table1[[#This Row],[signup_date]],"yyyy")</f>
        <v>2021</v>
      </c>
      <c r="D1252" t="str">
        <f>TEXT(Table1[[#This Row],[signup_date]],"mmm")</f>
        <v>Aug</v>
      </c>
      <c r="E1252" s="3">
        <v>45367</v>
      </c>
      <c r="F1252" s="3">
        <v>45891</v>
      </c>
      <c r="G1252" s="3" t="str">
        <f>TEXT(Table1[[#This Row],[last_purchase_date]],"yyyy")</f>
        <v>2025</v>
      </c>
      <c r="H1252" s="2">
        <f ca="1">IFERROR(TODAY()-Table1[[#This Row],[signup_date]]," - ")</f>
        <v>1570</v>
      </c>
      <c r="I1252" s="2">
        <f ca="1">IFERROR(TODAY()-Table1[[#This Row],[last_purchase_date]]," - ")</f>
        <v>89</v>
      </c>
      <c r="J1252" s="2">
        <f ca="1">IFERROR(1/Table1[[#This Row],[Days_Since_Last_Purchase]],0)</f>
        <v>1.1235955056179775E-2</v>
      </c>
      <c r="K1252" s="3" t="str">
        <f t="shared" si="38"/>
        <v>Has Purchased</v>
      </c>
      <c r="L1252">
        <v>5</v>
      </c>
      <c r="M1252">
        <v>142.91</v>
      </c>
      <c r="N1252">
        <v>28.58</v>
      </c>
      <c r="O1252">
        <v>15.88</v>
      </c>
      <c r="P1252" t="s">
        <v>31</v>
      </c>
      <c r="Q1252" t="s">
        <v>60</v>
      </c>
      <c r="R1252" t="s">
        <v>33</v>
      </c>
      <c r="S1252">
        <v>43</v>
      </c>
      <c r="T1252" t="s">
        <v>34</v>
      </c>
      <c r="U1252" t="s">
        <v>82</v>
      </c>
      <c r="V1252" t="s">
        <v>56</v>
      </c>
      <c r="W1252" t="s">
        <v>57</v>
      </c>
      <c r="X1252">
        <v>0</v>
      </c>
      <c r="Y1252">
        <v>0</v>
      </c>
      <c r="Z1252">
        <v>0</v>
      </c>
      <c r="AA1252">
        <v>0</v>
      </c>
      <c r="AB1252">
        <v>2</v>
      </c>
      <c r="AC1252" s="3">
        <v>45849</v>
      </c>
      <c r="AD1252" s="2" t="str">
        <f t="shared" si="39"/>
        <v>Contacted</v>
      </c>
      <c r="AE1252">
        <v>0</v>
      </c>
      <c r="AF1252" t="s">
        <v>73</v>
      </c>
      <c r="AG1252" t="b">
        <v>0</v>
      </c>
      <c r="AH1252" t="b">
        <v>1</v>
      </c>
      <c r="AI1252" t="str">
        <f ca="1">IF(OR(Table1[[#This Row],[is_active]]="FALSE",Table1[[#This Row],[Days_Since_Last_Purchase]]&gt;90),"Churned","Active")</f>
        <v>Active</v>
      </c>
    </row>
    <row r="1253" spans="1:35" x14ac:dyDescent="0.25">
      <c r="A1253" t="s">
        <v>1319</v>
      </c>
      <c r="B1253" s="1">
        <v>44998</v>
      </c>
      <c r="C1253" t="str">
        <f>TEXT(Table1[[#This Row],[signup_date]],"yyyy")</f>
        <v>2023</v>
      </c>
      <c r="D1253" t="str">
        <f>TEXT(Table1[[#This Row],[signup_date]],"mmm")</f>
        <v>Mar</v>
      </c>
      <c r="E1253" s="3">
        <v>45592</v>
      </c>
      <c r="F1253" s="3">
        <v>45720</v>
      </c>
      <c r="G1253" s="3" t="str">
        <f>TEXT(Table1[[#This Row],[last_purchase_date]],"yyyy")</f>
        <v>2025</v>
      </c>
      <c r="H1253" s="2">
        <f ca="1">IFERROR(TODAY()-Table1[[#This Row],[signup_date]]," - ")</f>
        <v>982</v>
      </c>
      <c r="I1253" s="2">
        <f ca="1">IFERROR(TODAY()-Table1[[#This Row],[last_purchase_date]]," - ")</f>
        <v>260</v>
      </c>
      <c r="J1253" s="2">
        <f ca="1">IFERROR(1/Table1[[#This Row],[Days_Since_Last_Purchase]],0)</f>
        <v>3.8461538461538464E-3</v>
      </c>
      <c r="K1253" s="3" t="str">
        <f t="shared" si="38"/>
        <v>Has Purchased</v>
      </c>
      <c r="L1253">
        <v>5</v>
      </c>
      <c r="M1253">
        <v>205.73</v>
      </c>
      <c r="N1253">
        <v>41.15</v>
      </c>
      <c r="O1253">
        <v>56.66</v>
      </c>
      <c r="P1253" t="s">
        <v>87</v>
      </c>
      <c r="Q1253" t="s">
        <v>76</v>
      </c>
      <c r="R1253" t="s">
        <v>48</v>
      </c>
      <c r="S1253">
        <v>24</v>
      </c>
      <c r="T1253" t="s">
        <v>70</v>
      </c>
      <c r="U1253" t="s">
        <v>50</v>
      </c>
      <c r="V1253" t="s">
        <v>63</v>
      </c>
      <c r="W1253" t="s">
        <v>96</v>
      </c>
      <c r="X1253">
        <v>3</v>
      </c>
      <c r="Y1253">
        <v>2</v>
      </c>
      <c r="Z1253">
        <v>0</v>
      </c>
      <c r="AA1253">
        <v>1</v>
      </c>
      <c r="AB1253">
        <v>2</v>
      </c>
      <c r="AC1253" s="2" t="s">
        <v>2542</v>
      </c>
      <c r="AD1253" s="2" t="str">
        <f t="shared" si="39"/>
        <v>Never Contacted</v>
      </c>
      <c r="AE1253">
        <v>4</v>
      </c>
      <c r="AF1253" t="s">
        <v>73</v>
      </c>
      <c r="AG1253" t="b">
        <v>1</v>
      </c>
      <c r="AH1253" t="b">
        <v>0</v>
      </c>
      <c r="AI1253" t="str">
        <f ca="1">IF(OR(Table1[[#This Row],[is_active]]="FALSE",Table1[[#This Row],[Days_Since_Last_Purchase]]&gt;90),"Churned","Active")</f>
        <v>Churned</v>
      </c>
    </row>
    <row r="1254" spans="1:35" x14ac:dyDescent="0.25">
      <c r="A1254" t="s">
        <v>1320</v>
      </c>
      <c r="B1254" s="1">
        <v>44815</v>
      </c>
      <c r="C1254" t="str">
        <f>TEXT(Table1[[#This Row],[signup_date]],"yyyy")</f>
        <v>2022</v>
      </c>
      <c r="D1254" t="str">
        <f>TEXT(Table1[[#This Row],[signup_date]],"mmm")</f>
        <v>Sep</v>
      </c>
      <c r="E1254" s="3">
        <v>45342</v>
      </c>
      <c r="F1254" s="3">
        <v>45422</v>
      </c>
      <c r="G1254" s="3" t="str">
        <f>TEXT(Table1[[#This Row],[last_purchase_date]],"yyyy")</f>
        <v>2024</v>
      </c>
      <c r="H1254" s="2">
        <f ca="1">IFERROR(TODAY()-Table1[[#This Row],[signup_date]]," - ")</f>
        <v>1165</v>
      </c>
      <c r="I1254" s="2">
        <f ca="1">IFERROR(TODAY()-Table1[[#This Row],[last_purchase_date]]," - ")</f>
        <v>558</v>
      </c>
      <c r="J1254" s="2">
        <f ca="1">IFERROR(1/Table1[[#This Row],[Days_Since_Last_Purchase]],0)</f>
        <v>1.7921146953405018E-3</v>
      </c>
      <c r="K1254" s="3" t="str">
        <f t="shared" si="38"/>
        <v>Has Purchased</v>
      </c>
      <c r="L1254">
        <v>3</v>
      </c>
      <c r="M1254">
        <v>192.22</v>
      </c>
      <c r="N1254">
        <v>64.069999999999993</v>
      </c>
      <c r="O1254">
        <v>64.349999999999994</v>
      </c>
      <c r="P1254" t="s">
        <v>47</v>
      </c>
      <c r="Q1254" t="s">
        <v>32</v>
      </c>
      <c r="R1254" t="s">
        <v>42</v>
      </c>
      <c r="S1254">
        <v>38</v>
      </c>
      <c r="T1254" t="s">
        <v>34</v>
      </c>
      <c r="U1254" t="s">
        <v>35</v>
      </c>
      <c r="V1254" t="s">
        <v>44</v>
      </c>
      <c r="W1254" t="s">
        <v>100</v>
      </c>
      <c r="X1254">
        <v>0</v>
      </c>
      <c r="Y1254">
        <v>0</v>
      </c>
      <c r="Z1254">
        <v>0</v>
      </c>
      <c r="AA1254">
        <v>0</v>
      </c>
      <c r="AB1254">
        <v>1</v>
      </c>
      <c r="AC1254" s="3">
        <v>45336</v>
      </c>
      <c r="AD1254" s="2" t="str">
        <f t="shared" si="39"/>
        <v>Contacted</v>
      </c>
      <c r="AE1254">
        <v>4</v>
      </c>
      <c r="AF1254" t="s">
        <v>38</v>
      </c>
      <c r="AG1254" t="b">
        <v>1</v>
      </c>
      <c r="AH1254" t="b">
        <v>0</v>
      </c>
      <c r="AI1254" t="str">
        <f ca="1">IF(OR(Table1[[#This Row],[is_active]]="FALSE",Table1[[#This Row],[Days_Since_Last_Purchase]]&gt;90),"Churned","Active")</f>
        <v>Churned</v>
      </c>
    </row>
    <row r="1255" spans="1:35" x14ac:dyDescent="0.25">
      <c r="A1255" t="s">
        <v>1321</v>
      </c>
      <c r="B1255" s="1">
        <v>44942</v>
      </c>
      <c r="C1255" t="str">
        <f>TEXT(Table1[[#This Row],[signup_date]],"yyyy")</f>
        <v>2023</v>
      </c>
      <c r="D1255" t="str">
        <f>TEXT(Table1[[#This Row],[signup_date]],"mmm")</f>
        <v>Jan</v>
      </c>
      <c r="E1255" s="3">
        <v>45759</v>
      </c>
      <c r="F1255" s="3">
        <v>45934</v>
      </c>
      <c r="G1255" s="3" t="str">
        <f>TEXT(Table1[[#This Row],[last_purchase_date]],"yyyy")</f>
        <v>2025</v>
      </c>
      <c r="H1255" s="2">
        <f ca="1">IFERROR(TODAY()-Table1[[#This Row],[signup_date]]," - ")</f>
        <v>1038</v>
      </c>
      <c r="I1255" s="2">
        <f ca="1">IFERROR(TODAY()-Table1[[#This Row],[last_purchase_date]]," - ")</f>
        <v>46</v>
      </c>
      <c r="J1255" s="2">
        <f ca="1">IFERROR(1/Table1[[#This Row],[Days_Since_Last_Purchase]],0)</f>
        <v>2.1739130434782608E-2</v>
      </c>
      <c r="K1255" s="3" t="str">
        <f t="shared" si="38"/>
        <v>Has Purchased</v>
      </c>
      <c r="L1255">
        <v>2</v>
      </c>
      <c r="M1255">
        <v>2.13</v>
      </c>
      <c r="N1255">
        <v>1.07</v>
      </c>
      <c r="O1255">
        <v>0</v>
      </c>
      <c r="P1255" t="s">
        <v>87</v>
      </c>
      <c r="Q1255" t="s">
        <v>62</v>
      </c>
      <c r="R1255" t="s">
        <v>48</v>
      </c>
      <c r="S1255">
        <v>21</v>
      </c>
      <c r="T1255" t="s">
        <v>70</v>
      </c>
      <c r="U1255" t="s">
        <v>55</v>
      </c>
      <c r="V1255" t="s">
        <v>67</v>
      </c>
      <c r="W1255" t="s">
        <v>45</v>
      </c>
      <c r="X1255">
        <v>0</v>
      </c>
      <c r="Y1255">
        <v>0</v>
      </c>
      <c r="Z1255">
        <v>0</v>
      </c>
      <c r="AA1255">
        <v>0</v>
      </c>
      <c r="AB1255">
        <v>2</v>
      </c>
      <c r="AC1255" s="3">
        <v>45227</v>
      </c>
      <c r="AD1255" s="2" t="str">
        <f t="shared" si="39"/>
        <v>Contacted</v>
      </c>
      <c r="AE1255">
        <v>0</v>
      </c>
      <c r="AF1255" t="s">
        <v>38</v>
      </c>
      <c r="AG1255" t="b">
        <v>1</v>
      </c>
      <c r="AH1255" t="b">
        <v>0</v>
      </c>
      <c r="AI1255" t="str">
        <f ca="1">IF(OR(Table1[[#This Row],[is_active]]="FALSE",Table1[[#This Row],[Days_Since_Last_Purchase]]&gt;90),"Churned","Active")</f>
        <v>Active</v>
      </c>
    </row>
    <row r="1256" spans="1:35" x14ac:dyDescent="0.25">
      <c r="A1256" t="s">
        <v>1322</v>
      </c>
      <c r="B1256" s="1">
        <v>44572</v>
      </c>
      <c r="C1256" t="str">
        <f>TEXT(Table1[[#This Row],[signup_date]],"yyyy")</f>
        <v>2022</v>
      </c>
      <c r="D1256" t="str">
        <f>TEXT(Table1[[#This Row],[signup_date]],"mmm")</f>
        <v>Jan</v>
      </c>
      <c r="E1256" s="3">
        <v>44807</v>
      </c>
      <c r="F1256" s="3">
        <v>44989</v>
      </c>
      <c r="G1256" s="3" t="str">
        <f>TEXT(Table1[[#This Row],[last_purchase_date]],"yyyy")</f>
        <v>2023</v>
      </c>
      <c r="H1256" s="2">
        <f ca="1">IFERROR(TODAY()-Table1[[#This Row],[signup_date]]," - ")</f>
        <v>1408</v>
      </c>
      <c r="I1256" s="2">
        <f ca="1">IFERROR(TODAY()-Table1[[#This Row],[last_purchase_date]]," - ")</f>
        <v>991</v>
      </c>
      <c r="J1256" s="2">
        <f ca="1">IFERROR(1/Table1[[#This Row],[Days_Since_Last_Purchase]],0)</f>
        <v>1.0090817356205853E-3</v>
      </c>
      <c r="K1256" s="3" t="str">
        <f t="shared" si="38"/>
        <v>Has Purchased</v>
      </c>
      <c r="L1256">
        <v>6</v>
      </c>
      <c r="M1256">
        <v>120.5</v>
      </c>
      <c r="N1256">
        <v>20.079999999999998</v>
      </c>
      <c r="O1256">
        <v>21.72</v>
      </c>
      <c r="P1256" t="s">
        <v>47</v>
      </c>
      <c r="Q1256" t="s">
        <v>41</v>
      </c>
      <c r="R1256" t="s">
        <v>48</v>
      </c>
      <c r="S1256">
        <v>21</v>
      </c>
      <c r="T1256" t="s">
        <v>70</v>
      </c>
      <c r="U1256" t="s">
        <v>35</v>
      </c>
      <c r="V1256" t="s">
        <v>56</v>
      </c>
      <c r="W1256" t="s">
        <v>51</v>
      </c>
      <c r="X1256">
        <v>1</v>
      </c>
      <c r="Y1256">
        <v>0</v>
      </c>
      <c r="Z1256">
        <v>0</v>
      </c>
      <c r="AA1256">
        <v>0</v>
      </c>
      <c r="AB1256">
        <v>4</v>
      </c>
      <c r="AC1256" s="2" t="s">
        <v>2542</v>
      </c>
      <c r="AD1256" s="2" t="str">
        <f t="shared" si="39"/>
        <v>Never Contacted</v>
      </c>
      <c r="AE1256">
        <v>0</v>
      </c>
      <c r="AF1256" t="s">
        <v>38</v>
      </c>
      <c r="AG1256" t="b">
        <v>1</v>
      </c>
      <c r="AH1256" t="b">
        <v>1</v>
      </c>
      <c r="AI1256" t="str">
        <f ca="1">IF(OR(Table1[[#This Row],[is_active]]="FALSE",Table1[[#This Row],[Days_Since_Last_Purchase]]&gt;90),"Churned","Active")</f>
        <v>Churned</v>
      </c>
    </row>
    <row r="1257" spans="1:35" x14ac:dyDescent="0.25">
      <c r="A1257" t="s">
        <v>1323</v>
      </c>
      <c r="B1257" s="1">
        <v>45640</v>
      </c>
      <c r="C1257" t="str">
        <f>TEXT(Table1[[#This Row],[signup_date]],"yyyy")</f>
        <v>2024</v>
      </c>
      <c r="D1257" t="str">
        <f>TEXT(Table1[[#This Row],[signup_date]],"mmm")</f>
        <v>Dec</v>
      </c>
      <c r="E1257" s="3">
        <v>45822</v>
      </c>
      <c r="F1257" s="3">
        <v>45876</v>
      </c>
      <c r="G1257" s="3" t="str">
        <f>TEXT(Table1[[#This Row],[last_purchase_date]],"yyyy")</f>
        <v>2025</v>
      </c>
      <c r="H1257" s="2">
        <f ca="1">IFERROR(TODAY()-Table1[[#This Row],[signup_date]]," - ")</f>
        <v>340</v>
      </c>
      <c r="I1257" s="2">
        <f ca="1">IFERROR(TODAY()-Table1[[#This Row],[last_purchase_date]]," - ")</f>
        <v>104</v>
      </c>
      <c r="J1257" s="2">
        <f ca="1">IFERROR(1/Table1[[#This Row],[Days_Since_Last_Purchase]],0)</f>
        <v>9.6153846153846159E-3</v>
      </c>
      <c r="K1257" s="3" t="str">
        <f t="shared" si="38"/>
        <v>Has Purchased</v>
      </c>
      <c r="L1257">
        <v>5</v>
      </c>
      <c r="M1257">
        <v>4.8499999999999996</v>
      </c>
      <c r="N1257">
        <v>0.97</v>
      </c>
      <c r="O1257">
        <v>0.63</v>
      </c>
      <c r="P1257" t="s">
        <v>65</v>
      </c>
      <c r="Q1257" t="s">
        <v>104</v>
      </c>
      <c r="R1257" t="s">
        <v>48</v>
      </c>
      <c r="S1257">
        <v>24</v>
      </c>
      <c r="T1257" t="s">
        <v>70</v>
      </c>
      <c r="U1257" t="s">
        <v>82</v>
      </c>
      <c r="V1257" t="s">
        <v>44</v>
      </c>
      <c r="W1257" t="s">
        <v>72</v>
      </c>
      <c r="X1257">
        <v>0</v>
      </c>
      <c r="Y1257">
        <v>0</v>
      </c>
      <c r="Z1257">
        <v>1</v>
      </c>
      <c r="AA1257">
        <v>1</v>
      </c>
      <c r="AB1257">
        <v>3</v>
      </c>
      <c r="AC1257" s="3">
        <v>45872</v>
      </c>
      <c r="AD1257" s="2" t="str">
        <f t="shared" si="39"/>
        <v>Contacted</v>
      </c>
      <c r="AE1257">
        <v>0</v>
      </c>
      <c r="AF1257" t="s">
        <v>38</v>
      </c>
      <c r="AG1257" t="b">
        <v>0</v>
      </c>
      <c r="AH1257" t="b">
        <v>0</v>
      </c>
      <c r="AI1257" t="str">
        <f ca="1">IF(OR(Table1[[#This Row],[is_active]]="FALSE",Table1[[#This Row],[Days_Since_Last_Purchase]]&gt;90),"Churned","Active")</f>
        <v>Churned</v>
      </c>
    </row>
    <row r="1258" spans="1:35" x14ac:dyDescent="0.25">
      <c r="A1258" t="s">
        <v>1324</v>
      </c>
      <c r="B1258" s="1">
        <v>44421</v>
      </c>
      <c r="C1258" t="str">
        <f>TEXT(Table1[[#This Row],[signup_date]],"yyyy")</f>
        <v>2021</v>
      </c>
      <c r="D1258" t="str">
        <f>TEXT(Table1[[#This Row],[signup_date]],"mmm")</f>
        <v>Aug</v>
      </c>
      <c r="E1258" s="3">
        <v>44831</v>
      </c>
      <c r="F1258" s="3">
        <v>44990</v>
      </c>
      <c r="G1258" s="3" t="str">
        <f>TEXT(Table1[[#This Row],[last_purchase_date]],"yyyy")</f>
        <v>2023</v>
      </c>
      <c r="H1258" s="2">
        <f ca="1">IFERROR(TODAY()-Table1[[#This Row],[signup_date]]," - ")</f>
        <v>1559</v>
      </c>
      <c r="I1258" s="2">
        <f ca="1">IFERROR(TODAY()-Table1[[#This Row],[last_purchase_date]]," - ")</f>
        <v>990</v>
      </c>
      <c r="J1258" s="2">
        <f ca="1">IFERROR(1/Table1[[#This Row],[Days_Since_Last_Purchase]],0)</f>
        <v>1.0101010101010101E-3</v>
      </c>
      <c r="K1258" s="3" t="str">
        <f t="shared" si="38"/>
        <v>Has Purchased</v>
      </c>
      <c r="L1258">
        <v>3</v>
      </c>
      <c r="M1258">
        <v>115.06</v>
      </c>
      <c r="N1258">
        <v>38.35</v>
      </c>
      <c r="O1258">
        <v>16.98</v>
      </c>
      <c r="P1258" t="s">
        <v>65</v>
      </c>
      <c r="Q1258" t="s">
        <v>62</v>
      </c>
      <c r="R1258" t="s">
        <v>48</v>
      </c>
      <c r="S1258">
        <v>38</v>
      </c>
      <c r="T1258" t="s">
        <v>34</v>
      </c>
      <c r="U1258" t="s">
        <v>82</v>
      </c>
      <c r="V1258" t="s">
        <v>63</v>
      </c>
      <c r="W1258" t="s">
        <v>57</v>
      </c>
      <c r="X1258">
        <v>0</v>
      </c>
      <c r="Y1258">
        <v>0</v>
      </c>
      <c r="Z1258">
        <v>0</v>
      </c>
      <c r="AA1258">
        <v>0</v>
      </c>
      <c r="AB1258">
        <v>0</v>
      </c>
      <c r="AC1258" s="3">
        <v>44985</v>
      </c>
      <c r="AD1258" s="2" t="str">
        <f t="shared" si="39"/>
        <v>Contacted</v>
      </c>
      <c r="AE1258">
        <v>4</v>
      </c>
      <c r="AF1258" t="s">
        <v>73</v>
      </c>
      <c r="AG1258" t="b">
        <v>1</v>
      </c>
      <c r="AH1258" t="b">
        <v>1</v>
      </c>
      <c r="AI1258" t="str">
        <f ca="1">IF(OR(Table1[[#This Row],[is_active]]="FALSE",Table1[[#This Row],[Days_Since_Last_Purchase]]&gt;90),"Churned","Active")</f>
        <v>Churned</v>
      </c>
    </row>
    <row r="1259" spans="1:35" x14ac:dyDescent="0.25">
      <c r="A1259" t="s">
        <v>1325</v>
      </c>
      <c r="B1259" s="1">
        <v>45595</v>
      </c>
      <c r="C1259" t="str">
        <f>TEXT(Table1[[#This Row],[signup_date]],"yyyy")</f>
        <v>2024</v>
      </c>
      <c r="D1259" t="str">
        <f>TEXT(Table1[[#This Row],[signup_date]],"mmm")</f>
        <v>Oct</v>
      </c>
      <c r="E1259" s="3">
        <v>45749</v>
      </c>
      <c r="F1259" s="3">
        <v>45800</v>
      </c>
      <c r="G1259" s="3" t="str">
        <f>TEXT(Table1[[#This Row],[last_purchase_date]],"yyyy")</f>
        <v>2025</v>
      </c>
      <c r="H1259" s="2">
        <f ca="1">IFERROR(TODAY()-Table1[[#This Row],[signup_date]]," - ")</f>
        <v>385</v>
      </c>
      <c r="I1259" s="2">
        <f ca="1">IFERROR(TODAY()-Table1[[#This Row],[last_purchase_date]]," - ")</f>
        <v>180</v>
      </c>
      <c r="J1259" s="2">
        <f ca="1">IFERROR(1/Table1[[#This Row],[Days_Since_Last_Purchase]],0)</f>
        <v>5.5555555555555558E-3</v>
      </c>
      <c r="K1259" s="3" t="str">
        <f t="shared" si="38"/>
        <v>Has Purchased</v>
      </c>
      <c r="L1259">
        <v>5</v>
      </c>
      <c r="M1259">
        <v>86.02</v>
      </c>
      <c r="N1259">
        <v>17.2</v>
      </c>
      <c r="O1259">
        <v>0</v>
      </c>
      <c r="P1259" t="s">
        <v>47</v>
      </c>
      <c r="Q1259" t="s">
        <v>41</v>
      </c>
      <c r="R1259" t="s">
        <v>48</v>
      </c>
      <c r="S1259">
        <v>45</v>
      </c>
      <c r="T1259" t="s">
        <v>34</v>
      </c>
      <c r="U1259" t="s">
        <v>66</v>
      </c>
      <c r="V1259" t="s">
        <v>35</v>
      </c>
      <c r="W1259" t="s">
        <v>35</v>
      </c>
      <c r="X1259">
        <v>1</v>
      </c>
      <c r="Y1259">
        <v>0</v>
      </c>
      <c r="Z1259">
        <v>0</v>
      </c>
      <c r="AA1259">
        <v>0</v>
      </c>
      <c r="AB1259">
        <v>3</v>
      </c>
      <c r="AC1259" s="3">
        <v>45661</v>
      </c>
      <c r="AD1259" s="2" t="str">
        <f t="shared" si="39"/>
        <v>Contacted</v>
      </c>
      <c r="AE1259">
        <v>7</v>
      </c>
      <c r="AF1259" t="s">
        <v>38</v>
      </c>
      <c r="AG1259" t="b">
        <v>1</v>
      </c>
      <c r="AH1259" t="b">
        <v>0</v>
      </c>
      <c r="AI1259" t="str">
        <f ca="1">IF(OR(Table1[[#This Row],[is_active]]="FALSE",Table1[[#This Row],[Days_Since_Last_Purchase]]&gt;90),"Churned","Active")</f>
        <v>Churned</v>
      </c>
    </row>
    <row r="1260" spans="1:35" x14ac:dyDescent="0.25">
      <c r="A1260" t="s">
        <v>1326</v>
      </c>
      <c r="B1260" s="1">
        <v>45123</v>
      </c>
      <c r="C1260" t="str">
        <f>TEXT(Table1[[#This Row],[signup_date]],"yyyy")</f>
        <v>2023</v>
      </c>
      <c r="D1260" t="str">
        <f>TEXT(Table1[[#This Row],[signup_date]],"mmm")</f>
        <v>Jul</v>
      </c>
      <c r="E1260" s="3">
        <v>45484</v>
      </c>
      <c r="F1260" s="3">
        <v>45819</v>
      </c>
      <c r="G1260" s="3" t="str">
        <f>TEXT(Table1[[#This Row],[last_purchase_date]],"yyyy")</f>
        <v>2025</v>
      </c>
      <c r="H1260" s="2">
        <f ca="1">IFERROR(TODAY()-Table1[[#This Row],[signup_date]]," - ")</f>
        <v>857</v>
      </c>
      <c r="I1260" s="2">
        <f ca="1">IFERROR(TODAY()-Table1[[#This Row],[last_purchase_date]]," - ")</f>
        <v>161</v>
      </c>
      <c r="J1260" s="2">
        <f ca="1">IFERROR(1/Table1[[#This Row],[Days_Since_Last_Purchase]],0)</f>
        <v>6.2111801242236021E-3</v>
      </c>
      <c r="K1260" s="3" t="str">
        <f t="shared" si="38"/>
        <v>Has Purchased</v>
      </c>
      <c r="L1260">
        <v>2</v>
      </c>
      <c r="M1260">
        <v>70.66</v>
      </c>
      <c r="N1260">
        <v>35.33</v>
      </c>
      <c r="O1260">
        <v>38.72</v>
      </c>
      <c r="P1260" t="s">
        <v>31</v>
      </c>
      <c r="Q1260" t="s">
        <v>32</v>
      </c>
      <c r="R1260" t="s">
        <v>42</v>
      </c>
      <c r="S1260">
        <v>35</v>
      </c>
      <c r="T1260" t="s">
        <v>34</v>
      </c>
      <c r="U1260" t="s">
        <v>66</v>
      </c>
      <c r="V1260" t="s">
        <v>44</v>
      </c>
      <c r="W1260" t="s">
        <v>72</v>
      </c>
      <c r="X1260">
        <v>0</v>
      </c>
      <c r="Y1260">
        <v>0</v>
      </c>
      <c r="Z1260">
        <v>0</v>
      </c>
      <c r="AA1260">
        <v>0</v>
      </c>
      <c r="AB1260">
        <v>1</v>
      </c>
      <c r="AC1260" s="3">
        <v>45369</v>
      </c>
      <c r="AD1260" s="2" t="str">
        <f t="shared" si="39"/>
        <v>Contacted</v>
      </c>
      <c r="AE1260">
        <v>0</v>
      </c>
      <c r="AF1260" t="s">
        <v>38</v>
      </c>
      <c r="AG1260" t="b">
        <v>0</v>
      </c>
      <c r="AH1260" t="b">
        <v>0</v>
      </c>
      <c r="AI1260" t="str">
        <f ca="1">IF(OR(Table1[[#This Row],[is_active]]="FALSE",Table1[[#This Row],[Days_Since_Last_Purchase]]&gt;90),"Churned","Active")</f>
        <v>Churned</v>
      </c>
    </row>
    <row r="1261" spans="1:35" x14ac:dyDescent="0.25">
      <c r="A1261" t="s">
        <v>1327</v>
      </c>
      <c r="B1261" s="1">
        <v>43846</v>
      </c>
      <c r="C1261" t="str">
        <f>TEXT(Table1[[#This Row],[signup_date]],"yyyy")</f>
        <v>2020</v>
      </c>
      <c r="D1261" t="str">
        <f>TEXT(Table1[[#This Row],[signup_date]],"mmm")</f>
        <v>Jan</v>
      </c>
      <c r="E1261" s="3">
        <v>44457</v>
      </c>
      <c r="F1261" s="3">
        <v>45051</v>
      </c>
      <c r="G1261" s="3" t="str">
        <f>TEXT(Table1[[#This Row],[last_purchase_date]],"yyyy")</f>
        <v>2023</v>
      </c>
      <c r="H1261" s="2">
        <f ca="1">IFERROR(TODAY()-Table1[[#This Row],[signup_date]]," - ")</f>
        <v>2134</v>
      </c>
      <c r="I1261" s="2">
        <f ca="1">IFERROR(TODAY()-Table1[[#This Row],[last_purchase_date]]," - ")</f>
        <v>929</v>
      </c>
      <c r="J1261" s="2">
        <f ca="1">IFERROR(1/Table1[[#This Row],[Days_Since_Last_Purchase]],0)</f>
        <v>1.076426264800861E-3</v>
      </c>
      <c r="K1261" s="3" t="str">
        <f t="shared" si="38"/>
        <v>Has Purchased</v>
      </c>
      <c r="L1261">
        <v>2</v>
      </c>
      <c r="M1261">
        <v>170.2</v>
      </c>
      <c r="N1261">
        <v>85.1</v>
      </c>
      <c r="O1261">
        <v>161.11000000000001</v>
      </c>
      <c r="P1261" t="s">
        <v>65</v>
      </c>
      <c r="Q1261" t="s">
        <v>104</v>
      </c>
      <c r="R1261" t="s">
        <v>48</v>
      </c>
      <c r="S1261">
        <v>31</v>
      </c>
      <c r="T1261" t="s">
        <v>34</v>
      </c>
      <c r="U1261" t="s">
        <v>90</v>
      </c>
      <c r="V1261" t="s">
        <v>56</v>
      </c>
      <c r="W1261" t="s">
        <v>35</v>
      </c>
      <c r="X1261">
        <v>1</v>
      </c>
      <c r="Y1261">
        <v>0</v>
      </c>
      <c r="Z1261">
        <v>1</v>
      </c>
      <c r="AA1261">
        <v>0</v>
      </c>
      <c r="AB1261">
        <v>0</v>
      </c>
      <c r="AC1261" s="3">
        <v>44872</v>
      </c>
      <c r="AD1261" s="2" t="str">
        <f t="shared" si="39"/>
        <v>Contacted</v>
      </c>
      <c r="AE1261">
        <v>0</v>
      </c>
      <c r="AF1261" t="s">
        <v>38</v>
      </c>
      <c r="AG1261" t="b">
        <v>1</v>
      </c>
      <c r="AH1261" t="b">
        <v>0</v>
      </c>
      <c r="AI1261" t="str">
        <f ca="1">IF(OR(Table1[[#This Row],[is_active]]="FALSE",Table1[[#This Row],[Days_Since_Last_Purchase]]&gt;90),"Churned","Active")</f>
        <v>Churned</v>
      </c>
    </row>
    <row r="1262" spans="1:35" x14ac:dyDescent="0.25">
      <c r="A1262" t="s">
        <v>1328</v>
      </c>
      <c r="B1262" s="1">
        <v>44390</v>
      </c>
      <c r="C1262" t="str">
        <f>TEXT(Table1[[#This Row],[signup_date]],"yyyy")</f>
        <v>2021</v>
      </c>
      <c r="D1262" t="str">
        <f>TEXT(Table1[[#This Row],[signup_date]],"mmm")</f>
        <v>Jul</v>
      </c>
      <c r="E1262" s="3">
        <v>45709</v>
      </c>
      <c r="F1262" s="3">
        <v>45874</v>
      </c>
      <c r="G1262" s="3" t="str">
        <f>TEXT(Table1[[#This Row],[last_purchase_date]],"yyyy")</f>
        <v>2025</v>
      </c>
      <c r="H1262" s="2">
        <f ca="1">IFERROR(TODAY()-Table1[[#This Row],[signup_date]]," - ")</f>
        <v>1590</v>
      </c>
      <c r="I1262" s="2">
        <f ca="1">IFERROR(TODAY()-Table1[[#This Row],[last_purchase_date]]," - ")</f>
        <v>106</v>
      </c>
      <c r="J1262" s="2">
        <f ca="1">IFERROR(1/Table1[[#This Row],[Days_Since_Last_Purchase]],0)</f>
        <v>9.433962264150943E-3</v>
      </c>
      <c r="K1262" s="3" t="str">
        <f t="shared" si="38"/>
        <v>Has Purchased</v>
      </c>
      <c r="L1262">
        <v>4</v>
      </c>
      <c r="M1262">
        <v>189.88</v>
      </c>
      <c r="N1262">
        <v>47.47</v>
      </c>
      <c r="O1262">
        <v>78.349999999999994</v>
      </c>
      <c r="P1262" t="s">
        <v>87</v>
      </c>
      <c r="Q1262" t="s">
        <v>62</v>
      </c>
      <c r="R1262" t="s">
        <v>42</v>
      </c>
      <c r="S1262">
        <v>16</v>
      </c>
      <c r="T1262" t="s">
        <v>49</v>
      </c>
      <c r="U1262" t="s">
        <v>43</v>
      </c>
      <c r="V1262" t="s">
        <v>56</v>
      </c>
      <c r="W1262" t="s">
        <v>96</v>
      </c>
      <c r="X1262">
        <v>0</v>
      </c>
      <c r="Y1262">
        <v>0</v>
      </c>
      <c r="Z1262">
        <v>1</v>
      </c>
      <c r="AA1262">
        <v>0</v>
      </c>
      <c r="AB1262">
        <v>3</v>
      </c>
      <c r="AC1262" s="3">
        <v>44807</v>
      </c>
      <c r="AD1262" s="2" t="str">
        <f t="shared" si="39"/>
        <v>Contacted</v>
      </c>
      <c r="AE1262">
        <v>0</v>
      </c>
      <c r="AF1262" t="s">
        <v>73</v>
      </c>
      <c r="AG1262" t="b">
        <v>1</v>
      </c>
      <c r="AH1262" t="b">
        <v>1</v>
      </c>
      <c r="AI1262" t="str">
        <f ca="1">IF(OR(Table1[[#This Row],[is_active]]="FALSE",Table1[[#This Row],[Days_Since_Last_Purchase]]&gt;90),"Churned","Active")</f>
        <v>Churned</v>
      </c>
    </row>
    <row r="1263" spans="1:35" x14ac:dyDescent="0.25">
      <c r="A1263" t="s">
        <v>1329</v>
      </c>
      <c r="B1263" s="1">
        <v>44898</v>
      </c>
      <c r="C1263" t="str">
        <f>TEXT(Table1[[#This Row],[signup_date]],"yyyy")</f>
        <v>2022</v>
      </c>
      <c r="D1263" t="str">
        <f>TEXT(Table1[[#This Row],[signup_date]],"mmm")</f>
        <v>Dec</v>
      </c>
      <c r="E1263" s="3">
        <v>44938</v>
      </c>
      <c r="F1263" s="3">
        <v>45538</v>
      </c>
      <c r="G1263" s="3" t="str">
        <f>TEXT(Table1[[#This Row],[last_purchase_date]],"yyyy")</f>
        <v>2024</v>
      </c>
      <c r="H1263" s="2">
        <f ca="1">IFERROR(TODAY()-Table1[[#This Row],[signup_date]]," - ")</f>
        <v>1082</v>
      </c>
      <c r="I1263" s="2">
        <f ca="1">IFERROR(TODAY()-Table1[[#This Row],[last_purchase_date]]," - ")</f>
        <v>442</v>
      </c>
      <c r="J1263" s="2">
        <f ca="1">IFERROR(1/Table1[[#This Row],[Days_Since_Last_Purchase]],0)</f>
        <v>2.2624434389140274E-3</v>
      </c>
      <c r="K1263" s="3" t="str">
        <f t="shared" si="38"/>
        <v>Has Purchased</v>
      </c>
      <c r="L1263">
        <v>4</v>
      </c>
      <c r="M1263">
        <v>265.52999999999997</v>
      </c>
      <c r="N1263">
        <v>66.38</v>
      </c>
      <c r="O1263">
        <v>1.34</v>
      </c>
      <c r="P1263" t="s">
        <v>65</v>
      </c>
      <c r="Q1263" t="s">
        <v>54</v>
      </c>
      <c r="R1263" t="s">
        <v>33</v>
      </c>
      <c r="S1263">
        <v>21</v>
      </c>
      <c r="T1263" t="s">
        <v>70</v>
      </c>
      <c r="U1263" t="s">
        <v>35</v>
      </c>
      <c r="V1263" t="s">
        <v>63</v>
      </c>
      <c r="W1263" t="s">
        <v>36</v>
      </c>
      <c r="X1263">
        <v>1</v>
      </c>
      <c r="Y1263">
        <v>0</v>
      </c>
      <c r="Z1263">
        <v>0</v>
      </c>
      <c r="AA1263">
        <v>0</v>
      </c>
      <c r="AB1263">
        <v>1</v>
      </c>
      <c r="AC1263" s="3">
        <v>45072</v>
      </c>
      <c r="AD1263" s="2" t="str">
        <f t="shared" si="39"/>
        <v>Contacted</v>
      </c>
      <c r="AE1263">
        <v>1</v>
      </c>
      <c r="AF1263" t="s">
        <v>73</v>
      </c>
      <c r="AG1263" t="b">
        <v>1</v>
      </c>
      <c r="AH1263" t="b">
        <v>0</v>
      </c>
      <c r="AI1263" t="str">
        <f ca="1">IF(OR(Table1[[#This Row],[is_active]]="FALSE",Table1[[#This Row],[Days_Since_Last_Purchase]]&gt;90),"Churned","Active")</f>
        <v>Churned</v>
      </c>
    </row>
    <row r="1264" spans="1:35" x14ac:dyDescent="0.25">
      <c r="A1264" t="s">
        <v>1330</v>
      </c>
      <c r="B1264" s="1">
        <v>45038</v>
      </c>
      <c r="C1264" t="str">
        <f>TEXT(Table1[[#This Row],[signup_date]],"yyyy")</f>
        <v>2023</v>
      </c>
      <c r="D1264" t="str">
        <f>TEXT(Table1[[#This Row],[signup_date]],"mmm")</f>
        <v>Apr</v>
      </c>
      <c r="E1264" s="3">
        <v>45767</v>
      </c>
      <c r="F1264" s="3">
        <v>45897</v>
      </c>
      <c r="G1264" s="3" t="str">
        <f>TEXT(Table1[[#This Row],[last_purchase_date]],"yyyy")</f>
        <v>2025</v>
      </c>
      <c r="H1264" s="2">
        <f ca="1">IFERROR(TODAY()-Table1[[#This Row],[signup_date]]," - ")</f>
        <v>942</v>
      </c>
      <c r="I1264" s="2">
        <f ca="1">IFERROR(TODAY()-Table1[[#This Row],[last_purchase_date]]," - ")</f>
        <v>83</v>
      </c>
      <c r="J1264" s="2">
        <f ca="1">IFERROR(1/Table1[[#This Row],[Days_Since_Last_Purchase]],0)</f>
        <v>1.2048192771084338E-2</v>
      </c>
      <c r="K1264" s="3" t="str">
        <f t="shared" si="38"/>
        <v>Has Purchased</v>
      </c>
      <c r="L1264">
        <v>2</v>
      </c>
      <c r="M1264">
        <v>32.82</v>
      </c>
      <c r="N1264">
        <v>16.41</v>
      </c>
      <c r="O1264">
        <v>12.51</v>
      </c>
      <c r="P1264" t="s">
        <v>59</v>
      </c>
      <c r="Q1264" t="s">
        <v>69</v>
      </c>
      <c r="R1264" t="s">
        <v>48</v>
      </c>
      <c r="S1264">
        <v>32</v>
      </c>
      <c r="T1264" t="s">
        <v>34</v>
      </c>
      <c r="U1264" t="s">
        <v>55</v>
      </c>
      <c r="V1264" t="s">
        <v>56</v>
      </c>
      <c r="W1264" t="s">
        <v>100</v>
      </c>
      <c r="X1264">
        <v>0</v>
      </c>
      <c r="Y1264">
        <v>0</v>
      </c>
      <c r="Z1264">
        <v>0</v>
      </c>
      <c r="AA1264">
        <v>0</v>
      </c>
      <c r="AB1264">
        <v>2</v>
      </c>
      <c r="AC1264" s="3">
        <v>45718</v>
      </c>
      <c r="AD1264" s="2" t="str">
        <f t="shared" si="39"/>
        <v>Contacted</v>
      </c>
      <c r="AE1264">
        <v>10</v>
      </c>
      <c r="AF1264" t="s">
        <v>73</v>
      </c>
      <c r="AG1264" t="b">
        <v>1</v>
      </c>
      <c r="AH1264" t="b">
        <v>0</v>
      </c>
      <c r="AI1264" t="str">
        <f ca="1">IF(OR(Table1[[#This Row],[is_active]]="FALSE",Table1[[#This Row],[Days_Since_Last_Purchase]]&gt;90),"Churned","Active")</f>
        <v>Active</v>
      </c>
    </row>
    <row r="1265" spans="1:35" x14ac:dyDescent="0.25">
      <c r="A1265" t="s">
        <v>1331</v>
      </c>
      <c r="B1265" s="1">
        <v>45585</v>
      </c>
      <c r="C1265" t="str">
        <f>TEXT(Table1[[#This Row],[signup_date]],"yyyy")</f>
        <v>2024</v>
      </c>
      <c r="D1265" t="str">
        <f>TEXT(Table1[[#This Row],[signup_date]],"mmm")</f>
        <v>Oct</v>
      </c>
      <c r="E1265" s="3">
        <v>45862</v>
      </c>
      <c r="F1265" s="3">
        <v>45943</v>
      </c>
      <c r="G1265" s="3" t="str">
        <f>TEXT(Table1[[#This Row],[last_purchase_date]],"yyyy")</f>
        <v>2025</v>
      </c>
      <c r="H1265" s="2">
        <f ca="1">IFERROR(TODAY()-Table1[[#This Row],[signup_date]]," - ")</f>
        <v>395</v>
      </c>
      <c r="I1265" s="2">
        <f ca="1">IFERROR(TODAY()-Table1[[#This Row],[last_purchase_date]]," - ")</f>
        <v>37</v>
      </c>
      <c r="J1265" s="2">
        <f ca="1">IFERROR(1/Table1[[#This Row],[Days_Since_Last_Purchase]],0)</f>
        <v>2.7027027027027029E-2</v>
      </c>
      <c r="K1265" s="3" t="str">
        <f t="shared" si="38"/>
        <v>Has Purchased</v>
      </c>
      <c r="L1265">
        <v>1</v>
      </c>
      <c r="M1265">
        <v>18.559999999999999</v>
      </c>
      <c r="N1265">
        <v>18.559999999999999</v>
      </c>
      <c r="O1265">
        <v>0</v>
      </c>
      <c r="P1265" t="s">
        <v>40</v>
      </c>
      <c r="Q1265" t="s">
        <v>54</v>
      </c>
      <c r="R1265" t="s">
        <v>48</v>
      </c>
      <c r="S1265">
        <v>28</v>
      </c>
      <c r="T1265" t="s">
        <v>70</v>
      </c>
      <c r="U1265" t="s">
        <v>43</v>
      </c>
      <c r="V1265" t="s">
        <v>63</v>
      </c>
      <c r="W1265" t="s">
        <v>100</v>
      </c>
      <c r="X1265">
        <v>0</v>
      </c>
      <c r="Y1265">
        <v>1</v>
      </c>
      <c r="Z1265">
        <v>0</v>
      </c>
      <c r="AA1265">
        <v>0</v>
      </c>
      <c r="AB1265">
        <v>0</v>
      </c>
      <c r="AC1265" s="2" t="s">
        <v>2542</v>
      </c>
      <c r="AD1265" s="2" t="str">
        <f t="shared" si="39"/>
        <v>Never Contacted</v>
      </c>
      <c r="AE1265">
        <v>0</v>
      </c>
      <c r="AF1265" t="s">
        <v>38</v>
      </c>
      <c r="AG1265" t="b">
        <v>0</v>
      </c>
      <c r="AH1265" t="b">
        <v>0</v>
      </c>
      <c r="AI1265" t="str">
        <f ca="1">IF(OR(Table1[[#This Row],[is_active]]="FALSE",Table1[[#This Row],[Days_Since_Last_Purchase]]&gt;90),"Churned","Active")</f>
        <v>Active</v>
      </c>
    </row>
    <row r="1266" spans="1:35" x14ac:dyDescent="0.25">
      <c r="A1266" t="s">
        <v>1332</v>
      </c>
      <c r="B1266" s="1">
        <v>45325</v>
      </c>
      <c r="C1266" t="str">
        <f>TEXT(Table1[[#This Row],[signup_date]],"yyyy")</f>
        <v>2024</v>
      </c>
      <c r="D1266" t="str">
        <f>TEXT(Table1[[#This Row],[signup_date]],"mmm")</f>
        <v>Feb</v>
      </c>
      <c r="E1266" s="3">
        <v>45890</v>
      </c>
      <c r="F1266" s="3">
        <v>45941</v>
      </c>
      <c r="G1266" s="3" t="str">
        <f>TEXT(Table1[[#This Row],[last_purchase_date]],"yyyy")</f>
        <v>2025</v>
      </c>
      <c r="H1266" s="2">
        <f ca="1">IFERROR(TODAY()-Table1[[#This Row],[signup_date]]," - ")</f>
        <v>655</v>
      </c>
      <c r="I1266" s="2">
        <f ca="1">IFERROR(TODAY()-Table1[[#This Row],[last_purchase_date]]," - ")</f>
        <v>39</v>
      </c>
      <c r="J1266" s="2">
        <f ca="1">IFERROR(1/Table1[[#This Row],[Days_Since_Last_Purchase]],0)</f>
        <v>2.564102564102564E-2</v>
      </c>
      <c r="K1266" s="3" t="str">
        <f t="shared" si="38"/>
        <v>Has Purchased</v>
      </c>
      <c r="L1266">
        <v>2</v>
      </c>
      <c r="M1266">
        <v>120.2</v>
      </c>
      <c r="N1266">
        <v>60.1</v>
      </c>
      <c r="O1266">
        <v>132.91999999999999</v>
      </c>
      <c r="P1266" t="s">
        <v>59</v>
      </c>
      <c r="Q1266" t="s">
        <v>88</v>
      </c>
      <c r="R1266" t="s">
        <v>48</v>
      </c>
      <c r="S1266">
        <v>46</v>
      </c>
      <c r="T1266" t="s">
        <v>34</v>
      </c>
      <c r="U1266" t="s">
        <v>90</v>
      </c>
      <c r="V1266" t="s">
        <v>35</v>
      </c>
      <c r="W1266" t="s">
        <v>36</v>
      </c>
      <c r="X1266">
        <v>0</v>
      </c>
      <c r="Y1266">
        <v>0</v>
      </c>
      <c r="Z1266">
        <v>0</v>
      </c>
      <c r="AA1266">
        <v>0</v>
      </c>
      <c r="AB1266">
        <v>2</v>
      </c>
      <c r="AC1266" s="3">
        <v>45538</v>
      </c>
      <c r="AD1266" s="2" t="str">
        <f t="shared" si="39"/>
        <v>Contacted</v>
      </c>
      <c r="AE1266">
        <v>6</v>
      </c>
      <c r="AF1266" t="s">
        <v>73</v>
      </c>
      <c r="AG1266" t="b">
        <v>0</v>
      </c>
      <c r="AH1266" t="b">
        <v>0</v>
      </c>
      <c r="AI1266" t="str">
        <f ca="1">IF(OR(Table1[[#This Row],[is_active]]="FALSE",Table1[[#This Row],[Days_Since_Last_Purchase]]&gt;90),"Churned","Active")</f>
        <v>Active</v>
      </c>
    </row>
    <row r="1267" spans="1:35" x14ac:dyDescent="0.25">
      <c r="A1267" t="s">
        <v>1333</v>
      </c>
      <c r="B1267" s="1">
        <v>44273</v>
      </c>
      <c r="C1267" t="str">
        <f>TEXT(Table1[[#This Row],[signup_date]],"yyyy")</f>
        <v>2021</v>
      </c>
      <c r="D1267" t="str">
        <f>TEXT(Table1[[#This Row],[signup_date]],"mmm")</f>
        <v>Mar</v>
      </c>
      <c r="E1267" s="3">
        <v>45666</v>
      </c>
      <c r="F1267" s="3" t="s">
        <v>2542</v>
      </c>
      <c r="G1267" s="3" t="str">
        <f>TEXT(Table1[[#This Row],[last_purchase_date]],"yyyy")</f>
        <v>-</v>
      </c>
      <c r="H1267" s="2">
        <f ca="1">IFERROR(TODAY()-Table1[[#This Row],[signup_date]]," - ")</f>
        <v>1707</v>
      </c>
      <c r="I1267" s="2" t="str">
        <f ca="1">IFERROR(TODAY()-Table1[[#This Row],[last_purchase_date]]," - ")</f>
        <v xml:space="preserve"> - </v>
      </c>
      <c r="J1267" s="2">
        <f ca="1">IFERROR(1/Table1[[#This Row],[Days_Since_Last_Purchase]],0)</f>
        <v>0</v>
      </c>
      <c r="K1267" s="3" t="str">
        <f t="shared" si="38"/>
        <v>Has Purchased</v>
      </c>
      <c r="L1267">
        <v>0</v>
      </c>
      <c r="M1267">
        <v>0</v>
      </c>
      <c r="N1267">
        <v>0</v>
      </c>
      <c r="O1267">
        <v>0</v>
      </c>
      <c r="P1267" t="s">
        <v>59</v>
      </c>
      <c r="Q1267" t="s">
        <v>69</v>
      </c>
      <c r="R1267" t="s">
        <v>42</v>
      </c>
      <c r="S1267">
        <v>45</v>
      </c>
      <c r="T1267" t="s">
        <v>34</v>
      </c>
      <c r="U1267" t="s">
        <v>90</v>
      </c>
      <c r="V1267" t="s">
        <v>63</v>
      </c>
      <c r="W1267" t="s">
        <v>45</v>
      </c>
      <c r="X1267">
        <v>0</v>
      </c>
      <c r="Y1267">
        <v>1</v>
      </c>
      <c r="Z1267">
        <v>0</v>
      </c>
      <c r="AA1267">
        <v>0</v>
      </c>
      <c r="AB1267">
        <v>0</v>
      </c>
      <c r="AC1267" s="3">
        <v>45529</v>
      </c>
      <c r="AD1267" s="2" t="str">
        <f t="shared" si="39"/>
        <v>Contacted</v>
      </c>
      <c r="AE1267">
        <v>0</v>
      </c>
      <c r="AF1267" t="s">
        <v>52</v>
      </c>
      <c r="AG1267" t="b">
        <v>1</v>
      </c>
      <c r="AH1267" t="b">
        <v>0</v>
      </c>
      <c r="AI1267" t="str">
        <f ca="1">IF(OR(Table1[[#This Row],[is_active]]="FALSE",Table1[[#This Row],[Days_Since_Last_Purchase]]&gt;90),"Churned","Active")</f>
        <v>Churned</v>
      </c>
    </row>
    <row r="1268" spans="1:35" x14ac:dyDescent="0.25">
      <c r="A1268" t="s">
        <v>1334</v>
      </c>
      <c r="B1268" s="1">
        <v>45144</v>
      </c>
      <c r="C1268" t="str">
        <f>TEXT(Table1[[#This Row],[signup_date]],"yyyy")</f>
        <v>2023</v>
      </c>
      <c r="D1268" t="str">
        <f>TEXT(Table1[[#This Row],[signup_date]],"mmm")</f>
        <v>Aug</v>
      </c>
      <c r="E1268" s="3">
        <v>45607</v>
      </c>
      <c r="F1268" s="3">
        <v>45787</v>
      </c>
      <c r="G1268" s="3" t="str">
        <f>TEXT(Table1[[#This Row],[last_purchase_date]],"yyyy")</f>
        <v>2025</v>
      </c>
      <c r="H1268" s="2">
        <f ca="1">IFERROR(TODAY()-Table1[[#This Row],[signup_date]]," - ")</f>
        <v>836</v>
      </c>
      <c r="I1268" s="2">
        <f ca="1">IFERROR(TODAY()-Table1[[#This Row],[last_purchase_date]]," - ")</f>
        <v>193</v>
      </c>
      <c r="J1268" s="2">
        <f ca="1">IFERROR(1/Table1[[#This Row],[Days_Since_Last_Purchase]],0)</f>
        <v>5.1813471502590676E-3</v>
      </c>
      <c r="K1268" s="3" t="str">
        <f t="shared" si="38"/>
        <v>Has Purchased</v>
      </c>
      <c r="L1268">
        <v>1</v>
      </c>
      <c r="M1268">
        <v>44.4</v>
      </c>
      <c r="N1268">
        <v>44.4</v>
      </c>
      <c r="O1268">
        <v>67.930000000000007</v>
      </c>
      <c r="P1268" t="s">
        <v>59</v>
      </c>
      <c r="Q1268" t="s">
        <v>76</v>
      </c>
      <c r="R1268" t="s">
        <v>42</v>
      </c>
      <c r="S1268">
        <v>40</v>
      </c>
      <c r="T1268" t="s">
        <v>34</v>
      </c>
      <c r="U1268" t="s">
        <v>50</v>
      </c>
      <c r="V1268" t="s">
        <v>67</v>
      </c>
      <c r="W1268" t="s">
        <v>100</v>
      </c>
      <c r="X1268">
        <v>1</v>
      </c>
      <c r="Y1268">
        <v>1</v>
      </c>
      <c r="Z1268">
        <v>0</v>
      </c>
      <c r="AA1268">
        <v>0</v>
      </c>
      <c r="AB1268">
        <v>0</v>
      </c>
      <c r="AC1268" s="3">
        <v>45198</v>
      </c>
      <c r="AD1268" s="2" t="str">
        <f t="shared" si="39"/>
        <v>Contacted</v>
      </c>
      <c r="AE1268">
        <v>0</v>
      </c>
      <c r="AF1268" t="s">
        <v>52</v>
      </c>
      <c r="AG1268" t="b">
        <v>1</v>
      </c>
      <c r="AH1268" t="b">
        <v>1</v>
      </c>
      <c r="AI1268" t="str">
        <f ca="1">IF(OR(Table1[[#This Row],[is_active]]="FALSE",Table1[[#This Row],[Days_Since_Last_Purchase]]&gt;90),"Churned","Active")</f>
        <v>Churned</v>
      </c>
    </row>
    <row r="1269" spans="1:35" x14ac:dyDescent="0.25">
      <c r="A1269" t="s">
        <v>1335</v>
      </c>
      <c r="B1269" s="1">
        <v>44930</v>
      </c>
      <c r="C1269" t="str">
        <f>TEXT(Table1[[#This Row],[signup_date]],"yyyy")</f>
        <v>2023</v>
      </c>
      <c r="D1269" t="str">
        <f>TEXT(Table1[[#This Row],[signup_date]],"mmm")</f>
        <v>Jan</v>
      </c>
      <c r="E1269" s="3">
        <v>45315</v>
      </c>
      <c r="F1269" s="3">
        <v>45629</v>
      </c>
      <c r="G1269" s="3" t="str">
        <f>TEXT(Table1[[#This Row],[last_purchase_date]],"yyyy")</f>
        <v>2024</v>
      </c>
      <c r="H1269" s="2">
        <f ca="1">IFERROR(TODAY()-Table1[[#This Row],[signup_date]]," - ")</f>
        <v>1050</v>
      </c>
      <c r="I1269" s="2">
        <f ca="1">IFERROR(TODAY()-Table1[[#This Row],[last_purchase_date]]," - ")</f>
        <v>351</v>
      </c>
      <c r="J1269" s="2">
        <f ca="1">IFERROR(1/Table1[[#This Row],[Days_Since_Last_Purchase]],0)</f>
        <v>2.8490028490028491E-3</v>
      </c>
      <c r="K1269" s="3" t="str">
        <f t="shared" si="38"/>
        <v>Has Purchased</v>
      </c>
      <c r="L1269">
        <v>7</v>
      </c>
      <c r="M1269">
        <v>48.65</v>
      </c>
      <c r="N1269">
        <v>6.95</v>
      </c>
      <c r="O1269">
        <v>4.25</v>
      </c>
      <c r="P1269" t="s">
        <v>40</v>
      </c>
      <c r="Q1269" t="s">
        <v>104</v>
      </c>
      <c r="R1269" t="s">
        <v>33</v>
      </c>
      <c r="S1269">
        <v>34</v>
      </c>
      <c r="T1269" t="s">
        <v>34</v>
      </c>
      <c r="U1269" t="s">
        <v>50</v>
      </c>
      <c r="V1269" t="s">
        <v>56</v>
      </c>
      <c r="W1269" t="s">
        <v>96</v>
      </c>
      <c r="X1269">
        <v>2</v>
      </c>
      <c r="Y1269">
        <v>0</v>
      </c>
      <c r="Z1269">
        <v>0</v>
      </c>
      <c r="AA1269">
        <v>1</v>
      </c>
      <c r="AB1269">
        <v>1</v>
      </c>
      <c r="AC1269" s="2" t="s">
        <v>2542</v>
      </c>
      <c r="AD1269" s="2" t="str">
        <f t="shared" si="39"/>
        <v>Never Contacted</v>
      </c>
      <c r="AE1269">
        <v>0</v>
      </c>
      <c r="AF1269" t="s">
        <v>38</v>
      </c>
      <c r="AG1269" t="b">
        <v>1</v>
      </c>
      <c r="AH1269" t="b">
        <v>0</v>
      </c>
      <c r="AI1269" t="str">
        <f ca="1">IF(OR(Table1[[#This Row],[is_active]]="FALSE",Table1[[#This Row],[Days_Since_Last_Purchase]]&gt;90),"Churned","Active")</f>
        <v>Churned</v>
      </c>
    </row>
    <row r="1270" spans="1:35" x14ac:dyDescent="0.25">
      <c r="A1270" t="s">
        <v>1336</v>
      </c>
      <c r="B1270" s="1">
        <v>45282</v>
      </c>
      <c r="C1270" t="str">
        <f>TEXT(Table1[[#This Row],[signup_date]],"yyyy")</f>
        <v>2023</v>
      </c>
      <c r="D1270" t="str">
        <f>TEXT(Table1[[#This Row],[signup_date]],"mmm")</f>
        <v>Dec</v>
      </c>
      <c r="E1270" s="3">
        <v>45439</v>
      </c>
      <c r="F1270" s="3">
        <v>45617</v>
      </c>
      <c r="G1270" s="3" t="str">
        <f>TEXT(Table1[[#This Row],[last_purchase_date]],"yyyy")</f>
        <v>2024</v>
      </c>
      <c r="H1270" s="2">
        <f ca="1">IFERROR(TODAY()-Table1[[#This Row],[signup_date]]," - ")</f>
        <v>698</v>
      </c>
      <c r="I1270" s="2">
        <f ca="1">IFERROR(TODAY()-Table1[[#This Row],[last_purchase_date]]," - ")</f>
        <v>363</v>
      </c>
      <c r="J1270" s="2">
        <f ca="1">IFERROR(1/Table1[[#This Row],[Days_Since_Last_Purchase]],0)</f>
        <v>2.7548209366391185E-3</v>
      </c>
      <c r="K1270" s="3" t="str">
        <f t="shared" si="38"/>
        <v>Has Purchased</v>
      </c>
      <c r="L1270">
        <v>1</v>
      </c>
      <c r="M1270">
        <v>50.78</v>
      </c>
      <c r="N1270">
        <v>50.78</v>
      </c>
      <c r="O1270">
        <v>25.22</v>
      </c>
      <c r="P1270" t="s">
        <v>31</v>
      </c>
      <c r="Q1270" t="s">
        <v>54</v>
      </c>
      <c r="R1270" t="s">
        <v>33</v>
      </c>
      <c r="S1270">
        <v>40</v>
      </c>
      <c r="T1270" t="s">
        <v>34</v>
      </c>
      <c r="U1270" t="s">
        <v>82</v>
      </c>
      <c r="V1270" t="s">
        <v>44</v>
      </c>
      <c r="W1270" t="s">
        <v>51</v>
      </c>
      <c r="X1270">
        <v>0</v>
      </c>
      <c r="Y1270">
        <v>0</v>
      </c>
      <c r="Z1270">
        <v>0</v>
      </c>
      <c r="AA1270">
        <v>0</v>
      </c>
      <c r="AB1270">
        <v>0</v>
      </c>
      <c r="AC1270" s="3">
        <v>45670</v>
      </c>
      <c r="AD1270" s="2" t="str">
        <f t="shared" si="39"/>
        <v>Contacted</v>
      </c>
      <c r="AE1270">
        <v>0</v>
      </c>
      <c r="AF1270" t="s">
        <v>52</v>
      </c>
      <c r="AG1270" t="b">
        <v>1</v>
      </c>
      <c r="AH1270" t="b">
        <v>0</v>
      </c>
      <c r="AI1270" t="str">
        <f ca="1">IF(OR(Table1[[#This Row],[is_active]]="FALSE",Table1[[#This Row],[Days_Since_Last_Purchase]]&gt;90),"Churned","Active")</f>
        <v>Churned</v>
      </c>
    </row>
    <row r="1271" spans="1:35" x14ac:dyDescent="0.25">
      <c r="A1271" t="s">
        <v>992</v>
      </c>
      <c r="B1271" s="1">
        <v>44899</v>
      </c>
      <c r="C1271" t="str">
        <f>TEXT(Table1[[#This Row],[signup_date]],"yyyy")</f>
        <v>2022</v>
      </c>
      <c r="D1271" t="str">
        <f>TEXT(Table1[[#This Row],[signup_date]],"mmm")</f>
        <v>Dec</v>
      </c>
      <c r="E1271" s="3">
        <v>45816</v>
      </c>
      <c r="F1271" s="3">
        <v>45843</v>
      </c>
      <c r="G1271" s="3" t="str">
        <f>TEXT(Table1[[#This Row],[last_purchase_date]],"yyyy")</f>
        <v>2025</v>
      </c>
      <c r="H1271" s="2">
        <f ca="1">IFERROR(TODAY()-Table1[[#This Row],[signup_date]]," - ")</f>
        <v>1081</v>
      </c>
      <c r="I1271" s="2">
        <f ca="1">IFERROR(TODAY()-Table1[[#This Row],[last_purchase_date]]," - ")</f>
        <v>137</v>
      </c>
      <c r="J1271" s="2">
        <f ca="1">IFERROR(1/Table1[[#This Row],[Days_Since_Last_Purchase]],0)</f>
        <v>7.2992700729927005E-3</v>
      </c>
      <c r="K1271" s="3" t="str">
        <f t="shared" si="38"/>
        <v>Has Purchased</v>
      </c>
      <c r="L1271">
        <v>6</v>
      </c>
      <c r="M1271">
        <v>428.45</v>
      </c>
      <c r="N1271">
        <v>71.41</v>
      </c>
      <c r="O1271">
        <v>116.67</v>
      </c>
      <c r="P1271" t="s">
        <v>31</v>
      </c>
      <c r="Q1271" t="s">
        <v>60</v>
      </c>
      <c r="R1271" t="s">
        <v>48</v>
      </c>
      <c r="S1271">
        <v>30</v>
      </c>
      <c r="T1271" t="s">
        <v>70</v>
      </c>
      <c r="U1271" t="s">
        <v>43</v>
      </c>
      <c r="V1271" t="s">
        <v>67</v>
      </c>
      <c r="W1271" t="s">
        <v>45</v>
      </c>
      <c r="X1271">
        <v>0</v>
      </c>
      <c r="Y1271">
        <v>1</v>
      </c>
      <c r="Z1271">
        <v>0</v>
      </c>
      <c r="AA1271">
        <v>1</v>
      </c>
      <c r="AB1271">
        <v>1</v>
      </c>
      <c r="AC1271" s="3">
        <v>45107</v>
      </c>
      <c r="AD1271" s="2" t="str">
        <f t="shared" si="39"/>
        <v>Contacted</v>
      </c>
      <c r="AE1271">
        <v>0</v>
      </c>
      <c r="AF1271" t="s">
        <v>38</v>
      </c>
      <c r="AG1271" t="b">
        <v>1</v>
      </c>
      <c r="AH1271" t="b">
        <v>0</v>
      </c>
      <c r="AI1271" t="str">
        <f ca="1">IF(OR(Table1[[#This Row],[is_active]]="FALSE",Table1[[#This Row],[Days_Since_Last_Purchase]]&gt;90),"Churned","Active")</f>
        <v>Churned</v>
      </c>
    </row>
    <row r="1272" spans="1:35" x14ac:dyDescent="0.25">
      <c r="A1272" t="s">
        <v>1337</v>
      </c>
      <c r="B1272" s="1">
        <v>45541</v>
      </c>
      <c r="C1272" t="str">
        <f>TEXT(Table1[[#This Row],[signup_date]],"yyyy")</f>
        <v>2024</v>
      </c>
      <c r="D1272" t="str">
        <f>TEXT(Table1[[#This Row],[signup_date]],"mmm")</f>
        <v>Sep</v>
      </c>
      <c r="E1272" s="3">
        <v>45923</v>
      </c>
      <c r="F1272" s="3">
        <v>45926</v>
      </c>
      <c r="G1272" s="3" t="str">
        <f>TEXT(Table1[[#This Row],[last_purchase_date]],"yyyy")</f>
        <v>2025</v>
      </c>
      <c r="H1272" s="2">
        <f ca="1">IFERROR(TODAY()-Table1[[#This Row],[signup_date]]," - ")</f>
        <v>439</v>
      </c>
      <c r="I1272" s="2">
        <f ca="1">IFERROR(TODAY()-Table1[[#This Row],[last_purchase_date]]," - ")</f>
        <v>54</v>
      </c>
      <c r="J1272" s="2">
        <f ca="1">IFERROR(1/Table1[[#This Row],[Days_Since_Last_Purchase]],0)</f>
        <v>1.8518518518518517E-2</v>
      </c>
      <c r="K1272" s="3" t="str">
        <f t="shared" si="38"/>
        <v>Has Purchased</v>
      </c>
      <c r="L1272">
        <v>4</v>
      </c>
      <c r="M1272">
        <v>392.39</v>
      </c>
      <c r="N1272">
        <v>98.1</v>
      </c>
      <c r="O1272">
        <v>65.88</v>
      </c>
      <c r="P1272" t="s">
        <v>47</v>
      </c>
      <c r="Q1272" t="s">
        <v>60</v>
      </c>
      <c r="R1272" t="s">
        <v>48</v>
      </c>
      <c r="S1272">
        <v>36</v>
      </c>
      <c r="T1272" t="s">
        <v>34</v>
      </c>
      <c r="U1272" t="s">
        <v>35</v>
      </c>
      <c r="V1272" t="s">
        <v>63</v>
      </c>
      <c r="W1272" t="s">
        <v>57</v>
      </c>
      <c r="X1272">
        <v>0</v>
      </c>
      <c r="Y1272">
        <v>0</v>
      </c>
      <c r="Z1272">
        <v>0</v>
      </c>
      <c r="AA1272">
        <v>0</v>
      </c>
      <c r="AB1272">
        <v>0</v>
      </c>
      <c r="AC1272" s="2" t="s">
        <v>2542</v>
      </c>
      <c r="AD1272" s="2" t="str">
        <f t="shared" si="39"/>
        <v>Never Contacted</v>
      </c>
      <c r="AE1272">
        <v>0</v>
      </c>
      <c r="AF1272" t="s">
        <v>52</v>
      </c>
      <c r="AG1272" t="b">
        <v>1</v>
      </c>
      <c r="AH1272" t="b">
        <v>0</v>
      </c>
      <c r="AI1272" t="str">
        <f ca="1">IF(OR(Table1[[#This Row],[is_active]]="FALSE",Table1[[#This Row],[Days_Since_Last_Purchase]]&gt;90),"Churned","Active")</f>
        <v>Active</v>
      </c>
    </row>
    <row r="1273" spans="1:35" x14ac:dyDescent="0.25">
      <c r="A1273" t="s">
        <v>1338</v>
      </c>
      <c r="B1273" s="1">
        <v>45603</v>
      </c>
      <c r="C1273" t="str">
        <f>TEXT(Table1[[#This Row],[signup_date]],"yyyy")</f>
        <v>2024</v>
      </c>
      <c r="D1273" t="str">
        <f>TEXT(Table1[[#This Row],[signup_date]],"mmm")</f>
        <v>Nov</v>
      </c>
      <c r="E1273" s="3">
        <v>45713</v>
      </c>
      <c r="F1273" s="3">
        <v>45896</v>
      </c>
      <c r="G1273" s="3" t="str">
        <f>TEXT(Table1[[#This Row],[last_purchase_date]],"yyyy")</f>
        <v>2025</v>
      </c>
      <c r="H1273" s="2">
        <f ca="1">IFERROR(TODAY()-Table1[[#This Row],[signup_date]]," - ")</f>
        <v>377</v>
      </c>
      <c r="I1273" s="2">
        <f ca="1">IFERROR(TODAY()-Table1[[#This Row],[last_purchase_date]]," - ")</f>
        <v>84</v>
      </c>
      <c r="J1273" s="2">
        <f ca="1">IFERROR(1/Table1[[#This Row],[Days_Since_Last_Purchase]],0)</f>
        <v>1.1904761904761904E-2</v>
      </c>
      <c r="K1273" s="3" t="str">
        <f t="shared" si="38"/>
        <v>Has Purchased</v>
      </c>
      <c r="L1273">
        <v>2</v>
      </c>
      <c r="M1273">
        <v>101.93</v>
      </c>
      <c r="N1273">
        <v>50.97</v>
      </c>
      <c r="O1273">
        <v>68.150000000000006</v>
      </c>
      <c r="P1273" t="s">
        <v>47</v>
      </c>
      <c r="Q1273" t="s">
        <v>54</v>
      </c>
      <c r="R1273" t="s">
        <v>42</v>
      </c>
      <c r="S1273">
        <v>26</v>
      </c>
      <c r="T1273" t="s">
        <v>70</v>
      </c>
      <c r="U1273" t="s">
        <v>55</v>
      </c>
      <c r="V1273" t="s">
        <v>67</v>
      </c>
      <c r="W1273" t="s">
        <v>51</v>
      </c>
      <c r="X1273">
        <v>0</v>
      </c>
      <c r="Y1273">
        <v>0</v>
      </c>
      <c r="Z1273">
        <v>0</v>
      </c>
      <c r="AA1273">
        <v>0</v>
      </c>
      <c r="AB1273">
        <v>1</v>
      </c>
      <c r="AC1273" s="3">
        <v>45620</v>
      </c>
      <c r="AD1273" s="2" t="str">
        <f t="shared" si="39"/>
        <v>Contacted</v>
      </c>
      <c r="AE1273">
        <v>0</v>
      </c>
      <c r="AF1273" t="s">
        <v>52</v>
      </c>
      <c r="AG1273" t="b">
        <v>1</v>
      </c>
      <c r="AH1273" t="b">
        <v>0</v>
      </c>
      <c r="AI1273" t="str">
        <f ca="1">IF(OR(Table1[[#This Row],[is_active]]="FALSE",Table1[[#This Row],[Days_Since_Last_Purchase]]&gt;90),"Churned","Active")</f>
        <v>Active</v>
      </c>
    </row>
    <row r="1274" spans="1:35" x14ac:dyDescent="0.25">
      <c r="A1274" t="s">
        <v>1339</v>
      </c>
      <c r="B1274" s="1">
        <v>45617</v>
      </c>
      <c r="C1274" t="str">
        <f>TEXT(Table1[[#This Row],[signup_date]],"yyyy")</f>
        <v>2024</v>
      </c>
      <c r="D1274" t="str">
        <f>TEXT(Table1[[#This Row],[signup_date]],"mmm")</f>
        <v>Nov</v>
      </c>
      <c r="E1274" s="3">
        <v>45777</v>
      </c>
      <c r="F1274" s="3">
        <v>45840</v>
      </c>
      <c r="G1274" s="3" t="str">
        <f>TEXT(Table1[[#This Row],[last_purchase_date]],"yyyy")</f>
        <v>2025</v>
      </c>
      <c r="H1274" s="2">
        <f ca="1">IFERROR(TODAY()-Table1[[#This Row],[signup_date]]," - ")</f>
        <v>363</v>
      </c>
      <c r="I1274" s="2">
        <f ca="1">IFERROR(TODAY()-Table1[[#This Row],[last_purchase_date]]," - ")</f>
        <v>140</v>
      </c>
      <c r="J1274" s="2">
        <f ca="1">IFERROR(1/Table1[[#This Row],[Days_Since_Last_Purchase]],0)</f>
        <v>7.1428571428571426E-3</v>
      </c>
      <c r="K1274" s="3" t="str">
        <f t="shared" si="38"/>
        <v>Has Purchased</v>
      </c>
      <c r="L1274">
        <v>1</v>
      </c>
      <c r="M1274">
        <v>67.25</v>
      </c>
      <c r="N1274">
        <v>67.25</v>
      </c>
      <c r="O1274">
        <v>0.5</v>
      </c>
      <c r="P1274" t="s">
        <v>47</v>
      </c>
      <c r="Q1274" t="s">
        <v>104</v>
      </c>
      <c r="R1274" t="s">
        <v>48</v>
      </c>
      <c r="S1274">
        <v>16</v>
      </c>
      <c r="T1274" t="s">
        <v>49</v>
      </c>
      <c r="U1274" t="s">
        <v>35</v>
      </c>
      <c r="V1274" t="s">
        <v>56</v>
      </c>
      <c r="W1274" t="s">
        <v>96</v>
      </c>
      <c r="X1274">
        <v>0</v>
      </c>
      <c r="Y1274">
        <v>1</v>
      </c>
      <c r="Z1274">
        <v>0</v>
      </c>
      <c r="AA1274">
        <v>0</v>
      </c>
      <c r="AB1274">
        <v>0</v>
      </c>
      <c r="AC1274" s="3">
        <v>45800</v>
      </c>
      <c r="AD1274" s="2" t="str">
        <f t="shared" si="39"/>
        <v>Contacted</v>
      </c>
      <c r="AE1274">
        <v>7</v>
      </c>
      <c r="AF1274" t="s">
        <v>38</v>
      </c>
      <c r="AG1274" t="b">
        <v>1</v>
      </c>
      <c r="AH1274" t="b">
        <v>0</v>
      </c>
      <c r="AI1274" t="str">
        <f ca="1">IF(OR(Table1[[#This Row],[is_active]]="FALSE",Table1[[#This Row],[Days_Since_Last_Purchase]]&gt;90),"Churned","Active")</f>
        <v>Churned</v>
      </c>
    </row>
    <row r="1275" spans="1:35" x14ac:dyDescent="0.25">
      <c r="A1275" t="s">
        <v>1340</v>
      </c>
      <c r="B1275" s="1">
        <v>44519</v>
      </c>
      <c r="C1275" t="str">
        <f>TEXT(Table1[[#This Row],[signup_date]],"yyyy")</f>
        <v>2021</v>
      </c>
      <c r="D1275" t="str">
        <f>TEXT(Table1[[#This Row],[signup_date]],"mmm")</f>
        <v>Nov</v>
      </c>
      <c r="E1275" s="3">
        <v>44618</v>
      </c>
      <c r="F1275" s="3">
        <v>45578</v>
      </c>
      <c r="G1275" s="3" t="str">
        <f>TEXT(Table1[[#This Row],[last_purchase_date]],"yyyy")</f>
        <v>2024</v>
      </c>
      <c r="H1275" s="2">
        <f ca="1">IFERROR(TODAY()-Table1[[#This Row],[signup_date]]," - ")</f>
        <v>1461</v>
      </c>
      <c r="I1275" s="2">
        <f ca="1">IFERROR(TODAY()-Table1[[#This Row],[last_purchase_date]]," - ")</f>
        <v>402</v>
      </c>
      <c r="J1275" s="2">
        <f ca="1">IFERROR(1/Table1[[#This Row],[Days_Since_Last_Purchase]],0)</f>
        <v>2.4875621890547263E-3</v>
      </c>
      <c r="K1275" s="3" t="str">
        <f t="shared" si="38"/>
        <v>Has Purchased</v>
      </c>
      <c r="L1275">
        <v>2</v>
      </c>
      <c r="M1275">
        <v>94.52</v>
      </c>
      <c r="N1275">
        <v>47.26</v>
      </c>
      <c r="O1275">
        <v>140.58000000000001</v>
      </c>
      <c r="P1275" t="s">
        <v>87</v>
      </c>
      <c r="Q1275" t="s">
        <v>54</v>
      </c>
      <c r="R1275" t="s">
        <v>33</v>
      </c>
      <c r="S1275">
        <v>29</v>
      </c>
      <c r="T1275" t="s">
        <v>70</v>
      </c>
      <c r="U1275" t="s">
        <v>90</v>
      </c>
      <c r="V1275" t="s">
        <v>67</v>
      </c>
      <c r="W1275" t="s">
        <v>57</v>
      </c>
      <c r="X1275">
        <v>1</v>
      </c>
      <c r="Y1275">
        <v>0</v>
      </c>
      <c r="Z1275">
        <v>1</v>
      </c>
      <c r="AA1275">
        <v>0</v>
      </c>
      <c r="AB1275">
        <v>0</v>
      </c>
      <c r="AC1275" s="3">
        <v>45027</v>
      </c>
      <c r="AD1275" s="2" t="str">
        <f t="shared" si="39"/>
        <v>Contacted</v>
      </c>
      <c r="AE1275">
        <v>0</v>
      </c>
      <c r="AF1275" t="s">
        <v>38</v>
      </c>
      <c r="AG1275" t="b">
        <v>1</v>
      </c>
      <c r="AH1275" t="b">
        <v>0</v>
      </c>
      <c r="AI1275" t="str">
        <f ca="1">IF(OR(Table1[[#This Row],[is_active]]="FALSE",Table1[[#This Row],[Days_Since_Last_Purchase]]&gt;90),"Churned","Active")</f>
        <v>Churned</v>
      </c>
    </row>
    <row r="1276" spans="1:35" x14ac:dyDescent="0.25">
      <c r="A1276" t="s">
        <v>1341</v>
      </c>
      <c r="B1276" s="1">
        <v>44478</v>
      </c>
      <c r="C1276" t="str">
        <f>TEXT(Table1[[#This Row],[signup_date]],"yyyy")</f>
        <v>2021</v>
      </c>
      <c r="D1276" t="str">
        <f>TEXT(Table1[[#This Row],[signup_date]],"mmm")</f>
        <v>Oct</v>
      </c>
      <c r="E1276" s="3">
        <v>44969</v>
      </c>
      <c r="F1276" s="3">
        <v>45758</v>
      </c>
      <c r="G1276" s="3" t="str">
        <f>TEXT(Table1[[#This Row],[last_purchase_date]],"yyyy")</f>
        <v>2025</v>
      </c>
      <c r="H1276" s="2">
        <f ca="1">IFERROR(TODAY()-Table1[[#This Row],[signup_date]]," - ")</f>
        <v>1502</v>
      </c>
      <c r="I1276" s="2">
        <f ca="1">IFERROR(TODAY()-Table1[[#This Row],[last_purchase_date]]," - ")</f>
        <v>222</v>
      </c>
      <c r="J1276" s="2">
        <f ca="1">IFERROR(1/Table1[[#This Row],[Days_Since_Last_Purchase]],0)</f>
        <v>4.5045045045045045E-3</v>
      </c>
      <c r="K1276" s="3" t="str">
        <f t="shared" si="38"/>
        <v>Has Purchased</v>
      </c>
      <c r="L1276">
        <v>2</v>
      </c>
      <c r="M1276">
        <v>90.44</v>
      </c>
      <c r="N1276">
        <v>45.22</v>
      </c>
      <c r="O1276">
        <v>46.45</v>
      </c>
      <c r="P1276" t="s">
        <v>59</v>
      </c>
      <c r="Q1276" t="s">
        <v>60</v>
      </c>
      <c r="R1276" t="s">
        <v>42</v>
      </c>
      <c r="S1276">
        <v>43</v>
      </c>
      <c r="T1276" t="s">
        <v>34</v>
      </c>
      <c r="U1276" t="s">
        <v>35</v>
      </c>
      <c r="V1276" t="s">
        <v>56</v>
      </c>
      <c r="W1276" t="s">
        <v>57</v>
      </c>
      <c r="X1276">
        <v>0</v>
      </c>
      <c r="Y1276">
        <v>0</v>
      </c>
      <c r="Z1276">
        <v>0</v>
      </c>
      <c r="AA1276">
        <v>0</v>
      </c>
      <c r="AB1276">
        <v>1</v>
      </c>
      <c r="AC1276" s="3">
        <v>45363</v>
      </c>
      <c r="AD1276" s="2" t="str">
        <f t="shared" si="39"/>
        <v>Contacted</v>
      </c>
      <c r="AE1276">
        <v>4</v>
      </c>
      <c r="AF1276" t="s">
        <v>73</v>
      </c>
      <c r="AG1276" t="b">
        <v>1</v>
      </c>
      <c r="AH1276" t="b">
        <v>0</v>
      </c>
      <c r="AI1276" t="str">
        <f ca="1">IF(OR(Table1[[#This Row],[is_active]]="FALSE",Table1[[#This Row],[Days_Since_Last_Purchase]]&gt;90),"Churned","Active")</f>
        <v>Churned</v>
      </c>
    </row>
    <row r="1277" spans="1:35" x14ac:dyDescent="0.25">
      <c r="A1277" t="s">
        <v>1342</v>
      </c>
      <c r="B1277" s="1">
        <v>45141</v>
      </c>
      <c r="C1277" t="str">
        <f>TEXT(Table1[[#This Row],[signup_date]],"yyyy")</f>
        <v>2023</v>
      </c>
      <c r="D1277" t="str">
        <f>TEXT(Table1[[#This Row],[signup_date]],"mmm")</f>
        <v>Aug</v>
      </c>
      <c r="E1277" s="3">
        <v>45346</v>
      </c>
      <c r="F1277" s="3">
        <v>45488</v>
      </c>
      <c r="G1277" s="3" t="str">
        <f>TEXT(Table1[[#This Row],[last_purchase_date]],"yyyy")</f>
        <v>2024</v>
      </c>
      <c r="H1277" s="2">
        <f ca="1">IFERROR(TODAY()-Table1[[#This Row],[signup_date]]," - ")</f>
        <v>839</v>
      </c>
      <c r="I1277" s="2">
        <f ca="1">IFERROR(TODAY()-Table1[[#This Row],[last_purchase_date]]," - ")</f>
        <v>492</v>
      </c>
      <c r="J1277" s="2">
        <f ca="1">IFERROR(1/Table1[[#This Row],[Days_Since_Last_Purchase]],0)</f>
        <v>2.0325203252032522E-3</v>
      </c>
      <c r="K1277" s="3" t="str">
        <f t="shared" si="38"/>
        <v>Has Purchased</v>
      </c>
      <c r="L1277">
        <v>2</v>
      </c>
      <c r="M1277">
        <v>31.28</v>
      </c>
      <c r="N1277">
        <v>15.64</v>
      </c>
      <c r="O1277">
        <v>25.01</v>
      </c>
      <c r="P1277" t="s">
        <v>87</v>
      </c>
      <c r="Q1277" t="s">
        <v>88</v>
      </c>
      <c r="R1277" t="s">
        <v>48</v>
      </c>
      <c r="S1277">
        <v>45</v>
      </c>
      <c r="T1277" t="s">
        <v>34</v>
      </c>
      <c r="U1277" t="s">
        <v>90</v>
      </c>
      <c r="V1277" t="s">
        <v>44</v>
      </c>
      <c r="W1277" t="s">
        <v>100</v>
      </c>
      <c r="X1277">
        <v>1</v>
      </c>
      <c r="Y1277">
        <v>0</v>
      </c>
      <c r="Z1277">
        <v>0</v>
      </c>
      <c r="AA1277">
        <v>0</v>
      </c>
      <c r="AB1277">
        <v>1</v>
      </c>
      <c r="AC1277" s="3">
        <v>45229</v>
      </c>
      <c r="AD1277" s="2" t="str">
        <f t="shared" si="39"/>
        <v>Contacted</v>
      </c>
      <c r="AE1277">
        <v>0</v>
      </c>
      <c r="AF1277" t="s">
        <v>38</v>
      </c>
      <c r="AG1277" t="b">
        <v>0</v>
      </c>
      <c r="AH1277" t="b">
        <v>0</v>
      </c>
      <c r="AI1277" t="str">
        <f ca="1">IF(OR(Table1[[#This Row],[is_active]]="FALSE",Table1[[#This Row],[Days_Since_Last_Purchase]]&gt;90),"Churned","Active")</f>
        <v>Churned</v>
      </c>
    </row>
    <row r="1278" spans="1:35" x14ac:dyDescent="0.25">
      <c r="A1278" t="s">
        <v>1343</v>
      </c>
      <c r="B1278" s="1">
        <v>44519</v>
      </c>
      <c r="C1278" t="str">
        <f>TEXT(Table1[[#This Row],[signup_date]],"yyyy")</f>
        <v>2021</v>
      </c>
      <c r="D1278" t="str">
        <f>TEXT(Table1[[#This Row],[signup_date]],"mmm")</f>
        <v>Nov</v>
      </c>
      <c r="E1278" s="3">
        <v>45774</v>
      </c>
      <c r="F1278" s="3">
        <v>45791</v>
      </c>
      <c r="G1278" s="3" t="str">
        <f>TEXT(Table1[[#This Row],[last_purchase_date]],"yyyy")</f>
        <v>2025</v>
      </c>
      <c r="H1278" s="2">
        <f ca="1">IFERROR(TODAY()-Table1[[#This Row],[signup_date]]," - ")</f>
        <v>1461</v>
      </c>
      <c r="I1278" s="2">
        <f ca="1">IFERROR(TODAY()-Table1[[#This Row],[last_purchase_date]]," - ")</f>
        <v>189</v>
      </c>
      <c r="J1278" s="2">
        <f ca="1">IFERROR(1/Table1[[#This Row],[Days_Since_Last_Purchase]],0)</f>
        <v>5.2910052910052907E-3</v>
      </c>
      <c r="K1278" s="3" t="str">
        <f t="shared" si="38"/>
        <v>Has Purchased</v>
      </c>
      <c r="L1278">
        <v>6</v>
      </c>
      <c r="M1278">
        <v>7.52</v>
      </c>
      <c r="N1278">
        <v>1.25</v>
      </c>
      <c r="O1278">
        <v>1.52</v>
      </c>
      <c r="P1278" t="s">
        <v>40</v>
      </c>
      <c r="Q1278" t="s">
        <v>95</v>
      </c>
      <c r="R1278" t="s">
        <v>48</v>
      </c>
      <c r="S1278">
        <v>39</v>
      </c>
      <c r="T1278" t="s">
        <v>34</v>
      </c>
      <c r="U1278" t="s">
        <v>82</v>
      </c>
      <c r="V1278" t="s">
        <v>67</v>
      </c>
      <c r="W1278" t="s">
        <v>57</v>
      </c>
      <c r="X1278">
        <v>0</v>
      </c>
      <c r="Y1278">
        <v>0</v>
      </c>
      <c r="Z1278">
        <v>0</v>
      </c>
      <c r="AA1278">
        <v>0</v>
      </c>
      <c r="AB1278">
        <v>1</v>
      </c>
      <c r="AC1278" s="3">
        <v>45577</v>
      </c>
      <c r="AD1278" s="2" t="str">
        <f t="shared" si="39"/>
        <v>Contacted</v>
      </c>
      <c r="AE1278">
        <v>0</v>
      </c>
      <c r="AF1278" t="s">
        <v>38</v>
      </c>
      <c r="AG1278" t="b">
        <v>1</v>
      </c>
      <c r="AH1278" t="b">
        <v>1</v>
      </c>
      <c r="AI1278" t="str">
        <f ca="1">IF(OR(Table1[[#This Row],[is_active]]="FALSE",Table1[[#This Row],[Days_Since_Last_Purchase]]&gt;90),"Churned","Active")</f>
        <v>Churned</v>
      </c>
    </row>
    <row r="1279" spans="1:35" x14ac:dyDescent="0.25">
      <c r="A1279" t="s">
        <v>1344</v>
      </c>
      <c r="B1279" s="1">
        <v>45478</v>
      </c>
      <c r="C1279" t="str">
        <f>TEXT(Table1[[#This Row],[signup_date]],"yyyy")</f>
        <v>2024</v>
      </c>
      <c r="D1279" t="str">
        <f>TEXT(Table1[[#This Row],[signup_date]],"mmm")</f>
        <v>Jul</v>
      </c>
      <c r="E1279" s="3" t="s">
        <v>2542</v>
      </c>
      <c r="F1279" s="3" t="s">
        <v>2542</v>
      </c>
      <c r="G1279" s="3" t="str">
        <f>TEXT(Table1[[#This Row],[last_purchase_date]],"yyyy")</f>
        <v>-</v>
      </c>
      <c r="H1279" s="2">
        <f ca="1">IFERROR(TODAY()-Table1[[#This Row],[signup_date]]," - ")</f>
        <v>502</v>
      </c>
      <c r="I1279" s="2" t="str">
        <f ca="1">IFERROR(TODAY()-Table1[[#This Row],[last_purchase_date]]," - ")</f>
        <v xml:space="preserve"> - </v>
      </c>
      <c r="J1279" s="2">
        <f ca="1">IFERROR(1/Table1[[#This Row],[Days_Since_Last_Purchase]],0)</f>
        <v>0</v>
      </c>
      <c r="K1279" s="3" t="str">
        <f t="shared" si="38"/>
        <v>Never Purchase</v>
      </c>
      <c r="L1279">
        <v>0</v>
      </c>
      <c r="M1279">
        <v>0</v>
      </c>
      <c r="N1279">
        <v>0</v>
      </c>
      <c r="O1279">
        <v>0</v>
      </c>
      <c r="P1279" t="s">
        <v>47</v>
      </c>
      <c r="Q1279" t="s">
        <v>88</v>
      </c>
      <c r="R1279" t="s">
        <v>48</v>
      </c>
      <c r="S1279">
        <v>43</v>
      </c>
      <c r="T1279" t="s">
        <v>34</v>
      </c>
      <c r="U1279" t="s">
        <v>43</v>
      </c>
      <c r="V1279" t="s">
        <v>67</v>
      </c>
      <c r="W1279" t="s">
        <v>36</v>
      </c>
      <c r="X1279">
        <v>1</v>
      </c>
      <c r="Y1279">
        <v>1</v>
      </c>
      <c r="Z1279">
        <v>0</v>
      </c>
      <c r="AA1279">
        <v>0</v>
      </c>
      <c r="AB1279">
        <v>0</v>
      </c>
      <c r="AC1279" s="3">
        <v>45910</v>
      </c>
      <c r="AD1279" s="2" t="str">
        <f t="shared" si="39"/>
        <v>Contacted</v>
      </c>
      <c r="AE1279">
        <v>0</v>
      </c>
      <c r="AF1279" t="s">
        <v>52</v>
      </c>
      <c r="AG1279" t="b">
        <v>0</v>
      </c>
      <c r="AH1279" t="b">
        <v>0</v>
      </c>
      <c r="AI1279" t="str">
        <f ca="1">IF(OR(Table1[[#This Row],[is_active]]="FALSE",Table1[[#This Row],[Days_Since_Last_Purchase]]&gt;90),"Churned","Active")</f>
        <v>Churned</v>
      </c>
    </row>
    <row r="1280" spans="1:35" x14ac:dyDescent="0.25">
      <c r="A1280" t="s">
        <v>1345</v>
      </c>
      <c r="B1280" s="1">
        <v>44785</v>
      </c>
      <c r="C1280" t="str">
        <f>TEXT(Table1[[#This Row],[signup_date]],"yyyy")</f>
        <v>2022</v>
      </c>
      <c r="D1280" t="str">
        <f>TEXT(Table1[[#This Row],[signup_date]],"mmm")</f>
        <v>Aug</v>
      </c>
      <c r="E1280" s="3">
        <v>45406</v>
      </c>
      <c r="F1280" s="3">
        <v>45775</v>
      </c>
      <c r="G1280" s="3" t="str">
        <f>TEXT(Table1[[#This Row],[last_purchase_date]],"yyyy")</f>
        <v>2025</v>
      </c>
      <c r="H1280" s="2">
        <f ca="1">IFERROR(TODAY()-Table1[[#This Row],[signup_date]]," - ")</f>
        <v>1195</v>
      </c>
      <c r="I1280" s="2">
        <f ca="1">IFERROR(TODAY()-Table1[[#This Row],[last_purchase_date]]," - ")</f>
        <v>205</v>
      </c>
      <c r="J1280" s="2">
        <f ca="1">IFERROR(1/Table1[[#This Row],[Days_Since_Last_Purchase]],0)</f>
        <v>4.8780487804878049E-3</v>
      </c>
      <c r="K1280" s="3" t="str">
        <f t="shared" si="38"/>
        <v>Has Purchased</v>
      </c>
      <c r="L1280">
        <v>2</v>
      </c>
      <c r="M1280">
        <v>180.97</v>
      </c>
      <c r="N1280">
        <v>90.49</v>
      </c>
      <c r="O1280">
        <v>173.02</v>
      </c>
      <c r="P1280" t="s">
        <v>87</v>
      </c>
      <c r="Q1280" t="s">
        <v>104</v>
      </c>
      <c r="R1280" t="s">
        <v>48</v>
      </c>
      <c r="S1280">
        <v>21</v>
      </c>
      <c r="T1280" t="s">
        <v>70</v>
      </c>
      <c r="U1280" t="s">
        <v>50</v>
      </c>
      <c r="V1280" t="s">
        <v>44</v>
      </c>
      <c r="W1280" t="s">
        <v>51</v>
      </c>
      <c r="X1280">
        <v>0</v>
      </c>
      <c r="Y1280">
        <v>0</v>
      </c>
      <c r="Z1280">
        <v>0</v>
      </c>
      <c r="AA1280">
        <v>0</v>
      </c>
      <c r="AB1280">
        <v>0</v>
      </c>
      <c r="AC1280" s="3">
        <v>45468</v>
      </c>
      <c r="AD1280" s="2" t="str">
        <f t="shared" si="39"/>
        <v>Contacted</v>
      </c>
      <c r="AE1280">
        <v>0</v>
      </c>
      <c r="AF1280" t="s">
        <v>38</v>
      </c>
      <c r="AG1280" t="b">
        <v>1</v>
      </c>
      <c r="AH1280" t="b">
        <v>0</v>
      </c>
      <c r="AI1280" t="str">
        <f ca="1">IF(OR(Table1[[#This Row],[is_active]]="FALSE",Table1[[#This Row],[Days_Since_Last_Purchase]]&gt;90),"Churned","Active")</f>
        <v>Churned</v>
      </c>
    </row>
    <row r="1281" spans="1:35" x14ac:dyDescent="0.25">
      <c r="A1281" t="s">
        <v>1346</v>
      </c>
      <c r="B1281" s="1">
        <v>45279</v>
      </c>
      <c r="C1281" t="str">
        <f>TEXT(Table1[[#This Row],[signup_date]],"yyyy")</f>
        <v>2023</v>
      </c>
      <c r="D1281" t="str">
        <f>TEXT(Table1[[#This Row],[signup_date]],"mmm")</f>
        <v>Dec</v>
      </c>
      <c r="E1281" s="3">
        <v>45772</v>
      </c>
      <c r="F1281" s="3">
        <v>45785</v>
      </c>
      <c r="G1281" s="3" t="str">
        <f>TEXT(Table1[[#This Row],[last_purchase_date]],"yyyy")</f>
        <v>2025</v>
      </c>
      <c r="H1281" s="2">
        <f ca="1">IFERROR(TODAY()-Table1[[#This Row],[signup_date]]," - ")</f>
        <v>701</v>
      </c>
      <c r="I1281" s="2">
        <f ca="1">IFERROR(TODAY()-Table1[[#This Row],[last_purchase_date]]," - ")</f>
        <v>195</v>
      </c>
      <c r="J1281" s="2">
        <f ca="1">IFERROR(1/Table1[[#This Row],[Days_Since_Last_Purchase]],0)</f>
        <v>5.1282051282051282E-3</v>
      </c>
      <c r="K1281" s="3" t="str">
        <f t="shared" si="38"/>
        <v>Has Purchased</v>
      </c>
      <c r="L1281">
        <v>3</v>
      </c>
      <c r="M1281">
        <v>13</v>
      </c>
      <c r="N1281">
        <v>4.33</v>
      </c>
      <c r="O1281">
        <v>5.31</v>
      </c>
      <c r="P1281" t="s">
        <v>87</v>
      </c>
      <c r="Q1281" t="s">
        <v>80</v>
      </c>
      <c r="R1281" t="s">
        <v>42</v>
      </c>
      <c r="S1281">
        <v>26</v>
      </c>
      <c r="T1281" t="s">
        <v>70</v>
      </c>
      <c r="U1281" t="s">
        <v>66</v>
      </c>
      <c r="V1281" t="s">
        <v>56</v>
      </c>
      <c r="W1281" t="s">
        <v>100</v>
      </c>
      <c r="X1281">
        <v>0</v>
      </c>
      <c r="Y1281">
        <v>0</v>
      </c>
      <c r="Z1281">
        <v>0</v>
      </c>
      <c r="AA1281">
        <v>1</v>
      </c>
      <c r="AB1281">
        <v>0</v>
      </c>
      <c r="AC1281" s="3">
        <v>45366</v>
      </c>
      <c r="AD1281" s="2" t="str">
        <f t="shared" si="39"/>
        <v>Contacted</v>
      </c>
      <c r="AE1281">
        <v>0</v>
      </c>
      <c r="AF1281" t="s">
        <v>38</v>
      </c>
      <c r="AG1281" t="b">
        <v>0</v>
      </c>
      <c r="AH1281" t="b">
        <v>1</v>
      </c>
      <c r="AI1281" t="str">
        <f ca="1">IF(OR(Table1[[#This Row],[is_active]]="FALSE",Table1[[#This Row],[Days_Since_Last_Purchase]]&gt;90),"Churned","Active")</f>
        <v>Churned</v>
      </c>
    </row>
    <row r="1282" spans="1:35" x14ac:dyDescent="0.25">
      <c r="A1282" t="s">
        <v>1347</v>
      </c>
      <c r="B1282" s="1">
        <v>44675</v>
      </c>
      <c r="C1282" t="str">
        <f>TEXT(Table1[[#This Row],[signup_date]],"yyyy")</f>
        <v>2022</v>
      </c>
      <c r="D1282" t="str">
        <f>TEXT(Table1[[#This Row],[signup_date]],"mmm")</f>
        <v>Apr</v>
      </c>
      <c r="E1282" s="3">
        <v>45654</v>
      </c>
      <c r="F1282" s="3">
        <v>45688</v>
      </c>
      <c r="G1282" s="3" t="str">
        <f>TEXT(Table1[[#This Row],[last_purchase_date]],"yyyy")</f>
        <v>2025</v>
      </c>
      <c r="H1282" s="2">
        <f ca="1">IFERROR(TODAY()-Table1[[#This Row],[signup_date]]," - ")</f>
        <v>1305</v>
      </c>
      <c r="I1282" s="2">
        <f ca="1">IFERROR(TODAY()-Table1[[#This Row],[last_purchase_date]]," - ")</f>
        <v>292</v>
      </c>
      <c r="J1282" s="2">
        <f ca="1">IFERROR(1/Table1[[#This Row],[Days_Since_Last_Purchase]],0)</f>
        <v>3.4246575342465752E-3</v>
      </c>
      <c r="K1282" s="3" t="str">
        <f t="shared" ref="K1282:K1345" si="40">IF(E1282="-","Never Purchase","Has Purchased")</f>
        <v>Has Purchased</v>
      </c>
      <c r="L1282">
        <v>3</v>
      </c>
      <c r="M1282">
        <v>4.62</v>
      </c>
      <c r="N1282">
        <v>1.54</v>
      </c>
      <c r="O1282">
        <v>1.28</v>
      </c>
      <c r="P1282" t="s">
        <v>40</v>
      </c>
      <c r="Q1282" t="s">
        <v>41</v>
      </c>
      <c r="R1282" t="s">
        <v>42</v>
      </c>
      <c r="S1282">
        <v>54</v>
      </c>
      <c r="T1282" t="s">
        <v>34</v>
      </c>
      <c r="U1282" t="s">
        <v>90</v>
      </c>
      <c r="V1282" t="s">
        <v>56</v>
      </c>
      <c r="W1282" t="s">
        <v>51</v>
      </c>
      <c r="X1282">
        <v>1</v>
      </c>
      <c r="Y1282">
        <v>0</v>
      </c>
      <c r="Z1282">
        <v>0</v>
      </c>
      <c r="AA1282">
        <v>0</v>
      </c>
      <c r="AB1282">
        <v>1</v>
      </c>
      <c r="AC1282" s="3">
        <v>45687</v>
      </c>
      <c r="AD1282" s="2" t="str">
        <f t="shared" si="39"/>
        <v>Contacted</v>
      </c>
      <c r="AE1282">
        <v>0</v>
      </c>
      <c r="AF1282" t="s">
        <v>38</v>
      </c>
      <c r="AG1282" t="b">
        <v>1</v>
      </c>
      <c r="AH1282" t="b">
        <v>1</v>
      </c>
      <c r="AI1282" t="str">
        <f ca="1">IF(OR(Table1[[#This Row],[is_active]]="FALSE",Table1[[#This Row],[Days_Since_Last_Purchase]]&gt;90),"Churned","Active")</f>
        <v>Churned</v>
      </c>
    </row>
    <row r="1283" spans="1:35" x14ac:dyDescent="0.25">
      <c r="A1283" t="s">
        <v>1348</v>
      </c>
      <c r="B1283" s="1">
        <v>45280</v>
      </c>
      <c r="C1283" t="str">
        <f>TEXT(Table1[[#This Row],[signup_date]],"yyyy")</f>
        <v>2023</v>
      </c>
      <c r="D1283" t="str">
        <f>TEXT(Table1[[#This Row],[signup_date]],"mmm")</f>
        <v>Dec</v>
      </c>
      <c r="E1283" s="3">
        <v>45832</v>
      </c>
      <c r="F1283" s="3">
        <v>45854</v>
      </c>
      <c r="G1283" s="3" t="str">
        <f>TEXT(Table1[[#This Row],[last_purchase_date]],"yyyy")</f>
        <v>2025</v>
      </c>
      <c r="H1283" s="2">
        <f ca="1">IFERROR(TODAY()-Table1[[#This Row],[signup_date]]," - ")</f>
        <v>700</v>
      </c>
      <c r="I1283" s="2">
        <f ca="1">IFERROR(TODAY()-Table1[[#This Row],[last_purchase_date]]," - ")</f>
        <v>126</v>
      </c>
      <c r="J1283" s="2">
        <f ca="1">IFERROR(1/Table1[[#This Row],[Days_Since_Last_Purchase]],0)</f>
        <v>7.9365079365079361E-3</v>
      </c>
      <c r="K1283" s="3" t="str">
        <f t="shared" si="40"/>
        <v>Has Purchased</v>
      </c>
      <c r="L1283">
        <v>4</v>
      </c>
      <c r="M1283">
        <v>201.98</v>
      </c>
      <c r="N1283">
        <v>50.5</v>
      </c>
      <c r="O1283">
        <v>50.98</v>
      </c>
      <c r="P1283" t="s">
        <v>40</v>
      </c>
      <c r="Q1283" t="s">
        <v>95</v>
      </c>
      <c r="R1283" t="s">
        <v>42</v>
      </c>
      <c r="S1283">
        <v>34</v>
      </c>
      <c r="T1283" t="s">
        <v>34</v>
      </c>
      <c r="U1283" t="s">
        <v>90</v>
      </c>
      <c r="V1283" t="s">
        <v>35</v>
      </c>
      <c r="W1283" t="s">
        <v>72</v>
      </c>
      <c r="X1283">
        <v>0</v>
      </c>
      <c r="Y1283">
        <v>0</v>
      </c>
      <c r="Z1283">
        <v>0</v>
      </c>
      <c r="AA1283">
        <v>1</v>
      </c>
      <c r="AB1283">
        <v>1</v>
      </c>
      <c r="AC1283" s="3">
        <v>45732</v>
      </c>
      <c r="AD1283" s="2" t="str">
        <f t="shared" ref="AD1283:AD1346" si="41">IF(AC1283="-","Never Contacted","Contacted")</f>
        <v>Contacted</v>
      </c>
      <c r="AE1283">
        <v>0</v>
      </c>
      <c r="AF1283" t="s">
        <v>38</v>
      </c>
      <c r="AG1283" t="b">
        <v>1</v>
      </c>
      <c r="AH1283" t="b">
        <v>1</v>
      </c>
      <c r="AI1283" t="str">
        <f ca="1">IF(OR(Table1[[#This Row],[is_active]]="FALSE",Table1[[#This Row],[Days_Since_Last_Purchase]]&gt;90),"Churned","Active")</f>
        <v>Churned</v>
      </c>
    </row>
    <row r="1284" spans="1:35" x14ac:dyDescent="0.25">
      <c r="A1284" t="s">
        <v>1349</v>
      </c>
      <c r="B1284" s="1">
        <v>44595</v>
      </c>
      <c r="C1284" t="str">
        <f>TEXT(Table1[[#This Row],[signup_date]],"yyyy")</f>
        <v>2022</v>
      </c>
      <c r="D1284" t="str">
        <f>TEXT(Table1[[#This Row],[signup_date]],"mmm")</f>
        <v>Feb</v>
      </c>
      <c r="E1284" s="3">
        <v>44701</v>
      </c>
      <c r="F1284" s="3">
        <v>45030</v>
      </c>
      <c r="G1284" s="3" t="str">
        <f>TEXT(Table1[[#This Row],[last_purchase_date]],"yyyy")</f>
        <v>2023</v>
      </c>
      <c r="H1284" s="2">
        <f ca="1">IFERROR(TODAY()-Table1[[#This Row],[signup_date]]," - ")</f>
        <v>1385</v>
      </c>
      <c r="I1284" s="2">
        <f ca="1">IFERROR(TODAY()-Table1[[#This Row],[last_purchase_date]]," - ")</f>
        <v>950</v>
      </c>
      <c r="J1284" s="2">
        <f ca="1">IFERROR(1/Table1[[#This Row],[Days_Since_Last_Purchase]],0)</f>
        <v>1.0526315789473684E-3</v>
      </c>
      <c r="K1284" s="3" t="str">
        <f t="shared" si="40"/>
        <v>Has Purchased</v>
      </c>
      <c r="L1284">
        <v>2</v>
      </c>
      <c r="M1284">
        <v>178.62</v>
      </c>
      <c r="N1284">
        <v>89.31</v>
      </c>
      <c r="O1284">
        <v>144.91</v>
      </c>
      <c r="P1284" t="s">
        <v>65</v>
      </c>
      <c r="Q1284" t="s">
        <v>32</v>
      </c>
      <c r="R1284" t="s">
        <v>48</v>
      </c>
      <c r="S1284">
        <v>30</v>
      </c>
      <c r="T1284" t="s">
        <v>70</v>
      </c>
      <c r="U1284" t="s">
        <v>43</v>
      </c>
      <c r="V1284" t="s">
        <v>35</v>
      </c>
      <c r="W1284" t="s">
        <v>36</v>
      </c>
      <c r="X1284">
        <v>1</v>
      </c>
      <c r="Y1284">
        <v>0</v>
      </c>
      <c r="Z1284">
        <v>0</v>
      </c>
      <c r="AA1284">
        <v>0</v>
      </c>
      <c r="AB1284">
        <v>1</v>
      </c>
      <c r="AC1284" s="2" t="s">
        <v>2542</v>
      </c>
      <c r="AD1284" s="2" t="str">
        <f t="shared" si="41"/>
        <v>Never Contacted</v>
      </c>
      <c r="AE1284">
        <v>0</v>
      </c>
      <c r="AF1284" t="s">
        <v>38</v>
      </c>
      <c r="AG1284" t="b">
        <v>0</v>
      </c>
      <c r="AH1284" t="b">
        <v>0</v>
      </c>
      <c r="AI1284" t="str">
        <f ca="1">IF(OR(Table1[[#This Row],[is_active]]="FALSE",Table1[[#This Row],[Days_Since_Last_Purchase]]&gt;90),"Churned","Active")</f>
        <v>Churned</v>
      </c>
    </row>
    <row r="1285" spans="1:35" x14ac:dyDescent="0.25">
      <c r="A1285" t="s">
        <v>1350</v>
      </c>
      <c r="B1285" s="1">
        <v>44041</v>
      </c>
      <c r="C1285" t="str">
        <f>TEXT(Table1[[#This Row],[signup_date]],"yyyy")</f>
        <v>2020</v>
      </c>
      <c r="D1285" t="str">
        <f>TEXT(Table1[[#This Row],[signup_date]],"mmm")</f>
        <v>Jul</v>
      </c>
      <c r="E1285" s="3">
        <v>45811</v>
      </c>
      <c r="F1285" s="3">
        <v>45824</v>
      </c>
      <c r="G1285" s="3" t="str">
        <f>TEXT(Table1[[#This Row],[last_purchase_date]],"yyyy")</f>
        <v>2025</v>
      </c>
      <c r="H1285" s="2">
        <f ca="1">IFERROR(TODAY()-Table1[[#This Row],[signup_date]]," - ")</f>
        <v>1939</v>
      </c>
      <c r="I1285" s="2">
        <f ca="1">IFERROR(TODAY()-Table1[[#This Row],[last_purchase_date]]," - ")</f>
        <v>156</v>
      </c>
      <c r="J1285" s="2">
        <f ca="1">IFERROR(1/Table1[[#This Row],[Days_Since_Last_Purchase]],0)</f>
        <v>6.41025641025641E-3</v>
      </c>
      <c r="K1285" s="3" t="str">
        <f t="shared" si="40"/>
        <v>Has Purchased</v>
      </c>
      <c r="L1285">
        <v>4</v>
      </c>
      <c r="M1285">
        <v>61.09</v>
      </c>
      <c r="N1285">
        <v>15.27</v>
      </c>
      <c r="O1285">
        <v>6.98</v>
      </c>
      <c r="P1285" t="s">
        <v>59</v>
      </c>
      <c r="Q1285" t="s">
        <v>88</v>
      </c>
      <c r="R1285" t="s">
        <v>48</v>
      </c>
      <c r="S1285">
        <v>36</v>
      </c>
      <c r="T1285" t="s">
        <v>34</v>
      </c>
      <c r="U1285" t="s">
        <v>55</v>
      </c>
      <c r="V1285" t="s">
        <v>35</v>
      </c>
      <c r="W1285" t="s">
        <v>51</v>
      </c>
      <c r="X1285">
        <v>0</v>
      </c>
      <c r="Y1285">
        <v>0</v>
      </c>
      <c r="Z1285">
        <v>1</v>
      </c>
      <c r="AA1285">
        <v>0</v>
      </c>
      <c r="AB1285">
        <v>0</v>
      </c>
      <c r="AC1285" s="3">
        <v>45359</v>
      </c>
      <c r="AD1285" s="2" t="str">
        <f t="shared" si="41"/>
        <v>Contacted</v>
      </c>
      <c r="AE1285">
        <v>0</v>
      </c>
      <c r="AF1285" t="s">
        <v>38</v>
      </c>
      <c r="AG1285" t="b">
        <v>1</v>
      </c>
      <c r="AH1285" t="b">
        <v>0</v>
      </c>
      <c r="AI1285" t="str">
        <f ca="1">IF(OR(Table1[[#This Row],[is_active]]="FALSE",Table1[[#This Row],[Days_Since_Last_Purchase]]&gt;90),"Churned","Active")</f>
        <v>Churned</v>
      </c>
    </row>
    <row r="1286" spans="1:35" x14ac:dyDescent="0.25">
      <c r="A1286" t="s">
        <v>1351</v>
      </c>
      <c r="B1286" s="1">
        <v>44794</v>
      </c>
      <c r="C1286" t="str">
        <f>TEXT(Table1[[#This Row],[signup_date]],"yyyy")</f>
        <v>2022</v>
      </c>
      <c r="D1286" t="str">
        <f>TEXT(Table1[[#This Row],[signup_date]],"mmm")</f>
        <v>Aug</v>
      </c>
      <c r="E1286" s="3">
        <v>45558</v>
      </c>
      <c r="F1286" s="3">
        <v>45648</v>
      </c>
      <c r="G1286" s="3" t="str">
        <f>TEXT(Table1[[#This Row],[last_purchase_date]],"yyyy")</f>
        <v>2024</v>
      </c>
      <c r="H1286" s="2">
        <f ca="1">IFERROR(TODAY()-Table1[[#This Row],[signup_date]]," - ")</f>
        <v>1186</v>
      </c>
      <c r="I1286" s="2">
        <f ca="1">IFERROR(TODAY()-Table1[[#This Row],[last_purchase_date]]," - ")</f>
        <v>332</v>
      </c>
      <c r="J1286" s="2">
        <f ca="1">IFERROR(1/Table1[[#This Row],[Days_Since_Last_Purchase]],0)</f>
        <v>3.0120481927710845E-3</v>
      </c>
      <c r="K1286" s="3" t="str">
        <f t="shared" si="40"/>
        <v>Has Purchased</v>
      </c>
      <c r="L1286">
        <v>1</v>
      </c>
      <c r="M1286">
        <v>1.05</v>
      </c>
      <c r="N1286">
        <v>1.05</v>
      </c>
      <c r="O1286">
        <v>1.75</v>
      </c>
      <c r="P1286" t="s">
        <v>65</v>
      </c>
      <c r="Q1286" t="s">
        <v>88</v>
      </c>
      <c r="R1286" t="s">
        <v>42</v>
      </c>
      <c r="S1286">
        <v>50</v>
      </c>
      <c r="T1286" t="s">
        <v>34</v>
      </c>
      <c r="U1286" t="s">
        <v>90</v>
      </c>
      <c r="V1286" t="s">
        <v>67</v>
      </c>
      <c r="W1286" t="s">
        <v>96</v>
      </c>
      <c r="X1286">
        <v>0</v>
      </c>
      <c r="Y1286">
        <v>0</v>
      </c>
      <c r="Z1286">
        <v>0</v>
      </c>
      <c r="AA1286">
        <v>0</v>
      </c>
      <c r="AB1286">
        <v>0</v>
      </c>
      <c r="AC1286" s="3">
        <v>45006</v>
      </c>
      <c r="AD1286" s="2" t="str">
        <f t="shared" si="41"/>
        <v>Contacted</v>
      </c>
      <c r="AE1286">
        <v>0</v>
      </c>
      <c r="AF1286" t="s">
        <v>38</v>
      </c>
      <c r="AG1286" t="b">
        <v>0</v>
      </c>
      <c r="AH1286" t="b">
        <v>1</v>
      </c>
      <c r="AI1286" t="str">
        <f ca="1">IF(OR(Table1[[#This Row],[is_active]]="FALSE",Table1[[#This Row],[Days_Since_Last_Purchase]]&gt;90),"Churned","Active")</f>
        <v>Churned</v>
      </c>
    </row>
    <row r="1287" spans="1:35" x14ac:dyDescent="0.25">
      <c r="A1287" t="s">
        <v>1352</v>
      </c>
      <c r="B1287" s="1">
        <v>44549</v>
      </c>
      <c r="C1287" t="str">
        <f>TEXT(Table1[[#This Row],[signup_date]],"yyyy")</f>
        <v>2021</v>
      </c>
      <c r="D1287" t="str">
        <f>TEXT(Table1[[#This Row],[signup_date]],"mmm")</f>
        <v>Dec</v>
      </c>
      <c r="E1287" s="3">
        <v>45834</v>
      </c>
      <c r="F1287" s="3">
        <v>45909</v>
      </c>
      <c r="G1287" s="3" t="str">
        <f>TEXT(Table1[[#This Row],[last_purchase_date]],"yyyy")</f>
        <v>2025</v>
      </c>
      <c r="H1287" s="2">
        <f ca="1">IFERROR(TODAY()-Table1[[#This Row],[signup_date]]," - ")</f>
        <v>1431</v>
      </c>
      <c r="I1287" s="2">
        <f ca="1">IFERROR(TODAY()-Table1[[#This Row],[last_purchase_date]]," - ")</f>
        <v>71</v>
      </c>
      <c r="J1287" s="2">
        <f ca="1">IFERROR(1/Table1[[#This Row],[Days_Since_Last_Purchase]],0)</f>
        <v>1.4084507042253521E-2</v>
      </c>
      <c r="K1287" s="3" t="str">
        <f t="shared" si="40"/>
        <v>Has Purchased</v>
      </c>
      <c r="L1287">
        <v>2</v>
      </c>
      <c r="M1287">
        <v>44.26</v>
      </c>
      <c r="N1287">
        <v>22.13</v>
      </c>
      <c r="O1287">
        <v>27.21</v>
      </c>
      <c r="P1287" t="s">
        <v>40</v>
      </c>
      <c r="Q1287" t="s">
        <v>54</v>
      </c>
      <c r="R1287" t="s">
        <v>48</v>
      </c>
      <c r="S1287">
        <v>19</v>
      </c>
      <c r="T1287" t="s">
        <v>49</v>
      </c>
      <c r="U1287" t="s">
        <v>43</v>
      </c>
      <c r="V1287" t="s">
        <v>63</v>
      </c>
      <c r="W1287" t="s">
        <v>35</v>
      </c>
      <c r="X1287">
        <v>0</v>
      </c>
      <c r="Y1287">
        <v>0</v>
      </c>
      <c r="Z1287">
        <v>0</v>
      </c>
      <c r="AA1287">
        <v>0</v>
      </c>
      <c r="AB1287">
        <v>0</v>
      </c>
      <c r="AC1287" s="3">
        <v>44625</v>
      </c>
      <c r="AD1287" s="2" t="str">
        <f t="shared" si="41"/>
        <v>Contacted</v>
      </c>
      <c r="AE1287">
        <v>4</v>
      </c>
      <c r="AF1287" t="s">
        <v>38</v>
      </c>
      <c r="AG1287" t="b">
        <v>1</v>
      </c>
      <c r="AH1287" t="b">
        <v>0</v>
      </c>
      <c r="AI1287" t="str">
        <f ca="1">IF(OR(Table1[[#This Row],[is_active]]="FALSE",Table1[[#This Row],[Days_Since_Last_Purchase]]&gt;90),"Churned","Active")</f>
        <v>Active</v>
      </c>
    </row>
    <row r="1288" spans="1:35" x14ac:dyDescent="0.25">
      <c r="A1288" t="s">
        <v>1353</v>
      </c>
      <c r="B1288" s="1">
        <v>45477</v>
      </c>
      <c r="C1288" t="str">
        <f>TEXT(Table1[[#This Row],[signup_date]],"yyyy")</f>
        <v>2024</v>
      </c>
      <c r="D1288" t="str">
        <f>TEXT(Table1[[#This Row],[signup_date]],"mmm")</f>
        <v>Jul</v>
      </c>
      <c r="E1288" s="3">
        <v>45489</v>
      </c>
      <c r="F1288" s="3">
        <v>45543</v>
      </c>
      <c r="G1288" s="3" t="str">
        <f>TEXT(Table1[[#This Row],[last_purchase_date]],"yyyy")</f>
        <v>2024</v>
      </c>
      <c r="H1288" s="2">
        <f ca="1">IFERROR(TODAY()-Table1[[#This Row],[signup_date]]," - ")</f>
        <v>503</v>
      </c>
      <c r="I1288" s="2">
        <f ca="1">IFERROR(TODAY()-Table1[[#This Row],[last_purchase_date]]," - ")</f>
        <v>437</v>
      </c>
      <c r="J1288" s="2">
        <f ca="1">IFERROR(1/Table1[[#This Row],[Days_Since_Last_Purchase]],0)</f>
        <v>2.2883295194508009E-3</v>
      </c>
      <c r="K1288" s="3" t="str">
        <f t="shared" si="40"/>
        <v>Has Purchased</v>
      </c>
      <c r="L1288">
        <v>4</v>
      </c>
      <c r="M1288">
        <v>318.57</v>
      </c>
      <c r="N1288">
        <v>79.64</v>
      </c>
      <c r="O1288">
        <v>0</v>
      </c>
      <c r="P1288" t="s">
        <v>31</v>
      </c>
      <c r="Q1288" t="s">
        <v>95</v>
      </c>
      <c r="R1288" t="s">
        <v>33</v>
      </c>
      <c r="S1288">
        <v>27</v>
      </c>
      <c r="T1288" t="s">
        <v>70</v>
      </c>
      <c r="U1288" t="s">
        <v>90</v>
      </c>
      <c r="V1288" t="s">
        <v>67</v>
      </c>
      <c r="W1288" t="s">
        <v>96</v>
      </c>
      <c r="X1288">
        <v>1</v>
      </c>
      <c r="Y1288">
        <v>0</v>
      </c>
      <c r="Z1288">
        <v>0</v>
      </c>
      <c r="AA1288">
        <v>0</v>
      </c>
      <c r="AB1288">
        <v>2</v>
      </c>
      <c r="AC1288" s="2" t="s">
        <v>2542</v>
      </c>
      <c r="AD1288" s="2" t="str">
        <f t="shared" si="41"/>
        <v>Never Contacted</v>
      </c>
      <c r="AE1288">
        <v>0</v>
      </c>
      <c r="AF1288" t="s">
        <v>38</v>
      </c>
      <c r="AG1288" t="b">
        <v>1</v>
      </c>
      <c r="AH1288" t="b">
        <v>0</v>
      </c>
      <c r="AI1288" t="str">
        <f ca="1">IF(OR(Table1[[#This Row],[is_active]]="FALSE",Table1[[#This Row],[Days_Since_Last_Purchase]]&gt;90),"Churned","Active")</f>
        <v>Churned</v>
      </c>
    </row>
    <row r="1289" spans="1:35" x14ac:dyDescent="0.25">
      <c r="A1289" t="s">
        <v>1354</v>
      </c>
      <c r="B1289" s="1">
        <v>43874</v>
      </c>
      <c r="C1289" t="str">
        <f>TEXT(Table1[[#This Row],[signup_date]],"yyyy")</f>
        <v>2020</v>
      </c>
      <c r="D1289" t="str">
        <f>TEXT(Table1[[#This Row],[signup_date]],"mmm")</f>
        <v>Feb</v>
      </c>
      <c r="E1289" s="3">
        <v>45374</v>
      </c>
      <c r="F1289" s="3">
        <v>45469</v>
      </c>
      <c r="G1289" s="3" t="str">
        <f>TEXT(Table1[[#This Row],[last_purchase_date]],"yyyy")</f>
        <v>2024</v>
      </c>
      <c r="H1289" s="2">
        <f ca="1">IFERROR(TODAY()-Table1[[#This Row],[signup_date]]," - ")</f>
        <v>2106</v>
      </c>
      <c r="I1289" s="2">
        <f ca="1">IFERROR(TODAY()-Table1[[#This Row],[last_purchase_date]]," - ")</f>
        <v>511</v>
      </c>
      <c r="J1289" s="2">
        <f ca="1">IFERROR(1/Table1[[#This Row],[Days_Since_Last_Purchase]],0)</f>
        <v>1.9569471624266144E-3</v>
      </c>
      <c r="K1289" s="3" t="str">
        <f t="shared" si="40"/>
        <v>Has Purchased</v>
      </c>
      <c r="L1289">
        <v>7</v>
      </c>
      <c r="M1289">
        <v>257.74</v>
      </c>
      <c r="N1289">
        <v>36.82</v>
      </c>
      <c r="O1289">
        <v>49.29</v>
      </c>
      <c r="P1289" t="s">
        <v>65</v>
      </c>
      <c r="Q1289" t="s">
        <v>95</v>
      </c>
      <c r="R1289" t="s">
        <v>33</v>
      </c>
      <c r="S1289">
        <v>39</v>
      </c>
      <c r="T1289" t="s">
        <v>34</v>
      </c>
      <c r="U1289" t="s">
        <v>50</v>
      </c>
      <c r="V1289" t="s">
        <v>35</v>
      </c>
      <c r="W1289" t="s">
        <v>100</v>
      </c>
      <c r="X1289">
        <v>0</v>
      </c>
      <c r="Y1289">
        <v>0</v>
      </c>
      <c r="Z1289">
        <v>0</v>
      </c>
      <c r="AA1289">
        <v>1</v>
      </c>
      <c r="AB1289">
        <v>1</v>
      </c>
      <c r="AC1289" s="3">
        <v>45706</v>
      </c>
      <c r="AD1289" s="2" t="str">
        <f t="shared" si="41"/>
        <v>Contacted</v>
      </c>
      <c r="AE1289">
        <v>0</v>
      </c>
      <c r="AF1289" t="s">
        <v>38</v>
      </c>
      <c r="AG1289" t="b">
        <v>0</v>
      </c>
      <c r="AH1289" t="b">
        <v>1</v>
      </c>
      <c r="AI1289" t="str">
        <f ca="1">IF(OR(Table1[[#This Row],[is_active]]="FALSE",Table1[[#This Row],[Days_Since_Last_Purchase]]&gt;90),"Churned","Active")</f>
        <v>Churned</v>
      </c>
    </row>
    <row r="1290" spans="1:35" x14ac:dyDescent="0.25">
      <c r="A1290" t="s">
        <v>1355</v>
      </c>
      <c r="B1290" s="1">
        <v>45183</v>
      </c>
      <c r="C1290" t="str">
        <f>TEXT(Table1[[#This Row],[signup_date]],"yyyy")</f>
        <v>2023</v>
      </c>
      <c r="D1290" t="str">
        <f>TEXT(Table1[[#This Row],[signup_date]],"mmm")</f>
        <v>Sep</v>
      </c>
      <c r="E1290" s="3">
        <v>45460</v>
      </c>
      <c r="F1290" s="3">
        <v>45692</v>
      </c>
      <c r="G1290" s="3" t="str">
        <f>TEXT(Table1[[#This Row],[last_purchase_date]],"yyyy")</f>
        <v>2025</v>
      </c>
      <c r="H1290" s="2">
        <f ca="1">IFERROR(TODAY()-Table1[[#This Row],[signup_date]]," - ")</f>
        <v>797</v>
      </c>
      <c r="I1290" s="2">
        <f ca="1">IFERROR(TODAY()-Table1[[#This Row],[last_purchase_date]]," - ")</f>
        <v>288</v>
      </c>
      <c r="J1290" s="2">
        <f ca="1">IFERROR(1/Table1[[#This Row],[Days_Since_Last_Purchase]],0)</f>
        <v>3.472222222222222E-3</v>
      </c>
      <c r="K1290" s="3" t="str">
        <f t="shared" si="40"/>
        <v>Has Purchased</v>
      </c>
      <c r="L1290">
        <v>7</v>
      </c>
      <c r="M1290">
        <v>353.86</v>
      </c>
      <c r="N1290">
        <v>50.55</v>
      </c>
      <c r="O1290">
        <v>81.81</v>
      </c>
      <c r="P1290" t="s">
        <v>59</v>
      </c>
      <c r="Q1290" t="s">
        <v>104</v>
      </c>
      <c r="R1290" t="s">
        <v>48</v>
      </c>
      <c r="S1290">
        <v>39</v>
      </c>
      <c r="T1290" t="s">
        <v>34</v>
      </c>
      <c r="U1290" t="s">
        <v>82</v>
      </c>
      <c r="V1290" t="s">
        <v>63</v>
      </c>
      <c r="W1290" t="s">
        <v>35</v>
      </c>
      <c r="X1290">
        <v>0</v>
      </c>
      <c r="Y1290">
        <v>0</v>
      </c>
      <c r="Z1290">
        <v>1</v>
      </c>
      <c r="AA1290">
        <v>0</v>
      </c>
      <c r="AB1290">
        <v>3</v>
      </c>
      <c r="AC1290" s="3">
        <v>45594</v>
      </c>
      <c r="AD1290" s="2" t="str">
        <f t="shared" si="41"/>
        <v>Contacted</v>
      </c>
      <c r="AE1290">
        <v>0</v>
      </c>
      <c r="AF1290" t="s">
        <v>38</v>
      </c>
      <c r="AG1290" t="b">
        <v>1</v>
      </c>
      <c r="AH1290" t="b">
        <v>1</v>
      </c>
      <c r="AI1290" t="str">
        <f ca="1">IF(OR(Table1[[#This Row],[is_active]]="FALSE",Table1[[#This Row],[Days_Since_Last_Purchase]]&gt;90),"Churned","Active")</f>
        <v>Churned</v>
      </c>
    </row>
    <row r="1291" spans="1:35" x14ac:dyDescent="0.25">
      <c r="A1291" t="s">
        <v>1356</v>
      </c>
      <c r="B1291" s="1">
        <v>45275</v>
      </c>
      <c r="C1291" t="str">
        <f>TEXT(Table1[[#This Row],[signup_date]],"yyyy")</f>
        <v>2023</v>
      </c>
      <c r="D1291" t="str">
        <f>TEXT(Table1[[#This Row],[signup_date]],"mmm")</f>
        <v>Dec</v>
      </c>
      <c r="E1291" s="3">
        <v>45830</v>
      </c>
      <c r="F1291" s="3" t="s">
        <v>2542</v>
      </c>
      <c r="G1291" s="3" t="str">
        <f>TEXT(Table1[[#This Row],[last_purchase_date]],"yyyy")</f>
        <v>-</v>
      </c>
      <c r="H1291" s="2">
        <f ca="1">IFERROR(TODAY()-Table1[[#This Row],[signup_date]]," - ")</f>
        <v>705</v>
      </c>
      <c r="I1291" s="2" t="str">
        <f ca="1">IFERROR(TODAY()-Table1[[#This Row],[last_purchase_date]]," - ")</f>
        <v xml:space="preserve"> - </v>
      </c>
      <c r="J1291" s="2">
        <f ca="1">IFERROR(1/Table1[[#This Row],[Days_Since_Last_Purchase]],0)</f>
        <v>0</v>
      </c>
      <c r="K1291" s="3" t="str">
        <f t="shared" si="40"/>
        <v>Has Purchased</v>
      </c>
      <c r="L1291">
        <v>0</v>
      </c>
      <c r="M1291">
        <v>147.13999999999999</v>
      </c>
      <c r="N1291">
        <v>0</v>
      </c>
      <c r="O1291">
        <v>0</v>
      </c>
      <c r="P1291" t="s">
        <v>59</v>
      </c>
      <c r="Q1291" t="s">
        <v>62</v>
      </c>
      <c r="R1291" t="s">
        <v>33</v>
      </c>
      <c r="S1291">
        <v>50</v>
      </c>
      <c r="T1291" t="s">
        <v>34</v>
      </c>
      <c r="U1291" t="s">
        <v>43</v>
      </c>
      <c r="V1291" t="s">
        <v>44</v>
      </c>
      <c r="W1291" t="s">
        <v>96</v>
      </c>
      <c r="X1291">
        <v>1</v>
      </c>
      <c r="Y1291">
        <v>1</v>
      </c>
      <c r="Z1291">
        <v>0</v>
      </c>
      <c r="AA1291">
        <v>0</v>
      </c>
      <c r="AB1291">
        <v>0</v>
      </c>
      <c r="AC1291" s="3">
        <v>45277</v>
      </c>
      <c r="AD1291" s="2" t="str">
        <f t="shared" si="41"/>
        <v>Contacted</v>
      </c>
      <c r="AE1291">
        <v>0</v>
      </c>
      <c r="AF1291" t="s">
        <v>52</v>
      </c>
      <c r="AG1291" t="b">
        <v>1</v>
      </c>
      <c r="AH1291" t="b">
        <v>1</v>
      </c>
      <c r="AI1291" t="str">
        <f ca="1">IF(OR(Table1[[#This Row],[is_active]]="FALSE",Table1[[#This Row],[Days_Since_Last_Purchase]]&gt;90),"Churned","Active")</f>
        <v>Churned</v>
      </c>
    </row>
    <row r="1292" spans="1:35" x14ac:dyDescent="0.25">
      <c r="A1292" t="s">
        <v>1357</v>
      </c>
      <c r="B1292" s="1">
        <v>43850</v>
      </c>
      <c r="C1292" t="str">
        <f>TEXT(Table1[[#This Row],[signup_date]],"yyyy")</f>
        <v>2020</v>
      </c>
      <c r="D1292" t="str">
        <f>TEXT(Table1[[#This Row],[signup_date]],"mmm")</f>
        <v>Jan</v>
      </c>
      <c r="E1292" s="3">
        <v>44243</v>
      </c>
      <c r="F1292" s="3">
        <v>45206</v>
      </c>
      <c r="G1292" s="3" t="str">
        <f>TEXT(Table1[[#This Row],[last_purchase_date]],"yyyy")</f>
        <v>2023</v>
      </c>
      <c r="H1292" s="2">
        <f ca="1">IFERROR(TODAY()-Table1[[#This Row],[signup_date]]," - ")</f>
        <v>2130</v>
      </c>
      <c r="I1292" s="2">
        <f ca="1">IFERROR(TODAY()-Table1[[#This Row],[last_purchase_date]]," - ")</f>
        <v>774</v>
      </c>
      <c r="J1292" s="2">
        <f ca="1">IFERROR(1/Table1[[#This Row],[Days_Since_Last_Purchase]],0)</f>
        <v>1.2919896640826874E-3</v>
      </c>
      <c r="K1292" s="3" t="str">
        <f t="shared" si="40"/>
        <v>Has Purchased</v>
      </c>
      <c r="L1292">
        <v>7</v>
      </c>
      <c r="M1292">
        <v>7.26</v>
      </c>
      <c r="N1292">
        <v>1.04</v>
      </c>
      <c r="O1292">
        <v>1.36</v>
      </c>
      <c r="P1292" t="s">
        <v>47</v>
      </c>
      <c r="Q1292" t="s">
        <v>60</v>
      </c>
      <c r="R1292" t="s">
        <v>33</v>
      </c>
      <c r="S1292">
        <v>38</v>
      </c>
      <c r="T1292" t="s">
        <v>34</v>
      </c>
      <c r="U1292" t="s">
        <v>55</v>
      </c>
      <c r="V1292" t="s">
        <v>35</v>
      </c>
      <c r="W1292" t="s">
        <v>85</v>
      </c>
      <c r="X1292">
        <v>0</v>
      </c>
      <c r="Y1292">
        <v>0</v>
      </c>
      <c r="Z1292">
        <v>0</v>
      </c>
      <c r="AA1292">
        <v>1</v>
      </c>
      <c r="AB1292">
        <v>6</v>
      </c>
      <c r="AC1292" s="3">
        <v>45933</v>
      </c>
      <c r="AD1292" s="2" t="str">
        <f t="shared" si="41"/>
        <v>Contacted</v>
      </c>
      <c r="AE1292">
        <v>3</v>
      </c>
      <c r="AF1292" t="s">
        <v>52</v>
      </c>
      <c r="AG1292" t="b">
        <v>1</v>
      </c>
      <c r="AH1292" t="b">
        <v>0</v>
      </c>
      <c r="AI1292" t="str">
        <f ca="1">IF(OR(Table1[[#This Row],[is_active]]="FALSE",Table1[[#This Row],[Days_Since_Last_Purchase]]&gt;90),"Churned","Active")</f>
        <v>Churned</v>
      </c>
    </row>
    <row r="1293" spans="1:35" x14ac:dyDescent="0.25">
      <c r="A1293" t="s">
        <v>1358</v>
      </c>
      <c r="B1293" s="1">
        <v>45139</v>
      </c>
      <c r="C1293" t="str">
        <f>TEXT(Table1[[#This Row],[signup_date]],"yyyy")</f>
        <v>2023</v>
      </c>
      <c r="D1293" t="str">
        <f>TEXT(Table1[[#This Row],[signup_date]],"mmm")</f>
        <v>Aug</v>
      </c>
      <c r="E1293" s="3">
        <v>45280</v>
      </c>
      <c r="F1293" s="3">
        <v>45881</v>
      </c>
      <c r="G1293" s="3" t="str">
        <f>TEXT(Table1[[#This Row],[last_purchase_date]],"yyyy")</f>
        <v>2025</v>
      </c>
      <c r="H1293" s="2">
        <f ca="1">IFERROR(TODAY()-Table1[[#This Row],[signup_date]]," - ")</f>
        <v>841</v>
      </c>
      <c r="I1293" s="2">
        <f ca="1">IFERROR(TODAY()-Table1[[#This Row],[last_purchase_date]]," - ")</f>
        <v>99</v>
      </c>
      <c r="J1293" s="2">
        <f ca="1">IFERROR(1/Table1[[#This Row],[Days_Since_Last_Purchase]],0)</f>
        <v>1.0101010101010102E-2</v>
      </c>
      <c r="K1293" s="3" t="str">
        <f t="shared" si="40"/>
        <v>Has Purchased</v>
      </c>
      <c r="L1293">
        <v>1</v>
      </c>
      <c r="M1293">
        <v>73.97</v>
      </c>
      <c r="N1293">
        <v>73.97</v>
      </c>
      <c r="O1293">
        <v>62.86</v>
      </c>
      <c r="P1293" t="s">
        <v>47</v>
      </c>
      <c r="Q1293" t="s">
        <v>88</v>
      </c>
      <c r="R1293" t="s">
        <v>33</v>
      </c>
      <c r="S1293">
        <v>27</v>
      </c>
      <c r="T1293" t="s">
        <v>70</v>
      </c>
      <c r="U1293" t="s">
        <v>35</v>
      </c>
      <c r="V1293" t="s">
        <v>35</v>
      </c>
      <c r="W1293" t="s">
        <v>51</v>
      </c>
      <c r="X1293">
        <v>0</v>
      </c>
      <c r="Y1293">
        <v>0</v>
      </c>
      <c r="Z1293">
        <v>0</v>
      </c>
      <c r="AA1293">
        <v>0</v>
      </c>
      <c r="AB1293">
        <v>0</v>
      </c>
      <c r="AC1293" s="3">
        <v>45625</v>
      </c>
      <c r="AD1293" s="2" t="str">
        <f t="shared" si="41"/>
        <v>Contacted</v>
      </c>
      <c r="AE1293">
        <v>0</v>
      </c>
      <c r="AF1293" t="s">
        <v>52</v>
      </c>
      <c r="AG1293" t="b">
        <v>1</v>
      </c>
      <c r="AH1293" t="b">
        <v>1</v>
      </c>
      <c r="AI1293" t="str">
        <f ca="1">IF(OR(Table1[[#This Row],[is_active]]="FALSE",Table1[[#This Row],[Days_Since_Last_Purchase]]&gt;90),"Churned","Active")</f>
        <v>Churned</v>
      </c>
    </row>
    <row r="1294" spans="1:35" x14ac:dyDescent="0.25">
      <c r="A1294" t="s">
        <v>1359</v>
      </c>
      <c r="B1294" s="1">
        <v>45496</v>
      </c>
      <c r="C1294" t="str">
        <f>TEXT(Table1[[#This Row],[signup_date]],"yyyy")</f>
        <v>2024</v>
      </c>
      <c r="D1294" t="str">
        <f>TEXT(Table1[[#This Row],[signup_date]],"mmm")</f>
        <v>Jul</v>
      </c>
      <c r="E1294" s="3">
        <v>45576</v>
      </c>
      <c r="F1294" s="3">
        <v>45930</v>
      </c>
      <c r="G1294" s="3" t="str">
        <f>TEXT(Table1[[#This Row],[last_purchase_date]],"yyyy")</f>
        <v>2025</v>
      </c>
      <c r="H1294" s="2">
        <f ca="1">IFERROR(TODAY()-Table1[[#This Row],[signup_date]]," - ")</f>
        <v>484</v>
      </c>
      <c r="I1294" s="2">
        <f ca="1">IFERROR(TODAY()-Table1[[#This Row],[last_purchase_date]]," - ")</f>
        <v>50</v>
      </c>
      <c r="J1294" s="2">
        <f ca="1">IFERROR(1/Table1[[#This Row],[Days_Since_Last_Purchase]],0)</f>
        <v>0.02</v>
      </c>
      <c r="K1294" s="3" t="str">
        <f t="shared" si="40"/>
        <v>Has Purchased</v>
      </c>
      <c r="L1294">
        <v>4</v>
      </c>
      <c r="M1294">
        <v>69.510000000000005</v>
      </c>
      <c r="N1294">
        <v>17.38</v>
      </c>
      <c r="O1294">
        <v>13.2</v>
      </c>
      <c r="P1294" t="s">
        <v>47</v>
      </c>
      <c r="Q1294" t="s">
        <v>54</v>
      </c>
      <c r="R1294" t="s">
        <v>48</v>
      </c>
      <c r="S1294">
        <v>43</v>
      </c>
      <c r="T1294" t="s">
        <v>34</v>
      </c>
      <c r="U1294" t="s">
        <v>35</v>
      </c>
      <c r="V1294" t="s">
        <v>44</v>
      </c>
      <c r="W1294" t="s">
        <v>85</v>
      </c>
      <c r="X1294">
        <v>1</v>
      </c>
      <c r="Y1294">
        <v>1</v>
      </c>
      <c r="Z1294">
        <v>0</v>
      </c>
      <c r="AA1294">
        <v>1</v>
      </c>
      <c r="AB1294">
        <v>0</v>
      </c>
      <c r="AC1294" s="3">
        <v>45925</v>
      </c>
      <c r="AD1294" s="2" t="str">
        <f t="shared" si="41"/>
        <v>Contacted</v>
      </c>
      <c r="AE1294">
        <v>9</v>
      </c>
      <c r="AF1294" t="s">
        <v>38</v>
      </c>
      <c r="AG1294" t="b">
        <v>1</v>
      </c>
      <c r="AH1294" t="b">
        <v>0</v>
      </c>
      <c r="AI1294" t="str">
        <f ca="1">IF(OR(Table1[[#This Row],[is_active]]="FALSE",Table1[[#This Row],[Days_Since_Last_Purchase]]&gt;90),"Churned","Active")</f>
        <v>Active</v>
      </c>
    </row>
    <row r="1295" spans="1:35" x14ac:dyDescent="0.25">
      <c r="A1295" t="s">
        <v>1360</v>
      </c>
      <c r="B1295" s="1">
        <v>44755</v>
      </c>
      <c r="C1295" t="str">
        <f>TEXT(Table1[[#This Row],[signup_date]],"yyyy")</f>
        <v>2022</v>
      </c>
      <c r="D1295" t="str">
        <f>TEXT(Table1[[#This Row],[signup_date]],"mmm")</f>
        <v>Jul</v>
      </c>
      <c r="E1295" s="3">
        <v>45712</v>
      </c>
      <c r="F1295" s="3">
        <v>45719</v>
      </c>
      <c r="G1295" s="3" t="str">
        <f>TEXT(Table1[[#This Row],[last_purchase_date]],"yyyy")</f>
        <v>2025</v>
      </c>
      <c r="H1295" s="2">
        <f ca="1">IFERROR(TODAY()-Table1[[#This Row],[signup_date]]," - ")</f>
        <v>1225</v>
      </c>
      <c r="I1295" s="2">
        <f ca="1">IFERROR(TODAY()-Table1[[#This Row],[last_purchase_date]]," - ")</f>
        <v>261</v>
      </c>
      <c r="J1295" s="2">
        <f ca="1">IFERROR(1/Table1[[#This Row],[Days_Since_Last_Purchase]],0)</f>
        <v>3.8314176245210726E-3</v>
      </c>
      <c r="K1295" s="3" t="str">
        <f t="shared" si="40"/>
        <v>Has Purchased</v>
      </c>
      <c r="L1295">
        <v>4</v>
      </c>
      <c r="M1295">
        <v>291.98</v>
      </c>
      <c r="N1295">
        <v>73</v>
      </c>
      <c r="O1295">
        <v>60.67</v>
      </c>
      <c r="P1295" t="s">
        <v>47</v>
      </c>
      <c r="Q1295" t="s">
        <v>76</v>
      </c>
      <c r="R1295" t="s">
        <v>48</v>
      </c>
      <c r="S1295">
        <v>27</v>
      </c>
      <c r="T1295" t="s">
        <v>70</v>
      </c>
      <c r="U1295" t="s">
        <v>35</v>
      </c>
      <c r="V1295" t="s">
        <v>44</v>
      </c>
      <c r="W1295" t="s">
        <v>100</v>
      </c>
      <c r="X1295">
        <v>0</v>
      </c>
      <c r="Y1295">
        <v>0</v>
      </c>
      <c r="Z1295">
        <v>0</v>
      </c>
      <c r="AA1295">
        <v>0</v>
      </c>
      <c r="AB1295">
        <v>1</v>
      </c>
      <c r="AC1295" s="3">
        <v>45866</v>
      </c>
      <c r="AD1295" s="2" t="str">
        <f t="shared" si="41"/>
        <v>Contacted</v>
      </c>
      <c r="AE1295">
        <v>8</v>
      </c>
      <c r="AF1295" t="s">
        <v>38</v>
      </c>
      <c r="AG1295" t="b">
        <v>1</v>
      </c>
      <c r="AH1295" t="b">
        <v>0</v>
      </c>
      <c r="AI1295" t="str">
        <f ca="1">IF(OR(Table1[[#This Row],[is_active]]="FALSE",Table1[[#This Row],[Days_Since_Last_Purchase]]&gt;90),"Churned","Active")</f>
        <v>Churned</v>
      </c>
    </row>
    <row r="1296" spans="1:35" x14ac:dyDescent="0.25">
      <c r="A1296" t="s">
        <v>1361</v>
      </c>
      <c r="B1296" s="1">
        <v>44235</v>
      </c>
      <c r="C1296" t="str">
        <f>TEXT(Table1[[#This Row],[signup_date]],"yyyy")</f>
        <v>2021</v>
      </c>
      <c r="D1296" t="str">
        <f>TEXT(Table1[[#This Row],[signup_date]],"mmm")</f>
        <v>Feb</v>
      </c>
      <c r="E1296" s="3">
        <v>44498</v>
      </c>
      <c r="F1296" s="3">
        <v>45077</v>
      </c>
      <c r="G1296" s="3" t="str">
        <f>TEXT(Table1[[#This Row],[last_purchase_date]],"yyyy")</f>
        <v>2023</v>
      </c>
      <c r="H1296" s="2">
        <f ca="1">IFERROR(TODAY()-Table1[[#This Row],[signup_date]]," - ")</f>
        <v>1745</v>
      </c>
      <c r="I1296" s="2">
        <f ca="1">IFERROR(TODAY()-Table1[[#This Row],[last_purchase_date]]," - ")</f>
        <v>903</v>
      </c>
      <c r="J1296" s="2">
        <f ca="1">IFERROR(1/Table1[[#This Row],[Days_Since_Last_Purchase]],0)</f>
        <v>1.1074197120708748E-3</v>
      </c>
      <c r="K1296" s="3" t="str">
        <f t="shared" si="40"/>
        <v>Has Purchased</v>
      </c>
      <c r="L1296">
        <v>3</v>
      </c>
      <c r="M1296">
        <v>106.38</v>
      </c>
      <c r="N1296">
        <v>35.46</v>
      </c>
      <c r="O1296">
        <v>16.78</v>
      </c>
      <c r="P1296" t="s">
        <v>47</v>
      </c>
      <c r="Q1296" t="s">
        <v>54</v>
      </c>
      <c r="R1296" t="s">
        <v>42</v>
      </c>
      <c r="S1296">
        <v>31</v>
      </c>
      <c r="T1296" t="s">
        <v>34</v>
      </c>
      <c r="U1296" t="s">
        <v>90</v>
      </c>
      <c r="V1296" t="s">
        <v>67</v>
      </c>
      <c r="W1296" t="s">
        <v>45</v>
      </c>
      <c r="X1296">
        <v>0</v>
      </c>
      <c r="Y1296">
        <v>0</v>
      </c>
      <c r="Z1296">
        <v>1</v>
      </c>
      <c r="AA1296">
        <v>0</v>
      </c>
      <c r="AB1296">
        <v>3</v>
      </c>
      <c r="AC1296" s="3">
        <v>44742</v>
      </c>
      <c r="AD1296" s="2" t="str">
        <f t="shared" si="41"/>
        <v>Contacted</v>
      </c>
      <c r="AE1296">
        <v>0</v>
      </c>
      <c r="AF1296" t="s">
        <v>52</v>
      </c>
      <c r="AG1296" t="b">
        <v>0</v>
      </c>
      <c r="AH1296" t="b">
        <v>1</v>
      </c>
      <c r="AI1296" t="str">
        <f ca="1">IF(OR(Table1[[#This Row],[is_active]]="FALSE",Table1[[#This Row],[Days_Since_Last_Purchase]]&gt;90),"Churned","Active")</f>
        <v>Churned</v>
      </c>
    </row>
    <row r="1297" spans="1:35" x14ac:dyDescent="0.25">
      <c r="A1297" t="s">
        <v>1362</v>
      </c>
      <c r="B1297" s="1">
        <v>44594</v>
      </c>
      <c r="C1297" t="str">
        <f>TEXT(Table1[[#This Row],[signup_date]],"yyyy")</f>
        <v>2022</v>
      </c>
      <c r="D1297" t="str">
        <f>TEXT(Table1[[#This Row],[signup_date]],"mmm")</f>
        <v>Feb</v>
      </c>
      <c r="E1297" s="3">
        <v>45113</v>
      </c>
      <c r="F1297" s="3">
        <v>45485</v>
      </c>
      <c r="G1297" s="3" t="str">
        <f>TEXT(Table1[[#This Row],[last_purchase_date]],"yyyy")</f>
        <v>2024</v>
      </c>
      <c r="H1297" s="2">
        <f ca="1">IFERROR(TODAY()-Table1[[#This Row],[signup_date]]," - ")</f>
        <v>1386</v>
      </c>
      <c r="I1297" s="2">
        <f ca="1">IFERROR(TODAY()-Table1[[#This Row],[last_purchase_date]]," - ")</f>
        <v>495</v>
      </c>
      <c r="J1297" s="2">
        <f ca="1">IFERROR(1/Table1[[#This Row],[Days_Since_Last_Purchase]],0)</f>
        <v>2.0202020202020202E-3</v>
      </c>
      <c r="K1297" s="3" t="str">
        <f t="shared" si="40"/>
        <v>Has Purchased</v>
      </c>
      <c r="L1297">
        <v>4</v>
      </c>
      <c r="M1297">
        <v>181.7</v>
      </c>
      <c r="N1297">
        <v>45.43</v>
      </c>
      <c r="O1297">
        <v>95.45</v>
      </c>
      <c r="P1297" t="s">
        <v>40</v>
      </c>
      <c r="Q1297" t="s">
        <v>95</v>
      </c>
      <c r="R1297" t="s">
        <v>42</v>
      </c>
      <c r="S1297">
        <v>46</v>
      </c>
      <c r="T1297" t="s">
        <v>34</v>
      </c>
      <c r="U1297" t="s">
        <v>50</v>
      </c>
      <c r="V1297" t="s">
        <v>67</v>
      </c>
      <c r="W1297" t="s">
        <v>51</v>
      </c>
      <c r="X1297">
        <v>1</v>
      </c>
      <c r="Y1297">
        <v>0</v>
      </c>
      <c r="Z1297">
        <v>0</v>
      </c>
      <c r="AA1297">
        <v>0</v>
      </c>
      <c r="AB1297">
        <v>2</v>
      </c>
      <c r="AC1297" s="3">
        <v>45507</v>
      </c>
      <c r="AD1297" s="2" t="str">
        <f t="shared" si="41"/>
        <v>Contacted</v>
      </c>
      <c r="AE1297">
        <v>0</v>
      </c>
      <c r="AF1297" t="s">
        <v>38</v>
      </c>
      <c r="AG1297" t="b">
        <v>0</v>
      </c>
      <c r="AH1297" t="b">
        <v>0</v>
      </c>
      <c r="AI1297" t="str">
        <f ca="1">IF(OR(Table1[[#This Row],[is_active]]="FALSE",Table1[[#This Row],[Days_Since_Last_Purchase]]&gt;90),"Churned","Active")</f>
        <v>Churned</v>
      </c>
    </row>
    <row r="1298" spans="1:35" x14ac:dyDescent="0.25">
      <c r="A1298" t="s">
        <v>1363</v>
      </c>
      <c r="B1298" s="1">
        <v>45605</v>
      </c>
      <c r="C1298" t="str">
        <f>TEXT(Table1[[#This Row],[signup_date]],"yyyy")</f>
        <v>2024</v>
      </c>
      <c r="D1298" t="str">
        <f>TEXT(Table1[[#This Row],[signup_date]],"mmm")</f>
        <v>Nov</v>
      </c>
      <c r="E1298" s="3">
        <v>45753</v>
      </c>
      <c r="F1298" s="3">
        <v>45785</v>
      </c>
      <c r="G1298" s="3" t="str">
        <f>TEXT(Table1[[#This Row],[last_purchase_date]],"yyyy")</f>
        <v>2025</v>
      </c>
      <c r="H1298" s="2">
        <f ca="1">IFERROR(TODAY()-Table1[[#This Row],[signup_date]]," - ")</f>
        <v>375</v>
      </c>
      <c r="I1298" s="2">
        <f ca="1">IFERROR(TODAY()-Table1[[#This Row],[last_purchase_date]]," - ")</f>
        <v>195</v>
      </c>
      <c r="J1298" s="2">
        <f ca="1">IFERROR(1/Table1[[#This Row],[Days_Since_Last_Purchase]],0)</f>
        <v>5.1282051282051282E-3</v>
      </c>
      <c r="K1298" s="3" t="str">
        <f t="shared" si="40"/>
        <v>Has Purchased</v>
      </c>
      <c r="L1298">
        <v>3</v>
      </c>
      <c r="M1298">
        <v>18.36</v>
      </c>
      <c r="N1298">
        <v>6.12</v>
      </c>
      <c r="O1298">
        <v>0</v>
      </c>
      <c r="P1298" t="s">
        <v>47</v>
      </c>
      <c r="Q1298" t="s">
        <v>32</v>
      </c>
      <c r="R1298" t="s">
        <v>48</v>
      </c>
      <c r="S1298">
        <v>34</v>
      </c>
      <c r="T1298" t="s">
        <v>34</v>
      </c>
      <c r="U1298" t="s">
        <v>35</v>
      </c>
      <c r="V1298" t="s">
        <v>56</v>
      </c>
      <c r="W1298" t="s">
        <v>57</v>
      </c>
      <c r="X1298">
        <v>0</v>
      </c>
      <c r="Y1298">
        <v>0</v>
      </c>
      <c r="Z1298">
        <v>0</v>
      </c>
      <c r="AA1298">
        <v>1</v>
      </c>
      <c r="AB1298">
        <v>1</v>
      </c>
      <c r="AC1298" s="2" t="s">
        <v>2542</v>
      </c>
      <c r="AD1298" s="2" t="str">
        <f t="shared" si="41"/>
        <v>Never Contacted</v>
      </c>
      <c r="AE1298">
        <v>0</v>
      </c>
      <c r="AF1298" t="s">
        <v>52</v>
      </c>
      <c r="AG1298" t="b">
        <v>1</v>
      </c>
      <c r="AH1298" t="b">
        <v>1</v>
      </c>
      <c r="AI1298" t="str">
        <f ca="1">IF(OR(Table1[[#This Row],[is_active]]="FALSE",Table1[[#This Row],[Days_Since_Last_Purchase]]&gt;90),"Churned","Active")</f>
        <v>Churned</v>
      </c>
    </row>
    <row r="1299" spans="1:35" x14ac:dyDescent="0.25">
      <c r="A1299" t="s">
        <v>1364</v>
      </c>
      <c r="B1299" s="1">
        <v>45109</v>
      </c>
      <c r="C1299" t="str">
        <f>TEXT(Table1[[#This Row],[signup_date]],"yyyy")</f>
        <v>2023</v>
      </c>
      <c r="D1299" t="str">
        <f>TEXT(Table1[[#This Row],[signup_date]],"mmm")</f>
        <v>Jul</v>
      </c>
      <c r="E1299" s="3">
        <v>45640</v>
      </c>
      <c r="F1299" s="3">
        <v>45645</v>
      </c>
      <c r="G1299" s="3" t="str">
        <f>TEXT(Table1[[#This Row],[last_purchase_date]],"yyyy")</f>
        <v>2024</v>
      </c>
      <c r="H1299" s="2">
        <f ca="1">IFERROR(TODAY()-Table1[[#This Row],[signup_date]]," - ")</f>
        <v>871</v>
      </c>
      <c r="I1299" s="2">
        <f ca="1">IFERROR(TODAY()-Table1[[#This Row],[last_purchase_date]]," - ")</f>
        <v>335</v>
      </c>
      <c r="J1299" s="2">
        <f ca="1">IFERROR(1/Table1[[#This Row],[Days_Since_Last_Purchase]],0)</f>
        <v>2.9850746268656717E-3</v>
      </c>
      <c r="K1299" s="3" t="str">
        <f t="shared" si="40"/>
        <v>Has Purchased</v>
      </c>
      <c r="L1299">
        <v>2</v>
      </c>
      <c r="M1299">
        <v>35.56</v>
      </c>
      <c r="N1299">
        <v>17.78</v>
      </c>
      <c r="O1299">
        <v>0</v>
      </c>
      <c r="P1299" t="s">
        <v>47</v>
      </c>
      <c r="Q1299" t="s">
        <v>76</v>
      </c>
      <c r="R1299" t="s">
        <v>42</v>
      </c>
      <c r="S1299">
        <v>30</v>
      </c>
      <c r="T1299" t="s">
        <v>70</v>
      </c>
      <c r="U1299" t="s">
        <v>43</v>
      </c>
      <c r="V1299" t="s">
        <v>67</v>
      </c>
      <c r="W1299" t="s">
        <v>100</v>
      </c>
      <c r="X1299">
        <v>0</v>
      </c>
      <c r="Y1299">
        <v>0</v>
      </c>
      <c r="Z1299">
        <v>0</v>
      </c>
      <c r="AA1299">
        <v>0</v>
      </c>
      <c r="AB1299">
        <v>0</v>
      </c>
      <c r="AC1299" s="3">
        <v>45203</v>
      </c>
      <c r="AD1299" s="2" t="str">
        <f t="shared" si="41"/>
        <v>Contacted</v>
      </c>
      <c r="AE1299">
        <v>8</v>
      </c>
      <c r="AF1299" t="s">
        <v>38</v>
      </c>
      <c r="AG1299" t="b">
        <v>0</v>
      </c>
      <c r="AH1299" t="b">
        <v>0</v>
      </c>
      <c r="AI1299" t="str">
        <f ca="1">IF(OR(Table1[[#This Row],[is_active]]="FALSE",Table1[[#This Row],[Days_Since_Last_Purchase]]&gt;90),"Churned","Active")</f>
        <v>Churned</v>
      </c>
    </row>
    <row r="1300" spans="1:35" x14ac:dyDescent="0.25">
      <c r="A1300" t="s">
        <v>1365</v>
      </c>
      <c r="B1300" s="1">
        <v>44988</v>
      </c>
      <c r="C1300" t="str">
        <f>TEXT(Table1[[#This Row],[signup_date]],"yyyy")</f>
        <v>2023</v>
      </c>
      <c r="D1300" t="str">
        <f>TEXT(Table1[[#This Row],[signup_date]],"mmm")</f>
        <v>Mar</v>
      </c>
      <c r="E1300" s="3" t="s">
        <v>2542</v>
      </c>
      <c r="F1300" s="3" t="s">
        <v>2542</v>
      </c>
      <c r="G1300" s="3" t="str">
        <f>TEXT(Table1[[#This Row],[last_purchase_date]],"yyyy")</f>
        <v>-</v>
      </c>
      <c r="H1300" s="2">
        <f ca="1">IFERROR(TODAY()-Table1[[#This Row],[signup_date]]," - ")</f>
        <v>992</v>
      </c>
      <c r="I1300" s="2" t="str">
        <f ca="1">IFERROR(TODAY()-Table1[[#This Row],[last_purchase_date]]," - ")</f>
        <v xml:space="preserve"> - </v>
      </c>
      <c r="J1300" s="2">
        <f ca="1">IFERROR(1/Table1[[#This Row],[Days_Since_Last_Purchase]],0)</f>
        <v>0</v>
      </c>
      <c r="K1300" s="3" t="str">
        <f t="shared" si="40"/>
        <v>Never Purchase</v>
      </c>
      <c r="L1300">
        <v>0</v>
      </c>
      <c r="M1300">
        <v>0</v>
      </c>
      <c r="N1300">
        <v>0</v>
      </c>
      <c r="O1300">
        <v>0</v>
      </c>
      <c r="P1300" t="s">
        <v>40</v>
      </c>
      <c r="Q1300" t="s">
        <v>104</v>
      </c>
      <c r="R1300" t="s">
        <v>48</v>
      </c>
      <c r="S1300">
        <v>16</v>
      </c>
      <c r="T1300" t="s">
        <v>49</v>
      </c>
      <c r="U1300" t="s">
        <v>90</v>
      </c>
      <c r="V1300" t="s">
        <v>44</v>
      </c>
      <c r="W1300" t="s">
        <v>72</v>
      </c>
      <c r="X1300">
        <v>0</v>
      </c>
      <c r="Y1300">
        <v>0</v>
      </c>
      <c r="Z1300">
        <v>0</v>
      </c>
      <c r="AA1300">
        <v>0</v>
      </c>
      <c r="AB1300">
        <v>0</v>
      </c>
      <c r="AC1300" s="3">
        <v>45712</v>
      </c>
      <c r="AD1300" s="2" t="str">
        <f t="shared" si="41"/>
        <v>Contacted</v>
      </c>
      <c r="AE1300">
        <v>7</v>
      </c>
      <c r="AF1300" t="s">
        <v>52</v>
      </c>
      <c r="AG1300" t="b">
        <v>1</v>
      </c>
      <c r="AH1300" t="b">
        <v>0</v>
      </c>
      <c r="AI1300" t="str">
        <f ca="1">IF(OR(Table1[[#This Row],[is_active]]="FALSE",Table1[[#This Row],[Days_Since_Last_Purchase]]&gt;90),"Churned","Active")</f>
        <v>Churned</v>
      </c>
    </row>
    <row r="1301" spans="1:35" x14ac:dyDescent="0.25">
      <c r="A1301" t="s">
        <v>1366</v>
      </c>
      <c r="B1301" s="1">
        <v>44577</v>
      </c>
      <c r="C1301" t="str">
        <f>TEXT(Table1[[#This Row],[signup_date]],"yyyy")</f>
        <v>2022</v>
      </c>
      <c r="D1301" t="str">
        <f>TEXT(Table1[[#This Row],[signup_date]],"mmm")</f>
        <v>Jan</v>
      </c>
      <c r="E1301" s="3">
        <v>45667</v>
      </c>
      <c r="F1301" s="3">
        <v>45730</v>
      </c>
      <c r="G1301" s="3" t="str">
        <f>TEXT(Table1[[#This Row],[last_purchase_date]],"yyyy")</f>
        <v>2025</v>
      </c>
      <c r="H1301" s="2">
        <f ca="1">IFERROR(TODAY()-Table1[[#This Row],[signup_date]]," - ")</f>
        <v>1403</v>
      </c>
      <c r="I1301" s="2">
        <f ca="1">IFERROR(TODAY()-Table1[[#This Row],[last_purchase_date]]," - ")</f>
        <v>250</v>
      </c>
      <c r="J1301" s="2">
        <f ca="1">IFERROR(1/Table1[[#This Row],[Days_Since_Last_Purchase]],0)</f>
        <v>4.0000000000000001E-3</v>
      </c>
      <c r="K1301" s="3" t="str">
        <f t="shared" si="40"/>
        <v>Has Purchased</v>
      </c>
      <c r="L1301">
        <v>4</v>
      </c>
      <c r="M1301">
        <v>30.39</v>
      </c>
      <c r="N1301">
        <v>7.6</v>
      </c>
      <c r="O1301">
        <v>6.33</v>
      </c>
      <c r="P1301" t="s">
        <v>59</v>
      </c>
      <c r="Q1301" t="s">
        <v>62</v>
      </c>
      <c r="R1301" t="s">
        <v>42</v>
      </c>
      <c r="S1301">
        <v>34</v>
      </c>
      <c r="T1301" t="s">
        <v>34</v>
      </c>
      <c r="U1301" t="s">
        <v>90</v>
      </c>
      <c r="V1301" t="s">
        <v>63</v>
      </c>
      <c r="W1301" t="s">
        <v>36</v>
      </c>
      <c r="X1301">
        <v>0</v>
      </c>
      <c r="Y1301">
        <v>0</v>
      </c>
      <c r="Z1301">
        <v>0</v>
      </c>
      <c r="AA1301">
        <v>1</v>
      </c>
      <c r="AB1301">
        <v>3</v>
      </c>
      <c r="AC1301" s="2" t="s">
        <v>2542</v>
      </c>
      <c r="AD1301" s="2" t="str">
        <f t="shared" si="41"/>
        <v>Never Contacted</v>
      </c>
      <c r="AE1301">
        <v>8</v>
      </c>
      <c r="AF1301" t="s">
        <v>38</v>
      </c>
      <c r="AG1301" t="b">
        <v>0</v>
      </c>
      <c r="AH1301" t="b">
        <v>1</v>
      </c>
      <c r="AI1301" t="str">
        <f ca="1">IF(OR(Table1[[#This Row],[is_active]]="FALSE",Table1[[#This Row],[Days_Since_Last_Purchase]]&gt;90),"Churned","Active")</f>
        <v>Churned</v>
      </c>
    </row>
    <row r="1302" spans="1:35" x14ac:dyDescent="0.25">
      <c r="A1302" t="s">
        <v>1367</v>
      </c>
      <c r="B1302" s="1">
        <v>44644</v>
      </c>
      <c r="C1302" t="str">
        <f>TEXT(Table1[[#This Row],[signup_date]],"yyyy")</f>
        <v>2022</v>
      </c>
      <c r="D1302" t="str">
        <f>TEXT(Table1[[#This Row],[signup_date]],"mmm")</f>
        <v>Mar</v>
      </c>
      <c r="E1302" s="3">
        <v>45653</v>
      </c>
      <c r="F1302" s="3">
        <v>45726</v>
      </c>
      <c r="G1302" s="3" t="str">
        <f>TEXT(Table1[[#This Row],[last_purchase_date]],"yyyy")</f>
        <v>2025</v>
      </c>
      <c r="H1302" s="2">
        <f ca="1">IFERROR(TODAY()-Table1[[#This Row],[signup_date]]," - ")</f>
        <v>1336</v>
      </c>
      <c r="I1302" s="2">
        <f ca="1">IFERROR(TODAY()-Table1[[#This Row],[last_purchase_date]]," - ")</f>
        <v>254</v>
      </c>
      <c r="J1302" s="2">
        <f ca="1">IFERROR(1/Table1[[#This Row],[Days_Since_Last_Purchase]],0)</f>
        <v>3.937007874015748E-3</v>
      </c>
      <c r="K1302" s="3" t="str">
        <f t="shared" si="40"/>
        <v>Has Purchased</v>
      </c>
      <c r="L1302">
        <v>2</v>
      </c>
      <c r="M1302">
        <v>127.61</v>
      </c>
      <c r="N1302">
        <v>63.81</v>
      </c>
      <c r="O1302">
        <v>36.840000000000003</v>
      </c>
      <c r="P1302" t="s">
        <v>87</v>
      </c>
      <c r="Q1302" t="s">
        <v>54</v>
      </c>
      <c r="R1302" t="s">
        <v>48</v>
      </c>
      <c r="S1302">
        <v>22</v>
      </c>
      <c r="T1302" t="s">
        <v>70</v>
      </c>
      <c r="U1302" t="s">
        <v>43</v>
      </c>
      <c r="V1302" t="s">
        <v>67</v>
      </c>
      <c r="W1302" t="s">
        <v>36</v>
      </c>
      <c r="X1302">
        <v>0</v>
      </c>
      <c r="Y1302">
        <v>0</v>
      </c>
      <c r="Z1302">
        <v>0</v>
      </c>
      <c r="AA1302">
        <v>0</v>
      </c>
      <c r="AB1302">
        <v>1</v>
      </c>
      <c r="AC1302" s="3">
        <v>45117</v>
      </c>
      <c r="AD1302" s="2" t="str">
        <f t="shared" si="41"/>
        <v>Contacted</v>
      </c>
      <c r="AE1302">
        <v>6</v>
      </c>
      <c r="AF1302" t="s">
        <v>38</v>
      </c>
      <c r="AG1302" t="b">
        <v>1</v>
      </c>
      <c r="AH1302" t="b">
        <v>0</v>
      </c>
      <c r="AI1302" t="str">
        <f ca="1">IF(OR(Table1[[#This Row],[is_active]]="FALSE",Table1[[#This Row],[Days_Since_Last_Purchase]]&gt;90),"Churned","Active")</f>
        <v>Churned</v>
      </c>
    </row>
    <row r="1303" spans="1:35" x14ac:dyDescent="0.25">
      <c r="A1303" t="s">
        <v>1368</v>
      </c>
      <c r="B1303" s="1">
        <v>45561</v>
      </c>
      <c r="C1303" t="str">
        <f>TEXT(Table1[[#This Row],[signup_date]],"yyyy")</f>
        <v>2024</v>
      </c>
      <c r="D1303" t="str">
        <f>TEXT(Table1[[#This Row],[signup_date]],"mmm")</f>
        <v>Sep</v>
      </c>
      <c r="E1303" s="3">
        <v>45763</v>
      </c>
      <c r="F1303" s="3">
        <v>45887</v>
      </c>
      <c r="G1303" s="3" t="str">
        <f>TEXT(Table1[[#This Row],[last_purchase_date]],"yyyy")</f>
        <v>2025</v>
      </c>
      <c r="H1303" s="2">
        <f ca="1">IFERROR(TODAY()-Table1[[#This Row],[signup_date]]," - ")</f>
        <v>419</v>
      </c>
      <c r="I1303" s="2">
        <f ca="1">IFERROR(TODAY()-Table1[[#This Row],[last_purchase_date]]," - ")</f>
        <v>93</v>
      </c>
      <c r="J1303" s="2">
        <f ca="1">IFERROR(1/Table1[[#This Row],[Days_Since_Last_Purchase]],0)</f>
        <v>1.0752688172043012E-2</v>
      </c>
      <c r="K1303" s="3" t="str">
        <f t="shared" si="40"/>
        <v>Has Purchased</v>
      </c>
      <c r="L1303">
        <v>4</v>
      </c>
      <c r="M1303">
        <v>8.36</v>
      </c>
      <c r="N1303">
        <v>2.09</v>
      </c>
      <c r="O1303">
        <v>0</v>
      </c>
      <c r="P1303" t="s">
        <v>31</v>
      </c>
      <c r="Q1303" t="s">
        <v>88</v>
      </c>
      <c r="R1303" t="s">
        <v>48</v>
      </c>
      <c r="S1303">
        <v>28</v>
      </c>
      <c r="T1303" t="s">
        <v>70</v>
      </c>
      <c r="U1303" t="s">
        <v>50</v>
      </c>
      <c r="V1303" t="s">
        <v>35</v>
      </c>
      <c r="W1303" t="s">
        <v>45</v>
      </c>
      <c r="X1303">
        <v>1</v>
      </c>
      <c r="Y1303">
        <v>0</v>
      </c>
      <c r="Z1303">
        <v>0</v>
      </c>
      <c r="AA1303">
        <v>1</v>
      </c>
      <c r="AB1303">
        <v>2</v>
      </c>
      <c r="AC1303" s="2" t="s">
        <v>2542</v>
      </c>
      <c r="AD1303" s="2" t="str">
        <f t="shared" si="41"/>
        <v>Never Contacted</v>
      </c>
      <c r="AE1303">
        <v>0</v>
      </c>
      <c r="AF1303" t="s">
        <v>73</v>
      </c>
      <c r="AG1303" t="b">
        <v>1</v>
      </c>
      <c r="AH1303" t="b">
        <v>1</v>
      </c>
      <c r="AI1303" t="str">
        <f ca="1">IF(OR(Table1[[#This Row],[is_active]]="FALSE",Table1[[#This Row],[Days_Since_Last_Purchase]]&gt;90),"Churned","Active")</f>
        <v>Churned</v>
      </c>
    </row>
    <row r="1304" spans="1:35" x14ac:dyDescent="0.25">
      <c r="A1304" t="s">
        <v>1369</v>
      </c>
      <c r="B1304" s="1">
        <v>44239</v>
      </c>
      <c r="C1304" t="str">
        <f>TEXT(Table1[[#This Row],[signup_date]],"yyyy")</f>
        <v>2021</v>
      </c>
      <c r="D1304" t="str">
        <f>TEXT(Table1[[#This Row],[signup_date]],"mmm")</f>
        <v>Feb</v>
      </c>
      <c r="E1304" s="3">
        <v>45888</v>
      </c>
      <c r="F1304" s="3">
        <v>45894</v>
      </c>
      <c r="G1304" s="3" t="str">
        <f>TEXT(Table1[[#This Row],[last_purchase_date]],"yyyy")</f>
        <v>2025</v>
      </c>
      <c r="H1304" s="2">
        <f ca="1">IFERROR(TODAY()-Table1[[#This Row],[signup_date]]," - ")</f>
        <v>1741</v>
      </c>
      <c r="I1304" s="2">
        <f ca="1">IFERROR(TODAY()-Table1[[#This Row],[last_purchase_date]]," - ")</f>
        <v>86</v>
      </c>
      <c r="J1304" s="2">
        <f ca="1">IFERROR(1/Table1[[#This Row],[Days_Since_Last_Purchase]],0)</f>
        <v>1.1627906976744186E-2</v>
      </c>
      <c r="K1304" s="3" t="str">
        <f t="shared" si="40"/>
        <v>Has Purchased</v>
      </c>
      <c r="L1304">
        <v>3</v>
      </c>
      <c r="M1304">
        <v>268.64999999999998</v>
      </c>
      <c r="N1304">
        <v>89.55</v>
      </c>
      <c r="O1304">
        <v>32.43</v>
      </c>
      <c r="P1304" t="s">
        <v>47</v>
      </c>
      <c r="Q1304" t="s">
        <v>54</v>
      </c>
      <c r="R1304" t="s">
        <v>48</v>
      </c>
      <c r="S1304">
        <v>26</v>
      </c>
      <c r="T1304" t="s">
        <v>70</v>
      </c>
      <c r="U1304" t="s">
        <v>50</v>
      </c>
      <c r="V1304" t="s">
        <v>67</v>
      </c>
      <c r="W1304" t="s">
        <v>100</v>
      </c>
      <c r="X1304">
        <v>0</v>
      </c>
      <c r="Y1304">
        <v>0</v>
      </c>
      <c r="Z1304">
        <v>0</v>
      </c>
      <c r="AA1304">
        <v>0</v>
      </c>
      <c r="AB1304">
        <v>1</v>
      </c>
      <c r="AC1304" s="3">
        <v>45866</v>
      </c>
      <c r="AD1304" s="2" t="str">
        <f t="shared" si="41"/>
        <v>Contacted</v>
      </c>
      <c r="AE1304">
        <v>10</v>
      </c>
      <c r="AF1304" t="s">
        <v>52</v>
      </c>
      <c r="AG1304" t="b">
        <v>1</v>
      </c>
      <c r="AH1304" t="b">
        <v>0</v>
      </c>
      <c r="AI1304" t="str">
        <f ca="1">IF(OR(Table1[[#This Row],[is_active]]="FALSE",Table1[[#This Row],[Days_Since_Last_Purchase]]&gt;90),"Churned","Active")</f>
        <v>Active</v>
      </c>
    </row>
    <row r="1305" spans="1:35" x14ac:dyDescent="0.25">
      <c r="A1305" t="s">
        <v>1370</v>
      </c>
      <c r="B1305" s="1">
        <v>44511</v>
      </c>
      <c r="C1305" t="str">
        <f>TEXT(Table1[[#This Row],[signup_date]],"yyyy")</f>
        <v>2021</v>
      </c>
      <c r="D1305" t="str">
        <f>TEXT(Table1[[#This Row],[signup_date]],"mmm")</f>
        <v>Nov</v>
      </c>
      <c r="E1305" s="3">
        <v>45478</v>
      </c>
      <c r="F1305" s="3">
        <v>45620</v>
      </c>
      <c r="G1305" s="3" t="str">
        <f>TEXT(Table1[[#This Row],[last_purchase_date]],"yyyy")</f>
        <v>2024</v>
      </c>
      <c r="H1305" s="2">
        <f ca="1">IFERROR(TODAY()-Table1[[#This Row],[signup_date]]," - ")</f>
        <v>1469</v>
      </c>
      <c r="I1305" s="2">
        <f ca="1">IFERROR(TODAY()-Table1[[#This Row],[last_purchase_date]]," - ")</f>
        <v>360</v>
      </c>
      <c r="J1305" s="2">
        <f ca="1">IFERROR(1/Table1[[#This Row],[Days_Since_Last_Purchase]],0)</f>
        <v>2.7777777777777779E-3</v>
      </c>
      <c r="K1305" s="3" t="str">
        <f t="shared" si="40"/>
        <v>Has Purchased</v>
      </c>
      <c r="L1305">
        <v>2</v>
      </c>
      <c r="M1305">
        <v>201.51</v>
      </c>
      <c r="N1305">
        <v>100.76</v>
      </c>
      <c r="O1305">
        <v>63.89</v>
      </c>
      <c r="P1305" t="s">
        <v>59</v>
      </c>
      <c r="Q1305" t="s">
        <v>60</v>
      </c>
      <c r="R1305" t="s">
        <v>33</v>
      </c>
      <c r="S1305">
        <v>32</v>
      </c>
      <c r="T1305" t="s">
        <v>34</v>
      </c>
      <c r="U1305" t="s">
        <v>82</v>
      </c>
      <c r="V1305" t="s">
        <v>56</v>
      </c>
      <c r="W1305" t="s">
        <v>100</v>
      </c>
      <c r="X1305">
        <v>0</v>
      </c>
      <c r="Y1305">
        <v>0</v>
      </c>
      <c r="Z1305">
        <v>0</v>
      </c>
      <c r="AA1305">
        <v>0</v>
      </c>
      <c r="AB1305">
        <v>0</v>
      </c>
      <c r="AC1305" s="3">
        <v>45927</v>
      </c>
      <c r="AD1305" s="2" t="str">
        <f t="shared" si="41"/>
        <v>Contacted</v>
      </c>
      <c r="AE1305">
        <v>0</v>
      </c>
      <c r="AF1305" t="s">
        <v>38</v>
      </c>
      <c r="AG1305" t="b">
        <v>1</v>
      </c>
      <c r="AH1305" t="b">
        <v>1</v>
      </c>
      <c r="AI1305" t="str">
        <f ca="1">IF(OR(Table1[[#This Row],[is_active]]="FALSE",Table1[[#This Row],[Days_Since_Last_Purchase]]&gt;90),"Churned","Active")</f>
        <v>Churned</v>
      </c>
    </row>
    <row r="1306" spans="1:35" x14ac:dyDescent="0.25">
      <c r="A1306" t="s">
        <v>1371</v>
      </c>
      <c r="B1306" s="1">
        <v>44294</v>
      </c>
      <c r="C1306" t="str">
        <f>TEXT(Table1[[#This Row],[signup_date]],"yyyy")</f>
        <v>2021</v>
      </c>
      <c r="D1306" t="str">
        <f>TEXT(Table1[[#This Row],[signup_date]],"mmm")</f>
        <v>Apr</v>
      </c>
      <c r="E1306" s="3">
        <v>45364</v>
      </c>
      <c r="F1306" s="3">
        <v>45457</v>
      </c>
      <c r="G1306" s="3" t="str">
        <f>TEXT(Table1[[#This Row],[last_purchase_date]],"yyyy")</f>
        <v>2024</v>
      </c>
      <c r="H1306" s="2">
        <f ca="1">IFERROR(TODAY()-Table1[[#This Row],[signup_date]]," - ")</f>
        <v>1686</v>
      </c>
      <c r="I1306" s="2">
        <f ca="1">IFERROR(TODAY()-Table1[[#This Row],[last_purchase_date]]," - ")</f>
        <v>523</v>
      </c>
      <c r="J1306" s="2">
        <f ca="1">IFERROR(1/Table1[[#This Row],[Days_Since_Last_Purchase]],0)</f>
        <v>1.9120458891013384E-3</v>
      </c>
      <c r="K1306" s="3" t="str">
        <f t="shared" si="40"/>
        <v>Has Purchased</v>
      </c>
      <c r="L1306">
        <v>2</v>
      </c>
      <c r="M1306">
        <v>66.680000000000007</v>
      </c>
      <c r="N1306">
        <v>33.340000000000003</v>
      </c>
      <c r="O1306">
        <v>56.49</v>
      </c>
      <c r="P1306" t="s">
        <v>40</v>
      </c>
      <c r="Q1306" t="s">
        <v>69</v>
      </c>
      <c r="R1306" t="s">
        <v>42</v>
      </c>
      <c r="S1306">
        <v>37</v>
      </c>
      <c r="T1306" t="s">
        <v>34</v>
      </c>
      <c r="U1306" t="s">
        <v>50</v>
      </c>
      <c r="V1306" t="s">
        <v>67</v>
      </c>
      <c r="W1306" t="s">
        <v>45</v>
      </c>
      <c r="X1306">
        <v>0</v>
      </c>
      <c r="Y1306">
        <v>0</v>
      </c>
      <c r="Z1306">
        <v>0</v>
      </c>
      <c r="AA1306">
        <v>1</v>
      </c>
      <c r="AB1306">
        <v>0</v>
      </c>
      <c r="AC1306" s="3">
        <v>44767</v>
      </c>
      <c r="AD1306" s="2" t="str">
        <f t="shared" si="41"/>
        <v>Contacted</v>
      </c>
      <c r="AE1306">
        <v>0</v>
      </c>
      <c r="AF1306" t="s">
        <v>52</v>
      </c>
      <c r="AG1306" t="b">
        <v>1</v>
      </c>
      <c r="AH1306" t="b">
        <v>0</v>
      </c>
      <c r="AI1306" t="str">
        <f ca="1">IF(OR(Table1[[#This Row],[is_active]]="FALSE",Table1[[#This Row],[Days_Since_Last_Purchase]]&gt;90),"Churned","Active")</f>
        <v>Churned</v>
      </c>
    </row>
    <row r="1307" spans="1:35" x14ac:dyDescent="0.25">
      <c r="A1307" t="s">
        <v>1372</v>
      </c>
      <c r="B1307" s="1">
        <v>45058</v>
      </c>
      <c r="C1307" t="str">
        <f>TEXT(Table1[[#This Row],[signup_date]],"yyyy")</f>
        <v>2023</v>
      </c>
      <c r="D1307" t="str">
        <f>TEXT(Table1[[#This Row],[signup_date]],"mmm")</f>
        <v>May</v>
      </c>
      <c r="E1307" s="3">
        <v>45090</v>
      </c>
      <c r="F1307" s="3">
        <v>45227</v>
      </c>
      <c r="G1307" s="3" t="str">
        <f>TEXT(Table1[[#This Row],[last_purchase_date]],"yyyy")</f>
        <v>2023</v>
      </c>
      <c r="H1307" s="2">
        <f ca="1">IFERROR(TODAY()-Table1[[#This Row],[signup_date]]," - ")</f>
        <v>922</v>
      </c>
      <c r="I1307" s="2">
        <f ca="1">IFERROR(TODAY()-Table1[[#This Row],[last_purchase_date]]," - ")</f>
        <v>753</v>
      </c>
      <c r="J1307" s="2">
        <f ca="1">IFERROR(1/Table1[[#This Row],[Days_Since_Last_Purchase]],0)</f>
        <v>1.3280212483399733E-3</v>
      </c>
      <c r="K1307" s="3" t="str">
        <f t="shared" si="40"/>
        <v>Has Purchased</v>
      </c>
      <c r="L1307">
        <v>3</v>
      </c>
      <c r="M1307">
        <v>192.16</v>
      </c>
      <c r="N1307">
        <v>64.05</v>
      </c>
      <c r="O1307">
        <v>82.96</v>
      </c>
      <c r="P1307" t="s">
        <v>40</v>
      </c>
      <c r="Q1307" t="s">
        <v>60</v>
      </c>
      <c r="R1307" t="s">
        <v>48</v>
      </c>
      <c r="S1307">
        <v>30</v>
      </c>
      <c r="T1307" t="s">
        <v>70</v>
      </c>
      <c r="U1307" t="s">
        <v>35</v>
      </c>
      <c r="V1307" t="s">
        <v>67</v>
      </c>
      <c r="W1307" t="s">
        <v>51</v>
      </c>
      <c r="X1307">
        <v>0</v>
      </c>
      <c r="Y1307">
        <v>0</v>
      </c>
      <c r="Z1307">
        <v>0</v>
      </c>
      <c r="AA1307">
        <v>0</v>
      </c>
      <c r="AB1307">
        <v>1</v>
      </c>
      <c r="AC1307" s="2" t="s">
        <v>2542</v>
      </c>
      <c r="AD1307" s="2" t="str">
        <f t="shared" si="41"/>
        <v>Never Contacted</v>
      </c>
      <c r="AE1307">
        <v>7</v>
      </c>
      <c r="AF1307" t="s">
        <v>38</v>
      </c>
      <c r="AG1307" t="b">
        <v>1</v>
      </c>
      <c r="AH1307" t="b">
        <v>0</v>
      </c>
      <c r="AI1307" t="str">
        <f ca="1">IF(OR(Table1[[#This Row],[is_active]]="FALSE",Table1[[#This Row],[Days_Since_Last_Purchase]]&gt;90),"Churned","Active")</f>
        <v>Churned</v>
      </c>
    </row>
    <row r="1308" spans="1:35" x14ac:dyDescent="0.25">
      <c r="A1308" t="s">
        <v>1373</v>
      </c>
      <c r="B1308" s="1">
        <v>44527</v>
      </c>
      <c r="C1308" t="str">
        <f>TEXT(Table1[[#This Row],[signup_date]],"yyyy")</f>
        <v>2021</v>
      </c>
      <c r="D1308" t="str">
        <f>TEXT(Table1[[#This Row],[signup_date]],"mmm")</f>
        <v>Nov</v>
      </c>
      <c r="E1308" s="3">
        <v>45347</v>
      </c>
      <c r="F1308" s="3">
        <v>45728</v>
      </c>
      <c r="G1308" s="3" t="str">
        <f>TEXT(Table1[[#This Row],[last_purchase_date]],"yyyy")</f>
        <v>2025</v>
      </c>
      <c r="H1308" s="2">
        <f ca="1">IFERROR(TODAY()-Table1[[#This Row],[signup_date]]," - ")</f>
        <v>1453</v>
      </c>
      <c r="I1308" s="2">
        <f ca="1">IFERROR(TODAY()-Table1[[#This Row],[last_purchase_date]]," - ")</f>
        <v>252</v>
      </c>
      <c r="J1308" s="2">
        <f ca="1">IFERROR(1/Table1[[#This Row],[Days_Since_Last_Purchase]],0)</f>
        <v>3.968253968253968E-3</v>
      </c>
      <c r="K1308" s="3" t="str">
        <f t="shared" si="40"/>
        <v>Has Purchased</v>
      </c>
      <c r="L1308">
        <v>5</v>
      </c>
      <c r="M1308">
        <v>295.41000000000003</v>
      </c>
      <c r="N1308">
        <v>59.08</v>
      </c>
      <c r="O1308">
        <v>16.579999999999998</v>
      </c>
      <c r="P1308" t="s">
        <v>87</v>
      </c>
      <c r="Q1308" t="s">
        <v>32</v>
      </c>
      <c r="R1308" t="s">
        <v>48</v>
      </c>
      <c r="S1308">
        <v>38</v>
      </c>
      <c r="T1308" t="s">
        <v>34</v>
      </c>
      <c r="U1308" t="s">
        <v>66</v>
      </c>
      <c r="V1308" t="s">
        <v>56</v>
      </c>
      <c r="W1308" t="s">
        <v>51</v>
      </c>
      <c r="X1308">
        <v>0</v>
      </c>
      <c r="Y1308">
        <v>0</v>
      </c>
      <c r="Z1308">
        <v>0</v>
      </c>
      <c r="AA1308">
        <v>0</v>
      </c>
      <c r="AB1308">
        <v>1</v>
      </c>
      <c r="AC1308" s="3">
        <v>45435</v>
      </c>
      <c r="AD1308" s="2" t="str">
        <f t="shared" si="41"/>
        <v>Contacted</v>
      </c>
      <c r="AE1308">
        <v>1</v>
      </c>
      <c r="AF1308" t="s">
        <v>52</v>
      </c>
      <c r="AG1308" t="b">
        <v>1</v>
      </c>
      <c r="AH1308" t="b">
        <v>1</v>
      </c>
      <c r="AI1308" t="str">
        <f ca="1">IF(OR(Table1[[#This Row],[is_active]]="FALSE",Table1[[#This Row],[Days_Since_Last_Purchase]]&gt;90),"Churned","Active")</f>
        <v>Churned</v>
      </c>
    </row>
    <row r="1309" spans="1:35" x14ac:dyDescent="0.25">
      <c r="A1309" t="s">
        <v>1374</v>
      </c>
      <c r="B1309" s="1">
        <v>45441</v>
      </c>
      <c r="C1309" t="str">
        <f>TEXT(Table1[[#This Row],[signup_date]],"yyyy")</f>
        <v>2024</v>
      </c>
      <c r="D1309" t="str">
        <f>TEXT(Table1[[#This Row],[signup_date]],"mmm")</f>
        <v>May</v>
      </c>
      <c r="E1309" s="3">
        <v>45449</v>
      </c>
      <c r="F1309" s="3">
        <v>45508</v>
      </c>
      <c r="G1309" s="3" t="str">
        <f>TEXT(Table1[[#This Row],[last_purchase_date]],"yyyy")</f>
        <v>2024</v>
      </c>
      <c r="H1309" s="2">
        <f ca="1">IFERROR(TODAY()-Table1[[#This Row],[signup_date]]," - ")</f>
        <v>539</v>
      </c>
      <c r="I1309" s="2">
        <f ca="1">IFERROR(TODAY()-Table1[[#This Row],[last_purchase_date]]," - ")</f>
        <v>472</v>
      </c>
      <c r="J1309" s="2">
        <f ca="1">IFERROR(1/Table1[[#This Row],[Days_Since_Last_Purchase]],0)</f>
        <v>2.1186440677966102E-3</v>
      </c>
      <c r="K1309" s="3" t="str">
        <f t="shared" si="40"/>
        <v>Has Purchased</v>
      </c>
      <c r="L1309">
        <v>5</v>
      </c>
      <c r="M1309">
        <v>189.36</v>
      </c>
      <c r="N1309">
        <v>37.869999999999997</v>
      </c>
      <c r="O1309">
        <v>58</v>
      </c>
      <c r="P1309" t="s">
        <v>40</v>
      </c>
      <c r="Q1309" t="s">
        <v>32</v>
      </c>
      <c r="R1309" t="s">
        <v>48</v>
      </c>
      <c r="S1309">
        <v>29</v>
      </c>
      <c r="T1309" t="s">
        <v>70</v>
      </c>
      <c r="U1309" t="s">
        <v>66</v>
      </c>
      <c r="V1309" t="s">
        <v>63</v>
      </c>
      <c r="W1309" t="s">
        <v>45</v>
      </c>
      <c r="X1309">
        <v>0</v>
      </c>
      <c r="Y1309">
        <v>0</v>
      </c>
      <c r="Z1309">
        <v>0</v>
      </c>
      <c r="AA1309">
        <v>1</v>
      </c>
      <c r="AB1309">
        <v>1</v>
      </c>
      <c r="AC1309" s="2" t="s">
        <v>2542</v>
      </c>
      <c r="AD1309" s="2" t="str">
        <f t="shared" si="41"/>
        <v>Never Contacted</v>
      </c>
      <c r="AE1309">
        <v>0</v>
      </c>
      <c r="AF1309" t="s">
        <v>38</v>
      </c>
      <c r="AG1309" t="b">
        <v>1</v>
      </c>
      <c r="AH1309" t="b">
        <v>0</v>
      </c>
      <c r="AI1309" t="str">
        <f ca="1">IF(OR(Table1[[#This Row],[is_active]]="FALSE",Table1[[#This Row],[Days_Since_Last_Purchase]]&gt;90),"Churned","Active")</f>
        <v>Churned</v>
      </c>
    </row>
    <row r="1310" spans="1:35" x14ac:dyDescent="0.25">
      <c r="A1310" t="s">
        <v>1375</v>
      </c>
      <c r="B1310" s="1">
        <v>45465</v>
      </c>
      <c r="C1310" t="str">
        <f>TEXT(Table1[[#This Row],[signup_date]],"yyyy")</f>
        <v>2024</v>
      </c>
      <c r="D1310" t="str">
        <f>TEXT(Table1[[#This Row],[signup_date]],"mmm")</f>
        <v>Jun</v>
      </c>
      <c r="E1310" s="3">
        <v>45861</v>
      </c>
      <c r="F1310" s="3">
        <v>45942</v>
      </c>
      <c r="G1310" s="3" t="str">
        <f>TEXT(Table1[[#This Row],[last_purchase_date]],"yyyy")</f>
        <v>2025</v>
      </c>
      <c r="H1310" s="2">
        <f ca="1">IFERROR(TODAY()-Table1[[#This Row],[signup_date]]," - ")</f>
        <v>515</v>
      </c>
      <c r="I1310" s="2">
        <f ca="1">IFERROR(TODAY()-Table1[[#This Row],[last_purchase_date]]," - ")</f>
        <v>38</v>
      </c>
      <c r="J1310" s="2">
        <f ca="1">IFERROR(1/Table1[[#This Row],[Days_Since_Last_Purchase]],0)</f>
        <v>2.6315789473684209E-2</v>
      </c>
      <c r="K1310" s="3" t="str">
        <f t="shared" si="40"/>
        <v>Has Purchased</v>
      </c>
      <c r="L1310">
        <v>5</v>
      </c>
      <c r="M1310">
        <v>404.16</v>
      </c>
      <c r="N1310">
        <v>80.83</v>
      </c>
      <c r="O1310">
        <v>32.35</v>
      </c>
      <c r="P1310" t="s">
        <v>40</v>
      </c>
      <c r="Q1310" t="s">
        <v>60</v>
      </c>
      <c r="R1310" t="s">
        <v>42</v>
      </c>
      <c r="S1310">
        <v>20</v>
      </c>
      <c r="T1310" t="s">
        <v>70</v>
      </c>
      <c r="U1310" t="s">
        <v>55</v>
      </c>
      <c r="V1310" t="s">
        <v>44</v>
      </c>
      <c r="W1310" t="s">
        <v>85</v>
      </c>
      <c r="X1310">
        <v>0</v>
      </c>
      <c r="Y1310">
        <v>1</v>
      </c>
      <c r="Z1310">
        <v>2</v>
      </c>
      <c r="AA1310">
        <v>0</v>
      </c>
      <c r="AB1310">
        <v>2</v>
      </c>
      <c r="AC1310" s="2" t="s">
        <v>2542</v>
      </c>
      <c r="AD1310" s="2" t="str">
        <f t="shared" si="41"/>
        <v>Never Contacted</v>
      </c>
      <c r="AE1310">
        <v>0</v>
      </c>
      <c r="AF1310" t="s">
        <v>38</v>
      </c>
      <c r="AG1310" t="b">
        <v>1</v>
      </c>
      <c r="AH1310" t="b">
        <v>0</v>
      </c>
      <c r="AI1310" t="str">
        <f ca="1">IF(OR(Table1[[#This Row],[is_active]]="FALSE",Table1[[#This Row],[Days_Since_Last_Purchase]]&gt;90),"Churned","Active")</f>
        <v>Active</v>
      </c>
    </row>
    <row r="1311" spans="1:35" x14ac:dyDescent="0.25">
      <c r="A1311" t="s">
        <v>1376</v>
      </c>
      <c r="B1311" s="1">
        <v>44553</v>
      </c>
      <c r="C1311" t="str">
        <f>TEXT(Table1[[#This Row],[signup_date]],"yyyy")</f>
        <v>2021</v>
      </c>
      <c r="D1311" t="str">
        <f>TEXT(Table1[[#This Row],[signup_date]],"mmm")</f>
        <v>Dec</v>
      </c>
      <c r="E1311" s="3">
        <v>44662</v>
      </c>
      <c r="F1311" s="3">
        <v>45525</v>
      </c>
      <c r="G1311" s="3" t="str">
        <f>TEXT(Table1[[#This Row],[last_purchase_date]],"yyyy")</f>
        <v>2024</v>
      </c>
      <c r="H1311" s="2">
        <f ca="1">IFERROR(TODAY()-Table1[[#This Row],[signup_date]]," - ")</f>
        <v>1427</v>
      </c>
      <c r="I1311" s="2">
        <f ca="1">IFERROR(TODAY()-Table1[[#This Row],[last_purchase_date]]," - ")</f>
        <v>455</v>
      </c>
      <c r="J1311" s="2">
        <f ca="1">IFERROR(1/Table1[[#This Row],[Days_Since_Last_Purchase]],0)</f>
        <v>2.1978021978021978E-3</v>
      </c>
      <c r="K1311" s="3" t="str">
        <f t="shared" si="40"/>
        <v>Has Purchased</v>
      </c>
      <c r="L1311">
        <v>5</v>
      </c>
      <c r="M1311">
        <v>63.02</v>
      </c>
      <c r="N1311">
        <v>12.6</v>
      </c>
      <c r="O1311">
        <v>0</v>
      </c>
      <c r="P1311" t="s">
        <v>40</v>
      </c>
      <c r="Q1311" t="s">
        <v>32</v>
      </c>
      <c r="R1311" t="s">
        <v>33</v>
      </c>
      <c r="S1311">
        <v>32</v>
      </c>
      <c r="T1311" t="s">
        <v>34</v>
      </c>
      <c r="U1311" t="s">
        <v>90</v>
      </c>
      <c r="V1311" t="s">
        <v>35</v>
      </c>
      <c r="W1311" t="s">
        <v>85</v>
      </c>
      <c r="X1311">
        <v>0</v>
      </c>
      <c r="Y1311">
        <v>0</v>
      </c>
      <c r="Z1311">
        <v>1</v>
      </c>
      <c r="AA1311">
        <v>0</v>
      </c>
      <c r="AB1311">
        <v>0</v>
      </c>
      <c r="AC1311" s="3">
        <v>45510</v>
      </c>
      <c r="AD1311" s="2" t="str">
        <f t="shared" si="41"/>
        <v>Contacted</v>
      </c>
      <c r="AE1311">
        <v>10</v>
      </c>
      <c r="AF1311" t="s">
        <v>73</v>
      </c>
      <c r="AG1311" t="b">
        <v>0</v>
      </c>
      <c r="AH1311" t="b">
        <v>0</v>
      </c>
      <c r="AI1311" t="str">
        <f ca="1">IF(OR(Table1[[#This Row],[is_active]]="FALSE",Table1[[#This Row],[Days_Since_Last_Purchase]]&gt;90),"Churned","Active")</f>
        <v>Churned</v>
      </c>
    </row>
    <row r="1312" spans="1:35" x14ac:dyDescent="0.25">
      <c r="A1312" t="s">
        <v>1377</v>
      </c>
      <c r="B1312" s="1">
        <v>44017</v>
      </c>
      <c r="C1312" t="str">
        <f>TEXT(Table1[[#This Row],[signup_date]],"yyyy")</f>
        <v>2020</v>
      </c>
      <c r="D1312" t="str">
        <f>TEXT(Table1[[#This Row],[signup_date]],"mmm")</f>
        <v>Jul</v>
      </c>
      <c r="E1312" s="3">
        <v>44744</v>
      </c>
      <c r="F1312" s="3">
        <v>45084</v>
      </c>
      <c r="G1312" s="3" t="str">
        <f>TEXT(Table1[[#This Row],[last_purchase_date]],"yyyy")</f>
        <v>2023</v>
      </c>
      <c r="H1312" s="2">
        <f ca="1">IFERROR(TODAY()-Table1[[#This Row],[signup_date]]," - ")</f>
        <v>1963</v>
      </c>
      <c r="I1312" s="2">
        <f ca="1">IFERROR(TODAY()-Table1[[#This Row],[last_purchase_date]]," - ")</f>
        <v>896</v>
      </c>
      <c r="J1312" s="2">
        <f ca="1">IFERROR(1/Table1[[#This Row],[Days_Since_Last_Purchase]],0)</f>
        <v>1.1160714285714285E-3</v>
      </c>
      <c r="K1312" s="3" t="str">
        <f t="shared" si="40"/>
        <v>Has Purchased</v>
      </c>
      <c r="L1312">
        <v>2</v>
      </c>
      <c r="M1312">
        <v>64.209999999999994</v>
      </c>
      <c r="N1312">
        <v>32.11</v>
      </c>
      <c r="O1312">
        <v>14.73</v>
      </c>
      <c r="P1312" t="s">
        <v>65</v>
      </c>
      <c r="Q1312" t="s">
        <v>76</v>
      </c>
      <c r="R1312" t="s">
        <v>33</v>
      </c>
      <c r="S1312">
        <v>29</v>
      </c>
      <c r="T1312" t="s">
        <v>70</v>
      </c>
      <c r="U1312" t="s">
        <v>82</v>
      </c>
      <c r="V1312" t="s">
        <v>63</v>
      </c>
      <c r="W1312" t="s">
        <v>72</v>
      </c>
      <c r="X1312">
        <v>0</v>
      </c>
      <c r="Y1312">
        <v>1</v>
      </c>
      <c r="Z1312">
        <v>0</v>
      </c>
      <c r="AA1312">
        <v>0</v>
      </c>
      <c r="AB1312">
        <v>0</v>
      </c>
      <c r="AC1312" s="2" t="s">
        <v>2542</v>
      </c>
      <c r="AD1312" s="2" t="str">
        <f t="shared" si="41"/>
        <v>Never Contacted</v>
      </c>
      <c r="AE1312">
        <v>0</v>
      </c>
      <c r="AF1312" t="s">
        <v>73</v>
      </c>
      <c r="AG1312" t="b">
        <v>0</v>
      </c>
      <c r="AH1312" t="b">
        <v>0</v>
      </c>
      <c r="AI1312" t="str">
        <f ca="1">IF(OR(Table1[[#This Row],[is_active]]="FALSE",Table1[[#This Row],[Days_Since_Last_Purchase]]&gt;90),"Churned","Active")</f>
        <v>Churned</v>
      </c>
    </row>
    <row r="1313" spans="1:35" x14ac:dyDescent="0.25">
      <c r="A1313" t="s">
        <v>1378</v>
      </c>
      <c r="B1313" s="1">
        <v>44870</v>
      </c>
      <c r="C1313" t="str">
        <f>TEXT(Table1[[#This Row],[signup_date]],"yyyy")</f>
        <v>2022</v>
      </c>
      <c r="D1313" t="str">
        <f>TEXT(Table1[[#This Row],[signup_date]],"mmm")</f>
        <v>Nov</v>
      </c>
      <c r="E1313" s="3">
        <v>45489</v>
      </c>
      <c r="F1313" s="3">
        <v>45628</v>
      </c>
      <c r="G1313" s="3" t="str">
        <f>TEXT(Table1[[#This Row],[last_purchase_date]],"yyyy")</f>
        <v>2024</v>
      </c>
      <c r="H1313" s="2">
        <f ca="1">IFERROR(TODAY()-Table1[[#This Row],[signup_date]]," - ")</f>
        <v>1110</v>
      </c>
      <c r="I1313" s="2">
        <f ca="1">IFERROR(TODAY()-Table1[[#This Row],[last_purchase_date]]," - ")</f>
        <v>352</v>
      </c>
      <c r="J1313" s="2">
        <f ca="1">IFERROR(1/Table1[[#This Row],[Days_Since_Last_Purchase]],0)</f>
        <v>2.840909090909091E-3</v>
      </c>
      <c r="K1313" s="3" t="str">
        <f t="shared" si="40"/>
        <v>Has Purchased</v>
      </c>
      <c r="L1313">
        <v>2</v>
      </c>
      <c r="M1313">
        <v>66.239999999999995</v>
      </c>
      <c r="N1313">
        <v>33.119999999999997</v>
      </c>
      <c r="O1313">
        <v>44.98</v>
      </c>
      <c r="P1313" t="s">
        <v>31</v>
      </c>
      <c r="Q1313" t="s">
        <v>41</v>
      </c>
      <c r="R1313" t="s">
        <v>48</v>
      </c>
      <c r="S1313">
        <v>40</v>
      </c>
      <c r="T1313" t="s">
        <v>34</v>
      </c>
      <c r="U1313" t="s">
        <v>50</v>
      </c>
      <c r="V1313" t="s">
        <v>63</v>
      </c>
      <c r="W1313" t="s">
        <v>57</v>
      </c>
      <c r="X1313">
        <v>0</v>
      </c>
      <c r="Y1313">
        <v>0</v>
      </c>
      <c r="Z1313">
        <v>0</v>
      </c>
      <c r="AA1313">
        <v>0</v>
      </c>
      <c r="AB1313">
        <v>1</v>
      </c>
      <c r="AC1313" s="3">
        <v>45555</v>
      </c>
      <c r="AD1313" s="2" t="str">
        <f t="shared" si="41"/>
        <v>Contacted</v>
      </c>
      <c r="AE1313">
        <v>0</v>
      </c>
      <c r="AF1313" t="s">
        <v>52</v>
      </c>
      <c r="AG1313" t="b">
        <v>1</v>
      </c>
      <c r="AH1313" t="b">
        <v>0</v>
      </c>
      <c r="AI1313" t="str">
        <f ca="1">IF(OR(Table1[[#This Row],[is_active]]="FALSE",Table1[[#This Row],[Days_Since_Last_Purchase]]&gt;90),"Churned","Active")</f>
        <v>Churned</v>
      </c>
    </row>
    <row r="1314" spans="1:35" x14ac:dyDescent="0.25">
      <c r="A1314" t="s">
        <v>1379</v>
      </c>
      <c r="B1314" s="1">
        <v>45554</v>
      </c>
      <c r="C1314" t="str">
        <f>TEXT(Table1[[#This Row],[signup_date]],"yyyy")</f>
        <v>2024</v>
      </c>
      <c r="D1314" t="str">
        <f>TEXT(Table1[[#This Row],[signup_date]],"mmm")</f>
        <v>Sep</v>
      </c>
      <c r="E1314" s="3">
        <v>45670</v>
      </c>
      <c r="F1314" s="3">
        <v>45719</v>
      </c>
      <c r="G1314" s="3" t="str">
        <f>TEXT(Table1[[#This Row],[last_purchase_date]],"yyyy")</f>
        <v>2025</v>
      </c>
      <c r="H1314" s="2">
        <f ca="1">IFERROR(TODAY()-Table1[[#This Row],[signup_date]]," - ")</f>
        <v>426</v>
      </c>
      <c r="I1314" s="2">
        <f ca="1">IFERROR(TODAY()-Table1[[#This Row],[last_purchase_date]]," - ")</f>
        <v>261</v>
      </c>
      <c r="J1314" s="2">
        <f ca="1">IFERROR(1/Table1[[#This Row],[Days_Since_Last_Purchase]],0)</f>
        <v>3.8314176245210726E-3</v>
      </c>
      <c r="K1314" s="3" t="str">
        <f t="shared" si="40"/>
        <v>Has Purchased</v>
      </c>
      <c r="L1314">
        <v>4</v>
      </c>
      <c r="M1314">
        <v>268.74</v>
      </c>
      <c r="N1314">
        <v>67.19</v>
      </c>
      <c r="O1314">
        <v>70.55</v>
      </c>
      <c r="P1314" t="s">
        <v>87</v>
      </c>
      <c r="Q1314" t="s">
        <v>88</v>
      </c>
      <c r="R1314" t="s">
        <v>48</v>
      </c>
      <c r="S1314">
        <v>23</v>
      </c>
      <c r="T1314" t="s">
        <v>70</v>
      </c>
      <c r="U1314" t="s">
        <v>82</v>
      </c>
      <c r="V1314" t="s">
        <v>44</v>
      </c>
      <c r="W1314" t="s">
        <v>57</v>
      </c>
      <c r="X1314">
        <v>0</v>
      </c>
      <c r="Y1314">
        <v>0</v>
      </c>
      <c r="Z1314">
        <v>0</v>
      </c>
      <c r="AA1314">
        <v>1</v>
      </c>
      <c r="AB1314">
        <v>2</v>
      </c>
      <c r="AC1314" s="3">
        <v>45612</v>
      </c>
      <c r="AD1314" s="2" t="str">
        <f t="shared" si="41"/>
        <v>Contacted</v>
      </c>
      <c r="AE1314">
        <v>1</v>
      </c>
      <c r="AF1314" t="s">
        <v>38</v>
      </c>
      <c r="AG1314" t="b">
        <v>1</v>
      </c>
      <c r="AH1314" t="b">
        <v>0</v>
      </c>
      <c r="AI1314" t="str">
        <f ca="1">IF(OR(Table1[[#This Row],[is_active]]="FALSE",Table1[[#This Row],[Days_Since_Last_Purchase]]&gt;90),"Churned","Active")</f>
        <v>Churned</v>
      </c>
    </row>
    <row r="1315" spans="1:35" x14ac:dyDescent="0.25">
      <c r="A1315" t="s">
        <v>1380</v>
      </c>
      <c r="B1315" s="1">
        <v>45184</v>
      </c>
      <c r="C1315" t="str">
        <f>TEXT(Table1[[#This Row],[signup_date]],"yyyy")</f>
        <v>2023</v>
      </c>
      <c r="D1315" t="str">
        <f>TEXT(Table1[[#This Row],[signup_date]],"mmm")</f>
        <v>Sep</v>
      </c>
      <c r="E1315" s="3">
        <v>45942</v>
      </c>
      <c r="F1315" s="3">
        <v>45943</v>
      </c>
      <c r="G1315" s="3" t="str">
        <f>TEXT(Table1[[#This Row],[last_purchase_date]],"yyyy")</f>
        <v>2025</v>
      </c>
      <c r="H1315" s="2">
        <f ca="1">IFERROR(TODAY()-Table1[[#This Row],[signup_date]]," - ")</f>
        <v>796</v>
      </c>
      <c r="I1315" s="2">
        <f ca="1">IFERROR(TODAY()-Table1[[#This Row],[last_purchase_date]]," - ")</f>
        <v>37</v>
      </c>
      <c r="J1315" s="2">
        <f ca="1">IFERROR(1/Table1[[#This Row],[Days_Since_Last_Purchase]],0)</f>
        <v>2.7027027027027029E-2</v>
      </c>
      <c r="K1315" s="3" t="str">
        <f t="shared" si="40"/>
        <v>Has Purchased</v>
      </c>
      <c r="L1315">
        <v>3</v>
      </c>
      <c r="M1315">
        <v>276.92</v>
      </c>
      <c r="N1315">
        <v>92.31</v>
      </c>
      <c r="O1315">
        <v>79.44</v>
      </c>
      <c r="P1315" t="s">
        <v>47</v>
      </c>
      <c r="Q1315" t="s">
        <v>41</v>
      </c>
      <c r="R1315" t="s">
        <v>48</v>
      </c>
      <c r="S1315">
        <v>28</v>
      </c>
      <c r="T1315" t="s">
        <v>70</v>
      </c>
      <c r="U1315" t="s">
        <v>90</v>
      </c>
      <c r="V1315" t="s">
        <v>35</v>
      </c>
      <c r="W1315" t="s">
        <v>72</v>
      </c>
      <c r="X1315">
        <v>0</v>
      </c>
      <c r="Y1315">
        <v>0</v>
      </c>
      <c r="Z1315">
        <v>0</v>
      </c>
      <c r="AA1315">
        <v>0</v>
      </c>
      <c r="AB1315">
        <v>2</v>
      </c>
      <c r="AC1315" s="3">
        <v>45656</v>
      </c>
      <c r="AD1315" s="2" t="str">
        <f t="shared" si="41"/>
        <v>Contacted</v>
      </c>
      <c r="AE1315">
        <v>0</v>
      </c>
      <c r="AF1315" t="s">
        <v>38</v>
      </c>
      <c r="AG1315" t="b">
        <v>1</v>
      </c>
      <c r="AH1315" t="b">
        <v>1</v>
      </c>
      <c r="AI1315" t="str">
        <f ca="1">IF(OR(Table1[[#This Row],[is_active]]="FALSE",Table1[[#This Row],[Days_Since_Last_Purchase]]&gt;90),"Churned","Active")</f>
        <v>Active</v>
      </c>
    </row>
    <row r="1316" spans="1:35" x14ac:dyDescent="0.25">
      <c r="A1316" t="s">
        <v>1381</v>
      </c>
      <c r="B1316" s="1">
        <v>44434</v>
      </c>
      <c r="C1316" t="str">
        <f>TEXT(Table1[[#This Row],[signup_date]],"yyyy")</f>
        <v>2021</v>
      </c>
      <c r="D1316" t="str">
        <f>TEXT(Table1[[#This Row],[signup_date]],"mmm")</f>
        <v>Aug</v>
      </c>
      <c r="E1316" s="3">
        <v>44461</v>
      </c>
      <c r="F1316" s="3">
        <v>44979</v>
      </c>
      <c r="G1316" s="3" t="str">
        <f>TEXT(Table1[[#This Row],[last_purchase_date]],"yyyy")</f>
        <v>2023</v>
      </c>
      <c r="H1316" s="2">
        <f ca="1">IFERROR(TODAY()-Table1[[#This Row],[signup_date]]," - ")</f>
        <v>1546</v>
      </c>
      <c r="I1316" s="2">
        <f ca="1">IFERROR(TODAY()-Table1[[#This Row],[last_purchase_date]]," - ")</f>
        <v>1001</v>
      </c>
      <c r="J1316" s="2">
        <f ca="1">IFERROR(1/Table1[[#This Row],[Days_Since_Last_Purchase]],0)</f>
        <v>9.99000999000999E-4</v>
      </c>
      <c r="K1316" s="3" t="str">
        <f t="shared" si="40"/>
        <v>Has Purchased</v>
      </c>
      <c r="L1316">
        <v>2</v>
      </c>
      <c r="M1316">
        <v>7.42</v>
      </c>
      <c r="N1316">
        <v>3.71</v>
      </c>
      <c r="O1316">
        <v>8.6999999999999993</v>
      </c>
      <c r="P1316" t="s">
        <v>31</v>
      </c>
      <c r="Q1316" t="s">
        <v>32</v>
      </c>
      <c r="R1316" t="s">
        <v>33</v>
      </c>
      <c r="S1316">
        <v>31</v>
      </c>
      <c r="T1316" t="s">
        <v>34</v>
      </c>
      <c r="U1316" t="s">
        <v>66</v>
      </c>
      <c r="V1316" t="s">
        <v>56</v>
      </c>
      <c r="W1316" t="s">
        <v>57</v>
      </c>
      <c r="X1316">
        <v>0</v>
      </c>
      <c r="Y1316">
        <v>0</v>
      </c>
      <c r="Z1316">
        <v>0</v>
      </c>
      <c r="AA1316">
        <v>0</v>
      </c>
      <c r="AB1316">
        <v>1</v>
      </c>
      <c r="AC1316" s="3">
        <v>45564</v>
      </c>
      <c r="AD1316" s="2" t="str">
        <f t="shared" si="41"/>
        <v>Contacted</v>
      </c>
      <c r="AE1316">
        <v>4</v>
      </c>
      <c r="AF1316" t="s">
        <v>38</v>
      </c>
      <c r="AG1316" t="b">
        <v>1</v>
      </c>
      <c r="AH1316" t="b">
        <v>0</v>
      </c>
      <c r="AI1316" t="str">
        <f ca="1">IF(OR(Table1[[#This Row],[is_active]]="FALSE",Table1[[#This Row],[Days_Since_Last_Purchase]]&gt;90),"Churned","Active")</f>
        <v>Churned</v>
      </c>
    </row>
    <row r="1317" spans="1:35" x14ac:dyDescent="0.25">
      <c r="A1317" t="s">
        <v>1382</v>
      </c>
      <c r="B1317" s="1">
        <v>45520</v>
      </c>
      <c r="C1317" t="str">
        <f>TEXT(Table1[[#This Row],[signup_date]],"yyyy")</f>
        <v>2024</v>
      </c>
      <c r="D1317" t="str">
        <f>TEXT(Table1[[#This Row],[signup_date]],"mmm")</f>
        <v>Aug</v>
      </c>
      <c r="E1317" s="3">
        <v>45940</v>
      </c>
      <c r="F1317" s="3">
        <v>45944</v>
      </c>
      <c r="G1317" s="3" t="str">
        <f>TEXT(Table1[[#This Row],[last_purchase_date]],"yyyy")</f>
        <v>2025</v>
      </c>
      <c r="H1317" s="2">
        <f ca="1">IFERROR(TODAY()-Table1[[#This Row],[signup_date]]," - ")</f>
        <v>460</v>
      </c>
      <c r="I1317" s="2">
        <f ca="1">IFERROR(TODAY()-Table1[[#This Row],[last_purchase_date]]," - ")</f>
        <v>36</v>
      </c>
      <c r="J1317" s="2">
        <f ca="1">IFERROR(1/Table1[[#This Row],[Days_Since_Last_Purchase]],0)</f>
        <v>2.7777777777777776E-2</v>
      </c>
      <c r="K1317" s="3" t="str">
        <f t="shared" si="40"/>
        <v>Has Purchased</v>
      </c>
      <c r="L1317">
        <v>1</v>
      </c>
      <c r="M1317">
        <v>3.7</v>
      </c>
      <c r="N1317">
        <v>3.7</v>
      </c>
      <c r="O1317">
        <v>3.97</v>
      </c>
      <c r="P1317" t="s">
        <v>31</v>
      </c>
      <c r="Q1317" t="s">
        <v>69</v>
      </c>
      <c r="R1317" t="s">
        <v>48</v>
      </c>
      <c r="S1317">
        <v>29</v>
      </c>
      <c r="T1317" t="s">
        <v>70</v>
      </c>
      <c r="U1317" t="s">
        <v>50</v>
      </c>
      <c r="V1317" t="s">
        <v>35</v>
      </c>
      <c r="W1317" t="s">
        <v>35</v>
      </c>
      <c r="X1317">
        <v>0</v>
      </c>
      <c r="Y1317">
        <v>0</v>
      </c>
      <c r="Z1317">
        <v>0</v>
      </c>
      <c r="AA1317">
        <v>0</v>
      </c>
      <c r="AB1317">
        <v>0</v>
      </c>
      <c r="AC1317" s="2" t="s">
        <v>2542</v>
      </c>
      <c r="AD1317" s="2" t="str">
        <f t="shared" si="41"/>
        <v>Never Contacted</v>
      </c>
      <c r="AE1317">
        <v>0</v>
      </c>
      <c r="AF1317" t="s">
        <v>52</v>
      </c>
      <c r="AG1317" t="b">
        <v>1</v>
      </c>
      <c r="AH1317" t="b">
        <v>0</v>
      </c>
      <c r="AI1317" t="str">
        <f ca="1">IF(OR(Table1[[#This Row],[is_active]]="FALSE",Table1[[#This Row],[Days_Since_Last_Purchase]]&gt;90),"Churned","Active")</f>
        <v>Active</v>
      </c>
    </row>
    <row r="1318" spans="1:35" x14ac:dyDescent="0.25">
      <c r="A1318" t="s">
        <v>1383</v>
      </c>
      <c r="B1318" s="1">
        <v>44161</v>
      </c>
      <c r="C1318" t="str">
        <f>TEXT(Table1[[#This Row],[signup_date]],"yyyy")</f>
        <v>2020</v>
      </c>
      <c r="D1318" t="str">
        <f>TEXT(Table1[[#This Row],[signup_date]],"mmm")</f>
        <v>Nov</v>
      </c>
      <c r="E1318" s="3">
        <v>44766</v>
      </c>
      <c r="F1318" s="3" t="s">
        <v>2542</v>
      </c>
      <c r="G1318" s="3" t="str">
        <f>TEXT(Table1[[#This Row],[last_purchase_date]],"yyyy")</f>
        <v>-</v>
      </c>
      <c r="H1318" s="2">
        <f ca="1">IFERROR(TODAY()-Table1[[#This Row],[signup_date]]," - ")</f>
        <v>1819</v>
      </c>
      <c r="I1318" s="2" t="str">
        <f ca="1">IFERROR(TODAY()-Table1[[#This Row],[last_purchase_date]]," - ")</f>
        <v xml:space="preserve"> - </v>
      </c>
      <c r="J1318" s="2">
        <f ca="1">IFERROR(1/Table1[[#This Row],[Days_Since_Last_Purchase]],0)</f>
        <v>0</v>
      </c>
      <c r="K1318" s="3" t="str">
        <f t="shared" si="40"/>
        <v>Has Purchased</v>
      </c>
      <c r="L1318">
        <v>0</v>
      </c>
      <c r="M1318">
        <v>0</v>
      </c>
      <c r="N1318">
        <v>0</v>
      </c>
      <c r="O1318">
        <v>0</v>
      </c>
      <c r="P1318" t="s">
        <v>47</v>
      </c>
      <c r="Q1318" t="s">
        <v>54</v>
      </c>
      <c r="R1318" t="s">
        <v>48</v>
      </c>
      <c r="S1318">
        <v>36</v>
      </c>
      <c r="T1318" t="s">
        <v>34</v>
      </c>
      <c r="U1318" t="s">
        <v>55</v>
      </c>
      <c r="V1318" t="s">
        <v>63</v>
      </c>
      <c r="W1318" t="s">
        <v>57</v>
      </c>
      <c r="X1318">
        <v>0</v>
      </c>
      <c r="Y1318">
        <v>0</v>
      </c>
      <c r="Z1318">
        <v>0</v>
      </c>
      <c r="AA1318">
        <v>0</v>
      </c>
      <c r="AB1318">
        <v>0</v>
      </c>
      <c r="AC1318" s="3">
        <v>45536</v>
      </c>
      <c r="AD1318" s="2" t="str">
        <f t="shared" si="41"/>
        <v>Contacted</v>
      </c>
      <c r="AE1318">
        <v>0</v>
      </c>
      <c r="AF1318" t="s">
        <v>52</v>
      </c>
      <c r="AG1318" t="b">
        <v>1</v>
      </c>
      <c r="AH1318" t="b">
        <v>0</v>
      </c>
      <c r="AI1318" t="str">
        <f ca="1">IF(OR(Table1[[#This Row],[is_active]]="FALSE",Table1[[#This Row],[Days_Since_Last_Purchase]]&gt;90),"Churned","Active")</f>
        <v>Churned</v>
      </c>
    </row>
    <row r="1319" spans="1:35" x14ac:dyDescent="0.25">
      <c r="A1319" t="s">
        <v>1384</v>
      </c>
      <c r="B1319" s="1">
        <v>44882</v>
      </c>
      <c r="C1319" t="str">
        <f>TEXT(Table1[[#This Row],[signup_date]],"yyyy")</f>
        <v>2022</v>
      </c>
      <c r="D1319" t="str">
        <f>TEXT(Table1[[#This Row],[signup_date]],"mmm")</f>
        <v>Nov</v>
      </c>
      <c r="E1319" s="3">
        <v>45551</v>
      </c>
      <c r="F1319" s="3">
        <v>45895</v>
      </c>
      <c r="G1319" s="3" t="str">
        <f>TEXT(Table1[[#This Row],[last_purchase_date]],"yyyy")</f>
        <v>2025</v>
      </c>
      <c r="H1319" s="2">
        <f ca="1">IFERROR(TODAY()-Table1[[#This Row],[signup_date]]," - ")</f>
        <v>1098</v>
      </c>
      <c r="I1319" s="2">
        <f ca="1">IFERROR(TODAY()-Table1[[#This Row],[last_purchase_date]]," - ")</f>
        <v>85</v>
      </c>
      <c r="J1319" s="2">
        <f ca="1">IFERROR(1/Table1[[#This Row],[Days_Since_Last_Purchase]],0)</f>
        <v>1.1764705882352941E-2</v>
      </c>
      <c r="K1319" s="3" t="str">
        <f t="shared" si="40"/>
        <v>Has Purchased</v>
      </c>
      <c r="L1319">
        <v>6</v>
      </c>
      <c r="M1319">
        <v>172.46</v>
      </c>
      <c r="N1319">
        <v>28.74</v>
      </c>
      <c r="O1319">
        <v>20.05</v>
      </c>
      <c r="P1319" t="s">
        <v>47</v>
      </c>
      <c r="Q1319" t="s">
        <v>76</v>
      </c>
      <c r="R1319" t="s">
        <v>48</v>
      </c>
      <c r="S1319">
        <v>33</v>
      </c>
      <c r="T1319" t="s">
        <v>34</v>
      </c>
      <c r="U1319" t="s">
        <v>43</v>
      </c>
      <c r="V1319" t="s">
        <v>63</v>
      </c>
      <c r="W1319" t="s">
        <v>36</v>
      </c>
      <c r="X1319">
        <v>0</v>
      </c>
      <c r="Y1319">
        <v>0</v>
      </c>
      <c r="Z1319">
        <v>0</v>
      </c>
      <c r="AA1319">
        <v>0</v>
      </c>
      <c r="AB1319">
        <v>1</v>
      </c>
      <c r="AC1319" s="2" t="s">
        <v>2542</v>
      </c>
      <c r="AD1319" s="2" t="str">
        <f t="shared" si="41"/>
        <v>Never Contacted</v>
      </c>
      <c r="AE1319">
        <v>0</v>
      </c>
      <c r="AF1319" t="s">
        <v>38</v>
      </c>
      <c r="AG1319" t="b">
        <v>1</v>
      </c>
      <c r="AH1319" t="b">
        <v>0</v>
      </c>
      <c r="AI1319" t="str">
        <f ca="1">IF(OR(Table1[[#This Row],[is_active]]="FALSE",Table1[[#This Row],[Days_Since_Last_Purchase]]&gt;90),"Churned","Active")</f>
        <v>Active</v>
      </c>
    </row>
    <row r="1320" spans="1:35" x14ac:dyDescent="0.25">
      <c r="A1320" t="s">
        <v>1385</v>
      </c>
      <c r="B1320" s="1">
        <v>44458</v>
      </c>
      <c r="C1320" t="str">
        <f>TEXT(Table1[[#This Row],[signup_date]],"yyyy")</f>
        <v>2021</v>
      </c>
      <c r="D1320" t="str">
        <f>TEXT(Table1[[#This Row],[signup_date]],"mmm")</f>
        <v>Sep</v>
      </c>
      <c r="E1320" s="3">
        <v>45754</v>
      </c>
      <c r="F1320" s="3">
        <v>45843</v>
      </c>
      <c r="G1320" s="3" t="str">
        <f>TEXT(Table1[[#This Row],[last_purchase_date]],"yyyy")</f>
        <v>2025</v>
      </c>
      <c r="H1320" s="2">
        <f ca="1">IFERROR(TODAY()-Table1[[#This Row],[signup_date]]," - ")</f>
        <v>1522</v>
      </c>
      <c r="I1320" s="2">
        <f ca="1">IFERROR(TODAY()-Table1[[#This Row],[last_purchase_date]]," - ")</f>
        <v>137</v>
      </c>
      <c r="J1320" s="2">
        <f ca="1">IFERROR(1/Table1[[#This Row],[Days_Since_Last_Purchase]],0)</f>
        <v>7.2992700729927005E-3</v>
      </c>
      <c r="K1320" s="3" t="str">
        <f t="shared" si="40"/>
        <v>Has Purchased</v>
      </c>
      <c r="L1320">
        <v>5</v>
      </c>
      <c r="M1320">
        <v>383.75</v>
      </c>
      <c r="N1320">
        <v>76.75</v>
      </c>
      <c r="O1320">
        <v>67.31</v>
      </c>
      <c r="P1320" t="s">
        <v>65</v>
      </c>
      <c r="Q1320" t="s">
        <v>88</v>
      </c>
      <c r="R1320" t="s">
        <v>48</v>
      </c>
      <c r="S1320">
        <v>26</v>
      </c>
      <c r="T1320" t="s">
        <v>70</v>
      </c>
      <c r="U1320" t="s">
        <v>82</v>
      </c>
      <c r="V1320" t="s">
        <v>35</v>
      </c>
      <c r="W1320" t="s">
        <v>36</v>
      </c>
      <c r="X1320">
        <v>0</v>
      </c>
      <c r="Y1320">
        <v>0</v>
      </c>
      <c r="Z1320">
        <v>2</v>
      </c>
      <c r="AA1320">
        <v>0</v>
      </c>
      <c r="AB1320">
        <v>2</v>
      </c>
      <c r="AC1320" s="3">
        <v>45398</v>
      </c>
      <c r="AD1320" s="2" t="str">
        <f t="shared" si="41"/>
        <v>Contacted</v>
      </c>
      <c r="AE1320">
        <v>0</v>
      </c>
      <c r="AF1320" t="s">
        <v>73</v>
      </c>
      <c r="AG1320" t="b">
        <v>1</v>
      </c>
      <c r="AH1320" t="b">
        <v>0</v>
      </c>
      <c r="AI1320" t="str">
        <f ca="1">IF(OR(Table1[[#This Row],[is_active]]="FALSE",Table1[[#This Row],[Days_Since_Last_Purchase]]&gt;90),"Churned","Active")</f>
        <v>Churned</v>
      </c>
    </row>
    <row r="1321" spans="1:35" x14ac:dyDescent="0.25">
      <c r="A1321" t="s">
        <v>1068</v>
      </c>
      <c r="B1321" s="1">
        <v>43908</v>
      </c>
      <c r="C1321" t="str">
        <f>TEXT(Table1[[#This Row],[signup_date]],"yyyy")</f>
        <v>2020</v>
      </c>
      <c r="D1321" t="str">
        <f>TEXT(Table1[[#This Row],[signup_date]],"mmm")</f>
        <v>Mar</v>
      </c>
      <c r="E1321" s="3">
        <v>45142</v>
      </c>
      <c r="F1321" s="3">
        <v>45335</v>
      </c>
      <c r="G1321" s="3" t="str">
        <f>TEXT(Table1[[#This Row],[last_purchase_date]],"yyyy")</f>
        <v>2024</v>
      </c>
      <c r="H1321" s="2">
        <f ca="1">IFERROR(TODAY()-Table1[[#This Row],[signup_date]]," - ")</f>
        <v>2072</v>
      </c>
      <c r="I1321" s="2">
        <f ca="1">IFERROR(TODAY()-Table1[[#This Row],[last_purchase_date]]," - ")</f>
        <v>645</v>
      </c>
      <c r="J1321" s="2">
        <f ca="1">IFERROR(1/Table1[[#This Row],[Days_Since_Last_Purchase]],0)</f>
        <v>1.5503875968992248E-3</v>
      </c>
      <c r="K1321" s="3" t="str">
        <f t="shared" si="40"/>
        <v>Has Purchased</v>
      </c>
      <c r="L1321">
        <v>4</v>
      </c>
      <c r="M1321">
        <v>503.85</v>
      </c>
      <c r="N1321">
        <v>125.96</v>
      </c>
      <c r="O1321">
        <v>146.4</v>
      </c>
      <c r="P1321" t="s">
        <v>47</v>
      </c>
      <c r="Q1321" t="s">
        <v>69</v>
      </c>
      <c r="R1321" t="s">
        <v>42</v>
      </c>
      <c r="S1321">
        <v>52</v>
      </c>
      <c r="T1321" t="s">
        <v>34</v>
      </c>
      <c r="U1321" t="s">
        <v>35</v>
      </c>
      <c r="V1321" t="s">
        <v>44</v>
      </c>
      <c r="W1321" t="s">
        <v>85</v>
      </c>
      <c r="X1321">
        <v>0</v>
      </c>
      <c r="Y1321">
        <v>0</v>
      </c>
      <c r="Z1321">
        <v>0</v>
      </c>
      <c r="AA1321">
        <v>1</v>
      </c>
      <c r="AB1321">
        <v>0</v>
      </c>
      <c r="AC1321" s="3">
        <v>45580</v>
      </c>
      <c r="AD1321" s="2" t="str">
        <f t="shared" si="41"/>
        <v>Contacted</v>
      </c>
      <c r="AE1321">
        <v>0</v>
      </c>
      <c r="AF1321" t="s">
        <v>38</v>
      </c>
      <c r="AG1321" t="b">
        <v>1</v>
      </c>
      <c r="AH1321" t="b">
        <v>0</v>
      </c>
      <c r="AI1321" t="str">
        <f ca="1">IF(OR(Table1[[#This Row],[is_active]]="FALSE",Table1[[#This Row],[Days_Since_Last_Purchase]]&gt;90),"Churned","Active")</f>
        <v>Churned</v>
      </c>
    </row>
    <row r="1322" spans="1:35" x14ac:dyDescent="0.25">
      <c r="A1322" t="s">
        <v>1386</v>
      </c>
      <c r="B1322" s="1">
        <v>45500</v>
      </c>
      <c r="C1322" t="str">
        <f>TEXT(Table1[[#This Row],[signup_date]],"yyyy")</f>
        <v>2024</v>
      </c>
      <c r="D1322" t="str">
        <f>TEXT(Table1[[#This Row],[signup_date]],"mmm")</f>
        <v>Jul</v>
      </c>
      <c r="E1322" s="3">
        <v>45846</v>
      </c>
      <c r="F1322" s="3" t="s">
        <v>2542</v>
      </c>
      <c r="G1322" s="3" t="str">
        <f>TEXT(Table1[[#This Row],[last_purchase_date]],"yyyy")</f>
        <v>-</v>
      </c>
      <c r="H1322" s="2">
        <f ca="1">IFERROR(TODAY()-Table1[[#This Row],[signup_date]]," - ")</f>
        <v>480</v>
      </c>
      <c r="I1322" s="2" t="str">
        <f ca="1">IFERROR(TODAY()-Table1[[#This Row],[last_purchase_date]]," - ")</f>
        <v xml:space="preserve"> - </v>
      </c>
      <c r="J1322" s="2">
        <f ca="1">IFERROR(1/Table1[[#This Row],[Days_Since_Last_Purchase]],0)</f>
        <v>0</v>
      </c>
      <c r="K1322" s="3" t="str">
        <f t="shared" si="40"/>
        <v>Has Purchased</v>
      </c>
      <c r="L1322">
        <v>0</v>
      </c>
      <c r="M1322">
        <v>0</v>
      </c>
      <c r="N1322">
        <v>0</v>
      </c>
      <c r="O1322">
        <v>0</v>
      </c>
      <c r="P1322" t="s">
        <v>40</v>
      </c>
      <c r="Q1322" t="s">
        <v>54</v>
      </c>
      <c r="R1322" t="s">
        <v>48</v>
      </c>
      <c r="S1322">
        <v>16</v>
      </c>
      <c r="T1322" t="s">
        <v>49</v>
      </c>
      <c r="U1322" t="s">
        <v>35</v>
      </c>
      <c r="V1322" t="s">
        <v>56</v>
      </c>
      <c r="W1322" t="s">
        <v>57</v>
      </c>
      <c r="X1322">
        <v>0</v>
      </c>
      <c r="Y1322">
        <v>0</v>
      </c>
      <c r="Z1322">
        <v>0</v>
      </c>
      <c r="AA1322">
        <v>0</v>
      </c>
      <c r="AB1322">
        <v>0</v>
      </c>
      <c r="AC1322" s="2" t="s">
        <v>2542</v>
      </c>
      <c r="AD1322" s="2" t="str">
        <f t="shared" si="41"/>
        <v>Never Contacted</v>
      </c>
      <c r="AE1322">
        <v>0</v>
      </c>
      <c r="AF1322" t="s">
        <v>73</v>
      </c>
      <c r="AG1322" t="b">
        <v>0</v>
      </c>
      <c r="AH1322" t="b">
        <v>1</v>
      </c>
      <c r="AI1322" t="str">
        <f ca="1">IF(OR(Table1[[#This Row],[is_active]]="FALSE",Table1[[#This Row],[Days_Since_Last_Purchase]]&gt;90),"Churned","Active")</f>
        <v>Churned</v>
      </c>
    </row>
    <row r="1323" spans="1:35" x14ac:dyDescent="0.25">
      <c r="A1323" t="s">
        <v>1387</v>
      </c>
      <c r="B1323" s="1">
        <v>44477</v>
      </c>
      <c r="C1323" t="str">
        <f>TEXT(Table1[[#This Row],[signup_date]],"yyyy")</f>
        <v>2021</v>
      </c>
      <c r="D1323" t="str">
        <f>TEXT(Table1[[#This Row],[signup_date]],"mmm")</f>
        <v>Oct</v>
      </c>
      <c r="E1323" s="3">
        <v>44522</v>
      </c>
      <c r="F1323" s="3">
        <v>45618</v>
      </c>
      <c r="G1323" s="3" t="str">
        <f>TEXT(Table1[[#This Row],[last_purchase_date]],"yyyy")</f>
        <v>2024</v>
      </c>
      <c r="H1323" s="2">
        <f ca="1">IFERROR(TODAY()-Table1[[#This Row],[signup_date]]," - ")</f>
        <v>1503</v>
      </c>
      <c r="I1323" s="2">
        <f ca="1">IFERROR(TODAY()-Table1[[#This Row],[last_purchase_date]]," - ")</f>
        <v>362</v>
      </c>
      <c r="J1323" s="2">
        <f ca="1">IFERROR(1/Table1[[#This Row],[Days_Since_Last_Purchase]],0)</f>
        <v>2.7624309392265192E-3</v>
      </c>
      <c r="K1323" s="3" t="str">
        <f t="shared" si="40"/>
        <v>Has Purchased</v>
      </c>
      <c r="L1323">
        <v>4</v>
      </c>
      <c r="M1323">
        <v>147.13999999999999</v>
      </c>
      <c r="N1323">
        <v>36.78</v>
      </c>
      <c r="O1323">
        <v>57.25</v>
      </c>
      <c r="P1323" t="s">
        <v>47</v>
      </c>
      <c r="Q1323" t="s">
        <v>32</v>
      </c>
      <c r="R1323" t="s">
        <v>42</v>
      </c>
      <c r="S1323">
        <v>42</v>
      </c>
      <c r="T1323" t="s">
        <v>34</v>
      </c>
      <c r="U1323" t="s">
        <v>43</v>
      </c>
      <c r="V1323" t="s">
        <v>56</v>
      </c>
      <c r="W1323" t="s">
        <v>45</v>
      </c>
      <c r="X1323">
        <v>0</v>
      </c>
      <c r="Y1323">
        <v>0</v>
      </c>
      <c r="Z1323">
        <v>0</v>
      </c>
      <c r="AA1323">
        <v>1</v>
      </c>
      <c r="AB1323">
        <v>3</v>
      </c>
      <c r="AC1323" s="3">
        <v>45697</v>
      </c>
      <c r="AD1323" s="2" t="str">
        <f t="shared" si="41"/>
        <v>Contacted</v>
      </c>
      <c r="AE1323">
        <v>0</v>
      </c>
      <c r="AF1323" t="s">
        <v>52</v>
      </c>
      <c r="AG1323" t="b">
        <v>0</v>
      </c>
      <c r="AH1323" t="b">
        <v>0</v>
      </c>
      <c r="AI1323" t="str">
        <f ca="1">IF(OR(Table1[[#This Row],[is_active]]="FALSE",Table1[[#This Row],[Days_Since_Last_Purchase]]&gt;90),"Churned","Active")</f>
        <v>Churned</v>
      </c>
    </row>
    <row r="1324" spans="1:35" x14ac:dyDescent="0.25">
      <c r="A1324" t="s">
        <v>1388</v>
      </c>
      <c r="B1324" s="1">
        <v>45011</v>
      </c>
      <c r="C1324" t="str">
        <f>TEXT(Table1[[#This Row],[signup_date]],"yyyy")</f>
        <v>2023</v>
      </c>
      <c r="D1324" t="str">
        <f>TEXT(Table1[[#This Row],[signup_date]],"mmm")</f>
        <v>Mar</v>
      </c>
      <c r="E1324" s="3">
        <v>45087</v>
      </c>
      <c r="F1324" s="3">
        <v>45138</v>
      </c>
      <c r="G1324" s="3" t="str">
        <f>TEXT(Table1[[#This Row],[last_purchase_date]],"yyyy")</f>
        <v>2023</v>
      </c>
      <c r="H1324" s="2">
        <f ca="1">IFERROR(TODAY()-Table1[[#This Row],[signup_date]]," - ")</f>
        <v>969</v>
      </c>
      <c r="I1324" s="2">
        <f ca="1">IFERROR(TODAY()-Table1[[#This Row],[last_purchase_date]]," - ")</f>
        <v>842</v>
      </c>
      <c r="J1324" s="2">
        <f ca="1">IFERROR(1/Table1[[#This Row],[Days_Since_Last_Purchase]],0)</f>
        <v>1.1876484560570072E-3</v>
      </c>
      <c r="K1324" s="3" t="str">
        <f t="shared" si="40"/>
        <v>Has Purchased</v>
      </c>
      <c r="L1324">
        <v>3</v>
      </c>
      <c r="M1324">
        <v>167.11</v>
      </c>
      <c r="N1324">
        <v>55.7</v>
      </c>
      <c r="O1324">
        <v>10.88</v>
      </c>
      <c r="P1324" t="s">
        <v>87</v>
      </c>
      <c r="Q1324" t="s">
        <v>60</v>
      </c>
      <c r="R1324" t="s">
        <v>42</v>
      </c>
      <c r="S1324">
        <v>28</v>
      </c>
      <c r="T1324" t="s">
        <v>70</v>
      </c>
      <c r="U1324" t="s">
        <v>55</v>
      </c>
      <c r="V1324" t="s">
        <v>56</v>
      </c>
      <c r="W1324" t="s">
        <v>57</v>
      </c>
      <c r="X1324">
        <v>0</v>
      </c>
      <c r="Y1324">
        <v>0</v>
      </c>
      <c r="Z1324">
        <v>0</v>
      </c>
      <c r="AA1324">
        <v>0</v>
      </c>
      <c r="AB1324">
        <v>0</v>
      </c>
      <c r="AC1324" s="3">
        <v>45106</v>
      </c>
      <c r="AD1324" s="2" t="str">
        <f t="shared" si="41"/>
        <v>Contacted</v>
      </c>
      <c r="AE1324">
        <v>0</v>
      </c>
      <c r="AF1324" t="s">
        <v>73</v>
      </c>
      <c r="AG1324" t="b">
        <v>0</v>
      </c>
      <c r="AH1324" t="b">
        <v>1</v>
      </c>
      <c r="AI1324" t="str">
        <f ca="1">IF(OR(Table1[[#This Row],[is_active]]="FALSE",Table1[[#This Row],[Days_Since_Last_Purchase]]&gt;90),"Churned","Active")</f>
        <v>Churned</v>
      </c>
    </row>
    <row r="1325" spans="1:35" x14ac:dyDescent="0.25">
      <c r="A1325" t="s">
        <v>1389</v>
      </c>
      <c r="B1325" s="1">
        <v>44953</v>
      </c>
      <c r="C1325" t="str">
        <f>TEXT(Table1[[#This Row],[signup_date]],"yyyy")</f>
        <v>2023</v>
      </c>
      <c r="D1325" t="str">
        <f>TEXT(Table1[[#This Row],[signup_date]],"mmm")</f>
        <v>Jan</v>
      </c>
      <c r="E1325" s="3">
        <v>45487</v>
      </c>
      <c r="F1325" s="3">
        <v>45649</v>
      </c>
      <c r="G1325" s="3" t="str">
        <f>TEXT(Table1[[#This Row],[last_purchase_date]],"yyyy")</f>
        <v>2024</v>
      </c>
      <c r="H1325" s="2">
        <f ca="1">IFERROR(TODAY()-Table1[[#This Row],[signup_date]]," - ")</f>
        <v>1027</v>
      </c>
      <c r="I1325" s="2">
        <f ca="1">IFERROR(TODAY()-Table1[[#This Row],[last_purchase_date]]," - ")</f>
        <v>331</v>
      </c>
      <c r="J1325" s="2">
        <f ca="1">IFERROR(1/Table1[[#This Row],[Days_Since_Last_Purchase]],0)</f>
        <v>3.0211480362537764E-3</v>
      </c>
      <c r="K1325" s="3" t="str">
        <f t="shared" si="40"/>
        <v>Has Purchased</v>
      </c>
      <c r="L1325">
        <v>3</v>
      </c>
      <c r="M1325">
        <v>191.11</v>
      </c>
      <c r="N1325">
        <v>63.7</v>
      </c>
      <c r="O1325">
        <v>38.799999999999997</v>
      </c>
      <c r="P1325" t="s">
        <v>87</v>
      </c>
      <c r="Q1325" t="s">
        <v>95</v>
      </c>
      <c r="R1325" t="s">
        <v>48</v>
      </c>
      <c r="S1325">
        <v>49</v>
      </c>
      <c r="T1325" t="s">
        <v>34</v>
      </c>
      <c r="U1325" t="s">
        <v>35</v>
      </c>
      <c r="V1325" t="s">
        <v>35</v>
      </c>
      <c r="W1325" t="s">
        <v>57</v>
      </c>
      <c r="X1325">
        <v>0</v>
      </c>
      <c r="Y1325">
        <v>0</v>
      </c>
      <c r="Z1325">
        <v>0</v>
      </c>
      <c r="AA1325">
        <v>0</v>
      </c>
      <c r="AB1325">
        <v>0</v>
      </c>
      <c r="AC1325" s="3">
        <v>45760</v>
      </c>
      <c r="AD1325" s="2" t="str">
        <f t="shared" si="41"/>
        <v>Contacted</v>
      </c>
      <c r="AE1325">
        <v>0</v>
      </c>
      <c r="AF1325" t="s">
        <v>38</v>
      </c>
      <c r="AG1325" t="b">
        <v>0</v>
      </c>
      <c r="AH1325" t="b">
        <v>0</v>
      </c>
      <c r="AI1325" t="str">
        <f ca="1">IF(OR(Table1[[#This Row],[is_active]]="FALSE",Table1[[#This Row],[Days_Since_Last_Purchase]]&gt;90),"Churned","Active")</f>
        <v>Churned</v>
      </c>
    </row>
    <row r="1326" spans="1:35" x14ac:dyDescent="0.25">
      <c r="A1326" t="s">
        <v>1390</v>
      </c>
      <c r="B1326" s="1">
        <v>44280</v>
      </c>
      <c r="C1326" t="str">
        <f>TEXT(Table1[[#This Row],[signup_date]],"yyyy")</f>
        <v>2021</v>
      </c>
      <c r="D1326" t="str">
        <f>TEXT(Table1[[#This Row],[signup_date]],"mmm")</f>
        <v>Mar</v>
      </c>
      <c r="E1326" s="3">
        <v>45185</v>
      </c>
      <c r="F1326" s="3">
        <v>45806</v>
      </c>
      <c r="G1326" s="3" t="str">
        <f>TEXT(Table1[[#This Row],[last_purchase_date]],"yyyy")</f>
        <v>2025</v>
      </c>
      <c r="H1326" s="2">
        <f ca="1">IFERROR(TODAY()-Table1[[#This Row],[signup_date]]," - ")</f>
        <v>1700</v>
      </c>
      <c r="I1326" s="2">
        <f ca="1">IFERROR(TODAY()-Table1[[#This Row],[last_purchase_date]]," - ")</f>
        <v>174</v>
      </c>
      <c r="J1326" s="2">
        <f ca="1">IFERROR(1/Table1[[#This Row],[Days_Since_Last_Purchase]],0)</f>
        <v>5.7471264367816091E-3</v>
      </c>
      <c r="K1326" s="3" t="str">
        <f t="shared" si="40"/>
        <v>Has Purchased</v>
      </c>
      <c r="L1326">
        <v>3</v>
      </c>
      <c r="M1326">
        <v>95.8</v>
      </c>
      <c r="N1326">
        <v>31.93</v>
      </c>
      <c r="O1326">
        <v>35.35</v>
      </c>
      <c r="P1326" t="s">
        <v>87</v>
      </c>
      <c r="Q1326" t="s">
        <v>54</v>
      </c>
      <c r="R1326" t="s">
        <v>42</v>
      </c>
      <c r="S1326">
        <v>34</v>
      </c>
      <c r="T1326" t="s">
        <v>34</v>
      </c>
      <c r="U1326" t="s">
        <v>90</v>
      </c>
      <c r="V1326" t="s">
        <v>67</v>
      </c>
      <c r="W1326" t="s">
        <v>72</v>
      </c>
      <c r="X1326">
        <v>0</v>
      </c>
      <c r="Y1326">
        <v>0</v>
      </c>
      <c r="Z1326">
        <v>0</v>
      </c>
      <c r="AA1326">
        <v>0</v>
      </c>
      <c r="AB1326">
        <v>1</v>
      </c>
      <c r="AC1326" s="2" t="s">
        <v>2542</v>
      </c>
      <c r="AD1326" s="2" t="str">
        <f t="shared" si="41"/>
        <v>Never Contacted</v>
      </c>
      <c r="AE1326">
        <v>0</v>
      </c>
      <c r="AF1326" t="s">
        <v>52</v>
      </c>
      <c r="AG1326" t="b">
        <v>1</v>
      </c>
      <c r="AH1326" t="b">
        <v>0</v>
      </c>
      <c r="AI1326" t="str">
        <f ca="1">IF(OR(Table1[[#This Row],[is_active]]="FALSE",Table1[[#This Row],[Days_Since_Last_Purchase]]&gt;90),"Churned","Active")</f>
        <v>Churned</v>
      </c>
    </row>
    <row r="1327" spans="1:35" x14ac:dyDescent="0.25">
      <c r="A1327" t="s">
        <v>1391</v>
      </c>
      <c r="B1327" s="1">
        <v>45514</v>
      </c>
      <c r="C1327" t="str">
        <f>TEXT(Table1[[#This Row],[signup_date]],"yyyy")</f>
        <v>2024</v>
      </c>
      <c r="D1327" t="str">
        <f>TEXT(Table1[[#This Row],[signup_date]],"mmm")</f>
        <v>Aug</v>
      </c>
      <c r="E1327" s="3">
        <v>45727</v>
      </c>
      <c r="F1327" s="3">
        <v>45876</v>
      </c>
      <c r="G1327" s="3" t="str">
        <f>TEXT(Table1[[#This Row],[last_purchase_date]],"yyyy")</f>
        <v>2025</v>
      </c>
      <c r="H1327" s="2">
        <f ca="1">IFERROR(TODAY()-Table1[[#This Row],[signup_date]]," - ")</f>
        <v>466</v>
      </c>
      <c r="I1327" s="2">
        <f ca="1">IFERROR(TODAY()-Table1[[#This Row],[last_purchase_date]]," - ")</f>
        <v>104</v>
      </c>
      <c r="J1327" s="2">
        <f ca="1">IFERROR(1/Table1[[#This Row],[Days_Since_Last_Purchase]],0)</f>
        <v>9.6153846153846159E-3</v>
      </c>
      <c r="K1327" s="3" t="str">
        <f t="shared" si="40"/>
        <v>Has Purchased</v>
      </c>
      <c r="L1327">
        <v>4</v>
      </c>
      <c r="M1327">
        <v>327.77</v>
      </c>
      <c r="N1327">
        <v>81.94</v>
      </c>
      <c r="O1327">
        <v>48.19</v>
      </c>
      <c r="P1327" t="s">
        <v>87</v>
      </c>
      <c r="Q1327" t="s">
        <v>54</v>
      </c>
      <c r="R1327" t="s">
        <v>33</v>
      </c>
      <c r="S1327">
        <v>32</v>
      </c>
      <c r="T1327" t="s">
        <v>34</v>
      </c>
      <c r="U1327" t="s">
        <v>55</v>
      </c>
      <c r="V1327" t="s">
        <v>56</v>
      </c>
      <c r="W1327" t="s">
        <v>85</v>
      </c>
      <c r="X1327">
        <v>0</v>
      </c>
      <c r="Y1327">
        <v>1</v>
      </c>
      <c r="Z1327">
        <v>0</v>
      </c>
      <c r="AA1327">
        <v>1</v>
      </c>
      <c r="AB1327">
        <v>1</v>
      </c>
      <c r="AC1327" s="3">
        <v>45812</v>
      </c>
      <c r="AD1327" s="2" t="str">
        <f t="shared" si="41"/>
        <v>Contacted</v>
      </c>
      <c r="AE1327">
        <v>0</v>
      </c>
      <c r="AF1327" t="s">
        <v>38</v>
      </c>
      <c r="AG1327" t="b">
        <v>1</v>
      </c>
      <c r="AH1327" t="b">
        <v>0</v>
      </c>
      <c r="AI1327" t="str">
        <f ca="1">IF(OR(Table1[[#This Row],[is_active]]="FALSE",Table1[[#This Row],[Days_Since_Last_Purchase]]&gt;90),"Churned","Active")</f>
        <v>Churned</v>
      </c>
    </row>
    <row r="1328" spans="1:35" x14ac:dyDescent="0.25">
      <c r="A1328" t="s">
        <v>1392</v>
      </c>
      <c r="B1328" s="1">
        <v>44964</v>
      </c>
      <c r="C1328" t="str">
        <f>TEXT(Table1[[#This Row],[signup_date]],"yyyy")</f>
        <v>2023</v>
      </c>
      <c r="D1328" t="str">
        <f>TEXT(Table1[[#This Row],[signup_date]],"mmm")</f>
        <v>Feb</v>
      </c>
      <c r="E1328" s="3">
        <v>45365</v>
      </c>
      <c r="F1328" s="3">
        <v>45559</v>
      </c>
      <c r="G1328" s="3" t="str">
        <f>TEXT(Table1[[#This Row],[last_purchase_date]],"yyyy")</f>
        <v>2024</v>
      </c>
      <c r="H1328" s="2">
        <f ca="1">IFERROR(TODAY()-Table1[[#This Row],[signup_date]]," - ")</f>
        <v>1016</v>
      </c>
      <c r="I1328" s="2">
        <f ca="1">IFERROR(TODAY()-Table1[[#This Row],[last_purchase_date]]," - ")</f>
        <v>421</v>
      </c>
      <c r="J1328" s="2">
        <f ca="1">IFERROR(1/Table1[[#This Row],[Days_Since_Last_Purchase]],0)</f>
        <v>2.3752969121140144E-3</v>
      </c>
      <c r="K1328" s="3" t="str">
        <f t="shared" si="40"/>
        <v>Has Purchased</v>
      </c>
      <c r="L1328">
        <v>4</v>
      </c>
      <c r="M1328">
        <v>233.48</v>
      </c>
      <c r="N1328">
        <v>58.37</v>
      </c>
      <c r="O1328">
        <v>81.16</v>
      </c>
      <c r="P1328" t="s">
        <v>59</v>
      </c>
      <c r="Q1328" t="s">
        <v>88</v>
      </c>
      <c r="R1328" t="s">
        <v>42</v>
      </c>
      <c r="S1328">
        <v>31</v>
      </c>
      <c r="T1328" t="s">
        <v>34</v>
      </c>
      <c r="U1328" t="s">
        <v>82</v>
      </c>
      <c r="V1328" t="s">
        <v>63</v>
      </c>
      <c r="W1328" t="s">
        <v>36</v>
      </c>
      <c r="X1328">
        <v>0</v>
      </c>
      <c r="Y1328">
        <v>0</v>
      </c>
      <c r="Z1328">
        <v>1</v>
      </c>
      <c r="AA1328">
        <v>0</v>
      </c>
      <c r="AB1328">
        <v>1</v>
      </c>
      <c r="AC1328" s="3">
        <v>45231</v>
      </c>
      <c r="AD1328" s="2" t="str">
        <f t="shared" si="41"/>
        <v>Contacted</v>
      </c>
      <c r="AE1328">
        <v>8</v>
      </c>
      <c r="AF1328" t="s">
        <v>52</v>
      </c>
      <c r="AG1328" t="b">
        <v>1</v>
      </c>
      <c r="AH1328" t="b">
        <v>0</v>
      </c>
      <c r="AI1328" t="str">
        <f ca="1">IF(OR(Table1[[#This Row],[is_active]]="FALSE",Table1[[#This Row],[Days_Since_Last_Purchase]]&gt;90),"Churned","Active")</f>
        <v>Churned</v>
      </c>
    </row>
    <row r="1329" spans="1:35" x14ac:dyDescent="0.25">
      <c r="A1329" t="s">
        <v>1393</v>
      </c>
      <c r="B1329" s="1">
        <v>44572</v>
      </c>
      <c r="C1329" t="str">
        <f>TEXT(Table1[[#This Row],[signup_date]],"yyyy")</f>
        <v>2022</v>
      </c>
      <c r="D1329" t="str">
        <f>TEXT(Table1[[#This Row],[signup_date]],"mmm")</f>
        <v>Jan</v>
      </c>
      <c r="E1329" s="3">
        <v>45212</v>
      </c>
      <c r="F1329" s="3">
        <v>45503</v>
      </c>
      <c r="G1329" s="3" t="str">
        <f>TEXT(Table1[[#This Row],[last_purchase_date]],"yyyy")</f>
        <v>2024</v>
      </c>
      <c r="H1329" s="2">
        <f ca="1">IFERROR(TODAY()-Table1[[#This Row],[signup_date]]," - ")</f>
        <v>1408</v>
      </c>
      <c r="I1329" s="2">
        <f ca="1">IFERROR(TODAY()-Table1[[#This Row],[last_purchase_date]]," - ")</f>
        <v>477</v>
      </c>
      <c r="J1329" s="2">
        <f ca="1">IFERROR(1/Table1[[#This Row],[Days_Since_Last_Purchase]],0)</f>
        <v>2.0964360587002098E-3</v>
      </c>
      <c r="K1329" s="3" t="str">
        <f t="shared" si="40"/>
        <v>Has Purchased</v>
      </c>
      <c r="L1329">
        <v>1</v>
      </c>
      <c r="M1329">
        <v>16.399999999999999</v>
      </c>
      <c r="N1329">
        <v>16.399999999999999</v>
      </c>
      <c r="O1329">
        <v>23.87</v>
      </c>
      <c r="P1329" t="s">
        <v>59</v>
      </c>
      <c r="Q1329" t="s">
        <v>88</v>
      </c>
      <c r="R1329" t="s">
        <v>48</v>
      </c>
      <c r="S1329">
        <v>44</v>
      </c>
      <c r="T1329" t="s">
        <v>34</v>
      </c>
      <c r="U1329" t="s">
        <v>43</v>
      </c>
      <c r="V1329" t="s">
        <v>44</v>
      </c>
      <c r="W1329" t="s">
        <v>51</v>
      </c>
      <c r="X1329">
        <v>1</v>
      </c>
      <c r="Y1329">
        <v>0</v>
      </c>
      <c r="Z1329">
        <v>0</v>
      </c>
      <c r="AA1329">
        <v>0</v>
      </c>
      <c r="AB1329">
        <v>1</v>
      </c>
      <c r="AC1329" s="2" t="s">
        <v>2542</v>
      </c>
      <c r="AD1329" s="2" t="str">
        <f t="shared" si="41"/>
        <v>Never Contacted</v>
      </c>
      <c r="AE1329">
        <v>0</v>
      </c>
      <c r="AF1329" t="s">
        <v>73</v>
      </c>
      <c r="AG1329" t="b">
        <v>1</v>
      </c>
      <c r="AH1329" t="b">
        <v>0</v>
      </c>
      <c r="AI1329" t="str">
        <f ca="1">IF(OR(Table1[[#This Row],[is_active]]="FALSE",Table1[[#This Row],[Days_Since_Last_Purchase]]&gt;90),"Churned","Active")</f>
        <v>Churned</v>
      </c>
    </row>
    <row r="1330" spans="1:35" x14ac:dyDescent="0.25">
      <c r="A1330" t="s">
        <v>1394</v>
      </c>
      <c r="B1330" s="1">
        <v>44219</v>
      </c>
      <c r="C1330" t="str">
        <f>TEXT(Table1[[#This Row],[signup_date]],"yyyy")</f>
        <v>2021</v>
      </c>
      <c r="D1330" t="str">
        <f>TEXT(Table1[[#This Row],[signup_date]],"mmm")</f>
        <v>Jan</v>
      </c>
      <c r="E1330" s="3">
        <v>45186</v>
      </c>
      <c r="F1330" s="3">
        <v>45313</v>
      </c>
      <c r="G1330" s="3" t="str">
        <f>TEXT(Table1[[#This Row],[last_purchase_date]],"yyyy")</f>
        <v>2024</v>
      </c>
      <c r="H1330" s="2">
        <f ca="1">IFERROR(TODAY()-Table1[[#This Row],[signup_date]]," - ")</f>
        <v>1761</v>
      </c>
      <c r="I1330" s="2">
        <f ca="1">IFERROR(TODAY()-Table1[[#This Row],[last_purchase_date]]," - ")</f>
        <v>667</v>
      </c>
      <c r="J1330" s="2">
        <f ca="1">IFERROR(1/Table1[[#This Row],[Days_Since_Last_Purchase]],0)</f>
        <v>1.4992503748125937E-3</v>
      </c>
      <c r="K1330" s="3" t="str">
        <f t="shared" si="40"/>
        <v>Has Purchased</v>
      </c>
      <c r="L1330">
        <v>5</v>
      </c>
      <c r="M1330">
        <v>518.36</v>
      </c>
      <c r="N1330">
        <v>103.67</v>
      </c>
      <c r="O1330">
        <v>200.69</v>
      </c>
      <c r="P1330" t="s">
        <v>65</v>
      </c>
      <c r="Q1330" t="s">
        <v>60</v>
      </c>
      <c r="R1330" t="s">
        <v>48</v>
      </c>
      <c r="S1330">
        <v>46</v>
      </c>
      <c r="T1330" t="s">
        <v>34</v>
      </c>
      <c r="U1330" t="s">
        <v>55</v>
      </c>
      <c r="V1330" t="s">
        <v>56</v>
      </c>
      <c r="W1330" t="s">
        <v>85</v>
      </c>
      <c r="X1330">
        <v>0</v>
      </c>
      <c r="Y1330">
        <v>0</v>
      </c>
      <c r="Z1330">
        <v>0</v>
      </c>
      <c r="AA1330">
        <v>1</v>
      </c>
      <c r="AB1330">
        <v>1</v>
      </c>
      <c r="AC1330" s="3">
        <v>44355</v>
      </c>
      <c r="AD1330" s="2" t="str">
        <f t="shared" si="41"/>
        <v>Contacted</v>
      </c>
      <c r="AE1330">
        <v>0</v>
      </c>
      <c r="AF1330" t="s">
        <v>52</v>
      </c>
      <c r="AG1330" t="b">
        <v>0</v>
      </c>
      <c r="AH1330" t="b">
        <v>0</v>
      </c>
      <c r="AI1330" t="str">
        <f ca="1">IF(OR(Table1[[#This Row],[is_active]]="FALSE",Table1[[#This Row],[Days_Since_Last_Purchase]]&gt;90),"Churned","Active")</f>
        <v>Churned</v>
      </c>
    </row>
    <row r="1331" spans="1:35" x14ac:dyDescent="0.25">
      <c r="A1331" t="s">
        <v>1395</v>
      </c>
      <c r="B1331" s="1">
        <v>45639</v>
      </c>
      <c r="C1331" t="str">
        <f>TEXT(Table1[[#This Row],[signup_date]],"yyyy")</f>
        <v>2024</v>
      </c>
      <c r="D1331" t="str">
        <f>TEXT(Table1[[#This Row],[signup_date]],"mmm")</f>
        <v>Dec</v>
      </c>
      <c r="E1331" s="3">
        <v>45739</v>
      </c>
      <c r="F1331" s="3">
        <v>45927</v>
      </c>
      <c r="G1331" s="3" t="str">
        <f>TEXT(Table1[[#This Row],[last_purchase_date]],"yyyy")</f>
        <v>2025</v>
      </c>
      <c r="H1331" s="2">
        <f ca="1">IFERROR(TODAY()-Table1[[#This Row],[signup_date]]," - ")</f>
        <v>341</v>
      </c>
      <c r="I1331" s="2">
        <f ca="1">IFERROR(TODAY()-Table1[[#This Row],[last_purchase_date]]," - ")</f>
        <v>53</v>
      </c>
      <c r="J1331" s="2">
        <f ca="1">IFERROR(1/Table1[[#This Row],[Days_Since_Last_Purchase]],0)</f>
        <v>1.8867924528301886E-2</v>
      </c>
      <c r="K1331" s="3" t="str">
        <f t="shared" si="40"/>
        <v>Has Purchased</v>
      </c>
      <c r="L1331">
        <v>2</v>
      </c>
      <c r="M1331">
        <v>84.42</v>
      </c>
      <c r="N1331">
        <v>42.21</v>
      </c>
      <c r="O1331">
        <v>91.74</v>
      </c>
      <c r="P1331" t="s">
        <v>65</v>
      </c>
      <c r="Q1331" t="s">
        <v>62</v>
      </c>
      <c r="R1331" t="s">
        <v>48</v>
      </c>
      <c r="S1331">
        <v>25</v>
      </c>
      <c r="T1331" t="s">
        <v>70</v>
      </c>
      <c r="U1331" t="s">
        <v>90</v>
      </c>
      <c r="V1331" t="s">
        <v>35</v>
      </c>
      <c r="W1331" t="s">
        <v>36</v>
      </c>
      <c r="X1331">
        <v>0</v>
      </c>
      <c r="Y1331">
        <v>1</v>
      </c>
      <c r="Z1331">
        <v>0</v>
      </c>
      <c r="AA1331">
        <v>0</v>
      </c>
      <c r="AB1331">
        <v>0</v>
      </c>
      <c r="AC1331" s="2" t="s">
        <v>2542</v>
      </c>
      <c r="AD1331" s="2" t="str">
        <f t="shared" si="41"/>
        <v>Never Contacted</v>
      </c>
      <c r="AE1331">
        <v>2</v>
      </c>
      <c r="AF1331" t="s">
        <v>38</v>
      </c>
      <c r="AG1331" t="b">
        <v>1</v>
      </c>
      <c r="AH1331" t="b">
        <v>0</v>
      </c>
      <c r="AI1331" t="str">
        <f ca="1">IF(OR(Table1[[#This Row],[is_active]]="FALSE",Table1[[#This Row],[Days_Since_Last_Purchase]]&gt;90),"Churned","Active")</f>
        <v>Active</v>
      </c>
    </row>
    <row r="1332" spans="1:35" x14ac:dyDescent="0.25">
      <c r="A1332" t="s">
        <v>1396</v>
      </c>
      <c r="B1332" s="1">
        <v>44990</v>
      </c>
      <c r="C1332" t="str">
        <f>TEXT(Table1[[#This Row],[signup_date]],"yyyy")</f>
        <v>2023</v>
      </c>
      <c r="D1332" t="str">
        <f>TEXT(Table1[[#This Row],[signup_date]],"mmm")</f>
        <v>Mar</v>
      </c>
      <c r="E1332" s="3">
        <v>45839</v>
      </c>
      <c r="F1332" s="3">
        <v>45849</v>
      </c>
      <c r="G1332" s="3" t="str">
        <f>TEXT(Table1[[#This Row],[last_purchase_date]],"yyyy")</f>
        <v>2025</v>
      </c>
      <c r="H1332" s="2">
        <f ca="1">IFERROR(TODAY()-Table1[[#This Row],[signup_date]]," - ")</f>
        <v>990</v>
      </c>
      <c r="I1332" s="2">
        <f ca="1">IFERROR(TODAY()-Table1[[#This Row],[last_purchase_date]]," - ")</f>
        <v>131</v>
      </c>
      <c r="J1332" s="2">
        <f ca="1">IFERROR(1/Table1[[#This Row],[Days_Since_Last_Purchase]],0)</f>
        <v>7.6335877862595417E-3</v>
      </c>
      <c r="K1332" s="3" t="str">
        <f t="shared" si="40"/>
        <v>Has Purchased</v>
      </c>
      <c r="L1332">
        <v>5</v>
      </c>
      <c r="M1332">
        <v>106.32</v>
      </c>
      <c r="N1332">
        <v>21.26</v>
      </c>
      <c r="O1332">
        <v>17.68</v>
      </c>
      <c r="P1332" t="s">
        <v>47</v>
      </c>
      <c r="Q1332" t="s">
        <v>60</v>
      </c>
      <c r="R1332" t="s">
        <v>48</v>
      </c>
      <c r="S1332">
        <v>46</v>
      </c>
      <c r="T1332" t="s">
        <v>34</v>
      </c>
      <c r="U1332" t="s">
        <v>35</v>
      </c>
      <c r="V1332" t="s">
        <v>44</v>
      </c>
      <c r="W1332" t="s">
        <v>45</v>
      </c>
      <c r="X1332">
        <v>0</v>
      </c>
      <c r="Y1332">
        <v>0</v>
      </c>
      <c r="Z1332">
        <v>1</v>
      </c>
      <c r="AA1332">
        <v>0</v>
      </c>
      <c r="AB1332">
        <v>3</v>
      </c>
      <c r="AC1332" s="3">
        <v>45738</v>
      </c>
      <c r="AD1332" s="2" t="str">
        <f t="shared" si="41"/>
        <v>Contacted</v>
      </c>
      <c r="AE1332">
        <v>2</v>
      </c>
      <c r="AF1332" t="s">
        <v>52</v>
      </c>
      <c r="AG1332" t="b">
        <v>1</v>
      </c>
      <c r="AH1332" t="b">
        <v>0</v>
      </c>
      <c r="AI1332" t="str">
        <f ca="1">IF(OR(Table1[[#This Row],[is_active]]="FALSE",Table1[[#This Row],[Days_Since_Last_Purchase]]&gt;90),"Churned","Active")</f>
        <v>Churned</v>
      </c>
    </row>
    <row r="1333" spans="1:35" x14ac:dyDescent="0.25">
      <c r="A1333" t="s">
        <v>1397</v>
      </c>
      <c r="B1333" s="1">
        <v>45584</v>
      </c>
      <c r="C1333" t="str">
        <f>TEXT(Table1[[#This Row],[signup_date]],"yyyy")</f>
        <v>2024</v>
      </c>
      <c r="D1333" t="str">
        <f>TEXT(Table1[[#This Row],[signup_date]],"mmm")</f>
        <v>Oct</v>
      </c>
      <c r="E1333" s="3">
        <v>45760</v>
      </c>
      <c r="F1333" s="3">
        <v>45886</v>
      </c>
      <c r="G1333" s="3" t="str">
        <f>TEXT(Table1[[#This Row],[last_purchase_date]],"yyyy")</f>
        <v>2025</v>
      </c>
      <c r="H1333" s="2">
        <f ca="1">IFERROR(TODAY()-Table1[[#This Row],[signup_date]]," - ")</f>
        <v>396</v>
      </c>
      <c r="I1333" s="2">
        <f ca="1">IFERROR(TODAY()-Table1[[#This Row],[last_purchase_date]]," - ")</f>
        <v>94</v>
      </c>
      <c r="J1333" s="2">
        <f ca="1">IFERROR(1/Table1[[#This Row],[Days_Since_Last_Purchase]],0)</f>
        <v>1.0638297872340425E-2</v>
      </c>
      <c r="K1333" s="3" t="str">
        <f t="shared" si="40"/>
        <v>Has Purchased</v>
      </c>
      <c r="L1333">
        <v>2</v>
      </c>
      <c r="M1333">
        <v>178.93</v>
      </c>
      <c r="N1333">
        <v>89.47</v>
      </c>
      <c r="O1333">
        <v>49.92</v>
      </c>
      <c r="P1333" t="s">
        <v>87</v>
      </c>
      <c r="Q1333" t="s">
        <v>41</v>
      </c>
      <c r="R1333" t="s">
        <v>48</v>
      </c>
      <c r="S1333">
        <v>36</v>
      </c>
      <c r="T1333" t="s">
        <v>34</v>
      </c>
      <c r="U1333" t="s">
        <v>35</v>
      </c>
      <c r="V1333" t="s">
        <v>35</v>
      </c>
      <c r="W1333" t="s">
        <v>36</v>
      </c>
      <c r="X1333">
        <v>0</v>
      </c>
      <c r="Y1333">
        <v>0</v>
      </c>
      <c r="Z1333">
        <v>1</v>
      </c>
      <c r="AA1333">
        <v>1</v>
      </c>
      <c r="AB1333">
        <v>1</v>
      </c>
      <c r="AC1333" s="3">
        <v>45804</v>
      </c>
      <c r="AD1333" s="2" t="str">
        <f t="shared" si="41"/>
        <v>Contacted</v>
      </c>
      <c r="AE1333">
        <v>0</v>
      </c>
      <c r="AF1333" t="s">
        <v>38</v>
      </c>
      <c r="AG1333" t="b">
        <v>1</v>
      </c>
      <c r="AH1333" t="b">
        <v>0</v>
      </c>
      <c r="AI1333" t="str">
        <f ca="1">IF(OR(Table1[[#This Row],[is_active]]="FALSE",Table1[[#This Row],[Days_Since_Last_Purchase]]&gt;90),"Churned","Active")</f>
        <v>Churned</v>
      </c>
    </row>
    <row r="1334" spans="1:35" x14ac:dyDescent="0.25">
      <c r="A1334" t="s">
        <v>1398</v>
      </c>
      <c r="B1334" s="1">
        <v>44341</v>
      </c>
      <c r="C1334" t="str">
        <f>TEXT(Table1[[#This Row],[signup_date]],"yyyy")</f>
        <v>2021</v>
      </c>
      <c r="D1334" t="str">
        <f>TEXT(Table1[[#This Row],[signup_date]],"mmm")</f>
        <v>May</v>
      </c>
      <c r="E1334" s="3">
        <v>45052</v>
      </c>
      <c r="F1334" s="3">
        <v>45714</v>
      </c>
      <c r="G1334" s="3" t="str">
        <f>TEXT(Table1[[#This Row],[last_purchase_date]],"yyyy")</f>
        <v>2025</v>
      </c>
      <c r="H1334" s="2">
        <f ca="1">IFERROR(TODAY()-Table1[[#This Row],[signup_date]]," - ")</f>
        <v>1639</v>
      </c>
      <c r="I1334" s="2">
        <f ca="1">IFERROR(TODAY()-Table1[[#This Row],[last_purchase_date]]," - ")</f>
        <v>266</v>
      </c>
      <c r="J1334" s="2">
        <f ca="1">IFERROR(1/Table1[[#This Row],[Days_Since_Last_Purchase]],0)</f>
        <v>3.7593984962406013E-3</v>
      </c>
      <c r="K1334" s="3" t="str">
        <f t="shared" si="40"/>
        <v>Has Purchased</v>
      </c>
      <c r="L1334">
        <v>3</v>
      </c>
      <c r="M1334">
        <v>242.48</v>
      </c>
      <c r="N1334">
        <v>80.83</v>
      </c>
      <c r="O1334">
        <v>84.28</v>
      </c>
      <c r="P1334" t="s">
        <v>87</v>
      </c>
      <c r="Q1334" t="s">
        <v>54</v>
      </c>
      <c r="R1334" t="s">
        <v>42</v>
      </c>
      <c r="S1334">
        <v>37</v>
      </c>
      <c r="T1334" t="s">
        <v>34</v>
      </c>
      <c r="U1334" t="s">
        <v>66</v>
      </c>
      <c r="V1334" t="s">
        <v>67</v>
      </c>
      <c r="W1334" t="s">
        <v>100</v>
      </c>
      <c r="X1334">
        <v>0</v>
      </c>
      <c r="Y1334">
        <v>1</v>
      </c>
      <c r="Z1334">
        <v>0</v>
      </c>
      <c r="AA1334">
        <v>0</v>
      </c>
      <c r="AB1334">
        <v>1</v>
      </c>
      <c r="AC1334" s="2" t="s">
        <v>2542</v>
      </c>
      <c r="AD1334" s="2" t="str">
        <f t="shared" si="41"/>
        <v>Never Contacted</v>
      </c>
      <c r="AE1334">
        <v>0</v>
      </c>
      <c r="AF1334" t="s">
        <v>52</v>
      </c>
      <c r="AG1334" t="b">
        <v>1</v>
      </c>
      <c r="AH1334" t="b">
        <v>0</v>
      </c>
      <c r="AI1334" t="str">
        <f ca="1">IF(OR(Table1[[#This Row],[is_active]]="FALSE",Table1[[#This Row],[Days_Since_Last_Purchase]]&gt;90),"Churned","Active")</f>
        <v>Churned</v>
      </c>
    </row>
    <row r="1335" spans="1:35" x14ac:dyDescent="0.25">
      <c r="A1335" t="s">
        <v>1399</v>
      </c>
      <c r="B1335" s="1">
        <v>44853</v>
      </c>
      <c r="C1335" t="str">
        <f>TEXT(Table1[[#This Row],[signup_date]],"yyyy")</f>
        <v>2022</v>
      </c>
      <c r="D1335" t="str">
        <f>TEXT(Table1[[#This Row],[signup_date]],"mmm")</f>
        <v>Oct</v>
      </c>
      <c r="E1335" s="3">
        <v>45626</v>
      </c>
      <c r="F1335" s="3">
        <v>45818</v>
      </c>
      <c r="G1335" s="3" t="str">
        <f>TEXT(Table1[[#This Row],[last_purchase_date]],"yyyy")</f>
        <v>2025</v>
      </c>
      <c r="H1335" s="2">
        <f ca="1">IFERROR(TODAY()-Table1[[#This Row],[signup_date]]," - ")</f>
        <v>1127</v>
      </c>
      <c r="I1335" s="2">
        <f ca="1">IFERROR(TODAY()-Table1[[#This Row],[last_purchase_date]]," - ")</f>
        <v>162</v>
      </c>
      <c r="J1335" s="2">
        <f ca="1">IFERROR(1/Table1[[#This Row],[Days_Since_Last_Purchase]],0)</f>
        <v>6.1728395061728392E-3</v>
      </c>
      <c r="K1335" s="3" t="str">
        <f t="shared" si="40"/>
        <v>Has Purchased</v>
      </c>
      <c r="L1335">
        <v>4</v>
      </c>
      <c r="M1335">
        <v>230.26</v>
      </c>
      <c r="N1335">
        <v>57.57</v>
      </c>
      <c r="O1335">
        <v>34.549999999999997</v>
      </c>
      <c r="P1335" t="s">
        <v>47</v>
      </c>
      <c r="Q1335" t="s">
        <v>60</v>
      </c>
      <c r="R1335" t="s">
        <v>42</v>
      </c>
      <c r="S1335">
        <v>37</v>
      </c>
      <c r="T1335" t="s">
        <v>34</v>
      </c>
      <c r="U1335" t="s">
        <v>50</v>
      </c>
      <c r="V1335" t="s">
        <v>44</v>
      </c>
      <c r="W1335" t="s">
        <v>72</v>
      </c>
      <c r="X1335">
        <v>1</v>
      </c>
      <c r="Y1335">
        <v>0</v>
      </c>
      <c r="Z1335">
        <v>1</v>
      </c>
      <c r="AA1335">
        <v>0</v>
      </c>
      <c r="AB1335">
        <v>1</v>
      </c>
      <c r="AC1335" s="3">
        <v>45309</v>
      </c>
      <c r="AD1335" s="2" t="str">
        <f t="shared" si="41"/>
        <v>Contacted</v>
      </c>
      <c r="AE1335">
        <v>0</v>
      </c>
      <c r="AF1335" t="s">
        <v>52</v>
      </c>
      <c r="AG1335" t="b">
        <v>0</v>
      </c>
      <c r="AH1335" t="b">
        <v>0</v>
      </c>
      <c r="AI1335" t="str">
        <f ca="1">IF(OR(Table1[[#This Row],[is_active]]="FALSE",Table1[[#This Row],[Days_Since_Last_Purchase]]&gt;90),"Churned","Active")</f>
        <v>Churned</v>
      </c>
    </row>
    <row r="1336" spans="1:35" x14ac:dyDescent="0.25">
      <c r="A1336" t="s">
        <v>1400</v>
      </c>
      <c r="B1336" s="1">
        <v>44139</v>
      </c>
      <c r="C1336" t="str">
        <f>TEXT(Table1[[#This Row],[signup_date]],"yyyy")</f>
        <v>2020</v>
      </c>
      <c r="D1336" t="str">
        <f>TEXT(Table1[[#This Row],[signup_date]],"mmm")</f>
        <v>Nov</v>
      </c>
      <c r="E1336" s="3">
        <v>45321</v>
      </c>
      <c r="F1336" s="3">
        <v>45660</v>
      </c>
      <c r="G1336" s="3" t="str">
        <f>TEXT(Table1[[#This Row],[last_purchase_date]],"yyyy")</f>
        <v>2025</v>
      </c>
      <c r="H1336" s="2">
        <f ca="1">IFERROR(TODAY()-Table1[[#This Row],[signup_date]]," - ")</f>
        <v>1841</v>
      </c>
      <c r="I1336" s="2">
        <f ca="1">IFERROR(TODAY()-Table1[[#This Row],[last_purchase_date]]," - ")</f>
        <v>320</v>
      </c>
      <c r="J1336" s="2">
        <f ca="1">IFERROR(1/Table1[[#This Row],[Days_Since_Last_Purchase]],0)</f>
        <v>3.1250000000000002E-3</v>
      </c>
      <c r="K1336" s="3" t="str">
        <f t="shared" si="40"/>
        <v>Has Purchased</v>
      </c>
      <c r="L1336">
        <v>3</v>
      </c>
      <c r="M1336">
        <v>229.59</v>
      </c>
      <c r="N1336">
        <v>76.53</v>
      </c>
      <c r="O1336">
        <v>130.49</v>
      </c>
      <c r="P1336" t="s">
        <v>65</v>
      </c>
      <c r="Q1336" t="s">
        <v>88</v>
      </c>
      <c r="R1336" t="s">
        <v>48</v>
      </c>
      <c r="S1336">
        <v>26</v>
      </c>
      <c r="T1336" t="s">
        <v>70</v>
      </c>
      <c r="U1336" t="s">
        <v>43</v>
      </c>
      <c r="V1336" t="s">
        <v>35</v>
      </c>
      <c r="W1336" t="s">
        <v>45</v>
      </c>
      <c r="X1336">
        <v>0</v>
      </c>
      <c r="Y1336">
        <v>1</v>
      </c>
      <c r="Z1336">
        <v>0</v>
      </c>
      <c r="AA1336">
        <v>1</v>
      </c>
      <c r="AB1336">
        <v>0</v>
      </c>
      <c r="AC1336" s="3">
        <v>44178</v>
      </c>
      <c r="AD1336" s="2" t="str">
        <f t="shared" si="41"/>
        <v>Contacted</v>
      </c>
      <c r="AE1336">
        <v>0</v>
      </c>
      <c r="AF1336" t="s">
        <v>38</v>
      </c>
      <c r="AG1336" t="b">
        <v>0</v>
      </c>
      <c r="AH1336" t="b">
        <v>1</v>
      </c>
      <c r="AI1336" t="str">
        <f ca="1">IF(OR(Table1[[#This Row],[is_active]]="FALSE",Table1[[#This Row],[Days_Since_Last_Purchase]]&gt;90),"Churned","Active")</f>
        <v>Churned</v>
      </c>
    </row>
    <row r="1337" spans="1:35" x14ac:dyDescent="0.25">
      <c r="A1337" t="s">
        <v>1401</v>
      </c>
      <c r="B1337" s="1">
        <v>44557</v>
      </c>
      <c r="C1337" t="str">
        <f>TEXT(Table1[[#This Row],[signup_date]],"yyyy")</f>
        <v>2021</v>
      </c>
      <c r="D1337" t="str">
        <f>TEXT(Table1[[#This Row],[signup_date]],"mmm")</f>
        <v>Dec</v>
      </c>
      <c r="E1337" s="3">
        <v>45128</v>
      </c>
      <c r="F1337" s="3">
        <v>45388</v>
      </c>
      <c r="G1337" s="3" t="str">
        <f>TEXT(Table1[[#This Row],[last_purchase_date]],"yyyy")</f>
        <v>2024</v>
      </c>
      <c r="H1337" s="2">
        <f ca="1">IFERROR(TODAY()-Table1[[#This Row],[signup_date]]," - ")</f>
        <v>1423</v>
      </c>
      <c r="I1337" s="2">
        <f ca="1">IFERROR(TODAY()-Table1[[#This Row],[last_purchase_date]]," - ")</f>
        <v>592</v>
      </c>
      <c r="J1337" s="2">
        <f ca="1">IFERROR(1/Table1[[#This Row],[Days_Since_Last_Purchase]],0)</f>
        <v>1.6891891891891893E-3</v>
      </c>
      <c r="K1337" s="3" t="str">
        <f t="shared" si="40"/>
        <v>Has Purchased</v>
      </c>
      <c r="L1337">
        <v>2</v>
      </c>
      <c r="M1337">
        <v>152.12</v>
      </c>
      <c r="N1337">
        <v>76.06</v>
      </c>
      <c r="O1337">
        <v>43.91</v>
      </c>
      <c r="P1337" t="s">
        <v>47</v>
      </c>
      <c r="Q1337" t="s">
        <v>54</v>
      </c>
      <c r="R1337" t="s">
        <v>48</v>
      </c>
      <c r="S1337">
        <v>17</v>
      </c>
      <c r="T1337" t="s">
        <v>49</v>
      </c>
      <c r="U1337" t="s">
        <v>90</v>
      </c>
      <c r="V1337" t="s">
        <v>35</v>
      </c>
      <c r="W1337" t="s">
        <v>85</v>
      </c>
      <c r="X1337">
        <v>0</v>
      </c>
      <c r="Y1337">
        <v>0</v>
      </c>
      <c r="Z1337">
        <v>0</v>
      </c>
      <c r="AA1337">
        <v>0</v>
      </c>
      <c r="AB1337">
        <v>1</v>
      </c>
      <c r="AC1337" s="3">
        <v>45297</v>
      </c>
      <c r="AD1337" s="2" t="str">
        <f t="shared" si="41"/>
        <v>Contacted</v>
      </c>
      <c r="AE1337">
        <v>7</v>
      </c>
      <c r="AF1337" t="s">
        <v>73</v>
      </c>
      <c r="AG1337" t="b">
        <v>0</v>
      </c>
      <c r="AH1337" t="b">
        <v>0</v>
      </c>
      <c r="AI1337" t="str">
        <f ca="1">IF(OR(Table1[[#This Row],[is_active]]="FALSE",Table1[[#This Row],[Days_Since_Last_Purchase]]&gt;90),"Churned","Active")</f>
        <v>Churned</v>
      </c>
    </row>
    <row r="1338" spans="1:35" x14ac:dyDescent="0.25">
      <c r="A1338" t="s">
        <v>1402</v>
      </c>
      <c r="B1338" s="1">
        <v>43919</v>
      </c>
      <c r="C1338" t="str">
        <f>TEXT(Table1[[#This Row],[signup_date]],"yyyy")</f>
        <v>2020</v>
      </c>
      <c r="D1338" t="str">
        <f>TEXT(Table1[[#This Row],[signup_date]],"mmm")</f>
        <v>Mar</v>
      </c>
      <c r="E1338" s="3">
        <v>43993</v>
      </c>
      <c r="F1338" s="3">
        <v>45014</v>
      </c>
      <c r="G1338" s="3" t="str">
        <f>TEXT(Table1[[#This Row],[last_purchase_date]],"yyyy")</f>
        <v>2023</v>
      </c>
      <c r="H1338" s="2">
        <f ca="1">IFERROR(TODAY()-Table1[[#This Row],[signup_date]]," - ")</f>
        <v>2061</v>
      </c>
      <c r="I1338" s="2">
        <f ca="1">IFERROR(TODAY()-Table1[[#This Row],[last_purchase_date]]," - ")</f>
        <v>966</v>
      </c>
      <c r="J1338" s="2">
        <f ca="1">IFERROR(1/Table1[[#This Row],[Days_Since_Last_Purchase]],0)</f>
        <v>1.0351966873706005E-3</v>
      </c>
      <c r="K1338" s="3" t="str">
        <f t="shared" si="40"/>
        <v>Has Purchased</v>
      </c>
      <c r="L1338">
        <v>6</v>
      </c>
      <c r="M1338">
        <v>125.9</v>
      </c>
      <c r="N1338">
        <v>20.98</v>
      </c>
      <c r="O1338">
        <v>24.4</v>
      </c>
      <c r="P1338" t="s">
        <v>40</v>
      </c>
      <c r="Q1338" t="s">
        <v>32</v>
      </c>
      <c r="R1338" t="s">
        <v>48</v>
      </c>
      <c r="S1338">
        <v>33</v>
      </c>
      <c r="T1338" t="s">
        <v>34</v>
      </c>
      <c r="U1338" t="s">
        <v>90</v>
      </c>
      <c r="V1338" t="s">
        <v>44</v>
      </c>
      <c r="W1338" t="s">
        <v>85</v>
      </c>
      <c r="X1338">
        <v>1</v>
      </c>
      <c r="Y1338">
        <v>0</v>
      </c>
      <c r="Z1338">
        <v>1</v>
      </c>
      <c r="AA1338">
        <v>0</v>
      </c>
      <c r="AB1338">
        <v>3</v>
      </c>
      <c r="AC1338" s="3">
        <v>45335</v>
      </c>
      <c r="AD1338" s="2" t="str">
        <f t="shared" si="41"/>
        <v>Contacted</v>
      </c>
      <c r="AE1338">
        <v>0</v>
      </c>
      <c r="AF1338" t="s">
        <v>52</v>
      </c>
      <c r="AG1338" t="b">
        <v>0</v>
      </c>
      <c r="AH1338" t="b">
        <v>0</v>
      </c>
      <c r="AI1338" t="str">
        <f ca="1">IF(OR(Table1[[#This Row],[is_active]]="FALSE",Table1[[#This Row],[Days_Since_Last_Purchase]]&gt;90),"Churned","Active")</f>
        <v>Churned</v>
      </c>
    </row>
    <row r="1339" spans="1:35" x14ac:dyDescent="0.25">
      <c r="A1339" t="s">
        <v>1403</v>
      </c>
      <c r="B1339" s="1">
        <v>44698</v>
      </c>
      <c r="C1339" t="str">
        <f>TEXT(Table1[[#This Row],[signup_date]],"yyyy")</f>
        <v>2022</v>
      </c>
      <c r="D1339" t="str">
        <f>TEXT(Table1[[#This Row],[signup_date]],"mmm")</f>
        <v>May</v>
      </c>
      <c r="E1339" s="3">
        <v>45573</v>
      </c>
      <c r="F1339" s="3">
        <v>45780</v>
      </c>
      <c r="G1339" s="3" t="str">
        <f>TEXT(Table1[[#This Row],[last_purchase_date]],"yyyy")</f>
        <v>2025</v>
      </c>
      <c r="H1339" s="2">
        <f ca="1">IFERROR(TODAY()-Table1[[#This Row],[signup_date]]," - ")</f>
        <v>1282</v>
      </c>
      <c r="I1339" s="2">
        <f ca="1">IFERROR(TODAY()-Table1[[#This Row],[last_purchase_date]]," - ")</f>
        <v>200</v>
      </c>
      <c r="J1339" s="2">
        <f ca="1">IFERROR(1/Table1[[#This Row],[Days_Since_Last_Purchase]],0)</f>
        <v>5.0000000000000001E-3</v>
      </c>
      <c r="K1339" s="3" t="str">
        <f t="shared" si="40"/>
        <v>Has Purchased</v>
      </c>
      <c r="L1339">
        <v>2</v>
      </c>
      <c r="M1339">
        <v>176.58</v>
      </c>
      <c r="N1339">
        <v>88.29</v>
      </c>
      <c r="O1339">
        <v>33.39</v>
      </c>
      <c r="P1339" t="s">
        <v>65</v>
      </c>
      <c r="Q1339" t="s">
        <v>76</v>
      </c>
      <c r="R1339" t="s">
        <v>33</v>
      </c>
      <c r="S1339">
        <v>23</v>
      </c>
      <c r="T1339" t="s">
        <v>70</v>
      </c>
      <c r="U1339" t="s">
        <v>35</v>
      </c>
      <c r="V1339" t="s">
        <v>35</v>
      </c>
      <c r="W1339" t="s">
        <v>36</v>
      </c>
      <c r="X1339">
        <v>0</v>
      </c>
      <c r="Y1339">
        <v>0</v>
      </c>
      <c r="Z1339">
        <v>0</v>
      </c>
      <c r="AA1339">
        <v>0</v>
      </c>
      <c r="AB1339">
        <v>0</v>
      </c>
      <c r="AC1339" s="3">
        <v>45622</v>
      </c>
      <c r="AD1339" s="2" t="str">
        <f t="shared" si="41"/>
        <v>Contacted</v>
      </c>
      <c r="AE1339">
        <v>0</v>
      </c>
      <c r="AF1339" t="s">
        <v>38</v>
      </c>
      <c r="AG1339" t="b">
        <v>1</v>
      </c>
      <c r="AH1339" t="b">
        <v>0</v>
      </c>
      <c r="AI1339" t="str">
        <f ca="1">IF(OR(Table1[[#This Row],[is_active]]="FALSE",Table1[[#This Row],[Days_Since_Last_Purchase]]&gt;90),"Churned","Active")</f>
        <v>Churned</v>
      </c>
    </row>
    <row r="1340" spans="1:35" x14ac:dyDescent="0.25">
      <c r="A1340" t="s">
        <v>1404</v>
      </c>
      <c r="B1340" s="1">
        <v>43965</v>
      </c>
      <c r="C1340" t="str">
        <f>TEXT(Table1[[#This Row],[signup_date]],"yyyy")</f>
        <v>2020</v>
      </c>
      <c r="D1340" t="str">
        <f>TEXT(Table1[[#This Row],[signup_date]],"mmm")</f>
        <v>May</v>
      </c>
      <c r="E1340" s="3">
        <v>44824</v>
      </c>
      <c r="F1340" s="3">
        <v>45419</v>
      </c>
      <c r="G1340" s="3" t="str">
        <f>TEXT(Table1[[#This Row],[last_purchase_date]],"yyyy")</f>
        <v>2024</v>
      </c>
      <c r="H1340" s="2">
        <f ca="1">IFERROR(TODAY()-Table1[[#This Row],[signup_date]]," - ")</f>
        <v>2015</v>
      </c>
      <c r="I1340" s="2">
        <f ca="1">IFERROR(TODAY()-Table1[[#This Row],[last_purchase_date]]," - ")</f>
        <v>561</v>
      </c>
      <c r="J1340" s="2">
        <f ca="1">IFERROR(1/Table1[[#This Row],[Days_Since_Last_Purchase]],0)</f>
        <v>1.7825311942959001E-3</v>
      </c>
      <c r="K1340" s="3" t="str">
        <f t="shared" si="40"/>
        <v>Has Purchased</v>
      </c>
      <c r="L1340">
        <v>3</v>
      </c>
      <c r="M1340">
        <v>147.13999999999999</v>
      </c>
      <c r="N1340">
        <v>49.05</v>
      </c>
      <c r="O1340">
        <v>128.22</v>
      </c>
      <c r="P1340" t="s">
        <v>40</v>
      </c>
      <c r="Q1340" t="s">
        <v>69</v>
      </c>
      <c r="R1340" t="s">
        <v>42</v>
      </c>
      <c r="S1340">
        <v>35</v>
      </c>
      <c r="T1340" t="s">
        <v>34</v>
      </c>
      <c r="U1340" t="s">
        <v>55</v>
      </c>
      <c r="V1340" t="s">
        <v>63</v>
      </c>
      <c r="W1340" t="s">
        <v>51</v>
      </c>
      <c r="X1340">
        <v>0</v>
      </c>
      <c r="Y1340">
        <v>0</v>
      </c>
      <c r="Z1340">
        <v>0</v>
      </c>
      <c r="AA1340">
        <v>0</v>
      </c>
      <c r="AB1340">
        <v>1</v>
      </c>
      <c r="AC1340" s="3">
        <v>44846</v>
      </c>
      <c r="AD1340" s="2" t="str">
        <f t="shared" si="41"/>
        <v>Contacted</v>
      </c>
      <c r="AE1340">
        <v>9</v>
      </c>
      <c r="AF1340" t="s">
        <v>38</v>
      </c>
      <c r="AG1340" t="b">
        <v>1</v>
      </c>
      <c r="AH1340" t="b">
        <v>0</v>
      </c>
      <c r="AI1340" t="str">
        <f ca="1">IF(OR(Table1[[#This Row],[is_active]]="FALSE",Table1[[#This Row],[Days_Since_Last_Purchase]]&gt;90),"Churned","Active")</f>
        <v>Churned</v>
      </c>
    </row>
    <row r="1341" spans="1:35" x14ac:dyDescent="0.25">
      <c r="A1341" t="s">
        <v>1405</v>
      </c>
      <c r="B1341" s="1">
        <v>44730</v>
      </c>
      <c r="C1341" t="str">
        <f>TEXT(Table1[[#This Row],[signup_date]],"yyyy")</f>
        <v>2022</v>
      </c>
      <c r="D1341" t="str">
        <f>TEXT(Table1[[#This Row],[signup_date]],"mmm")</f>
        <v>Jun</v>
      </c>
      <c r="E1341" s="3">
        <v>45387</v>
      </c>
      <c r="F1341" s="3">
        <v>45500</v>
      </c>
      <c r="G1341" s="3" t="str">
        <f>TEXT(Table1[[#This Row],[last_purchase_date]],"yyyy")</f>
        <v>2024</v>
      </c>
      <c r="H1341" s="2">
        <f ca="1">IFERROR(TODAY()-Table1[[#This Row],[signup_date]]," - ")</f>
        <v>1250</v>
      </c>
      <c r="I1341" s="2">
        <f ca="1">IFERROR(TODAY()-Table1[[#This Row],[last_purchase_date]]," - ")</f>
        <v>480</v>
      </c>
      <c r="J1341" s="2">
        <f ca="1">IFERROR(1/Table1[[#This Row],[Days_Since_Last_Purchase]],0)</f>
        <v>2.0833333333333333E-3</v>
      </c>
      <c r="K1341" s="3" t="str">
        <f t="shared" si="40"/>
        <v>Has Purchased</v>
      </c>
      <c r="L1341">
        <v>4</v>
      </c>
      <c r="M1341">
        <v>426.74</v>
      </c>
      <c r="N1341">
        <v>106.69</v>
      </c>
      <c r="O1341">
        <v>98.33</v>
      </c>
      <c r="P1341" t="s">
        <v>65</v>
      </c>
      <c r="Q1341" t="s">
        <v>60</v>
      </c>
      <c r="R1341" t="s">
        <v>33</v>
      </c>
      <c r="S1341">
        <v>32</v>
      </c>
      <c r="T1341" t="s">
        <v>34</v>
      </c>
      <c r="U1341" t="s">
        <v>50</v>
      </c>
      <c r="V1341" t="s">
        <v>35</v>
      </c>
      <c r="W1341" t="s">
        <v>36</v>
      </c>
      <c r="X1341">
        <v>1</v>
      </c>
      <c r="Y1341">
        <v>0</v>
      </c>
      <c r="Z1341">
        <v>1</v>
      </c>
      <c r="AA1341">
        <v>0</v>
      </c>
      <c r="AB1341">
        <v>1</v>
      </c>
      <c r="AC1341" s="3">
        <v>45749</v>
      </c>
      <c r="AD1341" s="2" t="str">
        <f t="shared" si="41"/>
        <v>Contacted</v>
      </c>
      <c r="AE1341">
        <v>0</v>
      </c>
      <c r="AF1341" t="s">
        <v>52</v>
      </c>
      <c r="AG1341" t="b">
        <v>1</v>
      </c>
      <c r="AH1341" t="b">
        <v>0</v>
      </c>
      <c r="AI1341" t="str">
        <f ca="1">IF(OR(Table1[[#This Row],[is_active]]="FALSE",Table1[[#This Row],[Days_Since_Last_Purchase]]&gt;90),"Churned","Active")</f>
        <v>Churned</v>
      </c>
    </row>
    <row r="1342" spans="1:35" x14ac:dyDescent="0.25">
      <c r="A1342" t="s">
        <v>1406</v>
      </c>
      <c r="B1342" s="1">
        <v>45026</v>
      </c>
      <c r="C1342" t="str">
        <f>TEXT(Table1[[#This Row],[signup_date]],"yyyy")</f>
        <v>2023</v>
      </c>
      <c r="D1342" t="str">
        <f>TEXT(Table1[[#This Row],[signup_date]],"mmm")</f>
        <v>Apr</v>
      </c>
      <c r="E1342" s="3">
        <v>45316</v>
      </c>
      <c r="F1342" s="3">
        <v>45500</v>
      </c>
      <c r="G1342" s="3" t="str">
        <f>TEXT(Table1[[#This Row],[last_purchase_date]],"yyyy")</f>
        <v>2024</v>
      </c>
      <c r="H1342" s="2">
        <f ca="1">IFERROR(TODAY()-Table1[[#This Row],[signup_date]]," - ")</f>
        <v>954</v>
      </c>
      <c r="I1342" s="2">
        <f ca="1">IFERROR(TODAY()-Table1[[#This Row],[last_purchase_date]]," - ")</f>
        <v>480</v>
      </c>
      <c r="J1342" s="2">
        <f ca="1">IFERROR(1/Table1[[#This Row],[Days_Since_Last_Purchase]],0)</f>
        <v>2.0833333333333333E-3</v>
      </c>
      <c r="K1342" s="3" t="str">
        <f t="shared" si="40"/>
        <v>Has Purchased</v>
      </c>
      <c r="L1342">
        <v>4</v>
      </c>
      <c r="M1342">
        <v>273.17</v>
      </c>
      <c r="N1342">
        <v>68.290000000000006</v>
      </c>
      <c r="O1342">
        <v>49.21</v>
      </c>
      <c r="P1342" t="s">
        <v>65</v>
      </c>
      <c r="Q1342" t="s">
        <v>41</v>
      </c>
      <c r="R1342" t="s">
        <v>48</v>
      </c>
      <c r="S1342">
        <v>16</v>
      </c>
      <c r="T1342" t="s">
        <v>49</v>
      </c>
      <c r="U1342" t="s">
        <v>90</v>
      </c>
      <c r="V1342" t="s">
        <v>56</v>
      </c>
      <c r="W1342" t="s">
        <v>72</v>
      </c>
      <c r="X1342">
        <v>0</v>
      </c>
      <c r="Y1342">
        <v>0</v>
      </c>
      <c r="Z1342">
        <v>0</v>
      </c>
      <c r="AA1342">
        <v>0</v>
      </c>
      <c r="AB1342">
        <v>1</v>
      </c>
      <c r="AC1342" s="3">
        <v>45104</v>
      </c>
      <c r="AD1342" s="2" t="str">
        <f t="shared" si="41"/>
        <v>Contacted</v>
      </c>
      <c r="AE1342">
        <v>0</v>
      </c>
      <c r="AF1342" t="s">
        <v>38</v>
      </c>
      <c r="AG1342" t="b">
        <v>1</v>
      </c>
      <c r="AH1342" t="b">
        <v>0</v>
      </c>
      <c r="AI1342" t="str">
        <f ca="1">IF(OR(Table1[[#This Row],[is_active]]="FALSE",Table1[[#This Row],[Days_Since_Last_Purchase]]&gt;90),"Churned","Active")</f>
        <v>Churned</v>
      </c>
    </row>
    <row r="1343" spans="1:35" x14ac:dyDescent="0.25">
      <c r="A1343" t="s">
        <v>1407</v>
      </c>
      <c r="B1343" s="1">
        <v>44507</v>
      </c>
      <c r="C1343" t="str">
        <f>TEXT(Table1[[#This Row],[signup_date]],"yyyy")</f>
        <v>2021</v>
      </c>
      <c r="D1343" t="str">
        <f>TEXT(Table1[[#This Row],[signup_date]],"mmm")</f>
        <v>Nov</v>
      </c>
      <c r="E1343" s="3">
        <v>44748</v>
      </c>
      <c r="F1343" s="3">
        <v>44914</v>
      </c>
      <c r="G1343" s="3" t="str">
        <f>TEXT(Table1[[#This Row],[last_purchase_date]],"yyyy")</f>
        <v>2022</v>
      </c>
      <c r="H1343" s="2">
        <f ca="1">IFERROR(TODAY()-Table1[[#This Row],[signup_date]]," - ")</f>
        <v>1473</v>
      </c>
      <c r="I1343" s="2">
        <f ca="1">IFERROR(TODAY()-Table1[[#This Row],[last_purchase_date]]," - ")</f>
        <v>1066</v>
      </c>
      <c r="J1343" s="2">
        <f ca="1">IFERROR(1/Table1[[#This Row],[Days_Since_Last_Purchase]],0)</f>
        <v>9.3808630393996248E-4</v>
      </c>
      <c r="K1343" s="3" t="str">
        <f t="shared" si="40"/>
        <v>Has Purchased</v>
      </c>
      <c r="L1343">
        <v>7</v>
      </c>
      <c r="M1343">
        <v>387.04</v>
      </c>
      <c r="N1343">
        <v>55.29</v>
      </c>
      <c r="O1343">
        <v>58.09</v>
      </c>
      <c r="P1343" t="s">
        <v>87</v>
      </c>
      <c r="Q1343" t="s">
        <v>54</v>
      </c>
      <c r="R1343" t="s">
        <v>48</v>
      </c>
      <c r="S1343">
        <v>64</v>
      </c>
      <c r="T1343" t="s">
        <v>216</v>
      </c>
      <c r="U1343" t="s">
        <v>43</v>
      </c>
      <c r="V1343" t="s">
        <v>56</v>
      </c>
      <c r="W1343" t="s">
        <v>72</v>
      </c>
      <c r="X1343">
        <v>0</v>
      </c>
      <c r="Y1343">
        <v>0</v>
      </c>
      <c r="Z1343">
        <v>0</v>
      </c>
      <c r="AA1343">
        <v>0</v>
      </c>
      <c r="AB1343">
        <v>2</v>
      </c>
      <c r="AC1343" s="2" t="s">
        <v>2542</v>
      </c>
      <c r="AD1343" s="2" t="str">
        <f t="shared" si="41"/>
        <v>Never Contacted</v>
      </c>
      <c r="AE1343">
        <v>0</v>
      </c>
      <c r="AF1343" t="s">
        <v>38</v>
      </c>
      <c r="AG1343" t="b">
        <v>1</v>
      </c>
      <c r="AH1343" t="b">
        <v>1</v>
      </c>
      <c r="AI1343" t="str">
        <f ca="1">IF(OR(Table1[[#This Row],[is_active]]="FALSE",Table1[[#This Row],[Days_Since_Last_Purchase]]&gt;90),"Churned","Active")</f>
        <v>Churned</v>
      </c>
    </row>
    <row r="1344" spans="1:35" x14ac:dyDescent="0.25">
      <c r="A1344" t="s">
        <v>1408</v>
      </c>
      <c r="B1344" s="1">
        <v>45051</v>
      </c>
      <c r="C1344" t="str">
        <f>TEXT(Table1[[#This Row],[signup_date]],"yyyy")</f>
        <v>2023</v>
      </c>
      <c r="D1344" t="str">
        <f>TEXT(Table1[[#This Row],[signup_date]],"mmm")</f>
        <v>May</v>
      </c>
      <c r="E1344" s="3">
        <v>45486</v>
      </c>
      <c r="F1344" s="3">
        <v>45879</v>
      </c>
      <c r="G1344" s="3" t="str">
        <f>TEXT(Table1[[#This Row],[last_purchase_date]],"yyyy")</f>
        <v>2025</v>
      </c>
      <c r="H1344" s="2">
        <f ca="1">IFERROR(TODAY()-Table1[[#This Row],[signup_date]]," - ")</f>
        <v>929</v>
      </c>
      <c r="I1344" s="2">
        <f ca="1">IFERROR(TODAY()-Table1[[#This Row],[last_purchase_date]]," - ")</f>
        <v>101</v>
      </c>
      <c r="J1344" s="2">
        <f ca="1">IFERROR(1/Table1[[#This Row],[Days_Since_Last_Purchase]],0)</f>
        <v>9.9009900990099011E-3</v>
      </c>
      <c r="K1344" s="3" t="str">
        <f t="shared" si="40"/>
        <v>Has Purchased</v>
      </c>
      <c r="L1344">
        <v>2</v>
      </c>
      <c r="M1344">
        <v>128.24</v>
      </c>
      <c r="N1344">
        <v>64.12</v>
      </c>
      <c r="O1344">
        <v>47.5</v>
      </c>
      <c r="P1344" t="s">
        <v>47</v>
      </c>
      <c r="Q1344" t="s">
        <v>104</v>
      </c>
      <c r="R1344" t="s">
        <v>33</v>
      </c>
      <c r="S1344">
        <v>47</v>
      </c>
      <c r="T1344" t="s">
        <v>34</v>
      </c>
      <c r="U1344" t="s">
        <v>43</v>
      </c>
      <c r="V1344" t="s">
        <v>35</v>
      </c>
      <c r="W1344" t="s">
        <v>57</v>
      </c>
      <c r="X1344">
        <v>0</v>
      </c>
      <c r="Y1344">
        <v>0</v>
      </c>
      <c r="Z1344">
        <v>0</v>
      </c>
      <c r="AA1344">
        <v>0</v>
      </c>
      <c r="AB1344">
        <v>1</v>
      </c>
      <c r="AC1344" s="3">
        <v>45081</v>
      </c>
      <c r="AD1344" s="2" t="str">
        <f t="shared" si="41"/>
        <v>Contacted</v>
      </c>
      <c r="AE1344">
        <v>0</v>
      </c>
      <c r="AF1344" t="s">
        <v>52</v>
      </c>
      <c r="AG1344" t="b">
        <v>0</v>
      </c>
      <c r="AH1344" t="b">
        <v>0</v>
      </c>
      <c r="AI1344" t="str">
        <f ca="1">IF(OR(Table1[[#This Row],[is_active]]="FALSE",Table1[[#This Row],[Days_Since_Last_Purchase]]&gt;90),"Churned","Active")</f>
        <v>Churned</v>
      </c>
    </row>
    <row r="1345" spans="1:35" x14ac:dyDescent="0.25">
      <c r="A1345" t="s">
        <v>1409</v>
      </c>
      <c r="B1345" s="1">
        <v>44025</v>
      </c>
      <c r="C1345" t="str">
        <f>TEXT(Table1[[#This Row],[signup_date]],"yyyy")</f>
        <v>2020</v>
      </c>
      <c r="D1345" t="str">
        <f>TEXT(Table1[[#This Row],[signup_date]],"mmm")</f>
        <v>Jul</v>
      </c>
      <c r="E1345" s="3">
        <v>44388</v>
      </c>
      <c r="F1345" s="3">
        <v>45389</v>
      </c>
      <c r="G1345" s="3" t="str">
        <f>TEXT(Table1[[#This Row],[last_purchase_date]],"yyyy")</f>
        <v>2024</v>
      </c>
      <c r="H1345" s="2">
        <f ca="1">IFERROR(TODAY()-Table1[[#This Row],[signup_date]]," - ")</f>
        <v>1955</v>
      </c>
      <c r="I1345" s="2">
        <f ca="1">IFERROR(TODAY()-Table1[[#This Row],[last_purchase_date]]," - ")</f>
        <v>591</v>
      </c>
      <c r="J1345" s="2">
        <f ca="1">IFERROR(1/Table1[[#This Row],[Days_Since_Last_Purchase]],0)</f>
        <v>1.6920473773265651E-3</v>
      </c>
      <c r="K1345" s="3" t="str">
        <f t="shared" si="40"/>
        <v>Has Purchased</v>
      </c>
      <c r="L1345">
        <v>1</v>
      </c>
      <c r="M1345">
        <v>13.26</v>
      </c>
      <c r="N1345">
        <v>13.26</v>
      </c>
      <c r="O1345">
        <v>0.5</v>
      </c>
      <c r="P1345" t="s">
        <v>31</v>
      </c>
      <c r="Q1345" t="s">
        <v>95</v>
      </c>
      <c r="R1345" t="s">
        <v>33</v>
      </c>
      <c r="S1345">
        <v>24</v>
      </c>
      <c r="T1345" t="s">
        <v>70</v>
      </c>
      <c r="U1345" t="s">
        <v>43</v>
      </c>
      <c r="V1345" t="s">
        <v>44</v>
      </c>
      <c r="W1345" t="s">
        <v>57</v>
      </c>
      <c r="X1345">
        <v>0</v>
      </c>
      <c r="Y1345">
        <v>0</v>
      </c>
      <c r="Z1345">
        <v>0</v>
      </c>
      <c r="AA1345">
        <v>0</v>
      </c>
      <c r="AB1345">
        <v>0</v>
      </c>
      <c r="AC1345" s="2" t="s">
        <v>2542</v>
      </c>
      <c r="AD1345" s="2" t="str">
        <f t="shared" si="41"/>
        <v>Never Contacted</v>
      </c>
      <c r="AE1345">
        <v>4</v>
      </c>
      <c r="AF1345" t="s">
        <v>38</v>
      </c>
      <c r="AG1345" t="b">
        <v>0</v>
      </c>
      <c r="AH1345" t="b">
        <v>0</v>
      </c>
      <c r="AI1345" t="str">
        <f ca="1">IF(OR(Table1[[#This Row],[is_active]]="FALSE",Table1[[#This Row],[Days_Since_Last_Purchase]]&gt;90),"Churned","Active")</f>
        <v>Churned</v>
      </c>
    </row>
    <row r="1346" spans="1:35" x14ac:dyDescent="0.25">
      <c r="A1346" t="s">
        <v>1410</v>
      </c>
      <c r="B1346" s="1">
        <v>44445</v>
      </c>
      <c r="C1346" t="str">
        <f>TEXT(Table1[[#This Row],[signup_date]],"yyyy")</f>
        <v>2021</v>
      </c>
      <c r="D1346" t="str">
        <f>TEXT(Table1[[#This Row],[signup_date]],"mmm")</f>
        <v>Sep</v>
      </c>
      <c r="E1346" s="3">
        <v>45456</v>
      </c>
      <c r="F1346" s="3">
        <v>45611</v>
      </c>
      <c r="G1346" s="3" t="str">
        <f>TEXT(Table1[[#This Row],[last_purchase_date]],"yyyy")</f>
        <v>2024</v>
      </c>
      <c r="H1346" s="2">
        <f ca="1">IFERROR(TODAY()-Table1[[#This Row],[signup_date]]," - ")</f>
        <v>1535</v>
      </c>
      <c r="I1346" s="2">
        <f ca="1">IFERROR(TODAY()-Table1[[#This Row],[last_purchase_date]]," - ")</f>
        <v>369</v>
      </c>
      <c r="J1346" s="2">
        <f ca="1">IFERROR(1/Table1[[#This Row],[Days_Since_Last_Purchase]],0)</f>
        <v>2.7100271002710027E-3</v>
      </c>
      <c r="K1346" s="3" t="str">
        <f t="shared" ref="K1346:K1409" si="42">IF(E1346="-","Never Purchase","Has Purchased")</f>
        <v>Has Purchased</v>
      </c>
      <c r="L1346">
        <v>3</v>
      </c>
      <c r="M1346">
        <v>58.16</v>
      </c>
      <c r="N1346">
        <v>19.39</v>
      </c>
      <c r="O1346">
        <v>36.61</v>
      </c>
      <c r="P1346" t="s">
        <v>31</v>
      </c>
      <c r="Q1346" t="s">
        <v>41</v>
      </c>
      <c r="R1346" t="s">
        <v>33</v>
      </c>
      <c r="S1346">
        <v>18</v>
      </c>
      <c r="T1346" t="s">
        <v>49</v>
      </c>
      <c r="U1346" t="s">
        <v>43</v>
      </c>
      <c r="V1346" t="s">
        <v>67</v>
      </c>
      <c r="W1346" t="s">
        <v>96</v>
      </c>
      <c r="X1346">
        <v>0</v>
      </c>
      <c r="Y1346">
        <v>1</v>
      </c>
      <c r="Z1346">
        <v>0</v>
      </c>
      <c r="AA1346">
        <v>0</v>
      </c>
      <c r="AB1346">
        <v>0</v>
      </c>
      <c r="AC1346" s="3">
        <v>45476</v>
      </c>
      <c r="AD1346" s="2" t="str">
        <f t="shared" si="41"/>
        <v>Contacted</v>
      </c>
      <c r="AE1346">
        <v>0</v>
      </c>
      <c r="AF1346" t="s">
        <v>38</v>
      </c>
      <c r="AG1346" t="b">
        <v>1</v>
      </c>
      <c r="AH1346" t="b">
        <v>0</v>
      </c>
      <c r="AI1346" t="str">
        <f ca="1">IF(OR(Table1[[#This Row],[is_active]]="FALSE",Table1[[#This Row],[Days_Since_Last_Purchase]]&gt;90),"Churned","Active")</f>
        <v>Churned</v>
      </c>
    </row>
    <row r="1347" spans="1:35" x14ac:dyDescent="0.25">
      <c r="A1347" t="s">
        <v>1411</v>
      </c>
      <c r="B1347" s="1">
        <v>44169</v>
      </c>
      <c r="C1347" t="str">
        <f>TEXT(Table1[[#This Row],[signup_date]],"yyyy")</f>
        <v>2020</v>
      </c>
      <c r="D1347" t="str">
        <f>TEXT(Table1[[#This Row],[signup_date]],"mmm")</f>
        <v>Dec</v>
      </c>
      <c r="E1347" s="3">
        <v>45269</v>
      </c>
      <c r="F1347" s="3">
        <v>45829</v>
      </c>
      <c r="G1347" s="3" t="str">
        <f>TEXT(Table1[[#This Row],[last_purchase_date]],"yyyy")</f>
        <v>2025</v>
      </c>
      <c r="H1347" s="2">
        <f ca="1">IFERROR(TODAY()-Table1[[#This Row],[signup_date]]," - ")</f>
        <v>1811</v>
      </c>
      <c r="I1347" s="2">
        <f ca="1">IFERROR(TODAY()-Table1[[#This Row],[last_purchase_date]]," - ")</f>
        <v>151</v>
      </c>
      <c r="J1347" s="2">
        <f ca="1">IFERROR(1/Table1[[#This Row],[Days_Since_Last_Purchase]],0)</f>
        <v>6.6225165562913907E-3</v>
      </c>
      <c r="K1347" s="3" t="str">
        <f t="shared" si="42"/>
        <v>Has Purchased</v>
      </c>
      <c r="L1347">
        <v>4</v>
      </c>
      <c r="M1347">
        <v>291.68</v>
      </c>
      <c r="N1347">
        <v>72.92</v>
      </c>
      <c r="O1347">
        <v>103.71</v>
      </c>
      <c r="P1347" t="s">
        <v>87</v>
      </c>
      <c r="Q1347" t="s">
        <v>76</v>
      </c>
      <c r="R1347" t="s">
        <v>48</v>
      </c>
      <c r="S1347">
        <v>35</v>
      </c>
      <c r="T1347" t="s">
        <v>34</v>
      </c>
      <c r="U1347" t="s">
        <v>66</v>
      </c>
      <c r="V1347" t="s">
        <v>63</v>
      </c>
      <c r="W1347" t="s">
        <v>57</v>
      </c>
      <c r="X1347">
        <v>0</v>
      </c>
      <c r="Y1347">
        <v>0</v>
      </c>
      <c r="Z1347">
        <v>0</v>
      </c>
      <c r="AA1347">
        <v>0</v>
      </c>
      <c r="AB1347">
        <v>1</v>
      </c>
      <c r="AC1347" s="2" t="s">
        <v>2542</v>
      </c>
      <c r="AD1347" s="2" t="str">
        <f t="shared" ref="AD1347:AD1410" si="43">IF(AC1347="-","Never Contacted","Contacted")</f>
        <v>Never Contacted</v>
      </c>
      <c r="AE1347">
        <v>0</v>
      </c>
      <c r="AF1347" t="s">
        <v>52</v>
      </c>
      <c r="AG1347" t="b">
        <v>1</v>
      </c>
      <c r="AH1347" t="b">
        <v>1</v>
      </c>
      <c r="AI1347" t="str">
        <f ca="1">IF(OR(Table1[[#This Row],[is_active]]="FALSE",Table1[[#This Row],[Days_Since_Last_Purchase]]&gt;90),"Churned","Active")</f>
        <v>Churned</v>
      </c>
    </row>
    <row r="1348" spans="1:35" x14ac:dyDescent="0.25">
      <c r="A1348" t="s">
        <v>1412</v>
      </c>
      <c r="B1348" s="1">
        <v>43968</v>
      </c>
      <c r="C1348" t="str">
        <f>TEXT(Table1[[#This Row],[signup_date]],"yyyy")</f>
        <v>2020</v>
      </c>
      <c r="D1348" t="str">
        <f>TEXT(Table1[[#This Row],[signup_date]],"mmm")</f>
        <v>May</v>
      </c>
      <c r="E1348" s="3">
        <v>45436</v>
      </c>
      <c r="F1348" s="3">
        <v>45762</v>
      </c>
      <c r="G1348" s="3" t="str">
        <f>TEXT(Table1[[#This Row],[last_purchase_date]],"yyyy")</f>
        <v>2025</v>
      </c>
      <c r="H1348" s="2">
        <f ca="1">IFERROR(TODAY()-Table1[[#This Row],[signup_date]]," - ")</f>
        <v>2012</v>
      </c>
      <c r="I1348" s="2">
        <f ca="1">IFERROR(TODAY()-Table1[[#This Row],[last_purchase_date]]," - ")</f>
        <v>218</v>
      </c>
      <c r="J1348" s="2">
        <f ca="1">IFERROR(1/Table1[[#This Row],[Days_Since_Last_Purchase]],0)</f>
        <v>4.5871559633027525E-3</v>
      </c>
      <c r="K1348" s="3" t="str">
        <f t="shared" si="42"/>
        <v>Has Purchased</v>
      </c>
      <c r="L1348">
        <v>1</v>
      </c>
      <c r="M1348">
        <v>147.13999999999999</v>
      </c>
      <c r="N1348">
        <v>147.13999999999999</v>
      </c>
      <c r="O1348">
        <v>3.84</v>
      </c>
      <c r="P1348" t="s">
        <v>31</v>
      </c>
      <c r="Q1348" t="s">
        <v>41</v>
      </c>
      <c r="R1348" t="s">
        <v>48</v>
      </c>
      <c r="S1348">
        <v>59</v>
      </c>
      <c r="T1348" t="s">
        <v>34</v>
      </c>
      <c r="U1348" t="s">
        <v>82</v>
      </c>
      <c r="V1348" t="s">
        <v>63</v>
      </c>
      <c r="W1348" t="s">
        <v>85</v>
      </c>
      <c r="X1348">
        <v>1</v>
      </c>
      <c r="Y1348">
        <v>0</v>
      </c>
      <c r="Z1348">
        <v>0</v>
      </c>
      <c r="AA1348">
        <v>0</v>
      </c>
      <c r="AB1348">
        <v>0</v>
      </c>
      <c r="AC1348" s="3">
        <v>45499</v>
      </c>
      <c r="AD1348" s="2" t="str">
        <f t="shared" si="43"/>
        <v>Contacted</v>
      </c>
      <c r="AE1348">
        <v>0</v>
      </c>
      <c r="AF1348" t="s">
        <v>38</v>
      </c>
      <c r="AG1348" t="b">
        <v>1</v>
      </c>
      <c r="AH1348" t="b">
        <v>1</v>
      </c>
      <c r="AI1348" t="str">
        <f ca="1">IF(OR(Table1[[#This Row],[is_active]]="FALSE",Table1[[#This Row],[Days_Since_Last_Purchase]]&gt;90),"Churned","Active")</f>
        <v>Churned</v>
      </c>
    </row>
    <row r="1349" spans="1:35" x14ac:dyDescent="0.25">
      <c r="A1349" t="s">
        <v>1413</v>
      </c>
      <c r="B1349" s="1">
        <v>44256</v>
      </c>
      <c r="C1349" t="str">
        <f>TEXT(Table1[[#This Row],[signup_date]],"yyyy")</f>
        <v>2021</v>
      </c>
      <c r="D1349" t="str">
        <f>TEXT(Table1[[#This Row],[signup_date]],"mmm")</f>
        <v>Mar</v>
      </c>
      <c r="E1349" s="3">
        <v>45254</v>
      </c>
      <c r="F1349" s="3">
        <v>45835</v>
      </c>
      <c r="G1349" s="3" t="str">
        <f>TEXT(Table1[[#This Row],[last_purchase_date]],"yyyy")</f>
        <v>2025</v>
      </c>
      <c r="H1349" s="2">
        <f ca="1">IFERROR(TODAY()-Table1[[#This Row],[signup_date]]," - ")</f>
        <v>1724</v>
      </c>
      <c r="I1349" s="2">
        <f ca="1">IFERROR(TODAY()-Table1[[#This Row],[last_purchase_date]]," - ")</f>
        <v>145</v>
      </c>
      <c r="J1349" s="2">
        <f ca="1">IFERROR(1/Table1[[#This Row],[Days_Since_Last_Purchase]],0)</f>
        <v>6.8965517241379309E-3</v>
      </c>
      <c r="K1349" s="3" t="str">
        <f t="shared" si="42"/>
        <v>Has Purchased</v>
      </c>
      <c r="L1349">
        <v>1</v>
      </c>
      <c r="M1349">
        <v>17.72</v>
      </c>
      <c r="N1349">
        <v>17.72</v>
      </c>
      <c r="O1349">
        <v>22.53</v>
      </c>
      <c r="P1349" t="s">
        <v>59</v>
      </c>
      <c r="Q1349" t="s">
        <v>60</v>
      </c>
      <c r="R1349" t="s">
        <v>42</v>
      </c>
      <c r="S1349">
        <v>20</v>
      </c>
      <c r="T1349" t="s">
        <v>70</v>
      </c>
      <c r="U1349" t="s">
        <v>43</v>
      </c>
      <c r="V1349" t="s">
        <v>67</v>
      </c>
      <c r="W1349" t="s">
        <v>51</v>
      </c>
      <c r="X1349">
        <v>0</v>
      </c>
      <c r="Y1349">
        <v>0</v>
      </c>
      <c r="Z1349">
        <v>0</v>
      </c>
      <c r="AA1349">
        <v>0</v>
      </c>
      <c r="AB1349">
        <v>0</v>
      </c>
      <c r="AC1349" s="3">
        <v>45296</v>
      </c>
      <c r="AD1349" s="2" t="str">
        <f t="shared" si="43"/>
        <v>Contacted</v>
      </c>
      <c r="AE1349">
        <v>7</v>
      </c>
      <c r="AF1349" t="s">
        <v>38</v>
      </c>
      <c r="AG1349" t="b">
        <v>1</v>
      </c>
      <c r="AH1349" t="b">
        <v>0</v>
      </c>
      <c r="AI1349" t="str">
        <f ca="1">IF(OR(Table1[[#This Row],[is_active]]="FALSE",Table1[[#This Row],[Days_Since_Last_Purchase]]&gt;90),"Churned","Active")</f>
        <v>Churned</v>
      </c>
    </row>
    <row r="1350" spans="1:35" x14ac:dyDescent="0.25">
      <c r="A1350" t="s">
        <v>1414</v>
      </c>
      <c r="B1350" s="1">
        <v>44586</v>
      </c>
      <c r="C1350" t="str">
        <f>TEXT(Table1[[#This Row],[signup_date]],"yyyy")</f>
        <v>2022</v>
      </c>
      <c r="D1350" t="str">
        <f>TEXT(Table1[[#This Row],[signup_date]],"mmm")</f>
        <v>Jan</v>
      </c>
      <c r="E1350" s="3">
        <v>45442</v>
      </c>
      <c r="F1350" s="3">
        <v>45481</v>
      </c>
      <c r="G1350" s="3" t="str">
        <f>TEXT(Table1[[#This Row],[last_purchase_date]],"yyyy")</f>
        <v>2024</v>
      </c>
      <c r="H1350" s="2">
        <f ca="1">IFERROR(TODAY()-Table1[[#This Row],[signup_date]]," - ")</f>
        <v>1394</v>
      </c>
      <c r="I1350" s="2">
        <f ca="1">IFERROR(TODAY()-Table1[[#This Row],[last_purchase_date]]," - ")</f>
        <v>499</v>
      </c>
      <c r="J1350" s="2">
        <f ca="1">IFERROR(1/Table1[[#This Row],[Days_Since_Last_Purchase]],0)</f>
        <v>2.004008016032064E-3</v>
      </c>
      <c r="K1350" s="3" t="str">
        <f t="shared" si="42"/>
        <v>Has Purchased</v>
      </c>
      <c r="L1350">
        <v>3</v>
      </c>
      <c r="M1350">
        <v>236.09</v>
      </c>
      <c r="N1350">
        <v>78.7</v>
      </c>
      <c r="O1350">
        <v>97.82</v>
      </c>
      <c r="P1350" t="s">
        <v>47</v>
      </c>
      <c r="Q1350" t="s">
        <v>62</v>
      </c>
      <c r="R1350" t="s">
        <v>48</v>
      </c>
      <c r="S1350">
        <v>32</v>
      </c>
      <c r="T1350" t="s">
        <v>34</v>
      </c>
      <c r="U1350" t="s">
        <v>50</v>
      </c>
      <c r="V1350" t="s">
        <v>67</v>
      </c>
      <c r="W1350" t="s">
        <v>96</v>
      </c>
      <c r="X1350">
        <v>0</v>
      </c>
      <c r="Y1350">
        <v>0</v>
      </c>
      <c r="Z1350">
        <v>0</v>
      </c>
      <c r="AA1350">
        <v>0</v>
      </c>
      <c r="AB1350">
        <v>1</v>
      </c>
      <c r="AC1350" s="3">
        <v>44673</v>
      </c>
      <c r="AD1350" s="2" t="str">
        <f t="shared" si="43"/>
        <v>Contacted</v>
      </c>
      <c r="AE1350">
        <v>10</v>
      </c>
      <c r="AF1350" t="s">
        <v>38</v>
      </c>
      <c r="AG1350" t="b">
        <v>1</v>
      </c>
      <c r="AH1350" t="b">
        <v>1</v>
      </c>
      <c r="AI1350" t="str">
        <f ca="1">IF(OR(Table1[[#This Row],[is_active]]="FALSE",Table1[[#This Row],[Days_Since_Last_Purchase]]&gt;90),"Churned","Active")</f>
        <v>Churned</v>
      </c>
    </row>
    <row r="1351" spans="1:35" x14ac:dyDescent="0.25">
      <c r="A1351" t="s">
        <v>1415</v>
      </c>
      <c r="B1351" s="1">
        <v>44325</v>
      </c>
      <c r="C1351" t="str">
        <f>TEXT(Table1[[#This Row],[signup_date]],"yyyy")</f>
        <v>2021</v>
      </c>
      <c r="D1351" t="str">
        <f>TEXT(Table1[[#This Row],[signup_date]],"mmm")</f>
        <v>May</v>
      </c>
      <c r="E1351" s="3">
        <v>45009</v>
      </c>
      <c r="F1351" s="3">
        <v>45533</v>
      </c>
      <c r="G1351" s="3" t="str">
        <f>TEXT(Table1[[#This Row],[last_purchase_date]],"yyyy")</f>
        <v>2024</v>
      </c>
      <c r="H1351" s="2">
        <f ca="1">IFERROR(TODAY()-Table1[[#This Row],[signup_date]]," - ")</f>
        <v>1655</v>
      </c>
      <c r="I1351" s="2">
        <f ca="1">IFERROR(TODAY()-Table1[[#This Row],[last_purchase_date]]," - ")</f>
        <v>447</v>
      </c>
      <c r="J1351" s="2">
        <f ca="1">IFERROR(1/Table1[[#This Row],[Days_Since_Last_Purchase]],0)</f>
        <v>2.2371364653243847E-3</v>
      </c>
      <c r="K1351" s="3" t="str">
        <f t="shared" si="42"/>
        <v>Has Purchased</v>
      </c>
      <c r="L1351">
        <v>6</v>
      </c>
      <c r="M1351">
        <v>227.76</v>
      </c>
      <c r="N1351">
        <v>37.96</v>
      </c>
      <c r="O1351">
        <v>30.04</v>
      </c>
      <c r="P1351" t="s">
        <v>65</v>
      </c>
      <c r="Q1351" t="s">
        <v>54</v>
      </c>
      <c r="R1351" t="s">
        <v>42</v>
      </c>
      <c r="S1351">
        <v>35</v>
      </c>
      <c r="T1351" t="s">
        <v>34</v>
      </c>
      <c r="U1351" t="s">
        <v>66</v>
      </c>
      <c r="V1351" t="s">
        <v>67</v>
      </c>
      <c r="W1351" t="s">
        <v>57</v>
      </c>
      <c r="X1351">
        <v>0</v>
      </c>
      <c r="Y1351">
        <v>0</v>
      </c>
      <c r="Z1351">
        <v>1</v>
      </c>
      <c r="AA1351">
        <v>0</v>
      </c>
      <c r="AB1351">
        <v>4</v>
      </c>
      <c r="AC1351" s="3">
        <v>45088</v>
      </c>
      <c r="AD1351" s="2" t="str">
        <f t="shared" si="43"/>
        <v>Contacted</v>
      </c>
      <c r="AE1351">
        <v>0</v>
      </c>
      <c r="AF1351" t="s">
        <v>38</v>
      </c>
      <c r="AG1351" t="b">
        <v>1</v>
      </c>
      <c r="AH1351" t="b">
        <v>0</v>
      </c>
      <c r="AI1351" t="str">
        <f ca="1">IF(OR(Table1[[#This Row],[is_active]]="FALSE",Table1[[#This Row],[Days_Since_Last_Purchase]]&gt;90),"Churned","Active")</f>
        <v>Churned</v>
      </c>
    </row>
    <row r="1352" spans="1:35" x14ac:dyDescent="0.25">
      <c r="A1352" t="s">
        <v>1416</v>
      </c>
      <c r="B1352" s="1">
        <v>45236</v>
      </c>
      <c r="C1352" t="str">
        <f>TEXT(Table1[[#This Row],[signup_date]],"yyyy")</f>
        <v>2023</v>
      </c>
      <c r="D1352" t="str">
        <f>TEXT(Table1[[#This Row],[signup_date]],"mmm")</f>
        <v>Nov</v>
      </c>
      <c r="E1352" s="3">
        <v>45753</v>
      </c>
      <c r="F1352" s="3">
        <v>45793</v>
      </c>
      <c r="G1352" s="3" t="str">
        <f>TEXT(Table1[[#This Row],[last_purchase_date]],"yyyy")</f>
        <v>2025</v>
      </c>
      <c r="H1352" s="2">
        <f ca="1">IFERROR(TODAY()-Table1[[#This Row],[signup_date]]," - ")</f>
        <v>744</v>
      </c>
      <c r="I1352" s="2">
        <f ca="1">IFERROR(TODAY()-Table1[[#This Row],[last_purchase_date]]," - ")</f>
        <v>187</v>
      </c>
      <c r="J1352" s="2">
        <f ca="1">IFERROR(1/Table1[[#This Row],[Days_Since_Last_Purchase]],0)</f>
        <v>5.3475935828877002E-3</v>
      </c>
      <c r="K1352" s="3" t="str">
        <f t="shared" si="42"/>
        <v>Has Purchased</v>
      </c>
      <c r="L1352">
        <v>4</v>
      </c>
      <c r="M1352">
        <v>137.31</v>
      </c>
      <c r="N1352">
        <v>34.33</v>
      </c>
      <c r="O1352">
        <v>14.11</v>
      </c>
      <c r="P1352" t="s">
        <v>47</v>
      </c>
      <c r="Q1352" t="s">
        <v>60</v>
      </c>
      <c r="R1352" t="s">
        <v>48</v>
      </c>
      <c r="S1352">
        <v>17</v>
      </c>
      <c r="T1352" t="s">
        <v>49</v>
      </c>
      <c r="U1352" t="s">
        <v>90</v>
      </c>
      <c r="V1352" t="s">
        <v>67</v>
      </c>
      <c r="W1352" t="s">
        <v>57</v>
      </c>
      <c r="X1352">
        <v>0</v>
      </c>
      <c r="Y1352">
        <v>0</v>
      </c>
      <c r="Z1352">
        <v>0</v>
      </c>
      <c r="AA1352">
        <v>0</v>
      </c>
      <c r="AB1352">
        <v>0</v>
      </c>
      <c r="AC1352" s="3">
        <v>45569</v>
      </c>
      <c r="AD1352" s="2" t="str">
        <f t="shared" si="43"/>
        <v>Contacted</v>
      </c>
      <c r="AE1352">
        <v>0</v>
      </c>
      <c r="AF1352" t="s">
        <v>38</v>
      </c>
      <c r="AG1352" t="b">
        <v>0</v>
      </c>
      <c r="AH1352" t="b">
        <v>0</v>
      </c>
      <c r="AI1352" t="str">
        <f ca="1">IF(OR(Table1[[#This Row],[is_active]]="FALSE",Table1[[#This Row],[Days_Since_Last_Purchase]]&gt;90),"Churned","Active")</f>
        <v>Churned</v>
      </c>
    </row>
    <row r="1353" spans="1:35" x14ac:dyDescent="0.25">
      <c r="A1353" t="s">
        <v>1417</v>
      </c>
      <c r="B1353" s="1">
        <v>45377</v>
      </c>
      <c r="C1353" t="str">
        <f>TEXT(Table1[[#This Row],[signup_date]],"yyyy")</f>
        <v>2024</v>
      </c>
      <c r="D1353" t="str">
        <f>TEXT(Table1[[#This Row],[signup_date]],"mmm")</f>
        <v>Mar</v>
      </c>
      <c r="E1353" s="3">
        <v>45456</v>
      </c>
      <c r="F1353" s="3">
        <v>45720</v>
      </c>
      <c r="G1353" s="3" t="str">
        <f>TEXT(Table1[[#This Row],[last_purchase_date]],"yyyy")</f>
        <v>2025</v>
      </c>
      <c r="H1353" s="2">
        <f ca="1">IFERROR(TODAY()-Table1[[#This Row],[signup_date]]," - ")</f>
        <v>603</v>
      </c>
      <c r="I1353" s="2">
        <f ca="1">IFERROR(TODAY()-Table1[[#This Row],[last_purchase_date]]," - ")</f>
        <v>260</v>
      </c>
      <c r="J1353" s="2">
        <f ca="1">IFERROR(1/Table1[[#This Row],[Days_Since_Last_Purchase]],0)</f>
        <v>3.8461538461538464E-3</v>
      </c>
      <c r="K1353" s="3" t="str">
        <f t="shared" si="42"/>
        <v>Has Purchased</v>
      </c>
      <c r="L1353">
        <v>3</v>
      </c>
      <c r="M1353">
        <v>195.59</v>
      </c>
      <c r="N1353">
        <v>65.2</v>
      </c>
      <c r="O1353">
        <v>19.5</v>
      </c>
      <c r="P1353" t="s">
        <v>40</v>
      </c>
      <c r="Q1353" t="s">
        <v>62</v>
      </c>
      <c r="R1353" t="s">
        <v>48</v>
      </c>
      <c r="S1353">
        <v>28</v>
      </c>
      <c r="T1353" t="s">
        <v>70</v>
      </c>
      <c r="U1353" t="s">
        <v>43</v>
      </c>
      <c r="V1353" t="s">
        <v>35</v>
      </c>
      <c r="W1353" t="s">
        <v>51</v>
      </c>
      <c r="X1353">
        <v>0</v>
      </c>
      <c r="Y1353">
        <v>0</v>
      </c>
      <c r="Z1353">
        <v>0</v>
      </c>
      <c r="AA1353">
        <v>0</v>
      </c>
      <c r="AB1353">
        <v>1</v>
      </c>
      <c r="AC1353" s="3">
        <v>45519</v>
      </c>
      <c r="AD1353" s="2" t="str">
        <f t="shared" si="43"/>
        <v>Contacted</v>
      </c>
      <c r="AE1353">
        <v>0</v>
      </c>
      <c r="AF1353" t="s">
        <v>73</v>
      </c>
      <c r="AG1353" t="b">
        <v>1</v>
      </c>
      <c r="AH1353" t="b">
        <v>0</v>
      </c>
      <c r="AI1353" t="str">
        <f ca="1">IF(OR(Table1[[#This Row],[is_active]]="FALSE",Table1[[#This Row],[Days_Since_Last_Purchase]]&gt;90),"Churned","Active")</f>
        <v>Churned</v>
      </c>
    </row>
    <row r="1354" spans="1:35" x14ac:dyDescent="0.25">
      <c r="A1354" t="s">
        <v>1418</v>
      </c>
      <c r="B1354" s="1">
        <v>45452</v>
      </c>
      <c r="C1354" t="str">
        <f>TEXT(Table1[[#This Row],[signup_date]],"yyyy")</f>
        <v>2024</v>
      </c>
      <c r="D1354" t="str">
        <f>TEXT(Table1[[#This Row],[signup_date]],"mmm")</f>
        <v>Jun</v>
      </c>
      <c r="E1354" s="3">
        <v>45498</v>
      </c>
      <c r="F1354" s="3">
        <v>45719</v>
      </c>
      <c r="G1354" s="3" t="str">
        <f>TEXT(Table1[[#This Row],[last_purchase_date]],"yyyy")</f>
        <v>2025</v>
      </c>
      <c r="H1354" s="2">
        <f ca="1">IFERROR(TODAY()-Table1[[#This Row],[signup_date]]," - ")</f>
        <v>528</v>
      </c>
      <c r="I1354" s="2">
        <f ca="1">IFERROR(TODAY()-Table1[[#This Row],[last_purchase_date]]," - ")</f>
        <v>261</v>
      </c>
      <c r="J1354" s="2">
        <f ca="1">IFERROR(1/Table1[[#This Row],[Days_Since_Last_Purchase]],0)</f>
        <v>3.8314176245210726E-3</v>
      </c>
      <c r="K1354" s="3" t="str">
        <f t="shared" si="42"/>
        <v>Has Purchased</v>
      </c>
      <c r="L1354">
        <v>4</v>
      </c>
      <c r="M1354">
        <v>209.39</v>
      </c>
      <c r="N1354">
        <v>52.35</v>
      </c>
      <c r="O1354">
        <v>25.39</v>
      </c>
      <c r="P1354" t="s">
        <v>31</v>
      </c>
      <c r="Q1354" t="s">
        <v>76</v>
      </c>
      <c r="R1354" t="s">
        <v>48</v>
      </c>
      <c r="S1354">
        <v>17</v>
      </c>
      <c r="T1354" t="s">
        <v>49</v>
      </c>
      <c r="U1354" t="s">
        <v>55</v>
      </c>
      <c r="V1354" t="s">
        <v>44</v>
      </c>
      <c r="W1354" t="s">
        <v>100</v>
      </c>
      <c r="X1354">
        <v>0</v>
      </c>
      <c r="Y1354">
        <v>1</v>
      </c>
      <c r="Z1354">
        <v>0</v>
      </c>
      <c r="AA1354">
        <v>0</v>
      </c>
      <c r="AB1354">
        <v>1</v>
      </c>
      <c r="AC1354" s="3">
        <v>45805</v>
      </c>
      <c r="AD1354" s="2" t="str">
        <f t="shared" si="43"/>
        <v>Contacted</v>
      </c>
      <c r="AE1354">
        <v>0</v>
      </c>
      <c r="AF1354" t="s">
        <v>38</v>
      </c>
      <c r="AG1354" t="b">
        <v>1</v>
      </c>
      <c r="AH1354" t="b">
        <v>0</v>
      </c>
      <c r="AI1354" t="str">
        <f ca="1">IF(OR(Table1[[#This Row],[is_active]]="FALSE",Table1[[#This Row],[Days_Since_Last_Purchase]]&gt;90),"Churned","Active")</f>
        <v>Churned</v>
      </c>
    </row>
    <row r="1355" spans="1:35" x14ac:dyDescent="0.25">
      <c r="A1355" t="s">
        <v>1419</v>
      </c>
      <c r="B1355" s="1">
        <v>44791</v>
      </c>
      <c r="C1355" t="str">
        <f>TEXT(Table1[[#This Row],[signup_date]],"yyyy")</f>
        <v>2022</v>
      </c>
      <c r="D1355" t="str">
        <f>TEXT(Table1[[#This Row],[signup_date]],"mmm")</f>
        <v>Aug</v>
      </c>
      <c r="E1355" s="3">
        <v>45945</v>
      </c>
      <c r="F1355" s="3">
        <v>45945</v>
      </c>
      <c r="G1355" s="3" t="str">
        <f>TEXT(Table1[[#This Row],[last_purchase_date]],"yyyy")</f>
        <v>2025</v>
      </c>
      <c r="H1355" s="2">
        <f ca="1">IFERROR(TODAY()-Table1[[#This Row],[signup_date]]," - ")</f>
        <v>1189</v>
      </c>
      <c r="I1355" s="2">
        <f ca="1">IFERROR(TODAY()-Table1[[#This Row],[last_purchase_date]]," - ")</f>
        <v>35</v>
      </c>
      <c r="J1355" s="2">
        <f ca="1">IFERROR(1/Table1[[#This Row],[Days_Since_Last_Purchase]],0)</f>
        <v>2.8571428571428571E-2</v>
      </c>
      <c r="K1355" s="3" t="str">
        <f t="shared" si="42"/>
        <v>Has Purchased</v>
      </c>
      <c r="L1355">
        <v>3</v>
      </c>
      <c r="M1355">
        <v>55.37</v>
      </c>
      <c r="N1355">
        <v>18.46</v>
      </c>
      <c r="O1355">
        <v>29.12</v>
      </c>
      <c r="P1355" t="s">
        <v>40</v>
      </c>
      <c r="Q1355" t="s">
        <v>32</v>
      </c>
      <c r="R1355" t="s">
        <v>33</v>
      </c>
      <c r="S1355">
        <v>31</v>
      </c>
      <c r="T1355" t="s">
        <v>34</v>
      </c>
      <c r="U1355" t="s">
        <v>90</v>
      </c>
      <c r="V1355" t="s">
        <v>56</v>
      </c>
      <c r="W1355" t="s">
        <v>72</v>
      </c>
      <c r="X1355">
        <v>0</v>
      </c>
      <c r="Y1355">
        <v>0</v>
      </c>
      <c r="Z1355">
        <v>0</v>
      </c>
      <c r="AA1355">
        <v>0</v>
      </c>
      <c r="AB1355">
        <v>0</v>
      </c>
      <c r="AC1355" s="3">
        <v>45629</v>
      </c>
      <c r="AD1355" s="2" t="str">
        <f t="shared" si="43"/>
        <v>Contacted</v>
      </c>
      <c r="AE1355">
        <v>1</v>
      </c>
      <c r="AF1355" t="s">
        <v>73</v>
      </c>
      <c r="AG1355" t="b">
        <v>0</v>
      </c>
      <c r="AH1355" t="b">
        <v>0</v>
      </c>
      <c r="AI1355" t="str">
        <f ca="1">IF(OR(Table1[[#This Row],[is_active]]="FALSE",Table1[[#This Row],[Days_Since_Last_Purchase]]&gt;90),"Churned","Active")</f>
        <v>Active</v>
      </c>
    </row>
    <row r="1356" spans="1:35" x14ac:dyDescent="0.25">
      <c r="A1356" t="s">
        <v>1420</v>
      </c>
      <c r="B1356" s="1">
        <v>44385</v>
      </c>
      <c r="C1356" t="str">
        <f>TEXT(Table1[[#This Row],[signup_date]],"yyyy")</f>
        <v>2021</v>
      </c>
      <c r="D1356" t="str">
        <f>TEXT(Table1[[#This Row],[signup_date]],"mmm")</f>
        <v>Jul</v>
      </c>
      <c r="E1356" s="3">
        <v>45190</v>
      </c>
      <c r="F1356" s="3">
        <v>45661</v>
      </c>
      <c r="G1356" s="3" t="str">
        <f>TEXT(Table1[[#This Row],[last_purchase_date]],"yyyy")</f>
        <v>2025</v>
      </c>
      <c r="H1356" s="2">
        <f ca="1">IFERROR(TODAY()-Table1[[#This Row],[signup_date]]," - ")</f>
        <v>1595</v>
      </c>
      <c r="I1356" s="2">
        <f ca="1">IFERROR(TODAY()-Table1[[#This Row],[last_purchase_date]]," - ")</f>
        <v>319</v>
      </c>
      <c r="J1356" s="2">
        <f ca="1">IFERROR(1/Table1[[#This Row],[Days_Since_Last_Purchase]],0)</f>
        <v>3.134796238244514E-3</v>
      </c>
      <c r="K1356" s="3" t="str">
        <f t="shared" si="42"/>
        <v>Has Purchased</v>
      </c>
      <c r="L1356">
        <v>6</v>
      </c>
      <c r="M1356">
        <v>232.23</v>
      </c>
      <c r="N1356">
        <v>38.71</v>
      </c>
      <c r="O1356">
        <v>30.5</v>
      </c>
      <c r="P1356" t="s">
        <v>40</v>
      </c>
      <c r="Q1356" t="s">
        <v>88</v>
      </c>
      <c r="R1356" t="s">
        <v>48</v>
      </c>
      <c r="S1356">
        <v>23</v>
      </c>
      <c r="T1356" t="s">
        <v>70</v>
      </c>
      <c r="U1356" t="s">
        <v>50</v>
      </c>
      <c r="V1356" t="s">
        <v>56</v>
      </c>
      <c r="W1356" t="s">
        <v>57</v>
      </c>
      <c r="X1356">
        <v>1</v>
      </c>
      <c r="Y1356">
        <v>0</v>
      </c>
      <c r="Z1356">
        <v>0</v>
      </c>
      <c r="AA1356">
        <v>1</v>
      </c>
      <c r="AB1356">
        <v>2</v>
      </c>
      <c r="AC1356" s="3">
        <v>44508</v>
      </c>
      <c r="AD1356" s="2" t="str">
        <f t="shared" si="43"/>
        <v>Contacted</v>
      </c>
      <c r="AE1356">
        <v>0</v>
      </c>
      <c r="AF1356" t="s">
        <v>52</v>
      </c>
      <c r="AG1356" t="b">
        <v>1</v>
      </c>
      <c r="AH1356" t="b">
        <v>0</v>
      </c>
      <c r="AI1356" t="str">
        <f ca="1">IF(OR(Table1[[#This Row],[is_active]]="FALSE",Table1[[#This Row],[Days_Since_Last_Purchase]]&gt;90),"Churned","Active")</f>
        <v>Churned</v>
      </c>
    </row>
    <row r="1357" spans="1:35" x14ac:dyDescent="0.25">
      <c r="A1357" t="s">
        <v>1421</v>
      </c>
      <c r="B1357" s="1">
        <v>44021</v>
      </c>
      <c r="C1357" t="str">
        <f>TEXT(Table1[[#This Row],[signup_date]],"yyyy")</f>
        <v>2020</v>
      </c>
      <c r="D1357" t="str">
        <f>TEXT(Table1[[#This Row],[signup_date]],"mmm")</f>
        <v>Jul</v>
      </c>
      <c r="E1357" s="3">
        <v>45211</v>
      </c>
      <c r="F1357" s="3">
        <v>45653</v>
      </c>
      <c r="G1357" s="3" t="str">
        <f>TEXT(Table1[[#This Row],[last_purchase_date]],"yyyy")</f>
        <v>2024</v>
      </c>
      <c r="H1357" s="2">
        <f ca="1">IFERROR(TODAY()-Table1[[#This Row],[signup_date]]," - ")</f>
        <v>1959</v>
      </c>
      <c r="I1357" s="2">
        <f ca="1">IFERROR(TODAY()-Table1[[#This Row],[last_purchase_date]]," - ")</f>
        <v>327</v>
      </c>
      <c r="J1357" s="2">
        <f ca="1">IFERROR(1/Table1[[#This Row],[Days_Since_Last_Purchase]],0)</f>
        <v>3.0581039755351682E-3</v>
      </c>
      <c r="K1357" s="3" t="str">
        <f t="shared" si="42"/>
        <v>Has Purchased</v>
      </c>
      <c r="L1357">
        <v>2</v>
      </c>
      <c r="M1357">
        <v>144.83000000000001</v>
      </c>
      <c r="N1357">
        <v>72.42</v>
      </c>
      <c r="O1357">
        <v>101.91</v>
      </c>
      <c r="P1357" t="s">
        <v>31</v>
      </c>
      <c r="Q1357" t="s">
        <v>69</v>
      </c>
      <c r="R1357" t="s">
        <v>48</v>
      </c>
      <c r="S1357">
        <v>16</v>
      </c>
      <c r="T1357" t="s">
        <v>49</v>
      </c>
      <c r="U1357" t="s">
        <v>43</v>
      </c>
      <c r="V1357" t="s">
        <v>67</v>
      </c>
      <c r="W1357" t="s">
        <v>100</v>
      </c>
      <c r="X1357">
        <v>0</v>
      </c>
      <c r="Y1357">
        <v>0</v>
      </c>
      <c r="Z1357">
        <v>1</v>
      </c>
      <c r="AA1357">
        <v>0</v>
      </c>
      <c r="AB1357">
        <v>1</v>
      </c>
      <c r="AC1357" s="3">
        <v>44528</v>
      </c>
      <c r="AD1357" s="2" t="str">
        <f t="shared" si="43"/>
        <v>Contacted</v>
      </c>
      <c r="AE1357">
        <v>0</v>
      </c>
      <c r="AF1357" t="s">
        <v>73</v>
      </c>
      <c r="AG1357" t="b">
        <v>0</v>
      </c>
      <c r="AH1357" t="b">
        <v>1</v>
      </c>
      <c r="AI1357" t="str">
        <f ca="1">IF(OR(Table1[[#This Row],[is_active]]="FALSE",Table1[[#This Row],[Days_Since_Last_Purchase]]&gt;90),"Churned","Active")</f>
        <v>Churned</v>
      </c>
    </row>
    <row r="1358" spans="1:35" x14ac:dyDescent="0.25">
      <c r="A1358" t="s">
        <v>1422</v>
      </c>
      <c r="B1358" s="1">
        <v>45376</v>
      </c>
      <c r="C1358" t="str">
        <f>TEXT(Table1[[#This Row],[signup_date]],"yyyy")</f>
        <v>2024</v>
      </c>
      <c r="D1358" t="str">
        <f>TEXT(Table1[[#This Row],[signup_date]],"mmm")</f>
        <v>Mar</v>
      </c>
      <c r="E1358" s="3">
        <v>45727</v>
      </c>
      <c r="F1358" s="3">
        <v>45738</v>
      </c>
      <c r="G1358" s="3" t="str">
        <f>TEXT(Table1[[#This Row],[last_purchase_date]],"yyyy")</f>
        <v>2025</v>
      </c>
      <c r="H1358" s="2">
        <f ca="1">IFERROR(TODAY()-Table1[[#This Row],[signup_date]]," - ")</f>
        <v>604</v>
      </c>
      <c r="I1358" s="2">
        <f ca="1">IFERROR(TODAY()-Table1[[#This Row],[last_purchase_date]]," - ")</f>
        <v>242</v>
      </c>
      <c r="J1358" s="2">
        <f ca="1">IFERROR(1/Table1[[#This Row],[Days_Since_Last_Purchase]],0)</f>
        <v>4.1322314049586778E-3</v>
      </c>
      <c r="K1358" s="3" t="str">
        <f t="shared" si="42"/>
        <v>Has Purchased</v>
      </c>
      <c r="L1358">
        <v>5</v>
      </c>
      <c r="M1358">
        <v>487.62</v>
      </c>
      <c r="N1358">
        <v>97.52</v>
      </c>
      <c r="O1358">
        <v>102.31</v>
      </c>
      <c r="P1358" t="s">
        <v>47</v>
      </c>
      <c r="Q1358" t="s">
        <v>32</v>
      </c>
      <c r="R1358" t="s">
        <v>48</v>
      </c>
      <c r="S1358">
        <v>16</v>
      </c>
      <c r="T1358" t="s">
        <v>49</v>
      </c>
      <c r="U1358" t="s">
        <v>43</v>
      </c>
      <c r="V1358" t="s">
        <v>67</v>
      </c>
      <c r="W1358" t="s">
        <v>36</v>
      </c>
      <c r="X1358">
        <v>0</v>
      </c>
      <c r="Y1358">
        <v>0</v>
      </c>
      <c r="Z1358">
        <v>0</v>
      </c>
      <c r="AA1358">
        <v>0</v>
      </c>
      <c r="AB1358">
        <v>2</v>
      </c>
      <c r="AC1358" s="3">
        <v>45883</v>
      </c>
      <c r="AD1358" s="2" t="str">
        <f t="shared" si="43"/>
        <v>Contacted</v>
      </c>
      <c r="AE1358">
        <v>0</v>
      </c>
      <c r="AF1358" t="s">
        <v>38</v>
      </c>
      <c r="AG1358" t="b">
        <v>1</v>
      </c>
      <c r="AH1358" t="b">
        <v>0</v>
      </c>
      <c r="AI1358" t="str">
        <f ca="1">IF(OR(Table1[[#This Row],[is_active]]="FALSE",Table1[[#This Row],[Days_Since_Last_Purchase]]&gt;90),"Churned","Active")</f>
        <v>Churned</v>
      </c>
    </row>
    <row r="1359" spans="1:35" x14ac:dyDescent="0.25">
      <c r="A1359" t="s">
        <v>1423</v>
      </c>
      <c r="B1359" s="1">
        <v>45344</v>
      </c>
      <c r="C1359" t="str">
        <f>TEXT(Table1[[#This Row],[signup_date]],"yyyy")</f>
        <v>2024</v>
      </c>
      <c r="D1359" t="str">
        <f>TEXT(Table1[[#This Row],[signup_date]],"mmm")</f>
        <v>Feb</v>
      </c>
      <c r="E1359" s="3">
        <v>45825</v>
      </c>
      <c r="F1359" s="3">
        <v>45832</v>
      </c>
      <c r="G1359" s="3" t="str">
        <f>TEXT(Table1[[#This Row],[last_purchase_date]],"yyyy")</f>
        <v>2025</v>
      </c>
      <c r="H1359" s="2">
        <f ca="1">IFERROR(TODAY()-Table1[[#This Row],[signup_date]]," - ")</f>
        <v>636</v>
      </c>
      <c r="I1359" s="2">
        <f ca="1">IFERROR(TODAY()-Table1[[#This Row],[last_purchase_date]]," - ")</f>
        <v>148</v>
      </c>
      <c r="J1359" s="2">
        <f ca="1">IFERROR(1/Table1[[#This Row],[Days_Since_Last_Purchase]],0)</f>
        <v>6.7567567567567571E-3</v>
      </c>
      <c r="K1359" s="3" t="str">
        <f t="shared" si="42"/>
        <v>Has Purchased</v>
      </c>
      <c r="L1359">
        <v>1</v>
      </c>
      <c r="M1359">
        <v>71.28</v>
      </c>
      <c r="N1359">
        <v>71.28</v>
      </c>
      <c r="O1359">
        <v>56.9</v>
      </c>
      <c r="P1359" t="s">
        <v>65</v>
      </c>
      <c r="Q1359" t="s">
        <v>104</v>
      </c>
      <c r="R1359" t="s">
        <v>42</v>
      </c>
      <c r="S1359">
        <v>42</v>
      </c>
      <c r="T1359" t="s">
        <v>34</v>
      </c>
      <c r="U1359" t="s">
        <v>66</v>
      </c>
      <c r="V1359" t="s">
        <v>44</v>
      </c>
      <c r="W1359" t="s">
        <v>96</v>
      </c>
      <c r="X1359">
        <v>0</v>
      </c>
      <c r="Y1359">
        <v>1</v>
      </c>
      <c r="Z1359">
        <v>0</v>
      </c>
      <c r="AA1359">
        <v>0</v>
      </c>
      <c r="AB1359">
        <v>0</v>
      </c>
      <c r="AC1359" s="3">
        <v>45752</v>
      </c>
      <c r="AD1359" s="2" t="str">
        <f t="shared" si="43"/>
        <v>Contacted</v>
      </c>
      <c r="AE1359">
        <v>3</v>
      </c>
      <c r="AF1359" t="s">
        <v>38</v>
      </c>
      <c r="AG1359" t="b">
        <v>1</v>
      </c>
      <c r="AH1359" t="b">
        <v>1</v>
      </c>
      <c r="AI1359" t="str">
        <f ca="1">IF(OR(Table1[[#This Row],[is_active]]="FALSE",Table1[[#This Row],[Days_Since_Last_Purchase]]&gt;90),"Churned","Active")</f>
        <v>Churned</v>
      </c>
    </row>
    <row r="1360" spans="1:35" x14ac:dyDescent="0.25">
      <c r="A1360" t="s">
        <v>1424</v>
      </c>
      <c r="B1360" s="1">
        <v>45174</v>
      </c>
      <c r="C1360" t="str">
        <f>TEXT(Table1[[#This Row],[signup_date]],"yyyy")</f>
        <v>2023</v>
      </c>
      <c r="D1360" t="str">
        <f>TEXT(Table1[[#This Row],[signup_date]],"mmm")</f>
        <v>Sep</v>
      </c>
      <c r="E1360" s="3">
        <v>45360</v>
      </c>
      <c r="F1360" s="3">
        <v>45687</v>
      </c>
      <c r="G1360" s="3" t="str">
        <f>TEXT(Table1[[#This Row],[last_purchase_date]],"yyyy")</f>
        <v>2025</v>
      </c>
      <c r="H1360" s="2">
        <f ca="1">IFERROR(TODAY()-Table1[[#This Row],[signup_date]]," - ")</f>
        <v>806</v>
      </c>
      <c r="I1360" s="2">
        <f ca="1">IFERROR(TODAY()-Table1[[#This Row],[last_purchase_date]]," - ")</f>
        <v>293</v>
      </c>
      <c r="J1360" s="2">
        <f ca="1">IFERROR(1/Table1[[#This Row],[Days_Since_Last_Purchase]],0)</f>
        <v>3.4129692832764505E-3</v>
      </c>
      <c r="K1360" s="3" t="str">
        <f t="shared" si="42"/>
        <v>Has Purchased</v>
      </c>
      <c r="L1360">
        <v>5</v>
      </c>
      <c r="M1360">
        <v>402.19</v>
      </c>
      <c r="N1360">
        <v>80.44</v>
      </c>
      <c r="O1360">
        <v>63.34</v>
      </c>
      <c r="P1360" t="s">
        <v>59</v>
      </c>
      <c r="Q1360" t="s">
        <v>62</v>
      </c>
      <c r="R1360" t="s">
        <v>48</v>
      </c>
      <c r="S1360">
        <v>38</v>
      </c>
      <c r="T1360" t="s">
        <v>34</v>
      </c>
      <c r="U1360" t="s">
        <v>66</v>
      </c>
      <c r="V1360" t="s">
        <v>67</v>
      </c>
      <c r="W1360" t="s">
        <v>85</v>
      </c>
      <c r="X1360">
        <v>1</v>
      </c>
      <c r="Y1360">
        <v>0</v>
      </c>
      <c r="Z1360">
        <v>0</v>
      </c>
      <c r="AA1360">
        <v>0</v>
      </c>
      <c r="AB1360">
        <v>3</v>
      </c>
      <c r="AC1360" s="2" t="s">
        <v>2542</v>
      </c>
      <c r="AD1360" s="2" t="str">
        <f t="shared" si="43"/>
        <v>Never Contacted</v>
      </c>
      <c r="AE1360">
        <v>10</v>
      </c>
      <c r="AF1360" t="s">
        <v>38</v>
      </c>
      <c r="AG1360" t="b">
        <v>1</v>
      </c>
      <c r="AH1360" t="b">
        <v>1</v>
      </c>
      <c r="AI1360" t="str">
        <f ca="1">IF(OR(Table1[[#This Row],[is_active]]="FALSE",Table1[[#This Row],[Days_Since_Last_Purchase]]&gt;90),"Churned","Active")</f>
        <v>Churned</v>
      </c>
    </row>
    <row r="1361" spans="1:35" x14ac:dyDescent="0.25">
      <c r="A1361" t="s">
        <v>1425</v>
      </c>
      <c r="B1361" s="1">
        <v>44680</v>
      </c>
      <c r="C1361" t="str">
        <f>TEXT(Table1[[#This Row],[signup_date]],"yyyy")</f>
        <v>2022</v>
      </c>
      <c r="D1361" t="str">
        <f>TEXT(Table1[[#This Row],[signup_date]],"mmm")</f>
        <v>Apr</v>
      </c>
      <c r="E1361" s="3">
        <v>45031</v>
      </c>
      <c r="F1361" s="3">
        <v>45906</v>
      </c>
      <c r="G1361" s="3" t="str">
        <f>TEXT(Table1[[#This Row],[last_purchase_date]],"yyyy")</f>
        <v>2025</v>
      </c>
      <c r="H1361" s="2">
        <f ca="1">IFERROR(TODAY()-Table1[[#This Row],[signup_date]]," - ")</f>
        <v>1300</v>
      </c>
      <c r="I1361" s="2">
        <f ca="1">IFERROR(TODAY()-Table1[[#This Row],[last_purchase_date]]," - ")</f>
        <v>74</v>
      </c>
      <c r="J1361" s="2">
        <f ca="1">IFERROR(1/Table1[[#This Row],[Days_Since_Last_Purchase]],0)</f>
        <v>1.3513513513513514E-2</v>
      </c>
      <c r="K1361" s="3" t="str">
        <f t="shared" si="42"/>
        <v>Has Purchased</v>
      </c>
      <c r="L1361">
        <v>3</v>
      </c>
      <c r="M1361">
        <v>25.99</v>
      </c>
      <c r="N1361">
        <v>8.66</v>
      </c>
      <c r="O1361">
        <v>10.72</v>
      </c>
      <c r="P1361" t="s">
        <v>87</v>
      </c>
      <c r="Q1361" t="s">
        <v>62</v>
      </c>
      <c r="R1361" t="s">
        <v>48</v>
      </c>
      <c r="S1361">
        <v>47</v>
      </c>
      <c r="T1361" t="s">
        <v>34</v>
      </c>
      <c r="U1361" t="s">
        <v>43</v>
      </c>
      <c r="V1361" t="s">
        <v>67</v>
      </c>
      <c r="W1361" t="s">
        <v>96</v>
      </c>
      <c r="X1361">
        <v>0</v>
      </c>
      <c r="Y1361">
        <v>0</v>
      </c>
      <c r="Z1361">
        <v>0</v>
      </c>
      <c r="AA1361">
        <v>0</v>
      </c>
      <c r="AB1361">
        <v>1</v>
      </c>
      <c r="AC1361" s="3">
        <v>44850</v>
      </c>
      <c r="AD1361" s="2" t="str">
        <f t="shared" si="43"/>
        <v>Contacted</v>
      </c>
      <c r="AE1361">
        <v>0</v>
      </c>
      <c r="AF1361" t="s">
        <v>38</v>
      </c>
      <c r="AG1361" t="b">
        <v>0</v>
      </c>
      <c r="AH1361" t="b">
        <v>0</v>
      </c>
      <c r="AI1361" t="str">
        <f ca="1">IF(OR(Table1[[#This Row],[is_active]]="FALSE",Table1[[#This Row],[Days_Since_Last_Purchase]]&gt;90),"Churned","Active")</f>
        <v>Active</v>
      </c>
    </row>
    <row r="1362" spans="1:35" x14ac:dyDescent="0.25">
      <c r="A1362" t="s">
        <v>1426</v>
      </c>
      <c r="B1362" s="1">
        <v>44794</v>
      </c>
      <c r="C1362" t="str">
        <f>TEXT(Table1[[#This Row],[signup_date]],"yyyy")</f>
        <v>2022</v>
      </c>
      <c r="D1362" t="str">
        <f>TEXT(Table1[[#This Row],[signup_date]],"mmm")</f>
        <v>Aug</v>
      </c>
      <c r="E1362" s="3">
        <v>45162</v>
      </c>
      <c r="F1362" s="3">
        <v>45800</v>
      </c>
      <c r="G1362" s="3" t="str">
        <f>TEXT(Table1[[#This Row],[last_purchase_date]],"yyyy")</f>
        <v>2025</v>
      </c>
      <c r="H1362" s="2">
        <f ca="1">IFERROR(TODAY()-Table1[[#This Row],[signup_date]]," - ")</f>
        <v>1186</v>
      </c>
      <c r="I1362" s="2">
        <f ca="1">IFERROR(TODAY()-Table1[[#This Row],[last_purchase_date]]," - ")</f>
        <v>180</v>
      </c>
      <c r="J1362" s="2">
        <f ca="1">IFERROR(1/Table1[[#This Row],[Days_Since_Last_Purchase]],0)</f>
        <v>5.5555555555555558E-3</v>
      </c>
      <c r="K1362" s="3" t="str">
        <f t="shared" si="42"/>
        <v>Has Purchased</v>
      </c>
      <c r="L1362">
        <v>2</v>
      </c>
      <c r="M1362">
        <v>162.22</v>
      </c>
      <c r="N1362">
        <v>81.11</v>
      </c>
      <c r="O1362">
        <v>115.93</v>
      </c>
      <c r="P1362" t="s">
        <v>65</v>
      </c>
      <c r="Q1362" t="s">
        <v>69</v>
      </c>
      <c r="R1362" t="s">
        <v>48</v>
      </c>
      <c r="S1362">
        <v>20</v>
      </c>
      <c r="T1362" t="s">
        <v>70</v>
      </c>
      <c r="U1362" t="s">
        <v>50</v>
      </c>
      <c r="V1362" t="s">
        <v>56</v>
      </c>
      <c r="W1362" t="s">
        <v>72</v>
      </c>
      <c r="X1362">
        <v>0</v>
      </c>
      <c r="Y1362">
        <v>0</v>
      </c>
      <c r="Z1362">
        <v>0</v>
      </c>
      <c r="AA1362">
        <v>0</v>
      </c>
      <c r="AB1362">
        <v>1</v>
      </c>
      <c r="AC1362" s="3">
        <v>45697</v>
      </c>
      <c r="AD1362" s="2" t="str">
        <f t="shared" si="43"/>
        <v>Contacted</v>
      </c>
      <c r="AE1362">
        <v>0</v>
      </c>
      <c r="AF1362" t="s">
        <v>38</v>
      </c>
      <c r="AG1362" t="b">
        <v>0</v>
      </c>
      <c r="AH1362" t="b">
        <v>0</v>
      </c>
      <c r="AI1362" t="str">
        <f ca="1">IF(OR(Table1[[#This Row],[is_active]]="FALSE",Table1[[#This Row],[Days_Since_Last_Purchase]]&gt;90),"Churned","Active")</f>
        <v>Churned</v>
      </c>
    </row>
    <row r="1363" spans="1:35" x14ac:dyDescent="0.25">
      <c r="A1363" t="s">
        <v>1427</v>
      </c>
      <c r="B1363" s="1">
        <v>44449</v>
      </c>
      <c r="C1363" t="str">
        <f>TEXT(Table1[[#This Row],[signup_date]],"yyyy")</f>
        <v>2021</v>
      </c>
      <c r="D1363" t="str">
        <f>TEXT(Table1[[#This Row],[signup_date]],"mmm")</f>
        <v>Sep</v>
      </c>
      <c r="E1363" s="3">
        <v>44947</v>
      </c>
      <c r="F1363" s="3">
        <v>45802</v>
      </c>
      <c r="G1363" s="3" t="str">
        <f>TEXT(Table1[[#This Row],[last_purchase_date]],"yyyy")</f>
        <v>2025</v>
      </c>
      <c r="H1363" s="2">
        <f ca="1">IFERROR(TODAY()-Table1[[#This Row],[signup_date]]," - ")</f>
        <v>1531</v>
      </c>
      <c r="I1363" s="2">
        <f ca="1">IFERROR(TODAY()-Table1[[#This Row],[last_purchase_date]]," - ")</f>
        <v>178</v>
      </c>
      <c r="J1363" s="2">
        <f ca="1">IFERROR(1/Table1[[#This Row],[Days_Since_Last_Purchase]],0)</f>
        <v>5.6179775280898875E-3</v>
      </c>
      <c r="K1363" s="3" t="str">
        <f t="shared" si="42"/>
        <v>Has Purchased</v>
      </c>
      <c r="L1363">
        <v>6</v>
      </c>
      <c r="M1363">
        <v>515.41</v>
      </c>
      <c r="N1363">
        <v>85.9</v>
      </c>
      <c r="O1363">
        <v>141.94</v>
      </c>
      <c r="P1363" t="s">
        <v>47</v>
      </c>
      <c r="Q1363" t="s">
        <v>32</v>
      </c>
      <c r="R1363" t="s">
        <v>48</v>
      </c>
      <c r="S1363">
        <v>38</v>
      </c>
      <c r="T1363" t="s">
        <v>34</v>
      </c>
      <c r="U1363" t="s">
        <v>90</v>
      </c>
      <c r="V1363" t="s">
        <v>63</v>
      </c>
      <c r="W1363" t="s">
        <v>72</v>
      </c>
      <c r="X1363">
        <v>0</v>
      </c>
      <c r="Y1363">
        <v>0</v>
      </c>
      <c r="Z1363">
        <v>0</v>
      </c>
      <c r="AA1363">
        <v>0</v>
      </c>
      <c r="AB1363">
        <v>0</v>
      </c>
      <c r="AC1363" s="3">
        <v>44860</v>
      </c>
      <c r="AD1363" s="2" t="str">
        <f t="shared" si="43"/>
        <v>Contacted</v>
      </c>
      <c r="AE1363">
        <v>7</v>
      </c>
      <c r="AF1363" t="s">
        <v>38</v>
      </c>
      <c r="AG1363" t="b">
        <v>0</v>
      </c>
      <c r="AH1363" t="b">
        <v>1</v>
      </c>
      <c r="AI1363" t="str">
        <f ca="1">IF(OR(Table1[[#This Row],[is_active]]="FALSE",Table1[[#This Row],[Days_Since_Last_Purchase]]&gt;90),"Churned","Active")</f>
        <v>Churned</v>
      </c>
    </row>
    <row r="1364" spans="1:35" x14ac:dyDescent="0.25">
      <c r="A1364" t="s">
        <v>1428</v>
      </c>
      <c r="B1364" s="1">
        <v>44018</v>
      </c>
      <c r="C1364" t="str">
        <f>TEXT(Table1[[#This Row],[signup_date]],"yyyy")</f>
        <v>2020</v>
      </c>
      <c r="D1364" t="str">
        <f>TEXT(Table1[[#This Row],[signup_date]],"mmm")</f>
        <v>Jul</v>
      </c>
      <c r="E1364" s="3">
        <v>44308</v>
      </c>
      <c r="F1364" s="3">
        <v>44734</v>
      </c>
      <c r="G1364" s="3" t="str">
        <f>TEXT(Table1[[#This Row],[last_purchase_date]],"yyyy")</f>
        <v>2022</v>
      </c>
      <c r="H1364" s="2">
        <f ca="1">IFERROR(TODAY()-Table1[[#This Row],[signup_date]]," - ")</f>
        <v>1962</v>
      </c>
      <c r="I1364" s="2">
        <f ca="1">IFERROR(TODAY()-Table1[[#This Row],[last_purchase_date]]," - ")</f>
        <v>1246</v>
      </c>
      <c r="J1364" s="2">
        <f ca="1">IFERROR(1/Table1[[#This Row],[Days_Since_Last_Purchase]],0)</f>
        <v>8.0256821829855537E-4</v>
      </c>
      <c r="K1364" s="3" t="str">
        <f t="shared" si="42"/>
        <v>Has Purchased</v>
      </c>
      <c r="L1364">
        <v>2</v>
      </c>
      <c r="M1364">
        <v>262.58999999999997</v>
      </c>
      <c r="N1364">
        <v>131.30000000000001</v>
      </c>
      <c r="O1364">
        <v>0</v>
      </c>
      <c r="P1364" t="s">
        <v>31</v>
      </c>
      <c r="Q1364" t="s">
        <v>95</v>
      </c>
      <c r="R1364" t="s">
        <v>42</v>
      </c>
      <c r="S1364">
        <v>34</v>
      </c>
      <c r="T1364" t="s">
        <v>34</v>
      </c>
      <c r="U1364" t="s">
        <v>43</v>
      </c>
      <c r="V1364" t="s">
        <v>63</v>
      </c>
      <c r="W1364" t="s">
        <v>45</v>
      </c>
      <c r="X1364">
        <v>1</v>
      </c>
      <c r="Y1364">
        <v>0</v>
      </c>
      <c r="Z1364">
        <v>0</v>
      </c>
      <c r="AA1364">
        <v>0</v>
      </c>
      <c r="AB1364">
        <v>1</v>
      </c>
      <c r="AC1364" s="2" t="s">
        <v>2542</v>
      </c>
      <c r="AD1364" s="2" t="str">
        <f t="shared" si="43"/>
        <v>Never Contacted</v>
      </c>
      <c r="AE1364">
        <v>7</v>
      </c>
      <c r="AF1364" t="s">
        <v>52</v>
      </c>
      <c r="AG1364" t="b">
        <v>1</v>
      </c>
      <c r="AH1364" t="b">
        <v>1</v>
      </c>
      <c r="AI1364" t="str">
        <f ca="1">IF(OR(Table1[[#This Row],[is_active]]="FALSE",Table1[[#This Row],[Days_Since_Last_Purchase]]&gt;90),"Churned","Active")</f>
        <v>Churned</v>
      </c>
    </row>
    <row r="1365" spans="1:35" x14ac:dyDescent="0.25">
      <c r="A1365" t="s">
        <v>1309</v>
      </c>
      <c r="B1365" s="1">
        <v>43984</v>
      </c>
      <c r="C1365" t="str">
        <f>TEXT(Table1[[#This Row],[signup_date]],"yyyy")</f>
        <v>2020</v>
      </c>
      <c r="D1365" t="str">
        <f>TEXT(Table1[[#This Row],[signup_date]],"mmm")</f>
        <v>Jun</v>
      </c>
      <c r="E1365" s="3">
        <v>45496</v>
      </c>
      <c r="F1365" s="3">
        <v>45859</v>
      </c>
      <c r="G1365" s="3" t="str">
        <f>TEXT(Table1[[#This Row],[last_purchase_date]],"yyyy")</f>
        <v>2025</v>
      </c>
      <c r="H1365" s="2">
        <f ca="1">IFERROR(TODAY()-Table1[[#This Row],[signup_date]]," - ")</f>
        <v>1996</v>
      </c>
      <c r="I1365" s="2">
        <f ca="1">IFERROR(TODAY()-Table1[[#This Row],[last_purchase_date]]," - ")</f>
        <v>121</v>
      </c>
      <c r="J1365" s="2">
        <f ca="1">IFERROR(1/Table1[[#This Row],[Days_Since_Last_Purchase]],0)</f>
        <v>8.2644628099173556E-3</v>
      </c>
      <c r="K1365" s="3" t="str">
        <f t="shared" si="42"/>
        <v>Has Purchased</v>
      </c>
      <c r="L1365">
        <v>6</v>
      </c>
      <c r="M1365">
        <v>359.73</v>
      </c>
      <c r="N1365">
        <v>59.96</v>
      </c>
      <c r="O1365">
        <v>62.79</v>
      </c>
      <c r="P1365" t="s">
        <v>40</v>
      </c>
      <c r="Q1365" t="s">
        <v>76</v>
      </c>
      <c r="R1365" t="s">
        <v>42</v>
      </c>
      <c r="S1365">
        <v>31</v>
      </c>
      <c r="T1365" t="s">
        <v>34</v>
      </c>
      <c r="U1365" t="s">
        <v>43</v>
      </c>
      <c r="V1365" t="s">
        <v>63</v>
      </c>
      <c r="W1365" t="s">
        <v>45</v>
      </c>
      <c r="X1365">
        <v>0</v>
      </c>
      <c r="Y1365">
        <v>0</v>
      </c>
      <c r="Z1365">
        <v>0</v>
      </c>
      <c r="AA1365">
        <v>0</v>
      </c>
      <c r="AB1365">
        <v>2</v>
      </c>
      <c r="AC1365" s="3">
        <v>44940</v>
      </c>
      <c r="AD1365" s="2" t="str">
        <f t="shared" si="43"/>
        <v>Contacted</v>
      </c>
      <c r="AE1365">
        <v>0</v>
      </c>
      <c r="AF1365" t="s">
        <v>38</v>
      </c>
      <c r="AG1365" t="b">
        <v>1</v>
      </c>
      <c r="AH1365" t="b">
        <v>0</v>
      </c>
      <c r="AI1365" t="str">
        <f ca="1">IF(OR(Table1[[#This Row],[is_active]]="FALSE",Table1[[#This Row],[Days_Since_Last_Purchase]]&gt;90),"Churned","Active")</f>
        <v>Churned</v>
      </c>
    </row>
    <row r="1366" spans="1:35" x14ac:dyDescent="0.25">
      <c r="A1366" t="s">
        <v>1429</v>
      </c>
      <c r="B1366" s="1">
        <v>43885</v>
      </c>
      <c r="C1366" t="str">
        <f>TEXT(Table1[[#This Row],[signup_date]],"yyyy")</f>
        <v>2020</v>
      </c>
      <c r="D1366" t="str">
        <f>TEXT(Table1[[#This Row],[signup_date]],"mmm")</f>
        <v>Feb</v>
      </c>
      <c r="E1366" s="3">
        <v>44481</v>
      </c>
      <c r="F1366" s="3">
        <v>45050</v>
      </c>
      <c r="G1366" s="3" t="str">
        <f>TEXT(Table1[[#This Row],[last_purchase_date]],"yyyy")</f>
        <v>2023</v>
      </c>
      <c r="H1366" s="2">
        <f ca="1">IFERROR(TODAY()-Table1[[#This Row],[signup_date]]," - ")</f>
        <v>2095</v>
      </c>
      <c r="I1366" s="2">
        <f ca="1">IFERROR(TODAY()-Table1[[#This Row],[last_purchase_date]]," - ")</f>
        <v>930</v>
      </c>
      <c r="J1366" s="2">
        <f ca="1">IFERROR(1/Table1[[#This Row],[Days_Since_Last_Purchase]],0)</f>
        <v>1.0752688172043011E-3</v>
      </c>
      <c r="K1366" s="3" t="str">
        <f t="shared" si="42"/>
        <v>Has Purchased</v>
      </c>
      <c r="L1366">
        <v>5</v>
      </c>
      <c r="M1366">
        <v>24.99</v>
      </c>
      <c r="N1366">
        <v>5</v>
      </c>
      <c r="O1366">
        <v>6.68</v>
      </c>
      <c r="P1366" t="s">
        <v>65</v>
      </c>
      <c r="Q1366" t="s">
        <v>95</v>
      </c>
      <c r="R1366" t="s">
        <v>42</v>
      </c>
      <c r="S1366">
        <v>29</v>
      </c>
      <c r="T1366" t="s">
        <v>70</v>
      </c>
      <c r="U1366" t="s">
        <v>82</v>
      </c>
      <c r="V1366" t="s">
        <v>56</v>
      </c>
      <c r="W1366" t="s">
        <v>36</v>
      </c>
      <c r="X1366">
        <v>0</v>
      </c>
      <c r="Y1366">
        <v>0</v>
      </c>
      <c r="Z1366">
        <v>0</v>
      </c>
      <c r="AA1366">
        <v>0</v>
      </c>
      <c r="AB1366">
        <v>3</v>
      </c>
      <c r="AC1366" s="3">
        <v>45881</v>
      </c>
      <c r="AD1366" s="2" t="str">
        <f t="shared" si="43"/>
        <v>Contacted</v>
      </c>
      <c r="AE1366">
        <v>0</v>
      </c>
      <c r="AF1366" t="s">
        <v>73</v>
      </c>
      <c r="AG1366" t="b">
        <v>1</v>
      </c>
      <c r="AH1366" t="b">
        <v>0</v>
      </c>
      <c r="AI1366" t="str">
        <f ca="1">IF(OR(Table1[[#This Row],[is_active]]="FALSE",Table1[[#This Row],[Days_Since_Last_Purchase]]&gt;90),"Churned","Active")</f>
        <v>Churned</v>
      </c>
    </row>
    <row r="1367" spans="1:35" x14ac:dyDescent="0.25">
      <c r="A1367" t="s">
        <v>1430</v>
      </c>
      <c r="B1367" s="1">
        <v>45081</v>
      </c>
      <c r="C1367" t="str">
        <f>TEXT(Table1[[#This Row],[signup_date]],"yyyy")</f>
        <v>2023</v>
      </c>
      <c r="D1367" t="str">
        <f>TEXT(Table1[[#This Row],[signup_date]],"mmm")</f>
        <v>Jun</v>
      </c>
      <c r="E1367" s="3">
        <v>45867</v>
      </c>
      <c r="F1367" s="3">
        <v>45911</v>
      </c>
      <c r="G1367" s="3" t="str">
        <f>TEXT(Table1[[#This Row],[last_purchase_date]],"yyyy")</f>
        <v>2025</v>
      </c>
      <c r="H1367" s="2">
        <f ca="1">IFERROR(TODAY()-Table1[[#This Row],[signup_date]]," - ")</f>
        <v>899</v>
      </c>
      <c r="I1367" s="2">
        <f ca="1">IFERROR(TODAY()-Table1[[#This Row],[last_purchase_date]]," - ")</f>
        <v>69</v>
      </c>
      <c r="J1367" s="2">
        <f ca="1">IFERROR(1/Table1[[#This Row],[Days_Since_Last_Purchase]],0)</f>
        <v>1.4492753623188406E-2</v>
      </c>
      <c r="K1367" s="3" t="str">
        <f t="shared" si="42"/>
        <v>Has Purchased</v>
      </c>
      <c r="L1367">
        <v>1</v>
      </c>
      <c r="M1367">
        <v>45.94</v>
      </c>
      <c r="N1367">
        <v>45.94</v>
      </c>
      <c r="O1367">
        <v>14.67</v>
      </c>
      <c r="P1367" t="s">
        <v>40</v>
      </c>
      <c r="Q1367" t="s">
        <v>41</v>
      </c>
      <c r="R1367" t="s">
        <v>48</v>
      </c>
      <c r="S1367">
        <v>42</v>
      </c>
      <c r="T1367" t="s">
        <v>34</v>
      </c>
      <c r="U1367" t="s">
        <v>66</v>
      </c>
      <c r="V1367" t="s">
        <v>35</v>
      </c>
      <c r="W1367" t="s">
        <v>36</v>
      </c>
      <c r="X1367">
        <v>0</v>
      </c>
      <c r="Y1367">
        <v>0</v>
      </c>
      <c r="Z1367">
        <v>0</v>
      </c>
      <c r="AA1367">
        <v>0</v>
      </c>
      <c r="AB1367">
        <v>1</v>
      </c>
      <c r="AC1367" s="2" t="s">
        <v>2542</v>
      </c>
      <c r="AD1367" s="2" t="str">
        <f t="shared" si="43"/>
        <v>Never Contacted</v>
      </c>
      <c r="AE1367">
        <v>5</v>
      </c>
      <c r="AF1367" t="s">
        <v>38</v>
      </c>
      <c r="AG1367" t="b">
        <v>1</v>
      </c>
      <c r="AH1367" t="b">
        <v>1</v>
      </c>
      <c r="AI1367" t="str">
        <f ca="1">IF(OR(Table1[[#This Row],[is_active]]="FALSE",Table1[[#This Row],[Days_Since_Last_Purchase]]&gt;90),"Churned","Active")</f>
        <v>Active</v>
      </c>
    </row>
    <row r="1368" spans="1:35" x14ac:dyDescent="0.25">
      <c r="A1368" t="s">
        <v>1431</v>
      </c>
      <c r="B1368" s="1">
        <v>44282</v>
      </c>
      <c r="C1368" t="str">
        <f>TEXT(Table1[[#This Row],[signup_date]],"yyyy")</f>
        <v>2021</v>
      </c>
      <c r="D1368" t="str">
        <f>TEXT(Table1[[#This Row],[signup_date]],"mmm")</f>
        <v>Mar</v>
      </c>
      <c r="E1368" s="3">
        <v>44530</v>
      </c>
      <c r="F1368" s="3">
        <v>45599</v>
      </c>
      <c r="G1368" s="3" t="str">
        <f>TEXT(Table1[[#This Row],[last_purchase_date]],"yyyy")</f>
        <v>2024</v>
      </c>
      <c r="H1368" s="2">
        <f ca="1">IFERROR(TODAY()-Table1[[#This Row],[signup_date]]," - ")</f>
        <v>1698</v>
      </c>
      <c r="I1368" s="2">
        <f ca="1">IFERROR(TODAY()-Table1[[#This Row],[last_purchase_date]]," - ")</f>
        <v>381</v>
      </c>
      <c r="J1368" s="2">
        <f ca="1">IFERROR(1/Table1[[#This Row],[Days_Since_Last_Purchase]],0)</f>
        <v>2.6246719160104987E-3</v>
      </c>
      <c r="K1368" s="3" t="str">
        <f t="shared" si="42"/>
        <v>Has Purchased</v>
      </c>
      <c r="L1368">
        <v>1</v>
      </c>
      <c r="M1368">
        <v>1.06</v>
      </c>
      <c r="N1368">
        <v>1.06</v>
      </c>
      <c r="O1368">
        <v>1.54</v>
      </c>
      <c r="P1368" t="s">
        <v>87</v>
      </c>
      <c r="Q1368" t="s">
        <v>41</v>
      </c>
      <c r="R1368" t="s">
        <v>33</v>
      </c>
      <c r="S1368">
        <v>27</v>
      </c>
      <c r="T1368" t="s">
        <v>70</v>
      </c>
      <c r="U1368" t="s">
        <v>55</v>
      </c>
      <c r="V1368" t="s">
        <v>56</v>
      </c>
      <c r="W1368" t="s">
        <v>100</v>
      </c>
      <c r="X1368">
        <v>1</v>
      </c>
      <c r="Y1368">
        <v>0</v>
      </c>
      <c r="Z1368">
        <v>0</v>
      </c>
      <c r="AA1368">
        <v>0</v>
      </c>
      <c r="AB1368">
        <v>0</v>
      </c>
      <c r="AC1368" s="2" t="s">
        <v>2542</v>
      </c>
      <c r="AD1368" s="2" t="str">
        <f t="shared" si="43"/>
        <v>Never Contacted</v>
      </c>
      <c r="AE1368">
        <v>0</v>
      </c>
      <c r="AF1368" t="s">
        <v>52</v>
      </c>
      <c r="AG1368" t="b">
        <v>0</v>
      </c>
      <c r="AH1368" t="b">
        <v>0</v>
      </c>
      <c r="AI1368" t="str">
        <f ca="1">IF(OR(Table1[[#This Row],[is_active]]="FALSE",Table1[[#This Row],[Days_Since_Last_Purchase]]&gt;90),"Churned","Active")</f>
        <v>Churned</v>
      </c>
    </row>
    <row r="1369" spans="1:35" x14ac:dyDescent="0.25">
      <c r="A1369" t="s">
        <v>1432</v>
      </c>
      <c r="B1369" s="1">
        <v>44530</v>
      </c>
      <c r="C1369" t="str">
        <f>TEXT(Table1[[#This Row],[signup_date]],"yyyy")</f>
        <v>2021</v>
      </c>
      <c r="D1369" t="str">
        <f>TEXT(Table1[[#This Row],[signup_date]],"mmm")</f>
        <v>Nov</v>
      </c>
      <c r="E1369" s="3">
        <v>45835</v>
      </c>
      <c r="F1369" s="3">
        <v>45875</v>
      </c>
      <c r="G1369" s="3" t="str">
        <f>TEXT(Table1[[#This Row],[last_purchase_date]],"yyyy")</f>
        <v>2025</v>
      </c>
      <c r="H1369" s="2">
        <f ca="1">IFERROR(TODAY()-Table1[[#This Row],[signup_date]]," - ")</f>
        <v>1450</v>
      </c>
      <c r="I1369" s="2">
        <f ca="1">IFERROR(TODAY()-Table1[[#This Row],[last_purchase_date]]," - ")</f>
        <v>105</v>
      </c>
      <c r="J1369" s="2">
        <f ca="1">IFERROR(1/Table1[[#This Row],[Days_Since_Last_Purchase]],0)</f>
        <v>9.5238095238095247E-3</v>
      </c>
      <c r="K1369" s="3" t="str">
        <f t="shared" si="42"/>
        <v>Has Purchased</v>
      </c>
      <c r="L1369">
        <v>4</v>
      </c>
      <c r="M1369">
        <v>4.75</v>
      </c>
      <c r="N1369">
        <v>1.19</v>
      </c>
      <c r="O1369">
        <v>0.52</v>
      </c>
      <c r="P1369" t="s">
        <v>59</v>
      </c>
      <c r="Q1369" t="s">
        <v>54</v>
      </c>
      <c r="R1369" t="s">
        <v>42</v>
      </c>
      <c r="S1369">
        <v>38</v>
      </c>
      <c r="T1369" t="s">
        <v>34</v>
      </c>
      <c r="U1369" t="s">
        <v>35</v>
      </c>
      <c r="V1369" t="s">
        <v>63</v>
      </c>
      <c r="W1369" t="s">
        <v>96</v>
      </c>
      <c r="X1369">
        <v>0</v>
      </c>
      <c r="Y1369">
        <v>0</v>
      </c>
      <c r="Z1369">
        <v>1</v>
      </c>
      <c r="AA1369">
        <v>0</v>
      </c>
      <c r="AB1369">
        <v>3</v>
      </c>
      <c r="AC1369" s="2" t="s">
        <v>2542</v>
      </c>
      <c r="AD1369" s="2" t="str">
        <f t="shared" si="43"/>
        <v>Never Contacted</v>
      </c>
      <c r="AE1369">
        <v>0</v>
      </c>
      <c r="AF1369" t="s">
        <v>52</v>
      </c>
      <c r="AG1369" t="b">
        <v>1</v>
      </c>
      <c r="AH1369" t="b">
        <v>0</v>
      </c>
      <c r="AI1369" t="str">
        <f ca="1">IF(OR(Table1[[#This Row],[is_active]]="FALSE",Table1[[#This Row],[Days_Since_Last_Purchase]]&gt;90),"Churned","Active")</f>
        <v>Churned</v>
      </c>
    </row>
    <row r="1370" spans="1:35" x14ac:dyDescent="0.25">
      <c r="A1370" t="s">
        <v>1433</v>
      </c>
      <c r="B1370" s="1">
        <v>44782</v>
      </c>
      <c r="C1370" t="str">
        <f>TEXT(Table1[[#This Row],[signup_date]],"yyyy")</f>
        <v>2022</v>
      </c>
      <c r="D1370" t="str">
        <f>TEXT(Table1[[#This Row],[signup_date]],"mmm")</f>
        <v>Aug</v>
      </c>
      <c r="E1370" s="3">
        <v>45291</v>
      </c>
      <c r="F1370" s="3">
        <v>45711</v>
      </c>
      <c r="G1370" s="3" t="str">
        <f>TEXT(Table1[[#This Row],[last_purchase_date]],"yyyy")</f>
        <v>2025</v>
      </c>
      <c r="H1370" s="2">
        <f ca="1">IFERROR(TODAY()-Table1[[#This Row],[signup_date]]," - ")</f>
        <v>1198</v>
      </c>
      <c r="I1370" s="2">
        <f ca="1">IFERROR(TODAY()-Table1[[#This Row],[last_purchase_date]]," - ")</f>
        <v>269</v>
      </c>
      <c r="J1370" s="2">
        <f ca="1">IFERROR(1/Table1[[#This Row],[Days_Since_Last_Purchase]],0)</f>
        <v>3.7174721189591076E-3</v>
      </c>
      <c r="K1370" s="3" t="str">
        <f t="shared" si="42"/>
        <v>Has Purchased</v>
      </c>
      <c r="L1370">
        <v>1</v>
      </c>
      <c r="M1370">
        <v>1.05</v>
      </c>
      <c r="N1370">
        <v>1.05</v>
      </c>
      <c r="O1370">
        <v>0.77</v>
      </c>
      <c r="P1370" t="s">
        <v>40</v>
      </c>
      <c r="Q1370" t="s">
        <v>76</v>
      </c>
      <c r="R1370" t="s">
        <v>48</v>
      </c>
      <c r="S1370">
        <v>38</v>
      </c>
      <c r="T1370" t="s">
        <v>34</v>
      </c>
      <c r="U1370" t="s">
        <v>66</v>
      </c>
      <c r="V1370" t="s">
        <v>56</v>
      </c>
      <c r="W1370" t="s">
        <v>51</v>
      </c>
      <c r="X1370">
        <v>1</v>
      </c>
      <c r="Y1370">
        <v>0</v>
      </c>
      <c r="Z1370">
        <v>0</v>
      </c>
      <c r="AA1370">
        <v>1</v>
      </c>
      <c r="AB1370">
        <v>0</v>
      </c>
      <c r="AC1370" s="3">
        <v>44797</v>
      </c>
      <c r="AD1370" s="2" t="str">
        <f t="shared" si="43"/>
        <v>Contacted</v>
      </c>
      <c r="AE1370">
        <v>0</v>
      </c>
      <c r="AF1370" t="s">
        <v>52</v>
      </c>
      <c r="AG1370" t="b">
        <v>1</v>
      </c>
      <c r="AH1370" t="b">
        <v>0</v>
      </c>
      <c r="AI1370" t="str">
        <f ca="1">IF(OR(Table1[[#This Row],[is_active]]="FALSE",Table1[[#This Row],[Days_Since_Last_Purchase]]&gt;90),"Churned","Active")</f>
        <v>Churned</v>
      </c>
    </row>
    <row r="1371" spans="1:35" x14ac:dyDescent="0.25">
      <c r="A1371" t="s">
        <v>1434</v>
      </c>
      <c r="B1371" s="1">
        <v>44826</v>
      </c>
      <c r="C1371" t="str">
        <f>TEXT(Table1[[#This Row],[signup_date]],"yyyy")</f>
        <v>2022</v>
      </c>
      <c r="D1371" t="str">
        <f>TEXT(Table1[[#This Row],[signup_date]],"mmm")</f>
        <v>Sep</v>
      </c>
      <c r="E1371" s="3">
        <v>44919</v>
      </c>
      <c r="F1371" s="3">
        <v>45756</v>
      </c>
      <c r="G1371" s="3" t="str">
        <f>TEXT(Table1[[#This Row],[last_purchase_date]],"yyyy")</f>
        <v>2025</v>
      </c>
      <c r="H1371" s="2">
        <f ca="1">IFERROR(TODAY()-Table1[[#This Row],[signup_date]]," - ")</f>
        <v>1154</v>
      </c>
      <c r="I1371" s="2">
        <f ca="1">IFERROR(TODAY()-Table1[[#This Row],[last_purchase_date]]," - ")</f>
        <v>224</v>
      </c>
      <c r="J1371" s="2">
        <f ca="1">IFERROR(1/Table1[[#This Row],[Days_Since_Last_Purchase]],0)</f>
        <v>4.464285714285714E-3</v>
      </c>
      <c r="K1371" s="3" t="str">
        <f t="shared" si="42"/>
        <v>Has Purchased</v>
      </c>
      <c r="L1371">
        <v>5</v>
      </c>
      <c r="M1371">
        <v>274.64</v>
      </c>
      <c r="N1371">
        <v>54.93</v>
      </c>
      <c r="O1371">
        <v>51.92</v>
      </c>
      <c r="P1371" t="s">
        <v>87</v>
      </c>
      <c r="Q1371" t="s">
        <v>104</v>
      </c>
      <c r="R1371" t="s">
        <v>42</v>
      </c>
      <c r="S1371">
        <v>0</v>
      </c>
      <c r="T1371" t="s">
        <v>80</v>
      </c>
      <c r="U1371" t="s">
        <v>66</v>
      </c>
      <c r="V1371" t="s">
        <v>44</v>
      </c>
      <c r="W1371" t="s">
        <v>35</v>
      </c>
      <c r="X1371">
        <v>1</v>
      </c>
      <c r="Y1371">
        <v>0</v>
      </c>
      <c r="Z1371">
        <v>0</v>
      </c>
      <c r="AA1371">
        <v>0</v>
      </c>
      <c r="AB1371">
        <v>1</v>
      </c>
      <c r="AC1371" s="3">
        <v>44883</v>
      </c>
      <c r="AD1371" s="2" t="str">
        <f t="shared" si="43"/>
        <v>Contacted</v>
      </c>
      <c r="AE1371">
        <v>2</v>
      </c>
      <c r="AF1371" t="s">
        <v>38</v>
      </c>
      <c r="AG1371" t="b">
        <v>1</v>
      </c>
      <c r="AH1371" t="b">
        <v>1</v>
      </c>
      <c r="AI1371" t="str">
        <f ca="1">IF(OR(Table1[[#This Row],[is_active]]="FALSE",Table1[[#This Row],[Days_Since_Last_Purchase]]&gt;90),"Churned","Active")</f>
        <v>Churned</v>
      </c>
    </row>
    <row r="1372" spans="1:35" x14ac:dyDescent="0.25">
      <c r="A1372" t="s">
        <v>1435</v>
      </c>
      <c r="B1372" s="1">
        <v>43850</v>
      </c>
      <c r="C1372" t="str">
        <f>TEXT(Table1[[#This Row],[signup_date]],"yyyy")</f>
        <v>2020</v>
      </c>
      <c r="D1372" t="str">
        <f>TEXT(Table1[[#This Row],[signup_date]],"mmm")</f>
        <v>Jan</v>
      </c>
      <c r="E1372" s="3">
        <v>44523</v>
      </c>
      <c r="F1372" s="3">
        <v>45411</v>
      </c>
      <c r="G1372" s="3" t="str">
        <f>TEXT(Table1[[#This Row],[last_purchase_date]],"yyyy")</f>
        <v>2024</v>
      </c>
      <c r="H1372" s="2">
        <f ca="1">IFERROR(TODAY()-Table1[[#This Row],[signup_date]]," - ")</f>
        <v>2130</v>
      </c>
      <c r="I1372" s="2">
        <f ca="1">IFERROR(TODAY()-Table1[[#This Row],[last_purchase_date]]," - ")</f>
        <v>569</v>
      </c>
      <c r="J1372" s="2">
        <f ca="1">IFERROR(1/Table1[[#This Row],[Days_Since_Last_Purchase]],0)</f>
        <v>1.7574692442882249E-3</v>
      </c>
      <c r="K1372" s="3" t="str">
        <f t="shared" si="42"/>
        <v>Has Purchased</v>
      </c>
      <c r="L1372">
        <v>1</v>
      </c>
      <c r="M1372">
        <v>22.16</v>
      </c>
      <c r="N1372">
        <v>22.16</v>
      </c>
      <c r="O1372">
        <v>22.23</v>
      </c>
      <c r="P1372" t="s">
        <v>87</v>
      </c>
      <c r="Q1372" t="s">
        <v>60</v>
      </c>
      <c r="R1372" t="s">
        <v>33</v>
      </c>
      <c r="S1372">
        <v>20</v>
      </c>
      <c r="T1372" t="s">
        <v>70</v>
      </c>
      <c r="U1372" t="s">
        <v>43</v>
      </c>
      <c r="V1372" t="s">
        <v>35</v>
      </c>
      <c r="W1372" t="s">
        <v>85</v>
      </c>
      <c r="X1372">
        <v>0</v>
      </c>
      <c r="Y1372">
        <v>0</v>
      </c>
      <c r="Z1372">
        <v>0</v>
      </c>
      <c r="AA1372">
        <v>0</v>
      </c>
      <c r="AB1372">
        <v>0</v>
      </c>
      <c r="AC1372" s="3">
        <v>45096</v>
      </c>
      <c r="AD1372" s="2" t="str">
        <f t="shared" si="43"/>
        <v>Contacted</v>
      </c>
      <c r="AE1372">
        <v>5</v>
      </c>
      <c r="AF1372" t="s">
        <v>52</v>
      </c>
      <c r="AG1372" t="b">
        <v>1</v>
      </c>
      <c r="AH1372" t="b">
        <v>0</v>
      </c>
      <c r="AI1372" t="str">
        <f ca="1">IF(OR(Table1[[#This Row],[is_active]]="FALSE",Table1[[#This Row],[Days_Since_Last_Purchase]]&gt;90),"Churned","Active")</f>
        <v>Churned</v>
      </c>
    </row>
    <row r="1373" spans="1:35" x14ac:dyDescent="0.25">
      <c r="A1373" t="s">
        <v>1436</v>
      </c>
      <c r="B1373" s="1">
        <v>45385</v>
      </c>
      <c r="C1373" t="str">
        <f>TEXT(Table1[[#This Row],[signup_date]],"yyyy")</f>
        <v>2024</v>
      </c>
      <c r="D1373" t="str">
        <f>TEXT(Table1[[#This Row],[signup_date]],"mmm")</f>
        <v>Apr</v>
      </c>
      <c r="E1373" s="3">
        <v>45750</v>
      </c>
      <c r="F1373" s="3">
        <v>45839</v>
      </c>
      <c r="G1373" s="3" t="str">
        <f>TEXT(Table1[[#This Row],[last_purchase_date]],"yyyy")</f>
        <v>2025</v>
      </c>
      <c r="H1373" s="2">
        <f ca="1">IFERROR(TODAY()-Table1[[#This Row],[signup_date]]," - ")</f>
        <v>595</v>
      </c>
      <c r="I1373" s="2">
        <f ca="1">IFERROR(TODAY()-Table1[[#This Row],[last_purchase_date]]," - ")</f>
        <v>141</v>
      </c>
      <c r="J1373" s="2">
        <f ca="1">IFERROR(1/Table1[[#This Row],[Days_Since_Last_Purchase]],0)</f>
        <v>7.0921985815602835E-3</v>
      </c>
      <c r="K1373" s="3" t="str">
        <f t="shared" si="42"/>
        <v>Has Purchased</v>
      </c>
      <c r="L1373">
        <v>3</v>
      </c>
      <c r="M1373">
        <v>275.91000000000003</v>
      </c>
      <c r="N1373">
        <v>91.97</v>
      </c>
      <c r="O1373">
        <v>31.81</v>
      </c>
      <c r="P1373" t="s">
        <v>87</v>
      </c>
      <c r="Q1373" t="s">
        <v>69</v>
      </c>
      <c r="R1373" t="s">
        <v>42</v>
      </c>
      <c r="S1373">
        <v>34</v>
      </c>
      <c r="T1373" t="s">
        <v>34</v>
      </c>
      <c r="U1373" t="s">
        <v>66</v>
      </c>
      <c r="V1373" t="s">
        <v>56</v>
      </c>
      <c r="W1373" t="s">
        <v>85</v>
      </c>
      <c r="X1373">
        <v>2</v>
      </c>
      <c r="Y1373">
        <v>0</v>
      </c>
      <c r="Z1373">
        <v>0</v>
      </c>
      <c r="AA1373">
        <v>1</v>
      </c>
      <c r="AB1373">
        <v>1</v>
      </c>
      <c r="AC1373" s="3">
        <v>45498</v>
      </c>
      <c r="AD1373" s="2" t="str">
        <f t="shared" si="43"/>
        <v>Contacted</v>
      </c>
      <c r="AE1373">
        <v>0</v>
      </c>
      <c r="AF1373" t="s">
        <v>38</v>
      </c>
      <c r="AG1373" t="b">
        <v>1</v>
      </c>
      <c r="AH1373" t="b">
        <v>0</v>
      </c>
      <c r="AI1373" t="str">
        <f ca="1">IF(OR(Table1[[#This Row],[is_active]]="FALSE",Table1[[#This Row],[Days_Since_Last_Purchase]]&gt;90),"Churned","Active")</f>
        <v>Churned</v>
      </c>
    </row>
    <row r="1374" spans="1:35" x14ac:dyDescent="0.25">
      <c r="A1374" t="s">
        <v>1437</v>
      </c>
      <c r="B1374" s="1">
        <v>45147</v>
      </c>
      <c r="C1374" t="str">
        <f>TEXT(Table1[[#This Row],[signup_date]],"yyyy")</f>
        <v>2023</v>
      </c>
      <c r="D1374" t="str">
        <f>TEXT(Table1[[#This Row],[signup_date]],"mmm")</f>
        <v>Aug</v>
      </c>
      <c r="E1374" s="3">
        <v>45893</v>
      </c>
      <c r="F1374" s="3">
        <v>45914</v>
      </c>
      <c r="G1374" s="3" t="str">
        <f>TEXT(Table1[[#This Row],[last_purchase_date]],"yyyy")</f>
        <v>2025</v>
      </c>
      <c r="H1374" s="2">
        <f ca="1">IFERROR(TODAY()-Table1[[#This Row],[signup_date]]," - ")</f>
        <v>833</v>
      </c>
      <c r="I1374" s="2">
        <f ca="1">IFERROR(TODAY()-Table1[[#This Row],[last_purchase_date]]," - ")</f>
        <v>66</v>
      </c>
      <c r="J1374" s="2">
        <f ca="1">IFERROR(1/Table1[[#This Row],[Days_Since_Last_Purchase]],0)</f>
        <v>1.5151515151515152E-2</v>
      </c>
      <c r="K1374" s="3" t="str">
        <f t="shared" si="42"/>
        <v>Has Purchased</v>
      </c>
      <c r="L1374">
        <v>1</v>
      </c>
      <c r="M1374">
        <v>59.83</v>
      </c>
      <c r="N1374">
        <v>59.83</v>
      </c>
      <c r="O1374">
        <v>67.22</v>
      </c>
      <c r="P1374" t="s">
        <v>65</v>
      </c>
      <c r="Q1374" t="s">
        <v>32</v>
      </c>
      <c r="R1374" t="s">
        <v>42</v>
      </c>
      <c r="S1374">
        <v>21</v>
      </c>
      <c r="T1374" t="s">
        <v>70</v>
      </c>
      <c r="U1374" t="s">
        <v>43</v>
      </c>
      <c r="V1374" t="s">
        <v>44</v>
      </c>
      <c r="W1374" t="s">
        <v>36</v>
      </c>
      <c r="X1374">
        <v>0</v>
      </c>
      <c r="Y1374">
        <v>0</v>
      </c>
      <c r="Z1374">
        <v>0</v>
      </c>
      <c r="AA1374">
        <v>0</v>
      </c>
      <c r="AB1374">
        <v>0</v>
      </c>
      <c r="AC1374" s="3">
        <v>45147</v>
      </c>
      <c r="AD1374" s="2" t="str">
        <f t="shared" si="43"/>
        <v>Contacted</v>
      </c>
      <c r="AE1374">
        <v>0</v>
      </c>
      <c r="AF1374" t="s">
        <v>38</v>
      </c>
      <c r="AG1374" t="b">
        <v>1</v>
      </c>
      <c r="AH1374" t="b">
        <v>0</v>
      </c>
      <c r="AI1374" t="str">
        <f ca="1">IF(OR(Table1[[#This Row],[is_active]]="FALSE",Table1[[#This Row],[Days_Since_Last_Purchase]]&gt;90),"Churned","Active")</f>
        <v>Active</v>
      </c>
    </row>
    <row r="1375" spans="1:35" x14ac:dyDescent="0.25">
      <c r="A1375" t="s">
        <v>1438</v>
      </c>
      <c r="B1375" s="1">
        <v>43904</v>
      </c>
      <c r="C1375" t="str">
        <f>TEXT(Table1[[#This Row],[signup_date]],"yyyy")</f>
        <v>2020</v>
      </c>
      <c r="D1375" t="str">
        <f>TEXT(Table1[[#This Row],[signup_date]],"mmm")</f>
        <v>Mar</v>
      </c>
      <c r="E1375" s="3">
        <v>45585</v>
      </c>
      <c r="F1375" s="3">
        <v>45645</v>
      </c>
      <c r="G1375" s="3" t="str">
        <f>TEXT(Table1[[#This Row],[last_purchase_date]],"yyyy")</f>
        <v>2024</v>
      </c>
      <c r="H1375" s="2">
        <f ca="1">IFERROR(TODAY()-Table1[[#This Row],[signup_date]]," - ")</f>
        <v>2076</v>
      </c>
      <c r="I1375" s="2">
        <f ca="1">IFERROR(TODAY()-Table1[[#This Row],[last_purchase_date]]," - ")</f>
        <v>335</v>
      </c>
      <c r="J1375" s="2">
        <f ca="1">IFERROR(1/Table1[[#This Row],[Days_Since_Last_Purchase]],0)</f>
        <v>2.9850746268656717E-3</v>
      </c>
      <c r="K1375" s="3" t="str">
        <f t="shared" si="42"/>
        <v>Has Purchased</v>
      </c>
      <c r="L1375">
        <v>4</v>
      </c>
      <c r="M1375">
        <v>147.13999999999999</v>
      </c>
      <c r="N1375">
        <v>36.78</v>
      </c>
      <c r="O1375">
        <v>14.67</v>
      </c>
      <c r="P1375" t="s">
        <v>87</v>
      </c>
      <c r="Q1375" t="s">
        <v>104</v>
      </c>
      <c r="R1375" t="s">
        <v>48</v>
      </c>
      <c r="S1375">
        <v>34</v>
      </c>
      <c r="T1375" t="s">
        <v>34</v>
      </c>
      <c r="U1375" t="s">
        <v>66</v>
      </c>
      <c r="V1375" t="s">
        <v>44</v>
      </c>
      <c r="W1375" t="s">
        <v>51</v>
      </c>
      <c r="X1375">
        <v>0</v>
      </c>
      <c r="Y1375">
        <v>0</v>
      </c>
      <c r="Z1375">
        <v>0</v>
      </c>
      <c r="AA1375">
        <v>0</v>
      </c>
      <c r="AB1375">
        <v>2</v>
      </c>
      <c r="AC1375" s="3">
        <v>45567</v>
      </c>
      <c r="AD1375" s="2" t="str">
        <f t="shared" si="43"/>
        <v>Contacted</v>
      </c>
      <c r="AE1375">
        <v>0</v>
      </c>
      <c r="AF1375" t="s">
        <v>73</v>
      </c>
      <c r="AG1375" t="b">
        <v>0</v>
      </c>
      <c r="AH1375" t="b">
        <v>0</v>
      </c>
      <c r="AI1375" t="str">
        <f ca="1">IF(OR(Table1[[#This Row],[is_active]]="FALSE",Table1[[#This Row],[Days_Since_Last_Purchase]]&gt;90),"Churned","Active")</f>
        <v>Churned</v>
      </c>
    </row>
    <row r="1376" spans="1:35" x14ac:dyDescent="0.25">
      <c r="A1376" t="s">
        <v>1439</v>
      </c>
      <c r="B1376" s="1">
        <v>45653</v>
      </c>
      <c r="C1376" t="str">
        <f>TEXT(Table1[[#This Row],[signup_date]],"yyyy")</f>
        <v>2024</v>
      </c>
      <c r="D1376" t="str">
        <f>TEXT(Table1[[#This Row],[signup_date]],"mmm")</f>
        <v>Dec</v>
      </c>
      <c r="E1376" s="3">
        <v>45665</v>
      </c>
      <c r="F1376" s="3">
        <v>45756</v>
      </c>
      <c r="G1376" s="3" t="str">
        <f>TEXT(Table1[[#This Row],[last_purchase_date]],"yyyy")</f>
        <v>2025</v>
      </c>
      <c r="H1376" s="2">
        <f ca="1">IFERROR(TODAY()-Table1[[#This Row],[signup_date]]," - ")</f>
        <v>327</v>
      </c>
      <c r="I1376" s="2">
        <f ca="1">IFERROR(TODAY()-Table1[[#This Row],[last_purchase_date]]," - ")</f>
        <v>224</v>
      </c>
      <c r="J1376" s="2">
        <f ca="1">IFERROR(1/Table1[[#This Row],[Days_Since_Last_Purchase]],0)</f>
        <v>4.464285714285714E-3</v>
      </c>
      <c r="K1376" s="3" t="str">
        <f t="shared" si="42"/>
        <v>Has Purchased</v>
      </c>
      <c r="L1376">
        <v>1</v>
      </c>
      <c r="M1376">
        <v>65.430000000000007</v>
      </c>
      <c r="N1376">
        <v>65.430000000000007</v>
      </c>
      <c r="O1376">
        <v>74.92</v>
      </c>
      <c r="P1376" t="s">
        <v>87</v>
      </c>
      <c r="Q1376" t="s">
        <v>104</v>
      </c>
      <c r="R1376" t="s">
        <v>48</v>
      </c>
      <c r="S1376">
        <v>31</v>
      </c>
      <c r="T1376" t="s">
        <v>34</v>
      </c>
      <c r="U1376" t="s">
        <v>66</v>
      </c>
      <c r="V1376" t="s">
        <v>63</v>
      </c>
      <c r="W1376" t="s">
        <v>96</v>
      </c>
      <c r="X1376">
        <v>0</v>
      </c>
      <c r="Y1376">
        <v>0</v>
      </c>
      <c r="Z1376">
        <v>0</v>
      </c>
      <c r="AA1376">
        <v>0</v>
      </c>
      <c r="AB1376">
        <v>1</v>
      </c>
      <c r="AC1376" s="2" t="s">
        <v>2542</v>
      </c>
      <c r="AD1376" s="2" t="str">
        <f t="shared" si="43"/>
        <v>Never Contacted</v>
      </c>
      <c r="AE1376">
        <v>0</v>
      </c>
      <c r="AF1376" t="s">
        <v>38</v>
      </c>
      <c r="AG1376" t="b">
        <v>1</v>
      </c>
      <c r="AH1376" t="b">
        <v>0</v>
      </c>
      <c r="AI1376" t="str">
        <f ca="1">IF(OR(Table1[[#This Row],[is_active]]="FALSE",Table1[[#This Row],[Days_Since_Last_Purchase]]&gt;90),"Churned","Active")</f>
        <v>Churned</v>
      </c>
    </row>
    <row r="1377" spans="1:35" x14ac:dyDescent="0.25">
      <c r="A1377" t="s">
        <v>1440</v>
      </c>
      <c r="B1377" s="1">
        <v>44524</v>
      </c>
      <c r="C1377" t="str">
        <f>TEXT(Table1[[#This Row],[signup_date]],"yyyy")</f>
        <v>2021</v>
      </c>
      <c r="D1377" t="str">
        <f>TEXT(Table1[[#This Row],[signup_date]],"mmm")</f>
        <v>Nov</v>
      </c>
      <c r="E1377" s="3">
        <v>45246</v>
      </c>
      <c r="F1377" s="3">
        <v>45375</v>
      </c>
      <c r="G1377" s="3" t="str">
        <f>TEXT(Table1[[#This Row],[last_purchase_date]],"yyyy")</f>
        <v>2024</v>
      </c>
      <c r="H1377" s="2">
        <f ca="1">IFERROR(TODAY()-Table1[[#This Row],[signup_date]]," - ")</f>
        <v>1456</v>
      </c>
      <c r="I1377" s="2">
        <f ca="1">IFERROR(TODAY()-Table1[[#This Row],[last_purchase_date]]," - ")</f>
        <v>605</v>
      </c>
      <c r="J1377" s="2">
        <f ca="1">IFERROR(1/Table1[[#This Row],[Days_Since_Last_Purchase]],0)</f>
        <v>1.652892561983471E-3</v>
      </c>
      <c r="K1377" s="3" t="str">
        <f t="shared" si="42"/>
        <v>Has Purchased</v>
      </c>
      <c r="L1377">
        <v>3</v>
      </c>
      <c r="M1377">
        <v>248.12</v>
      </c>
      <c r="N1377">
        <v>82.71</v>
      </c>
      <c r="O1377">
        <v>180.82</v>
      </c>
      <c r="P1377" t="s">
        <v>40</v>
      </c>
      <c r="Q1377" t="s">
        <v>62</v>
      </c>
      <c r="R1377" t="s">
        <v>48</v>
      </c>
      <c r="S1377">
        <v>42</v>
      </c>
      <c r="T1377" t="s">
        <v>34</v>
      </c>
      <c r="U1377" t="s">
        <v>55</v>
      </c>
      <c r="V1377" t="s">
        <v>67</v>
      </c>
      <c r="W1377" t="s">
        <v>72</v>
      </c>
      <c r="X1377">
        <v>1</v>
      </c>
      <c r="Y1377">
        <v>0</v>
      </c>
      <c r="Z1377">
        <v>0</v>
      </c>
      <c r="AA1377">
        <v>0</v>
      </c>
      <c r="AB1377">
        <v>0</v>
      </c>
      <c r="AC1377" s="3">
        <v>45559</v>
      </c>
      <c r="AD1377" s="2" t="str">
        <f t="shared" si="43"/>
        <v>Contacted</v>
      </c>
      <c r="AE1377">
        <v>0</v>
      </c>
      <c r="AF1377" t="s">
        <v>38</v>
      </c>
      <c r="AG1377" t="b">
        <v>1</v>
      </c>
      <c r="AH1377" t="b">
        <v>0</v>
      </c>
      <c r="AI1377" t="str">
        <f ca="1">IF(OR(Table1[[#This Row],[is_active]]="FALSE",Table1[[#This Row],[Days_Since_Last_Purchase]]&gt;90),"Churned","Active")</f>
        <v>Churned</v>
      </c>
    </row>
    <row r="1378" spans="1:35" x14ac:dyDescent="0.25">
      <c r="A1378" t="s">
        <v>1441</v>
      </c>
      <c r="B1378" s="1">
        <v>45225</v>
      </c>
      <c r="C1378" t="str">
        <f>TEXT(Table1[[#This Row],[signup_date]],"yyyy")</f>
        <v>2023</v>
      </c>
      <c r="D1378" t="str">
        <f>TEXT(Table1[[#This Row],[signup_date]],"mmm")</f>
        <v>Oct</v>
      </c>
      <c r="E1378" s="3">
        <v>45607</v>
      </c>
      <c r="F1378" s="3">
        <v>45809</v>
      </c>
      <c r="G1378" s="3" t="str">
        <f>TEXT(Table1[[#This Row],[last_purchase_date]],"yyyy")</f>
        <v>2025</v>
      </c>
      <c r="H1378" s="2">
        <f ca="1">IFERROR(TODAY()-Table1[[#This Row],[signup_date]]," - ")</f>
        <v>755</v>
      </c>
      <c r="I1378" s="2">
        <f ca="1">IFERROR(TODAY()-Table1[[#This Row],[last_purchase_date]]," - ")</f>
        <v>171</v>
      </c>
      <c r="J1378" s="2">
        <f ca="1">IFERROR(1/Table1[[#This Row],[Days_Since_Last_Purchase]],0)</f>
        <v>5.8479532163742687E-3</v>
      </c>
      <c r="K1378" s="3" t="str">
        <f t="shared" si="42"/>
        <v>Has Purchased</v>
      </c>
      <c r="L1378">
        <v>4</v>
      </c>
      <c r="M1378">
        <v>143.5</v>
      </c>
      <c r="N1378">
        <v>35.880000000000003</v>
      </c>
      <c r="O1378">
        <v>68.489999999999995</v>
      </c>
      <c r="P1378" t="s">
        <v>87</v>
      </c>
      <c r="Q1378" t="s">
        <v>88</v>
      </c>
      <c r="R1378" t="s">
        <v>42</v>
      </c>
      <c r="S1378">
        <v>40</v>
      </c>
      <c r="T1378" t="s">
        <v>34</v>
      </c>
      <c r="U1378" t="s">
        <v>35</v>
      </c>
      <c r="V1378" t="s">
        <v>63</v>
      </c>
      <c r="W1378" t="s">
        <v>57</v>
      </c>
      <c r="X1378">
        <v>0</v>
      </c>
      <c r="Y1378">
        <v>0</v>
      </c>
      <c r="Z1378">
        <v>0</v>
      </c>
      <c r="AA1378">
        <v>0</v>
      </c>
      <c r="AB1378">
        <v>1</v>
      </c>
      <c r="AC1378" s="3">
        <v>45791</v>
      </c>
      <c r="AD1378" s="2" t="str">
        <f t="shared" si="43"/>
        <v>Contacted</v>
      </c>
      <c r="AE1378">
        <v>0</v>
      </c>
      <c r="AF1378" t="s">
        <v>38</v>
      </c>
      <c r="AG1378" t="b">
        <v>0</v>
      </c>
      <c r="AH1378" t="b">
        <v>0</v>
      </c>
      <c r="AI1378" t="str">
        <f ca="1">IF(OR(Table1[[#This Row],[is_active]]="FALSE",Table1[[#This Row],[Days_Since_Last_Purchase]]&gt;90),"Churned","Active")</f>
        <v>Churned</v>
      </c>
    </row>
    <row r="1379" spans="1:35" x14ac:dyDescent="0.25">
      <c r="A1379" t="s">
        <v>1442</v>
      </c>
      <c r="B1379" s="1">
        <v>43985</v>
      </c>
      <c r="C1379" t="str">
        <f>TEXT(Table1[[#This Row],[signup_date]],"yyyy")</f>
        <v>2020</v>
      </c>
      <c r="D1379" t="str">
        <f>TEXT(Table1[[#This Row],[signup_date]],"mmm")</f>
        <v>Jun</v>
      </c>
      <c r="E1379" s="3">
        <v>45744</v>
      </c>
      <c r="F1379" s="3">
        <v>45936</v>
      </c>
      <c r="G1379" s="3" t="str">
        <f>TEXT(Table1[[#This Row],[last_purchase_date]],"yyyy")</f>
        <v>2025</v>
      </c>
      <c r="H1379" s="2">
        <f ca="1">IFERROR(TODAY()-Table1[[#This Row],[signup_date]]," - ")</f>
        <v>1995</v>
      </c>
      <c r="I1379" s="2">
        <f ca="1">IFERROR(TODAY()-Table1[[#This Row],[last_purchase_date]]," - ")</f>
        <v>44</v>
      </c>
      <c r="J1379" s="2">
        <f ca="1">IFERROR(1/Table1[[#This Row],[Days_Since_Last_Purchase]],0)</f>
        <v>2.2727272727272728E-2</v>
      </c>
      <c r="K1379" s="3" t="str">
        <f t="shared" si="42"/>
        <v>Has Purchased</v>
      </c>
      <c r="L1379">
        <v>2</v>
      </c>
      <c r="M1379">
        <v>118.84</v>
      </c>
      <c r="N1379">
        <v>59.42</v>
      </c>
      <c r="O1379">
        <v>31.87</v>
      </c>
      <c r="P1379" t="s">
        <v>47</v>
      </c>
      <c r="Q1379" t="s">
        <v>62</v>
      </c>
      <c r="R1379" t="s">
        <v>48</v>
      </c>
      <c r="S1379">
        <v>21</v>
      </c>
      <c r="T1379" t="s">
        <v>70</v>
      </c>
      <c r="U1379" t="s">
        <v>90</v>
      </c>
      <c r="V1379" t="s">
        <v>35</v>
      </c>
      <c r="W1379" t="s">
        <v>51</v>
      </c>
      <c r="X1379">
        <v>0</v>
      </c>
      <c r="Y1379">
        <v>1</v>
      </c>
      <c r="Z1379">
        <v>0</v>
      </c>
      <c r="AA1379">
        <v>0</v>
      </c>
      <c r="AB1379">
        <v>1</v>
      </c>
      <c r="AC1379" s="3">
        <v>45835</v>
      </c>
      <c r="AD1379" s="2" t="str">
        <f t="shared" si="43"/>
        <v>Contacted</v>
      </c>
      <c r="AE1379">
        <v>0</v>
      </c>
      <c r="AF1379" t="s">
        <v>38</v>
      </c>
      <c r="AG1379" t="b">
        <v>0</v>
      </c>
      <c r="AH1379" t="b">
        <v>0</v>
      </c>
      <c r="AI1379" t="str">
        <f ca="1">IF(OR(Table1[[#This Row],[is_active]]="FALSE",Table1[[#This Row],[Days_Since_Last_Purchase]]&gt;90),"Churned","Active")</f>
        <v>Active</v>
      </c>
    </row>
    <row r="1380" spans="1:35" x14ac:dyDescent="0.25">
      <c r="A1380" t="s">
        <v>1443</v>
      </c>
      <c r="B1380" s="1">
        <v>44980</v>
      </c>
      <c r="C1380" t="str">
        <f>TEXT(Table1[[#This Row],[signup_date]],"yyyy")</f>
        <v>2023</v>
      </c>
      <c r="D1380" t="str">
        <f>TEXT(Table1[[#This Row],[signup_date]],"mmm")</f>
        <v>Feb</v>
      </c>
      <c r="E1380" s="3" t="s">
        <v>2542</v>
      </c>
      <c r="F1380" s="3" t="s">
        <v>2542</v>
      </c>
      <c r="G1380" s="3" t="str">
        <f>TEXT(Table1[[#This Row],[last_purchase_date]],"yyyy")</f>
        <v>-</v>
      </c>
      <c r="H1380" s="2">
        <f ca="1">IFERROR(TODAY()-Table1[[#This Row],[signup_date]]," - ")</f>
        <v>1000</v>
      </c>
      <c r="I1380" s="2" t="str">
        <f ca="1">IFERROR(TODAY()-Table1[[#This Row],[last_purchase_date]]," - ")</f>
        <v xml:space="preserve"> - </v>
      </c>
      <c r="J1380" s="2">
        <f ca="1">IFERROR(1/Table1[[#This Row],[Days_Since_Last_Purchase]],0)</f>
        <v>0</v>
      </c>
      <c r="K1380" s="3" t="str">
        <f t="shared" si="42"/>
        <v>Never Purchase</v>
      </c>
      <c r="L1380">
        <v>0</v>
      </c>
      <c r="M1380">
        <v>0</v>
      </c>
      <c r="N1380">
        <v>0</v>
      </c>
      <c r="O1380">
        <v>0</v>
      </c>
      <c r="P1380" t="s">
        <v>65</v>
      </c>
      <c r="Q1380" t="s">
        <v>76</v>
      </c>
      <c r="R1380" t="s">
        <v>48</v>
      </c>
      <c r="S1380">
        <v>24</v>
      </c>
      <c r="T1380" t="s">
        <v>70</v>
      </c>
      <c r="U1380" t="s">
        <v>82</v>
      </c>
      <c r="V1380" t="s">
        <v>35</v>
      </c>
      <c r="W1380" t="s">
        <v>57</v>
      </c>
      <c r="X1380">
        <v>0</v>
      </c>
      <c r="Y1380">
        <v>0</v>
      </c>
      <c r="Z1380">
        <v>0</v>
      </c>
      <c r="AA1380">
        <v>0</v>
      </c>
      <c r="AB1380">
        <v>0</v>
      </c>
      <c r="AC1380" s="3">
        <v>45657</v>
      </c>
      <c r="AD1380" s="2" t="str">
        <f t="shared" si="43"/>
        <v>Contacted</v>
      </c>
      <c r="AE1380">
        <v>9</v>
      </c>
      <c r="AF1380" t="s">
        <v>52</v>
      </c>
      <c r="AG1380" t="b">
        <v>1</v>
      </c>
      <c r="AH1380" t="b">
        <v>0</v>
      </c>
      <c r="AI1380" t="str">
        <f ca="1">IF(OR(Table1[[#This Row],[is_active]]="FALSE",Table1[[#This Row],[Days_Since_Last_Purchase]]&gt;90),"Churned","Active")</f>
        <v>Churned</v>
      </c>
    </row>
    <row r="1381" spans="1:35" x14ac:dyDescent="0.25">
      <c r="A1381" t="s">
        <v>1444</v>
      </c>
      <c r="B1381" s="1">
        <v>44330</v>
      </c>
      <c r="C1381" t="str">
        <f>TEXT(Table1[[#This Row],[signup_date]],"yyyy")</f>
        <v>2021</v>
      </c>
      <c r="D1381" t="str">
        <f>TEXT(Table1[[#This Row],[signup_date]],"mmm")</f>
        <v>May</v>
      </c>
      <c r="E1381" s="3">
        <v>45140</v>
      </c>
      <c r="F1381" s="3">
        <v>45853</v>
      </c>
      <c r="G1381" s="3" t="str">
        <f>TEXT(Table1[[#This Row],[last_purchase_date]],"yyyy")</f>
        <v>2025</v>
      </c>
      <c r="H1381" s="2">
        <f ca="1">IFERROR(TODAY()-Table1[[#This Row],[signup_date]]," - ")</f>
        <v>1650</v>
      </c>
      <c r="I1381" s="2">
        <f ca="1">IFERROR(TODAY()-Table1[[#This Row],[last_purchase_date]]," - ")</f>
        <v>127</v>
      </c>
      <c r="J1381" s="2">
        <f ca="1">IFERROR(1/Table1[[#This Row],[Days_Since_Last_Purchase]],0)</f>
        <v>7.874015748031496E-3</v>
      </c>
      <c r="K1381" s="3" t="str">
        <f t="shared" si="42"/>
        <v>Has Purchased</v>
      </c>
      <c r="L1381">
        <v>1</v>
      </c>
      <c r="M1381">
        <v>110.46</v>
      </c>
      <c r="N1381">
        <v>110.46</v>
      </c>
      <c r="O1381">
        <v>91.1</v>
      </c>
      <c r="P1381" t="s">
        <v>40</v>
      </c>
      <c r="Q1381" t="s">
        <v>62</v>
      </c>
      <c r="R1381" t="s">
        <v>33</v>
      </c>
      <c r="S1381">
        <v>34</v>
      </c>
      <c r="T1381" t="s">
        <v>34</v>
      </c>
      <c r="U1381" t="s">
        <v>43</v>
      </c>
      <c r="V1381" t="s">
        <v>35</v>
      </c>
      <c r="W1381" t="s">
        <v>51</v>
      </c>
      <c r="X1381">
        <v>0</v>
      </c>
      <c r="Y1381">
        <v>0</v>
      </c>
      <c r="Z1381">
        <v>0</v>
      </c>
      <c r="AA1381">
        <v>1</v>
      </c>
      <c r="AB1381">
        <v>1</v>
      </c>
      <c r="AC1381" s="3">
        <v>45681</v>
      </c>
      <c r="AD1381" s="2" t="str">
        <f t="shared" si="43"/>
        <v>Contacted</v>
      </c>
      <c r="AE1381">
        <v>0</v>
      </c>
      <c r="AF1381" t="s">
        <v>38</v>
      </c>
      <c r="AG1381" t="b">
        <v>1</v>
      </c>
      <c r="AH1381" t="b">
        <v>0</v>
      </c>
      <c r="AI1381" t="str">
        <f ca="1">IF(OR(Table1[[#This Row],[is_active]]="FALSE",Table1[[#This Row],[Days_Since_Last_Purchase]]&gt;90),"Churned","Active")</f>
        <v>Churned</v>
      </c>
    </row>
    <row r="1382" spans="1:35" x14ac:dyDescent="0.25">
      <c r="A1382" t="s">
        <v>1445</v>
      </c>
      <c r="B1382" s="1">
        <v>45452</v>
      </c>
      <c r="C1382" t="str">
        <f>TEXT(Table1[[#This Row],[signup_date]],"yyyy")</f>
        <v>2024</v>
      </c>
      <c r="D1382" t="str">
        <f>TEXT(Table1[[#This Row],[signup_date]],"mmm")</f>
        <v>Jun</v>
      </c>
      <c r="E1382" s="3">
        <v>45817</v>
      </c>
      <c r="F1382" s="3">
        <v>45826</v>
      </c>
      <c r="G1382" s="3" t="str">
        <f>TEXT(Table1[[#This Row],[last_purchase_date]],"yyyy")</f>
        <v>2025</v>
      </c>
      <c r="H1382" s="2">
        <f ca="1">IFERROR(TODAY()-Table1[[#This Row],[signup_date]]," - ")</f>
        <v>528</v>
      </c>
      <c r="I1382" s="2">
        <f ca="1">IFERROR(TODAY()-Table1[[#This Row],[last_purchase_date]]," - ")</f>
        <v>154</v>
      </c>
      <c r="J1382" s="2">
        <f ca="1">IFERROR(1/Table1[[#This Row],[Days_Since_Last_Purchase]],0)</f>
        <v>6.4935064935064939E-3</v>
      </c>
      <c r="K1382" s="3" t="str">
        <f t="shared" si="42"/>
        <v>Has Purchased</v>
      </c>
      <c r="L1382">
        <v>3</v>
      </c>
      <c r="M1382">
        <v>136.81</v>
      </c>
      <c r="N1382">
        <v>45.6</v>
      </c>
      <c r="O1382">
        <v>54.8</v>
      </c>
      <c r="P1382" t="s">
        <v>87</v>
      </c>
      <c r="Q1382" t="s">
        <v>60</v>
      </c>
      <c r="R1382" t="s">
        <v>48</v>
      </c>
      <c r="S1382">
        <v>28</v>
      </c>
      <c r="T1382" t="s">
        <v>70</v>
      </c>
      <c r="U1382" t="s">
        <v>82</v>
      </c>
      <c r="V1382" t="s">
        <v>63</v>
      </c>
      <c r="W1382" t="s">
        <v>100</v>
      </c>
      <c r="X1382">
        <v>1</v>
      </c>
      <c r="Y1382">
        <v>0</v>
      </c>
      <c r="Z1382">
        <v>0</v>
      </c>
      <c r="AA1382">
        <v>1</v>
      </c>
      <c r="AB1382">
        <v>3</v>
      </c>
      <c r="AC1382" s="3">
        <v>45933</v>
      </c>
      <c r="AD1382" s="2" t="str">
        <f t="shared" si="43"/>
        <v>Contacted</v>
      </c>
      <c r="AE1382">
        <v>0</v>
      </c>
      <c r="AF1382" t="s">
        <v>38</v>
      </c>
      <c r="AG1382" t="b">
        <v>1</v>
      </c>
      <c r="AH1382" t="b">
        <v>0</v>
      </c>
      <c r="AI1382" t="str">
        <f ca="1">IF(OR(Table1[[#This Row],[is_active]]="FALSE",Table1[[#This Row],[Days_Since_Last_Purchase]]&gt;90),"Churned","Active")</f>
        <v>Churned</v>
      </c>
    </row>
    <row r="1383" spans="1:35" x14ac:dyDescent="0.25">
      <c r="A1383" t="s">
        <v>1446</v>
      </c>
      <c r="B1383" s="1">
        <v>45596</v>
      </c>
      <c r="C1383" t="str">
        <f>TEXT(Table1[[#This Row],[signup_date]],"yyyy")</f>
        <v>2024</v>
      </c>
      <c r="D1383" t="str">
        <f>TEXT(Table1[[#This Row],[signup_date]],"mmm")</f>
        <v>Oct</v>
      </c>
      <c r="E1383" s="3">
        <v>45650</v>
      </c>
      <c r="F1383" s="3">
        <v>45739</v>
      </c>
      <c r="G1383" s="3" t="str">
        <f>TEXT(Table1[[#This Row],[last_purchase_date]],"yyyy")</f>
        <v>2025</v>
      </c>
      <c r="H1383" s="2">
        <f ca="1">IFERROR(TODAY()-Table1[[#This Row],[signup_date]]," - ")</f>
        <v>384</v>
      </c>
      <c r="I1383" s="2">
        <f ca="1">IFERROR(TODAY()-Table1[[#This Row],[last_purchase_date]]," - ")</f>
        <v>241</v>
      </c>
      <c r="J1383" s="2">
        <f ca="1">IFERROR(1/Table1[[#This Row],[Days_Since_Last_Purchase]],0)</f>
        <v>4.1493775933609959E-3</v>
      </c>
      <c r="K1383" s="3" t="str">
        <f t="shared" si="42"/>
        <v>Has Purchased</v>
      </c>
      <c r="L1383">
        <v>1</v>
      </c>
      <c r="M1383">
        <v>93.4</v>
      </c>
      <c r="N1383">
        <v>93.4</v>
      </c>
      <c r="O1383">
        <v>169.97</v>
      </c>
      <c r="P1383" t="s">
        <v>87</v>
      </c>
      <c r="Q1383" t="s">
        <v>95</v>
      </c>
      <c r="R1383" t="s">
        <v>42</v>
      </c>
      <c r="S1383">
        <v>21</v>
      </c>
      <c r="T1383" t="s">
        <v>70</v>
      </c>
      <c r="U1383" t="s">
        <v>66</v>
      </c>
      <c r="V1383" t="s">
        <v>63</v>
      </c>
      <c r="W1383" t="s">
        <v>72</v>
      </c>
      <c r="X1383">
        <v>0</v>
      </c>
      <c r="Y1383">
        <v>1</v>
      </c>
      <c r="Z1383">
        <v>0</v>
      </c>
      <c r="AA1383">
        <v>0</v>
      </c>
      <c r="AB1383">
        <v>0</v>
      </c>
      <c r="AC1383" s="3">
        <v>45812</v>
      </c>
      <c r="AD1383" s="2" t="str">
        <f t="shared" si="43"/>
        <v>Contacted</v>
      </c>
      <c r="AE1383">
        <v>0</v>
      </c>
      <c r="AF1383" t="s">
        <v>73</v>
      </c>
      <c r="AG1383" t="b">
        <v>1</v>
      </c>
      <c r="AH1383" t="b">
        <v>1</v>
      </c>
      <c r="AI1383" t="str">
        <f ca="1">IF(OR(Table1[[#This Row],[is_active]]="FALSE",Table1[[#This Row],[Days_Since_Last_Purchase]]&gt;90),"Churned","Active")</f>
        <v>Churned</v>
      </c>
    </row>
    <row r="1384" spans="1:35" x14ac:dyDescent="0.25">
      <c r="A1384" t="s">
        <v>1447</v>
      </c>
      <c r="B1384" s="1">
        <v>44870</v>
      </c>
      <c r="C1384" t="str">
        <f>TEXT(Table1[[#This Row],[signup_date]],"yyyy")</f>
        <v>2022</v>
      </c>
      <c r="D1384" t="str">
        <f>TEXT(Table1[[#This Row],[signup_date]],"mmm")</f>
        <v>Nov</v>
      </c>
      <c r="E1384" s="3">
        <v>45232</v>
      </c>
      <c r="F1384" s="3">
        <v>45689</v>
      </c>
      <c r="G1384" s="3" t="str">
        <f>TEXT(Table1[[#This Row],[last_purchase_date]],"yyyy")</f>
        <v>2025</v>
      </c>
      <c r="H1384" s="2">
        <f ca="1">IFERROR(TODAY()-Table1[[#This Row],[signup_date]]," - ")</f>
        <v>1110</v>
      </c>
      <c r="I1384" s="2">
        <f ca="1">IFERROR(TODAY()-Table1[[#This Row],[last_purchase_date]]," - ")</f>
        <v>291</v>
      </c>
      <c r="J1384" s="2">
        <f ca="1">IFERROR(1/Table1[[#This Row],[Days_Since_Last_Purchase]],0)</f>
        <v>3.4364261168384879E-3</v>
      </c>
      <c r="K1384" s="3" t="str">
        <f t="shared" si="42"/>
        <v>Has Purchased</v>
      </c>
      <c r="L1384">
        <v>5</v>
      </c>
      <c r="M1384">
        <v>609.51</v>
      </c>
      <c r="N1384">
        <v>121.9</v>
      </c>
      <c r="O1384">
        <v>82.24</v>
      </c>
      <c r="P1384" t="s">
        <v>47</v>
      </c>
      <c r="Q1384" t="s">
        <v>76</v>
      </c>
      <c r="R1384" t="s">
        <v>33</v>
      </c>
      <c r="S1384">
        <v>29</v>
      </c>
      <c r="T1384" t="s">
        <v>70</v>
      </c>
      <c r="U1384" t="s">
        <v>35</v>
      </c>
      <c r="V1384" t="s">
        <v>35</v>
      </c>
      <c r="W1384" t="s">
        <v>51</v>
      </c>
      <c r="X1384">
        <v>1</v>
      </c>
      <c r="Y1384">
        <v>0</v>
      </c>
      <c r="Z1384">
        <v>0</v>
      </c>
      <c r="AA1384">
        <v>1</v>
      </c>
      <c r="AB1384">
        <v>2</v>
      </c>
      <c r="AC1384" s="2" t="s">
        <v>2542</v>
      </c>
      <c r="AD1384" s="2" t="str">
        <f t="shared" si="43"/>
        <v>Never Contacted</v>
      </c>
      <c r="AE1384">
        <v>0</v>
      </c>
      <c r="AF1384" t="s">
        <v>38</v>
      </c>
      <c r="AG1384" t="b">
        <v>1</v>
      </c>
      <c r="AH1384" t="b">
        <v>0</v>
      </c>
      <c r="AI1384" t="str">
        <f ca="1">IF(OR(Table1[[#This Row],[is_active]]="FALSE",Table1[[#This Row],[Days_Since_Last_Purchase]]&gt;90),"Churned","Active")</f>
        <v>Churned</v>
      </c>
    </row>
    <row r="1385" spans="1:35" x14ac:dyDescent="0.25">
      <c r="A1385" t="s">
        <v>1448</v>
      </c>
      <c r="B1385" s="1">
        <v>45419</v>
      </c>
      <c r="C1385" t="str">
        <f>TEXT(Table1[[#This Row],[signup_date]],"yyyy")</f>
        <v>2024</v>
      </c>
      <c r="D1385" t="str">
        <f>TEXT(Table1[[#This Row],[signup_date]],"mmm")</f>
        <v>May</v>
      </c>
      <c r="E1385" s="3">
        <v>45760</v>
      </c>
      <c r="F1385" s="3">
        <v>45816</v>
      </c>
      <c r="G1385" s="3" t="str">
        <f>TEXT(Table1[[#This Row],[last_purchase_date]],"yyyy")</f>
        <v>2025</v>
      </c>
      <c r="H1385" s="2">
        <f ca="1">IFERROR(TODAY()-Table1[[#This Row],[signup_date]]," - ")</f>
        <v>561</v>
      </c>
      <c r="I1385" s="2">
        <f ca="1">IFERROR(TODAY()-Table1[[#This Row],[last_purchase_date]]," - ")</f>
        <v>164</v>
      </c>
      <c r="J1385" s="2">
        <f ca="1">IFERROR(1/Table1[[#This Row],[Days_Since_Last_Purchase]],0)</f>
        <v>6.0975609756097563E-3</v>
      </c>
      <c r="K1385" s="3" t="str">
        <f t="shared" si="42"/>
        <v>Has Purchased</v>
      </c>
      <c r="L1385">
        <v>5</v>
      </c>
      <c r="M1385">
        <v>256.25</v>
      </c>
      <c r="N1385">
        <v>51.25</v>
      </c>
      <c r="O1385">
        <v>64.260000000000005</v>
      </c>
      <c r="P1385" t="s">
        <v>87</v>
      </c>
      <c r="Q1385" t="s">
        <v>60</v>
      </c>
      <c r="R1385" t="s">
        <v>48</v>
      </c>
      <c r="S1385">
        <v>16</v>
      </c>
      <c r="T1385" t="s">
        <v>49</v>
      </c>
      <c r="U1385" t="s">
        <v>35</v>
      </c>
      <c r="V1385" t="s">
        <v>56</v>
      </c>
      <c r="W1385" t="s">
        <v>85</v>
      </c>
      <c r="X1385">
        <v>0</v>
      </c>
      <c r="Y1385">
        <v>2</v>
      </c>
      <c r="Z1385">
        <v>1</v>
      </c>
      <c r="AA1385">
        <v>1</v>
      </c>
      <c r="AB1385">
        <v>3</v>
      </c>
      <c r="AC1385" s="3">
        <v>45753</v>
      </c>
      <c r="AD1385" s="2" t="str">
        <f t="shared" si="43"/>
        <v>Contacted</v>
      </c>
      <c r="AE1385">
        <v>0</v>
      </c>
      <c r="AF1385" t="s">
        <v>38</v>
      </c>
      <c r="AG1385" t="b">
        <v>1</v>
      </c>
      <c r="AH1385" t="b">
        <v>0</v>
      </c>
      <c r="AI1385" t="str">
        <f ca="1">IF(OR(Table1[[#This Row],[is_active]]="FALSE",Table1[[#This Row],[Days_Since_Last_Purchase]]&gt;90),"Churned","Active")</f>
        <v>Churned</v>
      </c>
    </row>
    <row r="1386" spans="1:35" x14ac:dyDescent="0.25">
      <c r="A1386" t="s">
        <v>1449</v>
      </c>
      <c r="B1386" s="1">
        <v>45033</v>
      </c>
      <c r="C1386" t="str">
        <f>TEXT(Table1[[#This Row],[signup_date]],"yyyy")</f>
        <v>2023</v>
      </c>
      <c r="D1386" t="str">
        <f>TEXT(Table1[[#This Row],[signup_date]],"mmm")</f>
        <v>Apr</v>
      </c>
      <c r="E1386" s="3">
        <v>45661</v>
      </c>
      <c r="F1386" s="3">
        <v>45877</v>
      </c>
      <c r="G1386" s="3" t="str">
        <f>TEXT(Table1[[#This Row],[last_purchase_date]],"yyyy")</f>
        <v>2025</v>
      </c>
      <c r="H1386" s="2">
        <f ca="1">IFERROR(TODAY()-Table1[[#This Row],[signup_date]]," - ")</f>
        <v>947</v>
      </c>
      <c r="I1386" s="2">
        <f ca="1">IFERROR(TODAY()-Table1[[#This Row],[last_purchase_date]]," - ")</f>
        <v>103</v>
      </c>
      <c r="J1386" s="2">
        <f ca="1">IFERROR(1/Table1[[#This Row],[Days_Since_Last_Purchase]],0)</f>
        <v>9.7087378640776691E-3</v>
      </c>
      <c r="K1386" s="3" t="str">
        <f t="shared" si="42"/>
        <v>Has Purchased</v>
      </c>
      <c r="L1386">
        <v>2</v>
      </c>
      <c r="M1386">
        <v>124.52</v>
      </c>
      <c r="N1386">
        <v>62.26</v>
      </c>
      <c r="O1386">
        <v>68.55</v>
      </c>
      <c r="P1386" t="s">
        <v>40</v>
      </c>
      <c r="Q1386" t="s">
        <v>104</v>
      </c>
      <c r="R1386" t="s">
        <v>42</v>
      </c>
      <c r="S1386">
        <v>20</v>
      </c>
      <c r="T1386" t="s">
        <v>70</v>
      </c>
      <c r="U1386" t="s">
        <v>43</v>
      </c>
      <c r="V1386" t="s">
        <v>63</v>
      </c>
      <c r="W1386" t="s">
        <v>36</v>
      </c>
      <c r="X1386">
        <v>0</v>
      </c>
      <c r="Y1386">
        <v>0</v>
      </c>
      <c r="Z1386">
        <v>0</v>
      </c>
      <c r="AA1386">
        <v>0</v>
      </c>
      <c r="AB1386">
        <v>1</v>
      </c>
      <c r="AC1386" s="2" t="s">
        <v>2542</v>
      </c>
      <c r="AD1386" s="2" t="str">
        <f t="shared" si="43"/>
        <v>Never Contacted</v>
      </c>
      <c r="AE1386">
        <v>4</v>
      </c>
      <c r="AF1386" t="s">
        <v>38</v>
      </c>
      <c r="AG1386" t="b">
        <v>1</v>
      </c>
      <c r="AH1386" t="b">
        <v>0</v>
      </c>
      <c r="AI1386" t="str">
        <f ca="1">IF(OR(Table1[[#This Row],[is_active]]="FALSE",Table1[[#This Row],[Days_Since_Last_Purchase]]&gt;90),"Churned","Active")</f>
        <v>Churned</v>
      </c>
    </row>
    <row r="1387" spans="1:35" x14ac:dyDescent="0.25">
      <c r="A1387" t="s">
        <v>1450</v>
      </c>
      <c r="B1387" s="1">
        <v>44663</v>
      </c>
      <c r="C1387" t="str">
        <f>TEXT(Table1[[#This Row],[signup_date]],"yyyy")</f>
        <v>2022</v>
      </c>
      <c r="D1387" t="str">
        <f>TEXT(Table1[[#This Row],[signup_date]],"mmm")</f>
        <v>Apr</v>
      </c>
      <c r="E1387" s="3">
        <v>45502</v>
      </c>
      <c r="F1387" s="3">
        <v>45642</v>
      </c>
      <c r="G1387" s="3" t="str">
        <f>TEXT(Table1[[#This Row],[last_purchase_date]],"yyyy")</f>
        <v>2024</v>
      </c>
      <c r="H1387" s="2">
        <f ca="1">IFERROR(TODAY()-Table1[[#This Row],[signup_date]]," - ")</f>
        <v>1317</v>
      </c>
      <c r="I1387" s="2">
        <f ca="1">IFERROR(TODAY()-Table1[[#This Row],[last_purchase_date]]," - ")</f>
        <v>338</v>
      </c>
      <c r="J1387" s="2">
        <f ca="1">IFERROR(1/Table1[[#This Row],[Days_Since_Last_Purchase]],0)</f>
        <v>2.9585798816568047E-3</v>
      </c>
      <c r="K1387" s="3" t="str">
        <f t="shared" si="42"/>
        <v>Has Purchased</v>
      </c>
      <c r="L1387">
        <v>3</v>
      </c>
      <c r="M1387">
        <v>151.22999999999999</v>
      </c>
      <c r="N1387">
        <v>50.41</v>
      </c>
      <c r="O1387">
        <v>53.84</v>
      </c>
      <c r="P1387" t="s">
        <v>47</v>
      </c>
      <c r="Q1387" t="s">
        <v>69</v>
      </c>
      <c r="R1387" t="s">
        <v>33</v>
      </c>
      <c r="S1387">
        <v>27</v>
      </c>
      <c r="T1387" t="s">
        <v>70</v>
      </c>
      <c r="U1387" t="s">
        <v>35</v>
      </c>
      <c r="V1387" t="s">
        <v>63</v>
      </c>
      <c r="W1387" t="s">
        <v>72</v>
      </c>
      <c r="X1387">
        <v>0</v>
      </c>
      <c r="Y1387">
        <v>0</v>
      </c>
      <c r="Z1387">
        <v>1</v>
      </c>
      <c r="AA1387">
        <v>0</v>
      </c>
      <c r="AB1387">
        <v>1</v>
      </c>
      <c r="AC1387" s="3">
        <v>45914</v>
      </c>
      <c r="AD1387" s="2" t="str">
        <f t="shared" si="43"/>
        <v>Contacted</v>
      </c>
      <c r="AE1387">
        <v>0</v>
      </c>
      <c r="AF1387" t="s">
        <v>52</v>
      </c>
      <c r="AG1387" t="b">
        <v>1</v>
      </c>
      <c r="AH1387" t="b">
        <v>1</v>
      </c>
      <c r="AI1387" t="str">
        <f ca="1">IF(OR(Table1[[#This Row],[is_active]]="FALSE",Table1[[#This Row],[Days_Since_Last_Purchase]]&gt;90),"Churned","Active")</f>
        <v>Churned</v>
      </c>
    </row>
    <row r="1388" spans="1:35" x14ac:dyDescent="0.25">
      <c r="A1388" t="s">
        <v>1451</v>
      </c>
      <c r="B1388" s="1">
        <v>44701</v>
      </c>
      <c r="C1388" t="str">
        <f>TEXT(Table1[[#This Row],[signup_date]],"yyyy")</f>
        <v>2022</v>
      </c>
      <c r="D1388" t="str">
        <f>TEXT(Table1[[#This Row],[signup_date]],"mmm")</f>
        <v>May</v>
      </c>
      <c r="E1388" s="3">
        <v>44870</v>
      </c>
      <c r="F1388" s="3">
        <v>45903</v>
      </c>
      <c r="G1388" s="3" t="str">
        <f>TEXT(Table1[[#This Row],[last_purchase_date]],"yyyy")</f>
        <v>2025</v>
      </c>
      <c r="H1388" s="2">
        <f ca="1">IFERROR(TODAY()-Table1[[#This Row],[signup_date]]," - ")</f>
        <v>1279</v>
      </c>
      <c r="I1388" s="2">
        <f ca="1">IFERROR(TODAY()-Table1[[#This Row],[last_purchase_date]]," - ")</f>
        <v>77</v>
      </c>
      <c r="J1388" s="2">
        <f ca="1">IFERROR(1/Table1[[#This Row],[Days_Since_Last_Purchase]],0)</f>
        <v>1.2987012987012988E-2</v>
      </c>
      <c r="K1388" s="3" t="str">
        <f t="shared" si="42"/>
        <v>Has Purchased</v>
      </c>
      <c r="L1388">
        <v>5</v>
      </c>
      <c r="M1388">
        <v>371.63</v>
      </c>
      <c r="N1388">
        <v>74.33</v>
      </c>
      <c r="O1388">
        <v>15.05</v>
      </c>
      <c r="P1388" t="s">
        <v>47</v>
      </c>
      <c r="Q1388" t="s">
        <v>95</v>
      </c>
      <c r="R1388" t="s">
        <v>33</v>
      </c>
      <c r="S1388">
        <v>29</v>
      </c>
      <c r="T1388" t="s">
        <v>70</v>
      </c>
      <c r="U1388" t="s">
        <v>66</v>
      </c>
      <c r="V1388" t="s">
        <v>56</v>
      </c>
      <c r="W1388" t="s">
        <v>85</v>
      </c>
      <c r="X1388">
        <v>0</v>
      </c>
      <c r="Y1388">
        <v>1</v>
      </c>
      <c r="Z1388">
        <v>0</v>
      </c>
      <c r="AA1388">
        <v>1</v>
      </c>
      <c r="AB1388">
        <v>0</v>
      </c>
      <c r="AC1388" s="2" t="s">
        <v>2542</v>
      </c>
      <c r="AD1388" s="2" t="str">
        <f t="shared" si="43"/>
        <v>Never Contacted</v>
      </c>
      <c r="AE1388">
        <v>8</v>
      </c>
      <c r="AF1388" t="s">
        <v>73</v>
      </c>
      <c r="AG1388" t="b">
        <v>1</v>
      </c>
      <c r="AH1388" t="b">
        <v>0</v>
      </c>
      <c r="AI1388" t="str">
        <f ca="1">IF(OR(Table1[[#This Row],[is_active]]="FALSE",Table1[[#This Row],[Days_Since_Last_Purchase]]&gt;90),"Churned","Active")</f>
        <v>Active</v>
      </c>
    </row>
    <row r="1389" spans="1:35" x14ac:dyDescent="0.25">
      <c r="A1389" t="s">
        <v>1452</v>
      </c>
      <c r="B1389" s="1">
        <v>44754</v>
      </c>
      <c r="C1389" t="str">
        <f>TEXT(Table1[[#This Row],[signup_date]],"yyyy")</f>
        <v>2022</v>
      </c>
      <c r="D1389" t="str">
        <f>TEXT(Table1[[#This Row],[signup_date]],"mmm")</f>
        <v>Jul</v>
      </c>
      <c r="E1389" s="3">
        <v>45882</v>
      </c>
      <c r="F1389" s="3">
        <v>45900</v>
      </c>
      <c r="G1389" s="3" t="str">
        <f>TEXT(Table1[[#This Row],[last_purchase_date]],"yyyy")</f>
        <v>2025</v>
      </c>
      <c r="H1389" s="2">
        <f ca="1">IFERROR(TODAY()-Table1[[#This Row],[signup_date]]," - ")</f>
        <v>1226</v>
      </c>
      <c r="I1389" s="2">
        <f ca="1">IFERROR(TODAY()-Table1[[#This Row],[last_purchase_date]]," - ")</f>
        <v>80</v>
      </c>
      <c r="J1389" s="2">
        <f ca="1">IFERROR(1/Table1[[#This Row],[Days_Since_Last_Purchase]],0)</f>
        <v>1.2500000000000001E-2</v>
      </c>
      <c r="K1389" s="3" t="str">
        <f t="shared" si="42"/>
        <v>Has Purchased</v>
      </c>
      <c r="L1389">
        <v>2</v>
      </c>
      <c r="M1389">
        <v>176.31</v>
      </c>
      <c r="N1389">
        <v>88.16</v>
      </c>
      <c r="O1389">
        <v>114.42</v>
      </c>
      <c r="P1389" t="s">
        <v>87</v>
      </c>
      <c r="Q1389" t="s">
        <v>104</v>
      </c>
      <c r="R1389" t="s">
        <v>33</v>
      </c>
      <c r="S1389">
        <v>29</v>
      </c>
      <c r="T1389" t="s">
        <v>70</v>
      </c>
      <c r="U1389" t="s">
        <v>50</v>
      </c>
      <c r="V1389" t="s">
        <v>56</v>
      </c>
      <c r="W1389" t="s">
        <v>51</v>
      </c>
      <c r="X1389">
        <v>1</v>
      </c>
      <c r="Y1389">
        <v>0</v>
      </c>
      <c r="Z1389">
        <v>1</v>
      </c>
      <c r="AA1389">
        <v>0</v>
      </c>
      <c r="AB1389">
        <v>0</v>
      </c>
      <c r="AC1389" s="3">
        <v>45525</v>
      </c>
      <c r="AD1389" s="2" t="str">
        <f t="shared" si="43"/>
        <v>Contacted</v>
      </c>
      <c r="AE1389">
        <v>8</v>
      </c>
      <c r="AF1389" t="s">
        <v>38</v>
      </c>
      <c r="AG1389" t="b">
        <v>1</v>
      </c>
      <c r="AH1389" t="b">
        <v>0</v>
      </c>
      <c r="AI1389" t="str">
        <f ca="1">IF(OR(Table1[[#This Row],[is_active]]="FALSE",Table1[[#This Row],[Days_Since_Last_Purchase]]&gt;90),"Churned","Active")</f>
        <v>Active</v>
      </c>
    </row>
    <row r="1390" spans="1:35" x14ac:dyDescent="0.25">
      <c r="A1390" t="s">
        <v>1453</v>
      </c>
      <c r="B1390" s="1">
        <v>45083</v>
      </c>
      <c r="C1390" t="str">
        <f>TEXT(Table1[[#This Row],[signup_date]],"yyyy")</f>
        <v>2023</v>
      </c>
      <c r="D1390" t="str">
        <f>TEXT(Table1[[#This Row],[signup_date]],"mmm")</f>
        <v>Jun</v>
      </c>
      <c r="E1390" s="3">
        <v>45406</v>
      </c>
      <c r="F1390" s="3">
        <v>45411</v>
      </c>
      <c r="G1390" s="3" t="str">
        <f>TEXT(Table1[[#This Row],[last_purchase_date]],"yyyy")</f>
        <v>2024</v>
      </c>
      <c r="H1390" s="2">
        <f ca="1">IFERROR(TODAY()-Table1[[#This Row],[signup_date]]," - ")</f>
        <v>897</v>
      </c>
      <c r="I1390" s="2">
        <f ca="1">IFERROR(TODAY()-Table1[[#This Row],[last_purchase_date]]," - ")</f>
        <v>569</v>
      </c>
      <c r="J1390" s="2">
        <f ca="1">IFERROR(1/Table1[[#This Row],[Days_Since_Last_Purchase]],0)</f>
        <v>1.7574692442882249E-3</v>
      </c>
      <c r="K1390" s="3" t="str">
        <f t="shared" si="42"/>
        <v>Has Purchased</v>
      </c>
      <c r="L1390">
        <v>4</v>
      </c>
      <c r="M1390">
        <v>148.62</v>
      </c>
      <c r="N1390">
        <v>37.159999999999997</v>
      </c>
      <c r="O1390">
        <v>25.73</v>
      </c>
      <c r="P1390" t="s">
        <v>40</v>
      </c>
      <c r="Q1390" t="s">
        <v>32</v>
      </c>
      <c r="R1390" t="s">
        <v>48</v>
      </c>
      <c r="S1390">
        <v>24</v>
      </c>
      <c r="T1390" t="s">
        <v>70</v>
      </c>
      <c r="U1390" t="s">
        <v>90</v>
      </c>
      <c r="V1390" t="s">
        <v>67</v>
      </c>
      <c r="W1390" t="s">
        <v>85</v>
      </c>
      <c r="X1390">
        <v>0</v>
      </c>
      <c r="Y1390">
        <v>0</v>
      </c>
      <c r="Z1390">
        <v>1</v>
      </c>
      <c r="AA1390">
        <v>0</v>
      </c>
      <c r="AB1390">
        <v>2</v>
      </c>
      <c r="AC1390" s="2" t="s">
        <v>2542</v>
      </c>
      <c r="AD1390" s="2" t="str">
        <f t="shared" si="43"/>
        <v>Never Contacted</v>
      </c>
      <c r="AE1390">
        <v>0</v>
      </c>
      <c r="AF1390" t="s">
        <v>38</v>
      </c>
      <c r="AG1390" t="b">
        <v>1</v>
      </c>
      <c r="AH1390" t="b">
        <v>0</v>
      </c>
      <c r="AI1390" t="str">
        <f ca="1">IF(OR(Table1[[#This Row],[is_active]]="FALSE",Table1[[#This Row],[Days_Since_Last_Purchase]]&gt;90),"Churned","Active")</f>
        <v>Churned</v>
      </c>
    </row>
    <row r="1391" spans="1:35" x14ac:dyDescent="0.25">
      <c r="A1391" t="s">
        <v>1454</v>
      </c>
      <c r="B1391" s="1">
        <v>45305</v>
      </c>
      <c r="C1391" t="str">
        <f>TEXT(Table1[[#This Row],[signup_date]],"yyyy")</f>
        <v>2024</v>
      </c>
      <c r="D1391" t="str">
        <f>TEXT(Table1[[#This Row],[signup_date]],"mmm")</f>
        <v>Jan</v>
      </c>
      <c r="E1391" s="3">
        <v>45331</v>
      </c>
      <c r="F1391" s="3">
        <v>45709</v>
      </c>
      <c r="G1391" s="3" t="str">
        <f>TEXT(Table1[[#This Row],[last_purchase_date]],"yyyy")</f>
        <v>2025</v>
      </c>
      <c r="H1391" s="2">
        <f ca="1">IFERROR(TODAY()-Table1[[#This Row],[signup_date]]," - ")</f>
        <v>675</v>
      </c>
      <c r="I1391" s="2">
        <f ca="1">IFERROR(TODAY()-Table1[[#This Row],[last_purchase_date]]," - ")</f>
        <v>271</v>
      </c>
      <c r="J1391" s="2">
        <f ca="1">IFERROR(1/Table1[[#This Row],[Days_Since_Last_Purchase]],0)</f>
        <v>3.6900369003690036E-3</v>
      </c>
      <c r="K1391" s="3" t="str">
        <f t="shared" si="42"/>
        <v>Has Purchased</v>
      </c>
      <c r="L1391">
        <v>1</v>
      </c>
      <c r="M1391">
        <v>63.85</v>
      </c>
      <c r="N1391">
        <v>63.85</v>
      </c>
      <c r="O1391">
        <v>49.85</v>
      </c>
      <c r="P1391" t="s">
        <v>65</v>
      </c>
      <c r="Q1391" t="s">
        <v>54</v>
      </c>
      <c r="R1391" t="s">
        <v>33</v>
      </c>
      <c r="S1391">
        <v>31</v>
      </c>
      <c r="T1391" t="s">
        <v>34</v>
      </c>
      <c r="U1391" t="s">
        <v>35</v>
      </c>
      <c r="V1391" t="s">
        <v>35</v>
      </c>
      <c r="W1391" t="s">
        <v>45</v>
      </c>
      <c r="X1391">
        <v>0</v>
      </c>
      <c r="Y1391">
        <v>0</v>
      </c>
      <c r="Z1391">
        <v>0</v>
      </c>
      <c r="AA1391">
        <v>0</v>
      </c>
      <c r="AB1391">
        <v>1</v>
      </c>
      <c r="AC1391" s="3">
        <v>45427</v>
      </c>
      <c r="AD1391" s="2" t="str">
        <f t="shared" si="43"/>
        <v>Contacted</v>
      </c>
      <c r="AE1391">
        <v>0</v>
      </c>
      <c r="AF1391" t="s">
        <v>38</v>
      </c>
      <c r="AG1391" t="b">
        <v>0</v>
      </c>
      <c r="AH1391" t="b">
        <v>0</v>
      </c>
      <c r="AI1391" t="str">
        <f ca="1">IF(OR(Table1[[#This Row],[is_active]]="FALSE",Table1[[#This Row],[Days_Since_Last_Purchase]]&gt;90),"Churned","Active")</f>
        <v>Churned</v>
      </c>
    </row>
    <row r="1392" spans="1:35" x14ac:dyDescent="0.25">
      <c r="A1392" t="s">
        <v>1455</v>
      </c>
      <c r="B1392" s="1">
        <v>45186</v>
      </c>
      <c r="C1392" t="str">
        <f>TEXT(Table1[[#This Row],[signup_date]],"yyyy")</f>
        <v>2023</v>
      </c>
      <c r="D1392" t="str">
        <f>TEXT(Table1[[#This Row],[signup_date]],"mmm")</f>
        <v>Sep</v>
      </c>
      <c r="E1392" s="3">
        <v>45795</v>
      </c>
      <c r="F1392" s="3">
        <v>45923</v>
      </c>
      <c r="G1392" s="3" t="str">
        <f>TEXT(Table1[[#This Row],[last_purchase_date]],"yyyy")</f>
        <v>2025</v>
      </c>
      <c r="H1392" s="2">
        <f ca="1">IFERROR(TODAY()-Table1[[#This Row],[signup_date]]," - ")</f>
        <v>794</v>
      </c>
      <c r="I1392" s="2">
        <f ca="1">IFERROR(TODAY()-Table1[[#This Row],[last_purchase_date]]," - ")</f>
        <v>57</v>
      </c>
      <c r="J1392" s="2">
        <f ca="1">IFERROR(1/Table1[[#This Row],[Days_Since_Last_Purchase]],0)</f>
        <v>1.7543859649122806E-2</v>
      </c>
      <c r="K1392" s="3" t="str">
        <f t="shared" si="42"/>
        <v>Has Purchased</v>
      </c>
      <c r="L1392">
        <v>2</v>
      </c>
      <c r="M1392">
        <v>77.56</v>
      </c>
      <c r="N1392">
        <v>38.78</v>
      </c>
      <c r="O1392">
        <v>70.59</v>
      </c>
      <c r="P1392" t="s">
        <v>47</v>
      </c>
      <c r="Q1392" t="s">
        <v>69</v>
      </c>
      <c r="R1392" t="s">
        <v>48</v>
      </c>
      <c r="S1392">
        <v>31</v>
      </c>
      <c r="T1392" t="s">
        <v>34</v>
      </c>
      <c r="U1392" t="s">
        <v>50</v>
      </c>
      <c r="V1392" t="s">
        <v>35</v>
      </c>
      <c r="W1392" t="s">
        <v>96</v>
      </c>
      <c r="X1392">
        <v>0</v>
      </c>
      <c r="Y1392">
        <v>0</v>
      </c>
      <c r="Z1392">
        <v>1</v>
      </c>
      <c r="AA1392">
        <v>0</v>
      </c>
      <c r="AB1392">
        <v>0</v>
      </c>
      <c r="AC1392" s="3">
        <v>45310</v>
      </c>
      <c r="AD1392" s="2" t="str">
        <f t="shared" si="43"/>
        <v>Contacted</v>
      </c>
      <c r="AE1392">
        <v>0</v>
      </c>
      <c r="AF1392" t="s">
        <v>73</v>
      </c>
      <c r="AG1392" t="b">
        <v>1</v>
      </c>
      <c r="AH1392" t="b">
        <v>1</v>
      </c>
      <c r="AI1392" t="str">
        <f ca="1">IF(OR(Table1[[#This Row],[is_active]]="FALSE",Table1[[#This Row],[Days_Since_Last_Purchase]]&gt;90),"Churned","Active")</f>
        <v>Active</v>
      </c>
    </row>
    <row r="1393" spans="1:35" x14ac:dyDescent="0.25">
      <c r="A1393" t="s">
        <v>1456</v>
      </c>
      <c r="B1393" s="1">
        <v>45162</v>
      </c>
      <c r="C1393" t="str">
        <f>TEXT(Table1[[#This Row],[signup_date]],"yyyy")</f>
        <v>2023</v>
      </c>
      <c r="D1393" t="str">
        <f>TEXT(Table1[[#This Row],[signup_date]],"mmm")</f>
        <v>Aug</v>
      </c>
      <c r="E1393" s="3">
        <v>45264</v>
      </c>
      <c r="F1393" s="3">
        <v>45354</v>
      </c>
      <c r="G1393" s="3" t="str">
        <f>TEXT(Table1[[#This Row],[last_purchase_date]],"yyyy")</f>
        <v>2024</v>
      </c>
      <c r="H1393" s="2">
        <f ca="1">IFERROR(TODAY()-Table1[[#This Row],[signup_date]]," - ")</f>
        <v>818</v>
      </c>
      <c r="I1393" s="2">
        <f ca="1">IFERROR(TODAY()-Table1[[#This Row],[last_purchase_date]]," - ")</f>
        <v>626</v>
      </c>
      <c r="J1393" s="2">
        <f ca="1">IFERROR(1/Table1[[#This Row],[Days_Since_Last_Purchase]],0)</f>
        <v>1.5974440894568689E-3</v>
      </c>
      <c r="K1393" s="3" t="str">
        <f t="shared" si="42"/>
        <v>Has Purchased</v>
      </c>
      <c r="L1393">
        <v>3</v>
      </c>
      <c r="M1393">
        <v>112.12</v>
      </c>
      <c r="N1393">
        <v>37.369999999999997</v>
      </c>
      <c r="O1393">
        <v>65.819999999999993</v>
      </c>
      <c r="P1393" t="s">
        <v>87</v>
      </c>
      <c r="Q1393" t="s">
        <v>41</v>
      </c>
      <c r="R1393" t="s">
        <v>33</v>
      </c>
      <c r="S1393">
        <v>28</v>
      </c>
      <c r="T1393" t="s">
        <v>70</v>
      </c>
      <c r="U1393" t="s">
        <v>82</v>
      </c>
      <c r="V1393" t="s">
        <v>35</v>
      </c>
      <c r="W1393" t="s">
        <v>85</v>
      </c>
      <c r="X1393">
        <v>0</v>
      </c>
      <c r="Y1393">
        <v>0</v>
      </c>
      <c r="Z1393">
        <v>0</v>
      </c>
      <c r="AA1393">
        <v>0</v>
      </c>
      <c r="AB1393">
        <v>1</v>
      </c>
      <c r="AC1393" s="2" t="s">
        <v>2542</v>
      </c>
      <c r="AD1393" s="2" t="str">
        <f t="shared" si="43"/>
        <v>Never Contacted</v>
      </c>
      <c r="AE1393">
        <v>0</v>
      </c>
      <c r="AF1393" t="s">
        <v>38</v>
      </c>
      <c r="AG1393" t="b">
        <v>1</v>
      </c>
      <c r="AH1393" t="b">
        <v>1</v>
      </c>
      <c r="AI1393" t="str">
        <f ca="1">IF(OR(Table1[[#This Row],[is_active]]="FALSE",Table1[[#This Row],[Days_Since_Last_Purchase]]&gt;90),"Churned","Active")</f>
        <v>Churned</v>
      </c>
    </row>
    <row r="1394" spans="1:35" x14ac:dyDescent="0.25">
      <c r="A1394" t="s">
        <v>1457</v>
      </c>
      <c r="B1394" s="1">
        <v>44433</v>
      </c>
      <c r="C1394" t="str">
        <f>TEXT(Table1[[#This Row],[signup_date]],"yyyy")</f>
        <v>2021</v>
      </c>
      <c r="D1394" t="str">
        <f>TEXT(Table1[[#This Row],[signup_date]],"mmm")</f>
        <v>Aug</v>
      </c>
      <c r="E1394" s="3">
        <v>45157</v>
      </c>
      <c r="F1394" s="3">
        <v>45882</v>
      </c>
      <c r="G1394" s="3" t="str">
        <f>TEXT(Table1[[#This Row],[last_purchase_date]],"yyyy")</f>
        <v>2025</v>
      </c>
      <c r="H1394" s="2">
        <f ca="1">IFERROR(TODAY()-Table1[[#This Row],[signup_date]]," - ")</f>
        <v>1547</v>
      </c>
      <c r="I1394" s="2">
        <f ca="1">IFERROR(TODAY()-Table1[[#This Row],[last_purchase_date]]," - ")</f>
        <v>98</v>
      </c>
      <c r="J1394" s="2">
        <f ca="1">IFERROR(1/Table1[[#This Row],[Days_Since_Last_Purchase]],0)</f>
        <v>1.020408163265306E-2</v>
      </c>
      <c r="K1394" s="3" t="str">
        <f t="shared" si="42"/>
        <v>Has Purchased</v>
      </c>
      <c r="L1394">
        <v>4</v>
      </c>
      <c r="M1394">
        <v>223.48</v>
      </c>
      <c r="N1394">
        <v>55.87</v>
      </c>
      <c r="O1394">
        <v>87.02</v>
      </c>
      <c r="P1394" t="s">
        <v>87</v>
      </c>
      <c r="Q1394" t="s">
        <v>32</v>
      </c>
      <c r="R1394" t="s">
        <v>48</v>
      </c>
      <c r="S1394">
        <v>35</v>
      </c>
      <c r="T1394" t="s">
        <v>34</v>
      </c>
      <c r="U1394" t="s">
        <v>50</v>
      </c>
      <c r="V1394" t="s">
        <v>35</v>
      </c>
      <c r="W1394" t="s">
        <v>45</v>
      </c>
      <c r="X1394">
        <v>0</v>
      </c>
      <c r="Y1394">
        <v>0</v>
      </c>
      <c r="Z1394">
        <v>0</v>
      </c>
      <c r="AA1394">
        <v>0</v>
      </c>
      <c r="AB1394">
        <v>1</v>
      </c>
      <c r="AC1394" s="3">
        <v>45706</v>
      </c>
      <c r="AD1394" s="2" t="str">
        <f t="shared" si="43"/>
        <v>Contacted</v>
      </c>
      <c r="AE1394">
        <v>0</v>
      </c>
      <c r="AF1394" t="s">
        <v>52</v>
      </c>
      <c r="AG1394" t="b">
        <v>1</v>
      </c>
      <c r="AH1394" t="b">
        <v>1</v>
      </c>
      <c r="AI1394" t="str">
        <f ca="1">IF(OR(Table1[[#This Row],[is_active]]="FALSE",Table1[[#This Row],[Days_Since_Last_Purchase]]&gt;90),"Churned","Active")</f>
        <v>Churned</v>
      </c>
    </row>
    <row r="1395" spans="1:35" x14ac:dyDescent="0.25">
      <c r="A1395" t="s">
        <v>1458</v>
      </c>
      <c r="B1395" s="1">
        <v>43924</v>
      </c>
      <c r="C1395" t="str">
        <f>TEXT(Table1[[#This Row],[signup_date]],"yyyy")</f>
        <v>2020</v>
      </c>
      <c r="D1395" t="str">
        <f>TEXT(Table1[[#This Row],[signup_date]],"mmm")</f>
        <v>Apr</v>
      </c>
      <c r="E1395" s="3">
        <v>45757</v>
      </c>
      <c r="F1395" s="3" t="s">
        <v>2542</v>
      </c>
      <c r="G1395" s="3" t="str">
        <f>TEXT(Table1[[#This Row],[last_purchase_date]],"yyyy")</f>
        <v>-</v>
      </c>
      <c r="H1395" s="2">
        <f ca="1">IFERROR(TODAY()-Table1[[#This Row],[signup_date]]," - ")</f>
        <v>2056</v>
      </c>
      <c r="I1395" s="2" t="str">
        <f ca="1">IFERROR(TODAY()-Table1[[#This Row],[last_purchase_date]]," - ")</f>
        <v xml:space="preserve"> - </v>
      </c>
      <c r="J1395" s="2">
        <f ca="1">IFERROR(1/Table1[[#This Row],[Days_Since_Last_Purchase]],0)</f>
        <v>0</v>
      </c>
      <c r="K1395" s="3" t="str">
        <f t="shared" si="42"/>
        <v>Has Purchased</v>
      </c>
      <c r="L1395">
        <v>0</v>
      </c>
      <c r="M1395">
        <v>0</v>
      </c>
      <c r="N1395">
        <v>0</v>
      </c>
      <c r="O1395">
        <v>0</v>
      </c>
      <c r="P1395" t="s">
        <v>87</v>
      </c>
      <c r="Q1395" t="s">
        <v>88</v>
      </c>
      <c r="R1395" t="s">
        <v>33</v>
      </c>
      <c r="S1395">
        <v>27</v>
      </c>
      <c r="T1395" t="s">
        <v>70</v>
      </c>
      <c r="U1395" t="s">
        <v>35</v>
      </c>
      <c r="V1395" t="s">
        <v>44</v>
      </c>
      <c r="W1395" t="s">
        <v>96</v>
      </c>
      <c r="X1395">
        <v>0</v>
      </c>
      <c r="Y1395">
        <v>0</v>
      </c>
      <c r="Z1395">
        <v>0</v>
      </c>
      <c r="AA1395">
        <v>0</v>
      </c>
      <c r="AB1395">
        <v>0</v>
      </c>
      <c r="AC1395" s="2" t="s">
        <v>2542</v>
      </c>
      <c r="AD1395" s="2" t="str">
        <f t="shared" si="43"/>
        <v>Never Contacted</v>
      </c>
      <c r="AE1395">
        <v>0</v>
      </c>
      <c r="AF1395" t="s">
        <v>38</v>
      </c>
      <c r="AG1395" t="b">
        <v>1</v>
      </c>
      <c r="AH1395" t="b">
        <v>1</v>
      </c>
      <c r="AI1395" t="str">
        <f ca="1">IF(OR(Table1[[#This Row],[is_active]]="FALSE",Table1[[#This Row],[Days_Since_Last_Purchase]]&gt;90),"Churned","Active")</f>
        <v>Churned</v>
      </c>
    </row>
    <row r="1396" spans="1:35" x14ac:dyDescent="0.25">
      <c r="A1396" t="s">
        <v>1459</v>
      </c>
      <c r="B1396" s="1">
        <v>44783</v>
      </c>
      <c r="C1396" t="str">
        <f>TEXT(Table1[[#This Row],[signup_date]],"yyyy")</f>
        <v>2022</v>
      </c>
      <c r="D1396" t="str">
        <f>TEXT(Table1[[#This Row],[signup_date]],"mmm")</f>
        <v>Aug</v>
      </c>
      <c r="E1396" s="3">
        <v>45684</v>
      </c>
      <c r="F1396" s="3">
        <v>45726</v>
      </c>
      <c r="G1396" s="3" t="str">
        <f>TEXT(Table1[[#This Row],[last_purchase_date]],"yyyy")</f>
        <v>2025</v>
      </c>
      <c r="H1396" s="2">
        <f ca="1">IFERROR(TODAY()-Table1[[#This Row],[signup_date]]," - ")</f>
        <v>1197</v>
      </c>
      <c r="I1396" s="2">
        <f ca="1">IFERROR(TODAY()-Table1[[#This Row],[last_purchase_date]]," - ")</f>
        <v>254</v>
      </c>
      <c r="J1396" s="2">
        <f ca="1">IFERROR(1/Table1[[#This Row],[Days_Since_Last_Purchase]],0)</f>
        <v>3.937007874015748E-3</v>
      </c>
      <c r="K1396" s="3" t="str">
        <f t="shared" si="42"/>
        <v>Has Purchased</v>
      </c>
      <c r="L1396">
        <v>1</v>
      </c>
      <c r="M1396">
        <v>59.05</v>
      </c>
      <c r="N1396">
        <v>59.05</v>
      </c>
      <c r="O1396">
        <v>75.930000000000007</v>
      </c>
      <c r="P1396" t="s">
        <v>65</v>
      </c>
      <c r="Q1396" t="s">
        <v>95</v>
      </c>
      <c r="R1396" t="s">
        <v>33</v>
      </c>
      <c r="S1396">
        <v>23</v>
      </c>
      <c r="T1396" t="s">
        <v>70</v>
      </c>
      <c r="U1396" t="s">
        <v>82</v>
      </c>
      <c r="V1396" t="s">
        <v>44</v>
      </c>
      <c r="W1396" t="s">
        <v>100</v>
      </c>
      <c r="X1396">
        <v>0</v>
      </c>
      <c r="Y1396">
        <v>0</v>
      </c>
      <c r="Z1396">
        <v>0</v>
      </c>
      <c r="AA1396">
        <v>0</v>
      </c>
      <c r="AB1396">
        <v>0</v>
      </c>
      <c r="AC1396" s="3">
        <v>45517</v>
      </c>
      <c r="AD1396" s="2" t="str">
        <f t="shared" si="43"/>
        <v>Contacted</v>
      </c>
      <c r="AE1396">
        <v>0</v>
      </c>
      <c r="AF1396" t="s">
        <v>52</v>
      </c>
      <c r="AG1396" t="b">
        <v>1</v>
      </c>
      <c r="AH1396" t="b">
        <v>0</v>
      </c>
      <c r="AI1396" t="str">
        <f ca="1">IF(OR(Table1[[#This Row],[is_active]]="FALSE",Table1[[#This Row],[Days_Since_Last_Purchase]]&gt;90),"Churned","Active")</f>
        <v>Churned</v>
      </c>
    </row>
    <row r="1397" spans="1:35" x14ac:dyDescent="0.25">
      <c r="A1397" t="s">
        <v>1460</v>
      </c>
      <c r="B1397" s="1">
        <v>44216</v>
      </c>
      <c r="C1397" t="str">
        <f>TEXT(Table1[[#This Row],[signup_date]],"yyyy")</f>
        <v>2021</v>
      </c>
      <c r="D1397" t="str">
        <f>TEXT(Table1[[#This Row],[signup_date]],"mmm")</f>
        <v>Jan</v>
      </c>
      <c r="E1397" s="3">
        <v>44351</v>
      </c>
      <c r="F1397" s="3" t="s">
        <v>2542</v>
      </c>
      <c r="G1397" s="3" t="str">
        <f>TEXT(Table1[[#This Row],[last_purchase_date]],"yyyy")</f>
        <v>-</v>
      </c>
      <c r="H1397" s="2">
        <f ca="1">IFERROR(TODAY()-Table1[[#This Row],[signup_date]]," - ")</f>
        <v>1764</v>
      </c>
      <c r="I1397" s="2" t="str">
        <f ca="1">IFERROR(TODAY()-Table1[[#This Row],[last_purchase_date]]," - ")</f>
        <v xml:space="preserve"> - </v>
      </c>
      <c r="J1397" s="2">
        <f ca="1">IFERROR(1/Table1[[#This Row],[Days_Since_Last_Purchase]],0)</f>
        <v>0</v>
      </c>
      <c r="K1397" s="3" t="str">
        <f t="shared" si="42"/>
        <v>Has Purchased</v>
      </c>
      <c r="L1397">
        <v>0</v>
      </c>
      <c r="M1397">
        <v>0</v>
      </c>
      <c r="N1397">
        <v>0</v>
      </c>
      <c r="O1397">
        <v>0</v>
      </c>
      <c r="P1397" t="s">
        <v>87</v>
      </c>
      <c r="Q1397" t="s">
        <v>32</v>
      </c>
      <c r="R1397" t="s">
        <v>33</v>
      </c>
      <c r="S1397">
        <v>48</v>
      </c>
      <c r="T1397" t="s">
        <v>34</v>
      </c>
      <c r="U1397" t="s">
        <v>66</v>
      </c>
      <c r="V1397" t="s">
        <v>35</v>
      </c>
      <c r="W1397" t="s">
        <v>72</v>
      </c>
      <c r="X1397">
        <v>0</v>
      </c>
      <c r="Y1397">
        <v>0</v>
      </c>
      <c r="Z1397">
        <v>0</v>
      </c>
      <c r="AA1397">
        <v>0</v>
      </c>
      <c r="AB1397">
        <v>0</v>
      </c>
      <c r="AC1397" s="2" t="s">
        <v>2542</v>
      </c>
      <c r="AD1397" s="2" t="str">
        <f t="shared" si="43"/>
        <v>Never Contacted</v>
      </c>
      <c r="AE1397">
        <v>2</v>
      </c>
      <c r="AF1397" t="s">
        <v>38</v>
      </c>
      <c r="AG1397" t="b">
        <v>1</v>
      </c>
      <c r="AH1397" t="b">
        <v>0</v>
      </c>
      <c r="AI1397" t="str">
        <f ca="1">IF(OR(Table1[[#This Row],[is_active]]="FALSE",Table1[[#This Row],[Days_Since_Last_Purchase]]&gt;90),"Churned","Active")</f>
        <v>Churned</v>
      </c>
    </row>
    <row r="1398" spans="1:35" x14ac:dyDescent="0.25">
      <c r="A1398" t="s">
        <v>1461</v>
      </c>
      <c r="B1398" s="1">
        <v>44694</v>
      </c>
      <c r="C1398" t="str">
        <f>TEXT(Table1[[#This Row],[signup_date]],"yyyy")</f>
        <v>2022</v>
      </c>
      <c r="D1398" t="str">
        <f>TEXT(Table1[[#This Row],[signup_date]],"mmm")</f>
        <v>May</v>
      </c>
      <c r="E1398" s="3">
        <v>45212</v>
      </c>
      <c r="F1398" s="3">
        <v>45919</v>
      </c>
      <c r="G1398" s="3" t="str">
        <f>TEXT(Table1[[#This Row],[last_purchase_date]],"yyyy")</f>
        <v>2025</v>
      </c>
      <c r="H1398" s="2">
        <f ca="1">IFERROR(TODAY()-Table1[[#This Row],[signup_date]]," - ")</f>
        <v>1286</v>
      </c>
      <c r="I1398" s="2">
        <f ca="1">IFERROR(TODAY()-Table1[[#This Row],[last_purchase_date]]," - ")</f>
        <v>61</v>
      </c>
      <c r="J1398" s="2">
        <f ca="1">IFERROR(1/Table1[[#This Row],[Days_Since_Last_Purchase]],0)</f>
        <v>1.6393442622950821E-2</v>
      </c>
      <c r="K1398" s="3" t="str">
        <f t="shared" si="42"/>
        <v>Has Purchased</v>
      </c>
      <c r="L1398">
        <v>2</v>
      </c>
      <c r="M1398">
        <v>181.62</v>
      </c>
      <c r="N1398">
        <v>90.81</v>
      </c>
      <c r="O1398">
        <v>35.11</v>
      </c>
      <c r="P1398" t="s">
        <v>47</v>
      </c>
      <c r="Q1398" t="s">
        <v>60</v>
      </c>
      <c r="R1398" t="s">
        <v>48</v>
      </c>
      <c r="S1398">
        <v>38</v>
      </c>
      <c r="T1398" t="s">
        <v>34</v>
      </c>
      <c r="U1398" t="s">
        <v>35</v>
      </c>
      <c r="V1398" t="s">
        <v>63</v>
      </c>
      <c r="W1398" t="s">
        <v>100</v>
      </c>
      <c r="X1398">
        <v>0</v>
      </c>
      <c r="Y1398">
        <v>0</v>
      </c>
      <c r="Z1398">
        <v>1</v>
      </c>
      <c r="AA1398">
        <v>0</v>
      </c>
      <c r="AB1398">
        <v>0</v>
      </c>
      <c r="AC1398" s="3">
        <v>44789</v>
      </c>
      <c r="AD1398" s="2" t="str">
        <f t="shared" si="43"/>
        <v>Contacted</v>
      </c>
      <c r="AE1398">
        <v>10</v>
      </c>
      <c r="AF1398" t="s">
        <v>38</v>
      </c>
      <c r="AG1398" t="b">
        <v>1</v>
      </c>
      <c r="AH1398" t="b">
        <v>1</v>
      </c>
      <c r="AI1398" t="str">
        <f ca="1">IF(OR(Table1[[#This Row],[is_active]]="FALSE",Table1[[#This Row],[Days_Since_Last_Purchase]]&gt;90),"Churned","Active")</f>
        <v>Active</v>
      </c>
    </row>
    <row r="1399" spans="1:35" x14ac:dyDescent="0.25">
      <c r="A1399" t="s">
        <v>1462</v>
      </c>
      <c r="B1399" s="1">
        <v>44659</v>
      </c>
      <c r="C1399" t="str">
        <f>TEXT(Table1[[#This Row],[signup_date]],"yyyy")</f>
        <v>2022</v>
      </c>
      <c r="D1399" t="str">
        <f>TEXT(Table1[[#This Row],[signup_date]],"mmm")</f>
        <v>Apr</v>
      </c>
      <c r="E1399" s="3">
        <v>45611</v>
      </c>
      <c r="F1399" s="3">
        <v>45801</v>
      </c>
      <c r="G1399" s="3" t="str">
        <f>TEXT(Table1[[#This Row],[last_purchase_date]],"yyyy")</f>
        <v>2025</v>
      </c>
      <c r="H1399" s="2">
        <f ca="1">IFERROR(TODAY()-Table1[[#This Row],[signup_date]]," - ")</f>
        <v>1321</v>
      </c>
      <c r="I1399" s="2">
        <f ca="1">IFERROR(TODAY()-Table1[[#This Row],[last_purchase_date]]," - ")</f>
        <v>179</v>
      </c>
      <c r="J1399" s="2">
        <f ca="1">IFERROR(1/Table1[[#This Row],[Days_Since_Last_Purchase]],0)</f>
        <v>5.5865921787709499E-3</v>
      </c>
      <c r="K1399" s="3" t="str">
        <f t="shared" si="42"/>
        <v>Has Purchased</v>
      </c>
      <c r="L1399">
        <v>1</v>
      </c>
      <c r="M1399">
        <v>44.24</v>
      </c>
      <c r="N1399">
        <v>44.24</v>
      </c>
      <c r="O1399">
        <v>40.909999999999997</v>
      </c>
      <c r="P1399" t="s">
        <v>65</v>
      </c>
      <c r="Q1399" t="s">
        <v>54</v>
      </c>
      <c r="R1399" t="s">
        <v>33</v>
      </c>
      <c r="S1399">
        <v>28</v>
      </c>
      <c r="T1399" t="s">
        <v>70</v>
      </c>
      <c r="U1399" t="s">
        <v>50</v>
      </c>
      <c r="V1399" t="s">
        <v>35</v>
      </c>
      <c r="W1399" t="s">
        <v>36</v>
      </c>
      <c r="X1399">
        <v>0</v>
      </c>
      <c r="Y1399">
        <v>1</v>
      </c>
      <c r="Z1399">
        <v>0</v>
      </c>
      <c r="AA1399">
        <v>0</v>
      </c>
      <c r="AB1399">
        <v>1</v>
      </c>
      <c r="AC1399" s="3">
        <v>45376</v>
      </c>
      <c r="AD1399" s="2" t="str">
        <f t="shared" si="43"/>
        <v>Contacted</v>
      </c>
      <c r="AE1399">
        <v>0</v>
      </c>
      <c r="AF1399" t="s">
        <v>38</v>
      </c>
      <c r="AG1399" t="b">
        <v>0</v>
      </c>
      <c r="AH1399" t="b">
        <v>1</v>
      </c>
      <c r="AI1399" t="str">
        <f ca="1">IF(OR(Table1[[#This Row],[is_active]]="FALSE",Table1[[#This Row],[Days_Since_Last_Purchase]]&gt;90),"Churned","Active")</f>
        <v>Churned</v>
      </c>
    </row>
    <row r="1400" spans="1:35" x14ac:dyDescent="0.25">
      <c r="A1400" t="s">
        <v>1463</v>
      </c>
      <c r="B1400" s="1">
        <v>45580</v>
      </c>
      <c r="C1400" t="str">
        <f>TEXT(Table1[[#This Row],[signup_date]],"yyyy")</f>
        <v>2024</v>
      </c>
      <c r="D1400" t="str">
        <f>TEXT(Table1[[#This Row],[signup_date]],"mmm")</f>
        <v>Oct</v>
      </c>
      <c r="E1400" s="3">
        <v>45680</v>
      </c>
      <c r="F1400" s="3">
        <v>45686</v>
      </c>
      <c r="G1400" s="3" t="str">
        <f>TEXT(Table1[[#This Row],[last_purchase_date]],"yyyy")</f>
        <v>2025</v>
      </c>
      <c r="H1400" s="2">
        <f ca="1">IFERROR(TODAY()-Table1[[#This Row],[signup_date]]," - ")</f>
        <v>400</v>
      </c>
      <c r="I1400" s="2">
        <f ca="1">IFERROR(TODAY()-Table1[[#This Row],[last_purchase_date]]," - ")</f>
        <v>294</v>
      </c>
      <c r="J1400" s="2">
        <f ca="1">IFERROR(1/Table1[[#This Row],[Days_Since_Last_Purchase]],0)</f>
        <v>3.4013605442176869E-3</v>
      </c>
      <c r="K1400" s="3" t="str">
        <f t="shared" si="42"/>
        <v>Has Purchased</v>
      </c>
      <c r="L1400">
        <v>3</v>
      </c>
      <c r="M1400">
        <v>73.239999999999995</v>
      </c>
      <c r="N1400">
        <v>24.41</v>
      </c>
      <c r="O1400">
        <v>13.59</v>
      </c>
      <c r="P1400" t="s">
        <v>31</v>
      </c>
      <c r="Q1400" t="s">
        <v>41</v>
      </c>
      <c r="R1400" t="s">
        <v>48</v>
      </c>
      <c r="S1400">
        <v>28</v>
      </c>
      <c r="T1400" t="s">
        <v>70</v>
      </c>
      <c r="U1400" t="s">
        <v>66</v>
      </c>
      <c r="V1400" t="s">
        <v>63</v>
      </c>
      <c r="W1400" t="s">
        <v>45</v>
      </c>
      <c r="X1400">
        <v>0</v>
      </c>
      <c r="Y1400">
        <v>0</v>
      </c>
      <c r="Z1400">
        <v>0</v>
      </c>
      <c r="AA1400">
        <v>0</v>
      </c>
      <c r="AB1400">
        <v>1</v>
      </c>
      <c r="AC1400" s="3">
        <v>45650</v>
      </c>
      <c r="AD1400" s="2" t="str">
        <f t="shared" si="43"/>
        <v>Contacted</v>
      </c>
      <c r="AE1400">
        <v>0</v>
      </c>
      <c r="AF1400" t="s">
        <v>38</v>
      </c>
      <c r="AG1400" t="b">
        <v>1</v>
      </c>
      <c r="AH1400" t="b">
        <v>0</v>
      </c>
      <c r="AI1400" t="str">
        <f ca="1">IF(OR(Table1[[#This Row],[is_active]]="FALSE",Table1[[#This Row],[Days_Since_Last_Purchase]]&gt;90),"Churned","Active")</f>
        <v>Churned</v>
      </c>
    </row>
    <row r="1401" spans="1:35" x14ac:dyDescent="0.25">
      <c r="A1401" t="s">
        <v>1464</v>
      </c>
      <c r="B1401" s="1">
        <v>44848</v>
      </c>
      <c r="C1401" t="str">
        <f>TEXT(Table1[[#This Row],[signup_date]],"yyyy")</f>
        <v>2022</v>
      </c>
      <c r="D1401" t="str">
        <f>TEXT(Table1[[#This Row],[signup_date]],"mmm")</f>
        <v>Oct</v>
      </c>
      <c r="E1401" s="3">
        <v>45740</v>
      </c>
      <c r="F1401" s="3">
        <v>45819</v>
      </c>
      <c r="G1401" s="3" t="str">
        <f>TEXT(Table1[[#This Row],[last_purchase_date]],"yyyy")</f>
        <v>2025</v>
      </c>
      <c r="H1401" s="2">
        <f ca="1">IFERROR(TODAY()-Table1[[#This Row],[signup_date]]," - ")</f>
        <v>1132</v>
      </c>
      <c r="I1401" s="2">
        <f ca="1">IFERROR(TODAY()-Table1[[#This Row],[last_purchase_date]]," - ")</f>
        <v>161</v>
      </c>
      <c r="J1401" s="2">
        <f ca="1">IFERROR(1/Table1[[#This Row],[Days_Since_Last_Purchase]],0)</f>
        <v>6.2111801242236021E-3</v>
      </c>
      <c r="K1401" s="3" t="str">
        <f t="shared" si="42"/>
        <v>Has Purchased</v>
      </c>
      <c r="L1401">
        <v>2</v>
      </c>
      <c r="M1401">
        <v>258.49</v>
      </c>
      <c r="N1401">
        <v>129.25</v>
      </c>
      <c r="O1401">
        <v>124.87</v>
      </c>
      <c r="P1401" t="s">
        <v>65</v>
      </c>
      <c r="Q1401" t="s">
        <v>32</v>
      </c>
      <c r="R1401" t="s">
        <v>48</v>
      </c>
      <c r="S1401">
        <v>23</v>
      </c>
      <c r="T1401" t="s">
        <v>70</v>
      </c>
      <c r="U1401" t="s">
        <v>55</v>
      </c>
      <c r="V1401" t="s">
        <v>44</v>
      </c>
      <c r="W1401" t="s">
        <v>85</v>
      </c>
      <c r="X1401">
        <v>0</v>
      </c>
      <c r="Y1401">
        <v>0</v>
      </c>
      <c r="Z1401">
        <v>0</v>
      </c>
      <c r="AA1401">
        <v>0</v>
      </c>
      <c r="AB1401">
        <v>0</v>
      </c>
      <c r="AC1401" s="3">
        <v>45271</v>
      </c>
      <c r="AD1401" s="2" t="str">
        <f t="shared" si="43"/>
        <v>Contacted</v>
      </c>
      <c r="AE1401">
        <v>0</v>
      </c>
      <c r="AF1401" t="s">
        <v>73</v>
      </c>
      <c r="AG1401" t="b">
        <v>1</v>
      </c>
      <c r="AH1401" t="b">
        <v>1</v>
      </c>
      <c r="AI1401" t="str">
        <f ca="1">IF(OR(Table1[[#This Row],[is_active]]="FALSE",Table1[[#This Row],[Days_Since_Last_Purchase]]&gt;90),"Churned","Active")</f>
        <v>Churned</v>
      </c>
    </row>
    <row r="1402" spans="1:35" x14ac:dyDescent="0.25">
      <c r="A1402" t="s">
        <v>1465</v>
      </c>
      <c r="B1402" s="1">
        <v>43856</v>
      </c>
      <c r="C1402" t="str">
        <f>TEXT(Table1[[#This Row],[signup_date]],"yyyy")</f>
        <v>2020</v>
      </c>
      <c r="D1402" t="str">
        <f>TEXT(Table1[[#This Row],[signup_date]],"mmm")</f>
        <v>Jan</v>
      </c>
      <c r="E1402" s="3">
        <v>44787</v>
      </c>
      <c r="F1402" s="3">
        <v>45886</v>
      </c>
      <c r="G1402" s="3" t="str">
        <f>TEXT(Table1[[#This Row],[last_purchase_date]],"yyyy")</f>
        <v>2025</v>
      </c>
      <c r="H1402" s="2">
        <f ca="1">IFERROR(TODAY()-Table1[[#This Row],[signup_date]]," - ")</f>
        <v>2124</v>
      </c>
      <c r="I1402" s="2">
        <f ca="1">IFERROR(TODAY()-Table1[[#This Row],[last_purchase_date]]," - ")</f>
        <v>94</v>
      </c>
      <c r="J1402" s="2">
        <f ca="1">IFERROR(1/Table1[[#This Row],[Days_Since_Last_Purchase]],0)</f>
        <v>1.0638297872340425E-2</v>
      </c>
      <c r="K1402" s="3" t="str">
        <f t="shared" si="42"/>
        <v>Has Purchased</v>
      </c>
      <c r="L1402">
        <v>5</v>
      </c>
      <c r="M1402">
        <v>277.81</v>
      </c>
      <c r="N1402">
        <v>55.56</v>
      </c>
      <c r="O1402">
        <v>35.17</v>
      </c>
      <c r="P1402" t="s">
        <v>87</v>
      </c>
      <c r="Q1402" t="s">
        <v>60</v>
      </c>
      <c r="R1402" t="s">
        <v>42</v>
      </c>
      <c r="S1402">
        <v>36</v>
      </c>
      <c r="T1402" t="s">
        <v>34</v>
      </c>
      <c r="U1402" t="s">
        <v>50</v>
      </c>
      <c r="V1402" t="s">
        <v>44</v>
      </c>
      <c r="W1402" t="s">
        <v>72</v>
      </c>
      <c r="X1402">
        <v>0</v>
      </c>
      <c r="Y1402">
        <v>0</v>
      </c>
      <c r="Z1402">
        <v>0</v>
      </c>
      <c r="AA1402">
        <v>0</v>
      </c>
      <c r="AB1402">
        <v>1</v>
      </c>
      <c r="AC1402" s="2" t="s">
        <v>2542</v>
      </c>
      <c r="AD1402" s="2" t="str">
        <f t="shared" si="43"/>
        <v>Never Contacted</v>
      </c>
      <c r="AE1402">
        <v>0</v>
      </c>
      <c r="AF1402" t="s">
        <v>52</v>
      </c>
      <c r="AG1402" t="b">
        <v>0</v>
      </c>
      <c r="AH1402" t="b">
        <v>0</v>
      </c>
      <c r="AI1402" t="str">
        <f ca="1">IF(OR(Table1[[#This Row],[is_active]]="FALSE",Table1[[#This Row],[Days_Since_Last_Purchase]]&gt;90),"Churned","Active")</f>
        <v>Churned</v>
      </c>
    </row>
    <row r="1403" spans="1:35" x14ac:dyDescent="0.25">
      <c r="A1403" t="s">
        <v>1466</v>
      </c>
      <c r="B1403" s="1">
        <v>45628</v>
      </c>
      <c r="C1403" t="str">
        <f>TEXT(Table1[[#This Row],[signup_date]],"yyyy")</f>
        <v>2024</v>
      </c>
      <c r="D1403" t="str">
        <f>TEXT(Table1[[#This Row],[signup_date]],"mmm")</f>
        <v>Dec</v>
      </c>
      <c r="E1403" s="3">
        <v>45865</v>
      </c>
      <c r="F1403" s="3">
        <v>45931</v>
      </c>
      <c r="G1403" s="3" t="str">
        <f>TEXT(Table1[[#This Row],[last_purchase_date]],"yyyy")</f>
        <v>2025</v>
      </c>
      <c r="H1403" s="2">
        <f ca="1">IFERROR(TODAY()-Table1[[#This Row],[signup_date]]," - ")</f>
        <v>352</v>
      </c>
      <c r="I1403" s="2">
        <f ca="1">IFERROR(TODAY()-Table1[[#This Row],[last_purchase_date]]," - ")</f>
        <v>49</v>
      </c>
      <c r="J1403" s="2">
        <f ca="1">IFERROR(1/Table1[[#This Row],[Days_Since_Last_Purchase]],0)</f>
        <v>2.0408163265306121E-2</v>
      </c>
      <c r="K1403" s="3" t="str">
        <f t="shared" si="42"/>
        <v>Has Purchased</v>
      </c>
      <c r="L1403">
        <v>3</v>
      </c>
      <c r="M1403">
        <v>104.35</v>
      </c>
      <c r="N1403">
        <v>34.78</v>
      </c>
      <c r="O1403">
        <v>14.59</v>
      </c>
      <c r="P1403" t="s">
        <v>59</v>
      </c>
      <c r="Q1403" t="s">
        <v>69</v>
      </c>
      <c r="R1403" t="s">
        <v>42</v>
      </c>
      <c r="S1403">
        <v>30</v>
      </c>
      <c r="T1403" t="s">
        <v>70</v>
      </c>
      <c r="U1403" t="s">
        <v>82</v>
      </c>
      <c r="V1403" t="s">
        <v>63</v>
      </c>
      <c r="W1403" t="s">
        <v>72</v>
      </c>
      <c r="X1403">
        <v>0</v>
      </c>
      <c r="Y1403">
        <v>0</v>
      </c>
      <c r="Z1403">
        <v>0</v>
      </c>
      <c r="AA1403">
        <v>0</v>
      </c>
      <c r="AB1403">
        <v>0</v>
      </c>
      <c r="AC1403" s="3">
        <v>45805</v>
      </c>
      <c r="AD1403" s="2" t="str">
        <f t="shared" si="43"/>
        <v>Contacted</v>
      </c>
      <c r="AE1403">
        <v>6</v>
      </c>
      <c r="AF1403" t="s">
        <v>73</v>
      </c>
      <c r="AG1403" t="b">
        <v>1</v>
      </c>
      <c r="AH1403" t="b">
        <v>0</v>
      </c>
      <c r="AI1403" t="str">
        <f ca="1">IF(OR(Table1[[#This Row],[is_active]]="FALSE",Table1[[#This Row],[Days_Since_Last_Purchase]]&gt;90),"Churned","Active")</f>
        <v>Active</v>
      </c>
    </row>
    <row r="1404" spans="1:35" x14ac:dyDescent="0.25">
      <c r="A1404" t="s">
        <v>1467</v>
      </c>
      <c r="B1404" s="1">
        <v>45391</v>
      </c>
      <c r="C1404" t="str">
        <f>TEXT(Table1[[#This Row],[signup_date]],"yyyy")</f>
        <v>2024</v>
      </c>
      <c r="D1404" t="str">
        <f>TEXT(Table1[[#This Row],[signup_date]],"mmm")</f>
        <v>Apr</v>
      </c>
      <c r="E1404" s="3">
        <v>45677</v>
      </c>
      <c r="F1404" s="3">
        <v>45767</v>
      </c>
      <c r="G1404" s="3" t="str">
        <f>TEXT(Table1[[#This Row],[last_purchase_date]],"yyyy")</f>
        <v>2025</v>
      </c>
      <c r="H1404" s="2">
        <f ca="1">IFERROR(TODAY()-Table1[[#This Row],[signup_date]]," - ")</f>
        <v>589</v>
      </c>
      <c r="I1404" s="2">
        <f ca="1">IFERROR(TODAY()-Table1[[#This Row],[last_purchase_date]]," - ")</f>
        <v>213</v>
      </c>
      <c r="J1404" s="2">
        <f ca="1">IFERROR(1/Table1[[#This Row],[Days_Since_Last_Purchase]],0)</f>
        <v>4.6948356807511738E-3</v>
      </c>
      <c r="K1404" s="3" t="str">
        <f t="shared" si="42"/>
        <v>Has Purchased</v>
      </c>
      <c r="L1404">
        <v>3</v>
      </c>
      <c r="M1404">
        <v>213.4</v>
      </c>
      <c r="N1404">
        <v>71.13</v>
      </c>
      <c r="O1404">
        <v>10.57</v>
      </c>
      <c r="P1404" t="s">
        <v>31</v>
      </c>
      <c r="Q1404" t="s">
        <v>76</v>
      </c>
      <c r="R1404" t="s">
        <v>33</v>
      </c>
      <c r="S1404">
        <v>33</v>
      </c>
      <c r="T1404" t="s">
        <v>34</v>
      </c>
      <c r="U1404" t="s">
        <v>55</v>
      </c>
      <c r="V1404" t="s">
        <v>56</v>
      </c>
      <c r="W1404" t="s">
        <v>100</v>
      </c>
      <c r="X1404">
        <v>0</v>
      </c>
      <c r="Y1404">
        <v>0</v>
      </c>
      <c r="Z1404">
        <v>0</v>
      </c>
      <c r="AA1404">
        <v>1</v>
      </c>
      <c r="AB1404">
        <v>2</v>
      </c>
      <c r="AC1404" s="2" t="s">
        <v>2542</v>
      </c>
      <c r="AD1404" s="2" t="str">
        <f t="shared" si="43"/>
        <v>Never Contacted</v>
      </c>
      <c r="AE1404">
        <v>10</v>
      </c>
      <c r="AF1404" t="s">
        <v>38</v>
      </c>
      <c r="AG1404" t="b">
        <v>0</v>
      </c>
      <c r="AH1404" t="b">
        <v>0</v>
      </c>
      <c r="AI1404" t="str">
        <f ca="1">IF(OR(Table1[[#This Row],[is_active]]="FALSE",Table1[[#This Row],[Days_Since_Last_Purchase]]&gt;90),"Churned","Active")</f>
        <v>Churned</v>
      </c>
    </row>
    <row r="1405" spans="1:35" x14ac:dyDescent="0.25">
      <c r="A1405" t="s">
        <v>1468</v>
      </c>
      <c r="B1405" s="1">
        <v>45161</v>
      </c>
      <c r="C1405" t="str">
        <f>TEXT(Table1[[#This Row],[signup_date]],"yyyy")</f>
        <v>2023</v>
      </c>
      <c r="D1405" t="str">
        <f>TEXT(Table1[[#This Row],[signup_date]],"mmm")</f>
        <v>Aug</v>
      </c>
      <c r="E1405" s="3">
        <v>45773</v>
      </c>
      <c r="F1405" s="3">
        <v>45889</v>
      </c>
      <c r="G1405" s="3" t="str">
        <f>TEXT(Table1[[#This Row],[last_purchase_date]],"yyyy")</f>
        <v>2025</v>
      </c>
      <c r="H1405" s="2">
        <f ca="1">IFERROR(TODAY()-Table1[[#This Row],[signup_date]]," - ")</f>
        <v>819</v>
      </c>
      <c r="I1405" s="2">
        <f ca="1">IFERROR(TODAY()-Table1[[#This Row],[last_purchase_date]]," - ")</f>
        <v>91</v>
      </c>
      <c r="J1405" s="2">
        <f ca="1">IFERROR(1/Table1[[#This Row],[Days_Since_Last_Purchase]],0)</f>
        <v>1.098901098901099E-2</v>
      </c>
      <c r="K1405" s="3" t="str">
        <f t="shared" si="42"/>
        <v>Has Purchased</v>
      </c>
      <c r="L1405">
        <v>1</v>
      </c>
      <c r="M1405">
        <v>9.9600000000000009</v>
      </c>
      <c r="N1405">
        <v>9.9600000000000009</v>
      </c>
      <c r="O1405">
        <v>11.62</v>
      </c>
      <c r="P1405" t="s">
        <v>40</v>
      </c>
      <c r="Q1405" t="s">
        <v>62</v>
      </c>
      <c r="R1405" t="s">
        <v>33</v>
      </c>
      <c r="S1405">
        <v>58</v>
      </c>
      <c r="T1405" t="s">
        <v>34</v>
      </c>
      <c r="U1405" t="s">
        <v>90</v>
      </c>
      <c r="V1405" t="s">
        <v>35</v>
      </c>
      <c r="W1405" t="s">
        <v>57</v>
      </c>
      <c r="X1405">
        <v>0</v>
      </c>
      <c r="Y1405">
        <v>0</v>
      </c>
      <c r="Z1405">
        <v>0</v>
      </c>
      <c r="AA1405">
        <v>0</v>
      </c>
      <c r="AB1405">
        <v>0</v>
      </c>
      <c r="AC1405" s="3">
        <v>45271</v>
      </c>
      <c r="AD1405" s="2" t="str">
        <f t="shared" si="43"/>
        <v>Contacted</v>
      </c>
      <c r="AE1405">
        <v>0</v>
      </c>
      <c r="AF1405" t="s">
        <v>38</v>
      </c>
      <c r="AG1405" t="b">
        <v>0</v>
      </c>
      <c r="AH1405" t="b">
        <v>0</v>
      </c>
      <c r="AI1405" t="str">
        <f ca="1">IF(OR(Table1[[#This Row],[is_active]]="FALSE",Table1[[#This Row],[Days_Since_Last_Purchase]]&gt;90),"Churned","Active")</f>
        <v>Churned</v>
      </c>
    </row>
    <row r="1406" spans="1:35" x14ac:dyDescent="0.25">
      <c r="A1406" t="s">
        <v>1469</v>
      </c>
      <c r="B1406" s="1">
        <v>44966</v>
      </c>
      <c r="C1406" t="str">
        <f>TEXT(Table1[[#This Row],[signup_date]],"yyyy")</f>
        <v>2023</v>
      </c>
      <c r="D1406" t="str">
        <f>TEXT(Table1[[#This Row],[signup_date]],"mmm")</f>
        <v>Feb</v>
      </c>
      <c r="E1406" s="3">
        <v>45100</v>
      </c>
      <c r="F1406" s="3">
        <v>45823</v>
      </c>
      <c r="G1406" s="3" t="str">
        <f>TEXT(Table1[[#This Row],[last_purchase_date]],"yyyy")</f>
        <v>2025</v>
      </c>
      <c r="H1406" s="2">
        <f ca="1">IFERROR(TODAY()-Table1[[#This Row],[signup_date]]," - ")</f>
        <v>1014</v>
      </c>
      <c r="I1406" s="2">
        <f ca="1">IFERROR(TODAY()-Table1[[#This Row],[last_purchase_date]]," - ")</f>
        <v>157</v>
      </c>
      <c r="J1406" s="2">
        <f ca="1">IFERROR(1/Table1[[#This Row],[Days_Since_Last_Purchase]],0)</f>
        <v>6.369426751592357E-3</v>
      </c>
      <c r="K1406" s="3" t="str">
        <f t="shared" si="42"/>
        <v>Has Purchased</v>
      </c>
      <c r="L1406">
        <v>3</v>
      </c>
      <c r="M1406">
        <v>120.27</v>
      </c>
      <c r="N1406">
        <v>40.090000000000003</v>
      </c>
      <c r="O1406">
        <v>63.54</v>
      </c>
      <c r="P1406" t="s">
        <v>47</v>
      </c>
      <c r="Q1406" t="s">
        <v>76</v>
      </c>
      <c r="R1406" t="s">
        <v>33</v>
      </c>
      <c r="S1406">
        <v>40</v>
      </c>
      <c r="T1406" t="s">
        <v>34</v>
      </c>
      <c r="U1406" t="s">
        <v>43</v>
      </c>
      <c r="V1406" t="s">
        <v>67</v>
      </c>
      <c r="W1406" t="s">
        <v>45</v>
      </c>
      <c r="X1406">
        <v>0</v>
      </c>
      <c r="Y1406">
        <v>0</v>
      </c>
      <c r="Z1406">
        <v>0</v>
      </c>
      <c r="AA1406">
        <v>0</v>
      </c>
      <c r="AB1406">
        <v>0</v>
      </c>
      <c r="AC1406" s="3">
        <v>45901</v>
      </c>
      <c r="AD1406" s="2" t="str">
        <f t="shared" si="43"/>
        <v>Contacted</v>
      </c>
      <c r="AE1406">
        <v>7</v>
      </c>
      <c r="AF1406" t="s">
        <v>38</v>
      </c>
      <c r="AG1406" t="b">
        <v>0</v>
      </c>
      <c r="AH1406" t="b">
        <v>0</v>
      </c>
      <c r="AI1406" t="str">
        <f ca="1">IF(OR(Table1[[#This Row],[is_active]]="FALSE",Table1[[#This Row],[Days_Since_Last_Purchase]]&gt;90),"Churned","Active")</f>
        <v>Churned</v>
      </c>
    </row>
    <row r="1407" spans="1:35" x14ac:dyDescent="0.25">
      <c r="A1407" t="s">
        <v>1470</v>
      </c>
      <c r="B1407" s="1">
        <v>45508</v>
      </c>
      <c r="C1407" t="str">
        <f>TEXT(Table1[[#This Row],[signup_date]],"yyyy")</f>
        <v>2024</v>
      </c>
      <c r="D1407" t="str">
        <f>TEXT(Table1[[#This Row],[signup_date]],"mmm")</f>
        <v>Aug</v>
      </c>
      <c r="E1407" s="3">
        <v>45928</v>
      </c>
      <c r="F1407" s="3">
        <v>45945</v>
      </c>
      <c r="G1407" s="3" t="str">
        <f>TEXT(Table1[[#This Row],[last_purchase_date]],"yyyy")</f>
        <v>2025</v>
      </c>
      <c r="H1407" s="2">
        <f ca="1">IFERROR(TODAY()-Table1[[#This Row],[signup_date]]," - ")</f>
        <v>472</v>
      </c>
      <c r="I1407" s="2">
        <f ca="1">IFERROR(TODAY()-Table1[[#This Row],[last_purchase_date]]," - ")</f>
        <v>35</v>
      </c>
      <c r="J1407" s="2">
        <f ca="1">IFERROR(1/Table1[[#This Row],[Days_Since_Last_Purchase]],0)</f>
        <v>2.8571428571428571E-2</v>
      </c>
      <c r="K1407" s="3" t="str">
        <f t="shared" si="42"/>
        <v>Has Purchased</v>
      </c>
      <c r="L1407">
        <v>3</v>
      </c>
      <c r="M1407">
        <v>2.97</v>
      </c>
      <c r="N1407">
        <v>0.99</v>
      </c>
      <c r="O1407">
        <v>0.82</v>
      </c>
      <c r="P1407" t="s">
        <v>65</v>
      </c>
      <c r="Q1407" t="s">
        <v>76</v>
      </c>
      <c r="R1407" t="s">
        <v>48</v>
      </c>
      <c r="S1407">
        <v>16</v>
      </c>
      <c r="T1407" t="s">
        <v>49</v>
      </c>
      <c r="U1407" t="s">
        <v>50</v>
      </c>
      <c r="V1407" t="s">
        <v>35</v>
      </c>
      <c r="W1407" t="s">
        <v>36</v>
      </c>
      <c r="X1407">
        <v>0</v>
      </c>
      <c r="Y1407">
        <v>0</v>
      </c>
      <c r="Z1407">
        <v>0</v>
      </c>
      <c r="AA1407">
        <v>0</v>
      </c>
      <c r="AB1407">
        <v>0</v>
      </c>
      <c r="AC1407" s="3">
        <v>45619</v>
      </c>
      <c r="AD1407" s="2" t="str">
        <f t="shared" si="43"/>
        <v>Contacted</v>
      </c>
      <c r="AE1407">
        <v>10</v>
      </c>
      <c r="AF1407" t="s">
        <v>38</v>
      </c>
      <c r="AG1407" t="b">
        <v>1</v>
      </c>
      <c r="AH1407" t="b">
        <v>1</v>
      </c>
      <c r="AI1407" t="str">
        <f ca="1">IF(OR(Table1[[#This Row],[is_active]]="FALSE",Table1[[#This Row],[Days_Since_Last_Purchase]]&gt;90),"Churned","Active")</f>
        <v>Active</v>
      </c>
    </row>
    <row r="1408" spans="1:35" x14ac:dyDescent="0.25">
      <c r="A1408" t="s">
        <v>1471</v>
      </c>
      <c r="B1408" s="1">
        <v>44806</v>
      </c>
      <c r="C1408" t="str">
        <f>TEXT(Table1[[#This Row],[signup_date]],"yyyy")</f>
        <v>2022</v>
      </c>
      <c r="D1408" t="str">
        <f>TEXT(Table1[[#This Row],[signup_date]],"mmm")</f>
        <v>Sep</v>
      </c>
      <c r="E1408" s="3">
        <v>45598</v>
      </c>
      <c r="F1408" s="3">
        <v>45817</v>
      </c>
      <c r="G1408" s="3" t="str">
        <f>TEXT(Table1[[#This Row],[last_purchase_date]],"yyyy")</f>
        <v>2025</v>
      </c>
      <c r="H1408" s="2">
        <f ca="1">IFERROR(TODAY()-Table1[[#This Row],[signup_date]]," - ")</f>
        <v>1174</v>
      </c>
      <c r="I1408" s="2">
        <f ca="1">IFERROR(TODAY()-Table1[[#This Row],[last_purchase_date]]," - ")</f>
        <v>163</v>
      </c>
      <c r="J1408" s="2">
        <f ca="1">IFERROR(1/Table1[[#This Row],[Days_Since_Last_Purchase]],0)</f>
        <v>6.1349693251533744E-3</v>
      </c>
      <c r="K1408" s="3" t="str">
        <f t="shared" si="42"/>
        <v>Has Purchased</v>
      </c>
      <c r="L1408">
        <v>4</v>
      </c>
      <c r="M1408">
        <v>140.68</v>
      </c>
      <c r="N1408">
        <v>35.17</v>
      </c>
      <c r="O1408">
        <v>48.27</v>
      </c>
      <c r="P1408" t="s">
        <v>47</v>
      </c>
      <c r="Q1408" t="s">
        <v>41</v>
      </c>
      <c r="R1408" t="s">
        <v>33</v>
      </c>
      <c r="S1408">
        <v>25</v>
      </c>
      <c r="T1408" t="s">
        <v>70</v>
      </c>
      <c r="U1408" t="s">
        <v>66</v>
      </c>
      <c r="V1408" t="s">
        <v>44</v>
      </c>
      <c r="W1408" t="s">
        <v>85</v>
      </c>
      <c r="X1408">
        <v>1</v>
      </c>
      <c r="Y1408">
        <v>0</v>
      </c>
      <c r="Z1408">
        <v>0</v>
      </c>
      <c r="AA1408">
        <v>0</v>
      </c>
      <c r="AB1408">
        <v>1</v>
      </c>
      <c r="AC1408" s="3">
        <v>45151</v>
      </c>
      <c r="AD1408" s="2" t="str">
        <f t="shared" si="43"/>
        <v>Contacted</v>
      </c>
      <c r="AE1408">
        <v>0</v>
      </c>
      <c r="AF1408" t="s">
        <v>38</v>
      </c>
      <c r="AG1408" t="b">
        <v>1</v>
      </c>
      <c r="AH1408" t="b">
        <v>0</v>
      </c>
      <c r="AI1408" t="str">
        <f ca="1">IF(OR(Table1[[#This Row],[is_active]]="FALSE",Table1[[#This Row],[Days_Since_Last_Purchase]]&gt;90),"Churned","Active")</f>
        <v>Churned</v>
      </c>
    </row>
    <row r="1409" spans="1:35" x14ac:dyDescent="0.25">
      <c r="A1409" t="s">
        <v>1472</v>
      </c>
      <c r="B1409" s="1">
        <v>45483</v>
      </c>
      <c r="C1409" t="str">
        <f>TEXT(Table1[[#This Row],[signup_date]],"yyyy")</f>
        <v>2024</v>
      </c>
      <c r="D1409" t="str">
        <f>TEXT(Table1[[#This Row],[signup_date]],"mmm")</f>
        <v>Jul</v>
      </c>
      <c r="E1409" s="3">
        <v>45774</v>
      </c>
      <c r="F1409" s="3">
        <v>45886</v>
      </c>
      <c r="G1409" s="3" t="str">
        <f>TEXT(Table1[[#This Row],[last_purchase_date]],"yyyy")</f>
        <v>2025</v>
      </c>
      <c r="H1409" s="2">
        <f ca="1">IFERROR(TODAY()-Table1[[#This Row],[signup_date]]," - ")</f>
        <v>497</v>
      </c>
      <c r="I1409" s="2">
        <f ca="1">IFERROR(TODAY()-Table1[[#This Row],[last_purchase_date]]," - ")</f>
        <v>94</v>
      </c>
      <c r="J1409" s="2">
        <f ca="1">IFERROR(1/Table1[[#This Row],[Days_Since_Last_Purchase]],0)</f>
        <v>1.0638297872340425E-2</v>
      </c>
      <c r="K1409" s="3" t="str">
        <f t="shared" si="42"/>
        <v>Has Purchased</v>
      </c>
      <c r="L1409">
        <v>3</v>
      </c>
      <c r="M1409">
        <v>186.24</v>
      </c>
      <c r="N1409">
        <v>62.08</v>
      </c>
      <c r="O1409">
        <v>63.82</v>
      </c>
      <c r="P1409" t="s">
        <v>31</v>
      </c>
      <c r="Q1409" t="s">
        <v>80</v>
      </c>
      <c r="R1409" t="s">
        <v>33</v>
      </c>
      <c r="S1409">
        <v>20</v>
      </c>
      <c r="T1409" t="s">
        <v>70</v>
      </c>
      <c r="U1409" t="s">
        <v>55</v>
      </c>
      <c r="V1409" t="s">
        <v>63</v>
      </c>
      <c r="W1409" t="s">
        <v>36</v>
      </c>
      <c r="X1409">
        <v>0</v>
      </c>
      <c r="Y1409">
        <v>0</v>
      </c>
      <c r="Z1409">
        <v>0</v>
      </c>
      <c r="AA1409">
        <v>1</v>
      </c>
      <c r="AB1409">
        <v>0</v>
      </c>
      <c r="AC1409" s="3">
        <v>45515</v>
      </c>
      <c r="AD1409" s="2" t="str">
        <f t="shared" si="43"/>
        <v>Contacted</v>
      </c>
      <c r="AE1409">
        <v>0</v>
      </c>
      <c r="AF1409" t="s">
        <v>52</v>
      </c>
      <c r="AG1409" t="b">
        <v>1</v>
      </c>
      <c r="AH1409" t="b">
        <v>0</v>
      </c>
      <c r="AI1409" t="str">
        <f ca="1">IF(OR(Table1[[#This Row],[is_active]]="FALSE",Table1[[#This Row],[Days_Since_Last_Purchase]]&gt;90),"Churned","Active")</f>
        <v>Churned</v>
      </c>
    </row>
    <row r="1410" spans="1:35" x14ac:dyDescent="0.25">
      <c r="A1410" t="s">
        <v>1473</v>
      </c>
      <c r="B1410" s="1">
        <v>43915</v>
      </c>
      <c r="C1410" t="str">
        <f>TEXT(Table1[[#This Row],[signup_date]],"yyyy")</f>
        <v>2020</v>
      </c>
      <c r="D1410" t="str">
        <f>TEXT(Table1[[#This Row],[signup_date]],"mmm")</f>
        <v>Mar</v>
      </c>
      <c r="E1410" s="3">
        <v>44487</v>
      </c>
      <c r="F1410" s="3">
        <v>45098</v>
      </c>
      <c r="G1410" s="3" t="str">
        <f>TEXT(Table1[[#This Row],[last_purchase_date]],"yyyy")</f>
        <v>2023</v>
      </c>
      <c r="H1410" s="2">
        <f ca="1">IFERROR(TODAY()-Table1[[#This Row],[signup_date]]," - ")</f>
        <v>2065</v>
      </c>
      <c r="I1410" s="2">
        <f ca="1">IFERROR(TODAY()-Table1[[#This Row],[last_purchase_date]]," - ")</f>
        <v>882</v>
      </c>
      <c r="J1410" s="2">
        <f ca="1">IFERROR(1/Table1[[#This Row],[Days_Since_Last_Purchase]],0)</f>
        <v>1.1337868480725624E-3</v>
      </c>
      <c r="K1410" s="3" t="str">
        <f t="shared" ref="K1410:K1473" si="44">IF(E1410="-","Never Purchase","Has Purchased")</f>
        <v>Has Purchased</v>
      </c>
      <c r="L1410">
        <v>5</v>
      </c>
      <c r="M1410">
        <v>281.56</v>
      </c>
      <c r="N1410">
        <v>56.31</v>
      </c>
      <c r="O1410">
        <v>59.9</v>
      </c>
      <c r="P1410" t="s">
        <v>59</v>
      </c>
      <c r="Q1410" t="s">
        <v>32</v>
      </c>
      <c r="R1410" t="s">
        <v>42</v>
      </c>
      <c r="S1410">
        <v>31</v>
      </c>
      <c r="T1410" t="s">
        <v>34</v>
      </c>
      <c r="U1410" t="s">
        <v>66</v>
      </c>
      <c r="V1410" t="s">
        <v>63</v>
      </c>
      <c r="W1410" t="s">
        <v>51</v>
      </c>
      <c r="X1410">
        <v>0</v>
      </c>
      <c r="Y1410">
        <v>1</v>
      </c>
      <c r="Z1410">
        <v>0</v>
      </c>
      <c r="AA1410">
        <v>0</v>
      </c>
      <c r="AB1410">
        <v>1</v>
      </c>
      <c r="AC1410" s="3">
        <v>45546</v>
      </c>
      <c r="AD1410" s="2" t="str">
        <f t="shared" si="43"/>
        <v>Contacted</v>
      </c>
      <c r="AE1410">
        <v>9</v>
      </c>
      <c r="AF1410" t="s">
        <v>52</v>
      </c>
      <c r="AG1410" t="b">
        <v>1</v>
      </c>
      <c r="AH1410" t="b">
        <v>0</v>
      </c>
      <c r="AI1410" t="str">
        <f ca="1">IF(OR(Table1[[#This Row],[is_active]]="FALSE",Table1[[#This Row],[Days_Since_Last_Purchase]]&gt;90),"Churned","Active")</f>
        <v>Churned</v>
      </c>
    </row>
    <row r="1411" spans="1:35" x14ac:dyDescent="0.25">
      <c r="A1411" t="s">
        <v>1474</v>
      </c>
      <c r="B1411" s="1">
        <v>44423</v>
      </c>
      <c r="C1411" t="str">
        <f>TEXT(Table1[[#This Row],[signup_date]],"yyyy")</f>
        <v>2021</v>
      </c>
      <c r="D1411" t="str">
        <f>TEXT(Table1[[#This Row],[signup_date]],"mmm")</f>
        <v>Aug</v>
      </c>
      <c r="E1411" s="3">
        <v>45320</v>
      </c>
      <c r="F1411" s="3">
        <v>45837</v>
      </c>
      <c r="G1411" s="3" t="str">
        <f>TEXT(Table1[[#This Row],[last_purchase_date]],"yyyy")</f>
        <v>2025</v>
      </c>
      <c r="H1411" s="2">
        <f ca="1">IFERROR(TODAY()-Table1[[#This Row],[signup_date]]," - ")</f>
        <v>1557</v>
      </c>
      <c r="I1411" s="2">
        <f ca="1">IFERROR(TODAY()-Table1[[#This Row],[last_purchase_date]]," - ")</f>
        <v>143</v>
      </c>
      <c r="J1411" s="2">
        <f ca="1">IFERROR(1/Table1[[#This Row],[Days_Since_Last_Purchase]],0)</f>
        <v>6.993006993006993E-3</v>
      </c>
      <c r="K1411" s="3" t="str">
        <f t="shared" si="44"/>
        <v>Has Purchased</v>
      </c>
      <c r="L1411">
        <v>3</v>
      </c>
      <c r="M1411">
        <v>64.67</v>
      </c>
      <c r="N1411">
        <v>21.56</v>
      </c>
      <c r="O1411">
        <v>17.850000000000001</v>
      </c>
      <c r="P1411" t="s">
        <v>47</v>
      </c>
      <c r="Q1411" t="s">
        <v>80</v>
      </c>
      <c r="R1411" t="s">
        <v>48</v>
      </c>
      <c r="S1411">
        <v>41</v>
      </c>
      <c r="T1411" t="s">
        <v>34</v>
      </c>
      <c r="U1411" t="s">
        <v>90</v>
      </c>
      <c r="V1411" t="s">
        <v>35</v>
      </c>
      <c r="W1411" t="s">
        <v>85</v>
      </c>
      <c r="X1411">
        <v>0</v>
      </c>
      <c r="Y1411">
        <v>1</v>
      </c>
      <c r="Z1411">
        <v>0</v>
      </c>
      <c r="AA1411">
        <v>0</v>
      </c>
      <c r="AB1411">
        <v>0</v>
      </c>
      <c r="AC1411" s="3">
        <v>45824</v>
      </c>
      <c r="AD1411" s="2" t="str">
        <f t="shared" ref="AD1411:AD1474" si="45">IF(AC1411="-","Never Contacted","Contacted")</f>
        <v>Contacted</v>
      </c>
      <c r="AE1411">
        <v>10</v>
      </c>
      <c r="AF1411" t="s">
        <v>52</v>
      </c>
      <c r="AG1411" t="b">
        <v>1</v>
      </c>
      <c r="AH1411" t="b">
        <v>0</v>
      </c>
      <c r="AI1411" t="str">
        <f ca="1">IF(OR(Table1[[#This Row],[is_active]]="FALSE",Table1[[#This Row],[Days_Since_Last_Purchase]]&gt;90),"Churned","Active")</f>
        <v>Churned</v>
      </c>
    </row>
    <row r="1412" spans="1:35" x14ac:dyDescent="0.25">
      <c r="A1412" t="s">
        <v>1475</v>
      </c>
      <c r="B1412" s="1">
        <v>44763</v>
      </c>
      <c r="C1412" t="str">
        <f>TEXT(Table1[[#This Row],[signup_date]],"yyyy")</f>
        <v>2022</v>
      </c>
      <c r="D1412" t="str">
        <f>TEXT(Table1[[#This Row],[signup_date]],"mmm")</f>
        <v>Jul</v>
      </c>
      <c r="E1412" s="3">
        <v>44939</v>
      </c>
      <c r="F1412" s="3">
        <v>45405</v>
      </c>
      <c r="G1412" s="3" t="str">
        <f>TEXT(Table1[[#This Row],[last_purchase_date]],"yyyy")</f>
        <v>2024</v>
      </c>
      <c r="H1412" s="2">
        <f ca="1">IFERROR(TODAY()-Table1[[#This Row],[signup_date]]," - ")</f>
        <v>1217</v>
      </c>
      <c r="I1412" s="2">
        <f ca="1">IFERROR(TODAY()-Table1[[#This Row],[last_purchase_date]]," - ")</f>
        <v>575</v>
      </c>
      <c r="J1412" s="2">
        <f ca="1">IFERROR(1/Table1[[#This Row],[Days_Since_Last_Purchase]],0)</f>
        <v>1.7391304347826088E-3</v>
      </c>
      <c r="K1412" s="3" t="str">
        <f t="shared" si="44"/>
        <v>Has Purchased</v>
      </c>
      <c r="L1412">
        <v>5</v>
      </c>
      <c r="M1412">
        <v>456.29</v>
      </c>
      <c r="N1412">
        <v>91.26</v>
      </c>
      <c r="O1412">
        <v>59.1</v>
      </c>
      <c r="P1412" t="s">
        <v>65</v>
      </c>
      <c r="Q1412" t="s">
        <v>32</v>
      </c>
      <c r="R1412" t="s">
        <v>48</v>
      </c>
      <c r="S1412">
        <v>23</v>
      </c>
      <c r="T1412" t="s">
        <v>70</v>
      </c>
      <c r="U1412" t="s">
        <v>66</v>
      </c>
      <c r="V1412" t="s">
        <v>56</v>
      </c>
      <c r="W1412" t="s">
        <v>57</v>
      </c>
      <c r="X1412">
        <v>0</v>
      </c>
      <c r="Y1412">
        <v>0</v>
      </c>
      <c r="Z1412">
        <v>0</v>
      </c>
      <c r="AA1412">
        <v>0</v>
      </c>
      <c r="AB1412">
        <v>4</v>
      </c>
      <c r="AC1412" s="3">
        <v>45738</v>
      </c>
      <c r="AD1412" s="2" t="str">
        <f t="shared" si="45"/>
        <v>Contacted</v>
      </c>
      <c r="AE1412">
        <v>0</v>
      </c>
      <c r="AF1412" t="s">
        <v>38</v>
      </c>
      <c r="AG1412" t="b">
        <v>1</v>
      </c>
      <c r="AH1412" t="b">
        <v>0</v>
      </c>
      <c r="AI1412" t="str">
        <f ca="1">IF(OR(Table1[[#This Row],[is_active]]="FALSE",Table1[[#This Row],[Days_Since_Last_Purchase]]&gt;90),"Churned","Active")</f>
        <v>Churned</v>
      </c>
    </row>
    <row r="1413" spans="1:35" x14ac:dyDescent="0.25">
      <c r="A1413" t="s">
        <v>1476</v>
      </c>
      <c r="B1413" s="1">
        <v>45308</v>
      </c>
      <c r="C1413" t="str">
        <f>TEXT(Table1[[#This Row],[signup_date]],"yyyy")</f>
        <v>2024</v>
      </c>
      <c r="D1413" t="str">
        <f>TEXT(Table1[[#This Row],[signup_date]],"mmm")</f>
        <v>Jan</v>
      </c>
      <c r="E1413" s="3">
        <v>45682</v>
      </c>
      <c r="F1413" s="3">
        <v>45937</v>
      </c>
      <c r="G1413" s="3" t="str">
        <f>TEXT(Table1[[#This Row],[last_purchase_date]],"yyyy")</f>
        <v>2025</v>
      </c>
      <c r="H1413" s="2">
        <f ca="1">IFERROR(TODAY()-Table1[[#This Row],[signup_date]]," - ")</f>
        <v>672</v>
      </c>
      <c r="I1413" s="2">
        <f ca="1">IFERROR(TODAY()-Table1[[#This Row],[last_purchase_date]]," - ")</f>
        <v>43</v>
      </c>
      <c r="J1413" s="2">
        <f ca="1">IFERROR(1/Table1[[#This Row],[Days_Since_Last_Purchase]],0)</f>
        <v>2.3255813953488372E-2</v>
      </c>
      <c r="K1413" s="3" t="str">
        <f t="shared" si="44"/>
        <v>Has Purchased</v>
      </c>
      <c r="L1413">
        <v>1</v>
      </c>
      <c r="M1413">
        <v>55.02</v>
      </c>
      <c r="N1413">
        <v>55.02</v>
      </c>
      <c r="O1413">
        <v>41.5</v>
      </c>
      <c r="P1413" t="s">
        <v>40</v>
      </c>
      <c r="Q1413" t="s">
        <v>69</v>
      </c>
      <c r="R1413" t="s">
        <v>42</v>
      </c>
      <c r="S1413">
        <v>25</v>
      </c>
      <c r="T1413" t="s">
        <v>70</v>
      </c>
      <c r="U1413" t="s">
        <v>90</v>
      </c>
      <c r="V1413" t="s">
        <v>67</v>
      </c>
      <c r="W1413" t="s">
        <v>51</v>
      </c>
      <c r="X1413">
        <v>1</v>
      </c>
      <c r="Y1413">
        <v>0</v>
      </c>
      <c r="Z1413">
        <v>0</v>
      </c>
      <c r="AA1413">
        <v>0</v>
      </c>
      <c r="AB1413">
        <v>0</v>
      </c>
      <c r="AC1413" s="3">
        <v>45772</v>
      </c>
      <c r="AD1413" s="2" t="str">
        <f t="shared" si="45"/>
        <v>Contacted</v>
      </c>
      <c r="AE1413">
        <v>0</v>
      </c>
      <c r="AF1413" t="s">
        <v>52</v>
      </c>
      <c r="AG1413" t="b">
        <v>1</v>
      </c>
      <c r="AH1413" t="b">
        <v>1</v>
      </c>
      <c r="AI1413" t="str">
        <f ca="1">IF(OR(Table1[[#This Row],[is_active]]="FALSE",Table1[[#This Row],[Days_Since_Last_Purchase]]&gt;90),"Churned","Active")</f>
        <v>Active</v>
      </c>
    </row>
    <row r="1414" spans="1:35" x14ac:dyDescent="0.25">
      <c r="A1414" t="s">
        <v>1477</v>
      </c>
      <c r="B1414" s="1">
        <v>44374</v>
      </c>
      <c r="C1414" t="str">
        <f>TEXT(Table1[[#This Row],[signup_date]],"yyyy")</f>
        <v>2021</v>
      </c>
      <c r="D1414" t="str">
        <f>TEXT(Table1[[#This Row],[signup_date]],"mmm")</f>
        <v>Jun</v>
      </c>
      <c r="E1414" s="3">
        <v>45008</v>
      </c>
      <c r="F1414" s="3">
        <v>45587</v>
      </c>
      <c r="G1414" s="3" t="str">
        <f>TEXT(Table1[[#This Row],[last_purchase_date]],"yyyy")</f>
        <v>2024</v>
      </c>
      <c r="H1414" s="2">
        <f ca="1">IFERROR(TODAY()-Table1[[#This Row],[signup_date]]," - ")</f>
        <v>1606</v>
      </c>
      <c r="I1414" s="2">
        <f ca="1">IFERROR(TODAY()-Table1[[#This Row],[last_purchase_date]]," - ")</f>
        <v>393</v>
      </c>
      <c r="J1414" s="2">
        <f ca="1">IFERROR(1/Table1[[#This Row],[Days_Since_Last_Purchase]],0)</f>
        <v>2.5445292620865142E-3</v>
      </c>
      <c r="K1414" s="3" t="str">
        <f t="shared" si="44"/>
        <v>Has Purchased</v>
      </c>
      <c r="L1414">
        <v>4</v>
      </c>
      <c r="M1414">
        <v>266.37</v>
      </c>
      <c r="N1414">
        <v>66.59</v>
      </c>
      <c r="O1414">
        <v>134.24</v>
      </c>
      <c r="P1414" t="s">
        <v>65</v>
      </c>
      <c r="Q1414" t="s">
        <v>60</v>
      </c>
      <c r="R1414" t="s">
        <v>42</v>
      </c>
      <c r="S1414">
        <v>16</v>
      </c>
      <c r="T1414" t="s">
        <v>49</v>
      </c>
      <c r="U1414" t="s">
        <v>43</v>
      </c>
      <c r="V1414" t="s">
        <v>67</v>
      </c>
      <c r="W1414" t="s">
        <v>72</v>
      </c>
      <c r="X1414">
        <v>0</v>
      </c>
      <c r="Y1414">
        <v>0</v>
      </c>
      <c r="Z1414">
        <v>0</v>
      </c>
      <c r="AA1414">
        <v>0</v>
      </c>
      <c r="AB1414">
        <v>1</v>
      </c>
      <c r="AC1414" s="3">
        <v>44679</v>
      </c>
      <c r="AD1414" s="2" t="str">
        <f t="shared" si="45"/>
        <v>Contacted</v>
      </c>
      <c r="AE1414">
        <v>5</v>
      </c>
      <c r="AF1414" t="s">
        <v>38</v>
      </c>
      <c r="AG1414" t="b">
        <v>0</v>
      </c>
      <c r="AH1414" t="b">
        <v>0</v>
      </c>
      <c r="AI1414" t="str">
        <f ca="1">IF(OR(Table1[[#This Row],[is_active]]="FALSE",Table1[[#This Row],[Days_Since_Last_Purchase]]&gt;90),"Churned","Active")</f>
        <v>Churned</v>
      </c>
    </row>
    <row r="1415" spans="1:35" x14ac:dyDescent="0.25">
      <c r="A1415" t="s">
        <v>1478</v>
      </c>
      <c r="B1415" s="1">
        <v>44458</v>
      </c>
      <c r="C1415" t="str">
        <f>TEXT(Table1[[#This Row],[signup_date]],"yyyy")</f>
        <v>2021</v>
      </c>
      <c r="D1415" t="str">
        <f>TEXT(Table1[[#This Row],[signup_date]],"mmm")</f>
        <v>Sep</v>
      </c>
      <c r="E1415" s="3">
        <v>45361</v>
      </c>
      <c r="F1415" s="3">
        <v>45802</v>
      </c>
      <c r="G1415" s="3" t="str">
        <f>TEXT(Table1[[#This Row],[last_purchase_date]],"yyyy")</f>
        <v>2025</v>
      </c>
      <c r="H1415" s="2">
        <f ca="1">IFERROR(TODAY()-Table1[[#This Row],[signup_date]]," - ")</f>
        <v>1522</v>
      </c>
      <c r="I1415" s="2">
        <f ca="1">IFERROR(TODAY()-Table1[[#This Row],[last_purchase_date]]," - ")</f>
        <v>178</v>
      </c>
      <c r="J1415" s="2">
        <f ca="1">IFERROR(1/Table1[[#This Row],[Days_Since_Last_Purchase]],0)</f>
        <v>5.6179775280898875E-3</v>
      </c>
      <c r="K1415" s="3" t="str">
        <f t="shared" si="44"/>
        <v>Has Purchased</v>
      </c>
      <c r="L1415">
        <v>2</v>
      </c>
      <c r="M1415">
        <v>104.53</v>
      </c>
      <c r="N1415">
        <v>52.27</v>
      </c>
      <c r="O1415">
        <v>19.52</v>
      </c>
      <c r="P1415" t="s">
        <v>31</v>
      </c>
      <c r="Q1415" t="s">
        <v>95</v>
      </c>
      <c r="R1415" t="s">
        <v>33</v>
      </c>
      <c r="S1415">
        <v>46</v>
      </c>
      <c r="T1415" t="s">
        <v>34</v>
      </c>
      <c r="U1415" t="s">
        <v>82</v>
      </c>
      <c r="V1415" t="s">
        <v>56</v>
      </c>
      <c r="W1415" t="s">
        <v>57</v>
      </c>
      <c r="X1415">
        <v>0</v>
      </c>
      <c r="Y1415">
        <v>0</v>
      </c>
      <c r="Z1415">
        <v>0</v>
      </c>
      <c r="AA1415">
        <v>0</v>
      </c>
      <c r="AB1415">
        <v>0</v>
      </c>
      <c r="AC1415" s="3">
        <v>45229</v>
      </c>
      <c r="AD1415" s="2" t="str">
        <f t="shared" si="45"/>
        <v>Contacted</v>
      </c>
      <c r="AE1415">
        <v>0</v>
      </c>
      <c r="AF1415" t="s">
        <v>73</v>
      </c>
      <c r="AG1415" t="b">
        <v>1</v>
      </c>
      <c r="AH1415" t="b">
        <v>1</v>
      </c>
      <c r="AI1415" t="str">
        <f ca="1">IF(OR(Table1[[#This Row],[is_active]]="FALSE",Table1[[#This Row],[Days_Since_Last_Purchase]]&gt;90),"Churned","Active")</f>
        <v>Churned</v>
      </c>
    </row>
    <row r="1416" spans="1:35" x14ac:dyDescent="0.25">
      <c r="A1416" t="s">
        <v>1479</v>
      </c>
      <c r="B1416" s="1">
        <v>45656</v>
      </c>
      <c r="C1416" t="str">
        <f>TEXT(Table1[[#This Row],[signup_date]],"yyyy")</f>
        <v>2024</v>
      </c>
      <c r="D1416" t="str">
        <f>TEXT(Table1[[#This Row],[signup_date]],"mmm")</f>
        <v>Dec</v>
      </c>
      <c r="E1416" s="3">
        <v>45924</v>
      </c>
      <c r="F1416" s="3">
        <v>45932</v>
      </c>
      <c r="G1416" s="3" t="str">
        <f>TEXT(Table1[[#This Row],[last_purchase_date]],"yyyy")</f>
        <v>2025</v>
      </c>
      <c r="H1416" s="2">
        <f ca="1">IFERROR(TODAY()-Table1[[#This Row],[signup_date]]," - ")</f>
        <v>324</v>
      </c>
      <c r="I1416" s="2">
        <f ca="1">IFERROR(TODAY()-Table1[[#This Row],[last_purchase_date]]," - ")</f>
        <v>48</v>
      </c>
      <c r="J1416" s="2">
        <f ca="1">IFERROR(1/Table1[[#This Row],[Days_Since_Last_Purchase]],0)</f>
        <v>2.0833333333333332E-2</v>
      </c>
      <c r="K1416" s="3" t="str">
        <f t="shared" si="44"/>
        <v>Has Purchased</v>
      </c>
      <c r="L1416">
        <v>3</v>
      </c>
      <c r="M1416">
        <v>26.42</v>
      </c>
      <c r="N1416">
        <v>8.81</v>
      </c>
      <c r="O1416">
        <v>5.77</v>
      </c>
      <c r="P1416" t="s">
        <v>40</v>
      </c>
      <c r="Q1416" t="s">
        <v>104</v>
      </c>
      <c r="R1416" t="s">
        <v>48</v>
      </c>
      <c r="S1416">
        <v>19</v>
      </c>
      <c r="T1416" t="s">
        <v>49</v>
      </c>
      <c r="U1416" t="s">
        <v>50</v>
      </c>
      <c r="V1416" t="s">
        <v>67</v>
      </c>
      <c r="W1416" t="s">
        <v>36</v>
      </c>
      <c r="X1416">
        <v>0</v>
      </c>
      <c r="Y1416">
        <v>0</v>
      </c>
      <c r="Z1416">
        <v>0</v>
      </c>
      <c r="AA1416">
        <v>0</v>
      </c>
      <c r="AB1416">
        <v>1</v>
      </c>
      <c r="AC1416" s="2" t="s">
        <v>2542</v>
      </c>
      <c r="AD1416" s="2" t="str">
        <f t="shared" si="45"/>
        <v>Never Contacted</v>
      </c>
      <c r="AE1416">
        <v>0</v>
      </c>
      <c r="AF1416" t="s">
        <v>38</v>
      </c>
      <c r="AG1416" t="b">
        <v>1</v>
      </c>
      <c r="AH1416" t="b">
        <v>1</v>
      </c>
      <c r="AI1416" t="str">
        <f ca="1">IF(OR(Table1[[#This Row],[is_active]]="FALSE",Table1[[#This Row],[Days_Since_Last_Purchase]]&gt;90),"Churned","Active")</f>
        <v>Active</v>
      </c>
    </row>
    <row r="1417" spans="1:35" x14ac:dyDescent="0.25">
      <c r="A1417" t="s">
        <v>1480</v>
      </c>
      <c r="B1417" s="1">
        <v>45165</v>
      </c>
      <c r="C1417" t="str">
        <f>TEXT(Table1[[#This Row],[signup_date]],"yyyy")</f>
        <v>2023</v>
      </c>
      <c r="D1417" t="str">
        <f>TEXT(Table1[[#This Row],[signup_date]],"mmm")</f>
        <v>Aug</v>
      </c>
      <c r="E1417" s="3">
        <v>45381</v>
      </c>
      <c r="F1417" s="3">
        <v>45455</v>
      </c>
      <c r="G1417" s="3" t="str">
        <f>TEXT(Table1[[#This Row],[last_purchase_date]],"yyyy")</f>
        <v>2024</v>
      </c>
      <c r="H1417" s="2">
        <f ca="1">IFERROR(TODAY()-Table1[[#This Row],[signup_date]]," - ")</f>
        <v>815</v>
      </c>
      <c r="I1417" s="2">
        <f ca="1">IFERROR(TODAY()-Table1[[#This Row],[last_purchase_date]]," - ")</f>
        <v>525</v>
      </c>
      <c r="J1417" s="2">
        <f ca="1">IFERROR(1/Table1[[#This Row],[Days_Since_Last_Purchase]],0)</f>
        <v>1.9047619047619048E-3</v>
      </c>
      <c r="K1417" s="3" t="str">
        <f t="shared" si="44"/>
        <v>Has Purchased</v>
      </c>
      <c r="L1417">
        <v>6</v>
      </c>
      <c r="M1417">
        <v>128.69999999999999</v>
      </c>
      <c r="N1417">
        <v>21.45</v>
      </c>
      <c r="O1417">
        <v>15.5</v>
      </c>
      <c r="P1417" t="s">
        <v>59</v>
      </c>
      <c r="Q1417" t="s">
        <v>32</v>
      </c>
      <c r="R1417" t="s">
        <v>42</v>
      </c>
      <c r="S1417">
        <v>26</v>
      </c>
      <c r="T1417" t="s">
        <v>70</v>
      </c>
      <c r="U1417" t="s">
        <v>55</v>
      </c>
      <c r="V1417" t="s">
        <v>63</v>
      </c>
      <c r="W1417" t="s">
        <v>100</v>
      </c>
      <c r="X1417">
        <v>0</v>
      </c>
      <c r="Y1417">
        <v>0</v>
      </c>
      <c r="Z1417">
        <v>2</v>
      </c>
      <c r="AA1417">
        <v>1</v>
      </c>
      <c r="AB1417">
        <v>1</v>
      </c>
      <c r="AC1417" s="3">
        <v>45600</v>
      </c>
      <c r="AD1417" s="2" t="str">
        <f t="shared" si="45"/>
        <v>Contacted</v>
      </c>
      <c r="AE1417">
        <v>0</v>
      </c>
      <c r="AF1417" t="s">
        <v>38</v>
      </c>
      <c r="AG1417" t="b">
        <v>1</v>
      </c>
      <c r="AH1417" t="b">
        <v>0</v>
      </c>
      <c r="AI1417" t="str">
        <f ca="1">IF(OR(Table1[[#This Row],[is_active]]="FALSE",Table1[[#This Row],[Days_Since_Last_Purchase]]&gt;90),"Churned","Active")</f>
        <v>Churned</v>
      </c>
    </row>
    <row r="1418" spans="1:35" x14ac:dyDescent="0.25">
      <c r="A1418" t="s">
        <v>1481</v>
      </c>
      <c r="B1418" s="1">
        <v>44766</v>
      </c>
      <c r="C1418" t="str">
        <f>TEXT(Table1[[#This Row],[signup_date]],"yyyy")</f>
        <v>2022</v>
      </c>
      <c r="D1418" t="str">
        <f>TEXT(Table1[[#This Row],[signup_date]],"mmm")</f>
        <v>Jul</v>
      </c>
      <c r="E1418" s="3">
        <v>45934</v>
      </c>
      <c r="F1418" s="3">
        <v>45945</v>
      </c>
      <c r="G1418" s="3" t="str">
        <f>TEXT(Table1[[#This Row],[last_purchase_date]],"yyyy")</f>
        <v>2025</v>
      </c>
      <c r="H1418" s="2">
        <f ca="1">IFERROR(TODAY()-Table1[[#This Row],[signup_date]]," - ")</f>
        <v>1214</v>
      </c>
      <c r="I1418" s="2">
        <f ca="1">IFERROR(TODAY()-Table1[[#This Row],[last_purchase_date]]," - ")</f>
        <v>35</v>
      </c>
      <c r="J1418" s="2">
        <f ca="1">IFERROR(1/Table1[[#This Row],[Days_Since_Last_Purchase]],0)</f>
        <v>2.8571428571428571E-2</v>
      </c>
      <c r="K1418" s="3" t="str">
        <f t="shared" si="44"/>
        <v>Has Purchased</v>
      </c>
      <c r="L1418">
        <v>2</v>
      </c>
      <c r="M1418">
        <v>125.33</v>
      </c>
      <c r="N1418">
        <v>62.67</v>
      </c>
      <c r="O1418">
        <v>41.69</v>
      </c>
      <c r="P1418" t="s">
        <v>59</v>
      </c>
      <c r="Q1418" t="s">
        <v>62</v>
      </c>
      <c r="R1418" t="s">
        <v>48</v>
      </c>
      <c r="S1418">
        <v>16</v>
      </c>
      <c r="T1418" t="s">
        <v>49</v>
      </c>
      <c r="U1418" t="s">
        <v>50</v>
      </c>
      <c r="V1418" t="s">
        <v>35</v>
      </c>
      <c r="W1418" t="s">
        <v>36</v>
      </c>
      <c r="X1418">
        <v>0</v>
      </c>
      <c r="Y1418">
        <v>0</v>
      </c>
      <c r="Z1418">
        <v>0</v>
      </c>
      <c r="AA1418">
        <v>0</v>
      </c>
      <c r="AB1418">
        <v>0</v>
      </c>
      <c r="AC1418" s="3">
        <v>44930</v>
      </c>
      <c r="AD1418" s="2" t="str">
        <f t="shared" si="45"/>
        <v>Contacted</v>
      </c>
      <c r="AE1418">
        <v>0</v>
      </c>
      <c r="AF1418" t="s">
        <v>38</v>
      </c>
      <c r="AG1418" t="b">
        <v>1</v>
      </c>
      <c r="AH1418" t="b">
        <v>0</v>
      </c>
      <c r="AI1418" t="str">
        <f ca="1">IF(OR(Table1[[#This Row],[is_active]]="FALSE",Table1[[#This Row],[Days_Since_Last_Purchase]]&gt;90),"Churned","Active")</f>
        <v>Active</v>
      </c>
    </row>
    <row r="1419" spans="1:35" x14ac:dyDescent="0.25">
      <c r="A1419" t="s">
        <v>1482</v>
      </c>
      <c r="B1419" s="1">
        <v>44659</v>
      </c>
      <c r="C1419" t="str">
        <f>TEXT(Table1[[#This Row],[signup_date]],"yyyy")</f>
        <v>2022</v>
      </c>
      <c r="D1419" t="str">
        <f>TEXT(Table1[[#This Row],[signup_date]],"mmm")</f>
        <v>Apr</v>
      </c>
      <c r="E1419" s="3">
        <v>45919</v>
      </c>
      <c r="F1419" s="3">
        <v>45938</v>
      </c>
      <c r="G1419" s="3" t="str">
        <f>TEXT(Table1[[#This Row],[last_purchase_date]],"yyyy")</f>
        <v>2025</v>
      </c>
      <c r="H1419" s="2">
        <f ca="1">IFERROR(TODAY()-Table1[[#This Row],[signup_date]]," - ")</f>
        <v>1321</v>
      </c>
      <c r="I1419" s="2">
        <f ca="1">IFERROR(TODAY()-Table1[[#This Row],[last_purchase_date]]," - ")</f>
        <v>42</v>
      </c>
      <c r="J1419" s="2">
        <f ca="1">IFERROR(1/Table1[[#This Row],[Days_Since_Last_Purchase]],0)</f>
        <v>2.3809523809523808E-2</v>
      </c>
      <c r="K1419" s="3" t="str">
        <f t="shared" si="44"/>
        <v>Has Purchased</v>
      </c>
      <c r="L1419">
        <v>3</v>
      </c>
      <c r="M1419">
        <v>51.2</v>
      </c>
      <c r="N1419">
        <v>17.07</v>
      </c>
      <c r="O1419">
        <v>14.52</v>
      </c>
      <c r="P1419" t="s">
        <v>59</v>
      </c>
      <c r="Q1419" t="s">
        <v>32</v>
      </c>
      <c r="R1419" t="s">
        <v>33</v>
      </c>
      <c r="S1419">
        <v>29</v>
      </c>
      <c r="T1419" t="s">
        <v>70</v>
      </c>
      <c r="U1419" t="s">
        <v>82</v>
      </c>
      <c r="V1419" t="s">
        <v>44</v>
      </c>
      <c r="W1419" t="s">
        <v>100</v>
      </c>
      <c r="X1419">
        <v>1</v>
      </c>
      <c r="Y1419">
        <v>0</v>
      </c>
      <c r="Z1419">
        <v>0</v>
      </c>
      <c r="AA1419">
        <v>0</v>
      </c>
      <c r="AB1419">
        <v>0</v>
      </c>
      <c r="AC1419" s="3">
        <v>44727</v>
      </c>
      <c r="AD1419" s="2" t="str">
        <f t="shared" si="45"/>
        <v>Contacted</v>
      </c>
      <c r="AE1419">
        <v>0</v>
      </c>
      <c r="AF1419" t="s">
        <v>38</v>
      </c>
      <c r="AG1419" t="b">
        <v>1</v>
      </c>
      <c r="AH1419" t="b">
        <v>0</v>
      </c>
      <c r="AI1419" t="str">
        <f ca="1">IF(OR(Table1[[#This Row],[is_active]]="FALSE",Table1[[#This Row],[Days_Since_Last_Purchase]]&gt;90),"Churned","Active")</f>
        <v>Active</v>
      </c>
    </row>
    <row r="1420" spans="1:35" x14ac:dyDescent="0.25">
      <c r="A1420" t="s">
        <v>1483</v>
      </c>
      <c r="B1420" s="1">
        <v>44957</v>
      </c>
      <c r="C1420" t="str">
        <f>TEXT(Table1[[#This Row],[signup_date]],"yyyy")</f>
        <v>2023</v>
      </c>
      <c r="D1420" t="str">
        <f>TEXT(Table1[[#This Row],[signup_date]],"mmm")</f>
        <v>Jan</v>
      </c>
      <c r="E1420" s="3" t="s">
        <v>2542</v>
      </c>
      <c r="F1420" s="3" t="s">
        <v>2542</v>
      </c>
      <c r="G1420" s="3" t="str">
        <f>TEXT(Table1[[#This Row],[last_purchase_date]],"yyyy")</f>
        <v>-</v>
      </c>
      <c r="H1420" s="2">
        <f ca="1">IFERROR(TODAY()-Table1[[#This Row],[signup_date]]," - ")</f>
        <v>1023</v>
      </c>
      <c r="I1420" s="2" t="str">
        <f ca="1">IFERROR(TODAY()-Table1[[#This Row],[last_purchase_date]]," - ")</f>
        <v xml:space="preserve"> - </v>
      </c>
      <c r="J1420" s="2">
        <f ca="1">IFERROR(1/Table1[[#This Row],[Days_Since_Last_Purchase]],0)</f>
        <v>0</v>
      </c>
      <c r="K1420" s="3" t="str">
        <f t="shared" si="44"/>
        <v>Never Purchase</v>
      </c>
      <c r="L1420">
        <v>0</v>
      </c>
      <c r="M1420">
        <v>0</v>
      </c>
      <c r="N1420">
        <v>0</v>
      </c>
      <c r="O1420">
        <v>0</v>
      </c>
      <c r="P1420" t="s">
        <v>40</v>
      </c>
      <c r="Q1420" t="s">
        <v>80</v>
      </c>
      <c r="R1420" t="s">
        <v>48</v>
      </c>
      <c r="S1420">
        <v>33</v>
      </c>
      <c r="T1420" t="s">
        <v>34</v>
      </c>
      <c r="U1420" t="s">
        <v>90</v>
      </c>
      <c r="V1420" t="s">
        <v>35</v>
      </c>
      <c r="W1420" t="s">
        <v>36</v>
      </c>
      <c r="X1420">
        <v>1</v>
      </c>
      <c r="Y1420">
        <v>0</v>
      </c>
      <c r="Z1420">
        <v>0</v>
      </c>
      <c r="AA1420">
        <v>0</v>
      </c>
      <c r="AB1420">
        <v>0</v>
      </c>
      <c r="AC1420" s="3">
        <v>45269</v>
      </c>
      <c r="AD1420" s="2" t="str">
        <f t="shared" si="45"/>
        <v>Contacted</v>
      </c>
      <c r="AE1420">
        <v>10</v>
      </c>
      <c r="AF1420" t="s">
        <v>73</v>
      </c>
      <c r="AG1420" t="b">
        <v>1</v>
      </c>
      <c r="AH1420" t="b">
        <v>0</v>
      </c>
      <c r="AI1420" t="str">
        <f ca="1">IF(OR(Table1[[#This Row],[is_active]]="FALSE",Table1[[#This Row],[Days_Since_Last_Purchase]]&gt;90),"Churned","Active")</f>
        <v>Churned</v>
      </c>
    </row>
    <row r="1421" spans="1:35" x14ac:dyDescent="0.25">
      <c r="A1421" t="s">
        <v>1484</v>
      </c>
      <c r="B1421" s="1">
        <v>44466</v>
      </c>
      <c r="C1421" t="str">
        <f>TEXT(Table1[[#This Row],[signup_date]],"yyyy")</f>
        <v>2021</v>
      </c>
      <c r="D1421" t="str">
        <f>TEXT(Table1[[#This Row],[signup_date]],"mmm")</f>
        <v>Sep</v>
      </c>
      <c r="E1421" s="3">
        <v>44495</v>
      </c>
      <c r="F1421" s="3">
        <v>45678</v>
      </c>
      <c r="G1421" s="3" t="str">
        <f>TEXT(Table1[[#This Row],[last_purchase_date]],"yyyy")</f>
        <v>2025</v>
      </c>
      <c r="H1421" s="2">
        <f ca="1">IFERROR(TODAY()-Table1[[#This Row],[signup_date]]," - ")</f>
        <v>1514</v>
      </c>
      <c r="I1421" s="2">
        <f ca="1">IFERROR(TODAY()-Table1[[#This Row],[last_purchase_date]]," - ")</f>
        <v>302</v>
      </c>
      <c r="J1421" s="2">
        <f ca="1">IFERROR(1/Table1[[#This Row],[Days_Since_Last_Purchase]],0)</f>
        <v>3.3112582781456954E-3</v>
      </c>
      <c r="K1421" s="3" t="str">
        <f t="shared" si="44"/>
        <v>Has Purchased</v>
      </c>
      <c r="L1421">
        <v>4</v>
      </c>
      <c r="M1421">
        <v>83.26</v>
      </c>
      <c r="N1421">
        <v>20.82</v>
      </c>
      <c r="O1421">
        <v>7.27</v>
      </c>
      <c r="P1421" t="s">
        <v>40</v>
      </c>
      <c r="Q1421" t="s">
        <v>60</v>
      </c>
      <c r="R1421" t="s">
        <v>33</v>
      </c>
      <c r="S1421">
        <v>30</v>
      </c>
      <c r="T1421" t="s">
        <v>70</v>
      </c>
      <c r="U1421" t="s">
        <v>50</v>
      </c>
      <c r="V1421" t="s">
        <v>44</v>
      </c>
      <c r="W1421" t="s">
        <v>51</v>
      </c>
      <c r="X1421">
        <v>0</v>
      </c>
      <c r="Y1421">
        <v>0</v>
      </c>
      <c r="Z1421">
        <v>0</v>
      </c>
      <c r="AA1421">
        <v>0</v>
      </c>
      <c r="AB1421">
        <v>2</v>
      </c>
      <c r="AC1421" s="3">
        <v>44933</v>
      </c>
      <c r="AD1421" s="2" t="str">
        <f t="shared" si="45"/>
        <v>Contacted</v>
      </c>
      <c r="AE1421">
        <v>2</v>
      </c>
      <c r="AF1421" t="s">
        <v>73</v>
      </c>
      <c r="AG1421" t="b">
        <v>0</v>
      </c>
      <c r="AH1421" t="b">
        <v>0</v>
      </c>
      <c r="AI1421" t="str">
        <f ca="1">IF(OR(Table1[[#This Row],[is_active]]="FALSE",Table1[[#This Row],[Days_Since_Last_Purchase]]&gt;90),"Churned","Active")</f>
        <v>Churned</v>
      </c>
    </row>
    <row r="1422" spans="1:35" x14ac:dyDescent="0.25">
      <c r="A1422" t="s">
        <v>1485</v>
      </c>
      <c r="B1422" s="1">
        <v>44921</v>
      </c>
      <c r="C1422" t="str">
        <f>TEXT(Table1[[#This Row],[signup_date]],"yyyy")</f>
        <v>2022</v>
      </c>
      <c r="D1422" t="str">
        <f>TEXT(Table1[[#This Row],[signup_date]],"mmm")</f>
        <v>Dec</v>
      </c>
      <c r="E1422" s="3">
        <v>45654</v>
      </c>
      <c r="F1422" s="3">
        <v>45691</v>
      </c>
      <c r="G1422" s="3" t="str">
        <f>TEXT(Table1[[#This Row],[last_purchase_date]],"yyyy")</f>
        <v>2025</v>
      </c>
      <c r="H1422" s="2">
        <f ca="1">IFERROR(TODAY()-Table1[[#This Row],[signup_date]]," - ")</f>
        <v>1059</v>
      </c>
      <c r="I1422" s="2">
        <f ca="1">IFERROR(TODAY()-Table1[[#This Row],[last_purchase_date]]," - ")</f>
        <v>289</v>
      </c>
      <c r="J1422" s="2">
        <f ca="1">IFERROR(1/Table1[[#This Row],[Days_Since_Last_Purchase]],0)</f>
        <v>3.4602076124567475E-3</v>
      </c>
      <c r="K1422" s="3" t="str">
        <f t="shared" si="44"/>
        <v>Has Purchased</v>
      </c>
      <c r="L1422">
        <v>3</v>
      </c>
      <c r="M1422">
        <v>216.82</v>
      </c>
      <c r="N1422">
        <v>72.27</v>
      </c>
      <c r="O1422">
        <v>80.56</v>
      </c>
      <c r="P1422" t="s">
        <v>65</v>
      </c>
      <c r="Q1422" t="s">
        <v>60</v>
      </c>
      <c r="R1422" t="s">
        <v>48</v>
      </c>
      <c r="S1422">
        <v>37</v>
      </c>
      <c r="T1422" t="s">
        <v>34</v>
      </c>
      <c r="U1422" t="s">
        <v>90</v>
      </c>
      <c r="V1422" t="s">
        <v>63</v>
      </c>
      <c r="W1422" t="s">
        <v>45</v>
      </c>
      <c r="X1422">
        <v>0</v>
      </c>
      <c r="Y1422">
        <v>0</v>
      </c>
      <c r="Z1422">
        <v>0</v>
      </c>
      <c r="AA1422">
        <v>0</v>
      </c>
      <c r="AB1422">
        <v>0</v>
      </c>
      <c r="AC1422" s="2" t="s">
        <v>2542</v>
      </c>
      <c r="AD1422" s="2" t="str">
        <f t="shared" si="45"/>
        <v>Never Contacted</v>
      </c>
      <c r="AE1422">
        <v>0</v>
      </c>
      <c r="AF1422" t="s">
        <v>73</v>
      </c>
      <c r="AG1422" t="b">
        <v>1</v>
      </c>
      <c r="AH1422" t="b">
        <v>0</v>
      </c>
      <c r="AI1422" t="str">
        <f ca="1">IF(OR(Table1[[#This Row],[is_active]]="FALSE",Table1[[#This Row],[Days_Since_Last_Purchase]]&gt;90),"Churned","Active")</f>
        <v>Churned</v>
      </c>
    </row>
    <row r="1423" spans="1:35" x14ac:dyDescent="0.25">
      <c r="A1423" t="s">
        <v>1486</v>
      </c>
      <c r="B1423" s="1">
        <v>45600</v>
      </c>
      <c r="C1423" t="str">
        <f>TEXT(Table1[[#This Row],[signup_date]],"yyyy")</f>
        <v>2024</v>
      </c>
      <c r="D1423" t="str">
        <f>TEXT(Table1[[#This Row],[signup_date]],"mmm")</f>
        <v>Nov</v>
      </c>
      <c r="E1423" s="3">
        <v>45703</v>
      </c>
      <c r="F1423" s="3">
        <v>45928</v>
      </c>
      <c r="G1423" s="3" t="str">
        <f>TEXT(Table1[[#This Row],[last_purchase_date]],"yyyy")</f>
        <v>2025</v>
      </c>
      <c r="H1423" s="2">
        <f ca="1">IFERROR(TODAY()-Table1[[#This Row],[signup_date]]," - ")</f>
        <v>380</v>
      </c>
      <c r="I1423" s="2">
        <f ca="1">IFERROR(TODAY()-Table1[[#This Row],[last_purchase_date]]," - ")</f>
        <v>52</v>
      </c>
      <c r="J1423" s="2">
        <f ca="1">IFERROR(1/Table1[[#This Row],[Days_Since_Last_Purchase]],0)</f>
        <v>1.9230769230769232E-2</v>
      </c>
      <c r="K1423" s="3" t="str">
        <f t="shared" si="44"/>
        <v>Has Purchased</v>
      </c>
      <c r="L1423">
        <v>1</v>
      </c>
      <c r="M1423">
        <v>63.12</v>
      </c>
      <c r="N1423">
        <v>63.12</v>
      </c>
      <c r="O1423">
        <v>76.55</v>
      </c>
      <c r="P1423" t="s">
        <v>47</v>
      </c>
      <c r="Q1423" t="s">
        <v>41</v>
      </c>
      <c r="R1423" t="s">
        <v>48</v>
      </c>
      <c r="S1423">
        <v>28</v>
      </c>
      <c r="T1423" t="s">
        <v>70</v>
      </c>
      <c r="U1423" t="s">
        <v>82</v>
      </c>
      <c r="V1423" t="s">
        <v>44</v>
      </c>
      <c r="W1423" t="s">
        <v>72</v>
      </c>
      <c r="X1423">
        <v>0</v>
      </c>
      <c r="Y1423">
        <v>0</v>
      </c>
      <c r="Z1423">
        <v>0</v>
      </c>
      <c r="AA1423">
        <v>0</v>
      </c>
      <c r="AB1423">
        <v>1</v>
      </c>
      <c r="AC1423" s="3">
        <v>45643</v>
      </c>
      <c r="AD1423" s="2" t="str">
        <f t="shared" si="45"/>
        <v>Contacted</v>
      </c>
      <c r="AE1423">
        <v>0</v>
      </c>
      <c r="AF1423" t="s">
        <v>38</v>
      </c>
      <c r="AG1423" t="b">
        <v>1</v>
      </c>
      <c r="AH1423" t="b">
        <v>0</v>
      </c>
      <c r="AI1423" t="str">
        <f ca="1">IF(OR(Table1[[#This Row],[is_active]]="FALSE",Table1[[#This Row],[Days_Since_Last_Purchase]]&gt;90),"Churned","Active")</f>
        <v>Active</v>
      </c>
    </row>
    <row r="1424" spans="1:35" x14ac:dyDescent="0.25">
      <c r="A1424" t="s">
        <v>1487</v>
      </c>
      <c r="B1424" s="1">
        <v>44651</v>
      </c>
      <c r="C1424" t="str">
        <f>TEXT(Table1[[#This Row],[signup_date]],"yyyy")</f>
        <v>2022</v>
      </c>
      <c r="D1424" t="str">
        <f>TEXT(Table1[[#This Row],[signup_date]],"mmm")</f>
        <v>Mar</v>
      </c>
      <c r="E1424" s="3">
        <v>44666</v>
      </c>
      <c r="F1424" s="3">
        <v>44838</v>
      </c>
      <c r="G1424" s="3" t="str">
        <f>TEXT(Table1[[#This Row],[last_purchase_date]],"yyyy")</f>
        <v>2022</v>
      </c>
      <c r="H1424" s="2">
        <f ca="1">IFERROR(TODAY()-Table1[[#This Row],[signup_date]]," - ")</f>
        <v>1329</v>
      </c>
      <c r="I1424" s="2">
        <f ca="1">IFERROR(TODAY()-Table1[[#This Row],[last_purchase_date]]," - ")</f>
        <v>1142</v>
      </c>
      <c r="J1424" s="2">
        <f ca="1">IFERROR(1/Table1[[#This Row],[Days_Since_Last_Purchase]],0)</f>
        <v>8.7565674255691769E-4</v>
      </c>
      <c r="K1424" s="3" t="str">
        <f t="shared" si="44"/>
        <v>Has Purchased</v>
      </c>
      <c r="L1424">
        <v>2</v>
      </c>
      <c r="M1424">
        <v>130.41999999999999</v>
      </c>
      <c r="N1424">
        <v>65.209999999999994</v>
      </c>
      <c r="O1424">
        <v>102.23</v>
      </c>
      <c r="P1424" t="s">
        <v>87</v>
      </c>
      <c r="Q1424" t="s">
        <v>88</v>
      </c>
      <c r="R1424" t="s">
        <v>48</v>
      </c>
      <c r="S1424">
        <v>46</v>
      </c>
      <c r="T1424" t="s">
        <v>34</v>
      </c>
      <c r="U1424" t="s">
        <v>66</v>
      </c>
      <c r="V1424" t="s">
        <v>56</v>
      </c>
      <c r="W1424" t="s">
        <v>45</v>
      </c>
      <c r="X1424">
        <v>0</v>
      </c>
      <c r="Y1424">
        <v>0</v>
      </c>
      <c r="Z1424">
        <v>0</v>
      </c>
      <c r="AA1424">
        <v>0</v>
      </c>
      <c r="AB1424">
        <v>0</v>
      </c>
      <c r="AC1424" s="3">
        <v>44892</v>
      </c>
      <c r="AD1424" s="2" t="str">
        <f t="shared" si="45"/>
        <v>Contacted</v>
      </c>
      <c r="AE1424">
        <v>8</v>
      </c>
      <c r="AF1424" t="s">
        <v>73</v>
      </c>
      <c r="AG1424" t="b">
        <v>1</v>
      </c>
      <c r="AH1424" t="b">
        <v>1</v>
      </c>
      <c r="AI1424" t="str">
        <f ca="1">IF(OR(Table1[[#This Row],[is_active]]="FALSE",Table1[[#This Row],[Days_Since_Last_Purchase]]&gt;90),"Churned","Active")</f>
        <v>Churned</v>
      </c>
    </row>
    <row r="1425" spans="1:35" x14ac:dyDescent="0.25">
      <c r="A1425" t="s">
        <v>1488</v>
      </c>
      <c r="B1425" s="1">
        <v>44689</v>
      </c>
      <c r="C1425" t="str">
        <f>TEXT(Table1[[#This Row],[signup_date]],"yyyy")</f>
        <v>2022</v>
      </c>
      <c r="D1425" t="str">
        <f>TEXT(Table1[[#This Row],[signup_date]],"mmm")</f>
        <v>May</v>
      </c>
      <c r="E1425" s="3">
        <v>45251</v>
      </c>
      <c r="F1425" s="3">
        <v>45453</v>
      </c>
      <c r="G1425" s="3" t="str">
        <f>TEXT(Table1[[#This Row],[last_purchase_date]],"yyyy")</f>
        <v>2024</v>
      </c>
      <c r="H1425" s="2">
        <f ca="1">IFERROR(TODAY()-Table1[[#This Row],[signup_date]]," - ")</f>
        <v>1291</v>
      </c>
      <c r="I1425" s="2">
        <f ca="1">IFERROR(TODAY()-Table1[[#This Row],[last_purchase_date]]," - ")</f>
        <v>527</v>
      </c>
      <c r="J1425" s="2">
        <f ca="1">IFERROR(1/Table1[[#This Row],[Days_Since_Last_Purchase]],0)</f>
        <v>1.8975332068311196E-3</v>
      </c>
      <c r="K1425" s="3" t="str">
        <f t="shared" si="44"/>
        <v>Has Purchased</v>
      </c>
      <c r="L1425">
        <v>6</v>
      </c>
      <c r="M1425">
        <v>167.07</v>
      </c>
      <c r="N1425">
        <v>27.85</v>
      </c>
      <c r="O1425">
        <v>38.43</v>
      </c>
      <c r="P1425" t="s">
        <v>65</v>
      </c>
      <c r="Q1425" t="s">
        <v>88</v>
      </c>
      <c r="R1425" t="s">
        <v>48</v>
      </c>
      <c r="S1425">
        <v>33</v>
      </c>
      <c r="T1425" t="s">
        <v>34</v>
      </c>
      <c r="U1425" t="s">
        <v>43</v>
      </c>
      <c r="V1425" t="s">
        <v>44</v>
      </c>
      <c r="W1425" t="s">
        <v>51</v>
      </c>
      <c r="X1425">
        <v>0</v>
      </c>
      <c r="Y1425">
        <v>1</v>
      </c>
      <c r="Z1425">
        <v>0</v>
      </c>
      <c r="AA1425">
        <v>2</v>
      </c>
      <c r="AB1425">
        <v>1</v>
      </c>
      <c r="AC1425" s="3">
        <v>44918</v>
      </c>
      <c r="AD1425" s="2" t="str">
        <f t="shared" si="45"/>
        <v>Contacted</v>
      </c>
      <c r="AE1425">
        <v>6</v>
      </c>
      <c r="AF1425" t="s">
        <v>73</v>
      </c>
      <c r="AG1425" t="b">
        <v>1</v>
      </c>
      <c r="AH1425" t="b">
        <v>0</v>
      </c>
      <c r="AI1425" t="str">
        <f ca="1">IF(OR(Table1[[#This Row],[is_active]]="FALSE",Table1[[#This Row],[Days_Since_Last_Purchase]]&gt;90),"Churned","Active")</f>
        <v>Churned</v>
      </c>
    </row>
    <row r="1426" spans="1:35" x14ac:dyDescent="0.25">
      <c r="A1426" t="s">
        <v>1489</v>
      </c>
      <c r="B1426" s="1">
        <v>44975</v>
      </c>
      <c r="C1426" t="str">
        <f>TEXT(Table1[[#This Row],[signup_date]],"yyyy")</f>
        <v>2023</v>
      </c>
      <c r="D1426" t="str">
        <f>TEXT(Table1[[#This Row],[signup_date]],"mmm")</f>
        <v>Feb</v>
      </c>
      <c r="E1426" s="3">
        <v>45203</v>
      </c>
      <c r="F1426" s="3">
        <v>45797</v>
      </c>
      <c r="G1426" s="3" t="str">
        <f>TEXT(Table1[[#This Row],[last_purchase_date]],"yyyy")</f>
        <v>2025</v>
      </c>
      <c r="H1426" s="2">
        <f ca="1">IFERROR(TODAY()-Table1[[#This Row],[signup_date]]," - ")</f>
        <v>1005</v>
      </c>
      <c r="I1426" s="2">
        <f ca="1">IFERROR(TODAY()-Table1[[#This Row],[last_purchase_date]]," - ")</f>
        <v>183</v>
      </c>
      <c r="J1426" s="2">
        <f ca="1">IFERROR(1/Table1[[#This Row],[Days_Since_Last_Purchase]],0)</f>
        <v>5.4644808743169399E-3</v>
      </c>
      <c r="K1426" s="3" t="str">
        <f t="shared" si="44"/>
        <v>Has Purchased</v>
      </c>
      <c r="L1426">
        <v>2</v>
      </c>
      <c r="M1426">
        <v>149.47999999999999</v>
      </c>
      <c r="N1426">
        <v>74.739999999999995</v>
      </c>
      <c r="O1426">
        <v>0.5</v>
      </c>
      <c r="P1426" t="s">
        <v>31</v>
      </c>
      <c r="Q1426" t="s">
        <v>104</v>
      </c>
      <c r="R1426" t="s">
        <v>33</v>
      </c>
      <c r="S1426">
        <v>59</v>
      </c>
      <c r="T1426" t="s">
        <v>34</v>
      </c>
      <c r="U1426" t="s">
        <v>66</v>
      </c>
      <c r="V1426" t="s">
        <v>35</v>
      </c>
      <c r="W1426" t="s">
        <v>96</v>
      </c>
      <c r="X1426">
        <v>1</v>
      </c>
      <c r="Y1426">
        <v>0</v>
      </c>
      <c r="Z1426">
        <v>0</v>
      </c>
      <c r="AA1426">
        <v>0</v>
      </c>
      <c r="AB1426">
        <v>0</v>
      </c>
      <c r="AC1426" s="2" t="s">
        <v>2542</v>
      </c>
      <c r="AD1426" s="2" t="str">
        <f t="shared" si="45"/>
        <v>Never Contacted</v>
      </c>
      <c r="AE1426">
        <v>0</v>
      </c>
      <c r="AF1426" t="s">
        <v>38</v>
      </c>
      <c r="AG1426" t="b">
        <v>1</v>
      </c>
      <c r="AH1426" t="b">
        <v>0</v>
      </c>
      <c r="AI1426" t="str">
        <f ca="1">IF(OR(Table1[[#This Row],[is_active]]="FALSE",Table1[[#This Row],[Days_Since_Last_Purchase]]&gt;90),"Churned","Active")</f>
        <v>Churned</v>
      </c>
    </row>
    <row r="1427" spans="1:35" x14ac:dyDescent="0.25">
      <c r="A1427" t="s">
        <v>1490</v>
      </c>
      <c r="B1427" s="1">
        <v>44514</v>
      </c>
      <c r="C1427" t="str">
        <f>TEXT(Table1[[#This Row],[signup_date]],"yyyy")</f>
        <v>2021</v>
      </c>
      <c r="D1427" t="str">
        <f>TEXT(Table1[[#This Row],[signup_date]],"mmm")</f>
        <v>Nov</v>
      </c>
      <c r="E1427" s="3">
        <v>45012</v>
      </c>
      <c r="F1427" s="3">
        <v>45336</v>
      </c>
      <c r="G1427" s="3" t="str">
        <f>TEXT(Table1[[#This Row],[last_purchase_date]],"yyyy")</f>
        <v>2024</v>
      </c>
      <c r="H1427" s="2">
        <f ca="1">IFERROR(TODAY()-Table1[[#This Row],[signup_date]]," - ")</f>
        <v>1466</v>
      </c>
      <c r="I1427" s="2">
        <f ca="1">IFERROR(TODAY()-Table1[[#This Row],[last_purchase_date]]," - ")</f>
        <v>644</v>
      </c>
      <c r="J1427" s="2">
        <f ca="1">IFERROR(1/Table1[[#This Row],[Days_Since_Last_Purchase]],0)</f>
        <v>1.5527950310559005E-3</v>
      </c>
      <c r="K1427" s="3" t="str">
        <f t="shared" si="44"/>
        <v>Has Purchased</v>
      </c>
      <c r="L1427">
        <v>1</v>
      </c>
      <c r="M1427">
        <v>21.88</v>
      </c>
      <c r="N1427">
        <v>21.88</v>
      </c>
      <c r="O1427">
        <v>38.340000000000003</v>
      </c>
      <c r="P1427" t="s">
        <v>40</v>
      </c>
      <c r="Q1427" t="s">
        <v>41</v>
      </c>
      <c r="R1427" t="s">
        <v>48</v>
      </c>
      <c r="S1427">
        <v>50</v>
      </c>
      <c r="T1427" t="s">
        <v>34</v>
      </c>
      <c r="U1427" t="s">
        <v>55</v>
      </c>
      <c r="V1427" t="s">
        <v>67</v>
      </c>
      <c r="W1427" t="s">
        <v>72</v>
      </c>
      <c r="X1427">
        <v>0</v>
      </c>
      <c r="Y1427">
        <v>0</v>
      </c>
      <c r="Z1427">
        <v>0</v>
      </c>
      <c r="AA1427">
        <v>0</v>
      </c>
      <c r="AB1427">
        <v>1</v>
      </c>
      <c r="AC1427" s="3">
        <v>44659</v>
      </c>
      <c r="AD1427" s="2" t="str">
        <f t="shared" si="45"/>
        <v>Contacted</v>
      </c>
      <c r="AE1427">
        <v>4</v>
      </c>
      <c r="AF1427" t="s">
        <v>38</v>
      </c>
      <c r="AG1427" t="b">
        <v>0</v>
      </c>
      <c r="AH1427" t="b">
        <v>0</v>
      </c>
      <c r="AI1427" t="str">
        <f ca="1">IF(OR(Table1[[#This Row],[is_active]]="FALSE",Table1[[#This Row],[Days_Since_Last_Purchase]]&gt;90),"Churned","Active")</f>
        <v>Churned</v>
      </c>
    </row>
    <row r="1428" spans="1:35" x14ac:dyDescent="0.25">
      <c r="A1428" t="s">
        <v>1491</v>
      </c>
      <c r="B1428" s="1">
        <v>45227</v>
      </c>
      <c r="C1428" t="str">
        <f>TEXT(Table1[[#This Row],[signup_date]],"yyyy")</f>
        <v>2023</v>
      </c>
      <c r="D1428" t="str">
        <f>TEXT(Table1[[#This Row],[signup_date]],"mmm")</f>
        <v>Oct</v>
      </c>
      <c r="E1428" s="3">
        <v>45513</v>
      </c>
      <c r="F1428" s="3">
        <v>45545</v>
      </c>
      <c r="G1428" s="3" t="str">
        <f>TEXT(Table1[[#This Row],[last_purchase_date]],"yyyy")</f>
        <v>2024</v>
      </c>
      <c r="H1428" s="2">
        <f ca="1">IFERROR(TODAY()-Table1[[#This Row],[signup_date]]," - ")</f>
        <v>753</v>
      </c>
      <c r="I1428" s="2">
        <f ca="1">IFERROR(TODAY()-Table1[[#This Row],[last_purchase_date]]," - ")</f>
        <v>435</v>
      </c>
      <c r="J1428" s="2">
        <f ca="1">IFERROR(1/Table1[[#This Row],[Days_Since_Last_Purchase]],0)</f>
        <v>2.2988505747126436E-3</v>
      </c>
      <c r="K1428" s="3" t="str">
        <f t="shared" si="44"/>
        <v>Has Purchased</v>
      </c>
      <c r="L1428">
        <v>6</v>
      </c>
      <c r="M1428">
        <v>214.51</v>
      </c>
      <c r="N1428">
        <v>35.75</v>
      </c>
      <c r="O1428">
        <v>45.97</v>
      </c>
      <c r="P1428" t="s">
        <v>31</v>
      </c>
      <c r="Q1428" t="s">
        <v>54</v>
      </c>
      <c r="R1428" t="s">
        <v>33</v>
      </c>
      <c r="S1428">
        <v>31</v>
      </c>
      <c r="T1428" t="s">
        <v>34</v>
      </c>
      <c r="U1428" t="s">
        <v>55</v>
      </c>
      <c r="V1428" t="s">
        <v>35</v>
      </c>
      <c r="W1428" t="s">
        <v>57</v>
      </c>
      <c r="X1428">
        <v>0</v>
      </c>
      <c r="Y1428">
        <v>0</v>
      </c>
      <c r="Z1428">
        <v>0</v>
      </c>
      <c r="AA1428">
        <v>2</v>
      </c>
      <c r="AB1428">
        <v>2</v>
      </c>
      <c r="AC1428" s="2" t="s">
        <v>2542</v>
      </c>
      <c r="AD1428" s="2" t="str">
        <f t="shared" si="45"/>
        <v>Never Contacted</v>
      </c>
      <c r="AE1428">
        <v>0</v>
      </c>
      <c r="AF1428" t="s">
        <v>52</v>
      </c>
      <c r="AG1428" t="b">
        <v>0</v>
      </c>
      <c r="AH1428" t="b">
        <v>1</v>
      </c>
      <c r="AI1428" t="str">
        <f ca="1">IF(OR(Table1[[#This Row],[is_active]]="FALSE",Table1[[#This Row],[Days_Since_Last_Purchase]]&gt;90),"Churned","Active")</f>
        <v>Churned</v>
      </c>
    </row>
    <row r="1429" spans="1:35" x14ac:dyDescent="0.25">
      <c r="A1429" t="s">
        <v>1492</v>
      </c>
      <c r="B1429" s="1">
        <v>44379</v>
      </c>
      <c r="C1429" t="str">
        <f>TEXT(Table1[[#This Row],[signup_date]],"yyyy")</f>
        <v>2021</v>
      </c>
      <c r="D1429" t="str">
        <f>TEXT(Table1[[#This Row],[signup_date]],"mmm")</f>
        <v>Jul</v>
      </c>
      <c r="E1429" s="3">
        <v>44841</v>
      </c>
      <c r="F1429" s="3">
        <v>45317</v>
      </c>
      <c r="G1429" s="3" t="str">
        <f>TEXT(Table1[[#This Row],[last_purchase_date]],"yyyy")</f>
        <v>2024</v>
      </c>
      <c r="H1429" s="2">
        <f ca="1">IFERROR(TODAY()-Table1[[#This Row],[signup_date]]," - ")</f>
        <v>1601</v>
      </c>
      <c r="I1429" s="2">
        <f ca="1">IFERROR(TODAY()-Table1[[#This Row],[last_purchase_date]]," - ")</f>
        <v>663</v>
      </c>
      <c r="J1429" s="2">
        <f ca="1">IFERROR(1/Table1[[#This Row],[Days_Since_Last_Purchase]],0)</f>
        <v>1.5082956259426848E-3</v>
      </c>
      <c r="K1429" s="3" t="str">
        <f t="shared" si="44"/>
        <v>Has Purchased</v>
      </c>
      <c r="L1429">
        <v>6</v>
      </c>
      <c r="M1429">
        <v>127.64</v>
      </c>
      <c r="N1429">
        <v>21.27</v>
      </c>
      <c r="O1429">
        <v>18.760000000000002</v>
      </c>
      <c r="P1429" t="s">
        <v>47</v>
      </c>
      <c r="Q1429" t="s">
        <v>69</v>
      </c>
      <c r="R1429" t="s">
        <v>42</v>
      </c>
      <c r="S1429">
        <v>31</v>
      </c>
      <c r="T1429" t="s">
        <v>34</v>
      </c>
      <c r="U1429" t="s">
        <v>35</v>
      </c>
      <c r="V1429" t="s">
        <v>35</v>
      </c>
      <c r="W1429" t="s">
        <v>36</v>
      </c>
      <c r="X1429">
        <v>0</v>
      </c>
      <c r="Y1429">
        <v>0</v>
      </c>
      <c r="Z1429">
        <v>0</v>
      </c>
      <c r="AA1429">
        <v>0</v>
      </c>
      <c r="AB1429">
        <v>1</v>
      </c>
      <c r="AC1429" s="3">
        <v>45353</v>
      </c>
      <c r="AD1429" s="2" t="str">
        <f t="shared" si="45"/>
        <v>Contacted</v>
      </c>
      <c r="AE1429">
        <v>0</v>
      </c>
      <c r="AF1429" t="s">
        <v>73</v>
      </c>
      <c r="AG1429" t="b">
        <v>1</v>
      </c>
      <c r="AH1429" t="b">
        <v>0</v>
      </c>
      <c r="AI1429" t="str">
        <f ca="1">IF(OR(Table1[[#This Row],[is_active]]="FALSE",Table1[[#This Row],[Days_Since_Last_Purchase]]&gt;90),"Churned","Active")</f>
        <v>Churned</v>
      </c>
    </row>
    <row r="1430" spans="1:35" x14ac:dyDescent="0.25">
      <c r="A1430" t="s">
        <v>1493</v>
      </c>
      <c r="B1430" s="1">
        <v>44731</v>
      </c>
      <c r="C1430" t="str">
        <f>TEXT(Table1[[#This Row],[signup_date]],"yyyy")</f>
        <v>2022</v>
      </c>
      <c r="D1430" t="str">
        <f>TEXT(Table1[[#This Row],[signup_date]],"mmm")</f>
        <v>Jun</v>
      </c>
      <c r="E1430" s="3">
        <v>44950</v>
      </c>
      <c r="F1430" s="3">
        <v>45198</v>
      </c>
      <c r="G1430" s="3" t="str">
        <f>TEXT(Table1[[#This Row],[last_purchase_date]],"yyyy")</f>
        <v>2023</v>
      </c>
      <c r="H1430" s="2">
        <f ca="1">IFERROR(TODAY()-Table1[[#This Row],[signup_date]]," - ")</f>
        <v>1249</v>
      </c>
      <c r="I1430" s="2">
        <f ca="1">IFERROR(TODAY()-Table1[[#This Row],[last_purchase_date]]," - ")</f>
        <v>782</v>
      </c>
      <c r="J1430" s="2">
        <f ca="1">IFERROR(1/Table1[[#This Row],[Days_Since_Last_Purchase]],0)</f>
        <v>1.2787723785166241E-3</v>
      </c>
      <c r="K1430" s="3" t="str">
        <f t="shared" si="44"/>
        <v>Has Purchased</v>
      </c>
      <c r="L1430">
        <v>2</v>
      </c>
      <c r="M1430">
        <v>37.950000000000003</v>
      </c>
      <c r="N1430">
        <v>18.98</v>
      </c>
      <c r="O1430">
        <v>31.36</v>
      </c>
      <c r="P1430" t="s">
        <v>47</v>
      </c>
      <c r="Q1430" t="s">
        <v>95</v>
      </c>
      <c r="R1430" t="s">
        <v>33</v>
      </c>
      <c r="S1430">
        <v>30</v>
      </c>
      <c r="T1430" t="s">
        <v>70</v>
      </c>
      <c r="U1430" t="s">
        <v>35</v>
      </c>
      <c r="V1430" t="s">
        <v>35</v>
      </c>
      <c r="W1430" t="s">
        <v>85</v>
      </c>
      <c r="X1430">
        <v>1</v>
      </c>
      <c r="Y1430">
        <v>0</v>
      </c>
      <c r="Z1430">
        <v>0</v>
      </c>
      <c r="AA1430">
        <v>0</v>
      </c>
      <c r="AB1430">
        <v>1</v>
      </c>
      <c r="AC1430" s="3">
        <v>44875</v>
      </c>
      <c r="AD1430" s="2" t="str">
        <f t="shared" si="45"/>
        <v>Contacted</v>
      </c>
      <c r="AE1430">
        <v>0</v>
      </c>
      <c r="AF1430" t="s">
        <v>38</v>
      </c>
      <c r="AG1430" t="b">
        <v>1</v>
      </c>
      <c r="AH1430" t="b">
        <v>0</v>
      </c>
      <c r="AI1430" t="str">
        <f ca="1">IF(OR(Table1[[#This Row],[is_active]]="FALSE",Table1[[#This Row],[Days_Since_Last_Purchase]]&gt;90),"Churned","Active")</f>
        <v>Churned</v>
      </c>
    </row>
    <row r="1431" spans="1:35" x14ac:dyDescent="0.25">
      <c r="A1431" t="s">
        <v>1494</v>
      </c>
      <c r="B1431" s="1">
        <v>45454</v>
      </c>
      <c r="C1431" t="str">
        <f>TEXT(Table1[[#This Row],[signup_date]],"yyyy")</f>
        <v>2024</v>
      </c>
      <c r="D1431" t="str">
        <f>TEXT(Table1[[#This Row],[signup_date]],"mmm")</f>
        <v>Jun</v>
      </c>
      <c r="E1431" s="3">
        <v>45474</v>
      </c>
      <c r="F1431" s="3">
        <v>45703</v>
      </c>
      <c r="G1431" s="3" t="str">
        <f>TEXT(Table1[[#This Row],[last_purchase_date]],"yyyy")</f>
        <v>2025</v>
      </c>
      <c r="H1431" s="2">
        <f ca="1">IFERROR(TODAY()-Table1[[#This Row],[signup_date]]," - ")</f>
        <v>526</v>
      </c>
      <c r="I1431" s="2">
        <f ca="1">IFERROR(TODAY()-Table1[[#This Row],[last_purchase_date]]," - ")</f>
        <v>277</v>
      </c>
      <c r="J1431" s="2">
        <f ca="1">IFERROR(1/Table1[[#This Row],[Days_Since_Last_Purchase]],0)</f>
        <v>3.6101083032490976E-3</v>
      </c>
      <c r="K1431" s="3" t="str">
        <f t="shared" si="44"/>
        <v>Has Purchased</v>
      </c>
      <c r="L1431">
        <v>2</v>
      </c>
      <c r="M1431">
        <v>34.979999999999997</v>
      </c>
      <c r="N1431">
        <v>17.489999999999998</v>
      </c>
      <c r="O1431">
        <v>23.72</v>
      </c>
      <c r="P1431" t="s">
        <v>31</v>
      </c>
      <c r="Q1431" t="s">
        <v>104</v>
      </c>
      <c r="R1431" t="s">
        <v>42</v>
      </c>
      <c r="S1431">
        <v>27</v>
      </c>
      <c r="T1431" t="s">
        <v>70</v>
      </c>
      <c r="U1431" t="s">
        <v>50</v>
      </c>
      <c r="V1431" t="s">
        <v>56</v>
      </c>
      <c r="W1431" t="s">
        <v>100</v>
      </c>
      <c r="X1431">
        <v>0</v>
      </c>
      <c r="Y1431">
        <v>0</v>
      </c>
      <c r="Z1431">
        <v>0</v>
      </c>
      <c r="AA1431">
        <v>0</v>
      </c>
      <c r="AB1431">
        <v>0</v>
      </c>
      <c r="AC1431" s="3">
        <v>45692</v>
      </c>
      <c r="AD1431" s="2" t="str">
        <f t="shared" si="45"/>
        <v>Contacted</v>
      </c>
      <c r="AE1431">
        <v>8</v>
      </c>
      <c r="AF1431" t="s">
        <v>38</v>
      </c>
      <c r="AG1431" t="b">
        <v>1</v>
      </c>
      <c r="AH1431" t="b">
        <v>1</v>
      </c>
      <c r="AI1431" t="str">
        <f ca="1">IF(OR(Table1[[#This Row],[is_active]]="FALSE",Table1[[#This Row],[Days_Since_Last_Purchase]]&gt;90),"Churned","Active")</f>
        <v>Churned</v>
      </c>
    </row>
    <row r="1432" spans="1:35" x14ac:dyDescent="0.25">
      <c r="A1432" t="s">
        <v>1495</v>
      </c>
      <c r="B1432" s="1">
        <v>44646</v>
      </c>
      <c r="C1432" t="str">
        <f>TEXT(Table1[[#This Row],[signup_date]],"yyyy")</f>
        <v>2022</v>
      </c>
      <c r="D1432" t="str">
        <f>TEXT(Table1[[#This Row],[signup_date]],"mmm")</f>
        <v>Mar</v>
      </c>
      <c r="E1432" s="3">
        <v>45594</v>
      </c>
      <c r="F1432" s="3">
        <v>45821</v>
      </c>
      <c r="G1432" s="3" t="str">
        <f>TEXT(Table1[[#This Row],[last_purchase_date]],"yyyy")</f>
        <v>2025</v>
      </c>
      <c r="H1432" s="2">
        <f ca="1">IFERROR(TODAY()-Table1[[#This Row],[signup_date]]," - ")</f>
        <v>1334</v>
      </c>
      <c r="I1432" s="2">
        <f ca="1">IFERROR(TODAY()-Table1[[#This Row],[last_purchase_date]]," - ")</f>
        <v>159</v>
      </c>
      <c r="J1432" s="2">
        <f ca="1">IFERROR(1/Table1[[#This Row],[Days_Since_Last_Purchase]],0)</f>
        <v>6.2893081761006293E-3</v>
      </c>
      <c r="K1432" s="3" t="str">
        <f t="shared" si="44"/>
        <v>Has Purchased</v>
      </c>
      <c r="L1432">
        <v>2</v>
      </c>
      <c r="M1432">
        <v>33.11</v>
      </c>
      <c r="N1432">
        <v>16.559999999999999</v>
      </c>
      <c r="O1432">
        <v>23.59</v>
      </c>
      <c r="P1432" t="s">
        <v>87</v>
      </c>
      <c r="Q1432" t="s">
        <v>54</v>
      </c>
      <c r="R1432" t="s">
        <v>33</v>
      </c>
      <c r="S1432">
        <v>24</v>
      </c>
      <c r="T1432" t="s">
        <v>70</v>
      </c>
      <c r="U1432" t="s">
        <v>66</v>
      </c>
      <c r="V1432" t="s">
        <v>56</v>
      </c>
      <c r="W1432" t="s">
        <v>85</v>
      </c>
      <c r="X1432">
        <v>1</v>
      </c>
      <c r="Y1432">
        <v>1</v>
      </c>
      <c r="Z1432">
        <v>0</v>
      </c>
      <c r="AA1432">
        <v>0</v>
      </c>
      <c r="AB1432">
        <v>0</v>
      </c>
      <c r="AC1432" s="3">
        <v>45767</v>
      </c>
      <c r="AD1432" s="2" t="str">
        <f t="shared" si="45"/>
        <v>Contacted</v>
      </c>
      <c r="AE1432">
        <v>0</v>
      </c>
      <c r="AF1432" t="s">
        <v>38</v>
      </c>
      <c r="AG1432" t="b">
        <v>1</v>
      </c>
      <c r="AH1432" t="b">
        <v>1</v>
      </c>
      <c r="AI1432" t="str">
        <f ca="1">IF(OR(Table1[[#This Row],[is_active]]="FALSE",Table1[[#This Row],[Days_Since_Last_Purchase]]&gt;90),"Churned","Active")</f>
        <v>Churned</v>
      </c>
    </row>
    <row r="1433" spans="1:35" x14ac:dyDescent="0.25">
      <c r="A1433" t="s">
        <v>1496</v>
      </c>
      <c r="B1433" s="1">
        <v>45245</v>
      </c>
      <c r="C1433" t="str">
        <f>TEXT(Table1[[#This Row],[signup_date]],"yyyy")</f>
        <v>2023</v>
      </c>
      <c r="D1433" t="str">
        <f>TEXT(Table1[[#This Row],[signup_date]],"mmm")</f>
        <v>Nov</v>
      </c>
      <c r="E1433" s="3">
        <v>45659</v>
      </c>
      <c r="F1433" s="3" t="s">
        <v>2542</v>
      </c>
      <c r="G1433" s="3" t="str">
        <f>TEXT(Table1[[#This Row],[last_purchase_date]],"yyyy")</f>
        <v>-</v>
      </c>
      <c r="H1433" s="2">
        <f ca="1">IFERROR(TODAY()-Table1[[#This Row],[signup_date]]," - ")</f>
        <v>735</v>
      </c>
      <c r="I1433" s="2" t="str">
        <f ca="1">IFERROR(TODAY()-Table1[[#This Row],[last_purchase_date]]," - ")</f>
        <v xml:space="preserve"> - </v>
      </c>
      <c r="J1433" s="2">
        <f ca="1">IFERROR(1/Table1[[#This Row],[Days_Since_Last_Purchase]],0)</f>
        <v>0</v>
      </c>
      <c r="K1433" s="3" t="str">
        <f t="shared" si="44"/>
        <v>Has Purchased</v>
      </c>
      <c r="L1433">
        <v>0</v>
      </c>
      <c r="M1433">
        <v>0</v>
      </c>
      <c r="N1433">
        <v>0</v>
      </c>
      <c r="O1433">
        <v>0</v>
      </c>
      <c r="P1433" t="s">
        <v>65</v>
      </c>
      <c r="Q1433" t="s">
        <v>60</v>
      </c>
      <c r="R1433" t="s">
        <v>42</v>
      </c>
      <c r="S1433">
        <v>41</v>
      </c>
      <c r="T1433" t="s">
        <v>34</v>
      </c>
      <c r="U1433" t="s">
        <v>55</v>
      </c>
      <c r="V1433" t="s">
        <v>67</v>
      </c>
      <c r="W1433" t="s">
        <v>51</v>
      </c>
      <c r="X1433">
        <v>0</v>
      </c>
      <c r="Y1433">
        <v>1</v>
      </c>
      <c r="Z1433">
        <v>0</v>
      </c>
      <c r="AA1433">
        <v>0</v>
      </c>
      <c r="AB1433">
        <v>0</v>
      </c>
      <c r="AC1433" s="2" t="s">
        <v>2542</v>
      </c>
      <c r="AD1433" s="2" t="str">
        <f t="shared" si="45"/>
        <v>Never Contacted</v>
      </c>
      <c r="AE1433">
        <v>2</v>
      </c>
      <c r="AF1433" t="s">
        <v>73</v>
      </c>
      <c r="AG1433" t="b">
        <v>1</v>
      </c>
      <c r="AH1433" t="b">
        <v>0</v>
      </c>
      <c r="AI1433" t="str">
        <f ca="1">IF(OR(Table1[[#This Row],[is_active]]="FALSE",Table1[[#This Row],[Days_Since_Last_Purchase]]&gt;90),"Churned","Active")</f>
        <v>Churned</v>
      </c>
    </row>
    <row r="1434" spans="1:35" x14ac:dyDescent="0.25">
      <c r="A1434" t="s">
        <v>1497</v>
      </c>
      <c r="B1434" s="1">
        <v>44614</v>
      </c>
      <c r="C1434" t="str">
        <f>TEXT(Table1[[#This Row],[signup_date]],"yyyy")</f>
        <v>2022</v>
      </c>
      <c r="D1434" t="str">
        <f>TEXT(Table1[[#This Row],[signup_date]],"mmm")</f>
        <v>Feb</v>
      </c>
      <c r="E1434" s="3">
        <v>45171</v>
      </c>
      <c r="F1434" s="3">
        <v>45242</v>
      </c>
      <c r="G1434" s="3" t="str">
        <f>TEXT(Table1[[#This Row],[last_purchase_date]],"yyyy")</f>
        <v>2023</v>
      </c>
      <c r="H1434" s="2">
        <f ca="1">IFERROR(TODAY()-Table1[[#This Row],[signup_date]]," - ")</f>
        <v>1366</v>
      </c>
      <c r="I1434" s="2">
        <f ca="1">IFERROR(TODAY()-Table1[[#This Row],[last_purchase_date]]," - ")</f>
        <v>738</v>
      </c>
      <c r="J1434" s="2">
        <f ca="1">IFERROR(1/Table1[[#This Row],[Days_Since_Last_Purchase]],0)</f>
        <v>1.3550135501355014E-3</v>
      </c>
      <c r="K1434" s="3" t="str">
        <f t="shared" si="44"/>
        <v>Has Purchased</v>
      </c>
      <c r="L1434">
        <v>2</v>
      </c>
      <c r="M1434">
        <v>66.55</v>
      </c>
      <c r="N1434">
        <v>33.28</v>
      </c>
      <c r="O1434">
        <v>55.17</v>
      </c>
      <c r="P1434" t="s">
        <v>65</v>
      </c>
      <c r="Q1434" t="s">
        <v>62</v>
      </c>
      <c r="R1434" t="s">
        <v>48</v>
      </c>
      <c r="S1434">
        <v>16</v>
      </c>
      <c r="T1434" t="s">
        <v>49</v>
      </c>
      <c r="U1434" t="s">
        <v>50</v>
      </c>
      <c r="V1434" t="s">
        <v>67</v>
      </c>
      <c r="W1434" t="s">
        <v>45</v>
      </c>
      <c r="X1434">
        <v>0</v>
      </c>
      <c r="Y1434">
        <v>0</v>
      </c>
      <c r="Z1434">
        <v>0</v>
      </c>
      <c r="AA1434">
        <v>0</v>
      </c>
      <c r="AB1434">
        <v>1</v>
      </c>
      <c r="AC1434" s="3">
        <v>44831</v>
      </c>
      <c r="AD1434" s="2" t="str">
        <f t="shared" si="45"/>
        <v>Contacted</v>
      </c>
      <c r="AE1434">
        <v>2</v>
      </c>
      <c r="AF1434" t="s">
        <v>73</v>
      </c>
      <c r="AG1434" t="b">
        <v>0</v>
      </c>
      <c r="AH1434" t="b">
        <v>1</v>
      </c>
      <c r="AI1434" t="str">
        <f ca="1">IF(OR(Table1[[#This Row],[is_active]]="FALSE",Table1[[#This Row],[Days_Since_Last_Purchase]]&gt;90),"Churned","Active")</f>
        <v>Churned</v>
      </c>
    </row>
    <row r="1435" spans="1:35" x14ac:dyDescent="0.25">
      <c r="A1435" t="s">
        <v>1498</v>
      </c>
      <c r="B1435" s="1">
        <v>45233</v>
      </c>
      <c r="C1435" t="str">
        <f>TEXT(Table1[[#This Row],[signup_date]],"yyyy")</f>
        <v>2023</v>
      </c>
      <c r="D1435" t="str">
        <f>TEXT(Table1[[#This Row],[signup_date]],"mmm")</f>
        <v>Nov</v>
      </c>
      <c r="E1435" s="3">
        <v>45890</v>
      </c>
      <c r="F1435" s="3">
        <v>45909</v>
      </c>
      <c r="G1435" s="3" t="str">
        <f>TEXT(Table1[[#This Row],[last_purchase_date]],"yyyy")</f>
        <v>2025</v>
      </c>
      <c r="H1435" s="2">
        <f ca="1">IFERROR(TODAY()-Table1[[#This Row],[signup_date]]," - ")</f>
        <v>747</v>
      </c>
      <c r="I1435" s="2">
        <f ca="1">IFERROR(TODAY()-Table1[[#This Row],[last_purchase_date]]," - ")</f>
        <v>71</v>
      </c>
      <c r="J1435" s="2">
        <f ca="1">IFERROR(1/Table1[[#This Row],[Days_Since_Last_Purchase]],0)</f>
        <v>1.4084507042253521E-2</v>
      </c>
      <c r="K1435" s="3" t="str">
        <f t="shared" si="44"/>
        <v>Has Purchased</v>
      </c>
      <c r="L1435">
        <v>1</v>
      </c>
      <c r="M1435">
        <v>65.709999999999994</v>
      </c>
      <c r="N1435">
        <v>65.709999999999994</v>
      </c>
      <c r="O1435">
        <v>71.790000000000006</v>
      </c>
      <c r="P1435" t="s">
        <v>59</v>
      </c>
      <c r="Q1435" t="s">
        <v>104</v>
      </c>
      <c r="R1435" t="s">
        <v>33</v>
      </c>
      <c r="S1435">
        <v>28</v>
      </c>
      <c r="T1435" t="s">
        <v>70</v>
      </c>
      <c r="U1435" t="s">
        <v>90</v>
      </c>
      <c r="V1435" t="s">
        <v>56</v>
      </c>
      <c r="W1435" t="s">
        <v>72</v>
      </c>
      <c r="X1435">
        <v>0</v>
      </c>
      <c r="Y1435">
        <v>0</v>
      </c>
      <c r="Z1435">
        <v>1</v>
      </c>
      <c r="AA1435">
        <v>1</v>
      </c>
      <c r="AB1435">
        <v>0</v>
      </c>
      <c r="AC1435" s="3">
        <v>45728</v>
      </c>
      <c r="AD1435" s="2" t="str">
        <f t="shared" si="45"/>
        <v>Contacted</v>
      </c>
      <c r="AE1435">
        <v>0</v>
      </c>
      <c r="AF1435" t="s">
        <v>52</v>
      </c>
      <c r="AG1435" t="b">
        <v>1</v>
      </c>
      <c r="AH1435" t="b">
        <v>0</v>
      </c>
      <c r="AI1435" t="str">
        <f ca="1">IF(OR(Table1[[#This Row],[is_active]]="FALSE",Table1[[#This Row],[Days_Since_Last_Purchase]]&gt;90),"Churned","Active")</f>
        <v>Active</v>
      </c>
    </row>
    <row r="1436" spans="1:35" x14ac:dyDescent="0.25">
      <c r="A1436" t="s">
        <v>1499</v>
      </c>
      <c r="B1436" s="1">
        <v>45036</v>
      </c>
      <c r="C1436" t="str">
        <f>TEXT(Table1[[#This Row],[signup_date]],"yyyy")</f>
        <v>2023</v>
      </c>
      <c r="D1436" t="str">
        <f>TEXT(Table1[[#This Row],[signup_date]],"mmm")</f>
        <v>Apr</v>
      </c>
      <c r="E1436" s="3" t="s">
        <v>2542</v>
      </c>
      <c r="F1436" s="3" t="s">
        <v>2542</v>
      </c>
      <c r="G1436" s="3" t="str">
        <f>TEXT(Table1[[#This Row],[last_purchase_date]],"yyyy")</f>
        <v>-</v>
      </c>
      <c r="H1436" s="2">
        <f ca="1">IFERROR(TODAY()-Table1[[#This Row],[signup_date]]," - ")</f>
        <v>944</v>
      </c>
      <c r="I1436" s="2" t="str">
        <f ca="1">IFERROR(TODAY()-Table1[[#This Row],[last_purchase_date]]," - ")</f>
        <v xml:space="preserve"> - </v>
      </c>
      <c r="J1436" s="2">
        <f ca="1">IFERROR(1/Table1[[#This Row],[Days_Since_Last_Purchase]],0)</f>
        <v>0</v>
      </c>
      <c r="K1436" s="3" t="str">
        <f t="shared" si="44"/>
        <v>Never Purchase</v>
      </c>
      <c r="L1436">
        <v>0</v>
      </c>
      <c r="M1436">
        <v>0</v>
      </c>
      <c r="N1436">
        <v>0</v>
      </c>
      <c r="O1436">
        <v>0</v>
      </c>
      <c r="P1436" t="s">
        <v>59</v>
      </c>
      <c r="Q1436" t="s">
        <v>32</v>
      </c>
      <c r="R1436" t="s">
        <v>33</v>
      </c>
      <c r="S1436">
        <v>17</v>
      </c>
      <c r="T1436" t="s">
        <v>49</v>
      </c>
      <c r="U1436" t="s">
        <v>90</v>
      </c>
      <c r="V1436" t="s">
        <v>67</v>
      </c>
      <c r="W1436" t="s">
        <v>72</v>
      </c>
      <c r="X1436">
        <v>0</v>
      </c>
      <c r="Y1436">
        <v>1</v>
      </c>
      <c r="Z1436">
        <v>0</v>
      </c>
      <c r="AA1436">
        <v>0</v>
      </c>
      <c r="AB1436">
        <v>0</v>
      </c>
      <c r="AC1436" s="3">
        <v>45608</v>
      </c>
      <c r="AD1436" s="2" t="str">
        <f t="shared" si="45"/>
        <v>Contacted</v>
      </c>
      <c r="AE1436">
        <v>0</v>
      </c>
      <c r="AF1436" t="s">
        <v>73</v>
      </c>
      <c r="AG1436" t="b">
        <v>1</v>
      </c>
      <c r="AH1436" t="b">
        <v>1</v>
      </c>
      <c r="AI1436" t="str">
        <f ca="1">IF(OR(Table1[[#This Row],[is_active]]="FALSE",Table1[[#This Row],[Days_Since_Last_Purchase]]&gt;90),"Churned","Active")</f>
        <v>Churned</v>
      </c>
    </row>
    <row r="1437" spans="1:35" x14ac:dyDescent="0.25">
      <c r="A1437" t="s">
        <v>1500</v>
      </c>
      <c r="B1437" s="1">
        <v>44596</v>
      </c>
      <c r="C1437" t="str">
        <f>TEXT(Table1[[#This Row],[signup_date]],"yyyy")</f>
        <v>2022</v>
      </c>
      <c r="D1437" t="str">
        <f>TEXT(Table1[[#This Row],[signup_date]],"mmm")</f>
        <v>Feb</v>
      </c>
      <c r="E1437" s="3">
        <v>45057</v>
      </c>
      <c r="F1437" s="3">
        <v>45150</v>
      </c>
      <c r="G1437" s="3" t="str">
        <f>TEXT(Table1[[#This Row],[last_purchase_date]],"yyyy")</f>
        <v>2023</v>
      </c>
      <c r="H1437" s="2">
        <f ca="1">IFERROR(TODAY()-Table1[[#This Row],[signup_date]]," - ")</f>
        <v>1384</v>
      </c>
      <c r="I1437" s="2">
        <f ca="1">IFERROR(TODAY()-Table1[[#This Row],[last_purchase_date]]," - ")</f>
        <v>830</v>
      </c>
      <c r="J1437" s="2">
        <f ca="1">IFERROR(1/Table1[[#This Row],[Days_Since_Last_Purchase]],0)</f>
        <v>1.2048192771084338E-3</v>
      </c>
      <c r="K1437" s="3" t="str">
        <f t="shared" si="44"/>
        <v>Has Purchased</v>
      </c>
      <c r="L1437">
        <v>2</v>
      </c>
      <c r="M1437">
        <v>70.61</v>
      </c>
      <c r="N1437">
        <v>35.31</v>
      </c>
      <c r="O1437">
        <v>16.739999999999998</v>
      </c>
      <c r="P1437" t="s">
        <v>87</v>
      </c>
      <c r="Q1437" t="s">
        <v>88</v>
      </c>
      <c r="R1437" t="s">
        <v>48</v>
      </c>
      <c r="S1437">
        <v>30</v>
      </c>
      <c r="T1437" t="s">
        <v>70</v>
      </c>
      <c r="U1437" t="s">
        <v>43</v>
      </c>
      <c r="V1437" t="s">
        <v>44</v>
      </c>
      <c r="W1437" t="s">
        <v>35</v>
      </c>
      <c r="X1437">
        <v>0</v>
      </c>
      <c r="Y1437">
        <v>0</v>
      </c>
      <c r="Z1437">
        <v>0</v>
      </c>
      <c r="AA1437">
        <v>0</v>
      </c>
      <c r="AB1437">
        <v>2</v>
      </c>
      <c r="AC1437" s="2" t="s">
        <v>2542</v>
      </c>
      <c r="AD1437" s="2" t="str">
        <f t="shared" si="45"/>
        <v>Never Contacted</v>
      </c>
      <c r="AE1437">
        <v>5</v>
      </c>
      <c r="AF1437" t="s">
        <v>38</v>
      </c>
      <c r="AG1437" t="b">
        <v>1</v>
      </c>
      <c r="AH1437" t="b">
        <v>0</v>
      </c>
      <c r="AI1437" t="str">
        <f ca="1">IF(OR(Table1[[#This Row],[is_active]]="FALSE",Table1[[#This Row],[Days_Since_Last_Purchase]]&gt;90),"Churned","Active")</f>
        <v>Churned</v>
      </c>
    </row>
    <row r="1438" spans="1:35" x14ac:dyDescent="0.25">
      <c r="A1438" t="s">
        <v>1501</v>
      </c>
      <c r="B1438" s="1">
        <v>43937</v>
      </c>
      <c r="C1438" t="str">
        <f>TEXT(Table1[[#This Row],[signup_date]],"yyyy")</f>
        <v>2020</v>
      </c>
      <c r="D1438" t="str">
        <f>TEXT(Table1[[#This Row],[signup_date]],"mmm")</f>
        <v>Apr</v>
      </c>
      <c r="E1438" s="3">
        <v>44605</v>
      </c>
      <c r="F1438" s="3">
        <v>45519</v>
      </c>
      <c r="G1438" s="3" t="str">
        <f>TEXT(Table1[[#This Row],[last_purchase_date]],"yyyy")</f>
        <v>2024</v>
      </c>
      <c r="H1438" s="2">
        <f ca="1">IFERROR(TODAY()-Table1[[#This Row],[signup_date]]," - ")</f>
        <v>2043</v>
      </c>
      <c r="I1438" s="2">
        <f ca="1">IFERROR(TODAY()-Table1[[#This Row],[last_purchase_date]]," - ")</f>
        <v>461</v>
      </c>
      <c r="J1438" s="2">
        <f ca="1">IFERROR(1/Table1[[#This Row],[Days_Since_Last_Purchase]],0)</f>
        <v>2.1691973969631237E-3</v>
      </c>
      <c r="K1438" s="3" t="str">
        <f t="shared" si="44"/>
        <v>Has Purchased</v>
      </c>
      <c r="L1438">
        <v>1</v>
      </c>
      <c r="M1438">
        <v>56.56</v>
      </c>
      <c r="N1438">
        <v>56.56</v>
      </c>
      <c r="O1438">
        <v>69.36</v>
      </c>
      <c r="P1438" t="s">
        <v>40</v>
      </c>
      <c r="Q1438" t="s">
        <v>32</v>
      </c>
      <c r="R1438" t="s">
        <v>48</v>
      </c>
      <c r="S1438">
        <v>37</v>
      </c>
      <c r="T1438" t="s">
        <v>34</v>
      </c>
      <c r="U1438" t="s">
        <v>43</v>
      </c>
      <c r="V1438" t="s">
        <v>44</v>
      </c>
      <c r="W1438" t="s">
        <v>57</v>
      </c>
      <c r="X1438">
        <v>0</v>
      </c>
      <c r="Y1438">
        <v>0</v>
      </c>
      <c r="Z1438">
        <v>0</v>
      </c>
      <c r="AA1438">
        <v>0</v>
      </c>
      <c r="AB1438">
        <v>0</v>
      </c>
      <c r="AC1438" s="3">
        <v>44470</v>
      </c>
      <c r="AD1438" s="2" t="str">
        <f t="shared" si="45"/>
        <v>Contacted</v>
      </c>
      <c r="AE1438">
        <v>0</v>
      </c>
      <c r="AF1438" t="s">
        <v>52</v>
      </c>
      <c r="AG1438" t="b">
        <v>1</v>
      </c>
      <c r="AH1438" t="b">
        <v>0</v>
      </c>
      <c r="AI1438" t="str">
        <f ca="1">IF(OR(Table1[[#This Row],[is_active]]="FALSE",Table1[[#This Row],[Days_Since_Last_Purchase]]&gt;90),"Churned","Active")</f>
        <v>Churned</v>
      </c>
    </row>
    <row r="1439" spans="1:35" x14ac:dyDescent="0.25">
      <c r="A1439" t="s">
        <v>1502</v>
      </c>
      <c r="B1439" s="1">
        <v>45600</v>
      </c>
      <c r="C1439" t="str">
        <f>TEXT(Table1[[#This Row],[signup_date]],"yyyy")</f>
        <v>2024</v>
      </c>
      <c r="D1439" t="str">
        <f>TEXT(Table1[[#This Row],[signup_date]],"mmm")</f>
        <v>Nov</v>
      </c>
      <c r="E1439" s="3">
        <v>45874</v>
      </c>
      <c r="F1439" s="3">
        <v>45903</v>
      </c>
      <c r="G1439" s="3" t="str">
        <f>TEXT(Table1[[#This Row],[last_purchase_date]],"yyyy")</f>
        <v>2025</v>
      </c>
      <c r="H1439" s="2">
        <f ca="1">IFERROR(TODAY()-Table1[[#This Row],[signup_date]]," - ")</f>
        <v>380</v>
      </c>
      <c r="I1439" s="2">
        <f ca="1">IFERROR(TODAY()-Table1[[#This Row],[last_purchase_date]]," - ")</f>
        <v>77</v>
      </c>
      <c r="J1439" s="2">
        <f ca="1">IFERROR(1/Table1[[#This Row],[Days_Since_Last_Purchase]],0)</f>
        <v>1.2987012987012988E-2</v>
      </c>
      <c r="K1439" s="3" t="str">
        <f t="shared" si="44"/>
        <v>Has Purchased</v>
      </c>
      <c r="L1439">
        <v>6</v>
      </c>
      <c r="M1439">
        <v>438.39</v>
      </c>
      <c r="N1439">
        <v>73.069999999999993</v>
      </c>
      <c r="O1439">
        <v>24.94</v>
      </c>
      <c r="P1439" t="s">
        <v>59</v>
      </c>
      <c r="Q1439" t="s">
        <v>80</v>
      </c>
      <c r="R1439" t="s">
        <v>48</v>
      </c>
      <c r="S1439">
        <v>38</v>
      </c>
      <c r="T1439" t="s">
        <v>34</v>
      </c>
      <c r="U1439" t="s">
        <v>55</v>
      </c>
      <c r="V1439" t="s">
        <v>35</v>
      </c>
      <c r="W1439" t="s">
        <v>72</v>
      </c>
      <c r="X1439">
        <v>0</v>
      </c>
      <c r="Y1439">
        <v>0</v>
      </c>
      <c r="Z1439">
        <v>0</v>
      </c>
      <c r="AA1439">
        <v>0</v>
      </c>
      <c r="AB1439">
        <v>3</v>
      </c>
      <c r="AC1439" s="3">
        <v>45642</v>
      </c>
      <c r="AD1439" s="2" t="str">
        <f t="shared" si="45"/>
        <v>Contacted</v>
      </c>
      <c r="AE1439">
        <v>0</v>
      </c>
      <c r="AF1439" t="s">
        <v>38</v>
      </c>
      <c r="AG1439" t="b">
        <v>1</v>
      </c>
      <c r="AH1439" t="b">
        <v>0</v>
      </c>
      <c r="AI1439" t="str">
        <f ca="1">IF(OR(Table1[[#This Row],[is_active]]="FALSE",Table1[[#This Row],[Days_Since_Last_Purchase]]&gt;90),"Churned","Active")</f>
        <v>Active</v>
      </c>
    </row>
    <row r="1440" spans="1:35" x14ac:dyDescent="0.25">
      <c r="A1440" t="s">
        <v>1503</v>
      </c>
      <c r="B1440" s="1">
        <v>45374</v>
      </c>
      <c r="C1440" t="str">
        <f>TEXT(Table1[[#This Row],[signup_date]],"yyyy")</f>
        <v>2024</v>
      </c>
      <c r="D1440" t="str">
        <f>TEXT(Table1[[#This Row],[signup_date]],"mmm")</f>
        <v>Mar</v>
      </c>
      <c r="E1440" s="3">
        <v>45774</v>
      </c>
      <c r="F1440" s="3">
        <v>45776</v>
      </c>
      <c r="G1440" s="3" t="str">
        <f>TEXT(Table1[[#This Row],[last_purchase_date]],"yyyy")</f>
        <v>2025</v>
      </c>
      <c r="H1440" s="2">
        <f ca="1">IFERROR(TODAY()-Table1[[#This Row],[signup_date]]," - ")</f>
        <v>606</v>
      </c>
      <c r="I1440" s="2">
        <f ca="1">IFERROR(TODAY()-Table1[[#This Row],[last_purchase_date]]," - ")</f>
        <v>204</v>
      </c>
      <c r="J1440" s="2">
        <f ca="1">IFERROR(1/Table1[[#This Row],[Days_Since_Last_Purchase]],0)</f>
        <v>4.9019607843137254E-3</v>
      </c>
      <c r="K1440" s="3" t="str">
        <f t="shared" si="44"/>
        <v>Has Purchased</v>
      </c>
      <c r="L1440">
        <v>3</v>
      </c>
      <c r="M1440">
        <v>37</v>
      </c>
      <c r="N1440">
        <v>12.33</v>
      </c>
      <c r="O1440">
        <v>0</v>
      </c>
      <c r="P1440" t="s">
        <v>40</v>
      </c>
      <c r="Q1440" t="s">
        <v>76</v>
      </c>
      <c r="R1440" t="s">
        <v>48</v>
      </c>
      <c r="S1440">
        <v>40</v>
      </c>
      <c r="T1440" t="s">
        <v>34</v>
      </c>
      <c r="U1440" t="s">
        <v>66</v>
      </c>
      <c r="V1440" t="s">
        <v>63</v>
      </c>
      <c r="W1440" t="s">
        <v>36</v>
      </c>
      <c r="X1440">
        <v>0</v>
      </c>
      <c r="Y1440">
        <v>0</v>
      </c>
      <c r="Z1440">
        <v>0</v>
      </c>
      <c r="AA1440">
        <v>0</v>
      </c>
      <c r="AB1440">
        <v>1</v>
      </c>
      <c r="AC1440" s="3">
        <v>45865</v>
      </c>
      <c r="AD1440" s="2" t="str">
        <f t="shared" si="45"/>
        <v>Contacted</v>
      </c>
      <c r="AE1440">
        <v>3</v>
      </c>
      <c r="AF1440" t="s">
        <v>38</v>
      </c>
      <c r="AG1440" t="b">
        <v>0</v>
      </c>
      <c r="AH1440" t="b">
        <v>0</v>
      </c>
      <c r="AI1440" t="str">
        <f ca="1">IF(OR(Table1[[#This Row],[is_active]]="FALSE",Table1[[#This Row],[Days_Since_Last_Purchase]]&gt;90),"Churned","Active")</f>
        <v>Churned</v>
      </c>
    </row>
    <row r="1441" spans="1:35" x14ac:dyDescent="0.25">
      <c r="A1441" t="s">
        <v>1504</v>
      </c>
      <c r="B1441" s="1">
        <v>44291</v>
      </c>
      <c r="C1441" t="str">
        <f>TEXT(Table1[[#This Row],[signup_date]],"yyyy")</f>
        <v>2021</v>
      </c>
      <c r="D1441" t="str">
        <f>TEXT(Table1[[#This Row],[signup_date]],"mmm")</f>
        <v>Apr</v>
      </c>
      <c r="E1441" s="3">
        <v>45903</v>
      </c>
      <c r="F1441" s="3">
        <v>45931</v>
      </c>
      <c r="G1441" s="3" t="str">
        <f>TEXT(Table1[[#This Row],[last_purchase_date]],"yyyy")</f>
        <v>2025</v>
      </c>
      <c r="H1441" s="2">
        <f ca="1">IFERROR(TODAY()-Table1[[#This Row],[signup_date]]," - ")</f>
        <v>1689</v>
      </c>
      <c r="I1441" s="2">
        <f ca="1">IFERROR(TODAY()-Table1[[#This Row],[last_purchase_date]]," - ")</f>
        <v>49</v>
      </c>
      <c r="J1441" s="2">
        <f ca="1">IFERROR(1/Table1[[#This Row],[Days_Since_Last_Purchase]],0)</f>
        <v>2.0408163265306121E-2</v>
      </c>
      <c r="K1441" s="3" t="str">
        <f t="shared" si="44"/>
        <v>Has Purchased</v>
      </c>
      <c r="L1441">
        <v>1</v>
      </c>
      <c r="M1441">
        <v>1.18</v>
      </c>
      <c r="N1441">
        <v>1.18</v>
      </c>
      <c r="O1441">
        <v>1.56</v>
      </c>
      <c r="P1441" t="s">
        <v>65</v>
      </c>
      <c r="Q1441" t="s">
        <v>76</v>
      </c>
      <c r="R1441" t="s">
        <v>42</v>
      </c>
      <c r="S1441">
        <v>41</v>
      </c>
      <c r="T1441" t="s">
        <v>34</v>
      </c>
      <c r="U1441" t="s">
        <v>82</v>
      </c>
      <c r="V1441" t="s">
        <v>63</v>
      </c>
      <c r="W1441" t="s">
        <v>72</v>
      </c>
      <c r="X1441">
        <v>0</v>
      </c>
      <c r="Y1441">
        <v>0</v>
      </c>
      <c r="Z1441">
        <v>0</v>
      </c>
      <c r="AA1441">
        <v>0</v>
      </c>
      <c r="AB1441">
        <v>1</v>
      </c>
      <c r="AC1441" s="3">
        <v>45752</v>
      </c>
      <c r="AD1441" s="2" t="str">
        <f t="shared" si="45"/>
        <v>Contacted</v>
      </c>
      <c r="AE1441">
        <v>0</v>
      </c>
      <c r="AF1441" t="s">
        <v>73</v>
      </c>
      <c r="AG1441" t="b">
        <v>1</v>
      </c>
      <c r="AH1441" t="b">
        <v>0</v>
      </c>
      <c r="AI1441" t="str">
        <f ca="1">IF(OR(Table1[[#This Row],[is_active]]="FALSE",Table1[[#This Row],[Days_Since_Last_Purchase]]&gt;90),"Churned","Active")</f>
        <v>Active</v>
      </c>
    </row>
    <row r="1442" spans="1:35" x14ac:dyDescent="0.25">
      <c r="A1442" t="s">
        <v>1505</v>
      </c>
      <c r="B1442" s="1">
        <v>45466</v>
      </c>
      <c r="C1442" t="str">
        <f>TEXT(Table1[[#This Row],[signup_date]],"yyyy")</f>
        <v>2024</v>
      </c>
      <c r="D1442" t="str">
        <f>TEXT(Table1[[#This Row],[signup_date]],"mmm")</f>
        <v>Jun</v>
      </c>
      <c r="E1442" s="3">
        <v>45703</v>
      </c>
      <c r="F1442" s="3">
        <v>45754</v>
      </c>
      <c r="G1442" s="3" t="str">
        <f>TEXT(Table1[[#This Row],[last_purchase_date]],"yyyy")</f>
        <v>2025</v>
      </c>
      <c r="H1442" s="2">
        <f ca="1">IFERROR(TODAY()-Table1[[#This Row],[signup_date]]," - ")</f>
        <v>514</v>
      </c>
      <c r="I1442" s="2">
        <f ca="1">IFERROR(TODAY()-Table1[[#This Row],[last_purchase_date]]," - ")</f>
        <v>226</v>
      </c>
      <c r="J1442" s="2">
        <f ca="1">IFERROR(1/Table1[[#This Row],[Days_Since_Last_Purchase]],0)</f>
        <v>4.4247787610619468E-3</v>
      </c>
      <c r="K1442" s="3" t="str">
        <f t="shared" si="44"/>
        <v>Has Purchased</v>
      </c>
      <c r="L1442">
        <v>2</v>
      </c>
      <c r="M1442">
        <v>132.56</v>
      </c>
      <c r="N1442">
        <v>66.28</v>
      </c>
      <c r="O1442">
        <v>30.43</v>
      </c>
      <c r="P1442" t="s">
        <v>87</v>
      </c>
      <c r="Q1442" t="s">
        <v>76</v>
      </c>
      <c r="R1442" t="s">
        <v>48</v>
      </c>
      <c r="S1442">
        <v>27</v>
      </c>
      <c r="T1442" t="s">
        <v>70</v>
      </c>
      <c r="U1442" t="s">
        <v>35</v>
      </c>
      <c r="V1442" t="s">
        <v>63</v>
      </c>
      <c r="W1442" t="s">
        <v>96</v>
      </c>
      <c r="X1442">
        <v>0</v>
      </c>
      <c r="Y1442">
        <v>1</v>
      </c>
      <c r="Z1442">
        <v>0</v>
      </c>
      <c r="AA1442">
        <v>0</v>
      </c>
      <c r="AB1442">
        <v>1</v>
      </c>
      <c r="AC1442" s="2" t="s">
        <v>2542</v>
      </c>
      <c r="AD1442" s="2" t="str">
        <f t="shared" si="45"/>
        <v>Never Contacted</v>
      </c>
      <c r="AE1442">
        <v>2</v>
      </c>
      <c r="AF1442" t="s">
        <v>52</v>
      </c>
      <c r="AG1442" t="b">
        <v>1</v>
      </c>
      <c r="AH1442" t="b">
        <v>1</v>
      </c>
      <c r="AI1442" t="str">
        <f ca="1">IF(OR(Table1[[#This Row],[is_active]]="FALSE",Table1[[#This Row],[Days_Since_Last_Purchase]]&gt;90),"Churned","Active")</f>
        <v>Churned</v>
      </c>
    </row>
    <row r="1443" spans="1:35" x14ac:dyDescent="0.25">
      <c r="A1443" t="s">
        <v>1506</v>
      </c>
      <c r="B1443" s="1">
        <v>44306</v>
      </c>
      <c r="C1443" t="str">
        <f>TEXT(Table1[[#This Row],[signup_date]],"yyyy")</f>
        <v>2021</v>
      </c>
      <c r="D1443" t="str">
        <f>TEXT(Table1[[#This Row],[signup_date]],"mmm")</f>
        <v>Apr</v>
      </c>
      <c r="E1443" s="3">
        <v>44867</v>
      </c>
      <c r="F1443" s="3">
        <v>44883</v>
      </c>
      <c r="G1443" s="3" t="str">
        <f>TEXT(Table1[[#This Row],[last_purchase_date]],"yyyy")</f>
        <v>2022</v>
      </c>
      <c r="H1443" s="2">
        <f ca="1">IFERROR(TODAY()-Table1[[#This Row],[signup_date]]," - ")</f>
        <v>1674</v>
      </c>
      <c r="I1443" s="2">
        <f ca="1">IFERROR(TODAY()-Table1[[#This Row],[last_purchase_date]]," - ")</f>
        <v>1097</v>
      </c>
      <c r="J1443" s="2">
        <f ca="1">IFERROR(1/Table1[[#This Row],[Days_Since_Last_Purchase]],0)</f>
        <v>9.1157702825888785E-4</v>
      </c>
      <c r="K1443" s="3" t="str">
        <f t="shared" si="44"/>
        <v>Has Purchased</v>
      </c>
      <c r="L1443">
        <v>2</v>
      </c>
      <c r="M1443">
        <v>229.26</v>
      </c>
      <c r="N1443">
        <v>114.63</v>
      </c>
      <c r="O1443">
        <v>50.25</v>
      </c>
      <c r="P1443" t="s">
        <v>65</v>
      </c>
      <c r="Q1443" t="s">
        <v>32</v>
      </c>
      <c r="R1443" t="s">
        <v>48</v>
      </c>
      <c r="S1443">
        <v>22</v>
      </c>
      <c r="T1443" t="s">
        <v>70</v>
      </c>
      <c r="U1443" t="s">
        <v>82</v>
      </c>
      <c r="V1443" t="s">
        <v>56</v>
      </c>
      <c r="W1443" t="s">
        <v>36</v>
      </c>
      <c r="X1443">
        <v>0</v>
      </c>
      <c r="Y1443">
        <v>0</v>
      </c>
      <c r="Z1443">
        <v>0</v>
      </c>
      <c r="AA1443">
        <v>0</v>
      </c>
      <c r="AB1443">
        <v>1</v>
      </c>
      <c r="AC1443" s="3">
        <v>45263</v>
      </c>
      <c r="AD1443" s="2" t="str">
        <f t="shared" si="45"/>
        <v>Contacted</v>
      </c>
      <c r="AE1443">
        <v>0</v>
      </c>
      <c r="AF1443" t="s">
        <v>52</v>
      </c>
      <c r="AG1443" t="b">
        <v>1</v>
      </c>
      <c r="AH1443" t="b">
        <v>0</v>
      </c>
      <c r="AI1443" t="str">
        <f ca="1">IF(OR(Table1[[#This Row],[is_active]]="FALSE",Table1[[#This Row],[Days_Since_Last_Purchase]]&gt;90),"Churned","Active")</f>
        <v>Churned</v>
      </c>
    </row>
    <row r="1444" spans="1:35" x14ac:dyDescent="0.25">
      <c r="A1444" t="s">
        <v>1507</v>
      </c>
      <c r="B1444" s="1">
        <v>43949</v>
      </c>
      <c r="C1444" t="str">
        <f>TEXT(Table1[[#This Row],[signup_date]],"yyyy")</f>
        <v>2020</v>
      </c>
      <c r="D1444" t="str">
        <f>TEXT(Table1[[#This Row],[signup_date]],"mmm")</f>
        <v>Apr</v>
      </c>
      <c r="E1444" s="3">
        <v>45122</v>
      </c>
      <c r="F1444" s="3">
        <v>45580</v>
      </c>
      <c r="G1444" s="3" t="str">
        <f>TEXT(Table1[[#This Row],[last_purchase_date]],"yyyy")</f>
        <v>2024</v>
      </c>
      <c r="H1444" s="2">
        <f ca="1">IFERROR(TODAY()-Table1[[#This Row],[signup_date]]," - ")</f>
        <v>2031</v>
      </c>
      <c r="I1444" s="2">
        <f ca="1">IFERROR(TODAY()-Table1[[#This Row],[last_purchase_date]]," - ")</f>
        <v>400</v>
      </c>
      <c r="J1444" s="2">
        <f ca="1">IFERROR(1/Table1[[#This Row],[Days_Since_Last_Purchase]],0)</f>
        <v>2.5000000000000001E-3</v>
      </c>
      <c r="K1444" s="3" t="str">
        <f t="shared" si="44"/>
        <v>Has Purchased</v>
      </c>
      <c r="L1444">
        <v>1</v>
      </c>
      <c r="M1444">
        <v>58.98</v>
      </c>
      <c r="N1444">
        <v>58.98</v>
      </c>
      <c r="O1444">
        <v>25.84</v>
      </c>
      <c r="P1444" t="s">
        <v>31</v>
      </c>
      <c r="Q1444" t="s">
        <v>60</v>
      </c>
      <c r="R1444" t="s">
        <v>42</v>
      </c>
      <c r="S1444">
        <v>26</v>
      </c>
      <c r="T1444" t="s">
        <v>70</v>
      </c>
      <c r="U1444" t="s">
        <v>55</v>
      </c>
      <c r="V1444" t="s">
        <v>56</v>
      </c>
      <c r="W1444" t="s">
        <v>51</v>
      </c>
      <c r="X1444">
        <v>0</v>
      </c>
      <c r="Y1444">
        <v>0</v>
      </c>
      <c r="Z1444">
        <v>0</v>
      </c>
      <c r="AA1444">
        <v>0</v>
      </c>
      <c r="AB1444">
        <v>0</v>
      </c>
      <c r="AC1444" s="3">
        <v>43949</v>
      </c>
      <c r="AD1444" s="2" t="str">
        <f t="shared" si="45"/>
        <v>Contacted</v>
      </c>
      <c r="AE1444">
        <v>9</v>
      </c>
      <c r="AF1444" t="s">
        <v>52</v>
      </c>
      <c r="AG1444" t="b">
        <v>1</v>
      </c>
      <c r="AH1444" t="b">
        <v>0</v>
      </c>
      <c r="AI1444" t="str">
        <f ca="1">IF(OR(Table1[[#This Row],[is_active]]="FALSE",Table1[[#This Row],[Days_Since_Last_Purchase]]&gt;90),"Churned","Active")</f>
        <v>Churned</v>
      </c>
    </row>
    <row r="1445" spans="1:35" x14ac:dyDescent="0.25">
      <c r="A1445" t="s">
        <v>1508</v>
      </c>
      <c r="B1445" s="1">
        <v>44277</v>
      </c>
      <c r="C1445" t="str">
        <f>TEXT(Table1[[#This Row],[signup_date]],"yyyy")</f>
        <v>2021</v>
      </c>
      <c r="D1445" t="str">
        <f>TEXT(Table1[[#This Row],[signup_date]],"mmm")</f>
        <v>Mar</v>
      </c>
      <c r="E1445" s="3">
        <v>45208</v>
      </c>
      <c r="F1445" s="3">
        <v>45746</v>
      </c>
      <c r="G1445" s="3" t="str">
        <f>TEXT(Table1[[#This Row],[last_purchase_date]],"yyyy")</f>
        <v>2025</v>
      </c>
      <c r="H1445" s="2">
        <f ca="1">IFERROR(TODAY()-Table1[[#This Row],[signup_date]]," - ")</f>
        <v>1703</v>
      </c>
      <c r="I1445" s="2">
        <f ca="1">IFERROR(TODAY()-Table1[[#This Row],[last_purchase_date]]," - ")</f>
        <v>234</v>
      </c>
      <c r="J1445" s="2">
        <f ca="1">IFERROR(1/Table1[[#This Row],[Days_Since_Last_Purchase]],0)</f>
        <v>4.2735042735042739E-3</v>
      </c>
      <c r="K1445" s="3" t="str">
        <f t="shared" si="44"/>
        <v>Has Purchased</v>
      </c>
      <c r="L1445">
        <v>4</v>
      </c>
      <c r="M1445">
        <v>209.92</v>
      </c>
      <c r="N1445">
        <v>52.48</v>
      </c>
      <c r="O1445">
        <v>16.66</v>
      </c>
      <c r="P1445" t="s">
        <v>31</v>
      </c>
      <c r="Q1445" t="s">
        <v>54</v>
      </c>
      <c r="R1445" t="s">
        <v>42</v>
      </c>
      <c r="S1445">
        <v>22</v>
      </c>
      <c r="T1445" t="s">
        <v>70</v>
      </c>
      <c r="U1445" t="s">
        <v>43</v>
      </c>
      <c r="V1445" t="s">
        <v>67</v>
      </c>
      <c r="W1445" t="s">
        <v>51</v>
      </c>
      <c r="X1445">
        <v>0</v>
      </c>
      <c r="Y1445">
        <v>0</v>
      </c>
      <c r="Z1445">
        <v>0</v>
      </c>
      <c r="AA1445">
        <v>0</v>
      </c>
      <c r="AB1445">
        <v>2</v>
      </c>
      <c r="AC1445" s="3">
        <v>44552</v>
      </c>
      <c r="AD1445" s="2" t="str">
        <f t="shared" si="45"/>
        <v>Contacted</v>
      </c>
      <c r="AE1445">
        <v>0</v>
      </c>
      <c r="AF1445" t="s">
        <v>52</v>
      </c>
      <c r="AG1445" t="b">
        <v>1</v>
      </c>
      <c r="AH1445" t="b">
        <v>1</v>
      </c>
      <c r="AI1445" t="str">
        <f ca="1">IF(OR(Table1[[#This Row],[is_active]]="FALSE",Table1[[#This Row],[Days_Since_Last_Purchase]]&gt;90),"Churned","Active")</f>
        <v>Churned</v>
      </c>
    </row>
    <row r="1446" spans="1:35" x14ac:dyDescent="0.25">
      <c r="A1446" t="s">
        <v>1509</v>
      </c>
      <c r="B1446" s="1">
        <v>43998</v>
      </c>
      <c r="C1446" t="str">
        <f>TEXT(Table1[[#This Row],[signup_date]],"yyyy")</f>
        <v>2020</v>
      </c>
      <c r="D1446" t="str">
        <f>TEXT(Table1[[#This Row],[signup_date]],"mmm")</f>
        <v>Jun</v>
      </c>
      <c r="E1446" s="3">
        <v>45007</v>
      </c>
      <c r="F1446" s="3">
        <v>45354</v>
      </c>
      <c r="G1446" s="3" t="str">
        <f>TEXT(Table1[[#This Row],[last_purchase_date]],"yyyy")</f>
        <v>2024</v>
      </c>
      <c r="H1446" s="2">
        <f ca="1">IFERROR(TODAY()-Table1[[#This Row],[signup_date]]," - ")</f>
        <v>1982</v>
      </c>
      <c r="I1446" s="2">
        <f ca="1">IFERROR(TODAY()-Table1[[#This Row],[last_purchase_date]]," - ")</f>
        <v>626</v>
      </c>
      <c r="J1446" s="2">
        <f ca="1">IFERROR(1/Table1[[#This Row],[Days_Since_Last_Purchase]],0)</f>
        <v>1.5974440894568689E-3</v>
      </c>
      <c r="K1446" s="3" t="str">
        <f t="shared" si="44"/>
        <v>Has Purchased</v>
      </c>
      <c r="L1446">
        <v>4</v>
      </c>
      <c r="M1446">
        <v>87.48</v>
      </c>
      <c r="N1446">
        <v>21.87</v>
      </c>
      <c r="O1446">
        <v>16.93</v>
      </c>
      <c r="P1446" t="s">
        <v>65</v>
      </c>
      <c r="Q1446" t="s">
        <v>32</v>
      </c>
      <c r="R1446" t="s">
        <v>48</v>
      </c>
      <c r="S1446">
        <v>23</v>
      </c>
      <c r="T1446" t="s">
        <v>70</v>
      </c>
      <c r="U1446" t="s">
        <v>55</v>
      </c>
      <c r="V1446" t="s">
        <v>67</v>
      </c>
      <c r="W1446" t="s">
        <v>36</v>
      </c>
      <c r="X1446">
        <v>0</v>
      </c>
      <c r="Y1446">
        <v>0</v>
      </c>
      <c r="Z1446">
        <v>0</v>
      </c>
      <c r="AA1446">
        <v>1</v>
      </c>
      <c r="AB1446">
        <v>1</v>
      </c>
      <c r="AC1446" s="2" t="s">
        <v>2542</v>
      </c>
      <c r="AD1446" s="2" t="str">
        <f t="shared" si="45"/>
        <v>Never Contacted</v>
      </c>
      <c r="AE1446">
        <v>0</v>
      </c>
      <c r="AF1446" t="s">
        <v>52</v>
      </c>
      <c r="AG1446" t="b">
        <v>1</v>
      </c>
      <c r="AH1446" t="b">
        <v>0</v>
      </c>
      <c r="AI1446" t="str">
        <f ca="1">IF(OR(Table1[[#This Row],[is_active]]="FALSE",Table1[[#This Row],[Days_Since_Last_Purchase]]&gt;90),"Churned","Active")</f>
        <v>Churned</v>
      </c>
    </row>
    <row r="1447" spans="1:35" x14ac:dyDescent="0.25">
      <c r="A1447" t="s">
        <v>1510</v>
      </c>
      <c r="B1447" s="1">
        <v>44042</v>
      </c>
      <c r="C1447" t="str">
        <f>TEXT(Table1[[#This Row],[signup_date]],"yyyy")</f>
        <v>2020</v>
      </c>
      <c r="D1447" t="str">
        <f>TEXT(Table1[[#This Row],[signup_date]],"mmm")</f>
        <v>Jul</v>
      </c>
      <c r="E1447" s="3">
        <v>44045</v>
      </c>
      <c r="F1447" s="3">
        <v>44440</v>
      </c>
      <c r="G1447" s="3" t="str">
        <f>TEXT(Table1[[#This Row],[last_purchase_date]],"yyyy")</f>
        <v>2021</v>
      </c>
      <c r="H1447" s="2">
        <f ca="1">IFERROR(TODAY()-Table1[[#This Row],[signup_date]]," - ")</f>
        <v>1938</v>
      </c>
      <c r="I1447" s="2">
        <f ca="1">IFERROR(TODAY()-Table1[[#This Row],[last_purchase_date]]," - ")</f>
        <v>1540</v>
      </c>
      <c r="J1447" s="2">
        <f ca="1">IFERROR(1/Table1[[#This Row],[Days_Since_Last_Purchase]],0)</f>
        <v>6.4935064935064935E-4</v>
      </c>
      <c r="K1447" s="3" t="str">
        <f t="shared" si="44"/>
        <v>Has Purchased</v>
      </c>
      <c r="L1447">
        <v>4</v>
      </c>
      <c r="M1447">
        <v>323.39</v>
      </c>
      <c r="N1447">
        <v>80.849999999999994</v>
      </c>
      <c r="O1447">
        <v>168.57</v>
      </c>
      <c r="P1447" t="s">
        <v>47</v>
      </c>
      <c r="Q1447" t="s">
        <v>41</v>
      </c>
      <c r="R1447" t="s">
        <v>48</v>
      </c>
      <c r="S1447">
        <v>50</v>
      </c>
      <c r="T1447" t="s">
        <v>34</v>
      </c>
      <c r="U1447" t="s">
        <v>35</v>
      </c>
      <c r="V1447" t="s">
        <v>67</v>
      </c>
      <c r="W1447" t="s">
        <v>36</v>
      </c>
      <c r="X1447">
        <v>0</v>
      </c>
      <c r="Y1447">
        <v>0</v>
      </c>
      <c r="Z1447">
        <v>0</v>
      </c>
      <c r="AA1447">
        <v>1</v>
      </c>
      <c r="AB1447">
        <v>2</v>
      </c>
      <c r="AC1447" s="2" t="s">
        <v>2542</v>
      </c>
      <c r="AD1447" s="2" t="str">
        <f t="shared" si="45"/>
        <v>Never Contacted</v>
      </c>
      <c r="AE1447">
        <v>0</v>
      </c>
      <c r="AF1447" t="s">
        <v>73</v>
      </c>
      <c r="AG1447" t="b">
        <v>1</v>
      </c>
      <c r="AH1447" t="b">
        <v>1</v>
      </c>
      <c r="AI1447" t="str">
        <f ca="1">IF(OR(Table1[[#This Row],[is_active]]="FALSE",Table1[[#This Row],[Days_Since_Last_Purchase]]&gt;90),"Churned","Active")</f>
        <v>Churned</v>
      </c>
    </row>
    <row r="1448" spans="1:35" x14ac:dyDescent="0.25">
      <c r="A1448" t="s">
        <v>1511</v>
      </c>
      <c r="B1448" s="1">
        <v>44129</v>
      </c>
      <c r="C1448" t="str">
        <f>TEXT(Table1[[#This Row],[signup_date]],"yyyy")</f>
        <v>2020</v>
      </c>
      <c r="D1448" t="str">
        <f>TEXT(Table1[[#This Row],[signup_date]],"mmm")</f>
        <v>Oct</v>
      </c>
      <c r="E1448" s="3">
        <v>44621</v>
      </c>
      <c r="F1448" s="3">
        <v>45818</v>
      </c>
      <c r="G1448" s="3" t="str">
        <f>TEXT(Table1[[#This Row],[last_purchase_date]],"yyyy")</f>
        <v>2025</v>
      </c>
      <c r="H1448" s="2">
        <f ca="1">IFERROR(TODAY()-Table1[[#This Row],[signup_date]]," - ")</f>
        <v>1851</v>
      </c>
      <c r="I1448" s="2">
        <f ca="1">IFERROR(TODAY()-Table1[[#This Row],[last_purchase_date]]," - ")</f>
        <v>162</v>
      </c>
      <c r="J1448" s="2">
        <f ca="1">IFERROR(1/Table1[[#This Row],[Days_Since_Last_Purchase]],0)</f>
        <v>6.1728395061728392E-3</v>
      </c>
      <c r="K1448" s="3" t="str">
        <f t="shared" si="44"/>
        <v>Has Purchased</v>
      </c>
      <c r="L1448">
        <v>4</v>
      </c>
      <c r="M1448">
        <v>319.37</v>
      </c>
      <c r="N1448">
        <v>79.84</v>
      </c>
      <c r="O1448">
        <v>9.07</v>
      </c>
      <c r="P1448" t="s">
        <v>65</v>
      </c>
      <c r="Q1448" t="s">
        <v>76</v>
      </c>
      <c r="R1448" t="s">
        <v>42</v>
      </c>
      <c r="S1448">
        <v>22</v>
      </c>
      <c r="T1448" t="s">
        <v>70</v>
      </c>
      <c r="U1448" t="s">
        <v>35</v>
      </c>
      <c r="V1448" t="s">
        <v>56</v>
      </c>
      <c r="W1448" t="s">
        <v>36</v>
      </c>
      <c r="X1448">
        <v>1</v>
      </c>
      <c r="Y1448">
        <v>0</v>
      </c>
      <c r="Z1448">
        <v>2</v>
      </c>
      <c r="AA1448">
        <v>0</v>
      </c>
      <c r="AB1448">
        <v>0</v>
      </c>
      <c r="AC1448" s="3">
        <v>45068</v>
      </c>
      <c r="AD1448" s="2" t="str">
        <f t="shared" si="45"/>
        <v>Contacted</v>
      </c>
      <c r="AE1448">
        <v>0</v>
      </c>
      <c r="AF1448" t="s">
        <v>38</v>
      </c>
      <c r="AG1448" t="b">
        <v>1</v>
      </c>
      <c r="AH1448" t="b">
        <v>1</v>
      </c>
      <c r="AI1448" t="str">
        <f ca="1">IF(OR(Table1[[#This Row],[is_active]]="FALSE",Table1[[#This Row],[Days_Since_Last_Purchase]]&gt;90),"Churned","Active")</f>
        <v>Churned</v>
      </c>
    </row>
    <row r="1449" spans="1:35" x14ac:dyDescent="0.25">
      <c r="A1449" t="s">
        <v>1512</v>
      </c>
      <c r="B1449" s="1">
        <v>44666</v>
      </c>
      <c r="C1449" t="str">
        <f>TEXT(Table1[[#This Row],[signup_date]],"yyyy")</f>
        <v>2022</v>
      </c>
      <c r="D1449" t="str">
        <f>TEXT(Table1[[#This Row],[signup_date]],"mmm")</f>
        <v>Apr</v>
      </c>
      <c r="E1449" s="3">
        <v>45658</v>
      </c>
      <c r="F1449" s="3">
        <v>45907</v>
      </c>
      <c r="G1449" s="3" t="str">
        <f>TEXT(Table1[[#This Row],[last_purchase_date]],"yyyy")</f>
        <v>2025</v>
      </c>
      <c r="H1449" s="2">
        <f ca="1">IFERROR(TODAY()-Table1[[#This Row],[signup_date]]," - ")</f>
        <v>1314</v>
      </c>
      <c r="I1449" s="2">
        <f ca="1">IFERROR(TODAY()-Table1[[#This Row],[last_purchase_date]]," - ")</f>
        <v>73</v>
      </c>
      <c r="J1449" s="2">
        <f ca="1">IFERROR(1/Table1[[#This Row],[Days_Since_Last_Purchase]],0)</f>
        <v>1.3698630136986301E-2</v>
      </c>
      <c r="K1449" s="3" t="str">
        <f t="shared" si="44"/>
        <v>Has Purchased</v>
      </c>
      <c r="L1449">
        <v>3</v>
      </c>
      <c r="M1449">
        <v>3.63</v>
      </c>
      <c r="N1449">
        <v>1.21</v>
      </c>
      <c r="O1449">
        <v>1.96</v>
      </c>
      <c r="P1449" t="s">
        <v>87</v>
      </c>
      <c r="Q1449" t="s">
        <v>32</v>
      </c>
      <c r="R1449" t="s">
        <v>33</v>
      </c>
      <c r="S1449">
        <v>22</v>
      </c>
      <c r="T1449" t="s">
        <v>70</v>
      </c>
      <c r="U1449" t="s">
        <v>35</v>
      </c>
      <c r="V1449" t="s">
        <v>56</v>
      </c>
      <c r="W1449" t="s">
        <v>72</v>
      </c>
      <c r="X1449">
        <v>0</v>
      </c>
      <c r="Y1449">
        <v>0</v>
      </c>
      <c r="Z1449">
        <v>0</v>
      </c>
      <c r="AA1449">
        <v>0</v>
      </c>
      <c r="AB1449">
        <v>0</v>
      </c>
      <c r="AC1449" s="3">
        <v>45744</v>
      </c>
      <c r="AD1449" s="2" t="str">
        <f t="shared" si="45"/>
        <v>Contacted</v>
      </c>
      <c r="AE1449">
        <v>0</v>
      </c>
      <c r="AF1449" t="s">
        <v>52</v>
      </c>
      <c r="AG1449" t="b">
        <v>1</v>
      </c>
      <c r="AH1449" t="b">
        <v>0</v>
      </c>
      <c r="AI1449" t="str">
        <f ca="1">IF(OR(Table1[[#This Row],[is_active]]="FALSE",Table1[[#This Row],[Days_Since_Last_Purchase]]&gt;90),"Churned","Active")</f>
        <v>Active</v>
      </c>
    </row>
    <row r="1450" spans="1:35" x14ac:dyDescent="0.25">
      <c r="A1450" t="s">
        <v>1513</v>
      </c>
      <c r="B1450" s="1">
        <v>44125</v>
      </c>
      <c r="C1450" t="str">
        <f>TEXT(Table1[[#This Row],[signup_date]],"yyyy")</f>
        <v>2020</v>
      </c>
      <c r="D1450" t="str">
        <f>TEXT(Table1[[#This Row],[signup_date]],"mmm")</f>
        <v>Oct</v>
      </c>
      <c r="E1450" s="3">
        <v>45110</v>
      </c>
      <c r="F1450" s="3">
        <v>45635</v>
      </c>
      <c r="G1450" s="3" t="str">
        <f>TEXT(Table1[[#This Row],[last_purchase_date]],"yyyy")</f>
        <v>2024</v>
      </c>
      <c r="H1450" s="2">
        <f ca="1">IFERROR(TODAY()-Table1[[#This Row],[signup_date]]," - ")</f>
        <v>1855</v>
      </c>
      <c r="I1450" s="2">
        <f ca="1">IFERROR(TODAY()-Table1[[#This Row],[last_purchase_date]]," - ")</f>
        <v>345</v>
      </c>
      <c r="J1450" s="2">
        <f ca="1">IFERROR(1/Table1[[#This Row],[Days_Since_Last_Purchase]],0)</f>
        <v>2.8985507246376812E-3</v>
      </c>
      <c r="K1450" s="3" t="str">
        <f t="shared" si="44"/>
        <v>Has Purchased</v>
      </c>
      <c r="L1450">
        <v>5</v>
      </c>
      <c r="M1450">
        <v>47.01</v>
      </c>
      <c r="N1450">
        <v>9.4</v>
      </c>
      <c r="O1450">
        <v>4.9800000000000004</v>
      </c>
      <c r="P1450" t="s">
        <v>47</v>
      </c>
      <c r="Q1450" t="s">
        <v>95</v>
      </c>
      <c r="R1450" t="s">
        <v>42</v>
      </c>
      <c r="S1450">
        <v>49</v>
      </c>
      <c r="T1450" t="s">
        <v>34</v>
      </c>
      <c r="U1450" t="s">
        <v>43</v>
      </c>
      <c r="V1450" t="s">
        <v>63</v>
      </c>
      <c r="W1450" t="s">
        <v>85</v>
      </c>
      <c r="X1450">
        <v>0</v>
      </c>
      <c r="Y1450">
        <v>0</v>
      </c>
      <c r="Z1450">
        <v>0</v>
      </c>
      <c r="AA1450">
        <v>0</v>
      </c>
      <c r="AB1450">
        <v>1</v>
      </c>
      <c r="AC1450" s="3">
        <v>45459</v>
      </c>
      <c r="AD1450" s="2" t="str">
        <f t="shared" si="45"/>
        <v>Contacted</v>
      </c>
      <c r="AE1450">
        <v>0</v>
      </c>
      <c r="AF1450" t="s">
        <v>38</v>
      </c>
      <c r="AG1450" t="b">
        <v>1</v>
      </c>
      <c r="AH1450" t="b">
        <v>0</v>
      </c>
      <c r="AI1450" t="str">
        <f ca="1">IF(OR(Table1[[#This Row],[is_active]]="FALSE",Table1[[#This Row],[Days_Since_Last_Purchase]]&gt;90),"Churned","Active")</f>
        <v>Churned</v>
      </c>
    </row>
    <row r="1451" spans="1:35" x14ac:dyDescent="0.25">
      <c r="A1451" t="s">
        <v>1514</v>
      </c>
      <c r="B1451" s="1">
        <v>45420</v>
      </c>
      <c r="C1451" t="str">
        <f>TEXT(Table1[[#This Row],[signup_date]],"yyyy")</f>
        <v>2024</v>
      </c>
      <c r="D1451" t="str">
        <f>TEXT(Table1[[#This Row],[signup_date]],"mmm")</f>
        <v>May</v>
      </c>
      <c r="E1451" s="3">
        <v>45832</v>
      </c>
      <c r="F1451" s="3">
        <v>45878</v>
      </c>
      <c r="G1451" s="3" t="str">
        <f>TEXT(Table1[[#This Row],[last_purchase_date]],"yyyy")</f>
        <v>2025</v>
      </c>
      <c r="H1451" s="2">
        <f ca="1">IFERROR(TODAY()-Table1[[#This Row],[signup_date]]," - ")</f>
        <v>560</v>
      </c>
      <c r="I1451" s="2">
        <f ca="1">IFERROR(TODAY()-Table1[[#This Row],[last_purchase_date]]," - ")</f>
        <v>102</v>
      </c>
      <c r="J1451" s="2">
        <f ca="1">IFERROR(1/Table1[[#This Row],[Days_Since_Last_Purchase]],0)</f>
        <v>9.8039215686274508E-3</v>
      </c>
      <c r="K1451" s="3" t="str">
        <f t="shared" si="44"/>
        <v>Has Purchased</v>
      </c>
      <c r="L1451">
        <v>3</v>
      </c>
      <c r="M1451">
        <v>80.91</v>
      </c>
      <c r="N1451">
        <v>26.97</v>
      </c>
      <c r="O1451">
        <v>39.43</v>
      </c>
      <c r="P1451" t="s">
        <v>40</v>
      </c>
      <c r="Q1451" t="s">
        <v>80</v>
      </c>
      <c r="R1451" t="s">
        <v>48</v>
      </c>
      <c r="S1451">
        <v>35</v>
      </c>
      <c r="T1451" t="s">
        <v>34</v>
      </c>
      <c r="U1451" t="s">
        <v>82</v>
      </c>
      <c r="V1451" t="s">
        <v>67</v>
      </c>
      <c r="W1451" t="s">
        <v>35</v>
      </c>
      <c r="X1451">
        <v>0</v>
      </c>
      <c r="Y1451">
        <v>0</v>
      </c>
      <c r="Z1451">
        <v>0</v>
      </c>
      <c r="AA1451">
        <v>0</v>
      </c>
      <c r="AB1451">
        <v>0</v>
      </c>
      <c r="AC1451" s="3">
        <v>45706</v>
      </c>
      <c r="AD1451" s="2" t="str">
        <f t="shared" si="45"/>
        <v>Contacted</v>
      </c>
      <c r="AE1451">
        <v>9</v>
      </c>
      <c r="AF1451" t="s">
        <v>38</v>
      </c>
      <c r="AG1451" t="b">
        <v>1</v>
      </c>
      <c r="AH1451" t="b">
        <v>1</v>
      </c>
      <c r="AI1451" t="str">
        <f ca="1">IF(OR(Table1[[#This Row],[is_active]]="FALSE",Table1[[#This Row],[Days_Since_Last_Purchase]]&gt;90),"Churned","Active")</f>
        <v>Churned</v>
      </c>
    </row>
    <row r="1452" spans="1:35" x14ac:dyDescent="0.25">
      <c r="A1452" t="s">
        <v>1515</v>
      </c>
      <c r="B1452" s="1">
        <v>44723</v>
      </c>
      <c r="C1452" t="str">
        <f>TEXT(Table1[[#This Row],[signup_date]],"yyyy")</f>
        <v>2022</v>
      </c>
      <c r="D1452" t="str">
        <f>TEXT(Table1[[#This Row],[signup_date]],"mmm")</f>
        <v>Jun</v>
      </c>
      <c r="E1452" s="3">
        <v>44875</v>
      </c>
      <c r="F1452" s="3">
        <v>44999</v>
      </c>
      <c r="G1452" s="3" t="str">
        <f>TEXT(Table1[[#This Row],[last_purchase_date]],"yyyy")</f>
        <v>2023</v>
      </c>
      <c r="H1452" s="2">
        <f ca="1">IFERROR(TODAY()-Table1[[#This Row],[signup_date]]," - ")</f>
        <v>1257</v>
      </c>
      <c r="I1452" s="2">
        <f ca="1">IFERROR(TODAY()-Table1[[#This Row],[last_purchase_date]]," - ")</f>
        <v>981</v>
      </c>
      <c r="J1452" s="2">
        <f ca="1">IFERROR(1/Table1[[#This Row],[Days_Since_Last_Purchase]],0)</f>
        <v>1.0193679918450561E-3</v>
      </c>
      <c r="K1452" s="3" t="str">
        <f t="shared" si="44"/>
        <v>Has Purchased</v>
      </c>
      <c r="L1452">
        <v>4</v>
      </c>
      <c r="M1452">
        <v>147.13999999999999</v>
      </c>
      <c r="N1452">
        <v>36.78</v>
      </c>
      <c r="O1452">
        <v>26.91</v>
      </c>
      <c r="P1452" t="s">
        <v>87</v>
      </c>
      <c r="Q1452" t="s">
        <v>104</v>
      </c>
      <c r="R1452" t="s">
        <v>48</v>
      </c>
      <c r="S1452">
        <v>24</v>
      </c>
      <c r="T1452" t="s">
        <v>70</v>
      </c>
      <c r="U1452" t="s">
        <v>90</v>
      </c>
      <c r="V1452" t="s">
        <v>63</v>
      </c>
      <c r="W1452" t="s">
        <v>36</v>
      </c>
      <c r="X1452">
        <v>0</v>
      </c>
      <c r="Y1452">
        <v>0</v>
      </c>
      <c r="Z1452">
        <v>0</v>
      </c>
      <c r="AA1452">
        <v>0</v>
      </c>
      <c r="AB1452">
        <v>4</v>
      </c>
      <c r="AC1452" s="3">
        <v>45568</v>
      </c>
      <c r="AD1452" s="2" t="str">
        <f t="shared" si="45"/>
        <v>Contacted</v>
      </c>
      <c r="AE1452">
        <v>7</v>
      </c>
      <c r="AF1452" t="s">
        <v>38</v>
      </c>
      <c r="AG1452" t="b">
        <v>1</v>
      </c>
      <c r="AH1452" t="b">
        <v>0</v>
      </c>
      <c r="AI1452" t="str">
        <f ca="1">IF(OR(Table1[[#This Row],[is_active]]="FALSE",Table1[[#This Row],[Days_Since_Last_Purchase]]&gt;90),"Churned","Active")</f>
        <v>Churned</v>
      </c>
    </row>
    <row r="1453" spans="1:35" x14ac:dyDescent="0.25">
      <c r="A1453" t="s">
        <v>1516</v>
      </c>
      <c r="B1453" s="1">
        <v>44672</v>
      </c>
      <c r="C1453" t="str">
        <f>TEXT(Table1[[#This Row],[signup_date]],"yyyy")</f>
        <v>2022</v>
      </c>
      <c r="D1453" t="str">
        <f>TEXT(Table1[[#This Row],[signup_date]],"mmm")</f>
        <v>Apr</v>
      </c>
      <c r="E1453" s="3">
        <v>44752</v>
      </c>
      <c r="F1453" s="3" t="s">
        <v>2542</v>
      </c>
      <c r="G1453" s="3" t="str">
        <f>TEXT(Table1[[#This Row],[last_purchase_date]],"yyyy")</f>
        <v>-</v>
      </c>
      <c r="H1453" s="2">
        <f ca="1">IFERROR(TODAY()-Table1[[#This Row],[signup_date]]," - ")</f>
        <v>1308</v>
      </c>
      <c r="I1453" s="2" t="str">
        <f ca="1">IFERROR(TODAY()-Table1[[#This Row],[last_purchase_date]]," - ")</f>
        <v xml:space="preserve"> - </v>
      </c>
      <c r="J1453" s="2">
        <f ca="1">IFERROR(1/Table1[[#This Row],[Days_Since_Last_Purchase]],0)</f>
        <v>0</v>
      </c>
      <c r="K1453" s="3" t="str">
        <f t="shared" si="44"/>
        <v>Has Purchased</v>
      </c>
      <c r="L1453">
        <v>0</v>
      </c>
      <c r="M1453">
        <v>0</v>
      </c>
      <c r="N1453">
        <v>0</v>
      </c>
      <c r="O1453">
        <v>0</v>
      </c>
      <c r="P1453" t="s">
        <v>87</v>
      </c>
      <c r="Q1453" t="s">
        <v>69</v>
      </c>
      <c r="R1453" t="s">
        <v>48</v>
      </c>
      <c r="S1453">
        <v>29</v>
      </c>
      <c r="T1453" t="s">
        <v>70</v>
      </c>
      <c r="U1453" t="s">
        <v>35</v>
      </c>
      <c r="V1453" t="s">
        <v>56</v>
      </c>
      <c r="W1453" t="s">
        <v>45</v>
      </c>
      <c r="X1453">
        <v>0</v>
      </c>
      <c r="Y1453">
        <v>0</v>
      </c>
      <c r="Z1453">
        <v>0</v>
      </c>
      <c r="AA1453">
        <v>0</v>
      </c>
      <c r="AB1453">
        <v>0</v>
      </c>
      <c r="AC1453" s="3">
        <v>45257</v>
      </c>
      <c r="AD1453" s="2" t="str">
        <f t="shared" si="45"/>
        <v>Contacted</v>
      </c>
      <c r="AE1453">
        <v>0</v>
      </c>
      <c r="AF1453" t="s">
        <v>38</v>
      </c>
      <c r="AG1453" t="b">
        <v>1</v>
      </c>
      <c r="AH1453" t="b">
        <v>0</v>
      </c>
      <c r="AI1453" t="str">
        <f ca="1">IF(OR(Table1[[#This Row],[is_active]]="FALSE",Table1[[#This Row],[Days_Since_Last_Purchase]]&gt;90),"Churned","Active")</f>
        <v>Churned</v>
      </c>
    </row>
    <row r="1454" spans="1:35" x14ac:dyDescent="0.25">
      <c r="A1454" t="s">
        <v>1517</v>
      </c>
      <c r="B1454" s="1">
        <v>45080</v>
      </c>
      <c r="C1454" t="str">
        <f>TEXT(Table1[[#This Row],[signup_date]],"yyyy")</f>
        <v>2023</v>
      </c>
      <c r="D1454" t="str">
        <f>TEXT(Table1[[#This Row],[signup_date]],"mmm")</f>
        <v>Jun</v>
      </c>
      <c r="E1454" s="3">
        <v>45494</v>
      </c>
      <c r="F1454" s="3">
        <v>45647</v>
      </c>
      <c r="G1454" s="3" t="str">
        <f>TEXT(Table1[[#This Row],[last_purchase_date]],"yyyy")</f>
        <v>2024</v>
      </c>
      <c r="H1454" s="2">
        <f ca="1">IFERROR(TODAY()-Table1[[#This Row],[signup_date]]," - ")</f>
        <v>900</v>
      </c>
      <c r="I1454" s="2">
        <f ca="1">IFERROR(TODAY()-Table1[[#This Row],[last_purchase_date]]," - ")</f>
        <v>333</v>
      </c>
      <c r="J1454" s="2">
        <f ca="1">IFERROR(1/Table1[[#This Row],[Days_Since_Last_Purchase]],0)</f>
        <v>3.003003003003003E-3</v>
      </c>
      <c r="K1454" s="3" t="str">
        <f t="shared" si="44"/>
        <v>Has Purchased</v>
      </c>
      <c r="L1454">
        <v>5</v>
      </c>
      <c r="M1454">
        <v>417.6</v>
      </c>
      <c r="N1454">
        <v>83.52</v>
      </c>
      <c r="O1454">
        <v>0</v>
      </c>
      <c r="P1454" t="s">
        <v>47</v>
      </c>
      <c r="Q1454" t="s">
        <v>104</v>
      </c>
      <c r="R1454" t="s">
        <v>42</v>
      </c>
      <c r="S1454">
        <v>31</v>
      </c>
      <c r="T1454" t="s">
        <v>34</v>
      </c>
      <c r="U1454" t="s">
        <v>90</v>
      </c>
      <c r="V1454" t="s">
        <v>44</v>
      </c>
      <c r="W1454" t="s">
        <v>51</v>
      </c>
      <c r="X1454">
        <v>0</v>
      </c>
      <c r="Y1454">
        <v>0</v>
      </c>
      <c r="Z1454">
        <v>0</v>
      </c>
      <c r="AA1454">
        <v>0</v>
      </c>
      <c r="AB1454">
        <v>3</v>
      </c>
      <c r="AC1454" s="3">
        <v>45649</v>
      </c>
      <c r="AD1454" s="2" t="str">
        <f t="shared" si="45"/>
        <v>Contacted</v>
      </c>
      <c r="AE1454">
        <v>0</v>
      </c>
      <c r="AF1454" t="s">
        <v>38</v>
      </c>
      <c r="AG1454" t="b">
        <v>0</v>
      </c>
      <c r="AH1454" t="b">
        <v>1</v>
      </c>
      <c r="AI1454" t="str">
        <f ca="1">IF(OR(Table1[[#This Row],[is_active]]="FALSE",Table1[[#This Row],[Days_Since_Last_Purchase]]&gt;90),"Churned","Active")</f>
        <v>Churned</v>
      </c>
    </row>
    <row r="1455" spans="1:35" x14ac:dyDescent="0.25">
      <c r="A1455" t="s">
        <v>1518</v>
      </c>
      <c r="B1455" s="1">
        <v>44153</v>
      </c>
      <c r="C1455" t="str">
        <f>TEXT(Table1[[#This Row],[signup_date]],"yyyy")</f>
        <v>2020</v>
      </c>
      <c r="D1455" t="str">
        <f>TEXT(Table1[[#This Row],[signup_date]],"mmm")</f>
        <v>Nov</v>
      </c>
      <c r="E1455" s="3">
        <v>45594</v>
      </c>
      <c r="F1455" s="3" t="s">
        <v>2542</v>
      </c>
      <c r="G1455" s="3" t="str">
        <f>TEXT(Table1[[#This Row],[last_purchase_date]],"yyyy")</f>
        <v>-</v>
      </c>
      <c r="H1455" s="2">
        <f ca="1">IFERROR(TODAY()-Table1[[#This Row],[signup_date]]," - ")</f>
        <v>1827</v>
      </c>
      <c r="I1455" s="2" t="str">
        <f ca="1">IFERROR(TODAY()-Table1[[#This Row],[last_purchase_date]]," - ")</f>
        <v xml:space="preserve"> - </v>
      </c>
      <c r="J1455" s="2">
        <f ca="1">IFERROR(1/Table1[[#This Row],[Days_Since_Last_Purchase]],0)</f>
        <v>0</v>
      </c>
      <c r="K1455" s="3" t="str">
        <f t="shared" si="44"/>
        <v>Has Purchased</v>
      </c>
      <c r="L1455">
        <v>0</v>
      </c>
      <c r="M1455">
        <v>0</v>
      </c>
      <c r="N1455">
        <v>0</v>
      </c>
      <c r="O1455">
        <v>0</v>
      </c>
      <c r="P1455" t="s">
        <v>40</v>
      </c>
      <c r="Q1455" t="s">
        <v>60</v>
      </c>
      <c r="R1455" t="s">
        <v>48</v>
      </c>
      <c r="S1455">
        <v>45</v>
      </c>
      <c r="T1455" t="s">
        <v>34</v>
      </c>
      <c r="U1455" t="s">
        <v>35</v>
      </c>
      <c r="V1455" t="s">
        <v>44</v>
      </c>
      <c r="W1455" t="s">
        <v>45</v>
      </c>
      <c r="X1455">
        <v>0</v>
      </c>
      <c r="Y1455">
        <v>1</v>
      </c>
      <c r="Z1455">
        <v>0</v>
      </c>
      <c r="AA1455">
        <v>0</v>
      </c>
      <c r="AB1455">
        <v>0</v>
      </c>
      <c r="AC1455" s="2" t="s">
        <v>2542</v>
      </c>
      <c r="AD1455" s="2" t="str">
        <f t="shared" si="45"/>
        <v>Never Contacted</v>
      </c>
      <c r="AE1455">
        <v>9</v>
      </c>
      <c r="AF1455" t="s">
        <v>38</v>
      </c>
      <c r="AG1455" t="b">
        <v>1</v>
      </c>
      <c r="AH1455" t="b">
        <v>0</v>
      </c>
      <c r="AI1455" t="str">
        <f ca="1">IF(OR(Table1[[#This Row],[is_active]]="FALSE",Table1[[#This Row],[Days_Since_Last_Purchase]]&gt;90),"Churned","Active")</f>
        <v>Churned</v>
      </c>
    </row>
    <row r="1456" spans="1:35" x14ac:dyDescent="0.25">
      <c r="A1456" t="s">
        <v>1519</v>
      </c>
      <c r="B1456" s="1">
        <v>44491</v>
      </c>
      <c r="C1456" t="str">
        <f>TEXT(Table1[[#This Row],[signup_date]],"yyyy")</f>
        <v>2021</v>
      </c>
      <c r="D1456" t="str">
        <f>TEXT(Table1[[#This Row],[signup_date]],"mmm")</f>
        <v>Oct</v>
      </c>
      <c r="E1456" s="3">
        <v>44650</v>
      </c>
      <c r="F1456" s="3">
        <v>45410</v>
      </c>
      <c r="G1456" s="3" t="str">
        <f>TEXT(Table1[[#This Row],[last_purchase_date]],"yyyy")</f>
        <v>2024</v>
      </c>
      <c r="H1456" s="2">
        <f ca="1">IFERROR(TODAY()-Table1[[#This Row],[signup_date]]," - ")</f>
        <v>1489</v>
      </c>
      <c r="I1456" s="2">
        <f ca="1">IFERROR(TODAY()-Table1[[#This Row],[last_purchase_date]]," - ")</f>
        <v>570</v>
      </c>
      <c r="J1456" s="2">
        <f ca="1">IFERROR(1/Table1[[#This Row],[Days_Since_Last_Purchase]],0)</f>
        <v>1.7543859649122807E-3</v>
      </c>
      <c r="K1456" s="3" t="str">
        <f t="shared" si="44"/>
        <v>Has Purchased</v>
      </c>
      <c r="L1456">
        <v>6</v>
      </c>
      <c r="M1456">
        <v>359.72</v>
      </c>
      <c r="N1456">
        <v>59.95</v>
      </c>
      <c r="O1456">
        <v>78.88</v>
      </c>
      <c r="P1456" t="s">
        <v>47</v>
      </c>
      <c r="Q1456" t="s">
        <v>95</v>
      </c>
      <c r="R1456" t="s">
        <v>48</v>
      </c>
      <c r="S1456">
        <v>17</v>
      </c>
      <c r="T1456" t="s">
        <v>49</v>
      </c>
      <c r="U1456" t="s">
        <v>82</v>
      </c>
      <c r="V1456" t="s">
        <v>63</v>
      </c>
      <c r="W1456" t="s">
        <v>100</v>
      </c>
      <c r="X1456">
        <v>0</v>
      </c>
      <c r="Y1456">
        <v>0</v>
      </c>
      <c r="Z1456">
        <v>1</v>
      </c>
      <c r="AA1456">
        <v>1</v>
      </c>
      <c r="AB1456">
        <v>1</v>
      </c>
      <c r="AC1456" s="3">
        <v>44846</v>
      </c>
      <c r="AD1456" s="2" t="str">
        <f t="shared" si="45"/>
        <v>Contacted</v>
      </c>
      <c r="AE1456">
        <v>5</v>
      </c>
      <c r="AF1456" t="s">
        <v>73</v>
      </c>
      <c r="AG1456" t="b">
        <v>1</v>
      </c>
      <c r="AH1456" t="b">
        <v>1</v>
      </c>
      <c r="AI1456" t="str">
        <f ca="1">IF(OR(Table1[[#This Row],[is_active]]="FALSE",Table1[[#This Row],[Days_Since_Last_Purchase]]&gt;90),"Churned","Active")</f>
        <v>Churned</v>
      </c>
    </row>
    <row r="1457" spans="1:35" x14ac:dyDescent="0.25">
      <c r="A1457" t="s">
        <v>1520</v>
      </c>
      <c r="B1457" s="1">
        <v>45204</v>
      </c>
      <c r="C1457" t="str">
        <f>TEXT(Table1[[#This Row],[signup_date]],"yyyy")</f>
        <v>2023</v>
      </c>
      <c r="D1457" t="str">
        <f>TEXT(Table1[[#This Row],[signup_date]],"mmm")</f>
        <v>Oct</v>
      </c>
      <c r="E1457" s="3">
        <v>45738</v>
      </c>
      <c r="F1457" s="3">
        <v>45872</v>
      </c>
      <c r="G1457" s="3" t="str">
        <f>TEXT(Table1[[#This Row],[last_purchase_date]],"yyyy")</f>
        <v>2025</v>
      </c>
      <c r="H1457" s="2">
        <f ca="1">IFERROR(TODAY()-Table1[[#This Row],[signup_date]]," - ")</f>
        <v>776</v>
      </c>
      <c r="I1457" s="2">
        <f ca="1">IFERROR(TODAY()-Table1[[#This Row],[last_purchase_date]]," - ")</f>
        <v>108</v>
      </c>
      <c r="J1457" s="2">
        <f ca="1">IFERROR(1/Table1[[#This Row],[Days_Since_Last_Purchase]],0)</f>
        <v>9.2592592592592587E-3</v>
      </c>
      <c r="K1457" s="3" t="str">
        <f t="shared" si="44"/>
        <v>Has Purchased</v>
      </c>
      <c r="L1457">
        <v>3</v>
      </c>
      <c r="M1457">
        <v>235.78</v>
      </c>
      <c r="N1457">
        <v>78.59</v>
      </c>
      <c r="O1457">
        <v>35.880000000000003</v>
      </c>
      <c r="P1457" t="s">
        <v>65</v>
      </c>
      <c r="Q1457" t="s">
        <v>62</v>
      </c>
      <c r="R1457" t="s">
        <v>33</v>
      </c>
      <c r="S1457">
        <v>37</v>
      </c>
      <c r="T1457" t="s">
        <v>34</v>
      </c>
      <c r="U1457" t="s">
        <v>82</v>
      </c>
      <c r="V1457" t="s">
        <v>56</v>
      </c>
      <c r="W1457" t="s">
        <v>36</v>
      </c>
      <c r="X1457">
        <v>0</v>
      </c>
      <c r="Y1457">
        <v>0</v>
      </c>
      <c r="Z1457">
        <v>1</v>
      </c>
      <c r="AA1457">
        <v>0</v>
      </c>
      <c r="AB1457">
        <v>0</v>
      </c>
      <c r="AC1457" s="2" t="s">
        <v>2542</v>
      </c>
      <c r="AD1457" s="2" t="str">
        <f t="shared" si="45"/>
        <v>Never Contacted</v>
      </c>
      <c r="AE1457">
        <v>0</v>
      </c>
      <c r="AF1457" t="s">
        <v>73</v>
      </c>
      <c r="AG1457" t="b">
        <v>1</v>
      </c>
      <c r="AH1457" t="b">
        <v>1</v>
      </c>
      <c r="AI1457" t="str">
        <f ca="1">IF(OR(Table1[[#This Row],[is_active]]="FALSE",Table1[[#This Row],[Days_Since_Last_Purchase]]&gt;90),"Churned","Active")</f>
        <v>Churned</v>
      </c>
    </row>
    <row r="1458" spans="1:35" x14ac:dyDescent="0.25">
      <c r="A1458" t="s">
        <v>1521</v>
      </c>
      <c r="B1458" s="1">
        <v>44190</v>
      </c>
      <c r="C1458" t="str">
        <f>TEXT(Table1[[#This Row],[signup_date]],"yyyy")</f>
        <v>2020</v>
      </c>
      <c r="D1458" t="str">
        <f>TEXT(Table1[[#This Row],[signup_date]],"mmm")</f>
        <v>Dec</v>
      </c>
      <c r="E1458" s="3">
        <v>45722</v>
      </c>
      <c r="F1458" s="3">
        <v>45934</v>
      </c>
      <c r="G1458" s="3" t="str">
        <f>TEXT(Table1[[#This Row],[last_purchase_date]],"yyyy")</f>
        <v>2025</v>
      </c>
      <c r="H1458" s="2">
        <f ca="1">IFERROR(TODAY()-Table1[[#This Row],[signup_date]]," - ")</f>
        <v>1790</v>
      </c>
      <c r="I1458" s="2">
        <f ca="1">IFERROR(TODAY()-Table1[[#This Row],[last_purchase_date]]," - ")</f>
        <v>46</v>
      </c>
      <c r="J1458" s="2">
        <f ca="1">IFERROR(1/Table1[[#This Row],[Days_Since_Last_Purchase]],0)</f>
        <v>2.1739130434782608E-2</v>
      </c>
      <c r="K1458" s="3" t="str">
        <f t="shared" si="44"/>
        <v>Has Purchased</v>
      </c>
      <c r="L1458">
        <v>2</v>
      </c>
      <c r="M1458">
        <v>123.28</v>
      </c>
      <c r="N1458">
        <v>61.64</v>
      </c>
      <c r="O1458">
        <v>10.18</v>
      </c>
      <c r="P1458" t="s">
        <v>59</v>
      </c>
      <c r="Q1458" t="s">
        <v>62</v>
      </c>
      <c r="R1458" t="s">
        <v>48</v>
      </c>
      <c r="S1458">
        <v>27</v>
      </c>
      <c r="T1458" t="s">
        <v>70</v>
      </c>
      <c r="U1458" t="s">
        <v>82</v>
      </c>
      <c r="V1458" t="s">
        <v>35</v>
      </c>
      <c r="W1458" t="s">
        <v>72</v>
      </c>
      <c r="X1458">
        <v>0</v>
      </c>
      <c r="Y1458">
        <v>0</v>
      </c>
      <c r="Z1458">
        <v>0</v>
      </c>
      <c r="AA1458">
        <v>0</v>
      </c>
      <c r="AB1458">
        <v>2</v>
      </c>
      <c r="AC1458" s="3">
        <v>45282</v>
      </c>
      <c r="AD1458" s="2" t="str">
        <f t="shared" si="45"/>
        <v>Contacted</v>
      </c>
      <c r="AE1458">
        <v>9</v>
      </c>
      <c r="AF1458" t="s">
        <v>52</v>
      </c>
      <c r="AG1458" t="b">
        <v>0</v>
      </c>
      <c r="AH1458" t="b">
        <v>0</v>
      </c>
      <c r="AI1458" t="str">
        <f ca="1">IF(OR(Table1[[#This Row],[is_active]]="FALSE",Table1[[#This Row],[Days_Since_Last_Purchase]]&gt;90),"Churned","Active")</f>
        <v>Active</v>
      </c>
    </row>
    <row r="1459" spans="1:35" x14ac:dyDescent="0.25">
      <c r="A1459" t="s">
        <v>1522</v>
      </c>
      <c r="B1459" s="1">
        <v>45218</v>
      </c>
      <c r="C1459" t="str">
        <f>TEXT(Table1[[#This Row],[signup_date]],"yyyy")</f>
        <v>2023</v>
      </c>
      <c r="D1459" t="str">
        <f>TEXT(Table1[[#This Row],[signup_date]],"mmm")</f>
        <v>Oct</v>
      </c>
      <c r="E1459" s="3">
        <v>45828</v>
      </c>
      <c r="F1459" s="3">
        <v>45845</v>
      </c>
      <c r="G1459" s="3" t="str">
        <f>TEXT(Table1[[#This Row],[last_purchase_date]],"yyyy")</f>
        <v>2025</v>
      </c>
      <c r="H1459" s="2">
        <f ca="1">IFERROR(TODAY()-Table1[[#This Row],[signup_date]]," - ")</f>
        <v>762</v>
      </c>
      <c r="I1459" s="2">
        <f ca="1">IFERROR(TODAY()-Table1[[#This Row],[last_purchase_date]]," - ")</f>
        <v>135</v>
      </c>
      <c r="J1459" s="2">
        <f ca="1">IFERROR(1/Table1[[#This Row],[Days_Since_Last_Purchase]],0)</f>
        <v>7.4074074074074077E-3</v>
      </c>
      <c r="K1459" s="3" t="str">
        <f t="shared" si="44"/>
        <v>Has Purchased</v>
      </c>
      <c r="L1459">
        <v>6</v>
      </c>
      <c r="M1459">
        <v>123.98</v>
      </c>
      <c r="N1459">
        <v>20.66</v>
      </c>
      <c r="O1459">
        <v>38.28</v>
      </c>
      <c r="P1459" t="s">
        <v>47</v>
      </c>
      <c r="Q1459" t="s">
        <v>54</v>
      </c>
      <c r="R1459" t="s">
        <v>48</v>
      </c>
      <c r="S1459">
        <v>40</v>
      </c>
      <c r="T1459" t="s">
        <v>34</v>
      </c>
      <c r="U1459" t="s">
        <v>43</v>
      </c>
      <c r="V1459" t="s">
        <v>63</v>
      </c>
      <c r="W1459" t="s">
        <v>100</v>
      </c>
      <c r="X1459">
        <v>0</v>
      </c>
      <c r="Y1459">
        <v>1</v>
      </c>
      <c r="Z1459">
        <v>0</v>
      </c>
      <c r="AA1459">
        <v>0</v>
      </c>
      <c r="AB1459">
        <v>0</v>
      </c>
      <c r="AC1459" s="3">
        <v>45487</v>
      </c>
      <c r="AD1459" s="2" t="str">
        <f t="shared" si="45"/>
        <v>Contacted</v>
      </c>
      <c r="AE1459">
        <v>0</v>
      </c>
      <c r="AF1459" t="s">
        <v>52</v>
      </c>
      <c r="AG1459" t="b">
        <v>1</v>
      </c>
      <c r="AH1459" t="b">
        <v>1</v>
      </c>
      <c r="AI1459" t="str">
        <f ca="1">IF(OR(Table1[[#This Row],[is_active]]="FALSE",Table1[[#This Row],[Days_Since_Last_Purchase]]&gt;90),"Churned","Active")</f>
        <v>Churned</v>
      </c>
    </row>
    <row r="1460" spans="1:35" x14ac:dyDescent="0.25">
      <c r="A1460" t="s">
        <v>1523</v>
      </c>
      <c r="B1460" s="1">
        <v>45222</v>
      </c>
      <c r="C1460" t="str">
        <f>TEXT(Table1[[#This Row],[signup_date]],"yyyy")</f>
        <v>2023</v>
      </c>
      <c r="D1460" t="str">
        <f>TEXT(Table1[[#This Row],[signup_date]],"mmm")</f>
        <v>Oct</v>
      </c>
      <c r="E1460" s="3" t="s">
        <v>2542</v>
      </c>
      <c r="F1460" s="3" t="s">
        <v>2542</v>
      </c>
      <c r="G1460" s="3" t="str">
        <f>TEXT(Table1[[#This Row],[last_purchase_date]],"yyyy")</f>
        <v>-</v>
      </c>
      <c r="H1460" s="2">
        <f ca="1">IFERROR(TODAY()-Table1[[#This Row],[signup_date]]," - ")</f>
        <v>758</v>
      </c>
      <c r="I1460" s="2" t="str">
        <f ca="1">IFERROR(TODAY()-Table1[[#This Row],[last_purchase_date]]," - ")</f>
        <v xml:space="preserve"> - </v>
      </c>
      <c r="J1460" s="2">
        <f ca="1">IFERROR(1/Table1[[#This Row],[Days_Since_Last_Purchase]],0)</f>
        <v>0</v>
      </c>
      <c r="K1460" s="3" t="str">
        <f t="shared" si="44"/>
        <v>Never Purchase</v>
      </c>
      <c r="L1460">
        <v>0</v>
      </c>
      <c r="M1460">
        <v>0</v>
      </c>
      <c r="N1460">
        <v>0</v>
      </c>
      <c r="O1460">
        <v>0</v>
      </c>
      <c r="P1460" t="s">
        <v>65</v>
      </c>
      <c r="Q1460" t="s">
        <v>32</v>
      </c>
      <c r="R1460" t="s">
        <v>42</v>
      </c>
      <c r="S1460">
        <v>27</v>
      </c>
      <c r="T1460" t="s">
        <v>70</v>
      </c>
      <c r="U1460" t="s">
        <v>35</v>
      </c>
      <c r="V1460" t="s">
        <v>63</v>
      </c>
      <c r="W1460" t="s">
        <v>96</v>
      </c>
      <c r="X1460">
        <v>1</v>
      </c>
      <c r="Y1460">
        <v>0</v>
      </c>
      <c r="Z1460">
        <v>0</v>
      </c>
      <c r="AA1460">
        <v>0</v>
      </c>
      <c r="AB1460">
        <v>0</v>
      </c>
      <c r="AC1460" s="2" t="s">
        <v>2542</v>
      </c>
      <c r="AD1460" s="2" t="str">
        <f t="shared" si="45"/>
        <v>Never Contacted</v>
      </c>
      <c r="AE1460">
        <v>0</v>
      </c>
      <c r="AF1460" t="s">
        <v>38</v>
      </c>
      <c r="AG1460" t="b">
        <v>1</v>
      </c>
      <c r="AH1460" t="b">
        <v>1</v>
      </c>
      <c r="AI1460" t="str">
        <f ca="1">IF(OR(Table1[[#This Row],[is_active]]="FALSE",Table1[[#This Row],[Days_Since_Last_Purchase]]&gt;90),"Churned","Active")</f>
        <v>Churned</v>
      </c>
    </row>
    <row r="1461" spans="1:35" x14ac:dyDescent="0.25">
      <c r="A1461" t="s">
        <v>1524</v>
      </c>
      <c r="B1461" s="1">
        <v>45018</v>
      </c>
      <c r="C1461" t="str">
        <f>TEXT(Table1[[#This Row],[signup_date]],"yyyy")</f>
        <v>2023</v>
      </c>
      <c r="D1461" t="str">
        <f>TEXT(Table1[[#This Row],[signup_date]],"mmm")</f>
        <v>Apr</v>
      </c>
      <c r="E1461" s="3">
        <v>45297</v>
      </c>
      <c r="F1461" s="3">
        <v>45501</v>
      </c>
      <c r="G1461" s="3" t="str">
        <f>TEXT(Table1[[#This Row],[last_purchase_date]],"yyyy")</f>
        <v>2024</v>
      </c>
      <c r="H1461" s="2">
        <f ca="1">IFERROR(TODAY()-Table1[[#This Row],[signup_date]]," - ")</f>
        <v>962</v>
      </c>
      <c r="I1461" s="2">
        <f ca="1">IFERROR(TODAY()-Table1[[#This Row],[last_purchase_date]]," - ")</f>
        <v>479</v>
      </c>
      <c r="J1461" s="2">
        <f ca="1">IFERROR(1/Table1[[#This Row],[Days_Since_Last_Purchase]],0)</f>
        <v>2.0876826722338203E-3</v>
      </c>
      <c r="K1461" s="3" t="str">
        <f t="shared" si="44"/>
        <v>Has Purchased</v>
      </c>
      <c r="L1461">
        <v>5</v>
      </c>
      <c r="M1461">
        <v>345.96</v>
      </c>
      <c r="N1461">
        <v>69.19</v>
      </c>
      <c r="O1461">
        <v>110.27</v>
      </c>
      <c r="P1461" t="s">
        <v>47</v>
      </c>
      <c r="Q1461" t="s">
        <v>95</v>
      </c>
      <c r="R1461" t="s">
        <v>48</v>
      </c>
      <c r="S1461">
        <v>40</v>
      </c>
      <c r="T1461" t="s">
        <v>34</v>
      </c>
      <c r="U1461" t="s">
        <v>35</v>
      </c>
      <c r="V1461" t="s">
        <v>56</v>
      </c>
      <c r="W1461" t="s">
        <v>57</v>
      </c>
      <c r="X1461">
        <v>0</v>
      </c>
      <c r="Y1461">
        <v>0</v>
      </c>
      <c r="Z1461">
        <v>0</v>
      </c>
      <c r="AA1461">
        <v>0</v>
      </c>
      <c r="AB1461">
        <v>3</v>
      </c>
      <c r="AC1461" s="3">
        <v>45675</v>
      </c>
      <c r="AD1461" s="2" t="str">
        <f t="shared" si="45"/>
        <v>Contacted</v>
      </c>
      <c r="AE1461">
        <v>0</v>
      </c>
      <c r="AF1461" t="s">
        <v>73</v>
      </c>
      <c r="AG1461" t="b">
        <v>1</v>
      </c>
      <c r="AH1461" t="b">
        <v>0</v>
      </c>
      <c r="AI1461" t="str">
        <f ca="1">IF(OR(Table1[[#This Row],[is_active]]="FALSE",Table1[[#This Row],[Days_Since_Last_Purchase]]&gt;90),"Churned","Active")</f>
        <v>Churned</v>
      </c>
    </row>
    <row r="1462" spans="1:35" x14ac:dyDescent="0.25">
      <c r="A1462" t="s">
        <v>1525</v>
      </c>
      <c r="B1462" s="1">
        <v>44269</v>
      </c>
      <c r="C1462" t="str">
        <f>TEXT(Table1[[#This Row],[signup_date]],"yyyy")</f>
        <v>2021</v>
      </c>
      <c r="D1462" t="str">
        <f>TEXT(Table1[[#This Row],[signup_date]],"mmm")</f>
        <v>Mar</v>
      </c>
      <c r="E1462" s="3">
        <v>44891</v>
      </c>
      <c r="F1462" s="3">
        <v>45050</v>
      </c>
      <c r="G1462" s="3" t="str">
        <f>TEXT(Table1[[#This Row],[last_purchase_date]],"yyyy")</f>
        <v>2023</v>
      </c>
      <c r="H1462" s="2">
        <f ca="1">IFERROR(TODAY()-Table1[[#This Row],[signup_date]]," - ")</f>
        <v>1711</v>
      </c>
      <c r="I1462" s="2">
        <f ca="1">IFERROR(TODAY()-Table1[[#This Row],[last_purchase_date]]," - ")</f>
        <v>930</v>
      </c>
      <c r="J1462" s="2">
        <f ca="1">IFERROR(1/Table1[[#This Row],[Days_Since_Last_Purchase]],0)</f>
        <v>1.0752688172043011E-3</v>
      </c>
      <c r="K1462" s="3" t="str">
        <f t="shared" si="44"/>
        <v>Has Purchased</v>
      </c>
      <c r="L1462">
        <v>3</v>
      </c>
      <c r="M1462">
        <v>14.49</v>
      </c>
      <c r="N1462">
        <v>4.83</v>
      </c>
      <c r="O1462">
        <v>7.48</v>
      </c>
      <c r="P1462" t="s">
        <v>47</v>
      </c>
      <c r="Q1462" t="s">
        <v>88</v>
      </c>
      <c r="R1462" t="s">
        <v>42</v>
      </c>
      <c r="S1462">
        <v>40</v>
      </c>
      <c r="T1462" t="s">
        <v>34</v>
      </c>
      <c r="U1462" t="s">
        <v>82</v>
      </c>
      <c r="V1462" t="s">
        <v>67</v>
      </c>
      <c r="W1462" t="s">
        <v>85</v>
      </c>
      <c r="X1462">
        <v>2</v>
      </c>
      <c r="Y1462">
        <v>0</v>
      </c>
      <c r="Z1462">
        <v>1</v>
      </c>
      <c r="AA1462">
        <v>0</v>
      </c>
      <c r="AB1462">
        <v>2</v>
      </c>
      <c r="AC1462" s="3">
        <v>44635</v>
      </c>
      <c r="AD1462" s="2" t="str">
        <f t="shared" si="45"/>
        <v>Contacted</v>
      </c>
      <c r="AE1462">
        <v>0</v>
      </c>
      <c r="AF1462" t="s">
        <v>38</v>
      </c>
      <c r="AG1462" t="b">
        <v>1</v>
      </c>
      <c r="AH1462" t="b">
        <v>0</v>
      </c>
      <c r="AI1462" t="str">
        <f ca="1">IF(OR(Table1[[#This Row],[is_active]]="FALSE",Table1[[#This Row],[Days_Since_Last_Purchase]]&gt;90),"Churned","Active")</f>
        <v>Churned</v>
      </c>
    </row>
    <row r="1463" spans="1:35" x14ac:dyDescent="0.25">
      <c r="A1463" t="s">
        <v>1526</v>
      </c>
      <c r="B1463" s="1">
        <v>44321</v>
      </c>
      <c r="C1463" t="str">
        <f>TEXT(Table1[[#This Row],[signup_date]],"yyyy")</f>
        <v>2021</v>
      </c>
      <c r="D1463" t="str">
        <f>TEXT(Table1[[#This Row],[signup_date]],"mmm")</f>
        <v>May</v>
      </c>
      <c r="E1463" s="3">
        <v>45852</v>
      </c>
      <c r="F1463" s="3">
        <v>45925</v>
      </c>
      <c r="G1463" s="3" t="str">
        <f>TEXT(Table1[[#This Row],[last_purchase_date]],"yyyy")</f>
        <v>2025</v>
      </c>
      <c r="H1463" s="2">
        <f ca="1">IFERROR(TODAY()-Table1[[#This Row],[signup_date]]," - ")</f>
        <v>1659</v>
      </c>
      <c r="I1463" s="2">
        <f ca="1">IFERROR(TODAY()-Table1[[#This Row],[last_purchase_date]]," - ")</f>
        <v>55</v>
      </c>
      <c r="J1463" s="2">
        <f ca="1">IFERROR(1/Table1[[#This Row],[Days_Since_Last_Purchase]],0)</f>
        <v>1.8181818181818181E-2</v>
      </c>
      <c r="K1463" s="3" t="str">
        <f t="shared" si="44"/>
        <v>Has Purchased</v>
      </c>
      <c r="L1463">
        <v>1</v>
      </c>
      <c r="M1463">
        <v>26.56</v>
      </c>
      <c r="N1463">
        <v>26.56</v>
      </c>
      <c r="O1463">
        <v>63.63</v>
      </c>
      <c r="P1463" t="s">
        <v>40</v>
      </c>
      <c r="Q1463" t="s">
        <v>41</v>
      </c>
      <c r="R1463" t="s">
        <v>48</v>
      </c>
      <c r="S1463">
        <v>23</v>
      </c>
      <c r="T1463" t="s">
        <v>70</v>
      </c>
      <c r="U1463" t="s">
        <v>90</v>
      </c>
      <c r="V1463" t="s">
        <v>35</v>
      </c>
      <c r="W1463" t="s">
        <v>96</v>
      </c>
      <c r="X1463">
        <v>0</v>
      </c>
      <c r="Y1463">
        <v>0</v>
      </c>
      <c r="Z1463">
        <v>0</v>
      </c>
      <c r="AA1463">
        <v>0</v>
      </c>
      <c r="AB1463">
        <v>0</v>
      </c>
      <c r="AC1463" s="3">
        <v>45482</v>
      </c>
      <c r="AD1463" s="2" t="str">
        <f t="shared" si="45"/>
        <v>Contacted</v>
      </c>
      <c r="AE1463">
        <v>6</v>
      </c>
      <c r="AF1463" t="s">
        <v>73</v>
      </c>
      <c r="AG1463" t="b">
        <v>1</v>
      </c>
      <c r="AH1463" t="b">
        <v>1</v>
      </c>
      <c r="AI1463" t="str">
        <f ca="1">IF(OR(Table1[[#This Row],[is_active]]="FALSE",Table1[[#This Row],[Days_Since_Last_Purchase]]&gt;90),"Churned","Active")</f>
        <v>Active</v>
      </c>
    </row>
    <row r="1464" spans="1:35" x14ac:dyDescent="0.25">
      <c r="A1464" t="s">
        <v>1527</v>
      </c>
      <c r="B1464" s="1">
        <v>43950</v>
      </c>
      <c r="C1464" t="str">
        <f>TEXT(Table1[[#This Row],[signup_date]],"yyyy")</f>
        <v>2020</v>
      </c>
      <c r="D1464" t="str">
        <f>TEXT(Table1[[#This Row],[signup_date]],"mmm")</f>
        <v>Apr</v>
      </c>
      <c r="E1464" s="3">
        <v>45359</v>
      </c>
      <c r="F1464" s="3">
        <v>45730</v>
      </c>
      <c r="G1464" s="3" t="str">
        <f>TEXT(Table1[[#This Row],[last_purchase_date]],"yyyy")</f>
        <v>2025</v>
      </c>
      <c r="H1464" s="2">
        <f ca="1">IFERROR(TODAY()-Table1[[#This Row],[signup_date]]," - ")</f>
        <v>2030</v>
      </c>
      <c r="I1464" s="2">
        <f ca="1">IFERROR(TODAY()-Table1[[#This Row],[last_purchase_date]]," - ")</f>
        <v>250</v>
      </c>
      <c r="J1464" s="2">
        <f ca="1">IFERROR(1/Table1[[#This Row],[Days_Since_Last_Purchase]],0)</f>
        <v>4.0000000000000001E-3</v>
      </c>
      <c r="K1464" s="3" t="str">
        <f t="shared" si="44"/>
        <v>Has Purchased</v>
      </c>
      <c r="L1464">
        <v>2</v>
      </c>
      <c r="M1464">
        <v>79.599999999999994</v>
      </c>
      <c r="N1464">
        <v>39.799999999999997</v>
      </c>
      <c r="O1464">
        <v>36.4</v>
      </c>
      <c r="P1464" t="s">
        <v>40</v>
      </c>
      <c r="Q1464" t="s">
        <v>95</v>
      </c>
      <c r="R1464" t="s">
        <v>42</v>
      </c>
      <c r="S1464">
        <v>40</v>
      </c>
      <c r="T1464" t="s">
        <v>34</v>
      </c>
      <c r="U1464" t="s">
        <v>43</v>
      </c>
      <c r="V1464" t="s">
        <v>63</v>
      </c>
      <c r="W1464" t="s">
        <v>85</v>
      </c>
      <c r="X1464">
        <v>1</v>
      </c>
      <c r="Y1464">
        <v>0</v>
      </c>
      <c r="Z1464">
        <v>0</v>
      </c>
      <c r="AA1464">
        <v>0</v>
      </c>
      <c r="AB1464">
        <v>0</v>
      </c>
      <c r="AC1464" s="3">
        <v>45815</v>
      </c>
      <c r="AD1464" s="2" t="str">
        <f t="shared" si="45"/>
        <v>Contacted</v>
      </c>
      <c r="AE1464">
        <v>0</v>
      </c>
      <c r="AF1464" t="s">
        <v>73</v>
      </c>
      <c r="AG1464" t="b">
        <v>1</v>
      </c>
      <c r="AH1464" t="b">
        <v>0</v>
      </c>
      <c r="AI1464" t="str">
        <f ca="1">IF(OR(Table1[[#This Row],[is_active]]="FALSE",Table1[[#This Row],[Days_Since_Last_Purchase]]&gt;90),"Churned","Active")</f>
        <v>Churned</v>
      </c>
    </row>
    <row r="1465" spans="1:35" x14ac:dyDescent="0.25">
      <c r="A1465" t="s">
        <v>1528</v>
      </c>
      <c r="B1465" s="1">
        <v>44265</v>
      </c>
      <c r="C1465" t="str">
        <f>TEXT(Table1[[#This Row],[signup_date]],"yyyy")</f>
        <v>2021</v>
      </c>
      <c r="D1465" t="str">
        <f>TEXT(Table1[[#This Row],[signup_date]],"mmm")</f>
        <v>Mar</v>
      </c>
      <c r="E1465" s="3">
        <v>44942</v>
      </c>
      <c r="F1465" s="3">
        <v>45810</v>
      </c>
      <c r="G1465" s="3" t="str">
        <f>TEXT(Table1[[#This Row],[last_purchase_date]],"yyyy")</f>
        <v>2025</v>
      </c>
      <c r="H1465" s="2">
        <f ca="1">IFERROR(TODAY()-Table1[[#This Row],[signup_date]]," - ")</f>
        <v>1715</v>
      </c>
      <c r="I1465" s="2">
        <f ca="1">IFERROR(TODAY()-Table1[[#This Row],[last_purchase_date]]," - ")</f>
        <v>170</v>
      </c>
      <c r="J1465" s="2">
        <f ca="1">IFERROR(1/Table1[[#This Row],[Days_Since_Last_Purchase]],0)</f>
        <v>5.8823529411764705E-3</v>
      </c>
      <c r="K1465" s="3" t="str">
        <f t="shared" si="44"/>
        <v>Has Purchased</v>
      </c>
      <c r="L1465">
        <v>6</v>
      </c>
      <c r="M1465">
        <v>453.44</v>
      </c>
      <c r="N1465">
        <v>75.569999999999993</v>
      </c>
      <c r="O1465">
        <v>0</v>
      </c>
      <c r="P1465" t="s">
        <v>59</v>
      </c>
      <c r="Q1465" t="s">
        <v>88</v>
      </c>
      <c r="R1465" t="s">
        <v>33</v>
      </c>
      <c r="S1465">
        <v>20</v>
      </c>
      <c r="T1465" t="s">
        <v>70</v>
      </c>
      <c r="U1465" t="s">
        <v>82</v>
      </c>
      <c r="V1465" t="s">
        <v>67</v>
      </c>
      <c r="W1465" t="s">
        <v>100</v>
      </c>
      <c r="X1465">
        <v>0</v>
      </c>
      <c r="Y1465">
        <v>0</v>
      </c>
      <c r="Z1465">
        <v>1</v>
      </c>
      <c r="AA1465">
        <v>0</v>
      </c>
      <c r="AB1465">
        <v>3</v>
      </c>
      <c r="AC1465" s="3">
        <v>44851</v>
      </c>
      <c r="AD1465" s="2" t="str">
        <f t="shared" si="45"/>
        <v>Contacted</v>
      </c>
      <c r="AE1465">
        <v>0</v>
      </c>
      <c r="AF1465" t="s">
        <v>38</v>
      </c>
      <c r="AG1465" t="b">
        <v>0</v>
      </c>
      <c r="AH1465" t="b">
        <v>0</v>
      </c>
      <c r="AI1465" t="str">
        <f ca="1">IF(OR(Table1[[#This Row],[is_active]]="FALSE",Table1[[#This Row],[Days_Since_Last_Purchase]]&gt;90),"Churned","Active")</f>
        <v>Churned</v>
      </c>
    </row>
    <row r="1466" spans="1:35" x14ac:dyDescent="0.25">
      <c r="A1466" t="s">
        <v>1529</v>
      </c>
      <c r="B1466" s="1">
        <v>44546</v>
      </c>
      <c r="C1466" t="str">
        <f>TEXT(Table1[[#This Row],[signup_date]],"yyyy")</f>
        <v>2021</v>
      </c>
      <c r="D1466" t="str">
        <f>TEXT(Table1[[#This Row],[signup_date]],"mmm")</f>
        <v>Dec</v>
      </c>
      <c r="E1466" s="3">
        <v>44913</v>
      </c>
      <c r="F1466" s="3">
        <v>45831</v>
      </c>
      <c r="G1466" s="3" t="str">
        <f>TEXT(Table1[[#This Row],[last_purchase_date]],"yyyy")</f>
        <v>2025</v>
      </c>
      <c r="H1466" s="2">
        <f ca="1">IFERROR(TODAY()-Table1[[#This Row],[signup_date]]," - ")</f>
        <v>1434</v>
      </c>
      <c r="I1466" s="2">
        <f ca="1">IFERROR(TODAY()-Table1[[#This Row],[last_purchase_date]]," - ")</f>
        <v>149</v>
      </c>
      <c r="J1466" s="2">
        <f ca="1">IFERROR(1/Table1[[#This Row],[Days_Since_Last_Purchase]],0)</f>
        <v>6.7114093959731542E-3</v>
      </c>
      <c r="K1466" s="3" t="str">
        <f t="shared" si="44"/>
        <v>Has Purchased</v>
      </c>
      <c r="L1466">
        <v>3</v>
      </c>
      <c r="M1466">
        <v>95.26</v>
      </c>
      <c r="N1466">
        <v>31.75</v>
      </c>
      <c r="O1466">
        <v>48.8</v>
      </c>
      <c r="P1466" t="s">
        <v>47</v>
      </c>
      <c r="Q1466" t="s">
        <v>88</v>
      </c>
      <c r="R1466" t="s">
        <v>48</v>
      </c>
      <c r="S1466">
        <v>28</v>
      </c>
      <c r="T1466" t="s">
        <v>70</v>
      </c>
      <c r="U1466" t="s">
        <v>66</v>
      </c>
      <c r="V1466" t="s">
        <v>35</v>
      </c>
      <c r="W1466" t="s">
        <v>51</v>
      </c>
      <c r="X1466">
        <v>1</v>
      </c>
      <c r="Y1466">
        <v>0</v>
      </c>
      <c r="Z1466">
        <v>1</v>
      </c>
      <c r="AA1466">
        <v>0</v>
      </c>
      <c r="AB1466">
        <v>1</v>
      </c>
      <c r="AC1466" s="2" t="s">
        <v>2542</v>
      </c>
      <c r="AD1466" s="2" t="str">
        <f t="shared" si="45"/>
        <v>Never Contacted</v>
      </c>
      <c r="AE1466">
        <v>5</v>
      </c>
      <c r="AF1466" t="s">
        <v>73</v>
      </c>
      <c r="AG1466" t="b">
        <v>1</v>
      </c>
      <c r="AH1466" t="b">
        <v>0</v>
      </c>
      <c r="AI1466" t="str">
        <f ca="1">IF(OR(Table1[[#This Row],[is_active]]="FALSE",Table1[[#This Row],[Days_Since_Last_Purchase]]&gt;90),"Churned","Active")</f>
        <v>Churned</v>
      </c>
    </row>
    <row r="1467" spans="1:35" x14ac:dyDescent="0.25">
      <c r="A1467" t="s">
        <v>1530</v>
      </c>
      <c r="B1467" s="1">
        <v>45032</v>
      </c>
      <c r="C1467" t="str">
        <f>TEXT(Table1[[#This Row],[signup_date]],"yyyy")</f>
        <v>2023</v>
      </c>
      <c r="D1467" t="str">
        <f>TEXT(Table1[[#This Row],[signup_date]],"mmm")</f>
        <v>Apr</v>
      </c>
      <c r="E1467" s="3">
        <v>45671</v>
      </c>
      <c r="F1467" s="3">
        <v>45698</v>
      </c>
      <c r="G1467" s="3" t="str">
        <f>TEXT(Table1[[#This Row],[last_purchase_date]],"yyyy")</f>
        <v>2025</v>
      </c>
      <c r="H1467" s="2">
        <f ca="1">IFERROR(TODAY()-Table1[[#This Row],[signup_date]]," - ")</f>
        <v>948</v>
      </c>
      <c r="I1467" s="2">
        <f ca="1">IFERROR(TODAY()-Table1[[#This Row],[last_purchase_date]]," - ")</f>
        <v>282</v>
      </c>
      <c r="J1467" s="2">
        <f ca="1">IFERROR(1/Table1[[#This Row],[Days_Since_Last_Purchase]],0)</f>
        <v>3.5460992907801418E-3</v>
      </c>
      <c r="K1467" s="3" t="str">
        <f t="shared" si="44"/>
        <v>Has Purchased</v>
      </c>
      <c r="L1467">
        <v>6</v>
      </c>
      <c r="M1467">
        <v>363.39</v>
      </c>
      <c r="N1467">
        <v>60.57</v>
      </c>
      <c r="O1467">
        <v>41.41</v>
      </c>
      <c r="P1467" t="s">
        <v>87</v>
      </c>
      <c r="Q1467" t="s">
        <v>88</v>
      </c>
      <c r="R1467" t="s">
        <v>48</v>
      </c>
      <c r="S1467">
        <v>40</v>
      </c>
      <c r="T1467" t="s">
        <v>34</v>
      </c>
      <c r="U1467" t="s">
        <v>35</v>
      </c>
      <c r="V1467" t="s">
        <v>44</v>
      </c>
      <c r="W1467" t="s">
        <v>45</v>
      </c>
      <c r="X1467">
        <v>0</v>
      </c>
      <c r="Y1467">
        <v>0</v>
      </c>
      <c r="Z1467">
        <v>0</v>
      </c>
      <c r="AA1467">
        <v>0</v>
      </c>
      <c r="AB1467">
        <v>1</v>
      </c>
      <c r="AC1467" s="3">
        <v>45256</v>
      </c>
      <c r="AD1467" s="2" t="str">
        <f t="shared" si="45"/>
        <v>Contacted</v>
      </c>
      <c r="AE1467">
        <v>0</v>
      </c>
      <c r="AF1467" t="s">
        <v>73</v>
      </c>
      <c r="AG1467" t="b">
        <v>1</v>
      </c>
      <c r="AH1467" t="b">
        <v>0</v>
      </c>
      <c r="AI1467" t="str">
        <f ca="1">IF(OR(Table1[[#This Row],[is_active]]="FALSE",Table1[[#This Row],[Days_Since_Last_Purchase]]&gt;90),"Churned","Active")</f>
        <v>Churned</v>
      </c>
    </row>
    <row r="1468" spans="1:35" x14ac:dyDescent="0.25">
      <c r="A1468" t="s">
        <v>1531</v>
      </c>
      <c r="B1468" s="1">
        <v>44791</v>
      </c>
      <c r="C1468" t="str">
        <f>TEXT(Table1[[#This Row],[signup_date]],"yyyy")</f>
        <v>2022</v>
      </c>
      <c r="D1468" t="str">
        <f>TEXT(Table1[[#This Row],[signup_date]],"mmm")</f>
        <v>Aug</v>
      </c>
      <c r="E1468" s="3">
        <v>45549</v>
      </c>
      <c r="F1468" s="3">
        <v>45904</v>
      </c>
      <c r="G1468" s="3" t="str">
        <f>TEXT(Table1[[#This Row],[last_purchase_date]],"yyyy")</f>
        <v>2025</v>
      </c>
      <c r="H1468" s="2">
        <f ca="1">IFERROR(TODAY()-Table1[[#This Row],[signup_date]]," - ")</f>
        <v>1189</v>
      </c>
      <c r="I1468" s="2">
        <f ca="1">IFERROR(TODAY()-Table1[[#This Row],[last_purchase_date]]," - ")</f>
        <v>76</v>
      </c>
      <c r="J1468" s="2">
        <f ca="1">IFERROR(1/Table1[[#This Row],[Days_Since_Last_Purchase]],0)</f>
        <v>1.3157894736842105E-2</v>
      </c>
      <c r="K1468" s="3" t="str">
        <f t="shared" si="44"/>
        <v>Has Purchased</v>
      </c>
      <c r="L1468">
        <v>6</v>
      </c>
      <c r="M1468">
        <v>350.22</v>
      </c>
      <c r="N1468">
        <v>58.37</v>
      </c>
      <c r="O1468">
        <v>100.57</v>
      </c>
      <c r="P1468" t="s">
        <v>65</v>
      </c>
      <c r="Q1468" t="s">
        <v>60</v>
      </c>
      <c r="R1468" t="s">
        <v>42</v>
      </c>
      <c r="S1468">
        <v>29</v>
      </c>
      <c r="T1468" t="s">
        <v>70</v>
      </c>
      <c r="U1468" t="s">
        <v>82</v>
      </c>
      <c r="V1468" t="s">
        <v>35</v>
      </c>
      <c r="W1468" t="s">
        <v>36</v>
      </c>
      <c r="X1468">
        <v>0</v>
      </c>
      <c r="Y1468">
        <v>0</v>
      </c>
      <c r="Z1468">
        <v>0</v>
      </c>
      <c r="AA1468">
        <v>0</v>
      </c>
      <c r="AB1468">
        <v>1</v>
      </c>
      <c r="AC1468" s="3">
        <v>44956</v>
      </c>
      <c r="AD1468" s="2" t="str">
        <f t="shared" si="45"/>
        <v>Contacted</v>
      </c>
      <c r="AE1468">
        <v>0</v>
      </c>
      <c r="AF1468" t="s">
        <v>38</v>
      </c>
      <c r="AG1468" t="b">
        <v>0</v>
      </c>
      <c r="AH1468" t="b">
        <v>0</v>
      </c>
      <c r="AI1468" t="str">
        <f ca="1">IF(OR(Table1[[#This Row],[is_active]]="FALSE",Table1[[#This Row],[Days_Since_Last_Purchase]]&gt;90),"Churned","Active")</f>
        <v>Active</v>
      </c>
    </row>
    <row r="1469" spans="1:35" x14ac:dyDescent="0.25">
      <c r="A1469" t="s">
        <v>1532</v>
      </c>
      <c r="B1469" s="1">
        <v>44667</v>
      </c>
      <c r="C1469" t="str">
        <f>TEXT(Table1[[#This Row],[signup_date]],"yyyy")</f>
        <v>2022</v>
      </c>
      <c r="D1469" t="str">
        <f>TEXT(Table1[[#This Row],[signup_date]],"mmm")</f>
        <v>Apr</v>
      </c>
      <c r="E1469" s="3">
        <v>45448</v>
      </c>
      <c r="F1469" s="3">
        <v>45558</v>
      </c>
      <c r="G1469" s="3" t="str">
        <f>TEXT(Table1[[#This Row],[last_purchase_date]],"yyyy")</f>
        <v>2024</v>
      </c>
      <c r="H1469" s="2">
        <f ca="1">IFERROR(TODAY()-Table1[[#This Row],[signup_date]]," - ")</f>
        <v>1313</v>
      </c>
      <c r="I1469" s="2">
        <f ca="1">IFERROR(TODAY()-Table1[[#This Row],[last_purchase_date]]," - ")</f>
        <v>422</v>
      </c>
      <c r="J1469" s="2">
        <f ca="1">IFERROR(1/Table1[[#This Row],[Days_Since_Last_Purchase]],0)</f>
        <v>2.3696682464454978E-3</v>
      </c>
      <c r="K1469" s="3" t="str">
        <f t="shared" si="44"/>
        <v>Has Purchased</v>
      </c>
      <c r="L1469">
        <v>5</v>
      </c>
      <c r="M1469">
        <v>147.13999999999999</v>
      </c>
      <c r="N1469">
        <v>29.43</v>
      </c>
      <c r="O1469">
        <v>59.86</v>
      </c>
      <c r="P1469" t="s">
        <v>47</v>
      </c>
      <c r="Q1469" t="s">
        <v>80</v>
      </c>
      <c r="R1469" t="s">
        <v>48</v>
      </c>
      <c r="S1469">
        <v>22</v>
      </c>
      <c r="T1469" t="s">
        <v>70</v>
      </c>
      <c r="U1469" t="s">
        <v>82</v>
      </c>
      <c r="V1469" t="s">
        <v>35</v>
      </c>
      <c r="W1469" t="s">
        <v>96</v>
      </c>
      <c r="X1469">
        <v>0</v>
      </c>
      <c r="Y1469">
        <v>0</v>
      </c>
      <c r="Z1469">
        <v>0</v>
      </c>
      <c r="AA1469">
        <v>0</v>
      </c>
      <c r="AB1469">
        <v>1</v>
      </c>
      <c r="AC1469" s="3">
        <v>45151</v>
      </c>
      <c r="AD1469" s="2" t="str">
        <f t="shared" si="45"/>
        <v>Contacted</v>
      </c>
      <c r="AE1469">
        <v>0</v>
      </c>
      <c r="AF1469" t="s">
        <v>38</v>
      </c>
      <c r="AG1469" t="b">
        <v>1</v>
      </c>
      <c r="AH1469" t="b">
        <v>1</v>
      </c>
      <c r="AI1469" t="str">
        <f ca="1">IF(OR(Table1[[#This Row],[is_active]]="FALSE",Table1[[#This Row],[Days_Since_Last_Purchase]]&gt;90),"Churned","Active")</f>
        <v>Churned</v>
      </c>
    </row>
    <row r="1470" spans="1:35" x14ac:dyDescent="0.25">
      <c r="A1470" t="s">
        <v>1533</v>
      </c>
      <c r="B1470" s="1">
        <v>44167</v>
      </c>
      <c r="C1470" t="str">
        <f>TEXT(Table1[[#This Row],[signup_date]],"yyyy")</f>
        <v>2020</v>
      </c>
      <c r="D1470" t="str">
        <f>TEXT(Table1[[#This Row],[signup_date]],"mmm")</f>
        <v>Dec</v>
      </c>
      <c r="E1470" s="3">
        <v>44320</v>
      </c>
      <c r="F1470" s="3">
        <v>45304</v>
      </c>
      <c r="G1470" s="3" t="str">
        <f>TEXT(Table1[[#This Row],[last_purchase_date]],"yyyy")</f>
        <v>2024</v>
      </c>
      <c r="H1470" s="2">
        <f ca="1">IFERROR(TODAY()-Table1[[#This Row],[signup_date]]," - ")</f>
        <v>1813</v>
      </c>
      <c r="I1470" s="2">
        <f ca="1">IFERROR(TODAY()-Table1[[#This Row],[last_purchase_date]]," - ")</f>
        <v>676</v>
      </c>
      <c r="J1470" s="2">
        <f ca="1">IFERROR(1/Table1[[#This Row],[Days_Since_Last_Purchase]],0)</f>
        <v>1.4792899408284023E-3</v>
      </c>
      <c r="K1470" s="3" t="str">
        <f t="shared" si="44"/>
        <v>Has Purchased</v>
      </c>
      <c r="L1470">
        <v>1</v>
      </c>
      <c r="M1470">
        <v>65.959999999999994</v>
      </c>
      <c r="N1470">
        <v>65.959999999999994</v>
      </c>
      <c r="O1470">
        <v>21.99</v>
      </c>
      <c r="P1470" t="s">
        <v>31</v>
      </c>
      <c r="Q1470" t="s">
        <v>60</v>
      </c>
      <c r="R1470" t="s">
        <v>48</v>
      </c>
      <c r="S1470">
        <v>50</v>
      </c>
      <c r="T1470" t="s">
        <v>34</v>
      </c>
      <c r="U1470" t="s">
        <v>55</v>
      </c>
      <c r="V1470" t="s">
        <v>56</v>
      </c>
      <c r="W1470" t="s">
        <v>96</v>
      </c>
      <c r="X1470">
        <v>1</v>
      </c>
      <c r="Y1470">
        <v>0</v>
      </c>
      <c r="Z1470">
        <v>0</v>
      </c>
      <c r="AA1470">
        <v>0</v>
      </c>
      <c r="AB1470">
        <v>0</v>
      </c>
      <c r="AC1470" s="3">
        <v>45133</v>
      </c>
      <c r="AD1470" s="2" t="str">
        <f t="shared" si="45"/>
        <v>Contacted</v>
      </c>
      <c r="AE1470">
        <v>0</v>
      </c>
      <c r="AF1470" t="s">
        <v>38</v>
      </c>
      <c r="AG1470" t="b">
        <v>1</v>
      </c>
      <c r="AH1470" t="b">
        <v>0</v>
      </c>
      <c r="AI1470" t="str">
        <f ca="1">IF(OR(Table1[[#This Row],[is_active]]="FALSE",Table1[[#This Row],[Days_Since_Last_Purchase]]&gt;90),"Churned","Active")</f>
        <v>Churned</v>
      </c>
    </row>
    <row r="1471" spans="1:35" x14ac:dyDescent="0.25">
      <c r="A1471" t="s">
        <v>1534</v>
      </c>
      <c r="B1471" s="1">
        <v>44933</v>
      </c>
      <c r="C1471" t="str">
        <f>TEXT(Table1[[#This Row],[signup_date]],"yyyy")</f>
        <v>2023</v>
      </c>
      <c r="D1471" t="str">
        <f>TEXT(Table1[[#This Row],[signup_date]],"mmm")</f>
        <v>Jan</v>
      </c>
      <c r="E1471" s="3">
        <v>45892</v>
      </c>
      <c r="F1471" s="3">
        <v>45893</v>
      </c>
      <c r="G1471" s="3" t="str">
        <f>TEXT(Table1[[#This Row],[last_purchase_date]],"yyyy")</f>
        <v>2025</v>
      </c>
      <c r="H1471" s="2">
        <f ca="1">IFERROR(TODAY()-Table1[[#This Row],[signup_date]]," - ")</f>
        <v>1047</v>
      </c>
      <c r="I1471" s="2">
        <f ca="1">IFERROR(TODAY()-Table1[[#This Row],[last_purchase_date]]," - ")</f>
        <v>87</v>
      </c>
      <c r="J1471" s="2">
        <f ca="1">IFERROR(1/Table1[[#This Row],[Days_Since_Last_Purchase]],0)</f>
        <v>1.1494252873563218E-2</v>
      </c>
      <c r="K1471" s="3" t="str">
        <f t="shared" si="44"/>
        <v>Has Purchased</v>
      </c>
      <c r="L1471">
        <v>2</v>
      </c>
      <c r="M1471">
        <v>105.79</v>
      </c>
      <c r="N1471">
        <v>52.9</v>
      </c>
      <c r="O1471">
        <v>14.52</v>
      </c>
      <c r="P1471" t="s">
        <v>47</v>
      </c>
      <c r="Q1471" t="s">
        <v>80</v>
      </c>
      <c r="R1471" t="s">
        <v>48</v>
      </c>
      <c r="S1471">
        <v>22</v>
      </c>
      <c r="T1471" t="s">
        <v>70</v>
      </c>
      <c r="U1471" t="s">
        <v>50</v>
      </c>
      <c r="V1471" t="s">
        <v>35</v>
      </c>
      <c r="W1471" t="s">
        <v>85</v>
      </c>
      <c r="X1471">
        <v>0</v>
      </c>
      <c r="Y1471">
        <v>0</v>
      </c>
      <c r="Z1471">
        <v>0</v>
      </c>
      <c r="AA1471">
        <v>0</v>
      </c>
      <c r="AB1471">
        <v>0</v>
      </c>
      <c r="AC1471" s="3">
        <v>45734</v>
      </c>
      <c r="AD1471" s="2" t="str">
        <f t="shared" si="45"/>
        <v>Contacted</v>
      </c>
      <c r="AE1471">
        <v>0</v>
      </c>
      <c r="AF1471" t="s">
        <v>38</v>
      </c>
      <c r="AG1471" t="b">
        <v>0</v>
      </c>
      <c r="AH1471" t="b">
        <v>0</v>
      </c>
      <c r="AI1471" t="str">
        <f ca="1">IF(OR(Table1[[#This Row],[is_active]]="FALSE",Table1[[#This Row],[Days_Since_Last_Purchase]]&gt;90),"Churned","Active")</f>
        <v>Active</v>
      </c>
    </row>
    <row r="1472" spans="1:35" x14ac:dyDescent="0.25">
      <c r="A1472" t="s">
        <v>1535</v>
      </c>
      <c r="B1472" s="1">
        <v>45325</v>
      </c>
      <c r="C1472" t="str">
        <f>TEXT(Table1[[#This Row],[signup_date]],"yyyy")</f>
        <v>2024</v>
      </c>
      <c r="D1472" t="str">
        <f>TEXT(Table1[[#This Row],[signup_date]],"mmm")</f>
        <v>Feb</v>
      </c>
      <c r="E1472" s="3">
        <v>45541</v>
      </c>
      <c r="F1472" s="3">
        <v>45617</v>
      </c>
      <c r="G1472" s="3" t="str">
        <f>TEXT(Table1[[#This Row],[last_purchase_date]],"yyyy")</f>
        <v>2024</v>
      </c>
      <c r="H1472" s="2">
        <f ca="1">IFERROR(TODAY()-Table1[[#This Row],[signup_date]]," - ")</f>
        <v>655</v>
      </c>
      <c r="I1472" s="2">
        <f ca="1">IFERROR(TODAY()-Table1[[#This Row],[last_purchase_date]]," - ")</f>
        <v>363</v>
      </c>
      <c r="J1472" s="2">
        <f ca="1">IFERROR(1/Table1[[#This Row],[Days_Since_Last_Purchase]],0)</f>
        <v>2.7548209366391185E-3</v>
      </c>
      <c r="K1472" s="3" t="str">
        <f t="shared" si="44"/>
        <v>Has Purchased</v>
      </c>
      <c r="L1472">
        <v>4</v>
      </c>
      <c r="M1472">
        <v>4.51</v>
      </c>
      <c r="N1472">
        <v>1.1299999999999999</v>
      </c>
      <c r="O1472">
        <v>1.74</v>
      </c>
      <c r="P1472" t="s">
        <v>31</v>
      </c>
      <c r="Q1472" t="s">
        <v>41</v>
      </c>
      <c r="R1472" t="s">
        <v>48</v>
      </c>
      <c r="S1472">
        <v>25</v>
      </c>
      <c r="T1472" t="s">
        <v>70</v>
      </c>
      <c r="U1472" t="s">
        <v>55</v>
      </c>
      <c r="V1472" t="s">
        <v>67</v>
      </c>
      <c r="W1472" t="s">
        <v>72</v>
      </c>
      <c r="X1472">
        <v>1</v>
      </c>
      <c r="Y1472">
        <v>0</v>
      </c>
      <c r="Z1472">
        <v>0</v>
      </c>
      <c r="AA1472">
        <v>0</v>
      </c>
      <c r="AB1472">
        <v>1</v>
      </c>
      <c r="AC1472" s="3">
        <v>45815</v>
      </c>
      <c r="AD1472" s="2" t="str">
        <f t="shared" si="45"/>
        <v>Contacted</v>
      </c>
      <c r="AE1472">
        <v>0</v>
      </c>
      <c r="AF1472" t="s">
        <v>73</v>
      </c>
      <c r="AG1472" t="b">
        <v>0</v>
      </c>
      <c r="AH1472" t="b">
        <v>1</v>
      </c>
      <c r="AI1472" t="str">
        <f ca="1">IF(OR(Table1[[#This Row],[is_active]]="FALSE",Table1[[#This Row],[Days_Since_Last_Purchase]]&gt;90),"Churned","Active")</f>
        <v>Churned</v>
      </c>
    </row>
    <row r="1473" spans="1:35" x14ac:dyDescent="0.25">
      <c r="A1473" t="s">
        <v>1536</v>
      </c>
      <c r="B1473" s="1">
        <v>45349</v>
      </c>
      <c r="C1473" t="str">
        <f>TEXT(Table1[[#This Row],[signup_date]],"yyyy")</f>
        <v>2024</v>
      </c>
      <c r="D1473" t="str">
        <f>TEXT(Table1[[#This Row],[signup_date]],"mmm")</f>
        <v>Feb</v>
      </c>
      <c r="E1473" s="3">
        <v>45541</v>
      </c>
      <c r="F1473" s="3">
        <v>45542</v>
      </c>
      <c r="G1473" s="3" t="str">
        <f>TEXT(Table1[[#This Row],[last_purchase_date]],"yyyy")</f>
        <v>2024</v>
      </c>
      <c r="H1473" s="2">
        <f ca="1">IFERROR(TODAY()-Table1[[#This Row],[signup_date]]," - ")</f>
        <v>631</v>
      </c>
      <c r="I1473" s="2">
        <f ca="1">IFERROR(TODAY()-Table1[[#This Row],[last_purchase_date]]," - ")</f>
        <v>438</v>
      </c>
      <c r="J1473" s="2">
        <f ca="1">IFERROR(1/Table1[[#This Row],[Days_Since_Last_Purchase]],0)</f>
        <v>2.2831050228310501E-3</v>
      </c>
      <c r="K1473" s="3" t="str">
        <f t="shared" si="44"/>
        <v>Has Purchased</v>
      </c>
      <c r="L1473">
        <v>6</v>
      </c>
      <c r="M1473">
        <v>169.73</v>
      </c>
      <c r="N1473">
        <v>28.29</v>
      </c>
      <c r="O1473">
        <v>0.5</v>
      </c>
      <c r="P1473" t="s">
        <v>59</v>
      </c>
      <c r="Q1473" t="s">
        <v>62</v>
      </c>
      <c r="R1473" t="s">
        <v>48</v>
      </c>
      <c r="S1473">
        <v>30</v>
      </c>
      <c r="T1473" t="s">
        <v>70</v>
      </c>
      <c r="U1473" t="s">
        <v>43</v>
      </c>
      <c r="V1473" t="s">
        <v>56</v>
      </c>
      <c r="W1473" t="s">
        <v>85</v>
      </c>
      <c r="X1473">
        <v>1</v>
      </c>
      <c r="Y1473">
        <v>0</v>
      </c>
      <c r="Z1473">
        <v>0</v>
      </c>
      <c r="AA1473">
        <v>0</v>
      </c>
      <c r="AB1473">
        <v>4</v>
      </c>
      <c r="AC1473" s="2" t="s">
        <v>2542</v>
      </c>
      <c r="AD1473" s="2" t="str">
        <f t="shared" si="45"/>
        <v>Never Contacted</v>
      </c>
      <c r="AE1473">
        <v>0</v>
      </c>
      <c r="AF1473" t="s">
        <v>38</v>
      </c>
      <c r="AG1473" t="b">
        <v>1</v>
      </c>
      <c r="AH1473" t="b">
        <v>0</v>
      </c>
      <c r="AI1473" t="str">
        <f ca="1">IF(OR(Table1[[#This Row],[is_active]]="FALSE",Table1[[#This Row],[Days_Since_Last_Purchase]]&gt;90),"Churned","Active")</f>
        <v>Churned</v>
      </c>
    </row>
    <row r="1474" spans="1:35" x14ac:dyDescent="0.25">
      <c r="A1474" t="s">
        <v>1537</v>
      </c>
      <c r="B1474" s="1">
        <v>44783</v>
      </c>
      <c r="C1474" t="str">
        <f>TEXT(Table1[[#This Row],[signup_date]],"yyyy")</f>
        <v>2022</v>
      </c>
      <c r="D1474" t="str">
        <f>TEXT(Table1[[#This Row],[signup_date]],"mmm")</f>
        <v>Aug</v>
      </c>
      <c r="E1474" s="3">
        <v>45323</v>
      </c>
      <c r="F1474" s="3">
        <v>45492</v>
      </c>
      <c r="G1474" s="3" t="str">
        <f>TEXT(Table1[[#This Row],[last_purchase_date]],"yyyy")</f>
        <v>2024</v>
      </c>
      <c r="H1474" s="2">
        <f ca="1">IFERROR(TODAY()-Table1[[#This Row],[signup_date]]," - ")</f>
        <v>1197</v>
      </c>
      <c r="I1474" s="2">
        <f ca="1">IFERROR(TODAY()-Table1[[#This Row],[last_purchase_date]]," - ")</f>
        <v>488</v>
      </c>
      <c r="J1474" s="2">
        <f ca="1">IFERROR(1/Table1[[#This Row],[Days_Since_Last_Purchase]],0)</f>
        <v>2.0491803278688526E-3</v>
      </c>
      <c r="K1474" s="3" t="str">
        <f t="shared" ref="K1474:K1537" si="46">IF(E1474="-","Never Purchase","Has Purchased")</f>
        <v>Has Purchased</v>
      </c>
      <c r="L1474">
        <v>2</v>
      </c>
      <c r="M1474">
        <v>140.57</v>
      </c>
      <c r="N1474">
        <v>70.290000000000006</v>
      </c>
      <c r="O1474">
        <v>96.76</v>
      </c>
      <c r="P1474" t="s">
        <v>59</v>
      </c>
      <c r="Q1474" t="s">
        <v>104</v>
      </c>
      <c r="R1474" t="s">
        <v>33</v>
      </c>
      <c r="S1474">
        <v>33</v>
      </c>
      <c r="T1474" t="s">
        <v>34</v>
      </c>
      <c r="U1474" t="s">
        <v>35</v>
      </c>
      <c r="V1474" t="s">
        <v>67</v>
      </c>
      <c r="W1474" t="s">
        <v>96</v>
      </c>
      <c r="X1474">
        <v>1</v>
      </c>
      <c r="Y1474">
        <v>0</v>
      </c>
      <c r="Z1474">
        <v>0</v>
      </c>
      <c r="AA1474">
        <v>0</v>
      </c>
      <c r="AB1474">
        <v>1</v>
      </c>
      <c r="AC1474" s="3">
        <v>45890</v>
      </c>
      <c r="AD1474" s="2" t="str">
        <f t="shared" si="45"/>
        <v>Contacted</v>
      </c>
      <c r="AE1474">
        <v>1</v>
      </c>
      <c r="AF1474" t="s">
        <v>38</v>
      </c>
      <c r="AG1474" t="b">
        <v>0</v>
      </c>
      <c r="AH1474" t="b">
        <v>1</v>
      </c>
      <c r="AI1474" t="str">
        <f ca="1">IF(OR(Table1[[#This Row],[is_active]]="FALSE",Table1[[#This Row],[Days_Since_Last_Purchase]]&gt;90),"Churned","Active")</f>
        <v>Churned</v>
      </c>
    </row>
    <row r="1475" spans="1:35" x14ac:dyDescent="0.25">
      <c r="A1475" t="s">
        <v>1538</v>
      </c>
      <c r="B1475" s="1">
        <v>44068</v>
      </c>
      <c r="C1475" t="str">
        <f>TEXT(Table1[[#This Row],[signup_date]],"yyyy")</f>
        <v>2020</v>
      </c>
      <c r="D1475" t="str">
        <f>TEXT(Table1[[#This Row],[signup_date]],"mmm")</f>
        <v>Aug</v>
      </c>
      <c r="E1475" s="3">
        <v>45250</v>
      </c>
      <c r="F1475" s="3">
        <v>45932</v>
      </c>
      <c r="G1475" s="3" t="str">
        <f>TEXT(Table1[[#This Row],[last_purchase_date]],"yyyy")</f>
        <v>2025</v>
      </c>
      <c r="H1475" s="2">
        <f ca="1">IFERROR(TODAY()-Table1[[#This Row],[signup_date]]," - ")</f>
        <v>1912</v>
      </c>
      <c r="I1475" s="2">
        <f ca="1">IFERROR(TODAY()-Table1[[#This Row],[last_purchase_date]]," - ")</f>
        <v>48</v>
      </c>
      <c r="J1475" s="2">
        <f ca="1">IFERROR(1/Table1[[#This Row],[Days_Since_Last_Purchase]],0)</f>
        <v>2.0833333333333332E-2</v>
      </c>
      <c r="K1475" s="3" t="str">
        <f t="shared" si="46"/>
        <v>Has Purchased</v>
      </c>
      <c r="L1475">
        <v>4</v>
      </c>
      <c r="M1475">
        <v>168.91</v>
      </c>
      <c r="N1475">
        <v>42.23</v>
      </c>
      <c r="O1475">
        <v>68.14</v>
      </c>
      <c r="P1475" t="s">
        <v>31</v>
      </c>
      <c r="Q1475" t="s">
        <v>32</v>
      </c>
      <c r="R1475" t="s">
        <v>33</v>
      </c>
      <c r="S1475">
        <v>41</v>
      </c>
      <c r="T1475" t="s">
        <v>34</v>
      </c>
      <c r="U1475" t="s">
        <v>43</v>
      </c>
      <c r="V1475" t="s">
        <v>35</v>
      </c>
      <c r="W1475" t="s">
        <v>85</v>
      </c>
      <c r="X1475">
        <v>0</v>
      </c>
      <c r="Y1475">
        <v>0</v>
      </c>
      <c r="Z1475">
        <v>0</v>
      </c>
      <c r="AA1475">
        <v>1</v>
      </c>
      <c r="AB1475">
        <v>1</v>
      </c>
      <c r="AC1475" s="3">
        <v>45368</v>
      </c>
      <c r="AD1475" s="2" t="str">
        <f t="shared" ref="AD1475:AD1538" si="47">IF(AC1475="-","Never Contacted","Contacted")</f>
        <v>Contacted</v>
      </c>
      <c r="AE1475">
        <v>7</v>
      </c>
      <c r="AF1475" t="s">
        <v>38</v>
      </c>
      <c r="AG1475" t="b">
        <v>1</v>
      </c>
      <c r="AH1475" t="b">
        <v>0</v>
      </c>
      <c r="AI1475" t="str">
        <f ca="1">IF(OR(Table1[[#This Row],[is_active]]="FALSE",Table1[[#This Row],[Days_Since_Last_Purchase]]&gt;90),"Churned","Active")</f>
        <v>Active</v>
      </c>
    </row>
    <row r="1476" spans="1:35" x14ac:dyDescent="0.25">
      <c r="A1476" t="s">
        <v>1539</v>
      </c>
      <c r="B1476" s="1">
        <v>45600</v>
      </c>
      <c r="C1476" t="str">
        <f>TEXT(Table1[[#This Row],[signup_date]],"yyyy")</f>
        <v>2024</v>
      </c>
      <c r="D1476" t="str">
        <f>TEXT(Table1[[#This Row],[signup_date]],"mmm")</f>
        <v>Nov</v>
      </c>
      <c r="E1476" s="3">
        <v>45782</v>
      </c>
      <c r="F1476" s="3">
        <v>45815</v>
      </c>
      <c r="G1476" s="3" t="str">
        <f>TEXT(Table1[[#This Row],[last_purchase_date]],"yyyy")</f>
        <v>2025</v>
      </c>
      <c r="H1476" s="2">
        <f ca="1">IFERROR(TODAY()-Table1[[#This Row],[signup_date]]," - ")</f>
        <v>380</v>
      </c>
      <c r="I1476" s="2">
        <f ca="1">IFERROR(TODAY()-Table1[[#This Row],[last_purchase_date]]," - ")</f>
        <v>165</v>
      </c>
      <c r="J1476" s="2">
        <f ca="1">IFERROR(1/Table1[[#This Row],[Days_Since_Last_Purchase]],0)</f>
        <v>6.0606060606060606E-3</v>
      </c>
      <c r="K1476" s="3" t="str">
        <f t="shared" si="46"/>
        <v>Has Purchased</v>
      </c>
      <c r="L1476">
        <v>5</v>
      </c>
      <c r="M1476">
        <v>379.53</v>
      </c>
      <c r="N1476">
        <v>75.91</v>
      </c>
      <c r="O1476">
        <v>134.62</v>
      </c>
      <c r="P1476" t="s">
        <v>65</v>
      </c>
      <c r="Q1476" t="s">
        <v>88</v>
      </c>
      <c r="R1476" t="s">
        <v>42</v>
      </c>
      <c r="S1476">
        <v>36</v>
      </c>
      <c r="T1476" t="s">
        <v>34</v>
      </c>
      <c r="U1476" t="s">
        <v>82</v>
      </c>
      <c r="V1476" t="s">
        <v>35</v>
      </c>
      <c r="W1476" t="s">
        <v>100</v>
      </c>
      <c r="X1476">
        <v>0</v>
      </c>
      <c r="Y1476">
        <v>0</v>
      </c>
      <c r="Z1476">
        <v>1</v>
      </c>
      <c r="AA1476">
        <v>1</v>
      </c>
      <c r="AB1476">
        <v>0</v>
      </c>
      <c r="AC1476" s="3">
        <v>45619</v>
      </c>
      <c r="AD1476" s="2" t="str">
        <f t="shared" si="47"/>
        <v>Contacted</v>
      </c>
      <c r="AE1476">
        <v>0</v>
      </c>
      <c r="AF1476" t="s">
        <v>73</v>
      </c>
      <c r="AG1476" t="b">
        <v>0</v>
      </c>
      <c r="AH1476" t="b">
        <v>1</v>
      </c>
      <c r="AI1476" t="str">
        <f ca="1">IF(OR(Table1[[#This Row],[is_active]]="FALSE",Table1[[#This Row],[Days_Since_Last_Purchase]]&gt;90),"Churned","Active")</f>
        <v>Churned</v>
      </c>
    </row>
    <row r="1477" spans="1:35" x14ac:dyDescent="0.25">
      <c r="A1477" t="s">
        <v>1540</v>
      </c>
      <c r="B1477" s="1">
        <v>44585</v>
      </c>
      <c r="C1477" t="str">
        <f>TEXT(Table1[[#This Row],[signup_date]],"yyyy")</f>
        <v>2022</v>
      </c>
      <c r="D1477" t="str">
        <f>TEXT(Table1[[#This Row],[signup_date]],"mmm")</f>
        <v>Jan</v>
      </c>
      <c r="E1477" s="3">
        <v>44643</v>
      </c>
      <c r="F1477" s="3">
        <v>45735</v>
      </c>
      <c r="G1477" s="3" t="str">
        <f>TEXT(Table1[[#This Row],[last_purchase_date]],"yyyy")</f>
        <v>2025</v>
      </c>
      <c r="H1477" s="2">
        <f ca="1">IFERROR(TODAY()-Table1[[#This Row],[signup_date]]," - ")</f>
        <v>1395</v>
      </c>
      <c r="I1477" s="2">
        <f ca="1">IFERROR(TODAY()-Table1[[#This Row],[last_purchase_date]]," - ")</f>
        <v>245</v>
      </c>
      <c r="J1477" s="2">
        <f ca="1">IFERROR(1/Table1[[#This Row],[Days_Since_Last_Purchase]],0)</f>
        <v>4.0816326530612249E-3</v>
      </c>
      <c r="K1477" s="3" t="str">
        <f t="shared" si="46"/>
        <v>Has Purchased</v>
      </c>
      <c r="L1477">
        <v>4</v>
      </c>
      <c r="M1477">
        <v>115.19</v>
      </c>
      <c r="N1477">
        <v>28.8</v>
      </c>
      <c r="O1477">
        <v>21.71</v>
      </c>
      <c r="P1477" t="s">
        <v>59</v>
      </c>
      <c r="Q1477" t="s">
        <v>95</v>
      </c>
      <c r="R1477" t="s">
        <v>33</v>
      </c>
      <c r="S1477">
        <v>40</v>
      </c>
      <c r="T1477" t="s">
        <v>34</v>
      </c>
      <c r="U1477" t="s">
        <v>66</v>
      </c>
      <c r="V1477" t="s">
        <v>63</v>
      </c>
      <c r="W1477" t="s">
        <v>57</v>
      </c>
      <c r="X1477">
        <v>0</v>
      </c>
      <c r="Y1477">
        <v>0</v>
      </c>
      <c r="Z1477">
        <v>0</v>
      </c>
      <c r="AA1477">
        <v>1</v>
      </c>
      <c r="AB1477">
        <v>1</v>
      </c>
      <c r="AC1477" s="3">
        <v>45829</v>
      </c>
      <c r="AD1477" s="2" t="str">
        <f t="shared" si="47"/>
        <v>Contacted</v>
      </c>
      <c r="AE1477">
        <v>0</v>
      </c>
      <c r="AF1477" t="s">
        <v>38</v>
      </c>
      <c r="AG1477" t="b">
        <v>0</v>
      </c>
      <c r="AH1477" t="b">
        <v>1</v>
      </c>
      <c r="AI1477" t="str">
        <f ca="1">IF(OR(Table1[[#This Row],[is_active]]="FALSE",Table1[[#This Row],[Days_Since_Last_Purchase]]&gt;90),"Churned","Active")</f>
        <v>Churned</v>
      </c>
    </row>
    <row r="1478" spans="1:35" x14ac:dyDescent="0.25">
      <c r="A1478" t="s">
        <v>1541</v>
      </c>
      <c r="B1478" s="1">
        <v>44602</v>
      </c>
      <c r="C1478" t="str">
        <f>TEXT(Table1[[#This Row],[signup_date]],"yyyy")</f>
        <v>2022</v>
      </c>
      <c r="D1478" t="str">
        <f>TEXT(Table1[[#This Row],[signup_date]],"mmm")</f>
        <v>Feb</v>
      </c>
      <c r="E1478" s="3">
        <v>45737</v>
      </c>
      <c r="F1478" s="3">
        <v>45911</v>
      </c>
      <c r="G1478" s="3" t="str">
        <f>TEXT(Table1[[#This Row],[last_purchase_date]],"yyyy")</f>
        <v>2025</v>
      </c>
      <c r="H1478" s="2">
        <f ca="1">IFERROR(TODAY()-Table1[[#This Row],[signup_date]]," - ")</f>
        <v>1378</v>
      </c>
      <c r="I1478" s="2">
        <f ca="1">IFERROR(TODAY()-Table1[[#This Row],[last_purchase_date]]," - ")</f>
        <v>69</v>
      </c>
      <c r="J1478" s="2">
        <f ca="1">IFERROR(1/Table1[[#This Row],[Days_Since_Last_Purchase]],0)</f>
        <v>1.4492753623188406E-2</v>
      </c>
      <c r="K1478" s="3" t="str">
        <f t="shared" si="46"/>
        <v>Has Purchased</v>
      </c>
      <c r="L1478">
        <v>3</v>
      </c>
      <c r="M1478">
        <v>129.11000000000001</v>
      </c>
      <c r="N1478">
        <v>43.04</v>
      </c>
      <c r="O1478">
        <v>34.94</v>
      </c>
      <c r="P1478" t="s">
        <v>47</v>
      </c>
      <c r="Q1478" t="s">
        <v>80</v>
      </c>
      <c r="R1478" t="s">
        <v>33</v>
      </c>
      <c r="S1478">
        <v>31</v>
      </c>
      <c r="T1478" t="s">
        <v>34</v>
      </c>
      <c r="U1478" t="s">
        <v>55</v>
      </c>
      <c r="V1478" t="s">
        <v>63</v>
      </c>
      <c r="W1478" t="s">
        <v>72</v>
      </c>
      <c r="X1478">
        <v>0</v>
      </c>
      <c r="Y1478">
        <v>0</v>
      </c>
      <c r="Z1478">
        <v>0</v>
      </c>
      <c r="AA1478">
        <v>0</v>
      </c>
      <c r="AB1478">
        <v>2</v>
      </c>
      <c r="AC1478" s="3">
        <v>44625</v>
      </c>
      <c r="AD1478" s="2" t="str">
        <f t="shared" si="47"/>
        <v>Contacted</v>
      </c>
      <c r="AE1478">
        <v>0</v>
      </c>
      <c r="AF1478" t="s">
        <v>38</v>
      </c>
      <c r="AG1478" t="b">
        <v>1</v>
      </c>
      <c r="AH1478" t="b">
        <v>0</v>
      </c>
      <c r="AI1478" t="str">
        <f ca="1">IF(OR(Table1[[#This Row],[is_active]]="FALSE",Table1[[#This Row],[Days_Since_Last_Purchase]]&gt;90),"Churned","Active")</f>
        <v>Active</v>
      </c>
    </row>
    <row r="1479" spans="1:35" x14ac:dyDescent="0.25">
      <c r="A1479" t="s">
        <v>1542</v>
      </c>
      <c r="B1479" s="1">
        <v>44351</v>
      </c>
      <c r="C1479" t="str">
        <f>TEXT(Table1[[#This Row],[signup_date]],"yyyy")</f>
        <v>2021</v>
      </c>
      <c r="D1479" t="str">
        <f>TEXT(Table1[[#This Row],[signup_date]],"mmm")</f>
        <v>Jun</v>
      </c>
      <c r="E1479" s="3">
        <v>44541</v>
      </c>
      <c r="F1479" s="3">
        <v>44674</v>
      </c>
      <c r="G1479" s="3" t="str">
        <f>TEXT(Table1[[#This Row],[last_purchase_date]],"yyyy")</f>
        <v>2022</v>
      </c>
      <c r="H1479" s="2">
        <f ca="1">IFERROR(TODAY()-Table1[[#This Row],[signup_date]]," - ")</f>
        <v>1629</v>
      </c>
      <c r="I1479" s="2">
        <f ca="1">IFERROR(TODAY()-Table1[[#This Row],[last_purchase_date]]," - ")</f>
        <v>1306</v>
      </c>
      <c r="J1479" s="2">
        <f ca="1">IFERROR(1/Table1[[#This Row],[Days_Since_Last_Purchase]],0)</f>
        <v>7.6569678407350692E-4</v>
      </c>
      <c r="K1479" s="3" t="str">
        <f t="shared" si="46"/>
        <v>Has Purchased</v>
      </c>
      <c r="L1479">
        <v>4</v>
      </c>
      <c r="M1479">
        <v>253.84</v>
      </c>
      <c r="N1479">
        <v>63.46</v>
      </c>
      <c r="O1479">
        <v>106.31</v>
      </c>
      <c r="P1479" t="s">
        <v>47</v>
      </c>
      <c r="Q1479" t="s">
        <v>32</v>
      </c>
      <c r="R1479" t="s">
        <v>33</v>
      </c>
      <c r="S1479">
        <v>34</v>
      </c>
      <c r="T1479" t="s">
        <v>34</v>
      </c>
      <c r="U1479" t="s">
        <v>35</v>
      </c>
      <c r="V1479" t="s">
        <v>56</v>
      </c>
      <c r="W1479" t="s">
        <v>96</v>
      </c>
      <c r="X1479">
        <v>0</v>
      </c>
      <c r="Y1479">
        <v>0</v>
      </c>
      <c r="Z1479">
        <v>0</v>
      </c>
      <c r="AA1479">
        <v>0</v>
      </c>
      <c r="AB1479">
        <v>1</v>
      </c>
      <c r="AC1479" s="3">
        <v>45643</v>
      </c>
      <c r="AD1479" s="2" t="str">
        <f t="shared" si="47"/>
        <v>Contacted</v>
      </c>
      <c r="AE1479">
        <v>4</v>
      </c>
      <c r="AF1479" t="s">
        <v>38</v>
      </c>
      <c r="AG1479" t="b">
        <v>0</v>
      </c>
      <c r="AH1479" t="b">
        <v>0</v>
      </c>
      <c r="AI1479" t="str">
        <f ca="1">IF(OR(Table1[[#This Row],[is_active]]="FALSE",Table1[[#This Row],[Days_Since_Last_Purchase]]&gt;90),"Churned","Active")</f>
        <v>Churned</v>
      </c>
    </row>
    <row r="1480" spans="1:35" x14ac:dyDescent="0.25">
      <c r="A1480" t="s">
        <v>1543</v>
      </c>
      <c r="B1480" s="1">
        <v>45340</v>
      </c>
      <c r="C1480" t="str">
        <f>TEXT(Table1[[#This Row],[signup_date]],"yyyy")</f>
        <v>2024</v>
      </c>
      <c r="D1480" t="str">
        <f>TEXT(Table1[[#This Row],[signup_date]],"mmm")</f>
        <v>Feb</v>
      </c>
      <c r="E1480" s="3">
        <v>45518</v>
      </c>
      <c r="F1480" s="3">
        <v>45593</v>
      </c>
      <c r="G1480" s="3" t="str">
        <f>TEXT(Table1[[#This Row],[last_purchase_date]],"yyyy")</f>
        <v>2024</v>
      </c>
      <c r="H1480" s="2">
        <f ca="1">IFERROR(TODAY()-Table1[[#This Row],[signup_date]]," - ")</f>
        <v>640</v>
      </c>
      <c r="I1480" s="2">
        <f ca="1">IFERROR(TODAY()-Table1[[#This Row],[last_purchase_date]]," - ")</f>
        <v>387</v>
      </c>
      <c r="J1480" s="2">
        <f ca="1">IFERROR(1/Table1[[#This Row],[Days_Since_Last_Purchase]],0)</f>
        <v>2.5839793281653748E-3</v>
      </c>
      <c r="K1480" s="3" t="str">
        <f t="shared" si="46"/>
        <v>Has Purchased</v>
      </c>
      <c r="L1480">
        <v>3</v>
      </c>
      <c r="M1480">
        <v>146.86000000000001</v>
      </c>
      <c r="N1480">
        <v>48.95</v>
      </c>
      <c r="O1480">
        <v>7.84</v>
      </c>
      <c r="P1480" t="s">
        <v>87</v>
      </c>
      <c r="Q1480" t="s">
        <v>54</v>
      </c>
      <c r="R1480" t="s">
        <v>48</v>
      </c>
      <c r="S1480">
        <v>33</v>
      </c>
      <c r="T1480" t="s">
        <v>34</v>
      </c>
      <c r="U1480" t="s">
        <v>66</v>
      </c>
      <c r="V1480" t="s">
        <v>35</v>
      </c>
      <c r="W1480" t="s">
        <v>57</v>
      </c>
      <c r="X1480">
        <v>1</v>
      </c>
      <c r="Y1480">
        <v>0</v>
      </c>
      <c r="Z1480">
        <v>0</v>
      </c>
      <c r="AA1480">
        <v>0</v>
      </c>
      <c r="AB1480">
        <v>1</v>
      </c>
      <c r="AC1480" s="3">
        <v>45382</v>
      </c>
      <c r="AD1480" s="2" t="str">
        <f t="shared" si="47"/>
        <v>Contacted</v>
      </c>
      <c r="AE1480">
        <v>0</v>
      </c>
      <c r="AF1480" t="s">
        <v>73</v>
      </c>
      <c r="AG1480" t="b">
        <v>1</v>
      </c>
      <c r="AH1480" t="b">
        <v>0</v>
      </c>
      <c r="AI1480" t="str">
        <f ca="1">IF(OR(Table1[[#This Row],[is_active]]="FALSE",Table1[[#This Row],[Days_Since_Last_Purchase]]&gt;90),"Churned","Active")</f>
        <v>Churned</v>
      </c>
    </row>
    <row r="1481" spans="1:35" x14ac:dyDescent="0.25">
      <c r="A1481" t="s">
        <v>1544</v>
      </c>
      <c r="B1481" s="1">
        <v>44189</v>
      </c>
      <c r="C1481" t="str">
        <f>TEXT(Table1[[#This Row],[signup_date]],"yyyy")</f>
        <v>2020</v>
      </c>
      <c r="D1481" t="str">
        <f>TEXT(Table1[[#This Row],[signup_date]],"mmm")</f>
        <v>Dec</v>
      </c>
      <c r="E1481" s="3">
        <v>44903</v>
      </c>
      <c r="F1481" s="3">
        <v>45468</v>
      </c>
      <c r="G1481" s="3" t="str">
        <f>TEXT(Table1[[#This Row],[last_purchase_date]],"yyyy")</f>
        <v>2024</v>
      </c>
      <c r="H1481" s="2">
        <f ca="1">IFERROR(TODAY()-Table1[[#This Row],[signup_date]]," - ")</f>
        <v>1791</v>
      </c>
      <c r="I1481" s="2">
        <f ca="1">IFERROR(TODAY()-Table1[[#This Row],[last_purchase_date]]," - ")</f>
        <v>512</v>
      </c>
      <c r="J1481" s="2">
        <f ca="1">IFERROR(1/Table1[[#This Row],[Days_Since_Last_Purchase]],0)</f>
        <v>1.953125E-3</v>
      </c>
      <c r="K1481" s="3" t="str">
        <f t="shared" si="46"/>
        <v>Has Purchased</v>
      </c>
      <c r="L1481">
        <v>1</v>
      </c>
      <c r="M1481">
        <v>83.26</v>
      </c>
      <c r="N1481">
        <v>83.26</v>
      </c>
      <c r="O1481">
        <v>76.91</v>
      </c>
      <c r="P1481" t="s">
        <v>59</v>
      </c>
      <c r="Q1481" t="s">
        <v>76</v>
      </c>
      <c r="R1481" t="s">
        <v>48</v>
      </c>
      <c r="S1481">
        <v>20</v>
      </c>
      <c r="T1481" t="s">
        <v>70</v>
      </c>
      <c r="U1481" t="s">
        <v>35</v>
      </c>
      <c r="V1481" t="s">
        <v>35</v>
      </c>
      <c r="W1481" t="s">
        <v>100</v>
      </c>
      <c r="X1481">
        <v>0</v>
      </c>
      <c r="Y1481">
        <v>0</v>
      </c>
      <c r="Z1481">
        <v>0</v>
      </c>
      <c r="AA1481">
        <v>0</v>
      </c>
      <c r="AB1481">
        <v>1</v>
      </c>
      <c r="AC1481" s="3">
        <v>45165</v>
      </c>
      <c r="AD1481" s="2" t="str">
        <f t="shared" si="47"/>
        <v>Contacted</v>
      </c>
      <c r="AE1481">
        <v>0</v>
      </c>
      <c r="AF1481" t="s">
        <v>38</v>
      </c>
      <c r="AG1481" t="b">
        <v>1</v>
      </c>
      <c r="AH1481" t="b">
        <v>0</v>
      </c>
      <c r="AI1481" t="str">
        <f ca="1">IF(OR(Table1[[#This Row],[is_active]]="FALSE",Table1[[#This Row],[Days_Since_Last_Purchase]]&gt;90),"Churned","Active")</f>
        <v>Churned</v>
      </c>
    </row>
    <row r="1482" spans="1:35" x14ac:dyDescent="0.25">
      <c r="A1482" t="s">
        <v>1545</v>
      </c>
      <c r="B1482" s="1">
        <v>44388</v>
      </c>
      <c r="C1482" t="str">
        <f>TEXT(Table1[[#This Row],[signup_date]],"yyyy")</f>
        <v>2021</v>
      </c>
      <c r="D1482" t="str">
        <f>TEXT(Table1[[#This Row],[signup_date]],"mmm")</f>
        <v>Jul</v>
      </c>
      <c r="E1482" s="3">
        <v>44518</v>
      </c>
      <c r="F1482" s="3">
        <v>45612</v>
      </c>
      <c r="G1482" s="3" t="str">
        <f>TEXT(Table1[[#This Row],[last_purchase_date]],"yyyy")</f>
        <v>2024</v>
      </c>
      <c r="H1482" s="2">
        <f ca="1">IFERROR(TODAY()-Table1[[#This Row],[signup_date]]," - ")</f>
        <v>1592</v>
      </c>
      <c r="I1482" s="2">
        <f ca="1">IFERROR(TODAY()-Table1[[#This Row],[last_purchase_date]]," - ")</f>
        <v>368</v>
      </c>
      <c r="J1482" s="2">
        <f ca="1">IFERROR(1/Table1[[#This Row],[Days_Since_Last_Purchase]],0)</f>
        <v>2.717391304347826E-3</v>
      </c>
      <c r="K1482" s="3" t="str">
        <f t="shared" si="46"/>
        <v>Has Purchased</v>
      </c>
      <c r="L1482">
        <v>3</v>
      </c>
      <c r="M1482">
        <v>35.28</v>
      </c>
      <c r="N1482">
        <v>11.76</v>
      </c>
      <c r="O1482">
        <v>1.99</v>
      </c>
      <c r="P1482" t="s">
        <v>47</v>
      </c>
      <c r="Q1482" t="s">
        <v>32</v>
      </c>
      <c r="R1482" t="s">
        <v>48</v>
      </c>
      <c r="S1482">
        <v>52</v>
      </c>
      <c r="T1482" t="s">
        <v>34</v>
      </c>
      <c r="U1482" t="s">
        <v>35</v>
      </c>
      <c r="V1482" t="s">
        <v>56</v>
      </c>
      <c r="W1482" t="s">
        <v>85</v>
      </c>
      <c r="X1482">
        <v>0</v>
      </c>
      <c r="Y1482">
        <v>0</v>
      </c>
      <c r="Z1482">
        <v>0</v>
      </c>
      <c r="AA1482">
        <v>0</v>
      </c>
      <c r="AB1482">
        <v>0</v>
      </c>
      <c r="AC1482" s="2" t="s">
        <v>2542</v>
      </c>
      <c r="AD1482" s="2" t="str">
        <f t="shared" si="47"/>
        <v>Never Contacted</v>
      </c>
      <c r="AE1482">
        <v>7</v>
      </c>
      <c r="AF1482" t="s">
        <v>38</v>
      </c>
      <c r="AG1482" t="b">
        <v>1</v>
      </c>
      <c r="AH1482" t="b">
        <v>1</v>
      </c>
      <c r="AI1482" t="str">
        <f ca="1">IF(OR(Table1[[#This Row],[is_active]]="FALSE",Table1[[#This Row],[Days_Since_Last_Purchase]]&gt;90),"Churned","Active")</f>
        <v>Churned</v>
      </c>
    </row>
    <row r="1483" spans="1:35" x14ac:dyDescent="0.25">
      <c r="A1483" t="s">
        <v>1546</v>
      </c>
      <c r="B1483" s="1">
        <v>44223</v>
      </c>
      <c r="C1483" t="str">
        <f>TEXT(Table1[[#This Row],[signup_date]],"yyyy")</f>
        <v>2021</v>
      </c>
      <c r="D1483" t="str">
        <f>TEXT(Table1[[#This Row],[signup_date]],"mmm")</f>
        <v>Jan</v>
      </c>
      <c r="E1483" s="3">
        <v>44678</v>
      </c>
      <c r="F1483" s="3">
        <v>45510</v>
      </c>
      <c r="G1483" s="3" t="str">
        <f>TEXT(Table1[[#This Row],[last_purchase_date]],"yyyy")</f>
        <v>2024</v>
      </c>
      <c r="H1483" s="2">
        <f ca="1">IFERROR(TODAY()-Table1[[#This Row],[signup_date]]," - ")</f>
        <v>1757</v>
      </c>
      <c r="I1483" s="2">
        <f ca="1">IFERROR(TODAY()-Table1[[#This Row],[last_purchase_date]]," - ")</f>
        <v>470</v>
      </c>
      <c r="J1483" s="2">
        <f ca="1">IFERROR(1/Table1[[#This Row],[Days_Since_Last_Purchase]],0)</f>
        <v>2.1276595744680851E-3</v>
      </c>
      <c r="K1483" s="3" t="str">
        <f t="shared" si="46"/>
        <v>Has Purchased</v>
      </c>
      <c r="L1483">
        <v>3</v>
      </c>
      <c r="M1483">
        <v>171.56</v>
      </c>
      <c r="N1483">
        <v>57.19</v>
      </c>
      <c r="O1483">
        <v>60.89</v>
      </c>
      <c r="P1483" t="s">
        <v>31</v>
      </c>
      <c r="Q1483" t="s">
        <v>54</v>
      </c>
      <c r="R1483" t="s">
        <v>42</v>
      </c>
      <c r="S1483">
        <v>23</v>
      </c>
      <c r="T1483" t="s">
        <v>70</v>
      </c>
      <c r="U1483" t="s">
        <v>55</v>
      </c>
      <c r="V1483" t="s">
        <v>63</v>
      </c>
      <c r="W1483" t="s">
        <v>45</v>
      </c>
      <c r="X1483">
        <v>0</v>
      </c>
      <c r="Y1483">
        <v>0</v>
      </c>
      <c r="Z1483">
        <v>1</v>
      </c>
      <c r="AA1483">
        <v>1</v>
      </c>
      <c r="AB1483">
        <v>1</v>
      </c>
      <c r="AC1483" s="3">
        <v>45785</v>
      </c>
      <c r="AD1483" s="2" t="str">
        <f t="shared" si="47"/>
        <v>Contacted</v>
      </c>
      <c r="AE1483">
        <v>0</v>
      </c>
      <c r="AF1483" t="s">
        <v>38</v>
      </c>
      <c r="AG1483" t="b">
        <v>0</v>
      </c>
      <c r="AH1483" t="b">
        <v>1</v>
      </c>
      <c r="AI1483" t="str">
        <f ca="1">IF(OR(Table1[[#This Row],[is_active]]="FALSE",Table1[[#This Row],[Days_Since_Last_Purchase]]&gt;90),"Churned","Active")</f>
        <v>Churned</v>
      </c>
    </row>
    <row r="1484" spans="1:35" x14ac:dyDescent="0.25">
      <c r="A1484" t="s">
        <v>1547</v>
      </c>
      <c r="B1484" s="1">
        <v>44911</v>
      </c>
      <c r="C1484" t="str">
        <f>TEXT(Table1[[#This Row],[signup_date]],"yyyy")</f>
        <v>2022</v>
      </c>
      <c r="D1484" t="str">
        <f>TEXT(Table1[[#This Row],[signup_date]],"mmm")</f>
        <v>Dec</v>
      </c>
      <c r="E1484" s="3">
        <v>45830</v>
      </c>
      <c r="F1484" s="3">
        <v>45937</v>
      </c>
      <c r="G1484" s="3" t="str">
        <f>TEXT(Table1[[#This Row],[last_purchase_date]],"yyyy")</f>
        <v>2025</v>
      </c>
      <c r="H1484" s="2">
        <f ca="1">IFERROR(TODAY()-Table1[[#This Row],[signup_date]]," - ")</f>
        <v>1069</v>
      </c>
      <c r="I1484" s="2">
        <f ca="1">IFERROR(TODAY()-Table1[[#This Row],[last_purchase_date]]," - ")</f>
        <v>43</v>
      </c>
      <c r="J1484" s="2">
        <f ca="1">IFERROR(1/Table1[[#This Row],[Days_Since_Last_Purchase]],0)</f>
        <v>2.3255813953488372E-2</v>
      </c>
      <c r="K1484" s="3" t="str">
        <f t="shared" si="46"/>
        <v>Has Purchased</v>
      </c>
      <c r="L1484">
        <v>3</v>
      </c>
      <c r="M1484">
        <v>85.75</v>
      </c>
      <c r="N1484">
        <v>28.58</v>
      </c>
      <c r="O1484">
        <v>24.08</v>
      </c>
      <c r="P1484" t="s">
        <v>87</v>
      </c>
      <c r="Q1484" t="s">
        <v>88</v>
      </c>
      <c r="R1484" t="s">
        <v>48</v>
      </c>
      <c r="S1484">
        <v>31</v>
      </c>
      <c r="T1484" t="s">
        <v>34</v>
      </c>
      <c r="U1484" t="s">
        <v>55</v>
      </c>
      <c r="V1484" t="s">
        <v>63</v>
      </c>
      <c r="W1484" t="s">
        <v>85</v>
      </c>
      <c r="X1484">
        <v>0</v>
      </c>
      <c r="Y1484">
        <v>0</v>
      </c>
      <c r="Z1484">
        <v>0</v>
      </c>
      <c r="AA1484">
        <v>0</v>
      </c>
      <c r="AB1484">
        <v>1</v>
      </c>
      <c r="AC1484" s="3">
        <v>45807</v>
      </c>
      <c r="AD1484" s="2" t="str">
        <f t="shared" si="47"/>
        <v>Contacted</v>
      </c>
      <c r="AE1484">
        <v>3</v>
      </c>
      <c r="AF1484" t="s">
        <v>38</v>
      </c>
      <c r="AG1484" t="b">
        <v>1</v>
      </c>
      <c r="AH1484" t="b">
        <v>1</v>
      </c>
      <c r="AI1484" t="str">
        <f ca="1">IF(OR(Table1[[#This Row],[is_active]]="FALSE",Table1[[#This Row],[Days_Since_Last_Purchase]]&gt;90),"Churned","Active")</f>
        <v>Active</v>
      </c>
    </row>
    <row r="1485" spans="1:35" x14ac:dyDescent="0.25">
      <c r="A1485" t="s">
        <v>1548</v>
      </c>
      <c r="B1485" s="1">
        <v>45162</v>
      </c>
      <c r="C1485" t="str">
        <f>TEXT(Table1[[#This Row],[signup_date]],"yyyy")</f>
        <v>2023</v>
      </c>
      <c r="D1485" t="str">
        <f>TEXT(Table1[[#This Row],[signup_date]],"mmm")</f>
        <v>Aug</v>
      </c>
      <c r="E1485" s="3">
        <v>45772</v>
      </c>
      <c r="F1485" s="3">
        <v>45938</v>
      </c>
      <c r="G1485" s="3" t="str">
        <f>TEXT(Table1[[#This Row],[last_purchase_date]],"yyyy")</f>
        <v>2025</v>
      </c>
      <c r="H1485" s="2">
        <f ca="1">IFERROR(TODAY()-Table1[[#This Row],[signup_date]]," - ")</f>
        <v>818</v>
      </c>
      <c r="I1485" s="2">
        <f ca="1">IFERROR(TODAY()-Table1[[#This Row],[last_purchase_date]]," - ")</f>
        <v>42</v>
      </c>
      <c r="J1485" s="2">
        <f ca="1">IFERROR(1/Table1[[#This Row],[Days_Since_Last_Purchase]],0)</f>
        <v>2.3809523809523808E-2</v>
      </c>
      <c r="K1485" s="3" t="str">
        <f t="shared" si="46"/>
        <v>Has Purchased</v>
      </c>
      <c r="L1485">
        <v>3</v>
      </c>
      <c r="M1485">
        <v>3.08</v>
      </c>
      <c r="N1485">
        <v>1.03</v>
      </c>
      <c r="O1485">
        <v>1.91</v>
      </c>
      <c r="P1485" t="s">
        <v>87</v>
      </c>
      <c r="Q1485" t="s">
        <v>60</v>
      </c>
      <c r="R1485" t="s">
        <v>48</v>
      </c>
      <c r="S1485">
        <v>34</v>
      </c>
      <c r="T1485" t="s">
        <v>34</v>
      </c>
      <c r="U1485" t="s">
        <v>66</v>
      </c>
      <c r="V1485" t="s">
        <v>35</v>
      </c>
      <c r="W1485" t="s">
        <v>100</v>
      </c>
      <c r="X1485">
        <v>0</v>
      </c>
      <c r="Y1485">
        <v>0</v>
      </c>
      <c r="Z1485">
        <v>0</v>
      </c>
      <c r="AA1485">
        <v>1</v>
      </c>
      <c r="AB1485">
        <v>1</v>
      </c>
      <c r="AC1485" s="3">
        <v>45492</v>
      </c>
      <c r="AD1485" s="2" t="str">
        <f t="shared" si="47"/>
        <v>Contacted</v>
      </c>
      <c r="AE1485">
        <v>0</v>
      </c>
      <c r="AF1485" t="s">
        <v>38</v>
      </c>
      <c r="AG1485" t="b">
        <v>0</v>
      </c>
      <c r="AH1485" t="b">
        <v>1</v>
      </c>
      <c r="AI1485" t="str">
        <f ca="1">IF(OR(Table1[[#This Row],[is_active]]="FALSE",Table1[[#This Row],[Days_Since_Last_Purchase]]&gt;90),"Churned","Active")</f>
        <v>Active</v>
      </c>
    </row>
    <row r="1486" spans="1:35" x14ac:dyDescent="0.25">
      <c r="A1486" t="s">
        <v>1549</v>
      </c>
      <c r="B1486" s="1">
        <v>45096</v>
      </c>
      <c r="C1486" t="str">
        <f>TEXT(Table1[[#This Row],[signup_date]],"yyyy")</f>
        <v>2023</v>
      </c>
      <c r="D1486" t="str">
        <f>TEXT(Table1[[#This Row],[signup_date]],"mmm")</f>
        <v>Jun</v>
      </c>
      <c r="E1486" s="3">
        <v>45834</v>
      </c>
      <c r="F1486" s="3">
        <v>45888</v>
      </c>
      <c r="G1486" s="3" t="str">
        <f>TEXT(Table1[[#This Row],[last_purchase_date]],"yyyy")</f>
        <v>2025</v>
      </c>
      <c r="H1486" s="2">
        <f ca="1">IFERROR(TODAY()-Table1[[#This Row],[signup_date]]," - ")</f>
        <v>884</v>
      </c>
      <c r="I1486" s="2">
        <f ca="1">IFERROR(TODAY()-Table1[[#This Row],[last_purchase_date]]," - ")</f>
        <v>92</v>
      </c>
      <c r="J1486" s="2">
        <f ca="1">IFERROR(1/Table1[[#This Row],[Days_Since_Last_Purchase]],0)</f>
        <v>1.0869565217391304E-2</v>
      </c>
      <c r="K1486" s="3" t="str">
        <f t="shared" si="46"/>
        <v>Has Purchased</v>
      </c>
      <c r="L1486">
        <v>4</v>
      </c>
      <c r="M1486">
        <v>155.62</v>
      </c>
      <c r="N1486">
        <v>38.909999999999997</v>
      </c>
      <c r="O1486">
        <v>7.75</v>
      </c>
      <c r="P1486" t="s">
        <v>65</v>
      </c>
      <c r="Q1486" t="s">
        <v>69</v>
      </c>
      <c r="R1486" t="s">
        <v>42</v>
      </c>
      <c r="S1486">
        <v>16</v>
      </c>
      <c r="T1486" t="s">
        <v>49</v>
      </c>
      <c r="U1486" t="s">
        <v>50</v>
      </c>
      <c r="V1486" t="s">
        <v>63</v>
      </c>
      <c r="W1486" t="s">
        <v>36</v>
      </c>
      <c r="X1486">
        <v>0</v>
      </c>
      <c r="Y1486">
        <v>0</v>
      </c>
      <c r="Z1486">
        <v>0</v>
      </c>
      <c r="AA1486">
        <v>0</v>
      </c>
      <c r="AB1486">
        <v>1</v>
      </c>
      <c r="AC1486" s="3">
        <v>45564</v>
      </c>
      <c r="AD1486" s="2" t="str">
        <f t="shared" si="47"/>
        <v>Contacted</v>
      </c>
      <c r="AE1486">
        <v>9</v>
      </c>
      <c r="AF1486" t="s">
        <v>73</v>
      </c>
      <c r="AG1486" t="b">
        <v>1</v>
      </c>
      <c r="AH1486" t="b">
        <v>0</v>
      </c>
      <c r="AI1486" t="str">
        <f ca="1">IF(OR(Table1[[#This Row],[is_active]]="FALSE",Table1[[#This Row],[Days_Since_Last_Purchase]]&gt;90),"Churned","Active")</f>
        <v>Churned</v>
      </c>
    </row>
    <row r="1487" spans="1:35" x14ac:dyDescent="0.25">
      <c r="A1487" t="s">
        <v>1550</v>
      </c>
      <c r="B1487" s="1">
        <v>44935</v>
      </c>
      <c r="C1487" t="str">
        <f>TEXT(Table1[[#This Row],[signup_date]],"yyyy")</f>
        <v>2023</v>
      </c>
      <c r="D1487" t="str">
        <f>TEXT(Table1[[#This Row],[signup_date]],"mmm")</f>
        <v>Jan</v>
      </c>
      <c r="E1487" s="3">
        <v>45046</v>
      </c>
      <c r="F1487" s="3">
        <v>45796</v>
      </c>
      <c r="G1487" s="3" t="str">
        <f>TEXT(Table1[[#This Row],[last_purchase_date]],"yyyy")</f>
        <v>2025</v>
      </c>
      <c r="H1487" s="2">
        <f ca="1">IFERROR(TODAY()-Table1[[#This Row],[signup_date]]," - ")</f>
        <v>1045</v>
      </c>
      <c r="I1487" s="2">
        <f ca="1">IFERROR(TODAY()-Table1[[#This Row],[last_purchase_date]]," - ")</f>
        <v>184</v>
      </c>
      <c r="J1487" s="2">
        <f ca="1">IFERROR(1/Table1[[#This Row],[Days_Since_Last_Purchase]],0)</f>
        <v>5.434782608695652E-3</v>
      </c>
      <c r="K1487" s="3" t="str">
        <f t="shared" si="46"/>
        <v>Has Purchased</v>
      </c>
      <c r="L1487">
        <v>4</v>
      </c>
      <c r="M1487">
        <v>411.69</v>
      </c>
      <c r="N1487">
        <v>102.92</v>
      </c>
      <c r="O1487">
        <v>65.14</v>
      </c>
      <c r="P1487" t="s">
        <v>47</v>
      </c>
      <c r="Q1487" t="s">
        <v>76</v>
      </c>
      <c r="R1487" t="s">
        <v>33</v>
      </c>
      <c r="S1487">
        <v>21</v>
      </c>
      <c r="T1487" t="s">
        <v>70</v>
      </c>
      <c r="U1487" t="s">
        <v>66</v>
      </c>
      <c r="V1487" t="s">
        <v>63</v>
      </c>
      <c r="W1487" t="s">
        <v>36</v>
      </c>
      <c r="X1487">
        <v>0</v>
      </c>
      <c r="Y1487">
        <v>0</v>
      </c>
      <c r="Z1487">
        <v>0</v>
      </c>
      <c r="AA1487">
        <v>0</v>
      </c>
      <c r="AB1487">
        <v>2</v>
      </c>
      <c r="AC1487" s="2" t="s">
        <v>2542</v>
      </c>
      <c r="AD1487" s="2" t="str">
        <f t="shared" si="47"/>
        <v>Never Contacted</v>
      </c>
      <c r="AE1487">
        <v>0</v>
      </c>
      <c r="AF1487" t="s">
        <v>73</v>
      </c>
      <c r="AG1487" t="b">
        <v>1</v>
      </c>
      <c r="AH1487" t="b">
        <v>0</v>
      </c>
      <c r="AI1487" t="str">
        <f ca="1">IF(OR(Table1[[#This Row],[is_active]]="FALSE",Table1[[#This Row],[Days_Since_Last_Purchase]]&gt;90),"Churned","Active")</f>
        <v>Churned</v>
      </c>
    </row>
    <row r="1488" spans="1:35" x14ac:dyDescent="0.25">
      <c r="A1488" t="s">
        <v>1551</v>
      </c>
      <c r="B1488" s="1">
        <v>44107</v>
      </c>
      <c r="C1488" t="str">
        <f>TEXT(Table1[[#This Row],[signup_date]],"yyyy")</f>
        <v>2020</v>
      </c>
      <c r="D1488" t="str">
        <f>TEXT(Table1[[#This Row],[signup_date]],"mmm")</f>
        <v>Oct</v>
      </c>
      <c r="E1488" s="3">
        <v>44271</v>
      </c>
      <c r="F1488" s="3">
        <v>44656</v>
      </c>
      <c r="G1488" s="3" t="str">
        <f>TEXT(Table1[[#This Row],[last_purchase_date]],"yyyy")</f>
        <v>2022</v>
      </c>
      <c r="H1488" s="2">
        <f ca="1">IFERROR(TODAY()-Table1[[#This Row],[signup_date]]," - ")</f>
        <v>1873</v>
      </c>
      <c r="I1488" s="2">
        <f ca="1">IFERROR(TODAY()-Table1[[#This Row],[last_purchase_date]]," - ")</f>
        <v>1324</v>
      </c>
      <c r="J1488" s="2">
        <f ca="1">IFERROR(1/Table1[[#This Row],[Days_Since_Last_Purchase]],0)</f>
        <v>7.5528700906344411E-4</v>
      </c>
      <c r="K1488" s="3" t="str">
        <f t="shared" si="46"/>
        <v>Has Purchased</v>
      </c>
      <c r="L1488">
        <v>2</v>
      </c>
      <c r="M1488">
        <v>120.73</v>
      </c>
      <c r="N1488">
        <v>60.37</v>
      </c>
      <c r="O1488">
        <v>106.01</v>
      </c>
      <c r="P1488" t="s">
        <v>87</v>
      </c>
      <c r="Q1488" t="s">
        <v>60</v>
      </c>
      <c r="R1488" t="s">
        <v>48</v>
      </c>
      <c r="S1488">
        <v>46</v>
      </c>
      <c r="T1488" t="s">
        <v>34</v>
      </c>
      <c r="U1488" t="s">
        <v>82</v>
      </c>
      <c r="V1488" t="s">
        <v>67</v>
      </c>
      <c r="W1488" t="s">
        <v>57</v>
      </c>
      <c r="X1488">
        <v>0</v>
      </c>
      <c r="Y1488">
        <v>1</v>
      </c>
      <c r="Z1488">
        <v>1</v>
      </c>
      <c r="AA1488">
        <v>0</v>
      </c>
      <c r="AB1488">
        <v>0</v>
      </c>
      <c r="AC1488" s="3">
        <v>45497</v>
      </c>
      <c r="AD1488" s="2" t="str">
        <f t="shared" si="47"/>
        <v>Contacted</v>
      </c>
      <c r="AE1488">
        <v>0</v>
      </c>
      <c r="AF1488" t="s">
        <v>38</v>
      </c>
      <c r="AG1488" t="b">
        <v>1</v>
      </c>
      <c r="AH1488" t="b">
        <v>0</v>
      </c>
      <c r="AI1488" t="str">
        <f ca="1">IF(OR(Table1[[#This Row],[is_active]]="FALSE",Table1[[#This Row],[Days_Since_Last_Purchase]]&gt;90),"Churned","Active")</f>
        <v>Churned</v>
      </c>
    </row>
    <row r="1489" spans="1:35" x14ac:dyDescent="0.25">
      <c r="A1489" t="s">
        <v>1552</v>
      </c>
      <c r="B1489" s="1">
        <v>44078</v>
      </c>
      <c r="C1489" t="str">
        <f>TEXT(Table1[[#This Row],[signup_date]],"yyyy")</f>
        <v>2020</v>
      </c>
      <c r="D1489" t="str">
        <f>TEXT(Table1[[#This Row],[signup_date]],"mmm")</f>
        <v>Sep</v>
      </c>
      <c r="E1489" s="3">
        <v>44654</v>
      </c>
      <c r="F1489" s="3">
        <v>45597</v>
      </c>
      <c r="G1489" s="3" t="str">
        <f>TEXT(Table1[[#This Row],[last_purchase_date]],"yyyy")</f>
        <v>2024</v>
      </c>
      <c r="H1489" s="2">
        <f ca="1">IFERROR(TODAY()-Table1[[#This Row],[signup_date]]," - ")</f>
        <v>1902</v>
      </c>
      <c r="I1489" s="2">
        <f ca="1">IFERROR(TODAY()-Table1[[#This Row],[last_purchase_date]]," - ")</f>
        <v>383</v>
      </c>
      <c r="J1489" s="2">
        <f ca="1">IFERROR(1/Table1[[#This Row],[Days_Since_Last_Purchase]],0)</f>
        <v>2.6109660574412533E-3</v>
      </c>
      <c r="K1489" s="3" t="str">
        <f t="shared" si="46"/>
        <v>Has Purchased</v>
      </c>
      <c r="L1489">
        <v>3</v>
      </c>
      <c r="M1489">
        <v>86.03</v>
      </c>
      <c r="N1489">
        <v>28.68</v>
      </c>
      <c r="O1489">
        <v>35.35</v>
      </c>
      <c r="P1489" t="s">
        <v>59</v>
      </c>
      <c r="Q1489" t="s">
        <v>88</v>
      </c>
      <c r="R1489" t="s">
        <v>48</v>
      </c>
      <c r="S1489">
        <v>0</v>
      </c>
      <c r="T1489" t="s">
        <v>80</v>
      </c>
      <c r="U1489" t="s">
        <v>55</v>
      </c>
      <c r="V1489" t="s">
        <v>56</v>
      </c>
      <c r="W1489" t="s">
        <v>36</v>
      </c>
      <c r="X1489">
        <v>0</v>
      </c>
      <c r="Y1489">
        <v>0</v>
      </c>
      <c r="Z1489">
        <v>0</v>
      </c>
      <c r="AA1489">
        <v>0</v>
      </c>
      <c r="AB1489">
        <v>0</v>
      </c>
      <c r="AC1489" s="3">
        <v>45747</v>
      </c>
      <c r="AD1489" s="2" t="str">
        <f t="shared" si="47"/>
        <v>Contacted</v>
      </c>
      <c r="AE1489">
        <v>0</v>
      </c>
      <c r="AF1489" t="s">
        <v>73</v>
      </c>
      <c r="AG1489" t="b">
        <v>1</v>
      </c>
      <c r="AH1489" t="b">
        <v>1</v>
      </c>
      <c r="AI1489" t="str">
        <f ca="1">IF(OR(Table1[[#This Row],[is_active]]="FALSE",Table1[[#This Row],[Days_Since_Last_Purchase]]&gt;90),"Churned","Active")</f>
        <v>Churned</v>
      </c>
    </row>
    <row r="1490" spans="1:35" x14ac:dyDescent="0.25">
      <c r="A1490" t="s">
        <v>1553</v>
      </c>
      <c r="B1490" s="1">
        <v>45611</v>
      </c>
      <c r="C1490" t="str">
        <f>TEXT(Table1[[#This Row],[signup_date]],"yyyy")</f>
        <v>2024</v>
      </c>
      <c r="D1490" t="str">
        <f>TEXT(Table1[[#This Row],[signup_date]],"mmm")</f>
        <v>Nov</v>
      </c>
      <c r="E1490" s="3">
        <v>45685</v>
      </c>
      <c r="F1490" s="3">
        <v>45884</v>
      </c>
      <c r="G1490" s="3" t="str">
        <f>TEXT(Table1[[#This Row],[last_purchase_date]],"yyyy")</f>
        <v>2025</v>
      </c>
      <c r="H1490" s="2">
        <f ca="1">IFERROR(TODAY()-Table1[[#This Row],[signup_date]]," - ")</f>
        <v>369</v>
      </c>
      <c r="I1490" s="2">
        <f ca="1">IFERROR(TODAY()-Table1[[#This Row],[last_purchase_date]]," - ")</f>
        <v>96</v>
      </c>
      <c r="J1490" s="2">
        <f ca="1">IFERROR(1/Table1[[#This Row],[Days_Since_Last_Purchase]],0)</f>
        <v>1.0416666666666666E-2</v>
      </c>
      <c r="K1490" s="3" t="str">
        <f t="shared" si="46"/>
        <v>Has Purchased</v>
      </c>
      <c r="L1490">
        <v>3</v>
      </c>
      <c r="M1490">
        <v>140.18</v>
      </c>
      <c r="N1490">
        <v>46.73</v>
      </c>
      <c r="O1490">
        <v>64.7</v>
      </c>
      <c r="P1490" t="s">
        <v>40</v>
      </c>
      <c r="Q1490" t="s">
        <v>62</v>
      </c>
      <c r="R1490" t="s">
        <v>33</v>
      </c>
      <c r="S1490">
        <v>27</v>
      </c>
      <c r="T1490" t="s">
        <v>70</v>
      </c>
      <c r="U1490" t="s">
        <v>66</v>
      </c>
      <c r="V1490" t="s">
        <v>67</v>
      </c>
      <c r="W1490" t="s">
        <v>100</v>
      </c>
      <c r="X1490">
        <v>0</v>
      </c>
      <c r="Y1490">
        <v>0</v>
      </c>
      <c r="Z1490">
        <v>0</v>
      </c>
      <c r="AA1490">
        <v>0</v>
      </c>
      <c r="AB1490">
        <v>2</v>
      </c>
      <c r="AC1490" s="2" t="s">
        <v>2542</v>
      </c>
      <c r="AD1490" s="2" t="str">
        <f t="shared" si="47"/>
        <v>Never Contacted</v>
      </c>
      <c r="AE1490">
        <v>1</v>
      </c>
      <c r="AF1490" t="s">
        <v>38</v>
      </c>
      <c r="AG1490" t="b">
        <v>1</v>
      </c>
      <c r="AH1490" t="b">
        <v>0</v>
      </c>
      <c r="AI1490" t="str">
        <f ca="1">IF(OR(Table1[[#This Row],[is_active]]="FALSE",Table1[[#This Row],[Days_Since_Last_Purchase]]&gt;90),"Churned","Active")</f>
        <v>Churned</v>
      </c>
    </row>
    <row r="1491" spans="1:35" x14ac:dyDescent="0.25">
      <c r="A1491" t="s">
        <v>1554</v>
      </c>
      <c r="B1491" s="1">
        <v>45426</v>
      </c>
      <c r="C1491" t="str">
        <f>TEXT(Table1[[#This Row],[signup_date]],"yyyy")</f>
        <v>2024</v>
      </c>
      <c r="D1491" t="str">
        <f>TEXT(Table1[[#This Row],[signup_date]],"mmm")</f>
        <v>May</v>
      </c>
      <c r="E1491" s="3">
        <v>45587</v>
      </c>
      <c r="F1491" s="3">
        <v>45615</v>
      </c>
      <c r="G1491" s="3" t="str">
        <f>TEXT(Table1[[#This Row],[last_purchase_date]],"yyyy")</f>
        <v>2024</v>
      </c>
      <c r="H1491" s="2">
        <f ca="1">IFERROR(TODAY()-Table1[[#This Row],[signup_date]]," - ")</f>
        <v>554</v>
      </c>
      <c r="I1491" s="2">
        <f ca="1">IFERROR(TODAY()-Table1[[#This Row],[last_purchase_date]]," - ")</f>
        <v>365</v>
      </c>
      <c r="J1491" s="2">
        <f ca="1">IFERROR(1/Table1[[#This Row],[Days_Since_Last_Purchase]],0)</f>
        <v>2.7397260273972603E-3</v>
      </c>
      <c r="K1491" s="3" t="str">
        <f t="shared" si="46"/>
        <v>Has Purchased</v>
      </c>
      <c r="L1491">
        <v>1</v>
      </c>
      <c r="M1491">
        <v>49.7</v>
      </c>
      <c r="N1491">
        <v>49.7</v>
      </c>
      <c r="O1491">
        <v>55</v>
      </c>
      <c r="P1491" t="s">
        <v>87</v>
      </c>
      <c r="Q1491" t="s">
        <v>95</v>
      </c>
      <c r="R1491" t="s">
        <v>42</v>
      </c>
      <c r="S1491">
        <v>16</v>
      </c>
      <c r="T1491" t="s">
        <v>49</v>
      </c>
      <c r="U1491" t="s">
        <v>90</v>
      </c>
      <c r="V1491" t="s">
        <v>44</v>
      </c>
      <c r="W1491" t="s">
        <v>96</v>
      </c>
      <c r="X1491">
        <v>0</v>
      </c>
      <c r="Y1491">
        <v>0</v>
      </c>
      <c r="Z1491">
        <v>0</v>
      </c>
      <c r="AA1491">
        <v>0</v>
      </c>
      <c r="AB1491">
        <v>0</v>
      </c>
      <c r="AC1491" s="3">
        <v>45626</v>
      </c>
      <c r="AD1491" s="2" t="str">
        <f t="shared" si="47"/>
        <v>Contacted</v>
      </c>
      <c r="AE1491">
        <v>0</v>
      </c>
      <c r="AF1491" t="s">
        <v>52</v>
      </c>
      <c r="AG1491" t="b">
        <v>1</v>
      </c>
      <c r="AH1491" t="b">
        <v>0</v>
      </c>
      <c r="AI1491" t="str">
        <f ca="1">IF(OR(Table1[[#This Row],[is_active]]="FALSE",Table1[[#This Row],[Days_Since_Last_Purchase]]&gt;90),"Churned","Active")</f>
        <v>Churned</v>
      </c>
    </row>
    <row r="1492" spans="1:35" x14ac:dyDescent="0.25">
      <c r="A1492" t="s">
        <v>1555</v>
      </c>
      <c r="B1492" s="1">
        <v>45256</v>
      </c>
      <c r="C1492" t="str">
        <f>TEXT(Table1[[#This Row],[signup_date]],"yyyy")</f>
        <v>2023</v>
      </c>
      <c r="D1492" t="str">
        <f>TEXT(Table1[[#This Row],[signup_date]],"mmm")</f>
        <v>Nov</v>
      </c>
      <c r="E1492" s="3">
        <v>45382</v>
      </c>
      <c r="F1492" s="3">
        <v>45537</v>
      </c>
      <c r="G1492" s="3" t="str">
        <f>TEXT(Table1[[#This Row],[last_purchase_date]],"yyyy")</f>
        <v>2024</v>
      </c>
      <c r="H1492" s="2">
        <f ca="1">IFERROR(TODAY()-Table1[[#This Row],[signup_date]]," - ")</f>
        <v>724</v>
      </c>
      <c r="I1492" s="2">
        <f ca="1">IFERROR(TODAY()-Table1[[#This Row],[last_purchase_date]]," - ")</f>
        <v>443</v>
      </c>
      <c r="J1492" s="2">
        <f ca="1">IFERROR(1/Table1[[#This Row],[Days_Since_Last_Purchase]],0)</f>
        <v>2.257336343115124E-3</v>
      </c>
      <c r="K1492" s="3" t="str">
        <f t="shared" si="46"/>
        <v>Has Purchased</v>
      </c>
      <c r="L1492">
        <v>4</v>
      </c>
      <c r="M1492">
        <v>109.91</v>
      </c>
      <c r="N1492">
        <v>27.48</v>
      </c>
      <c r="O1492">
        <v>13.57</v>
      </c>
      <c r="P1492" t="s">
        <v>47</v>
      </c>
      <c r="Q1492" t="s">
        <v>60</v>
      </c>
      <c r="R1492" t="s">
        <v>48</v>
      </c>
      <c r="S1492">
        <v>16</v>
      </c>
      <c r="T1492" t="s">
        <v>49</v>
      </c>
      <c r="U1492" t="s">
        <v>90</v>
      </c>
      <c r="V1492" t="s">
        <v>44</v>
      </c>
      <c r="W1492" t="s">
        <v>51</v>
      </c>
      <c r="X1492">
        <v>1</v>
      </c>
      <c r="Y1492">
        <v>0</v>
      </c>
      <c r="Z1492">
        <v>0</v>
      </c>
      <c r="AA1492">
        <v>0</v>
      </c>
      <c r="AB1492">
        <v>1</v>
      </c>
      <c r="AC1492" s="3">
        <v>45868</v>
      </c>
      <c r="AD1492" s="2" t="str">
        <f t="shared" si="47"/>
        <v>Contacted</v>
      </c>
      <c r="AE1492">
        <v>0</v>
      </c>
      <c r="AF1492" t="s">
        <v>38</v>
      </c>
      <c r="AG1492" t="b">
        <v>1</v>
      </c>
      <c r="AH1492" t="b">
        <v>1</v>
      </c>
      <c r="AI1492" t="str">
        <f ca="1">IF(OR(Table1[[#This Row],[is_active]]="FALSE",Table1[[#This Row],[Days_Since_Last_Purchase]]&gt;90),"Churned","Active")</f>
        <v>Churned</v>
      </c>
    </row>
    <row r="1493" spans="1:35" x14ac:dyDescent="0.25">
      <c r="A1493" t="s">
        <v>1556</v>
      </c>
      <c r="B1493" s="1">
        <v>44043</v>
      </c>
      <c r="C1493" t="str">
        <f>TEXT(Table1[[#This Row],[signup_date]],"yyyy")</f>
        <v>2020</v>
      </c>
      <c r="D1493" t="str">
        <f>TEXT(Table1[[#This Row],[signup_date]],"mmm")</f>
        <v>Jul</v>
      </c>
      <c r="E1493" s="3">
        <v>45235</v>
      </c>
      <c r="F1493" s="3">
        <v>45763</v>
      </c>
      <c r="G1493" s="3" t="str">
        <f>TEXT(Table1[[#This Row],[last_purchase_date]],"yyyy")</f>
        <v>2025</v>
      </c>
      <c r="H1493" s="2">
        <f ca="1">IFERROR(TODAY()-Table1[[#This Row],[signup_date]]," - ")</f>
        <v>1937</v>
      </c>
      <c r="I1493" s="2">
        <f ca="1">IFERROR(TODAY()-Table1[[#This Row],[last_purchase_date]]," - ")</f>
        <v>217</v>
      </c>
      <c r="J1493" s="2">
        <f ca="1">IFERROR(1/Table1[[#This Row],[Days_Since_Last_Purchase]],0)</f>
        <v>4.608294930875576E-3</v>
      </c>
      <c r="K1493" s="3" t="str">
        <f t="shared" si="46"/>
        <v>Has Purchased</v>
      </c>
      <c r="L1493">
        <v>6</v>
      </c>
      <c r="M1493">
        <v>560.30999999999995</v>
      </c>
      <c r="N1493">
        <v>93.39</v>
      </c>
      <c r="O1493">
        <v>149.72999999999999</v>
      </c>
      <c r="P1493" t="s">
        <v>87</v>
      </c>
      <c r="Q1493" t="s">
        <v>88</v>
      </c>
      <c r="R1493" t="s">
        <v>33</v>
      </c>
      <c r="S1493">
        <v>29</v>
      </c>
      <c r="T1493" t="s">
        <v>70</v>
      </c>
      <c r="U1493" t="s">
        <v>90</v>
      </c>
      <c r="V1493" t="s">
        <v>63</v>
      </c>
      <c r="W1493" t="s">
        <v>85</v>
      </c>
      <c r="X1493">
        <v>0</v>
      </c>
      <c r="Y1493">
        <v>0</v>
      </c>
      <c r="Z1493">
        <v>0</v>
      </c>
      <c r="AA1493">
        <v>1</v>
      </c>
      <c r="AB1493">
        <v>2</v>
      </c>
      <c r="AC1493" s="3">
        <v>44545</v>
      </c>
      <c r="AD1493" s="2" t="str">
        <f t="shared" si="47"/>
        <v>Contacted</v>
      </c>
      <c r="AE1493">
        <v>0</v>
      </c>
      <c r="AF1493" t="s">
        <v>73</v>
      </c>
      <c r="AG1493" t="b">
        <v>1</v>
      </c>
      <c r="AH1493" t="b">
        <v>0</v>
      </c>
      <c r="AI1493" t="str">
        <f ca="1">IF(OR(Table1[[#This Row],[is_active]]="FALSE",Table1[[#This Row],[Days_Since_Last_Purchase]]&gt;90),"Churned","Active")</f>
        <v>Churned</v>
      </c>
    </row>
    <row r="1494" spans="1:35" x14ac:dyDescent="0.25">
      <c r="A1494" t="s">
        <v>1557</v>
      </c>
      <c r="B1494" s="1">
        <v>44088</v>
      </c>
      <c r="C1494" t="str">
        <f>TEXT(Table1[[#This Row],[signup_date]],"yyyy")</f>
        <v>2020</v>
      </c>
      <c r="D1494" t="str">
        <f>TEXT(Table1[[#This Row],[signup_date]],"mmm")</f>
        <v>Sep</v>
      </c>
      <c r="E1494" s="3">
        <v>44869</v>
      </c>
      <c r="F1494" s="3">
        <v>45101</v>
      </c>
      <c r="G1494" s="3" t="str">
        <f>TEXT(Table1[[#This Row],[last_purchase_date]],"yyyy")</f>
        <v>2023</v>
      </c>
      <c r="H1494" s="2">
        <f ca="1">IFERROR(TODAY()-Table1[[#This Row],[signup_date]]," - ")</f>
        <v>1892</v>
      </c>
      <c r="I1494" s="2">
        <f ca="1">IFERROR(TODAY()-Table1[[#This Row],[last_purchase_date]]," - ")</f>
        <v>879</v>
      </c>
      <c r="J1494" s="2">
        <f ca="1">IFERROR(1/Table1[[#This Row],[Days_Since_Last_Purchase]],0)</f>
        <v>1.1376564277588168E-3</v>
      </c>
      <c r="K1494" s="3" t="str">
        <f t="shared" si="46"/>
        <v>Has Purchased</v>
      </c>
      <c r="L1494">
        <v>3</v>
      </c>
      <c r="M1494">
        <v>35.04</v>
      </c>
      <c r="N1494">
        <v>11.68</v>
      </c>
      <c r="O1494">
        <v>5.55</v>
      </c>
      <c r="P1494" t="s">
        <v>65</v>
      </c>
      <c r="Q1494" t="s">
        <v>76</v>
      </c>
      <c r="R1494" t="s">
        <v>48</v>
      </c>
      <c r="S1494">
        <v>19</v>
      </c>
      <c r="T1494" t="s">
        <v>49</v>
      </c>
      <c r="U1494" t="s">
        <v>55</v>
      </c>
      <c r="V1494" t="s">
        <v>63</v>
      </c>
      <c r="W1494" t="s">
        <v>100</v>
      </c>
      <c r="X1494">
        <v>0</v>
      </c>
      <c r="Y1494">
        <v>0</v>
      </c>
      <c r="Z1494">
        <v>0</v>
      </c>
      <c r="AA1494">
        <v>0</v>
      </c>
      <c r="AB1494">
        <v>1</v>
      </c>
      <c r="AC1494" s="3">
        <v>44482</v>
      </c>
      <c r="AD1494" s="2" t="str">
        <f t="shared" si="47"/>
        <v>Contacted</v>
      </c>
      <c r="AE1494">
        <v>0</v>
      </c>
      <c r="AF1494" t="s">
        <v>38</v>
      </c>
      <c r="AG1494" t="b">
        <v>1</v>
      </c>
      <c r="AH1494" t="b">
        <v>1</v>
      </c>
      <c r="AI1494" t="str">
        <f ca="1">IF(OR(Table1[[#This Row],[is_active]]="FALSE",Table1[[#This Row],[Days_Since_Last_Purchase]]&gt;90),"Churned","Active")</f>
        <v>Churned</v>
      </c>
    </row>
    <row r="1495" spans="1:35" x14ac:dyDescent="0.25">
      <c r="A1495" t="s">
        <v>1558</v>
      </c>
      <c r="B1495" s="1">
        <v>44576</v>
      </c>
      <c r="C1495" t="str">
        <f>TEXT(Table1[[#This Row],[signup_date]],"yyyy")</f>
        <v>2022</v>
      </c>
      <c r="D1495" t="str">
        <f>TEXT(Table1[[#This Row],[signup_date]],"mmm")</f>
        <v>Jan</v>
      </c>
      <c r="E1495" s="3">
        <v>45742</v>
      </c>
      <c r="F1495" s="3">
        <v>45926</v>
      </c>
      <c r="G1495" s="3" t="str">
        <f>TEXT(Table1[[#This Row],[last_purchase_date]],"yyyy")</f>
        <v>2025</v>
      </c>
      <c r="H1495" s="2">
        <f ca="1">IFERROR(TODAY()-Table1[[#This Row],[signup_date]]," - ")</f>
        <v>1404</v>
      </c>
      <c r="I1495" s="2">
        <f ca="1">IFERROR(TODAY()-Table1[[#This Row],[last_purchase_date]]," - ")</f>
        <v>54</v>
      </c>
      <c r="J1495" s="2">
        <f ca="1">IFERROR(1/Table1[[#This Row],[Days_Since_Last_Purchase]],0)</f>
        <v>1.8518518518518517E-2</v>
      </c>
      <c r="K1495" s="3" t="str">
        <f t="shared" si="46"/>
        <v>Has Purchased</v>
      </c>
      <c r="L1495">
        <v>3</v>
      </c>
      <c r="M1495">
        <v>147.13999999999999</v>
      </c>
      <c r="N1495">
        <v>49.05</v>
      </c>
      <c r="O1495">
        <v>129</v>
      </c>
      <c r="P1495" t="s">
        <v>40</v>
      </c>
      <c r="Q1495" t="s">
        <v>69</v>
      </c>
      <c r="R1495" t="s">
        <v>48</v>
      </c>
      <c r="S1495">
        <v>20</v>
      </c>
      <c r="T1495" t="s">
        <v>70</v>
      </c>
      <c r="U1495" t="s">
        <v>35</v>
      </c>
      <c r="V1495" t="s">
        <v>56</v>
      </c>
      <c r="W1495" t="s">
        <v>85</v>
      </c>
      <c r="X1495">
        <v>0</v>
      </c>
      <c r="Y1495">
        <v>0</v>
      </c>
      <c r="Z1495">
        <v>1</v>
      </c>
      <c r="AA1495">
        <v>0</v>
      </c>
      <c r="AB1495">
        <v>0</v>
      </c>
      <c r="AC1495" s="3">
        <v>44919</v>
      </c>
      <c r="AD1495" s="2" t="str">
        <f t="shared" si="47"/>
        <v>Contacted</v>
      </c>
      <c r="AE1495">
        <v>7</v>
      </c>
      <c r="AF1495" t="s">
        <v>38</v>
      </c>
      <c r="AG1495" t="b">
        <v>1</v>
      </c>
      <c r="AH1495" t="b">
        <v>0</v>
      </c>
      <c r="AI1495" t="str">
        <f ca="1">IF(OR(Table1[[#This Row],[is_active]]="FALSE",Table1[[#This Row],[Days_Since_Last_Purchase]]&gt;90),"Churned","Active")</f>
        <v>Active</v>
      </c>
    </row>
    <row r="1496" spans="1:35" x14ac:dyDescent="0.25">
      <c r="A1496" t="s">
        <v>1559</v>
      </c>
      <c r="B1496" s="1">
        <v>45525</v>
      </c>
      <c r="C1496" t="str">
        <f>TEXT(Table1[[#This Row],[signup_date]],"yyyy")</f>
        <v>2024</v>
      </c>
      <c r="D1496" t="str">
        <f>TEXT(Table1[[#This Row],[signup_date]],"mmm")</f>
        <v>Aug</v>
      </c>
      <c r="E1496" s="3">
        <v>45633</v>
      </c>
      <c r="F1496" s="3">
        <v>45890</v>
      </c>
      <c r="G1496" s="3" t="str">
        <f>TEXT(Table1[[#This Row],[last_purchase_date]],"yyyy")</f>
        <v>2025</v>
      </c>
      <c r="H1496" s="2">
        <f ca="1">IFERROR(TODAY()-Table1[[#This Row],[signup_date]]," - ")</f>
        <v>455</v>
      </c>
      <c r="I1496" s="2">
        <f ca="1">IFERROR(TODAY()-Table1[[#This Row],[last_purchase_date]]," - ")</f>
        <v>90</v>
      </c>
      <c r="J1496" s="2">
        <f ca="1">IFERROR(1/Table1[[#This Row],[Days_Since_Last_Purchase]],0)</f>
        <v>1.1111111111111112E-2</v>
      </c>
      <c r="K1496" s="3" t="str">
        <f t="shared" si="46"/>
        <v>Has Purchased</v>
      </c>
      <c r="L1496">
        <v>7</v>
      </c>
      <c r="M1496">
        <v>262.47000000000003</v>
      </c>
      <c r="N1496">
        <v>37.5</v>
      </c>
      <c r="O1496">
        <v>43.28</v>
      </c>
      <c r="P1496" t="s">
        <v>40</v>
      </c>
      <c r="Q1496" t="s">
        <v>62</v>
      </c>
      <c r="R1496" t="s">
        <v>33</v>
      </c>
      <c r="S1496">
        <v>47</v>
      </c>
      <c r="T1496" t="s">
        <v>34</v>
      </c>
      <c r="U1496" t="s">
        <v>66</v>
      </c>
      <c r="V1496" t="s">
        <v>56</v>
      </c>
      <c r="W1496" t="s">
        <v>85</v>
      </c>
      <c r="X1496">
        <v>0</v>
      </c>
      <c r="Y1496">
        <v>0</v>
      </c>
      <c r="Z1496">
        <v>1</v>
      </c>
      <c r="AA1496">
        <v>1</v>
      </c>
      <c r="AB1496">
        <v>1</v>
      </c>
      <c r="AC1496" s="3">
        <v>45635</v>
      </c>
      <c r="AD1496" s="2" t="str">
        <f t="shared" si="47"/>
        <v>Contacted</v>
      </c>
      <c r="AE1496">
        <v>0</v>
      </c>
      <c r="AF1496" t="s">
        <v>73</v>
      </c>
      <c r="AG1496" t="b">
        <v>1</v>
      </c>
      <c r="AH1496" t="b">
        <v>0</v>
      </c>
      <c r="AI1496" t="str">
        <f ca="1">IF(OR(Table1[[#This Row],[is_active]]="FALSE",Table1[[#This Row],[Days_Since_Last_Purchase]]&gt;90),"Churned","Active")</f>
        <v>Active</v>
      </c>
    </row>
    <row r="1497" spans="1:35" x14ac:dyDescent="0.25">
      <c r="A1497" t="s">
        <v>1560</v>
      </c>
      <c r="B1497" s="1">
        <v>44960</v>
      </c>
      <c r="C1497" t="str">
        <f>TEXT(Table1[[#This Row],[signup_date]],"yyyy")</f>
        <v>2023</v>
      </c>
      <c r="D1497" t="str">
        <f>TEXT(Table1[[#This Row],[signup_date]],"mmm")</f>
        <v>Feb</v>
      </c>
      <c r="E1497" s="3">
        <v>45453</v>
      </c>
      <c r="F1497" s="3">
        <v>45792</v>
      </c>
      <c r="G1497" s="3" t="str">
        <f>TEXT(Table1[[#This Row],[last_purchase_date]],"yyyy")</f>
        <v>2025</v>
      </c>
      <c r="H1497" s="2">
        <f ca="1">IFERROR(TODAY()-Table1[[#This Row],[signup_date]]," - ")</f>
        <v>1020</v>
      </c>
      <c r="I1497" s="2">
        <f ca="1">IFERROR(TODAY()-Table1[[#This Row],[last_purchase_date]]," - ")</f>
        <v>188</v>
      </c>
      <c r="J1497" s="2">
        <f ca="1">IFERROR(1/Table1[[#This Row],[Days_Since_Last_Purchase]],0)</f>
        <v>5.3191489361702126E-3</v>
      </c>
      <c r="K1497" s="3" t="str">
        <f t="shared" si="46"/>
        <v>Has Purchased</v>
      </c>
      <c r="L1497">
        <v>5</v>
      </c>
      <c r="M1497">
        <v>269.85000000000002</v>
      </c>
      <c r="N1497">
        <v>53.97</v>
      </c>
      <c r="O1497">
        <v>19.600000000000001</v>
      </c>
      <c r="P1497" t="s">
        <v>40</v>
      </c>
      <c r="Q1497" t="s">
        <v>54</v>
      </c>
      <c r="R1497" t="s">
        <v>48</v>
      </c>
      <c r="S1497">
        <v>16</v>
      </c>
      <c r="T1497" t="s">
        <v>49</v>
      </c>
      <c r="U1497" t="s">
        <v>43</v>
      </c>
      <c r="V1497" t="s">
        <v>67</v>
      </c>
      <c r="W1497" t="s">
        <v>100</v>
      </c>
      <c r="X1497">
        <v>0</v>
      </c>
      <c r="Y1497">
        <v>0</v>
      </c>
      <c r="Z1497">
        <v>0</v>
      </c>
      <c r="AA1497">
        <v>1</v>
      </c>
      <c r="AB1497">
        <v>0</v>
      </c>
      <c r="AC1497" s="3">
        <v>45294</v>
      </c>
      <c r="AD1497" s="2" t="str">
        <f t="shared" si="47"/>
        <v>Contacted</v>
      </c>
      <c r="AE1497">
        <v>4</v>
      </c>
      <c r="AF1497" t="s">
        <v>73</v>
      </c>
      <c r="AG1497" t="b">
        <v>1</v>
      </c>
      <c r="AH1497" t="b">
        <v>0</v>
      </c>
      <c r="AI1497" t="str">
        <f ca="1">IF(OR(Table1[[#This Row],[is_active]]="FALSE",Table1[[#This Row],[Days_Since_Last_Purchase]]&gt;90),"Churned","Active")</f>
        <v>Churned</v>
      </c>
    </row>
    <row r="1498" spans="1:35" x14ac:dyDescent="0.25">
      <c r="A1498" t="s">
        <v>1561</v>
      </c>
      <c r="B1498" s="1">
        <v>43933</v>
      </c>
      <c r="C1498" t="str">
        <f>TEXT(Table1[[#This Row],[signup_date]],"yyyy")</f>
        <v>2020</v>
      </c>
      <c r="D1498" t="str">
        <f>TEXT(Table1[[#This Row],[signup_date]],"mmm")</f>
        <v>Apr</v>
      </c>
      <c r="E1498" s="3" t="s">
        <v>2542</v>
      </c>
      <c r="F1498" s="3" t="s">
        <v>2542</v>
      </c>
      <c r="G1498" s="3" t="str">
        <f>TEXT(Table1[[#This Row],[last_purchase_date]],"yyyy")</f>
        <v>-</v>
      </c>
      <c r="H1498" s="2">
        <f ca="1">IFERROR(TODAY()-Table1[[#This Row],[signup_date]]," - ")</f>
        <v>2047</v>
      </c>
      <c r="I1498" s="2" t="str">
        <f ca="1">IFERROR(TODAY()-Table1[[#This Row],[last_purchase_date]]," - ")</f>
        <v xml:space="preserve"> - </v>
      </c>
      <c r="J1498" s="2">
        <f ca="1">IFERROR(1/Table1[[#This Row],[Days_Since_Last_Purchase]],0)</f>
        <v>0</v>
      </c>
      <c r="K1498" s="3" t="str">
        <f t="shared" si="46"/>
        <v>Never Purchase</v>
      </c>
      <c r="L1498">
        <v>0</v>
      </c>
      <c r="M1498">
        <v>0</v>
      </c>
      <c r="N1498">
        <v>0</v>
      </c>
      <c r="O1498">
        <v>0</v>
      </c>
      <c r="P1498" t="s">
        <v>87</v>
      </c>
      <c r="Q1498" t="s">
        <v>60</v>
      </c>
      <c r="R1498" t="s">
        <v>48</v>
      </c>
      <c r="S1498">
        <v>29</v>
      </c>
      <c r="T1498" t="s">
        <v>70</v>
      </c>
      <c r="U1498" t="s">
        <v>55</v>
      </c>
      <c r="V1498" t="s">
        <v>63</v>
      </c>
      <c r="W1498" t="s">
        <v>57</v>
      </c>
      <c r="X1498">
        <v>0</v>
      </c>
      <c r="Y1498">
        <v>0</v>
      </c>
      <c r="Z1498">
        <v>0</v>
      </c>
      <c r="AA1498">
        <v>0</v>
      </c>
      <c r="AB1498">
        <v>0</v>
      </c>
      <c r="AC1498" s="3">
        <v>45121</v>
      </c>
      <c r="AD1498" s="2" t="str">
        <f t="shared" si="47"/>
        <v>Contacted</v>
      </c>
      <c r="AE1498">
        <v>0</v>
      </c>
      <c r="AF1498" t="s">
        <v>52</v>
      </c>
      <c r="AG1498" t="b">
        <v>1</v>
      </c>
      <c r="AH1498" t="b">
        <v>1</v>
      </c>
      <c r="AI1498" t="str">
        <f ca="1">IF(OR(Table1[[#This Row],[is_active]]="FALSE",Table1[[#This Row],[Days_Since_Last_Purchase]]&gt;90),"Churned","Active")</f>
        <v>Churned</v>
      </c>
    </row>
    <row r="1499" spans="1:35" x14ac:dyDescent="0.25">
      <c r="A1499" t="s">
        <v>1562</v>
      </c>
      <c r="B1499" s="1">
        <v>44886</v>
      </c>
      <c r="C1499" t="str">
        <f>TEXT(Table1[[#This Row],[signup_date]],"yyyy")</f>
        <v>2022</v>
      </c>
      <c r="D1499" t="str">
        <f>TEXT(Table1[[#This Row],[signup_date]],"mmm")</f>
        <v>Nov</v>
      </c>
      <c r="E1499" s="3">
        <v>45550</v>
      </c>
      <c r="F1499" s="3">
        <v>45663</v>
      </c>
      <c r="G1499" s="3" t="str">
        <f>TEXT(Table1[[#This Row],[last_purchase_date]],"yyyy")</f>
        <v>2025</v>
      </c>
      <c r="H1499" s="2">
        <f ca="1">IFERROR(TODAY()-Table1[[#This Row],[signup_date]]," - ")</f>
        <v>1094</v>
      </c>
      <c r="I1499" s="2">
        <f ca="1">IFERROR(TODAY()-Table1[[#This Row],[last_purchase_date]]," - ")</f>
        <v>317</v>
      </c>
      <c r="J1499" s="2">
        <f ca="1">IFERROR(1/Table1[[#This Row],[Days_Since_Last_Purchase]],0)</f>
        <v>3.1545741324921135E-3</v>
      </c>
      <c r="K1499" s="3" t="str">
        <f t="shared" si="46"/>
        <v>Has Purchased</v>
      </c>
      <c r="L1499">
        <v>1</v>
      </c>
      <c r="M1499">
        <v>62.78</v>
      </c>
      <c r="N1499">
        <v>62.78</v>
      </c>
      <c r="O1499">
        <v>20.27</v>
      </c>
      <c r="P1499" t="s">
        <v>59</v>
      </c>
      <c r="Q1499" t="s">
        <v>62</v>
      </c>
      <c r="R1499" t="s">
        <v>48</v>
      </c>
      <c r="S1499">
        <v>36</v>
      </c>
      <c r="T1499" t="s">
        <v>34</v>
      </c>
      <c r="U1499" t="s">
        <v>55</v>
      </c>
      <c r="V1499" t="s">
        <v>35</v>
      </c>
      <c r="W1499" t="s">
        <v>45</v>
      </c>
      <c r="X1499">
        <v>0</v>
      </c>
      <c r="Y1499">
        <v>0</v>
      </c>
      <c r="Z1499">
        <v>0</v>
      </c>
      <c r="AA1499">
        <v>0</v>
      </c>
      <c r="AB1499">
        <v>1</v>
      </c>
      <c r="AC1499" s="3">
        <v>44911</v>
      </c>
      <c r="AD1499" s="2" t="str">
        <f t="shared" si="47"/>
        <v>Contacted</v>
      </c>
      <c r="AE1499">
        <v>0</v>
      </c>
      <c r="AF1499" t="s">
        <v>52</v>
      </c>
      <c r="AG1499" t="b">
        <v>1</v>
      </c>
      <c r="AH1499" t="b">
        <v>0</v>
      </c>
      <c r="AI1499" t="str">
        <f ca="1">IF(OR(Table1[[#This Row],[is_active]]="FALSE",Table1[[#This Row],[Days_Since_Last_Purchase]]&gt;90),"Churned","Active")</f>
        <v>Churned</v>
      </c>
    </row>
    <row r="1500" spans="1:35" x14ac:dyDescent="0.25">
      <c r="A1500" t="s">
        <v>1563</v>
      </c>
      <c r="B1500" s="1">
        <v>45413</v>
      </c>
      <c r="C1500" t="str">
        <f>TEXT(Table1[[#This Row],[signup_date]],"yyyy")</f>
        <v>2024</v>
      </c>
      <c r="D1500" t="str">
        <f>TEXT(Table1[[#This Row],[signup_date]],"mmm")</f>
        <v>May</v>
      </c>
      <c r="E1500" s="3">
        <v>45669</v>
      </c>
      <c r="F1500" s="3">
        <v>45786</v>
      </c>
      <c r="G1500" s="3" t="str">
        <f>TEXT(Table1[[#This Row],[last_purchase_date]],"yyyy")</f>
        <v>2025</v>
      </c>
      <c r="H1500" s="2">
        <f ca="1">IFERROR(TODAY()-Table1[[#This Row],[signup_date]]," - ")</f>
        <v>567</v>
      </c>
      <c r="I1500" s="2">
        <f ca="1">IFERROR(TODAY()-Table1[[#This Row],[last_purchase_date]]," - ")</f>
        <v>194</v>
      </c>
      <c r="J1500" s="2">
        <f ca="1">IFERROR(1/Table1[[#This Row],[Days_Since_Last_Purchase]],0)</f>
        <v>5.1546391752577319E-3</v>
      </c>
      <c r="K1500" s="3" t="str">
        <f t="shared" si="46"/>
        <v>Has Purchased</v>
      </c>
      <c r="L1500">
        <v>4</v>
      </c>
      <c r="M1500">
        <v>233.38</v>
      </c>
      <c r="N1500">
        <v>58.35</v>
      </c>
      <c r="O1500">
        <v>72.44</v>
      </c>
      <c r="P1500" t="s">
        <v>31</v>
      </c>
      <c r="Q1500" t="s">
        <v>80</v>
      </c>
      <c r="R1500" t="s">
        <v>33</v>
      </c>
      <c r="S1500">
        <v>32</v>
      </c>
      <c r="T1500" t="s">
        <v>34</v>
      </c>
      <c r="U1500" t="s">
        <v>50</v>
      </c>
      <c r="V1500" t="s">
        <v>56</v>
      </c>
      <c r="W1500" t="s">
        <v>35</v>
      </c>
      <c r="X1500">
        <v>0</v>
      </c>
      <c r="Y1500">
        <v>0</v>
      </c>
      <c r="Z1500">
        <v>0</v>
      </c>
      <c r="AA1500">
        <v>3</v>
      </c>
      <c r="AB1500">
        <v>2</v>
      </c>
      <c r="AC1500" s="3">
        <v>45512</v>
      </c>
      <c r="AD1500" s="2" t="str">
        <f t="shared" si="47"/>
        <v>Contacted</v>
      </c>
      <c r="AE1500">
        <v>0</v>
      </c>
      <c r="AF1500" t="s">
        <v>38</v>
      </c>
      <c r="AG1500" t="b">
        <v>1</v>
      </c>
      <c r="AH1500" t="b">
        <v>0</v>
      </c>
      <c r="AI1500" t="str">
        <f ca="1">IF(OR(Table1[[#This Row],[is_active]]="FALSE",Table1[[#This Row],[Days_Since_Last_Purchase]]&gt;90),"Churned","Active")</f>
        <v>Churned</v>
      </c>
    </row>
    <row r="1501" spans="1:35" x14ac:dyDescent="0.25">
      <c r="A1501" t="s">
        <v>1564</v>
      </c>
      <c r="B1501" s="1">
        <v>43948</v>
      </c>
      <c r="C1501" t="str">
        <f>TEXT(Table1[[#This Row],[signup_date]],"yyyy")</f>
        <v>2020</v>
      </c>
      <c r="D1501" t="str">
        <f>TEXT(Table1[[#This Row],[signup_date]],"mmm")</f>
        <v>Apr</v>
      </c>
      <c r="E1501" s="3">
        <v>44116</v>
      </c>
      <c r="F1501" s="3">
        <v>44787</v>
      </c>
      <c r="G1501" s="3" t="str">
        <f>TEXT(Table1[[#This Row],[last_purchase_date]],"yyyy")</f>
        <v>2022</v>
      </c>
      <c r="H1501" s="2">
        <f ca="1">IFERROR(TODAY()-Table1[[#This Row],[signup_date]]," - ")</f>
        <v>2032</v>
      </c>
      <c r="I1501" s="2">
        <f ca="1">IFERROR(TODAY()-Table1[[#This Row],[last_purchase_date]]," - ")</f>
        <v>1193</v>
      </c>
      <c r="J1501" s="2">
        <f ca="1">IFERROR(1/Table1[[#This Row],[Days_Since_Last_Purchase]],0)</f>
        <v>8.3822296730930428E-4</v>
      </c>
      <c r="K1501" s="3" t="str">
        <f t="shared" si="46"/>
        <v>Has Purchased</v>
      </c>
      <c r="L1501">
        <v>3</v>
      </c>
      <c r="M1501">
        <v>170.15</v>
      </c>
      <c r="N1501">
        <v>56.72</v>
      </c>
      <c r="O1501">
        <v>49.07</v>
      </c>
      <c r="P1501" t="s">
        <v>59</v>
      </c>
      <c r="Q1501" t="s">
        <v>88</v>
      </c>
      <c r="R1501" t="s">
        <v>48</v>
      </c>
      <c r="S1501">
        <v>32</v>
      </c>
      <c r="T1501" t="s">
        <v>34</v>
      </c>
      <c r="U1501" t="s">
        <v>35</v>
      </c>
      <c r="V1501" t="s">
        <v>63</v>
      </c>
      <c r="W1501" t="s">
        <v>72</v>
      </c>
      <c r="X1501">
        <v>0</v>
      </c>
      <c r="Y1501">
        <v>0</v>
      </c>
      <c r="Z1501">
        <v>0</v>
      </c>
      <c r="AA1501">
        <v>1</v>
      </c>
      <c r="AB1501">
        <v>2</v>
      </c>
      <c r="AC1501" s="3">
        <v>45699</v>
      </c>
      <c r="AD1501" s="2" t="str">
        <f t="shared" si="47"/>
        <v>Contacted</v>
      </c>
      <c r="AE1501">
        <v>0</v>
      </c>
      <c r="AF1501" t="s">
        <v>38</v>
      </c>
      <c r="AG1501" t="b">
        <v>0</v>
      </c>
      <c r="AH1501" t="b">
        <v>0</v>
      </c>
      <c r="AI1501" t="str">
        <f ca="1">IF(OR(Table1[[#This Row],[is_active]]="FALSE",Table1[[#This Row],[Days_Since_Last_Purchase]]&gt;90),"Churned","Active")</f>
        <v>Churned</v>
      </c>
    </row>
    <row r="1502" spans="1:35" x14ac:dyDescent="0.25">
      <c r="A1502" t="s">
        <v>1565</v>
      </c>
      <c r="B1502" s="1">
        <v>44866</v>
      </c>
      <c r="C1502" t="str">
        <f>TEXT(Table1[[#This Row],[signup_date]],"yyyy")</f>
        <v>2022</v>
      </c>
      <c r="D1502" t="str">
        <f>TEXT(Table1[[#This Row],[signup_date]],"mmm")</f>
        <v>Nov</v>
      </c>
      <c r="E1502" s="3">
        <v>45742</v>
      </c>
      <c r="F1502" s="3">
        <v>45772</v>
      </c>
      <c r="G1502" s="3" t="str">
        <f>TEXT(Table1[[#This Row],[last_purchase_date]],"yyyy")</f>
        <v>2025</v>
      </c>
      <c r="H1502" s="2">
        <f ca="1">IFERROR(TODAY()-Table1[[#This Row],[signup_date]]," - ")</f>
        <v>1114</v>
      </c>
      <c r="I1502" s="2">
        <f ca="1">IFERROR(TODAY()-Table1[[#This Row],[last_purchase_date]]," - ")</f>
        <v>208</v>
      </c>
      <c r="J1502" s="2">
        <f ca="1">IFERROR(1/Table1[[#This Row],[Days_Since_Last_Purchase]],0)</f>
        <v>4.807692307692308E-3</v>
      </c>
      <c r="K1502" s="3" t="str">
        <f t="shared" si="46"/>
        <v>Has Purchased</v>
      </c>
      <c r="L1502">
        <v>4</v>
      </c>
      <c r="M1502">
        <v>56.37</v>
      </c>
      <c r="N1502">
        <v>14.09</v>
      </c>
      <c r="O1502">
        <v>16.34</v>
      </c>
      <c r="P1502" t="s">
        <v>31</v>
      </c>
      <c r="Q1502" t="s">
        <v>80</v>
      </c>
      <c r="R1502" t="s">
        <v>42</v>
      </c>
      <c r="S1502">
        <v>34</v>
      </c>
      <c r="T1502" t="s">
        <v>34</v>
      </c>
      <c r="U1502" t="s">
        <v>55</v>
      </c>
      <c r="V1502" t="s">
        <v>67</v>
      </c>
      <c r="W1502" t="s">
        <v>57</v>
      </c>
      <c r="X1502">
        <v>0</v>
      </c>
      <c r="Y1502">
        <v>0</v>
      </c>
      <c r="Z1502">
        <v>0</v>
      </c>
      <c r="AA1502">
        <v>0</v>
      </c>
      <c r="AB1502">
        <v>1</v>
      </c>
      <c r="AC1502" s="3">
        <v>45001</v>
      </c>
      <c r="AD1502" s="2" t="str">
        <f t="shared" si="47"/>
        <v>Contacted</v>
      </c>
      <c r="AE1502">
        <v>4</v>
      </c>
      <c r="AF1502" t="s">
        <v>52</v>
      </c>
      <c r="AG1502" t="b">
        <v>1</v>
      </c>
      <c r="AH1502" t="b">
        <v>1</v>
      </c>
      <c r="AI1502" t="str">
        <f ca="1">IF(OR(Table1[[#This Row],[is_active]]="FALSE",Table1[[#This Row],[Days_Since_Last_Purchase]]&gt;90),"Churned","Active")</f>
        <v>Churned</v>
      </c>
    </row>
    <row r="1503" spans="1:35" x14ac:dyDescent="0.25">
      <c r="A1503" t="s">
        <v>1566</v>
      </c>
      <c r="B1503" s="1">
        <v>44432</v>
      </c>
      <c r="C1503" t="str">
        <f>TEXT(Table1[[#This Row],[signup_date]],"yyyy")</f>
        <v>2021</v>
      </c>
      <c r="D1503" t="str">
        <f>TEXT(Table1[[#This Row],[signup_date]],"mmm")</f>
        <v>Aug</v>
      </c>
      <c r="E1503" s="3" t="s">
        <v>2542</v>
      </c>
      <c r="F1503" s="3" t="s">
        <v>2542</v>
      </c>
      <c r="G1503" s="3" t="str">
        <f>TEXT(Table1[[#This Row],[last_purchase_date]],"yyyy")</f>
        <v>-</v>
      </c>
      <c r="H1503" s="2">
        <f ca="1">IFERROR(TODAY()-Table1[[#This Row],[signup_date]]," - ")</f>
        <v>1548</v>
      </c>
      <c r="I1503" s="2" t="str">
        <f ca="1">IFERROR(TODAY()-Table1[[#This Row],[last_purchase_date]]," - ")</f>
        <v xml:space="preserve"> - </v>
      </c>
      <c r="J1503" s="2">
        <f ca="1">IFERROR(1/Table1[[#This Row],[Days_Since_Last_Purchase]],0)</f>
        <v>0</v>
      </c>
      <c r="K1503" s="3" t="str">
        <f t="shared" si="46"/>
        <v>Never Purchase</v>
      </c>
      <c r="L1503">
        <v>0</v>
      </c>
      <c r="M1503">
        <v>0</v>
      </c>
      <c r="N1503">
        <v>0</v>
      </c>
      <c r="O1503">
        <v>0</v>
      </c>
      <c r="P1503" t="s">
        <v>31</v>
      </c>
      <c r="Q1503" t="s">
        <v>54</v>
      </c>
      <c r="R1503" t="s">
        <v>48</v>
      </c>
      <c r="S1503">
        <v>20</v>
      </c>
      <c r="T1503" t="s">
        <v>70</v>
      </c>
      <c r="U1503" t="s">
        <v>50</v>
      </c>
      <c r="V1503" t="s">
        <v>63</v>
      </c>
      <c r="W1503" t="s">
        <v>96</v>
      </c>
      <c r="X1503">
        <v>0</v>
      </c>
      <c r="Y1503">
        <v>0</v>
      </c>
      <c r="Z1503">
        <v>0</v>
      </c>
      <c r="AA1503">
        <v>0</v>
      </c>
      <c r="AB1503">
        <v>0</v>
      </c>
      <c r="AC1503" s="2" t="s">
        <v>2542</v>
      </c>
      <c r="AD1503" s="2" t="str">
        <f t="shared" si="47"/>
        <v>Never Contacted</v>
      </c>
      <c r="AE1503">
        <v>0</v>
      </c>
      <c r="AF1503" t="s">
        <v>73</v>
      </c>
      <c r="AG1503" t="b">
        <v>1</v>
      </c>
      <c r="AH1503" t="b">
        <v>0</v>
      </c>
      <c r="AI1503" t="str">
        <f ca="1">IF(OR(Table1[[#This Row],[is_active]]="FALSE",Table1[[#This Row],[Days_Since_Last_Purchase]]&gt;90),"Churned","Active")</f>
        <v>Churned</v>
      </c>
    </row>
    <row r="1504" spans="1:35" x14ac:dyDescent="0.25">
      <c r="A1504" t="s">
        <v>1567</v>
      </c>
      <c r="B1504" s="1">
        <v>45472</v>
      </c>
      <c r="C1504" t="str">
        <f>TEXT(Table1[[#This Row],[signup_date]],"yyyy")</f>
        <v>2024</v>
      </c>
      <c r="D1504" t="str">
        <f>TEXT(Table1[[#This Row],[signup_date]],"mmm")</f>
        <v>Jun</v>
      </c>
      <c r="E1504" s="3">
        <v>45750</v>
      </c>
      <c r="F1504" s="3">
        <v>45757</v>
      </c>
      <c r="G1504" s="3" t="str">
        <f>TEXT(Table1[[#This Row],[last_purchase_date]],"yyyy")</f>
        <v>2025</v>
      </c>
      <c r="H1504" s="2">
        <f ca="1">IFERROR(TODAY()-Table1[[#This Row],[signup_date]]," - ")</f>
        <v>508</v>
      </c>
      <c r="I1504" s="2">
        <f ca="1">IFERROR(TODAY()-Table1[[#This Row],[last_purchase_date]]," - ")</f>
        <v>223</v>
      </c>
      <c r="J1504" s="2">
        <f ca="1">IFERROR(1/Table1[[#This Row],[Days_Since_Last_Purchase]],0)</f>
        <v>4.4843049327354259E-3</v>
      </c>
      <c r="K1504" s="3" t="str">
        <f t="shared" si="46"/>
        <v>Has Purchased</v>
      </c>
      <c r="L1504">
        <v>3</v>
      </c>
      <c r="M1504">
        <v>3.3</v>
      </c>
      <c r="N1504">
        <v>1.1000000000000001</v>
      </c>
      <c r="O1504">
        <v>1.1299999999999999</v>
      </c>
      <c r="P1504" t="s">
        <v>31</v>
      </c>
      <c r="Q1504" t="s">
        <v>41</v>
      </c>
      <c r="R1504" t="s">
        <v>33</v>
      </c>
      <c r="S1504">
        <v>38</v>
      </c>
      <c r="T1504" t="s">
        <v>34</v>
      </c>
      <c r="U1504" t="s">
        <v>50</v>
      </c>
      <c r="V1504" t="s">
        <v>56</v>
      </c>
      <c r="W1504" t="s">
        <v>36</v>
      </c>
      <c r="X1504">
        <v>0</v>
      </c>
      <c r="Y1504">
        <v>0</v>
      </c>
      <c r="Z1504">
        <v>0</v>
      </c>
      <c r="AA1504">
        <v>0</v>
      </c>
      <c r="AB1504">
        <v>1</v>
      </c>
      <c r="AC1504" s="3">
        <v>45724</v>
      </c>
      <c r="AD1504" s="2" t="str">
        <f t="shared" si="47"/>
        <v>Contacted</v>
      </c>
      <c r="AE1504">
        <v>3</v>
      </c>
      <c r="AF1504" t="s">
        <v>38</v>
      </c>
      <c r="AG1504" t="b">
        <v>1</v>
      </c>
      <c r="AH1504" t="b">
        <v>0</v>
      </c>
      <c r="AI1504" t="str">
        <f ca="1">IF(OR(Table1[[#This Row],[is_active]]="FALSE",Table1[[#This Row],[Days_Since_Last_Purchase]]&gt;90),"Churned","Active")</f>
        <v>Churned</v>
      </c>
    </row>
    <row r="1505" spans="1:35" x14ac:dyDescent="0.25">
      <c r="A1505" t="s">
        <v>1568</v>
      </c>
      <c r="B1505" s="1">
        <v>45332</v>
      </c>
      <c r="C1505" t="str">
        <f>TEXT(Table1[[#This Row],[signup_date]],"yyyy")</f>
        <v>2024</v>
      </c>
      <c r="D1505" t="str">
        <f>TEXT(Table1[[#This Row],[signup_date]],"mmm")</f>
        <v>Feb</v>
      </c>
      <c r="E1505" s="3">
        <v>45704</v>
      </c>
      <c r="F1505" s="3" t="s">
        <v>2542</v>
      </c>
      <c r="G1505" s="3" t="str">
        <f>TEXT(Table1[[#This Row],[last_purchase_date]],"yyyy")</f>
        <v>-</v>
      </c>
      <c r="H1505" s="2">
        <f ca="1">IFERROR(TODAY()-Table1[[#This Row],[signup_date]]," - ")</f>
        <v>648</v>
      </c>
      <c r="I1505" s="2" t="str">
        <f ca="1">IFERROR(TODAY()-Table1[[#This Row],[last_purchase_date]]," - ")</f>
        <v xml:space="preserve"> - </v>
      </c>
      <c r="J1505" s="2">
        <f ca="1">IFERROR(1/Table1[[#This Row],[Days_Since_Last_Purchase]],0)</f>
        <v>0</v>
      </c>
      <c r="K1505" s="3" t="str">
        <f t="shared" si="46"/>
        <v>Has Purchased</v>
      </c>
      <c r="L1505">
        <v>0</v>
      </c>
      <c r="M1505">
        <v>0</v>
      </c>
      <c r="N1505">
        <v>0</v>
      </c>
      <c r="O1505">
        <v>0</v>
      </c>
      <c r="P1505" t="s">
        <v>87</v>
      </c>
      <c r="Q1505" t="s">
        <v>62</v>
      </c>
      <c r="R1505" t="s">
        <v>48</v>
      </c>
      <c r="S1505">
        <v>36</v>
      </c>
      <c r="T1505" t="s">
        <v>34</v>
      </c>
      <c r="U1505" t="s">
        <v>66</v>
      </c>
      <c r="V1505" t="s">
        <v>35</v>
      </c>
      <c r="W1505" t="s">
        <v>85</v>
      </c>
      <c r="X1505">
        <v>0</v>
      </c>
      <c r="Y1505">
        <v>0</v>
      </c>
      <c r="Z1505">
        <v>0</v>
      </c>
      <c r="AA1505">
        <v>0</v>
      </c>
      <c r="AB1505">
        <v>0</v>
      </c>
      <c r="AC1505" s="3">
        <v>45724</v>
      </c>
      <c r="AD1505" s="2" t="str">
        <f t="shared" si="47"/>
        <v>Contacted</v>
      </c>
      <c r="AE1505">
        <v>0</v>
      </c>
      <c r="AF1505" t="s">
        <v>73</v>
      </c>
      <c r="AG1505" t="b">
        <v>1</v>
      </c>
      <c r="AH1505" t="b">
        <v>1</v>
      </c>
      <c r="AI1505" t="str">
        <f ca="1">IF(OR(Table1[[#This Row],[is_active]]="FALSE",Table1[[#This Row],[Days_Since_Last_Purchase]]&gt;90),"Churned","Active")</f>
        <v>Churned</v>
      </c>
    </row>
    <row r="1506" spans="1:35" x14ac:dyDescent="0.25">
      <c r="A1506" t="s">
        <v>1569</v>
      </c>
      <c r="B1506" s="1">
        <v>45629</v>
      </c>
      <c r="C1506" t="str">
        <f>TEXT(Table1[[#This Row],[signup_date]],"yyyy")</f>
        <v>2024</v>
      </c>
      <c r="D1506" t="str">
        <f>TEXT(Table1[[#This Row],[signup_date]],"mmm")</f>
        <v>Dec</v>
      </c>
      <c r="E1506" s="3">
        <v>45778</v>
      </c>
      <c r="F1506" s="3">
        <v>45918</v>
      </c>
      <c r="G1506" s="3" t="str">
        <f>TEXT(Table1[[#This Row],[last_purchase_date]],"yyyy")</f>
        <v>2025</v>
      </c>
      <c r="H1506" s="2">
        <f ca="1">IFERROR(TODAY()-Table1[[#This Row],[signup_date]]," - ")</f>
        <v>351</v>
      </c>
      <c r="I1506" s="2">
        <f ca="1">IFERROR(TODAY()-Table1[[#This Row],[last_purchase_date]]," - ")</f>
        <v>62</v>
      </c>
      <c r="J1506" s="2">
        <f ca="1">IFERROR(1/Table1[[#This Row],[Days_Since_Last_Purchase]],0)</f>
        <v>1.6129032258064516E-2</v>
      </c>
      <c r="K1506" s="3" t="str">
        <f t="shared" si="46"/>
        <v>Has Purchased</v>
      </c>
      <c r="L1506">
        <v>2</v>
      </c>
      <c r="M1506">
        <v>106.69</v>
      </c>
      <c r="N1506">
        <v>53.35</v>
      </c>
      <c r="O1506">
        <v>83.98</v>
      </c>
      <c r="P1506" t="s">
        <v>47</v>
      </c>
      <c r="Q1506" t="s">
        <v>88</v>
      </c>
      <c r="R1506" t="s">
        <v>48</v>
      </c>
      <c r="S1506">
        <v>27</v>
      </c>
      <c r="T1506" t="s">
        <v>70</v>
      </c>
      <c r="U1506" t="s">
        <v>35</v>
      </c>
      <c r="V1506" t="s">
        <v>35</v>
      </c>
      <c r="W1506" t="s">
        <v>57</v>
      </c>
      <c r="X1506">
        <v>0</v>
      </c>
      <c r="Y1506">
        <v>1</v>
      </c>
      <c r="Z1506">
        <v>1</v>
      </c>
      <c r="AA1506">
        <v>0</v>
      </c>
      <c r="AB1506">
        <v>1</v>
      </c>
      <c r="AC1506" s="3">
        <v>45729</v>
      </c>
      <c r="AD1506" s="2" t="str">
        <f t="shared" si="47"/>
        <v>Contacted</v>
      </c>
      <c r="AE1506">
        <v>0</v>
      </c>
      <c r="AF1506" t="s">
        <v>38</v>
      </c>
      <c r="AG1506" t="b">
        <v>1</v>
      </c>
      <c r="AH1506" t="b">
        <v>0</v>
      </c>
      <c r="AI1506" t="str">
        <f ca="1">IF(OR(Table1[[#This Row],[is_active]]="FALSE",Table1[[#This Row],[Days_Since_Last_Purchase]]&gt;90),"Churned","Active")</f>
        <v>Active</v>
      </c>
    </row>
    <row r="1507" spans="1:35" x14ac:dyDescent="0.25">
      <c r="A1507" t="s">
        <v>1570</v>
      </c>
      <c r="B1507" s="1">
        <v>44357</v>
      </c>
      <c r="C1507" t="str">
        <f>TEXT(Table1[[#This Row],[signup_date]],"yyyy")</f>
        <v>2021</v>
      </c>
      <c r="D1507" t="str">
        <f>TEXT(Table1[[#This Row],[signup_date]],"mmm")</f>
        <v>Jun</v>
      </c>
      <c r="E1507" s="3">
        <v>45789</v>
      </c>
      <c r="F1507" s="3">
        <v>45808</v>
      </c>
      <c r="G1507" s="3" t="str">
        <f>TEXT(Table1[[#This Row],[last_purchase_date]],"yyyy")</f>
        <v>2025</v>
      </c>
      <c r="H1507" s="2">
        <f ca="1">IFERROR(TODAY()-Table1[[#This Row],[signup_date]]," - ")</f>
        <v>1623</v>
      </c>
      <c r="I1507" s="2">
        <f ca="1">IFERROR(TODAY()-Table1[[#This Row],[last_purchase_date]]," - ")</f>
        <v>172</v>
      </c>
      <c r="J1507" s="2">
        <f ca="1">IFERROR(1/Table1[[#This Row],[Days_Since_Last_Purchase]],0)</f>
        <v>5.8139534883720929E-3</v>
      </c>
      <c r="K1507" s="3" t="str">
        <f t="shared" si="46"/>
        <v>Has Purchased</v>
      </c>
      <c r="L1507">
        <v>2</v>
      </c>
      <c r="M1507">
        <v>127.54</v>
      </c>
      <c r="N1507">
        <v>63.77</v>
      </c>
      <c r="O1507">
        <v>52.06</v>
      </c>
      <c r="P1507" t="s">
        <v>47</v>
      </c>
      <c r="Q1507" t="s">
        <v>62</v>
      </c>
      <c r="R1507" t="s">
        <v>48</v>
      </c>
      <c r="S1507">
        <v>36</v>
      </c>
      <c r="T1507" t="s">
        <v>34</v>
      </c>
      <c r="U1507" t="s">
        <v>90</v>
      </c>
      <c r="V1507" t="s">
        <v>56</v>
      </c>
      <c r="W1507" t="s">
        <v>100</v>
      </c>
      <c r="X1507">
        <v>0</v>
      </c>
      <c r="Y1507">
        <v>0</v>
      </c>
      <c r="Z1507">
        <v>0</v>
      </c>
      <c r="AA1507">
        <v>0</v>
      </c>
      <c r="AB1507">
        <v>1</v>
      </c>
      <c r="AC1507" s="3">
        <v>45539</v>
      </c>
      <c r="AD1507" s="2" t="str">
        <f t="shared" si="47"/>
        <v>Contacted</v>
      </c>
      <c r="AE1507">
        <v>0</v>
      </c>
      <c r="AF1507" t="s">
        <v>52</v>
      </c>
      <c r="AG1507" t="b">
        <v>1</v>
      </c>
      <c r="AH1507" t="b">
        <v>0</v>
      </c>
      <c r="AI1507" t="str">
        <f ca="1">IF(OR(Table1[[#This Row],[is_active]]="FALSE",Table1[[#This Row],[Days_Since_Last_Purchase]]&gt;90),"Churned","Active")</f>
        <v>Churned</v>
      </c>
    </row>
    <row r="1508" spans="1:35" x14ac:dyDescent="0.25">
      <c r="A1508" t="s">
        <v>1571</v>
      </c>
      <c r="B1508" s="1">
        <v>44242</v>
      </c>
      <c r="C1508" t="str">
        <f>TEXT(Table1[[#This Row],[signup_date]],"yyyy")</f>
        <v>2021</v>
      </c>
      <c r="D1508" t="str">
        <f>TEXT(Table1[[#This Row],[signup_date]],"mmm")</f>
        <v>Feb</v>
      </c>
      <c r="E1508" s="3">
        <v>44481</v>
      </c>
      <c r="F1508" s="3">
        <v>45589</v>
      </c>
      <c r="G1508" s="3" t="str">
        <f>TEXT(Table1[[#This Row],[last_purchase_date]],"yyyy")</f>
        <v>2024</v>
      </c>
      <c r="H1508" s="2">
        <f ca="1">IFERROR(TODAY()-Table1[[#This Row],[signup_date]]," - ")</f>
        <v>1738</v>
      </c>
      <c r="I1508" s="2">
        <f ca="1">IFERROR(TODAY()-Table1[[#This Row],[last_purchase_date]]," - ")</f>
        <v>391</v>
      </c>
      <c r="J1508" s="2">
        <f ca="1">IFERROR(1/Table1[[#This Row],[Days_Since_Last_Purchase]],0)</f>
        <v>2.5575447570332483E-3</v>
      </c>
      <c r="K1508" s="3" t="str">
        <f t="shared" si="46"/>
        <v>Has Purchased</v>
      </c>
      <c r="L1508">
        <v>3</v>
      </c>
      <c r="M1508">
        <v>110.6</v>
      </c>
      <c r="N1508">
        <v>36.869999999999997</v>
      </c>
      <c r="O1508">
        <v>0</v>
      </c>
      <c r="P1508" t="s">
        <v>47</v>
      </c>
      <c r="Q1508" t="s">
        <v>88</v>
      </c>
      <c r="R1508" t="s">
        <v>33</v>
      </c>
      <c r="S1508">
        <v>26</v>
      </c>
      <c r="T1508" t="s">
        <v>70</v>
      </c>
      <c r="U1508" t="s">
        <v>50</v>
      </c>
      <c r="V1508" t="s">
        <v>63</v>
      </c>
      <c r="W1508" t="s">
        <v>45</v>
      </c>
      <c r="X1508">
        <v>0</v>
      </c>
      <c r="Y1508">
        <v>0</v>
      </c>
      <c r="Z1508">
        <v>1</v>
      </c>
      <c r="AA1508">
        <v>1</v>
      </c>
      <c r="AB1508">
        <v>0</v>
      </c>
      <c r="AC1508" s="3">
        <v>45437</v>
      </c>
      <c r="AD1508" s="2" t="str">
        <f t="shared" si="47"/>
        <v>Contacted</v>
      </c>
      <c r="AE1508">
        <v>5</v>
      </c>
      <c r="AF1508" t="s">
        <v>52</v>
      </c>
      <c r="AG1508" t="b">
        <v>0</v>
      </c>
      <c r="AH1508" t="b">
        <v>0</v>
      </c>
      <c r="AI1508" t="str">
        <f ca="1">IF(OR(Table1[[#This Row],[is_active]]="FALSE",Table1[[#This Row],[Days_Since_Last_Purchase]]&gt;90),"Churned","Active")</f>
        <v>Churned</v>
      </c>
    </row>
    <row r="1509" spans="1:35" x14ac:dyDescent="0.25">
      <c r="A1509" t="s">
        <v>1572</v>
      </c>
      <c r="B1509" s="1">
        <v>44682</v>
      </c>
      <c r="C1509" t="str">
        <f>TEXT(Table1[[#This Row],[signup_date]],"yyyy")</f>
        <v>2022</v>
      </c>
      <c r="D1509" t="str">
        <f>TEXT(Table1[[#This Row],[signup_date]],"mmm")</f>
        <v>May</v>
      </c>
      <c r="E1509" s="3">
        <v>45639</v>
      </c>
      <c r="F1509" s="3">
        <v>45924</v>
      </c>
      <c r="G1509" s="3" t="str">
        <f>TEXT(Table1[[#This Row],[last_purchase_date]],"yyyy")</f>
        <v>2025</v>
      </c>
      <c r="H1509" s="2">
        <f ca="1">IFERROR(TODAY()-Table1[[#This Row],[signup_date]]," - ")</f>
        <v>1298</v>
      </c>
      <c r="I1509" s="2">
        <f ca="1">IFERROR(TODAY()-Table1[[#This Row],[last_purchase_date]]," - ")</f>
        <v>56</v>
      </c>
      <c r="J1509" s="2">
        <f ca="1">IFERROR(1/Table1[[#This Row],[Days_Since_Last_Purchase]],0)</f>
        <v>1.7857142857142856E-2</v>
      </c>
      <c r="K1509" s="3" t="str">
        <f t="shared" si="46"/>
        <v>Has Purchased</v>
      </c>
      <c r="L1509">
        <v>4</v>
      </c>
      <c r="M1509">
        <v>225.75</v>
      </c>
      <c r="N1509">
        <v>56.44</v>
      </c>
      <c r="O1509">
        <v>23.95</v>
      </c>
      <c r="P1509" t="s">
        <v>47</v>
      </c>
      <c r="Q1509" t="s">
        <v>60</v>
      </c>
      <c r="R1509" t="s">
        <v>48</v>
      </c>
      <c r="S1509">
        <v>30</v>
      </c>
      <c r="T1509" t="s">
        <v>70</v>
      </c>
      <c r="U1509" t="s">
        <v>82</v>
      </c>
      <c r="V1509" t="s">
        <v>35</v>
      </c>
      <c r="W1509" t="s">
        <v>45</v>
      </c>
      <c r="X1509">
        <v>0</v>
      </c>
      <c r="Y1509">
        <v>0</v>
      </c>
      <c r="Z1509">
        <v>0</v>
      </c>
      <c r="AA1509">
        <v>0</v>
      </c>
      <c r="AB1509">
        <v>1</v>
      </c>
      <c r="AC1509" s="2" t="s">
        <v>2542</v>
      </c>
      <c r="AD1509" s="2" t="str">
        <f t="shared" si="47"/>
        <v>Never Contacted</v>
      </c>
      <c r="AE1509">
        <v>0</v>
      </c>
      <c r="AF1509" t="s">
        <v>52</v>
      </c>
      <c r="AG1509" t="b">
        <v>1</v>
      </c>
      <c r="AH1509" t="b">
        <v>0</v>
      </c>
      <c r="AI1509" t="str">
        <f ca="1">IF(OR(Table1[[#This Row],[is_active]]="FALSE",Table1[[#This Row],[Days_Since_Last_Purchase]]&gt;90),"Churned","Active")</f>
        <v>Active</v>
      </c>
    </row>
    <row r="1510" spans="1:35" x14ac:dyDescent="0.25">
      <c r="A1510" t="s">
        <v>1573</v>
      </c>
      <c r="B1510" s="1">
        <v>43995</v>
      </c>
      <c r="C1510" t="str">
        <f>TEXT(Table1[[#This Row],[signup_date]],"yyyy")</f>
        <v>2020</v>
      </c>
      <c r="D1510" t="str">
        <f>TEXT(Table1[[#This Row],[signup_date]],"mmm")</f>
        <v>Jun</v>
      </c>
      <c r="E1510" s="3">
        <v>44511</v>
      </c>
      <c r="F1510" s="3">
        <v>45298</v>
      </c>
      <c r="G1510" s="3" t="str">
        <f>TEXT(Table1[[#This Row],[last_purchase_date]],"yyyy")</f>
        <v>2024</v>
      </c>
      <c r="H1510" s="2">
        <f ca="1">IFERROR(TODAY()-Table1[[#This Row],[signup_date]]," - ")</f>
        <v>1985</v>
      </c>
      <c r="I1510" s="2">
        <f ca="1">IFERROR(TODAY()-Table1[[#This Row],[last_purchase_date]]," - ")</f>
        <v>682</v>
      </c>
      <c r="J1510" s="2">
        <f ca="1">IFERROR(1/Table1[[#This Row],[Days_Since_Last_Purchase]],0)</f>
        <v>1.4662756598240469E-3</v>
      </c>
      <c r="K1510" s="3" t="str">
        <f t="shared" si="46"/>
        <v>Has Purchased</v>
      </c>
      <c r="L1510">
        <v>3</v>
      </c>
      <c r="M1510">
        <v>72.239999999999995</v>
      </c>
      <c r="N1510">
        <v>24.08</v>
      </c>
      <c r="O1510">
        <v>20.440000000000001</v>
      </c>
      <c r="P1510" t="s">
        <v>59</v>
      </c>
      <c r="Q1510" t="s">
        <v>104</v>
      </c>
      <c r="R1510" t="s">
        <v>33</v>
      </c>
      <c r="S1510">
        <v>26</v>
      </c>
      <c r="T1510" t="s">
        <v>70</v>
      </c>
      <c r="U1510" t="s">
        <v>90</v>
      </c>
      <c r="V1510" t="s">
        <v>35</v>
      </c>
      <c r="W1510" t="s">
        <v>36</v>
      </c>
      <c r="X1510">
        <v>0</v>
      </c>
      <c r="Y1510">
        <v>1</v>
      </c>
      <c r="Z1510">
        <v>0</v>
      </c>
      <c r="AA1510">
        <v>0</v>
      </c>
      <c r="AB1510">
        <v>1</v>
      </c>
      <c r="AC1510" s="2" t="s">
        <v>2542</v>
      </c>
      <c r="AD1510" s="2" t="str">
        <f t="shared" si="47"/>
        <v>Never Contacted</v>
      </c>
      <c r="AE1510">
        <v>0</v>
      </c>
      <c r="AF1510" t="s">
        <v>38</v>
      </c>
      <c r="AG1510" t="b">
        <v>1</v>
      </c>
      <c r="AH1510" t="b">
        <v>0</v>
      </c>
      <c r="AI1510" t="str">
        <f ca="1">IF(OR(Table1[[#This Row],[is_active]]="FALSE",Table1[[#This Row],[Days_Since_Last_Purchase]]&gt;90),"Churned","Active")</f>
        <v>Churned</v>
      </c>
    </row>
    <row r="1511" spans="1:35" x14ac:dyDescent="0.25">
      <c r="A1511" t="s">
        <v>1574</v>
      </c>
      <c r="B1511" s="1">
        <v>45613</v>
      </c>
      <c r="C1511" t="str">
        <f>TEXT(Table1[[#This Row],[signup_date]],"yyyy")</f>
        <v>2024</v>
      </c>
      <c r="D1511" t="str">
        <f>TEXT(Table1[[#This Row],[signup_date]],"mmm")</f>
        <v>Nov</v>
      </c>
      <c r="E1511" s="3">
        <v>45753</v>
      </c>
      <c r="F1511" s="3">
        <v>45838</v>
      </c>
      <c r="G1511" s="3" t="str">
        <f>TEXT(Table1[[#This Row],[last_purchase_date]],"yyyy")</f>
        <v>2025</v>
      </c>
      <c r="H1511" s="2">
        <f ca="1">IFERROR(TODAY()-Table1[[#This Row],[signup_date]]," - ")</f>
        <v>367</v>
      </c>
      <c r="I1511" s="2">
        <f ca="1">IFERROR(TODAY()-Table1[[#This Row],[last_purchase_date]]," - ")</f>
        <v>142</v>
      </c>
      <c r="J1511" s="2">
        <f ca="1">IFERROR(1/Table1[[#This Row],[Days_Since_Last_Purchase]],0)</f>
        <v>7.0422535211267607E-3</v>
      </c>
      <c r="K1511" s="3" t="str">
        <f t="shared" si="46"/>
        <v>Has Purchased</v>
      </c>
      <c r="L1511">
        <v>1</v>
      </c>
      <c r="M1511">
        <v>25.03</v>
      </c>
      <c r="N1511">
        <v>25.03</v>
      </c>
      <c r="O1511">
        <v>28.24</v>
      </c>
      <c r="P1511" t="s">
        <v>59</v>
      </c>
      <c r="Q1511" t="s">
        <v>104</v>
      </c>
      <c r="R1511" t="s">
        <v>42</v>
      </c>
      <c r="S1511">
        <v>18</v>
      </c>
      <c r="T1511" t="s">
        <v>49</v>
      </c>
      <c r="U1511" t="s">
        <v>35</v>
      </c>
      <c r="V1511" t="s">
        <v>35</v>
      </c>
      <c r="W1511" t="s">
        <v>57</v>
      </c>
      <c r="X1511">
        <v>0</v>
      </c>
      <c r="Y1511">
        <v>0</v>
      </c>
      <c r="Z1511">
        <v>0</v>
      </c>
      <c r="AA1511">
        <v>0</v>
      </c>
      <c r="AB1511">
        <v>0</v>
      </c>
      <c r="AC1511" s="2" t="s">
        <v>2542</v>
      </c>
      <c r="AD1511" s="2" t="str">
        <f t="shared" si="47"/>
        <v>Never Contacted</v>
      </c>
      <c r="AE1511">
        <v>0</v>
      </c>
      <c r="AF1511" t="s">
        <v>38</v>
      </c>
      <c r="AG1511" t="b">
        <v>1</v>
      </c>
      <c r="AH1511" t="b">
        <v>0</v>
      </c>
      <c r="AI1511" t="str">
        <f ca="1">IF(OR(Table1[[#This Row],[is_active]]="FALSE",Table1[[#This Row],[Days_Since_Last_Purchase]]&gt;90),"Churned","Active")</f>
        <v>Churned</v>
      </c>
    </row>
    <row r="1512" spans="1:35" x14ac:dyDescent="0.25">
      <c r="A1512" t="s">
        <v>1575</v>
      </c>
      <c r="B1512" s="1">
        <v>45280</v>
      </c>
      <c r="C1512" t="str">
        <f>TEXT(Table1[[#This Row],[signup_date]],"yyyy")</f>
        <v>2023</v>
      </c>
      <c r="D1512" t="str">
        <f>TEXT(Table1[[#This Row],[signup_date]],"mmm")</f>
        <v>Dec</v>
      </c>
      <c r="E1512" s="3">
        <v>45657</v>
      </c>
      <c r="F1512" s="3">
        <v>45863</v>
      </c>
      <c r="G1512" s="3" t="str">
        <f>TEXT(Table1[[#This Row],[last_purchase_date]],"yyyy")</f>
        <v>2025</v>
      </c>
      <c r="H1512" s="2">
        <f ca="1">IFERROR(TODAY()-Table1[[#This Row],[signup_date]]," - ")</f>
        <v>700</v>
      </c>
      <c r="I1512" s="2">
        <f ca="1">IFERROR(TODAY()-Table1[[#This Row],[last_purchase_date]]," - ")</f>
        <v>117</v>
      </c>
      <c r="J1512" s="2">
        <f ca="1">IFERROR(1/Table1[[#This Row],[Days_Since_Last_Purchase]],0)</f>
        <v>8.5470085470085479E-3</v>
      </c>
      <c r="K1512" s="3" t="str">
        <f t="shared" si="46"/>
        <v>Has Purchased</v>
      </c>
      <c r="L1512">
        <v>5</v>
      </c>
      <c r="M1512">
        <v>147.13999999999999</v>
      </c>
      <c r="N1512">
        <v>29.43</v>
      </c>
      <c r="O1512">
        <v>20.2</v>
      </c>
      <c r="P1512" t="s">
        <v>59</v>
      </c>
      <c r="Q1512" t="s">
        <v>76</v>
      </c>
      <c r="R1512" t="s">
        <v>33</v>
      </c>
      <c r="S1512">
        <v>37</v>
      </c>
      <c r="T1512" t="s">
        <v>34</v>
      </c>
      <c r="U1512" t="s">
        <v>66</v>
      </c>
      <c r="V1512" t="s">
        <v>56</v>
      </c>
      <c r="W1512" t="s">
        <v>57</v>
      </c>
      <c r="X1512">
        <v>0</v>
      </c>
      <c r="Y1512">
        <v>0</v>
      </c>
      <c r="Z1512">
        <v>0</v>
      </c>
      <c r="AA1512">
        <v>0</v>
      </c>
      <c r="AB1512">
        <v>1</v>
      </c>
      <c r="AC1512" s="3">
        <v>45282</v>
      </c>
      <c r="AD1512" s="2" t="str">
        <f t="shared" si="47"/>
        <v>Contacted</v>
      </c>
      <c r="AE1512">
        <v>0</v>
      </c>
      <c r="AF1512" t="s">
        <v>52</v>
      </c>
      <c r="AG1512" t="b">
        <v>1</v>
      </c>
      <c r="AH1512" t="b">
        <v>0</v>
      </c>
      <c r="AI1512" t="str">
        <f ca="1">IF(OR(Table1[[#This Row],[is_active]]="FALSE",Table1[[#This Row],[Days_Since_Last_Purchase]]&gt;90),"Churned","Active")</f>
        <v>Churned</v>
      </c>
    </row>
    <row r="1513" spans="1:35" x14ac:dyDescent="0.25">
      <c r="A1513" t="s">
        <v>1576</v>
      </c>
      <c r="B1513" s="1">
        <v>44609</v>
      </c>
      <c r="C1513" t="str">
        <f>TEXT(Table1[[#This Row],[signup_date]],"yyyy")</f>
        <v>2022</v>
      </c>
      <c r="D1513" t="str">
        <f>TEXT(Table1[[#This Row],[signup_date]],"mmm")</f>
        <v>Feb</v>
      </c>
      <c r="E1513" s="3">
        <v>45349</v>
      </c>
      <c r="F1513" s="3">
        <v>45390</v>
      </c>
      <c r="G1513" s="3" t="str">
        <f>TEXT(Table1[[#This Row],[last_purchase_date]],"yyyy")</f>
        <v>2024</v>
      </c>
      <c r="H1513" s="2">
        <f ca="1">IFERROR(TODAY()-Table1[[#This Row],[signup_date]]," - ")</f>
        <v>1371</v>
      </c>
      <c r="I1513" s="2">
        <f ca="1">IFERROR(TODAY()-Table1[[#This Row],[last_purchase_date]]," - ")</f>
        <v>590</v>
      </c>
      <c r="J1513" s="2">
        <f ca="1">IFERROR(1/Table1[[#This Row],[Days_Since_Last_Purchase]],0)</f>
        <v>1.6949152542372881E-3</v>
      </c>
      <c r="K1513" s="3" t="str">
        <f t="shared" si="46"/>
        <v>Has Purchased</v>
      </c>
      <c r="L1513">
        <v>4</v>
      </c>
      <c r="M1513">
        <v>218.12</v>
      </c>
      <c r="N1513">
        <v>54.53</v>
      </c>
      <c r="O1513">
        <v>63.79</v>
      </c>
      <c r="P1513" t="s">
        <v>87</v>
      </c>
      <c r="Q1513" t="s">
        <v>69</v>
      </c>
      <c r="R1513" t="s">
        <v>42</v>
      </c>
      <c r="S1513">
        <v>37</v>
      </c>
      <c r="T1513" t="s">
        <v>34</v>
      </c>
      <c r="U1513" t="s">
        <v>55</v>
      </c>
      <c r="V1513" t="s">
        <v>35</v>
      </c>
      <c r="W1513" t="s">
        <v>85</v>
      </c>
      <c r="X1513">
        <v>0</v>
      </c>
      <c r="Y1513">
        <v>0</v>
      </c>
      <c r="Z1513">
        <v>0</v>
      </c>
      <c r="AA1513">
        <v>1</v>
      </c>
      <c r="AB1513">
        <v>1</v>
      </c>
      <c r="AC1513" s="3">
        <v>45173</v>
      </c>
      <c r="AD1513" s="2" t="str">
        <f t="shared" si="47"/>
        <v>Contacted</v>
      </c>
      <c r="AE1513">
        <v>0</v>
      </c>
      <c r="AF1513" t="s">
        <v>38</v>
      </c>
      <c r="AG1513" t="b">
        <v>0</v>
      </c>
      <c r="AH1513" t="b">
        <v>1</v>
      </c>
      <c r="AI1513" t="str">
        <f ca="1">IF(OR(Table1[[#This Row],[is_active]]="FALSE",Table1[[#This Row],[Days_Since_Last_Purchase]]&gt;90),"Churned","Active")</f>
        <v>Churned</v>
      </c>
    </row>
    <row r="1514" spans="1:35" x14ac:dyDescent="0.25">
      <c r="A1514" t="s">
        <v>1577</v>
      </c>
      <c r="B1514" s="1">
        <v>44615</v>
      </c>
      <c r="C1514" t="str">
        <f>TEXT(Table1[[#This Row],[signup_date]],"yyyy")</f>
        <v>2022</v>
      </c>
      <c r="D1514" t="str">
        <f>TEXT(Table1[[#This Row],[signup_date]],"mmm")</f>
        <v>Feb</v>
      </c>
      <c r="E1514" s="3">
        <v>44621</v>
      </c>
      <c r="F1514" s="3">
        <v>45291</v>
      </c>
      <c r="G1514" s="3" t="str">
        <f>TEXT(Table1[[#This Row],[last_purchase_date]],"yyyy")</f>
        <v>2023</v>
      </c>
      <c r="H1514" s="2">
        <f ca="1">IFERROR(TODAY()-Table1[[#This Row],[signup_date]]," - ")</f>
        <v>1365</v>
      </c>
      <c r="I1514" s="2">
        <f ca="1">IFERROR(TODAY()-Table1[[#This Row],[last_purchase_date]]," - ")</f>
        <v>689</v>
      </c>
      <c r="J1514" s="2">
        <f ca="1">IFERROR(1/Table1[[#This Row],[Days_Since_Last_Purchase]],0)</f>
        <v>1.4513788098693759E-3</v>
      </c>
      <c r="K1514" s="3" t="str">
        <f t="shared" si="46"/>
        <v>Has Purchased</v>
      </c>
      <c r="L1514">
        <v>2</v>
      </c>
      <c r="M1514">
        <v>197.78</v>
      </c>
      <c r="N1514">
        <v>98.89</v>
      </c>
      <c r="O1514">
        <v>135.49</v>
      </c>
      <c r="P1514" t="s">
        <v>40</v>
      </c>
      <c r="Q1514" t="s">
        <v>104</v>
      </c>
      <c r="R1514" t="s">
        <v>48</v>
      </c>
      <c r="S1514">
        <v>41</v>
      </c>
      <c r="T1514" t="s">
        <v>34</v>
      </c>
      <c r="U1514" t="s">
        <v>55</v>
      </c>
      <c r="V1514" t="s">
        <v>56</v>
      </c>
      <c r="W1514" t="s">
        <v>96</v>
      </c>
      <c r="X1514">
        <v>0</v>
      </c>
      <c r="Y1514">
        <v>1</v>
      </c>
      <c r="Z1514">
        <v>0</v>
      </c>
      <c r="AA1514">
        <v>1</v>
      </c>
      <c r="AB1514">
        <v>0</v>
      </c>
      <c r="AC1514" s="3">
        <v>45937</v>
      </c>
      <c r="AD1514" s="2" t="str">
        <f t="shared" si="47"/>
        <v>Contacted</v>
      </c>
      <c r="AE1514">
        <v>0</v>
      </c>
      <c r="AF1514" t="s">
        <v>38</v>
      </c>
      <c r="AG1514" t="b">
        <v>1</v>
      </c>
      <c r="AH1514" t="b">
        <v>0</v>
      </c>
      <c r="AI1514" t="str">
        <f ca="1">IF(OR(Table1[[#This Row],[is_active]]="FALSE",Table1[[#This Row],[Days_Since_Last_Purchase]]&gt;90),"Churned","Active")</f>
        <v>Churned</v>
      </c>
    </row>
    <row r="1515" spans="1:35" x14ac:dyDescent="0.25">
      <c r="A1515" t="s">
        <v>1578</v>
      </c>
      <c r="B1515" s="1">
        <v>44110</v>
      </c>
      <c r="C1515" t="str">
        <f>TEXT(Table1[[#This Row],[signup_date]],"yyyy")</f>
        <v>2020</v>
      </c>
      <c r="D1515" t="str">
        <f>TEXT(Table1[[#This Row],[signup_date]],"mmm")</f>
        <v>Oct</v>
      </c>
      <c r="E1515" s="3">
        <v>45733</v>
      </c>
      <c r="F1515" s="3" t="s">
        <v>2542</v>
      </c>
      <c r="G1515" s="3" t="str">
        <f>TEXT(Table1[[#This Row],[last_purchase_date]],"yyyy")</f>
        <v>-</v>
      </c>
      <c r="H1515" s="2">
        <f ca="1">IFERROR(TODAY()-Table1[[#This Row],[signup_date]]," - ")</f>
        <v>1870</v>
      </c>
      <c r="I1515" s="2" t="str">
        <f ca="1">IFERROR(TODAY()-Table1[[#This Row],[last_purchase_date]]," - ")</f>
        <v xml:space="preserve"> - </v>
      </c>
      <c r="J1515" s="2">
        <f ca="1">IFERROR(1/Table1[[#This Row],[Days_Since_Last_Purchase]],0)</f>
        <v>0</v>
      </c>
      <c r="K1515" s="3" t="str">
        <f t="shared" si="46"/>
        <v>Has Purchased</v>
      </c>
      <c r="L1515">
        <v>0</v>
      </c>
      <c r="M1515">
        <v>0</v>
      </c>
      <c r="N1515">
        <v>0</v>
      </c>
      <c r="O1515">
        <v>0</v>
      </c>
      <c r="P1515" t="s">
        <v>87</v>
      </c>
      <c r="Q1515" t="s">
        <v>95</v>
      </c>
      <c r="R1515" t="s">
        <v>48</v>
      </c>
      <c r="S1515">
        <v>41</v>
      </c>
      <c r="T1515" t="s">
        <v>34</v>
      </c>
      <c r="U1515" t="s">
        <v>55</v>
      </c>
      <c r="V1515" t="s">
        <v>67</v>
      </c>
      <c r="W1515" t="s">
        <v>100</v>
      </c>
      <c r="X1515">
        <v>0</v>
      </c>
      <c r="Y1515">
        <v>0</v>
      </c>
      <c r="Z1515">
        <v>0</v>
      </c>
      <c r="AA1515">
        <v>0</v>
      </c>
      <c r="AB1515">
        <v>0</v>
      </c>
      <c r="AC1515" s="3">
        <v>45509</v>
      </c>
      <c r="AD1515" s="2" t="str">
        <f t="shared" si="47"/>
        <v>Contacted</v>
      </c>
      <c r="AE1515">
        <v>0</v>
      </c>
      <c r="AF1515" t="s">
        <v>38</v>
      </c>
      <c r="AG1515" t="b">
        <v>0</v>
      </c>
      <c r="AH1515" t="b">
        <v>1</v>
      </c>
      <c r="AI1515" t="str">
        <f ca="1">IF(OR(Table1[[#This Row],[is_active]]="FALSE",Table1[[#This Row],[Days_Since_Last_Purchase]]&gt;90),"Churned","Active")</f>
        <v>Churned</v>
      </c>
    </row>
    <row r="1516" spans="1:35" x14ac:dyDescent="0.25">
      <c r="A1516" t="s">
        <v>1579</v>
      </c>
      <c r="B1516" s="1">
        <v>45606</v>
      </c>
      <c r="C1516" t="str">
        <f>TEXT(Table1[[#This Row],[signup_date]],"yyyy")</f>
        <v>2024</v>
      </c>
      <c r="D1516" t="str">
        <f>TEXT(Table1[[#This Row],[signup_date]],"mmm")</f>
        <v>Nov</v>
      </c>
      <c r="E1516" s="3">
        <v>45697</v>
      </c>
      <c r="F1516" s="3" t="s">
        <v>2542</v>
      </c>
      <c r="G1516" s="3" t="str">
        <f>TEXT(Table1[[#This Row],[last_purchase_date]],"yyyy")</f>
        <v>-</v>
      </c>
      <c r="H1516" s="2">
        <f ca="1">IFERROR(TODAY()-Table1[[#This Row],[signup_date]]," - ")</f>
        <v>374</v>
      </c>
      <c r="I1516" s="2" t="str">
        <f ca="1">IFERROR(TODAY()-Table1[[#This Row],[last_purchase_date]]," - ")</f>
        <v xml:space="preserve"> - </v>
      </c>
      <c r="J1516" s="2">
        <f ca="1">IFERROR(1/Table1[[#This Row],[Days_Since_Last_Purchase]],0)</f>
        <v>0</v>
      </c>
      <c r="K1516" s="3" t="str">
        <f t="shared" si="46"/>
        <v>Has Purchased</v>
      </c>
      <c r="L1516">
        <v>0</v>
      </c>
      <c r="M1516">
        <v>0</v>
      </c>
      <c r="N1516">
        <v>0</v>
      </c>
      <c r="O1516">
        <v>0</v>
      </c>
      <c r="P1516" t="s">
        <v>47</v>
      </c>
      <c r="Q1516" t="s">
        <v>62</v>
      </c>
      <c r="R1516" t="s">
        <v>48</v>
      </c>
      <c r="S1516">
        <v>36</v>
      </c>
      <c r="T1516" t="s">
        <v>34</v>
      </c>
      <c r="U1516" t="s">
        <v>43</v>
      </c>
      <c r="V1516" t="s">
        <v>67</v>
      </c>
      <c r="W1516" t="s">
        <v>85</v>
      </c>
      <c r="X1516">
        <v>0</v>
      </c>
      <c r="Y1516">
        <v>0</v>
      </c>
      <c r="Z1516">
        <v>0</v>
      </c>
      <c r="AA1516">
        <v>0</v>
      </c>
      <c r="AB1516">
        <v>0</v>
      </c>
      <c r="AC1516" s="2" t="s">
        <v>2542</v>
      </c>
      <c r="AD1516" s="2" t="str">
        <f t="shared" si="47"/>
        <v>Never Contacted</v>
      </c>
      <c r="AE1516">
        <v>7</v>
      </c>
      <c r="AF1516" t="s">
        <v>73</v>
      </c>
      <c r="AG1516" t="b">
        <v>1</v>
      </c>
      <c r="AH1516" t="b">
        <v>1</v>
      </c>
      <c r="AI1516" t="str">
        <f ca="1">IF(OR(Table1[[#This Row],[is_active]]="FALSE",Table1[[#This Row],[Days_Since_Last_Purchase]]&gt;90),"Churned","Active")</f>
        <v>Churned</v>
      </c>
    </row>
    <row r="1517" spans="1:35" x14ac:dyDescent="0.25">
      <c r="A1517" t="s">
        <v>1580</v>
      </c>
      <c r="B1517" s="1">
        <v>43835</v>
      </c>
      <c r="C1517" t="str">
        <f>TEXT(Table1[[#This Row],[signup_date]],"yyyy")</f>
        <v>2020</v>
      </c>
      <c r="D1517" t="str">
        <f>TEXT(Table1[[#This Row],[signup_date]],"mmm")</f>
        <v>Jan</v>
      </c>
      <c r="E1517" s="3">
        <v>45688</v>
      </c>
      <c r="F1517" s="3">
        <v>45941</v>
      </c>
      <c r="G1517" s="3" t="str">
        <f>TEXT(Table1[[#This Row],[last_purchase_date]],"yyyy")</f>
        <v>2025</v>
      </c>
      <c r="H1517" s="2">
        <f ca="1">IFERROR(TODAY()-Table1[[#This Row],[signup_date]]," - ")</f>
        <v>2145</v>
      </c>
      <c r="I1517" s="2">
        <f ca="1">IFERROR(TODAY()-Table1[[#This Row],[last_purchase_date]]," - ")</f>
        <v>39</v>
      </c>
      <c r="J1517" s="2">
        <f ca="1">IFERROR(1/Table1[[#This Row],[Days_Since_Last_Purchase]],0)</f>
        <v>2.564102564102564E-2</v>
      </c>
      <c r="K1517" s="3" t="str">
        <f t="shared" si="46"/>
        <v>Has Purchased</v>
      </c>
      <c r="L1517">
        <v>2</v>
      </c>
      <c r="M1517">
        <v>137.63</v>
      </c>
      <c r="N1517">
        <v>68.819999999999993</v>
      </c>
      <c r="O1517">
        <v>0</v>
      </c>
      <c r="P1517" t="s">
        <v>59</v>
      </c>
      <c r="Q1517" t="s">
        <v>95</v>
      </c>
      <c r="R1517" t="s">
        <v>48</v>
      </c>
      <c r="S1517">
        <v>32</v>
      </c>
      <c r="T1517" t="s">
        <v>34</v>
      </c>
      <c r="U1517" t="s">
        <v>55</v>
      </c>
      <c r="V1517" t="s">
        <v>63</v>
      </c>
      <c r="W1517" t="s">
        <v>36</v>
      </c>
      <c r="X1517">
        <v>0</v>
      </c>
      <c r="Y1517">
        <v>0</v>
      </c>
      <c r="Z1517">
        <v>0</v>
      </c>
      <c r="AA1517">
        <v>0</v>
      </c>
      <c r="AB1517">
        <v>1</v>
      </c>
      <c r="AC1517" s="2" t="s">
        <v>2542</v>
      </c>
      <c r="AD1517" s="2" t="str">
        <f t="shared" si="47"/>
        <v>Never Contacted</v>
      </c>
      <c r="AE1517">
        <v>0</v>
      </c>
      <c r="AF1517" t="s">
        <v>38</v>
      </c>
      <c r="AG1517" t="b">
        <v>1</v>
      </c>
      <c r="AH1517" t="b">
        <v>1</v>
      </c>
      <c r="AI1517" t="str">
        <f ca="1">IF(OR(Table1[[#This Row],[is_active]]="FALSE",Table1[[#This Row],[Days_Since_Last_Purchase]]&gt;90),"Churned","Active")</f>
        <v>Active</v>
      </c>
    </row>
    <row r="1518" spans="1:35" x14ac:dyDescent="0.25">
      <c r="A1518" t="s">
        <v>1581</v>
      </c>
      <c r="B1518" s="1">
        <v>44052</v>
      </c>
      <c r="C1518" t="str">
        <f>TEXT(Table1[[#This Row],[signup_date]],"yyyy")</f>
        <v>2020</v>
      </c>
      <c r="D1518" t="str">
        <f>TEXT(Table1[[#This Row],[signup_date]],"mmm")</f>
        <v>Aug</v>
      </c>
      <c r="E1518" s="3">
        <v>45646</v>
      </c>
      <c r="F1518" s="3">
        <v>45834</v>
      </c>
      <c r="G1518" s="3" t="str">
        <f>TEXT(Table1[[#This Row],[last_purchase_date]],"yyyy")</f>
        <v>2025</v>
      </c>
      <c r="H1518" s="2">
        <f ca="1">IFERROR(TODAY()-Table1[[#This Row],[signup_date]]," - ")</f>
        <v>1928</v>
      </c>
      <c r="I1518" s="2">
        <f ca="1">IFERROR(TODAY()-Table1[[#This Row],[last_purchase_date]]," - ")</f>
        <v>146</v>
      </c>
      <c r="J1518" s="2">
        <f ca="1">IFERROR(1/Table1[[#This Row],[Days_Since_Last_Purchase]],0)</f>
        <v>6.8493150684931503E-3</v>
      </c>
      <c r="K1518" s="3" t="str">
        <f t="shared" si="46"/>
        <v>Has Purchased</v>
      </c>
      <c r="L1518">
        <v>5</v>
      </c>
      <c r="M1518">
        <v>359.29</v>
      </c>
      <c r="N1518">
        <v>71.86</v>
      </c>
      <c r="O1518">
        <v>16.16</v>
      </c>
      <c r="P1518" t="s">
        <v>47</v>
      </c>
      <c r="Q1518" t="s">
        <v>32</v>
      </c>
      <c r="R1518" t="s">
        <v>33</v>
      </c>
      <c r="S1518">
        <v>42</v>
      </c>
      <c r="T1518" t="s">
        <v>34</v>
      </c>
      <c r="U1518" t="s">
        <v>82</v>
      </c>
      <c r="V1518" t="s">
        <v>35</v>
      </c>
      <c r="W1518" t="s">
        <v>45</v>
      </c>
      <c r="X1518">
        <v>0</v>
      </c>
      <c r="Y1518">
        <v>0</v>
      </c>
      <c r="Z1518">
        <v>2</v>
      </c>
      <c r="AA1518">
        <v>0</v>
      </c>
      <c r="AB1518">
        <v>4</v>
      </c>
      <c r="AC1518" s="3">
        <v>45559</v>
      </c>
      <c r="AD1518" s="2" t="str">
        <f t="shared" si="47"/>
        <v>Contacted</v>
      </c>
      <c r="AE1518">
        <v>7</v>
      </c>
      <c r="AF1518" t="s">
        <v>73</v>
      </c>
      <c r="AG1518" t="b">
        <v>0</v>
      </c>
      <c r="AH1518" t="b">
        <v>0</v>
      </c>
      <c r="AI1518" t="str">
        <f ca="1">IF(OR(Table1[[#This Row],[is_active]]="FALSE",Table1[[#This Row],[Days_Since_Last_Purchase]]&gt;90),"Churned","Active")</f>
        <v>Churned</v>
      </c>
    </row>
    <row r="1519" spans="1:35" x14ac:dyDescent="0.25">
      <c r="A1519" t="s">
        <v>1582</v>
      </c>
      <c r="B1519" s="1">
        <v>45420</v>
      </c>
      <c r="C1519" t="str">
        <f>TEXT(Table1[[#This Row],[signup_date]],"yyyy")</f>
        <v>2024</v>
      </c>
      <c r="D1519" t="str">
        <f>TEXT(Table1[[#This Row],[signup_date]],"mmm")</f>
        <v>May</v>
      </c>
      <c r="E1519" s="3" t="s">
        <v>2542</v>
      </c>
      <c r="F1519" s="3" t="s">
        <v>2542</v>
      </c>
      <c r="G1519" s="3" t="str">
        <f>TEXT(Table1[[#This Row],[last_purchase_date]],"yyyy")</f>
        <v>-</v>
      </c>
      <c r="H1519" s="2">
        <f ca="1">IFERROR(TODAY()-Table1[[#This Row],[signup_date]]," - ")</f>
        <v>560</v>
      </c>
      <c r="I1519" s="2" t="str">
        <f ca="1">IFERROR(TODAY()-Table1[[#This Row],[last_purchase_date]]," - ")</f>
        <v xml:space="preserve"> - </v>
      </c>
      <c r="J1519" s="2">
        <f ca="1">IFERROR(1/Table1[[#This Row],[Days_Since_Last_Purchase]],0)</f>
        <v>0</v>
      </c>
      <c r="K1519" s="3" t="str">
        <f t="shared" si="46"/>
        <v>Never Purchase</v>
      </c>
      <c r="L1519">
        <v>0</v>
      </c>
      <c r="M1519">
        <v>0</v>
      </c>
      <c r="N1519">
        <v>0</v>
      </c>
      <c r="O1519">
        <v>0</v>
      </c>
      <c r="P1519" t="s">
        <v>31</v>
      </c>
      <c r="Q1519" t="s">
        <v>54</v>
      </c>
      <c r="R1519" t="s">
        <v>42</v>
      </c>
      <c r="S1519">
        <v>39</v>
      </c>
      <c r="T1519" t="s">
        <v>34</v>
      </c>
      <c r="U1519" t="s">
        <v>35</v>
      </c>
      <c r="V1519" t="s">
        <v>56</v>
      </c>
      <c r="W1519" t="s">
        <v>36</v>
      </c>
      <c r="X1519">
        <v>0</v>
      </c>
      <c r="Y1519">
        <v>0</v>
      </c>
      <c r="Z1519">
        <v>0</v>
      </c>
      <c r="AA1519">
        <v>0</v>
      </c>
      <c r="AB1519">
        <v>0</v>
      </c>
      <c r="AC1519" s="3">
        <v>45535</v>
      </c>
      <c r="AD1519" s="2" t="str">
        <f t="shared" si="47"/>
        <v>Contacted</v>
      </c>
      <c r="AE1519">
        <v>0</v>
      </c>
      <c r="AF1519" t="s">
        <v>38</v>
      </c>
      <c r="AG1519" t="b">
        <v>1</v>
      </c>
      <c r="AH1519" t="b">
        <v>0</v>
      </c>
      <c r="AI1519" t="str">
        <f ca="1">IF(OR(Table1[[#This Row],[is_active]]="FALSE",Table1[[#This Row],[Days_Since_Last_Purchase]]&gt;90),"Churned","Active")</f>
        <v>Churned</v>
      </c>
    </row>
    <row r="1520" spans="1:35" x14ac:dyDescent="0.25">
      <c r="A1520" t="s">
        <v>1583</v>
      </c>
      <c r="B1520" s="1">
        <v>44845</v>
      </c>
      <c r="C1520" t="str">
        <f>TEXT(Table1[[#This Row],[signup_date]],"yyyy")</f>
        <v>2022</v>
      </c>
      <c r="D1520" t="str">
        <f>TEXT(Table1[[#This Row],[signup_date]],"mmm")</f>
        <v>Oct</v>
      </c>
      <c r="E1520" s="3">
        <v>45156</v>
      </c>
      <c r="F1520" s="3">
        <v>45776</v>
      </c>
      <c r="G1520" s="3" t="str">
        <f>TEXT(Table1[[#This Row],[last_purchase_date]],"yyyy")</f>
        <v>2025</v>
      </c>
      <c r="H1520" s="2">
        <f ca="1">IFERROR(TODAY()-Table1[[#This Row],[signup_date]]," - ")</f>
        <v>1135</v>
      </c>
      <c r="I1520" s="2">
        <f ca="1">IFERROR(TODAY()-Table1[[#This Row],[last_purchase_date]]," - ")</f>
        <v>204</v>
      </c>
      <c r="J1520" s="2">
        <f ca="1">IFERROR(1/Table1[[#This Row],[Days_Since_Last_Purchase]],0)</f>
        <v>4.9019607843137254E-3</v>
      </c>
      <c r="K1520" s="3" t="str">
        <f t="shared" si="46"/>
        <v>Has Purchased</v>
      </c>
      <c r="L1520">
        <v>3</v>
      </c>
      <c r="M1520">
        <v>147.13999999999999</v>
      </c>
      <c r="N1520">
        <v>49.05</v>
      </c>
      <c r="O1520">
        <v>0</v>
      </c>
      <c r="P1520" t="s">
        <v>47</v>
      </c>
      <c r="Q1520" t="s">
        <v>88</v>
      </c>
      <c r="R1520" t="s">
        <v>48</v>
      </c>
      <c r="S1520">
        <v>43</v>
      </c>
      <c r="T1520" t="s">
        <v>34</v>
      </c>
      <c r="U1520" t="s">
        <v>35</v>
      </c>
      <c r="V1520" t="s">
        <v>67</v>
      </c>
      <c r="W1520" t="s">
        <v>96</v>
      </c>
      <c r="X1520">
        <v>0</v>
      </c>
      <c r="Y1520">
        <v>0</v>
      </c>
      <c r="Z1520">
        <v>0</v>
      </c>
      <c r="AA1520">
        <v>0</v>
      </c>
      <c r="AB1520">
        <v>2</v>
      </c>
      <c r="AC1520" s="3">
        <v>45149</v>
      </c>
      <c r="AD1520" s="2" t="str">
        <f t="shared" si="47"/>
        <v>Contacted</v>
      </c>
      <c r="AE1520">
        <v>1</v>
      </c>
      <c r="AF1520" t="s">
        <v>73</v>
      </c>
      <c r="AG1520" t="b">
        <v>1</v>
      </c>
      <c r="AH1520" t="b">
        <v>0</v>
      </c>
      <c r="AI1520" t="str">
        <f ca="1">IF(OR(Table1[[#This Row],[is_active]]="FALSE",Table1[[#This Row],[Days_Since_Last_Purchase]]&gt;90),"Churned","Active")</f>
        <v>Churned</v>
      </c>
    </row>
    <row r="1521" spans="1:35" x14ac:dyDescent="0.25">
      <c r="A1521" t="s">
        <v>1584</v>
      </c>
      <c r="B1521" s="1">
        <v>45092</v>
      </c>
      <c r="C1521" t="str">
        <f>TEXT(Table1[[#This Row],[signup_date]],"yyyy")</f>
        <v>2023</v>
      </c>
      <c r="D1521" t="str">
        <f>TEXT(Table1[[#This Row],[signup_date]],"mmm")</f>
        <v>Jun</v>
      </c>
      <c r="E1521" s="3">
        <v>45539</v>
      </c>
      <c r="F1521" s="3">
        <v>45740</v>
      </c>
      <c r="G1521" s="3" t="str">
        <f>TEXT(Table1[[#This Row],[last_purchase_date]],"yyyy")</f>
        <v>2025</v>
      </c>
      <c r="H1521" s="2">
        <f ca="1">IFERROR(TODAY()-Table1[[#This Row],[signup_date]]," - ")</f>
        <v>888</v>
      </c>
      <c r="I1521" s="2">
        <f ca="1">IFERROR(TODAY()-Table1[[#This Row],[last_purchase_date]]," - ")</f>
        <v>240</v>
      </c>
      <c r="J1521" s="2">
        <f ca="1">IFERROR(1/Table1[[#This Row],[Days_Since_Last_Purchase]],0)</f>
        <v>4.1666666666666666E-3</v>
      </c>
      <c r="K1521" s="3" t="str">
        <f t="shared" si="46"/>
        <v>Has Purchased</v>
      </c>
      <c r="L1521">
        <v>4</v>
      </c>
      <c r="M1521">
        <v>92.94</v>
      </c>
      <c r="N1521">
        <v>23.24</v>
      </c>
      <c r="O1521">
        <v>34.130000000000003</v>
      </c>
      <c r="P1521" t="s">
        <v>40</v>
      </c>
      <c r="Q1521" t="s">
        <v>104</v>
      </c>
      <c r="R1521" t="s">
        <v>33</v>
      </c>
      <c r="S1521">
        <v>34</v>
      </c>
      <c r="T1521" t="s">
        <v>34</v>
      </c>
      <c r="U1521" t="s">
        <v>50</v>
      </c>
      <c r="V1521" t="s">
        <v>44</v>
      </c>
      <c r="W1521" t="s">
        <v>57</v>
      </c>
      <c r="X1521">
        <v>0</v>
      </c>
      <c r="Y1521">
        <v>1</v>
      </c>
      <c r="Z1521">
        <v>0</v>
      </c>
      <c r="AA1521">
        <v>0</v>
      </c>
      <c r="AB1521">
        <v>2</v>
      </c>
      <c r="AC1521" s="2" t="s">
        <v>2542</v>
      </c>
      <c r="AD1521" s="2" t="str">
        <f t="shared" si="47"/>
        <v>Never Contacted</v>
      </c>
      <c r="AE1521">
        <v>6</v>
      </c>
      <c r="AF1521" t="s">
        <v>38</v>
      </c>
      <c r="AG1521" t="b">
        <v>0</v>
      </c>
      <c r="AH1521" t="b">
        <v>1</v>
      </c>
      <c r="AI1521" t="str">
        <f ca="1">IF(OR(Table1[[#This Row],[is_active]]="FALSE",Table1[[#This Row],[Days_Since_Last_Purchase]]&gt;90),"Churned","Active")</f>
        <v>Churned</v>
      </c>
    </row>
    <row r="1522" spans="1:35" x14ac:dyDescent="0.25">
      <c r="A1522" t="s">
        <v>1585</v>
      </c>
      <c r="B1522" s="1">
        <v>45028</v>
      </c>
      <c r="C1522" t="str">
        <f>TEXT(Table1[[#This Row],[signup_date]],"yyyy")</f>
        <v>2023</v>
      </c>
      <c r="D1522" t="str">
        <f>TEXT(Table1[[#This Row],[signup_date]],"mmm")</f>
        <v>Apr</v>
      </c>
      <c r="E1522" s="3">
        <v>45865</v>
      </c>
      <c r="F1522" s="3">
        <v>45902</v>
      </c>
      <c r="G1522" s="3" t="str">
        <f>TEXT(Table1[[#This Row],[last_purchase_date]],"yyyy")</f>
        <v>2025</v>
      </c>
      <c r="H1522" s="2">
        <f ca="1">IFERROR(TODAY()-Table1[[#This Row],[signup_date]]," - ")</f>
        <v>952</v>
      </c>
      <c r="I1522" s="2">
        <f ca="1">IFERROR(TODAY()-Table1[[#This Row],[last_purchase_date]]," - ")</f>
        <v>78</v>
      </c>
      <c r="J1522" s="2">
        <f ca="1">IFERROR(1/Table1[[#This Row],[Days_Since_Last_Purchase]],0)</f>
        <v>1.282051282051282E-2</v>
      </c>
      <c r="K1522" s="3" t="str">
        <f t="shared" si="46"/>
        <v>Has Purchased</v>
      </c>
      <c r="L1522">
        <v>4</v>
      </c>
      <c r="M1522">
        <v>147.13999999999999</v>
      </c>
      <c r="N1522">
        <v>36.78</v>
      </c>
      <c r="O1522">
        <v>4.55</v>
      </c>
      <c r="P1522" t="s">
        <v>47</v>
      </c>
      <c r="Q1522" t="s">
        <v>62</v>
      </c>
      <c r="R1522" t="s">
        <v>48</v>
      </c>
      <c r="S1522">
        <v>16</v>
      </c>
      <c r="T1522" t="s">
        <v>49</v>
      </c>
      <c r="U1522" t="s">
        <v>55</v>
      </c>
      <c r="V1522" t="s">
        <v>63</v>
      </c>
      <c r="W1522" t="s">
        <v>72</v>
      </c>
      <c r="X1522">
        <v>1</v>
      </c>
      <c r="Y1522">
        <v>1</v>
      </c>
      <c r="Z1522">
        <v>0</v>
      </c>
      <c r="AA1522">
        <v>0</v>
      </c>
      <c r="AB1522">
        <v>0</v>
      </c>
      <c r="AC1522" s="3">
        <v>45535</v>
      </c>
      <c r="AD1522" s="2" t="str">
        <f t="shared" si="47"/>
        <v>Contacted</v>
      </c>
      <c r="AE1522">
        <v>0</v>
      </c>
      <c r="AF1522" t="s">
        <v>38</v>
      </c>
      <c r="AG1522" t="b">
        <v>1</v>
      </c>
      <c r="AH1522" t="b">
        <v>0</v>
      </c>
      <c r="AI1522" t="str">
        <f ca="1">IF(OR(Table1[[#This Row],[is_active]]="FALSE",Table1[[#This Row],[Days_Since_Last_Purchase]]&gt;90),"Churned","Active")</f>
        <v>Active</v>
      </c>
    </row>
    <row r="1523" spans="1:35" x14ac:dyDescent="0.25">
      <c r="A1523" t="s">
        <v>1586</v>
      </c>
      <c r="B1523" s="1">
        <v>45448</v>
      </c>
      <c r="C1523" t="str">
        <f>TEXT(Table1[[#This Row],[signup_date]],"yyyy")</f>
        <v>2024</v>
      </c>
      <c r="D1523" t="str">
        <f>TEXT(Table1[[#This Row],[signup_date]],"mmm")</f>
        <v>Jun</v>
      </c>
      <c r="E1523" s="3">
        <v>45617</v>
      </c>
      <c r="F1523" s="3">
        <v>45849</v>
      </c>
      <c r="G1523" s="3" t="str">
        <f>TEXT(Table1[[#This Row],[last_purchase_date]],"yyyy")</f>
        <v>2025</v>
      </c>
      <c r="H1523" s="2">
        <f ca="1">IFERROR(TODAY()-Table1[[#This Row],[signup_date]]," - ")</f>
        <v>532</v>
      </c>
      <c r="I1523" s="2">
        <f ca="1">IFERROR(TODAY()-Table1[[#This Row],[last_purchase_date]]," - ")</f>
        <v>131</v>
      </c>
      <c r="J1523" s="2">
        <f ca="1">IFERROR(1/Table1[[#This Row],[Days_Since_Last_Purchase]],0)</f>
        <v>7.6335877862595417E-3</v>
      </c>
      <c r="K1523" s="3" t="str">
        <f t="shared" si="46"/>
        <v>Has Purchased</v>
      </c>
      <c r="L1523">
        <v>4</v>
      </c>
      <c r="M1523">
        <v>294.58999999999997</v>
      </c>
      <c r="N1523">
        <v>73.650000000000006</v>
      </c>
      <c r="O1523">
        <v>59.39</v>
      </c>
      <c r="P1523" t="s">
        <v>87</v>
      </c>
      <c r="Q1523" t="s">
        <v>32</v>
      </c>
      <c r="R1523" t="s">
        <v>42</v>
      </c>
      <c r="S1523">
        <v>34</v>
      </c>
      <c r="T1523" t="s">
        <v>34</v>
      </c>
      <c r="U1523" t="s">
        <v>66</v>
      </c>
      <c r="V1523" t="s">
        <v>56</v>
      </c>
      <c r="W1523" t="s">
        <v>51</v>
      </c>
      <c r="X1523">
        <v>0</v>
      </c>
      <c r="Y1523">
        <v>0</v>
      </c>
      <c r="Z1523">
        <v>1</v>
      </c>
      <c r="AA1523">
        <v>0</v>
      </c>
      <c r="AB1523">
        <v>1</v>
      </c>
      <c r="AC1523" s="2" t="s">
        <v>2542</v>
      </c>
      <c r="AD1523" s="2" t="str">
        <f t="shared" si="47"/>
        <v>Never Contacted</v>
      </c>
      <c r="AE1523">
        <v>1</v>
      </c>
      <c r="AF1523" t="s">
        <v>52</v>
      </c>
      <c r="AG1523" t="b">
        <v>1</v>
      </c>
      <c r="AH1523" t="b">
        <v>1</v>
      </c>
      <c r="AI1523" t="str">
        <f ca="1">IF(OR(Table1[[#This Row],[is_active]]="FALSE",Table1[[#This Row],[Days_Since_Last_Purchase]]&gt;90),"Churned","Active")</f>
        <v>Churned</v>
      </c>
    </row>
    <row r="1524" spans="1:35" x14ac:dyDescent="0.25">
      <c r="A1524" t="s">
        <v>1587</v>
      </c>
      <c r="B1524" s="1">
        <v>44778</v>
      </c>
      <c r="C1524" t="str">
        <f>TEXT(Table1[[#This Row],[signup_date]],"yyyy")</f>
        <v>2022</v>
      </c>
      <c r="D1524" t="str">
        <f>TEXT(Table1[[#This Row],[signup_date]],"mmm")</f>
        <v>Aug</v>
      </c>
      <c r="E1524" s="3">
        <v>45528</v>
      </c>
      <c r="F1524" s="3">
        <v>45558</v>
      </c>
      <c r="G1524" s="3" t="str">
        <f>TEXT(Table1[[#This Row],[last_purchase_date]],"yyyy")</f>
        <v>2024</v>
      </c>
      <c r="H1524" s="2">
        <f ca="1">IFERROR(TODAY()-Table1[[#This Row],[signup_date]]," - ")</f>
        <v>1202</v>
      </c>
      <c r="I1524" s="2">
        <f ca="1">IFERROR(TODAY()-Table1[[#This Row],[last_purchase_date]]," - ")</f>
        <v>422</v>
      </c>
      <c r="J1524" s="2">
        <f ca="1">IFERROR(1/Table1[[#This Row],[Days_Since_Last_Purchase]],0)</f>
        <v>2.3696682464454978E-3</v>
      </c>
      <c r="K1524" s="3" t="str">
        <f t="shared" si="46"/>
        <v>Has Purchased</v>
      </c>
      <c r="L1524">
        <v>10</v>
      </c>
      <c r="M1524">
        <v>162.52000000000001</v>
      </c>
      <c r="N1524">
        <v>16.25</v>
      </c>
      <c r="O1524">
        <v>27.01</v>
      </c>
      <c r="P1524" t="s">
        <v>47</v>
      </c>
      <c r="Q1524" t="s">
        <v>76</v>
      </c>
      <c r="R1524" t="s">
        <v>33</v>
      </c>
      <c r="S1524">
        <v>30</v>
      </c>
      <c r="T1524" t="s">
        <v>70</v>
      </c>
      <c r="U1524" t="s">
        <v>50</v>
      </c>
      <c r="V1524" t="s">
        <v>67</v>
      </c>
      <c r="W1524" t="s">
        <v>96</v>
      </c>
      <c r="X1524">
        <v>0</v>
      </c>
      <c r="Y1524">
        <v>0</v>
      </c>
      <c r="Z1524">
        <v>0</v>
      </c>
      <c r="AA1524">
        <v>1</v>
      </c>
      <c r="AB1524">
        <v>5</v>
      </c>
      <c r="AC1524" s="3">
        <v>44881</v>
      </c>
      <c r="AD1524" s="2" t="str">
        <f t="shared" si="47"/>
        <v>Contacted</v>
      </c>
      <c r="AE1524">
        <v>8</v>
      </c>
      <c r="AF1524" t="s">
        <v>73</v>
      </c>
      <c r="AG1524" t="b">
        <v>1</v>
      </c>
      <c r="AH1524" t="b">
        <v>1</v>
      </c>
      <c r="AI1524" t="str">
        <f ca="1">IF(OR(Table1[[#This Row],[is_active]]="FALSE",Table1[[#This Row],[Days_Since_Last_Purchase]]&gt;90),"Churned","Active")</f>
        <v>Churned</v>
      </c>
    </row>
    <row r="1525" spans="1:35" x14ac:dyDescent="0.25">
      <c r="A1525" t="s">
        <v>1588</v>
      </c>
      <c r="B1525" s="1">
        <v>44472</v>
      </c>
      <c r="C1525" t="str">
        <f>TEXT(Table1[[#This Row],[signup_date]],"yyyy")</f>
        <v>2021</v>
      </c>
      <c r="D1525" t="str">
        <f>TEXT(Table1[[#This Row],[signup_date]],"mmm")</f>
        <v>Oct</v>
      </c>
      <c r="E1525" s="3">
        <v>44594</v>
      </c>
      <c r="F1525" s="3">
        <v>45460</v>
      </c>
      <c r="G1525" s="3" t="str">
        <f>TEXT(Table1[[#This Row],[last_purchase_date]],"yyyy")</f>
        <v>2024</v>
      </c>
      <c r="H1525" s="2">
        <f ca="1">IFERROR(TODAY()-Table1[[#This Row],[signup_date]]," - ")</f>
        <v>1508</v>
      </c>
      <c r="I1525" s="2">
        <f ca="1">IFERROR(TODAY()-Table1[[#This Row],[last_purchase_date]]," - ")</f>
        <v>520</v>
      </c>
      <c r="J1525" s="2">
        <f ca="1">IFERROR(1/Table1[[#This Row],[Days_Since_Last_Purchase]],0)</f>
        <v>1.9230769230769232E-3</v>
      </c>
      <c r="K1525" s="3" t="str">
        <f t="shared" si="46"/>
        <v>Has Purchased</v>
      </c>
      <c r="L1525">
        <v>4</v>
      </c>
      <c r="M1525">
        <v>271.74</v>
      </c>
      <c r="N1525">
        <v>67.94</v>
      </c>
      <c r="O1525">
        <v>27.53</v>
      </c>
      <c r="P1525" t="s">
        <v>31</v>
      </c>
      <c r="Q1525" t="s">
        <v>76</v>
      </c>
      <c r="R1525" t="s">
        <v>48</v>
      </c>
      <c r="S1525">
        <v>24</v>
      </c>
      <c r="T1525" t="s">
        <v>70</v>
      </c>
      <c r="U1525" t="s">
        <v>50</v>
      </c>
      <c r="V1525" t="s">
        <v>44</v>
      </c>
      <c r="W1525" t="s">
        <v>96</v>
      </c>
      <c r="X1525">
        <v>0</v>
      </c>
      <c r="Y1525">
        <v>0</v>
      </c>
      <c r="Z1525">
        <v>0</v>
      </c>
      <c r="AA1525">
        <v>1</v>
      </c>
      <c r="AB1525">
        <v>1</v>
      </c>
      <c r="AC1525" s="3">
        <v>45601</v>
      </c>
      <c r="AD1525" s="2" t="str">
        <f t="shared" si="47"/>
        <v>Contacted</v>
      </c>
      <c r="AE1525">
        <v>0</v>
      </c>
      <c r="AF1525" t="s">
        <v>38</v>
      </c>
      <c r="AG1525" t="b">
        <v>1</v>
      </c>
      <c r="AH1525" t="b">
        <v>0</v>
      </c>
      <c r="AI1525" t="str">
        <f ca="1">IF(OR(Table1[[#This Row],[is_active]]="FALSE",Table1[[#This Row],[Days_Since_Last_Purchase]]&gt;90),"Churned","Active")</f>
        <v>Churned</v>
      </c>
    </row>
    <row r="1526" spans="1:35" x14ac:dyDescent="0.25">
      <c r="A1526" t="s">
        <v>1589</v>
      </c>
      <c r="B1526" s="1">
        <v>45563</v>
      </c>
      <c r="C1526" t="str">
        <f>TEXT(Table1[[#This Row],[signup_date]],"yyyy")</f>
        <v>2024</v>
      </c>
      <c r="D1526" t="str">
        <f>TEXT(Table1[[#This Row],[signup_date]],"mmm")</f>
        <v>Sep</v>
      </c>
      <c r="E1526" s="3">
        <v>45941</v>
      </c>
      <c r="F1526" s="3">
        <v>45945</v>
      </c>
      <c r="G1526" s="3" t="str">
        <f>TEXT(Table1[[#This Row],[last_purchase_date]],"yyyy")</f>
        <v>2025</v>
      </c>
      <c r="H1526" s="2">
        <f ca="1">IFERROR(TODAY()-Table1[[#This Row],[signup_date]]," - ")</f>
        <v>417</v>
      </c>
      <c r="I1526" s="2">
        <f ca="1">IFERROR(TODAY()-Table1[[#This Row],[last_purchase_date]]," - ")</f>
        <v>35</v>
      </c>
      <c r="J1526" s="2">
        <f ca="1">IFERROR(1/Table1[[#This Row],[Days_Since_Last_Purchase]],0)</f>
        <v>2.8571428571428571E-2</v>
      </c>
      <c r="K1526" s="3" t="str">
        <f t="shared" si="46"/>
        <v>Has Purchased</v>
      </c>
      <c r="L1526">
        <v>5</v>
      </c>
      <c r="M1526">
        <v>164.16</v>
      </c>
      <c r="N1526">
        <v>32.83</v>
      </c>
      <c r="O1526">
        <v>58.01</v>
      </c>
      <c r="P1526" t="s">
        <v>47</v>
      </c>
      <c r="Q1526" t="s">
        <v>60</v>
      </c>
      <c r="R1526" t="s">
        <v>48</v>
      </c>
      <c r="S1526">
        <v>16</v>
      </c>
      <c r="T1526" t="s">
        <v>49</v>
      </c>
      <c r="U1526" t="s">
        <v>55</v>
      </c>
      <c r="V1526" t="s">
        <v>44</v>
      </c>
      <c r="W1526" t="s">
        <v>36</v>
      </c>
      <c r="X1526">
        <v>2</v>
      </c>
      <c r="Y1526">
        <v>0</v>
      </c>
      <c r="Z1526">
        <v>0</v>
      </c>
      <c r="AA1526">
        <v>0</v>
      </c>
      <c r="AB1526">
        <v>0</v>
      </c>
      <c r="AC1526" s="2" t="s">
        <v>2542</v>
      </c>
      <c r="AD1526" s="2" t="str">
        <f t="shared" si="47"/>
        <v>Never Contacted</v>
      </c>
      <c r="AE1526">
        <v>8</v>
      </c>
      <c r="AF1526" t="s">
        <v>38</v>
      </c>
      <c r="AG1526" t="b">
        <v>1</v>
      </c>
      <c r="AH1526" t="b">
        <v>1</v>
      </c>
      <c r="AI1526" t="str">
        <f ca="1">IF(OR(Table1[[#This Row],[is_active]]="FALSE",Table1[[#This Row],[Days_Since_Last_Purchase]]&gt;90),"Churned","Active")</f>
        <v>Active</v>
      </c>
    </row>
    <row r="1527" spans="1:35" x14ac:dyDescent="0.25">
      <c r="A1527" t="s">
        <v>1590</v>
      </c>
      <c r="B1527" s="1">
        <v>43906</v>
      </c>
      <c r="C1527" t="str">
        <f>TEXT(Table1[[#This Row],[signup_date]],"yyyy")</f>
        <v>2020</v>
      </c>
      <c r="D1527" t="str">
        <f>TEXT(Table1[[#This Row],[signup_date]],"mmm")</f>
        <v>Mar</v>
      </c>
      <c r="E1527" s="3">
        <v>44147</v>
      </c>
      <c r="F1527" s="3">
        <v>45246</v>
      </c>
      <c r="G1527" s="3" t="str">
        <f>TEXT(Table1[[#This Row],[last_purchase_date]],"yyyy")</f>
        <v>2023</v>
      </c>
      <c r="H1527" s="2">
        <f ca="1">IFERROR(TODAY()-Table1[[#This Row],[signup_date]]," - ")</f>
        <v>2074</v>
      </c>
      <c r="I1527" s="2">
        <f ca="1">IFERROR(TODAY()-Table1[[#This Row],[last_purchase_date]]," - ")</f>
        <v>734</v>
      </c>
      <c r="J1527" s="2">
        <f ca="1">IFERROR(1/Table1[[#This Row],[Days_Since_Last_Purchase]],0)</f>
        <v>1.3623978201634877E-3</v>
      </c>
      <c r="K1527" s="3" t="str">
        <f t="shared" si="46"/>
        <v>Has Purchased</v>
      </c>
      <c r="L1527">
        <v>2</v>
      </c>
      <c r="M1527">
        <v>178.07</v>
      </c>
      <c r="N1527">
        <v>89.04</v>
      </c>
      <c r="O1527">
        <v>90.36</v>
      </c>
      <c r="P1527" t="s">
        <v>65</v>
      </c>
      <c r="Q1527" t="s">
        <v>104</v>
      </c>
      <c r="R1527" t="s">
        <v>48</v>
      </c>
      <c r="S1527">
        <v>47</v>
      </c>
      <c r="T1527" t="s">
        <v>34</v>
      </c>
      <c r="U1527" t="s">
        <v>50</v>
      </c>
      <c r="V1527" t="s">
        <v>35</v>
      </c>
      <c r="W1527" t="s">
        <v>100</v>
      </c>
      <c r="X1527">
        <v>0</v>
      </c>
      <c r="Y1527">
        <v>0</v>
      </c>
      <c r="Z1527">
        <v>0</v>
      </c>
      <c r="AA1527">
        <v>0</v>
      </c>
      <c r="AB1527">
        <v>0</v>
      </c>
      <c r="AC1527" s="3">
        <v>45485</v>
      </c>
      <c r="AD1527" s="2" t="str">
        <f t="shared" si="47"/>
        <v>Contacted</v>
      </c>
      <c r="AE1527">
        <v>0</v>
      </c>
      <c r="AF1527" t="s">
        <v>52</v>
      </c>
      <c r="AG1527" t="b">
        <v>1</v>
      </c>
      <c r="AH1527" t="b">
        <v>1</v>
      </c>
      <c r="AI1527" t="str">
        <f ca="1">IF(OR(Table1[[#This Row],[is_active]]="FALSE",Table1[[#This Row],[Days_Since_Last_Purchase]]&gt;90),"Churned","Active")</f>
        <v>Churned</v>
      </c>
    </row>
    <row r="1528" spans="1:35" x14ac:dyDescent="0.25">
      <c r="A1528" t="s">
        <v>1591</v>
      </c>
      <c r="B1528" s="1">
        <v>45198</v>
      </c>
      <c r="C1528" t="str">
        <f>TEXT(Table1[[#This Row],[signup_date]],"yyyy")</f>
        <v>2023</v>
      </c>
      <c r="D1528" t="str">
        <f>TEXT(Table1[[#This Row],[signup_date]],"mmm")</f>
        <v>Sep</v>
      </c>
      <c r="E1528" s="3">
        <v>45796</v>
      </c>
      <c r="F1528" s="3">
        <v>45907</v>
      </c>
      <c r="G1528" s="3" t="str">
        <f>TEXT(Table1[[#This Row],[last_purchase_date]],"yyyy")</f>
        <v>2025</v>
      </c>
      <c r="H1528" s="2">
        <f ca="1">IFERROR(TODAY()-Table1[[#This Row],[signup_date]]," - ")</f>
        <v>782</v>
      </c>
      <c r="I1528" s="2">
        <f ca="1">IFERROR(TODAY()-Table1[[#This Row],[last_purchase_date]]," - ")</f>
        <v>73</v>
      </c>
      <c r="J1528" s="2">
        <f ca="1">IFERROR(1/Table1[[#This Row],[Days_Since_Last_Purchase]],0)</f>
        <v>1.3698630136986301E-2</v>
      </c>
      <c r="K1528" s="3" t="str">
        <f t="shared" si="46"/>
        <v>Has Purchased</v>
      </c>
      <c r="L1528">
        <v>7</v>
      </c>
      <c r="M1528">
        <v>513.91</v>
      </c>
      <c r="N1528">
        <v>73.42</v>
      </c>
      <c r="O1528">
        <v>26.51</v>
      </c>
      <c r="P1528" t="s">
        <v>47</v>
      </c>
      <c r="Q1528" t="s">
        <v>54</v>
      </c>
      <c r="R1528" t="s">
        <v>48</v>
      </c>
      <c r="S1528">
        <v>25</v>
      </c>
      <c r="T1528" t="s">
        <v>70</v>
      </c>
      <c r="U1528" t="s">
        <v>43</v>
      </c>
      <c r="V1528" t="s">
        <v>44</v>
      </c>
      <c r="W1528" t="s">
        <v>36</v>
      </c>
      <c r="X1528">
        <v>1</v>
      </c>
      <c r="Y1528">
        <v>0</v>
      </c>
      <c r="Z1528">
        <v>0</v>
      </c>
      <c r="AA1528">
        <v>1</v>
      </c>
      <c r="AB1528">
        <v>0</v>
      </c>
      <c r="AC1528" s="3">
        <v>45206</v>
      </c>
      <c r="AD1528" s="2" t="str">
        <f t="shared" si="47"/>
        <v>Contacted</v>
      </c>
      <c r="AE1528">
        <v>0</v>
      </c>
      <c r="AF1528" t="s">
        <v>73</v>
      </c>
      <c r="AG1528" t="b">
        <v>1</v>
      </c>
      <c r="AH1528" t="b">
        <v>1</v>
      </c>
      <c r="AI1528" t="str">
        <f ca="1">IF(OR(Table1[[#This Row],[is_active]]="FALSE",Table1[[#This Row],[Days_Since_Last_Purchase]]&gt;90),"Churned","Active")</f>
        <v>Active</v>
      </c>
    </row>
    <row r="1529" spans="1:35" x14ac:dyDescent="0.25">
      <c r="A1529" t="s">
        <v>1592</v>
      </c>
      <c r="B1529" s="1">
        <v>45297</v>
      </c>
      <c r="C1529" t="str">
        <f>TEXT(Table1[[#This Row],[signup_date]],"yyyy")</f>
        <v>2024</v>
      </c>
      <c r="D1529" t="str">
        <f>TEXT(Table1[[#This Row],[signup_date]],"mmm")</f>
        <v>Jan</v>
      </c>
      <c r="E1529" s="3" t="s">
        <v>2542</v>
      </c>
      <c r="F1529" s="3" t="s">
        <v>2542</v>
      </c>
      <c r="G1529" s="3" t="str">
        <f>TEXT(Table1[[#This Row],[last_purchase_date]],"yyyy")</f>
        <v>-</v>
      </c>
      <c r="H1529" s="2">
        <f ca="1">IFERROR(TODAY()-Table1[[#This Row],[signup_date]]," - ")</f>
        <v>683</v>
      </c>
      <c r="I1529" s="2" t="str">
        <f ca="1">IFERROR(TODAY()-Table1[[#This Row],[last_purchase_date]]," - ")</f>
        <v xml:space="preserve"> - </v>
      </c>
      <c r="J1529" s="2">
        <f ca="1">IFERROR(1/Table1[[#This Row],[Days_Since_Last_Purchase]],0)</f>
        <v>0</v>
      </c>
      <c r="K1529" s="3" t="str">
        <f t="shared" si="46"/>
        <v>Never Purchase</v>
      </c>
      <c r="L1529">
        <v>0</v>
      </c>
      <c r="M1529">
        <v>0</v>
      </c>
      <c r="N1529">
        <v>0</v>
      </c>
      <c r="O1529">
        <v>0</v>
      </c>
      <c r="P1529" t="s">
        <v>65</v>
      </c>
      <c r="Q1529" t="s">
        <v>32</v>
      </c>
      <c r="R1529" t="s">
        <v>48</v>
      </c>
      <c r="S1529">
        <v>43</v>
      </c>
      <c r="T1529" t="s">
        <v>34</v>
      </c>
      <c r="U1529" t="s">
        <v>90</v>
      </c>
      <c r="V1529" t="s">
        <v>35</v>
      </c>
      <c r="W1529" t="s">
        <v>51</v>
      </c>
      <c r="X1529">
        <v>0</v>
      </c>
      <c r="Y1529">
        <v>0</v>
      </c>
      <c r="Z1529">
        <v>0</v>
      </c>
      <c r="AA1529">
        <v>0</v>
      </c>
      <c r="AB1529">
        <v>0</v>
      </c>
      <c r="AC1529" s="3">
        <v>45762</v>
      </c>
      <c r="AD1529" s="2" t="str">
        <f t="shared" si="47"/>
        <v>Contacted</v>
      </c>
      <c r="AE1529">
        <v>7</v>
      </c>
      <c r="AF1529" t="s">
        <v>52</v>
      </c>
      <c r="AG1529" t="b">
        <v>1</v>
      </c>
      <c r="AH1529" t="b">
        <v>1</v>
      </c>
      <c r="AI1529" t="str">
        <f ca="1">IF(OR(Table1[[#This Row],[is_active]]="FALSE",Table1[[#This Row],[Days_Since_Last_Purchase]]&gt;90),"Churned","Active")</f>
        <v>Churned</v>
      </c>
    </row>
    <row r="1530" spans="1:35" x14ac:dyDescent="0.25">
      <c r="A1530" t="s">
        <v>1593</v>
      </c>
      <c r="B1530" s="1">
        <v>44394</v>
      </c>
      <c r="C1530" t="str">
        <f>TEXT(Table1[[#This Row],[signup_date]],"yyyy")</f>
        <v>2021</v>
      </c>
      <c r="D1530" t="str">
        <f>TEXT(Table1[[#This Row],[signup_date]],"mmm")</f>
        <v>Jul</v>
      </c>
      <c r="E1530" s="3">
        <v>45461</v>
      </c>
      <c r="F1530" s="3">
        <v>45769</v>
      </c>
      <c r="G1530" s="3" t="str">
        <f>TEXT(Table1[[#This Row],[last_purchase_date]],"yyyy")</f>
        <v>2025</v>
      </c>
      <c r="H1530" s="2">
        <f ca="1">IFERROR(TODAY()-Table1[[#This Row],[signup_date]]," - ")</f>
        <v>1586</v>
      </c>
      <c r="I1530" s="2">
        <f ca="1">IFERROR(TODAY()-Table1[[#This Row],[last_purchase_date]]," - ")</f>
        <v>211</v>
      </c>
      <c r="J1530" s="2">
        <f ca="1">IFERROR(1/Table1[[#This Row],[Days_Since_Last_Purchase]],0)</f>
        <v>4.7393364928909956E-3</v>
      </c>
      <c r="K1530" s="3" t="str">
        <f t="shared" si="46"/>
        <v>Has Purchased</v>
      </c>
      <c r="L1530">
        <v>4</v>
      </c>
      <c r="M1530">
        <v>170.06</v>
      </c>
      <c r="N1530">
        <v>42.52</v>
      </c>
      <c r="O1530">
        <v>39.96</v>
      </c>
      <c r="P1530" t="s">
        <v>40</v>
      </c>
      <c r="Q1530" t="s">
        <v>95</v>
      </c>
      <c r="R1530" t="s">
        <v>48</v>
      </c>
      <c r="S1530">
        <v>28</v>
      </c>
      <c r="T1530" t="s">
        <v>70</v>
      </c>
      <c r="U1530" t="s">
        <v>66</v>
      </c>
      <c r="V1530" t="s">
        <v>35</v>
      </c>
      <c r="W1530" t="s">
        <v>45</v>
      </c>
      <c r="X1530">
        <v>0</v>
      </c>
      <c r="Y1530">
        <v>0</v>
      </c>
      <c r="Z1530">
        <v>0</v>
      </c>
      <c r="AA1530">
        <v>0</v>
      </c>
      <c r="AB1530">
        <v>0</v>
      </c>
      <c r="AC1530" s="3">
        <v>45040</v>
      </c>
      <c r="AD1530" s="2" t="str">
        <f t="shared" si="47"/>
        <v>Contacted</v>
      </c>
      <c r="AE1530">
        <v>0</v>
      </c>
      <c r="AF1530" t="s">
        <v>73</v>
      </c>
      <c r="AG1530" t="b">
        <v>1</v>
      </c>
      <c r="AH1530" t="b">
        <v>0</v>
      </c>
      <c r="AI1530" t="str">
        <f ca="1">IF(OR(Table1[[#This Row],[is_active]]="FALSE",Table1[[#This Row],[Days_Since_Last_Purchase]]&gt;90),"Churned","Active")</f>
        <v>Churned</v>
      </c>
    </row>
    <row r="1531" spans="1:35" x14ac:dyDescent="0.25">
      <c r="A1531" t="s">
        <v>1594</v>
      </c>
      <c r="B1531" s="1">
        <v>44754</v>
      </c>
      <c r="C1531" t="str">
        <f>TEXT(Table1[[#This Row],[signup_date]],"yyyy")</f>
        <v>2022</v>
      </c>
      <c r="D1531" t="str">
        <f>TEXT(Table1[[#This Row],[signup_date]],"mmm")</f>
        <v>Jul</v>
      </c>
      <c r="E1531" s="3">
        <v>45051</v>
      </c>
      <c r="F1531" s="3">
        <v>45079</v>
      </c>
      <c r="G1531" s="3" t="str">
        <f>TEXT(Table1[[#This Row],[last_purchase_date]],"yyyy")</f>
        <v>2023</v>
      </c>
      <c r="H1531" s="2">
        <f ca="1">IFERROR(TODAY()-Table1[[#This Row],[signup_date]]," - ")</f>
        <v>1226</v>
      </c>
      <c r="I1531" s="2">
        <f ca="1">IFERROR(TODAY()-Table1[[#This Row],[last_purchase_date]]," - ")</f>
        <v>901</v>
      </c>
      <c r="J1531" s="2">
        <f ca="1">IFERROR(1/Table1[[#This Row],[Days_Since_Last_Purchase]],0)</f>
        <v>1.1098779134295228E-3</v>
      </c>
      <c r="K1531" s="3" t="str">
        <f t="shared" si="46"/>
        <v>Has Purchased</v>
      </c>
      <c r="L1531">
        <v>1</v>
      </c>
      <c r="M1531">
        <v>108.85</v>
      </c>
      <c r="N1531">
        <v>108.85</v>
      </c>
      <c r="O1531">
        <v>157.91</v>
      </c>
      <c r="P1531" t="s">
        <v>47</v>
      </c>
      <c r="Q1531" t="s">
        <v>41</v>
      </c>
      <c r="R1531" t="s">
        <v>42</v>
      </c>
      <c r="S1531">
        <v>23</v>
      </c>
      <c r="T1531" t="s">
        <v>70</v>
      </c>
      <c r="U1531" t="s">
        <v>43</v>
      </c>
      <c r="V1531" t="s">
        <v>35</v>
      </c>
      <c r="W1531" t="s">
        <v>72</v>
      </c>
      <c r="X1531">
        <v>0</v>
      </c>
      <c r="Y1531">
        <v>0</v>
      </c>
      <c r="Z1531">
        <v>0</v>
      </c>
      <c r="AA1531">
        <v>0</v>
      </c>
      <c r="AB1531">
        <v>0</v>
      </c>
      <c r="AC1531" s="3">
        <v>45941</v>
      </c>
      <c r="AD1531" s="2" t="str">
        <f t="shared" si="47"/>
        <v>Contacted</v>
      </c>
      <c r="AE1531">
        <v>0</v>
      </c>
      <c r="AF1531" t="s">
        <v>73</v>
      </c>
      <c r="AG1531" t="b">
        <v>1</v>
      </c>
      <c r="AH1531" t="b">
        <v>1</v>
      </c>
      <c r="AI1531" t="str">
        <f ca="1">IF(OR(Table1[[#This Row],[is_active]]="FALSE",Table1[[#This Row],[Days_Since_Last_Purchase]]&gt;90),"Churned","Active")</f>
        <v>Churned</v>
      </c>
    </row>
    <row r="1532" spans="1:35" x14ac:dyDescent="0.25">
      <c r="A1532" t="s">
        <v>1595</v>
      </c>
      <c r="B1532" s="1">
        <v>44151</v>
      </c>
      <c r="C1532" t="str">
        <f>TEXT(Table1[[#This Row],[signup_date]],"yyyy")</f>
        <v>2020</v>
      </c>
      <c r="D1532" t="str">
        <f>TEXT(Table1[[#This Row],[signup_date]],"mmm")</f>
        <v>Nov</v>
      </c>
      <c r="E1532" s="3">
        <v>45104</v>
      </c>
      <c r="F1532" s="3">
        <v>45132</v>
      </c>
      <c r="G1532" s="3" t="str">
        <f>TEXT(Table1[[#This Row],[last_purchase_date]],"yyyy")</f>
        <v>2023</v>
      </c>
      <c r="H1532" s="2">
        <f ca="1">IFERROR(TODAY()-Table1[[#This Row],[signup_date]]," - ")</f>
        <v>1829</v>
      </c>
      <c r="I1532" s="2">
        <f ca="1">IFERROR(TODAY()-Table1[[#This Row],[last_purchase_date]]," - ")</f>
        <v>848</v>
      </c>
      <c r="J1532" s="2">
        <f ca="1">IFERROR(1/Table1[[#This Row],[Days_Since_Last_Purchase]],0)</f>
        <v>1.1792452830188679E-3</v>
      </c>
      <c r="K1532" s="3" t="str">
        <f t="shared" si="46"/>
        <v>Has Purchased</v>
      </c>
      <c r="L1532">
        <v>1</v>
      </c>
      <c r="M1532">
        <v>67.06</v>
      </c>
      <c r="N1532">
        <v>67.06</v>
      </c>
      <c r="O1532">
        <v>56.74</v>
      </c>
      <c r="P1532" t="s">
        <v>47</v>
      </c>
      <c r="Q1532" t="s">
        <v>76</v>
      </c>
      <c r="R1532" t="s">
        <v>48</v>
      </c>
      <c r="S1532">
        <v>29</v>
      </c>
      <c r="T1532" t="s">
        <v>70</v>
      </c>
      <c r="U1532" t="s">
        <v>82</v>
      </c>
      <c r="V1532" t="s">
        <v>56</v>
      </c>
      <c r="W1532" t="s">
        <v>100</v>
      </c>
      <c r="X1532">
        <v>0</v>
      </c>
      <c r="Y1532">
        <v>1</v>
      </c>
      <c r="Z1532">
        <v>0</v>
      </c>
      <c r="AA1532">
        <v>0</v>
      </c>
      <c r="AB1532">
        <v>0</v>
      </c>
      <c r="AC1532" s="2" t="s">
        <v>2542</v>
      </c>
      <c r="AD1532" s="2" t="str">
        <f t="shared" si="47"/>
        <v>Never Contacted</v>
      </c>
      <c r="AE1532">
        <v>0</v>
      </c>
      <c r="AF1532" t="s">
        <v>38</v>
      </c>
      <c r="AG1532" t="b">
        <v>0</v>
      </c>
      <c r="AH1532" t="b">
        <v>0</v>
      </c>
      <c r="AI1532" t="str">
        <f ca="1">IF(OR(Table1[[#This Row],[is_active]]="FALSE",Table1[[#This Row],[Days_Since_Last_Purchase]]&gt;90),"Churned","Active")</f>
        <v>Churned</v>
      </c>
    </row>
    <row r="1533" spans="1:35" x14ac:dyDescent="0.25">
      <c r="A1533" t="s">
        <v>1596</v>
      </c>
      <c r="B1533" s="1">
        <v>45461</v>
      </c>
      <c r="C1533" t="str">
        <f>TEXT(Table1[[#This Row],[signup_date]],"yyyy")</f>
        <v>2024</v>
      </c>
      <c r="D1533" t="str">
        <f>TEXT(Table1[[#This Row],[signup_date]],"mmm")</f>
        <v>Jun</v>
      </c>
      <c r="E1533" s="3">
        <v>45825</v>
      </c>
      <c r="F1533" s="3">
        <v>45917</v>
      </c>
      <c r="G1533" s="3" t="str">
        <f>TEXT(Table1[[#This Row],[last_purchase_date]],"yyyy")</f>
        <v>2025</v>
      </c>
      <c r="H1533" s="2">
        <f ca="1">IFERROR(TODAY()-Table1[[#This Row],[signup_date]]," - ")</f>
        <v>519</v>
      </c>
      <c r="I1533" s="2">
        <f ca="1">IFERROR(TODAY()-Table1[[#This Row],[last_purchase_date]]," - ")</f>
        <v>63</v>
      </c>
      <c r="J1533" s="2">
        <f ca="1">IFERROR(1/Table1[[#This Row],[Days_Since_Last_Purchase]],0)</f>
        <v>1.5873015873015872E-2</v>
      </c>
      <c r="K1533" s="3" t="str">
        <f t="shared" si="46"/>
        <v>Has Purchased</v>
      </c>
      <c r="L1533">
        <v>4</v>
      </c>
      <c r="M1533">
        <v>225.88</v>
      </c>
      <c r="N1533">
        <v>56.47</v>
      </c>
      <c r="O1533">
        <v>29.87</v>
      </c>
      <c r="P1533" t="s">
        <v>65</v>
      </c>
      <c r="Q1533" t="s">
        <v>54</v>
      </c>
      <c r="R1533" t="s">
        <v>42</v>
      </c>
      <c r="S1533">
        <v>34</v>
      </c>
      <c r="T1533" t="s">
        <v>34</v>
      </c>
      <c r="U1533" t="s">
        <v>35</v>
      </c>
      <c r="V1533" t="s">
        <v>63</v>
      </c>
      <c r="W1533" t="s">
        <v>45</v>
      </c>
      <c r="X1533">
        <v>0</v>
      </c>
      <c r="Y1533">
        <v>0</v>
      </c>
      <c r="Z1533">
        <v>0</v>
      </c>
      <c r="AA1533">
        <v>0</v>
      </c>
      <c r="AB1533">
        <v>0</v>
      </c>
      <c r="AC1533" s="3">
        <v>45497</v>
      </c>
      <c r="AD1533" s="2" t="str">
        <f t="shared" si="47"/>
        <v>Contacted</v>
      </c>
      <c r="AE1533">
        <v>0</v>
      </c>
      <c r="AF1533" t="s">
        <v>52</v>
      </c>
      <c r="AG1533" t="b">
        <v>1</v>
      </c>
      <c r="AH1533" t="b">
        <v>1</v>
      </c>
      <c r="AI1533" t="str">
        <f ca="1">IF(OR(Table1[[#This Row],[is_active]]="FALSE",Table1[[#This Row],[Days_Since_Last_Purchase]]&gt;90),"Churned","Active")</f>
        <v>Active</v>
      </c>
    </row>
    <row r="1534" spans="1:35" x14ac:dyDescent="0.25">
      <c r="A1534" t="s">
        <v>1597</v>
      </c>
      <c r="B1534" s="1">
        <v>44144</v>
      </c>
      <c r="C1534" t="str">
        <f>TEXT(Table1[[#This Row],[signup_date]],"yyyy")</f>
        <v>2020</v>
      </c>
      <c r="D1534" t="str">
        <f>TEXT(Table1[[#This Row],[signup_date]],"mmm")</f>
        <v>Nov</v>
      </c>
      <c r="E1534" s="3">
        <v>45905</v>
      </c>
      <c r="F1534" s="3">
        <v>45923</v>
      </c>
      <c r="G1534" s="3" t="str">
        <f>TEXT(Table1[[#This Row],[last_purchase_date]],"yyyy")</f>
        <v>2025</v>
      </c>
      <c r="H1534" s="2">
        <f ca="1">IFERROR(TODAY()-Table1[[#This Row],[signup_date]]," - ")</f>
        <v>1836</v>
      </c>
      <c r="I1534" s="2">
        <f ca="1">IFERROR(TODAY()-Table1[[#This Row],[last_purchase_date]]," - ")</f>
        <v>57</v>
      </c>
      <c r="J1534" s="2">
        <f ca="1">IFERROR(1/Table1[[#This Row],[Days_Since_Last_Purchase]],0)</f>
        <v>1.7543859649122806E-2</v>
      </c>
      <c r="K1534" s="3" t="str">
        <f t="shared" si="46"/>
        <v>Has Purchased</v>
      </c>
      <c r="L1534">
        <v>2</v>
      </c>
      <c r="M1534">
        <v>167.27</v>
      </c>
      <c r="N1534">
        <v>83.64</v>
      </c>
      <c r="O1534">
        <v>85.12</v>
      </c>
      <c r="P1534" t="s">
        <v>87</v>
      </c>
      <c r="Q1534" t="s">
        <v>95</v>
      </c>
      <c r="R1534" t="s">
        <v>48</v>
      </c>
      <c r="S1534">
        <v>21</v>
      </c>
      <c r="T1534" t="s">
        <v>70</v>
      </c>
      <c r="U1534" t="s">
        <v>82</v>
      </c>
      <c r="V1534" t="s">
        <v>35</v>
      </c>
      <c r="W1534" t="s">
        <v>51</v>
      </c>
      <c r="X1534">
        <v>0</v>
      </c>
      <c r="Y1534">
        <v>0</v>
      </c>
      <c r="Z1534">
        <v>0</v>
      </c>
      <c r="AA1534">
        <v>0</v>
      </c>
      <c r="AB1534">
        <v>0</v>
      </c>
      <c r="AC1534" s="3">
        <v>45918</v>
      </c>
      <c r="AD1534" s="2" t="str">
        <f t="shared" si="47"/>
        <v>Contacted</v>
      </c>
      <c r="AE1534">
        <v>0</v>
      </c>
      <c r="AF1534" t="s">
        <v>73</v>
      </c>
      <c r="AG1534" t="b">
        <v>1</v>
      </c>
      <c r="AH1534" t="b">
        <v>1</v>
      </c>
      <c r="AI1534" t="str">
        <f ca="1">IF(OR(Table1[[#This Row],[is_active]]="FALSE",Table1[[#This Row],[Days_Since_Last_Purchase]]&gt;90),"Churned","Active")</f>
        <v>Active</v>
      </c>
    </row>
    <row r="1535" spans="1:35" x14ac:dyDescent="0.25">
      <c r="A1535" t="s">
        <v>1598</v>
      </c>
      <c r="B1535" s="1">
        <v>45221</v>
      </c>
      <c r="C1535" t="str">
        <f>TEXT(Table1[[#This Row],[signup_date]],"yyyy")</f>
        <v>2023</v>
      </c>
      <c r="D1535" t="str">
        <f>TEXT(Table1[[#This Row],[signup_date]],"mmm")</f>
        <v>Oct</v>
      </c>
      <c r="E1535" s="3">
        <v>45732</v>
      </c>
      <c r="F1535" s="3">
        <v>45764</v>
      </c>
      <c r="G1535" s="3" t="str">
        <f>TEXT(Table1[[#This Row],[last_purchase_date]],"yyyy")</f>
        <v>2025</v>
      </c>
      <c r="H1535" s="2">
        <f ca="1">IFERROR(TODAY()-Table1[[#This Row],[signup_date]]," - ")</f>
        <v>759</v>
      </c>
      <c r="I1535" s="2">
        <f ca="1">IFERROR(TODAY()-Table1[[#This Row],[last_purchase_date]]," - ")</f>
        <v>216</v>
      </c>
      <c r="J1535" s="2">
        <f ca="1">IFERROR(1/Table1[[#This Row],[Days_Since_Last_Purchase]],0)</f>
        <v>4.6296296296296294E-3</v>
      </c>
      <c r="K1535" s="3" t="str">
        <f t="shared" si="46"/>
        <v>Has Purchased</v>
      </c>
      <c r="L1535">
        <v>5</v>
      </c>
      <c r="M1535">
        <v>35.799999999999997</v>
      </c>
      <c r="N1535">
        <v>7.16</v>
      </c>
      <c r="O1535">
        <v>13.91</v>
      </c>
      <c r="P1535" t="s">
        <v>59</v>
      </c>
      <c r="Q1535" t="s">
        <v>60</v>
      </c>
      <c r="R1535" t="s">
        <v>42</v>
      </c>
      <c r="S1535">
        <v>16</v>
      </c>
      <c r="T1535" t="s">
        <v>49</v>
      </c>
      <c r="U1535" t="s">
        <v>35</v>
      </c>
      <c r="V1535" t="s">
        <v>44</v>
      </c>
      <c r="W1535" t="s">
        <v>100</v>
      </c>
      <c r="X1535">
        <v>0</v>
      </c>
      <c r="Y1535">
        <v>0</v>
      </c>
      <c r="Z1535">
        <v>0</v>
      </c>
      <c r="AA1535">
        <v>1</v>
      </c>
      <c r="AB1535">
        <v>1</v>
      </c>
      <c r="AC1535" s="3">
        <v>45603</v>
      </c>
      <c r="AD1535" s="2" t="str">
        <f t="shared" si="47"/>
        <v>Contacted</v>
      </c>
      <c r="AE1535">
        <v>0</v>
      </c>
      <c r="AF1535" t="s">
        <v>38</v>
      </c>
      <c r="AG1535" t="b">
        <v>1</v>
      </c>
      <c r="AH1535" t="b">
        <v>1</v>
      </c>
      <c r="AI1535" t="str">
        <f ca="1">IF(OR(Table1[[#This Row],[is_active]]="FALSE",Table1[[#This Row],[Days_Since_Last_Purchase]]&gt;90),"Churned","Active")</f>
        <v>Churned</v>
      </c>
    </row>
    <row r="1536" spans="1:35" x14ac:dyDescent="0.25">
      <c r="A1536" t="s">
        <v>1599</v>
      </c>
      <c r="B1536" s="1">
        <v>44187</v>
      </c>
      <c r="C1536" t="str">
        <f>TEXT(Table1[[#This Row],[signup_date]],"yyyy")</f>
        <v>2020</v>
      </c>
      <c r="D1536" t="str">
        <f>TEXT(Table1[[#This Row],[signup_date]],"mmm")</f>
        <v>Dec</v>
      </c>
      <c r="E1536" s="3">
        <v>44525</v>
      </c>
      <c r="F1536" s="3">
        <v>45006</v>
      </c>
      <c r="G1536" s="3" t="str">
        <f>TEXT(Table1[[#This Row],[last_purchase_date]],"yyyy")</f>
        <v>2023</v>
      </c>
      <c r="H1536" s="2">
        <f ca="1">IFERROR(TODAY()-Table1[[#This Row],[signup_date]]," - ")</f>
        <v>1793</v>
      </c>
      <c r="I1536" s="2">
        <f ca="1">IFERROR(TODAY()-Table1[[#This Row],[last_purchase_date]]," - ")</f>
        <v>974</v>
      </c>
      <c r="J1536" s="2">
        <f ca="1">IFERROR(1/Table1[[#This Row],[Days_Since_Last_Purchase]],0)</f>
        <v>1.026694045174538E-3</v>
      </c>
      <c r="K1536" s="3" t="str">
        <f t="shared" si="46"/>
        <v>Has Purchased</v>
      </c>
      <c r="L1536">
        <v>5</v>
      </c>
      <c r="M1536">
        <v>318.48</v>
      </c>
      <c r="N1536">
        <v>63.7</v>
      </c>
      <c r="O1536">
        <v>105.63</v>
      </c>
      <c r="P1536" t="s">
        <v>31</v>
      </c>
      <c r="Q1536" t="s">
        <v>62</v>
      </c>
      <c r="R1536" t="s">
        <v>33</v>
      </c>
      <c r="S1536">
        <v>44</v>
      </c>
      <c r="T1536" t="s">
        <v>34</v>
      </c>
      <c r="U1536" t="s">
        <v>66</v>
      </c>
      <c r="V1536" t="s">
        <v>35</v>
      </c>
      <c r="W1536" t="s">
        <v>51</v>
      </c>
      <c r="X1536">
        <v>0</v>
      </c>
      <c r="Y1536">
        <v>0</v>
      </c>
      <c r="Z1536">
        <v>0</v>
      </c>
      <c r="AA1536">
        <v>1</v>
      </c>
      <c r="AB1536">
        <v>1</v>
      </c>
      <c r="AC1536" s="2" t="s">
        <v>2542</v>
      </c>
      <c r="AD1536" s="2" t="str">
        <f t="shared" si="47"/>
        <v>Never Contacted</v>
      </c>
      <c r="AE1536">
        <v>0</v>
      </c>
      <c r="AF1536" t="s">
        <v>38</v>
      </c>
      <c r="AG1536" t="b">
        <v>1</v>
      </c>
      <c r="AH1536" t="b">
        <v>0</v>
      </c>
      <c r="AI1536" t="str">
        <f ca="1">IF(OR(Table1[[#This Row],[is_active]]="FALSE",Table1[[#This Row],[Days_Since_Last_Purchase]]&gt;90),"Churned","Active")</f>
        <v>Churned</v>
      </c>
    </row>
    <row r="1537" spans="1:35" x14ac:dyDescent="0.25">
      <c r="A1537" t="s">
        <v>1600</v>
      </c>
      <c r="B1537" s="1">
        <v>44901</v>
      </c>
      <c r="C1537" t="str">
        <f>TEXT(Table1[[#This Row],[signup_date]],"yyyy")</f>
        <v>2022</v>
      </c>
      <c r="D1537" t="str">
        <f>TEXT(Table1[[#This Row],[signup_date]],"mmm")</f>
        <v>Dec</v>
      </c>
      <c r="E1537" s="3">
        <v>45828</v>
      </c>
      <c r="F1537" s="3">
        <v>45869</v>
      </c>
      <c r="G1537" s="3" t="str">
        <f>TEXT(Table1[[#This Row],[last_purchase_date]],"yyyy")</f>
        <v>2025</v>
      </c>
      <c r="H1537" s="2">
        <f ca="1">IFERROR(TODAY()-Table1[[#This Row],[signup_date]]," - ")</f>
        <v>1079</v>
      </c>
      <c r="I1537" s="2">
        <f ca="1">IFERROR(TODAY()-Table1[[#This Row],[last_purchase_date]]," - ")</f>
        <v>111</v>
      </c>
      <c r="J1537" s="2">
        <f ca="1">IFERROR(1/Table1[[#This Row],[Days_Since_Last_Purchase]],0)</f>
        <v>9.0090090090090089E-3</v>
      </c>
      <c r="K1537" s="3" t="str">
        <f t="shared" si="46"/>
        <v>Has Purchased</v>
      </c>
      <c r="L1537">
        <v>1</v>
      </c>
      <c r="M1537">
        <v>78.42</v>
      </c>
      <c r="N1537">
        <v>78.42</v>
      </c>
      <c r="O1537">
        <v>29.62</v>
      </c>
      <c r="P1537" t="s">
        <v>87</v>
      </c>
      <c r="Q1537" t="s">
        <v>76</v>
      </c>
      <c r="R1537" t="s">
        <v>48</v>
      </c>
      <c r="S1537">
        <v>28</v>
      </c>
      <c r="T1537" t="s">
        <v>70</v>
      </c>
      <c r="U1537" t="s">
        <v>55</v>
      </c>
      <c r="V1537" t="s">
        <v>44</v>
      </c>
      <c r="W1537" t="s">
        <v>85</v>
      </c>
      <c r="X1537">
        <v>1</v>
      </c>
      <c r="Y1537">
        <v>0</v>
      </c>
      <c r="Z1537">
        <v>0</v>
      </c>
      <c r="AA1537">
        <v>0</v>
      </c>
      <c r="AB1537">
        <v>1</v>
      </c>
      <c r="AC1537" s="3">
        <v>45014</v>
      </c>
      <c r="AD1537" s="2" t="str">
        <f t="shared" si="47"/>
        <v>Contacted</v>
      </c>
      <c r="AE1537">
        <v>8</v>
      </c>
      <c r="AF1537" t="s">
        <v>38</v>
      </c>
      <c r="AG1537" t="b">
        <v>1</v>
      </c>
      <c r="AH1537" t="b">
        <v>0</v>
      </c>
      <c r="AI1537" t="str">
        <f ca="1">IF(OR(Table1[[#This Row],[is_active]]="FALSE",Table1[[#This Row],[Days_Since_Last_Purchase]]&gt;90),"Churned","Active")</f>
        <v>Churned</v>
      </c>
    </row>
    <row r="1538" spans="1:35" x14ac:dyDescent="0.25">
      <c r="A1538" t="s">
        <v>1601</v>
      </c>
      <c r="B1538" s="1">
        <v>44511</v>
      </c>
      <c r="C1538" t="str">
        <f>TEXT(Table1[[#This Row],[signup_date]],"yyyy")</f>
        <v>2021</v>
      </c>
      <c r="D1538" t="str">
        <f>TEXT(Table1[[#This Row],[signup_date]],"mmm")</f>
        <v>Nov</v>
      </c>
      <c r="E1538" s="3">
        <v>44782</v>
      </c>
      <c r="F1538" s="3">
        <v>45874</v>
      </c>
      <c r="G1538" s="3" t="str">
        <f>TEXT(Table1[[#This Row],[last_purchase_date]],"yyyy")</f>
        <v>2025</v>
      </c>
      <c r="H1538" s="2">
        <f ca="1">IFERROR(TODAY()-Table1[[#This Row],[signup_date]]," - ")</f>
        <v>1469</v>
      </c>
      <c r="I1538" s="2">
        <f ca="1">IFERROR(TODAY()-Table1[[#This Row],[last_purchase_date]]," - ")</f>
        <v>106</v>
      </c>
      <c r="J1538" s="2">
        <f ca="1">IFERROR(1/Table1[[#This Row],[Days_Since_Last_Purchase]],0)</f>
        <v>9.433962264150943E-3</v>
      </c>
      <c r="K1538" s="3" t="str">
        <f t="shared" ref="K1538:K1601" si="48">IF(E1538="-","Never Purchase","Has Purchased")</f>
        <v>Has Purchased</v>
      </c>
      <c r="L1538">
        <v>1</v>
      </c>
      <c r="M1538">
        <v>101.08</v>
      </c>
      <c r="N1538">
        <v>101.08</v>
      </c>
      <c r="O1538">
        <v>136.75</v>
      </c>
      <c r="P1538" t="s">
        <v>40</v>
      </c>
      <c r="Q1538" t="s">
        <v>95</v>
      </c>
      <c r="R1538" t="s">
        <v>33</v>
      </c>
      <c r="S1538">
        <v>40</v>
      </c>
      <c r="T1538" t="s">
        <v>34</v>
      </c>
      <c r="U1538" t="s">
        <v>43</v>
      </c>
      <c r="V1538" t="s">
        <v>44</v>
      </c>
      <c r="W1538" t="s">
        <v>57</v>
      </c>
      <c r="X1538">
        <v>1</v>
      </c>
      <c r="Y1538">
        <v>0</v>
      </c>
      <c r="Z1538">
        <v>0</v>
      </c>
      <c r="AA1538">
        <v>0</v>
      </c>
      <c r="AB1538">
        <v>0</v>
      </c>
      <c r="AC1538" s="3">
        <v>45114</v>
      </c>
      <c r="AD1538" s="2" t="str">
        <f t="shared" si="47"/>
        <v>Contacted</v>
      </c>
      <c r="AE1538">
        <v>3</v>
      </c>
      <c r="AF1538" t="s">
        <v>38</v>
      </c>
      <c r="AG1538" t="b">
        <v>1</v>
      </c>
      <c r="AH1538" t="b">
        <v>0</v>
      </c>
      <c r="AI1538" t="str">
        <f ca="1">IF(OR(Table1[[#This Row],[is_active]]="FALSE",Table1[[#This Row],[Days_Since_Last_Purchase]]&gt;90),"Churned","Active")</f>
        <v>Churned</v>
      </c>
    </row>
    <row r="1539" spans="1:35" x14ac:dyDescent="0.25">
      <c r="A1539" t="s">
        <v>1602</v>
      </c>
      <c r="B1539" s="1">
        <v>45048</v>
      </c>
      <c r="C1539" t="str">
        <f>TEXT(Table1[[#This Row],[signup_date]],"yyyy")</f>
        <v>2023</v>
      </c>
      <c r="D1539" t="str">
        <f>TEXT(Table1[[#This Row],[signup_date]],"mmm")</f>
        <v>May</v>
      </c>
      <c r="E1539" s="3">
        <v>45259</v>
      </c>
      <c r="F1539" s="3">
        <v>45873</v>
      </c>
      <c r="G1539" s="3" t="str">
        <f>TEXT(Table1[[#This Row],[last_purchase_date]],"yyyy")</f>
        <v>2025</v>
      </c>
      <c r="H1539" s="2">
        <f ca="1">IFERROR(TODAY()-Table1[[#This Row],[signup_date]]," - ")</f>
        <v>932</v>
      </c>
      <c r="I1539" s="2">
        <f ca="1">IFERROR(TODAY()-Table1[[#This Row],[last_purchase_date]]," - ")</f>
        <v>107</v>
      </c>
      <c r="J1539" s="2">
        <f ca="1">IFERROR(1/Table1[[#This Row],[Days_Since_Last_Purchase]],0)</f>
        <v>9.3457943925233638E-3</v>
      </c>
      <c r="K1539" s="3" t="str">
        <f t="shared" si="48"/>
        <v>Has Purchased</v>
      </c>
      <c r="L1539">
        <v>3</v>
      </c>
      <c r="M1539">
        <v>214.94</v>
      </c>
      <c r="N1539">
        <v>71.650000000000006</v>
      </c>
      <c r="O1539">
        <v>34.29</v>
      </c>
      <c r="P1539" t="s">
        <v>31</v>
      </c>
      <c r="Q1539" t="s">
        <v>88</v>
      </c>
      <c r="R1539" t="s">
        <v>48</v>
      </c>
      <c r="S1539">
        <v>32</v>
      </c>
      <c r="T1539" t="s">
        <v>34</v>
      </c>
      <c r="U1539" t="s">
        <v>55</v>
      </c>
      <c r="V1539" t="s">
        <v>63</v>
      </c>
      <c r="W1539" t="s">
        <v>57</v>
      </c>
      <c r="X1539">
        <v>0</v>
      </c>
      <c r="Y1539">
        <v>0</v>
      </c>
      <c r="Z1539">
        <v>0</v>
      </c>
      <c r="AA1539">
        <v>0</v>
      </c>
      <c r="AB1539">
        <v>1</v>
      </c>
      <c r="AC1539" s="3">
        <v>45316</v>
      </c>
      <c r="AD1539" s="2" t="str">
        <f t="shared" ref="AD1539:AD1602" si="49">IF(AC1539="-","Never Contacted","Contacted")</f>
        <v>Contacted</v>
      </c>
      <c r="AE1539">
        <v>0</v>
      </c>
      <c r="AF1539" t="s">
        <v>38</v>
      </c>
      <c r="AG1539" t="b">
        <v>1</v>
      </c>
      <c r="AH1539" t="b">
        <v>0</v>
      </c>
      <c r="AI1539" t="str">
        <f ca="1">IF(OR(Table1[[#This Row],[is_active]]="FALSE",Table1[[#This Row],[Days_Since_Last_Purchase]]&gt;90),"Churned","Active")</f>
        <v>Churned</v>
      </c>
    </row>
    <row r="1540" spans="1:35" x14ac:dyDescent="0.25">
      <c r="A1540" t="s">
        <v>1603</v>
      </c>
      <c r="B1540" s="1">
        <v>44556</v>
      </c>
      <c r="C1540" t="str">
        <f>TEXT(Table1[[#This Row],[signup_date]],"yyyy")</f>
        <v>2021</v>
      </c>
      <c r="D1540" t="str">
        <f>TEXT(Table1[[#This Row],[signup_date]],"mmm")</f>
        <v>Dec</v>
      </c>
      <c r="E1540" s="3">
        <v>45038</v>
      </c>
      <c r="F1540" s="3">
        <v>45654</v>
      </c>
      <c r="G1540" s="3" t="str">
        <f>TEXT(Table1[[#This Row],[last_purchase_date]],"yyyy")</f>
        <v>2024</v>
      </c>
      <c r="H1540" s="2">
        <f ca="1">IFERROR(TODAY()-Table1[[#This Row],[signup_date]]," - ")</f>
        <v>1424</v>
      </c>
      <c r="I1540" s="2">
        <f ca="1">IFERROR(TODAY()-Table1[[#This Row],[last_purchase_date]]," - ")</f>
        <v>326</v>
      </c>
      <c r="J1540" s="2">
        <f ca="1">IFERROR(1/Table1[[#This Row],[Days_Since_Last_Purchase]],0)</f>
        <v>3.0674846625766872E-3</v>
      </c>
      <c r="K1540" s="3" t="str">
        <f t="shared" si="48"/>
        <v>Has Purchased</v>
      </c>
      <c r="L1540">
        <v>5</v>
      </c>
      <c r="M1540">
        <v>5.6</v>
      </c>
      <c r="N1540">
        <v>1.1200000000000001</v>
      </c>
      <c r="O1540">
        <v>0</v>
      </c>
      <c r="P1540" t="s">
        <v>31</v>
      </c>
      <c r="Q1540" t="s">
        <v>54</v>
      </c>
      <c r="R1540" t="s">
        <v>42</v>
      </c>
      <c r="S1540">
        <v>31</v>
      </c>
      <c r="T1540" t="s">
        <v>34</v>
      </c>
      <c r="U1540" t="s">
        <v>35</v>
      </c>
      <c r="V1540" t="s">
        <v>35</v>
      </c>
      <c r="W1540" t="s">
        <v>96</v>
      </c>
      <c r="X1540">
        <v>0</v>
      </c>
      <c r="Y1540">
        <v>0</v>
      </c>
      <c r="Z1540">
        <v>0</v>
      </c>
      <c r="AA1540">
        <v>0</v>
      </c>
      <c r="AB1540">
        <v>3</v>
      </c>
      <c r="AC1540" s="2" t="s">
        <v>2542</v>
      </c>
      <c r="AD1540" s="2" t="str">
        <f t="shared" si="49"/>
        <v>Never Contacted</v>
      </c>
      <c r="AE1540">
        <v>0</v>
      </c>
      <c r="AF1540" t="s">
        <v>38</v>
      </c>
      <c r="AG1540" t="b">
        <v>1</v>
      </c>
      <c r="AH1540" t="b">
        <v>1</v>
      </c>
      <c r="AI1540" t="str">
        <f ca="1">IF(OR(Table1[[#This Row],[is_active]]="FALSE",Table1[[#This Row],[Days_Since_Last_Purchase]]&gt;90),"Churned","Active")</f>
        <v>Churned</v>
      </c>
    </row>
    <row r="1541" spans="1:35" x14ac:dyDescent="0.25">
      <c r="A1541" t="s">
        <v>1604</v>
      </c>
      <c r="B1541" s="1">
        <v>45557</v>
      </c>
      <c r="C1541" t="str">
        <f>TEXT(Table1[[#This Row],[signup_date]],"yyyy")</f>
        <v>2024</v>
      </c>
      <c r="D1541" t="str">
        <f>TEXT(Table1[[#This Row],[signup_date]],"mmm")</f>
        <v>Sep</v>
      </c>
      <c r="E1541" s="3">
        <v>45771</v>
      </c>
      <c r="F1541" s="3">
        <v>45834</v>
      </c>
      <c r="G1541" s="3" t="str">
        <f>TEXT(Table1[[#This Row],[last_purchase_date]],"yyyy")</f>
        <v>2025</v>
      </c>
      <c r="H1541" s="2">
        <f ca="1">IFERROR(TODAY()-Table1[[#This Row],[signup_date]]," - ")</f>
        <v>423</v>
      </c>
      <c r="I1541" s="2">
        <f ca="1">IFERROR(TODAY()-Table1[[#This Row],[last_purchase_date]]," - ")</f>
        <v>146</v>
      </c>
      <c r="J1541" s="2">
        <f ca="1">IFERROR(1/Table1[[#This Row],[Days_Since_Last_Purchase]],0)</f>
        <v>6.8493150684931503E-3</v>
      </c>
      <c r="K1541" s="3" t="str">
        <f t="shared" si="48"/>
        <v>Has Purchased</v>
      </c>
      <c r="L1541">
        <v>3</v>
      </c>
      <c r="M1541">
        <v>284.49</v>
      </c>
      <c r="N1541">
        <v>94.83</v>
      </c>
      <c r="O1541">
        <v>124.28</v>
      </c>
      <c r="P1541" t="s">
        <v>87</v>
      </c>
      <c r="Q1541" t="s">
        <v>95</v>
      </c>
      <c r="R1541" t="s">
        <v>33</v>
      </c>
      <c r="S1541">
        <v>29</v>
      </c>
      <c r="T1541" t="s">
        <v>70</v>
      </c>
      <c r="U1541" t="s">
        <v>66</v>
      </c>
      <c r="V1541" t="s">
        <v>63</v>
      </c>
      <c r="W1541" t="s">
        <v>96</v>
      </c>
      <c r="X1541">
        <v>0</v>
      </c>
      <c r="Y1541">
        <v>0</v>
      </c>
      <c r="Z1541">
        <v>0</v>
      </c>
      <c r="AA1541">
        <v>0</v>
      </c>
      <c r="AB1541">
        <v>0</v>
      </c>
      <c r="AC1541" s="3">
        <v>45796</v>
      </c>
      <c r="AD1541" s="2" t="str">
        <f t="shared" si="49"/>
        <v>Contacted</v>
      </c>
      <c r="AE1541">
        <v>0</v>
      </c>
      <c r="AF1541" t="s">
        <v>52</v>
      </c>
      <c r="AG1541" t="b">
        <v>0</v>
      </c>
      <c r="AH1541" t="b">
        <v>1</v>
      </c>
      <c r="AI1541" t="str">
        <f ca="1">IF(OR(Table1[[#This Row],[is_active]]="FALSE",Table1[[#This Row],[Days_Since_Last_Purchase]]&gt;90),"Churned","Active")</f>
        <v>Churned</v>
      </c>
    </row>
    <row r="1542" spans="1:35" x14ac:dyDescent="0.25">
      <c r="A1542" t="s">
        <v>1605</v>
      </c>
      <c r="B1542" s="1">
        <v>43856</v>
      </c>
      <c r="C1542" t="str">
        <f>TEXT(Table1[[#This Row],[signup_date]],"yyyy")</f>
        <v>2020</v>
      </c>
      <c r="D1542" t="str">
        <f>TEXT(Table1[[#This Row],[signup_date]],"mmm")</f>
        <v>Jan</v>
      </c>
      <c r="E1542" s="3">
        <v>44948</v>
      </c>
      <c r="F1542" s="3">
        <v>45375</v>
      </c>
      <c r="G1542" s="3" t="str">
        <f>TEXT(Table1[[#This Row],[last_purchase_date]],"yyyy")</f>
        <v>2024</v>
      </c>
      <c r="H1542" s="2">
        <f ca="1">IFERROR(TODAY()-Table1[[#This Row],[signup_date]]," - ")</f>
        <v>2124</v>
      </c>
      <c r="I1542" s="2">
        <f ca="1">IFERROR(TODAY()-Table1[[#This Row],[last_purchase_date]]," - ")</f>
        <v>605</v>
      </c>
      <c r="J1542" s="2">
        <f ca="1">IFERROR(1/Table1[[#This Row],[Days_Since_Last_Purchase]],0)</f>
        <v>1.652892561983471E-3</v>
      </c>
      <c r="K1542" s="3" t="str">
        <f t="shared" si="48"/>
        <v>Has Purchased</v>
      </c>
      <c r="L1542">
        <v>2</v>
      </c>
      <c r="M1542">
        <v>125.39</v>
      </c>
      <c r="N1542">
        <v>62.7</v>
      </c>
      <c r="O1542">
        <v>54.75</v>
      </c>
      <c r="P1542" t="s">
        <v>40</v>
      </c>
      <c r="Q1542" t="s">
        <v>54</v>
      </c>
      <c r="R1542" t="s">
        <v>48</v>
      </c>
      <c r="S1542">
        <v>34</v>
      </c>
      <c r="T1542" t="s">
        <v>34</v>
      </c>
      <c r="U1542" t="s">
        <v>35</v>
      </c>
      <c r="V1542" t="s">
        <v>35</v>
      </c>
      <c r="W1542" t="s">
        <v>72</v>
      </c>
      <c r="X1542">
        <v>0</v>
      </c>
      <c r="Y1542">
        <v>1</v>
      </c>
      <c r="Z1542">
        <v>0</v>
      </c>
      <c r="AA1542">
        <v>0</v>
      </c>
      <c r="AB1542">
        <v>1</v>
      </c>
      <c r="AC1542" s="2" t="s">
        <v>2542</v>
      </c>
      <c r="AD1542" s="2" t="str">
        <f t="shared" si="49"/>
        <v>Never Contacted</v>
      </c>
      <c r="AE1542">
        <v>0</v>
      </c>
      <c r="AF1542" t="s">
        <v>52</v>
      </c>
      <c r="AG1542" t="b">
        <v>1</v>
      </c>
      <c r="AH1542" t="b">
        <v>0</v>
      </c>
      <c r="AI1542" t="str">
        <f ca="1">IF(OR(Table1[[#This Row],[is_active]]="FALSE",Table1[[#This Row],[Days_Since_Last_Purchase]]&gt;90),"Churned","Active")</f>
        <v>Churned</v>
      </c>
    </row>
    <row r="1543" spans="1:35" x14ac:dyDescent="0.25">
      <c r="A1543" t="s">
        <v>1606</v>
      </c>
      <c r="B1543" s="1">
        <v>43962</v>
      </c>
      <c r="C1543" t="str">
        <f>TEXT(Table1[[#This Row],[signup_date]],"yyyy")</f>
        <v>2020</v>
      </c>
      <c r="D1543" t="str">
        <f>TEXT(Table1[[#This Row],[signup_date]],"mmm")</f>
        <v>May</v>
      </c>
      <c r="E1543" s="3">
        <v>45674</v>
      </c>
      <c r="F1543" s="3">
        <v>45856</v>
      </c>
      <c r="G1543" s="3" t="str">
        <f>TEXT(Table1[[#This Row],[last_purchase_date]],"yyyy")</f>
        <v>2025</v>
      </c>
      <c r="H1543" s="2">
        <f ca="1">IFERROR(TODAY()-Table1[[#This Row],[signup_date]]," - ")</f>
        <v>2018</v>
      </c>
      <c r="I1543" s="2">
        <f ca="1">IFERROR(TODAY()-Table1[[#This Row],[last_purchase_date]]," - ")</f>
        <v>124</v>
      </c>
      <c r="J1543" s="2">
        <f ca="1">IFERROR(1/Table1[[#This Row],[Days_Since_Last_Purchase]],0)</f>
        <v>8.0645161290322578E-3</v>
      </c>
      <c r="K1543" s="3" t="str">
        <f t="shared" si="48"/>
        <v>Has Purchased</v>
      </c>
      <c r="L1543">
        <v>5</v>
      </c>
      <c r="M1543">
        <v>371.28</v>
      </c>
      <c r="N1543">
        <v>74.260000000000005</v>
      </c>
      <c r="O1543">
        <v>115.97</v>
      </c>
      <c r="P1543" t="s">
        <v>40</v>
      </c>
      <c r="Q1543" t="s">
        <v>54</v>
      </c>
      <c r="R1543" t="s">
        <v>42</v>
      </c>
      <c r="S1543">
        <v>22</v>
      </c>
      <c r="T1543" t="s">
        <v>70</v>
      </c>
      <c r="U1543" t="s">
        <v>50</v>
      </c>
      <c r="V1543" t="s">
        <v>44</v>
      </c>
      <c r="W1543" t="s">
        <v>96</v>
      </c>
      <c r="X1543">
        <v>0</v>
      </c>
      <c r="Y1543">
        <v>0</v>
      </c>
      <c r="Z1543">
        <v>1</v>
      </c>
      <c r="AA1543">
        <v>0</v>
      </c>
      <c r="AB1543">
        <v>2</v>
      </c>
      <c r="AC1543" s="3">
        <v>44722</v>
      </c>
      <c r="AD1543" s="2" t="str">
        <f t="shared" si="49"/>
        <v>Contacted</v>
      </c>
      <c r="AE1543">
        <v>7</v>
      </c>
      <c r="AF1543" t="s">
        <v>52</v>
      </c>
      <c r="AG1543" t="b">
        <v>0</v>
      </c>
      <c r="AH1543" t="b">
        <v>1</v>
      </c>
      <c r="AI1543" t="str">
        <f ca="1">IF(OR(Table1[[#This Row],[is_active]]="FALSE",Table1[[#This Row],[Days_Since_Last_Purchase]]&gt;90),"Churned","Active")</f>
        <v>Churned</v>
      </c>
    </row>
    <row r="1544" spans="1:35" x14ac:dyDescent="0.25">
      <c r="A1544" t="s">
        <v>1607</v>
      </c>
      <c r="B1544" s="1">
        <v>44663</v>
      </c>
      <c r="C1544" t="str">
        <f>TEXT(Table1[[#This Row],[signup_date]],"yyyy")</f>
        <v>2022</v>
      </c>
      <c r="D1544" t="str">
        <f>TEXT(Table1[[#This Row],[signup_date]],"mmm")</f>
        <v>Apr</v>
      </c>
      <c r="E1544" s="3">
        <v>45223</v>
      </c>
      <c r="F1544" s="3">
        <v>45367</v>
      </c>
      <c r="G1544" s="3" t="str">
        <f>TEXT(Table1[[#This Row],[last_purchase_date]],"yyyy")</f>
        <v>2024</v>
      </c>
      <c r="H1544" s="2">
        <f ca="1">IFERROR(TODAY()-Table1[[#This Row],[signup_date]]," - ")</f>
        <v>1317</v>
      </c>
      <c r="I1544" s="2">
        <f ca="1">IFERROR(TODAY()-Table1[[#This Row],[last_purchase_date]]," - ")</f>
        <v>613</v>
      </c>
      <c r="J1544" s="2">
        <f ca="1">IFERROR(1/Table1[[#This Row],[Days_Since_Last_Purchase]],0)</f>
        <v>1.6313213703099511E-3</v>
      </c>
      <c r="K1544" s="3" t="str">
        <f t="shared" si="48"/>
        <v>Has Purchased</v>
      </c>
      <c r="L1544">
        <v>2</v>
      </c>
      <c r="M1544">
        <v>155.52000000000001</v>
      </c>
      <c r="N1544">
        <v>77.760000000000005</v>
      </c>
      <c r="O1544">
        <v>77.489999999999995</v>
      </c>
      <c r="P1544" t="s">
        <v>31</v>
      </c>
      <c r="Q1544" t="s">
        <v>54</v>
      </c>
      <c r="R1544" t="s">
        <v>42</v>
      </c>
      <c r="S1544">
        <v>31</v>
      </c>
      <c r="T1544" t="s">
        <v>34</v>
      </c>
      <c r="U1544" t="s">
        <v>50</v>
      </c>
      <c r="V1544" t="s">
        <v>63</v>
      </c>
      <c r="W1544" t="s">
        <v>96</v>
      </c>
      <c r="X1544">
        <v>0</v>
      </c>
      <c r="Y1544">
        <v>0</v>
      </c>
      <c r="Z1544">
        <v>0</v>
      </c>
      <c r="AA1544">
        <v>0</v>
      </c>
      <c r="AB1544">
        <v>0</v>
      </c>
      <c r="AC1544" s="2" t="s">
        <v>2542</v>
      </c>
      <c r="AD1544" s="2" t="str">
        <f t="shared" si="49"/>
        <v>Never Contacted</v>
      </c>
      <c r="AE1544">
        <v>9</v>
      </c>
      <c r="AF1544" t="s">
        <v>38</v>
      </c>
      <c r="AG1544" t="b">
        <v>1</v>
      </c>
      <c r="AH1544" t="b">
        <v>1</v>
      </c>
      <c r="AI1544" t="str">
        <f ca="1">IF(OR(Table1[[#This Row],[is_active]]="FALSE",Table1[[#This Row],[Days_Since_Last_Purchase]]&gt;90),"Churned","Active")</f>
        <v>Churned</v>
      </c>
    </row>
    <row r="1545" spans="1:35" x14ac:dyDescent="0.25">
      <c r="A1545" t="s">
        <v>1608</v>
      </c>
      <c r="B1545" s="1">
        <v>43928</v>
      </c>
      <c r="C1545" t="str">
        <f>TEXT(Table1[[#This Row],[signup_date]],"yyyy")</f>
        <v>2020</v>
      </c>
      <c r="D1545" t="str">
        <f>TEXT(Table1[[#This Row],[signup_date]],"mmm")</f>
        <v>Apr</v>
      </c>
      <c r="E1545" s="3">
        <v>44460</v>
      </c>
      <c r="F1545" s="3">
        <v>44673</v>
      </c>
      <c r="G1545" s="3" t="str">
        <f>TEXT(Table1[[#This Row],[last_purchase_date]],"yyyy")</f>
        <v>2022</v>
      </c>
      <c r="H1545" s="2">
        <f ca="1">IFERROR(TODAY()-Table1[[#This Row],[signup_date]]," - ")</f>
        <v>2052</v>
      </c>
      <c r="I1545" s="2">
        <f ca="1">IFERROR(TODAY()-Table1[[#This Row],[last_purchase_date]]," - ")</f>
        <v>1307</v>
      </c>
      <c r="J1545" s="2">
        <f ca="1">IFERROR(1/Table1[[#This Row],[Days_Since_Last_Purchase]],0)</f>
        <v>7.6511094108645751E-4</v>
      </c>
      <c r="K1545" s="3" t="str">
        <f t="shared" si="48"/>
        <v>Has Purchased</v>
      </c>
      <c r="L1545">
        <v>1</v>
      </c>
      <c r="M1545">
        <v>92.99</v>
      </c>
      <c r="N1545">
        <v>92.99</v>
      </c>
      <c r="O1545">
        <v>118.49</v>
      </c>
      <c r="P1545" t="s">
        <v>65</v>
      </c>
      <c r="Q1545" t="s">
        <v>60</v>
      </c>
      <c r="R1545" t="s">
        <v>48</v>
      </c>
      <c r="S1545">
        <v>33</v>
      </c>
      <c r="T1545" t="s">
        <v>34</v>
      </c>
      <c r="U1545" t="s">
        <v>82</v>
      </c>
      <c r="V1545" t="s">
        <v>67</v>
      </c>
      <c r="W1545" t="s">
        <v>72</v>
      </c>
      <c r="X1545">
        <v>1</v>
      </c>
      <c r="Y1545">
        <v>0</v>
      </c>
      <c r="Z1545">
        <v>0</v>
      </c>
      <c r="AA1545">
        <v>0</v>
      </c>
      <c r="AB1545">
        <v>0</v>
      </c>
      <c r="AC1545" s="3">
        <v>45636</v>
      </c>
      <c r="AD1545" s="2" t="str">
        <f t="shared" si="49"/>
        <v>Contacted</v>
      </c>
      <c r="AE1545">
        <v>0</v>
      </c>
      <c r="AF1545" t="s">
        <v>38</v>
      </c>
      <c r="AG1545" t="b">
        <v>1</v>
      </c>
      <c r="AH1545" t="b">
        <v>1</v>
      </c>
      <c r="AI1545" t="str">
        <f ca="1">IF(OR(Table1[[#This Row],[is_active]]="FALSE",Table1[[#This Row],[Days_Since_Last_Purchase]]&gt;90),"Churned","Active")</f>
        <v>Churned</v>
      </c>
    </row>
    <row r="1546" spans="1:35" x14ac:dyDescent="0.25">
      <c r="A1546" t="s">
        <v>1609</v>
      </c>
      <c r="B1546" s="1">
        <v>44704</v>
      </c>
      <c r="C1546" t="str">
        <f>TEXT(Table1[[#This Row],[signup_date]],"yyyy")</f>
        <v>2022</v>
      </c>
      <c r="D1546" t="str">
        <f>TEXT(Table1[[#This Row],[signup_date]],"mmm")</f>
        <v>May</v>
      </c>
      <c r="E1546" s="3">
        <v>45143</v>
      </c>
      <c r="F1546" s="3">
        <v>45244</v>
      </c>
      <c r="G1546" s="3" t="str">
        <f>TEXT(Table1[[#This Row],[last_purchase_date]],"yyyy")</f>
        <v>2023</v>
      </c>
      <c r="H1546" s="2">
        <f ca="1">IFERROR(TODAY()-Table1[[#This Row],[signup_date]]," - ")</f>
        <v>1276</v>
      </c>
      <c r="I1546" s="2">
        <f ca="1">IFERROR(TODAY()-Table1[[#This Row],[last_purchase_date]]," - ")</f>
        <v>736</v>
      </c>
      <c r="J1546" s="2">
        <f ca="1">IFERROR(1/Table1[[#This Row],[Days_Since_Last_Purchase]],0)</f>
        <v>1.358695652173913E-3</v>
      </c>
      <c r="K1546" s="3" t="str">
        <f t="shared" si="48"/>
        <v>Has Purchased</v>
      </c>
      <c r="L1546">
        <v>6</v>
      </c>
      <c r="M1546">
        <v>292.45</v>
      </c>
      <c r="N1546">
        <v>48.74</v>
      </c>
      <c r="O1546">
        <v>71.569999999999993</v>
      </c>
      <c r="P1546" t="s">
        <v>47</v>
      </c>
      <c r="Q1546" t="s">
        <v>41</v>
      </c>
      <c r="R1546" t="s">
        <v>48</v>
      </c>
      <c r="S1546">
        <v>30</v>
      </c>
      <c r="T1546" t="s">
        <v>70</v>
      </c>
      <c r="U1546" t="s">
        <v>43</v>
      </c>
      <c r="V1546" t="s">
        <v>67</v>
      </c>
      <c r="W1546" t="s">
        <v>72</v>
      </c>
      <c r="X1546">
        <v>0</v>
      </c>
      <c r="Y1546">
        <v>1</v>
      </c>
      <c r="Z1546">
        <v>0</v>
      </c>
      <c r="AA1546">
        <v>0</v>
      </c>
      <c r="AB1546">
        <v>1</v>
      </c>
      <c r="AC1546" s="2" t="s">
        <v>2542</v>
      </c>
      <c r="AD1546" s="2" t="str">
        <f t="shared" si="49"/>
        <v>Never Contacted</v>
      </c>
      <c r="AE1546">
        <v>0</v>
      </c>
      <c r="AF1546" t="s">
        <v>38</v>
      </c>
      <c r="AG1546" t="b">
        <v>1</v>
      </c>
      <c r="AH1546" t="b">
        <v>1</v>
      </c>
      <c r="AI1546" t="str">
        <f ca="1">IF(OR(Table1[[#This Row],[is_active]]="FALSE",Table1[[#This Row],[Days_Since_Last_Purchase]]&gt;90),"Churned","Active")</f>
        <v>Churned</v>
      </c>
    </row>
    <row r="1547" spans="1:35" x14ac:dyDescent="0.25">
      <c r="A1547" t="s">
        <v>1610</v>
      </c>
      <c r="B1547" s="1">
        <v>44834</v>
      </c>
      <c r="C1547" t="str">
        <f>TEXT(Table1[[#This Row],[signup_date]],"yyyy")</f>
        <v>2022</v>
      </c>
      <c r="D1547" t="str">
        <f>TEXT(Table1[[#This Row],[signup_date]],"mmm")</f>
        <v>Sep</v>
      </c>
      <c r="E1547" s="3">
        <v>45403</v>
      </c>
      <c r="F1547" s="3">
        <v>45712</v>
      </c>
      <c r="G1547" s="3" t="str">
        <f>TEXT(Table1[[#This Row],[last_purchase_date]],"yyyy")</f>
        <v>2025</v>
      </c>
      <c r="H1547" s="2">
        <f ca="1">IFERROR(TODAY()-Table1[[#This Row],[signup_date]]," - ")</f>
        <v>1146</v>
      </c>
      <c r="I1547" s="2">
        <f ca="1">IFERROR(TODAY()-Table1[[#This Row],[last_purchase_date]]," - ")</f>
        <v>268</v>
      </c>
      <c r="J1547" s="2">
        <f ca="1">IFERROR(1/Table1[[#This Row],[Days_Since_Last_Purchase]],0)</f>
        <v>3.7313432835820895E-3</v>
      </c>
      <c r="K1547" s="3" t="str">
        <f t="shared" si="48"/>
        <v>Has Purchased</v>
      </c>
      <c r="L1547">
        <v>3</v>
      </c>
      <c r="M1547">
        <v>54.01</v>
      </c>
      <c r="N1547">
        <v>18</v>
      </c>
      <c r="O1547">
        <v>21</v>
      </c>
      <c r="P1547" t="s">
        <v>31</v>
      </c>
      <c r="Q1547" t="s">
        <v>60</v>
      </c>
      <c r="R1547" t="s">
        <v>33</v>
      </c>
      <c r="S1547">
        <v>46</v>
      </c>
      <c r="T1547" t="s">
        <v>34</v>
      </c>
      <c r="U1547" t="s">
        <v>50</v>
      </c>
      <c r="V1547" t="s">
        <v>67</v>
      </c>
      <c r="W1547" t="s">
        <v>45</v>
      </c>
      <c r="X1547">
        <v>0</v>
      </c>
      <c r="Y1547">
        <v>1</v>
      </c>
      <c r="Z1547">
        <v>0</v>
      </c>
      <c r="AA1547">
        <v>1</v>
      </c>
      <c r="AB1547">
        <v>1</v>
      </c>
      <c r="AC1547" s="3">
        <v>45167</v>
      </c>
      <c r="AD1547" s="2" t="str">
        <f t="shared" si="49"/>
        <v>Contacted</v>
      </c>
      <c r="AE1547">
        <v>9</v>
      </c>
      <c r="AF1547" t="s">
        <v>38</v>
      </c>
      <c r="AG1547" t="b">
        <v>1</v>
      </c>
      <c r="AH1547" t="b">
        <v>1</v>
      </c>
      <c r="AI1547" t="str">
        <f ca="1">IF(OR(Table1[[#This Row],[is_active]]="FALSE",Table1[[#This Row],[Days_Since_Last_Purchase]]&gt;90),"Churned","Active")</f>
        <v>Churned</v>
      </c>
    </row>
    <row r="1548" spans="1:35" x14ac:dyDescent="0.25">
      <c r="A1548" t="s">
        <v>1611</v>
      </c>
      <c r="B1548" s="1">
        <v>44315</v>
      </c>
      <c r="C1548" t="str">
        <f>TEXT(Table1[[#This Row],[signup_date]],"yyyy")</f>
        <v>2021</v>
      </c>
      <c r="D1548" t="str">
        <f>TEXT(Table1[[#This Row],[signup_date]],"mmm")</f>
        <v>Apr</v>
      </c>
      <c r="E1548" s="3">
        <v>45316</v>
      </c>
      <c r="F1548" s="3">
        <v>45335</v>
      </c>
      <c r="G1548" s="3" t="str">
        <f>TEXT(Table1[[#This Row],[last_purchase_date]],"yyyy")</f>
        <v>2024</v>
      </c>
      <c r="H1548" s="2">
        <f ca="1">IFERROR(TODAY()-Table1[[#This Row],[signup_date]]," - ")</f>
        <v>1665</v>
      </c>
      <c r="I1548" s="2">
        <f ca="1">IFERROR(TODAY()-Table1[[#This Row],[last_purchase_date]]," - ")</f>
        <v>645</v>
      </c>
      <c r="J1548" s="2">
        <f ca="1">IFERROR(1/Table1[[#This Row],[Days_Since_Last_Purchase]],0)</f>
        <v>1.5503875968992248E-3</v>
      </c>
      <c r="K1548" s="3" t="str">
        <f t="shared" si="48"/>
        <v>Has Purchased</v>
      </c>
      <c r="L1548">
        <v>1</v>
      </c>
      <c r="M1548">
        <v>8.61</v>
      </c>
      <c r="N1548">
        <v>8.61</v>
      </c>
      <c r="O1548">
        <v>13.98</v>
      </c>
      <c r="P1548" t="s">
        <v>65</v>
      </c>
      <c r="Q1548" t="s">
        <v>95</v>
      </c>
      <c r="R1548" t="s">
        <v>48</v>
      </c>
      <c r="S1548">
        <v>52</v>
      </c>
      <c r="T1548" t="s">
        <v>34</v>
      </c>
      <c r="U1548" t="s">
        <v>66</v>
      </c>
      <c r="V1548" t="s">
        <v>56</v>
      </c>
      <c r="W1548" t="s">
        <v>96</v>
      </c>
      <c r="X1548">
        <v>0</v>
      </c>
      <c r="Y1548">
        <v>0</v>
      </c>
      <c r="Z1548">
        <v>0</v>
      </c>
      <c r="AA1548">
        <v>0</v>
      </c>
      <c r="AB1548">
        <v>1</v>
      </c>
      <c r="AC1548" s="3">
        <v>44514</v>
      </c>
      <c r="AD1548" s="2" t="str">
        <f t="shared" si="49"/>
        <v>Contacted</v>
      </c>
      <c r="AE1548">
        <v>0</v>
      </c>
      <c r="AF1548" t="s">
        <v>73</v>
      </c>
      <c r="AG1548" t="b">
        <v>1</v>
      </c>
      <c r="AH1548" t="b">
        <v>1</v>
      </c>
      <c r="AI1548" t="str">
        <f ca="1">IF(OR(Table1[[#This Row],[is_active]]="FALSE",Table1[[#This Row],[Days_Since_Last_Purchase]]&gt;90),"Churned","Active")</f>
        <v>Churned</v>
      </c>
    </row>
    <row r="1549" spans="1:35" x14ac:dyDescent="0.25">
      <c r="A1549" t="s">
        <v>1612</v>
      </c>
      <c r="B1549" s="1">
        <v>44783</v>
      </c>
      <c r="C1549" t="str">
        <f>TEXT(Table1[[#This Row],[signup_date]],"yyyy")</f>
        <v>2022</v>
      </c>
      <c r="D1549" t="str">
        <f>TEXT(Table1[[#This Row],[signup_date]],"mmm")</f>
        <v>Aug</v>
      </c>
      <c r="E1549" s="3">
        <v>44854</v>
      </c>
      <c r="F1549" s="3">
        <v>45011</v>
      </c>
      <c r="G1549" s="3" t="str">
        <f>TEXT(Table1[[#This Row],[last_purchase_date]],"yyyy")</f>
        <v>2023</v>
      </c>
      <c r="H1549" s="2">
        <f ca="1">IFERROR(TODAY()-Table1[[#This Row],[signup_date]]," - ")</f>
        <v>1197</v>
      </c>
      <c r="I1549" s="2">
        <f ca="1">IFERROR(TODAY()-Table1[[#This Row],[last_purchase_date]]," - ")</f>
        <v>969</v>
      </c>
      <c r="J1549" s="2">
        <f ca="1">IFERROR(1/Table1[[#This Row],[Days_Since_Last_Purchase]],0)</f>
        <v>1.0319917440660474E-3</v>
      </c>
      <c r="K1549" s="3" t="str">
        <f t="shared" si="48"/>
        <v>Has Purchased</v>
      </c>
      <c r="L1549">
        <v>1</v>
      </c>
      <c r="M1549">
        <v>63.3</v>
      </c>
      <c r="N1549">
        <v>63.3</v>
      </c>
      <c r="O1549">
        <v>69.08</v>
      </c>
      <c r="P1549" t="s">
        <v>65</v>
      </c>
      <c r="Q1549" t="s">
        <v>62</v>
      </c>
      <c r="R1549" t="s">
        <v>48</v>
      </c>
      <c r="S1549">
        <v>51</v>
      </c>
      <c r="T1549" t="s">
        <v>34</v>
      </c>
      <c r="U1549" t="s">
        <v>35</v>
      </c>
      <c r="V1549" t="s">
        <v>63</v>
      </c>
      <c r="W1549" t="s">
        <v>85</v>
      </c>
      <c r="X1549">
        <v>0</v>
      </c>
      <c r="Y1549">
        <v>0</v>
      </c>
      <c r="Z1549">
        <v>0</v>
      </c>
      <c r="AA1549">
        <v>0</v>
      </c>
      <c r="AB1549">
        <v>1</v>
      </c>
      <c r="AC1549" s="3">
        <v>45616</v>
      </c>
      <c r="AD1549" s="2" t="str">
        <f t="shared" si="49"/>
        <v>Contacted</v>
      </c>
      <c r="AE1549">
        <v>8</v>
      </c>
      <c r="AF1549" t="s">
        <v>38</v>
      </c>
      <c r="AG1549" t="b">
        <v>1</v>
      </c>
      <c r="AH1549" t="b">
        <v>1</v>
      </c>
      <c r="AI1549" t="str">
        <f ca="1">IF(OR(Table1[[#This Row],[is_active]]="FALSE",Table1[[#This Row],[Days_Since_Last_Purchase]]&gt;90),"Churned","Active")</f>
        <v>Churned</v>
      </c>
    </row>
    <row r="1550" spans="1:35" x14ac:dyDescent="0.25">
      <c r="A1550" t="s">
        <v>1613</v>
      </c>
      <c r="B1550" s="1">
        <v>44228</v>
      </c>
      <c r="C1550" t="str">
        <f>TEXT(Table1[[#This Row],[signup_date]],"yyyy")</f>
        <v>2021</v>
      </c>
      <c r="D1550" t="str">
        <f>TEXT(Table1[[#This Row],[signup_date]],"mmm")</f>
        <v>Feb</v>
      </c>
      <c r="E1550" s="3">
        <v>45396</v>
      </c>
      <c r="F1550" s="3">
        <v>45552</v>
      </c>
      <c r="G1550" s="3" t="str">
        <f>TEXT(Table1[[#This Row],[last_purchase_date]],"yyyy")</f>
        <v>2024</v>
      </c>
      <c r="H1550" s="2">
        <f ca="1">IFERROR(TODAY()-Table1[[#This Row],[signup_date]]," - ")</f>
        <v>1752</v>
      </c>
      <c r="I1550" s="2">
        <f ca="1">IFERROR(TODAY()-Table1[[#This Row],[last_purchase_date]]," - ")</f>
        <v>428</v>
      </c>
      <c r="J1550" s="2">
        <f ca="1">IFERROR(1/Table1[[#This Row],[Days_Since_Last_Purchase]],0)</f>
        <v>2.3364485981308409E-3</v>
      </c>
      <c r="K1550" s="3" t="str">
        <f t="shared" si="48"/>
        <v>Has Purchased</v>
      </c>
      <c r="L1550">
        <v>3</v>
      </c>
      <c r="M1550">
        <v>32.299999999999997</v>
      </c>
      <c r="N1550">
        <v>10.77</v>
      </c>
      <c r="O1550">
        <v>3.89</v>
      </c>
      <c r="P1550" t="s">
        <v>65</v>
      </c>
      <c r="Q1550" t="s">
        <v>95</v>
      </c>
      <c r="R1550" t="s">
        <v>48</v>
      </c>
      <c r="S1550">
        <v>36</v>
      </c>
      <c r="T1550" t="s">
        <v>34</v>
      </c>
      <c r="U1550" t="s">
        <v>90</v>
      </c>
      <c r="V1550" t="s">
        <v>35</v>
      </c>
      <c r="W1550" t="s">
        <v>45</v>
      </c>
      <c r="X1550">
        <v>0</v>
      </c>
      <c r="Y1550">
        <v>0</v>
      </c>
      <c r="Z1550">
        <v>0</v>
      </c>
      <c r="AA1550">
        <v>0</v>
      </c>
      <c r="AB1550">
        <v>1</v>
      </c>
      <c r="AC1550" s="3">
        <v>45745</v>
      </c>
      <c r="AD1550" s="2" t="str">
        <f t="shared" si="49"/>
        <v>Contacted</v>
      </c>
      <c r="AE1550">
        <v>9</v>
      </c>
      <c r="AF1550" t="s">
        <v>73</v>
      </c>
      <c r="AG1550" t="b">
        <v>1</v>
      </c>
      <c r="AH1550" t="b">
        <v>1</v>
      </c>
      <c r="AI1550" t="str">
        <f ca="1">IF(OR(Table1[[#This Row],[is_active]]="FALSE",Table1[[#This Row],[Days_Since_Last_Purchase]]&gt;90),"Churned","Active")</f>
        <v>Churned</v>
      </c>
    </row>
    <row r="1551" spans="1:35" x14ac:dyDescent="0.25">
      <c r="A1551" t="s">
        <v>1614</v>
      </c>
      <c r="B1551" s="1">
        <v>43972</v>
      </c>
      <c r="C1551" t="str">
        <f>TEXT(Table1[[#This Row],[signup_date]],"yyyy")</f>
        <v>2020</v>
      </c>
      <c r="D1551" t="str">
        <f>TEXT(Table1[[#This Row],[signup_date]],"mmm")</f>
        <v>May</v>
      </c>
      <c r="E1551" s="3">
        <v>45242</v>
      </c>
      <c r="F1551" s="3">
        <v>45695</v>
      </c>
      <c r="G1551" s="3" t="str">
        <f>TEXT(Table1[[#This Row],[last_purchase_date]],"yyyy")</f>
        <v>2025</v>
      </c>
      <c r="H1551" s="2">
        <f ca="1">IFERROR(TODAY()-Table1[[#This Row],[signup_date]]," - ")</f>
        <v>2008</v>
      </c>
      <c r="I1551" s="2">
        <f ca="1">IFERROR(TODAY()-Table1[[#This Row],[last_purchase_date]]," - ")</f>
        <v>285</v>
      </c>
      <c r="J1551" s="2">
        <f ca="1">IFERROR(1/Table1[[#This Row],[Days_Since_Last_Purchase]],0)</f>
        <v>3.5087719298245615E-3</v>
      </c>
      <c r="K1551" s="3" t="str">
        <f t="shared" si="48"/>
        <v>Has Purchased</v>
      </c>
      <c r="L1551">
        <v>2</v>
      </c>
      <c r="M1551">
        <v>109.44</v>
      </c>
      <c r="N1551">
        <v>54.72</v>
      </c>
      <c r="O1551">
        <v>7.93</v>
      </c>
      <c r="P1551" t="s">
        <v>31</v>
      </c>
      <c r="Q1551" t="s">
        <v>32</v>
      </c>
      <c r="R1551" t="s">
        <v>33</v>
      </c>
      <c r="S1551">
        <v>16</v>
      </c>
      <c r="T1551" t="s">
        <v>49</v>
      </c>
      <c r="U1551" t="s">
        <v>66</v>
      </c>
      <c r="V1551" t="s">
        <v>63</v>
      </c>
      <c r="W1551" t="s">
        <v>100</v>
      </c>
      <c r="X1551">
        <v>0</v>
      </c>
      <c r="Y1551">
        <v>0</v>
      </c>
      <c r="Z1551">
        <v>0</v>
      </c>
      <c r="AA1551">
        <v>1</v>
      </c>
      <c r="AB1551">
        <v>1</v>
      </c>
      <c r="AC1551" s="3">
        <v>45370</v>
      </c>
      <c r="AD1551" s="2" t="str">
        <f t="shared" si="49"/>
        <v>Contacted</v>
      </c>
      <c r="AE1551">
        <v>0</v>
      </c>
      <c r="AF1551" t="s">
        <v>73</v>
      </c>
      <c r="AG1551" t="b">
        <v>1</v>
      </c>
      <c r="AH1551" t="b">
        <v>0</v>
      </c>
      <c r="AI1551" t="str">
        <f ca="1">IF(OR(Table1[[#This Row],[is_active]]="FALSE",Table1[[#This Row],[Days_Since_Last_Purchase]]&gt;90),"Churned","Active")</f>
        <v>Churned</v>
      </c>
    </row>
    <row r="1552" spans="1:35" x14ac:dyDescent="0.25">
      <c r="A1552" t="s">
        <v>1615</v>
      </c>
      <c r="B1552" s="1">
        <v>45016</v>
      </c>
      <c r="C1552" t="str">
        <f>TEXT(Table1[[#This Row],[signup_date]],"yyyy")</f>
        <v>2023</v>
      </c>
      <c r="D1552" t="str">
        <f>TEXT(Table1[[#This Row],[signup_date]],"mmm")</f>
        <v>Mar</v>
      </c>
      <c r="E1552" s="3">
        <v>45136</v>
      </c>
      <c r="F1552" s="3">
        <v>45150</v>
      </c>
      <c r="G1552" s="3" t="str">
        <f>TEXT(Table1[[#This Row],[last_purchase_date]],"yyyy")</f>
        <v>2023</v>
      </c>
      <c r="H1552" s="2">
        <f ca="1">IFERROR(TODAY()-Table1[[#This Row],[signup_date]]," - ")</f>
        <v>964</v>
      </c>
      <c r="I1552" s="2">
        <f ca="1">IFERROR(TODAY()-Table1[[#This Row],[last_purchase_date]]," - ")</f>
        <v>830</v>
      </c>
      <c r="J1552" s="2">
        <f ca="1">IFERROR(1/Table1[[#This Row],[Days_Since_Last_Purchase]],0)</f>
        <v>1.2048192771084338E-3</v>
      </c>
      <c r="K1552" s="3" t="str">
        <f t="shared" si="48"/>
        <v>Has Purchased</v>
      </c>
      <c r="L1552">
        <v>4</v>
      </c>
      <c r="M1552">
        <v>186.19</v>
      </c>
      <c r="N1552">
        <v>46.55</v>
      </c>
      <c r="O1552">
        <v>59.23</v>
      </c>
      <c r="P1552" t="s">
        <v>47</v>
      </c>
      <c r="Q1552" t="s">
        <v>54</v>
      </c>
      <c r="R1552" t="s">
        <v>33</v>
      </c>
      <c r="S1552">
        <v>45</v>
      </c>
      <c r="T1552" t="s">
        <v>34</v>
      </c>
      <c r="U1552" t="s">
        <v>90</v>
      </c>
      <c r="V1552" t="s">
        <v>56</v>
      </c>
      <c r="W1552" t="s">
        <v>45</v>
      </c>
      <c r="X1552">
        <v>0</v>
      </c>
      <c r="Y1552">
        <v>0</v>
      </c>
      <c r="Z1552">
        <v>1</v>
      </c>
      <c r="AA1552">
        <v>1</v>
      </c>
      <c r="AB1552">
        <v>0</v>
      </c>
      <c r="AC1552" s="3">
        <v>45848</v>
      </c>
      <c r="AD1552" s="2" t="str">
        <f t="shared" si="49"/>
        <v>Contacted</v>
      </c>
      <c r="AE1552">
        <v>4</v>
      </c>
      <c r="AF1552" t="s">
        <v>38</v>
      </c>
      <c r="AG1552" t="b">
        <v>0</v>
      </c>
      <c r="AH1552" t="b">
        <v>1</v>
      </c>
      <c r="AI1552" t="str">
        <f ca="1">IF(OR(Table1[[#This Row],[is_active]]="FALSE",Table1[[#This Row],[Days_Since_Last_Purchase]]&gt;90),"Churned","Active")</f>
        <v>Churned</v>
      </c>
    </row>
    <row r="1553" spans="1:35" x14ac:dyDescent="0.25">
      <c r="A1553" t="s">
        <v>1380</v>
      </c>
      <c r="B1553" s="1">
        <v>43842</v>
      </c>
      <c r="C1553" t="str">
        <f>TEXT(Table1[[#This Row],[signup_date]],"yyyy")</f>
        <v>2020</v>
      </c>
      <c r="D1553" t="str">
        <f>TEXT(Table1[[#This Row],[signup_date]],"mmm")</f>
        <v>Jan</v>
      </c>
      <c r="E1553" s="3">
        <v>43982</v>
      </c>
      <c r="F1553" s="3">
        <v>45487</v>
      </c>
      <c r="G1553" s="3" t="str">
        <f>TEXT(Table1[[#This Row],[last_purchase_date]],"yyyy")</f>
        <v>2024</v>
      </c>
      <c r="H1553" s="2">
        <f ca="1">IFERROR(TODAY()-Table1[[#This Row],[signup_date]]," - ")</f>
        <v>2138</v>
      </c>
      <c r="I1553" s="2">
        <f ca="1">IFERROR(TODAY()-Table1[[#This Row],[last_purchase_date]]," - ")</f>
        <v>493</v>
      </c>
      <c r="J1553" s="2">
        <f ca="1">IFERROR(1/Table1[[#This Row],[Days_Since_Last_Purchase]],0)</f>
        <v>2.0283975659229209E-3</v>
      </c>
      <c r="K1553" s="3" t="str">
        <f t="shared" si="48"/>
        <v>Has Purchased</v>
      </c>
      <c r="L1553">
        <v>2</v>
      </c>
      <c r="M1553">
        <v>157.88999999999999</v>
      </c>
      <c r="N1553">
        <v>78.95</v>
      </c>
      <c r="O1553">
        <v>17.66</v>
      </c>
      <c r="P1553" t="s">
        <v>65</v>
      </c>
      <c r="Q1553" t="s">
        <v>62</v>
      </c>
      <c r="R1553" t="s">
        <v>48</v>
      </c>
      <c r="S1553">
        <v>33</v>
      </c>
      <c r="T1553" t="s">
        <v>34</v>
      </c>
      <c r="U1553" t="s">
        <v>50</v>
      </c>
      <c r="V1553" t="s">
        <v>63</v>
      </c>
      <c r="W1553" t="s">
        <v>45</v>
      </c>
      <c r="X1553">
        <v>1</v>
      </c>
      <c r="Y1553">
        <v>1</v>
      </c>
      <c r="Z1553">
        <v>0</v>
      </c>
      <c r="AA1553">
        <v>0</v>
      </c>
      <c r="AB1553">
        <v>0</v>
      </c>
      <c r="AC1553" s="3">
        <v>44219</v>
      </c>
      <c r="AD1553" s="2" t="str">
        <f t="shared" si="49"/>
        <v>Contacted</v>
      </c>
      <c r="AE1553">
        <v>0</v>
      </c>
      <c r="AF1553" t="s">
        <v>38</v>
      </c>
      <c r="AG1553" t="b">
        <v>1</v>
      </c>
      <c r="AH1553" t="b">
        <v>0</v>
      </c>
      <c r="AI1553" t="str">
        <f ca="1">IF(OR(Table1[[#This Row],[is_active]]="FALSE",Table1[[#This Row],[Days_Since_Last_Purchase]]&gt;90),"Churned","Active")</f>
        <v>Churned</v>
      </c>
    </row>
    <row r="1554" spans="1:35" x14ac:dyDescent="0.25">
      <c r="A1554" t="s">
        <v>1616</v>
      </c>
      <c r="B1554" s="1">
        <v>44513</v>
      </c>
      <c r="C1554" t="str">
        <f>TEXT(Table1[[#This Row],[signup_date]],"yyyy")</f>
        <v>2021</v>
      </c>
      <c r="D1554" t="str">
        <f>TEXT(Table1[[#This Row],[signup_date]],"mmm")</f>
        <v>Nov</v>
      </c>
      <c r="E1554" s="3">
        <v>44884</v>
      </c>
      <c r="F1554" s="3">
        <v>45817</v>
      </c>
      <c r="G1554" s="3" t="str">
        <f>TEXT(Table1[[#This Row],[last_purchase_date]],"yyyy")</f>
        <v>2025</v>
      </c>
      <c r="H1554" s="2">
        <f ca="1">IFERROR(TODAY()-Table1[[#This Row],[signup_date]]," - ")</f>
        <v>1467</v>
      </c>
      <c r="I1554" s="2">
        <f ca="1">IFERROR(TODAY()-Table1[[#This Row],[last_purchase_date]]," - ")</f>
        <v>163</v>
      </c>
      <c r="J1554" s="2">
        <f ca="1">IFERROR(1/Table1[[#This Row],[Days_Since_Last_Purchase]],0)</f>
        <v>6.1349693251533744E-3</v>
      </c>
      <c r="K1554" s="3" t="str">
        <f t="shared" si="48"/>
        <v>Has Purchased</v>
      </c>
      <c r="L1554">
        <v>2</v>
      </c>
      <c r="M1554">
        <v>113.78</v>
      </c>
      <c r="N1554">
        <v>56.89</v>
      </c>
      <c r="O1554">
        <v>31.73</v>
      </c>
      <c r="P1554" t="s">
        <v>47</v>
      </c>
      <c r="Q1554" t="s">
        <v>95</v>
      </c>
      <c r="R1554" t="s">
        <v>42</v>
      </c>
      <c r="S1554">
        <v>20</v>
      </c>
      <c r="T1554" t="s">
        <v>70</v>
      </c>
      <c r="U1554" t="s">
        <v>55</v>
      </c>
      <c r="V1554" t="s">
        <v>63</v>
      </c>
      <c r="W1554" t="s">
        <v>51</v>
      </c>
      <c r="X1554">
        <v>0</v>
      </c>
      <c r="Y1554">
        <v>1</v>
      </c>
      <c r="Z1554">
        <v>0</v>
      </c>
      <c r="AA1554">
        <v>0</v>
      </c>
      <c r="AB1554">
        <v>1</v>
      </c>
      <c r="AC1554" s="2" t="s">
        <v>2542</v>
      </c>
      <c r="AD1554" s="2" t="str">
        <f t="shared" si="49"/>
        <v>Never Contacted</v>
      </c>
      <c r="AE1554">
        <v>0</v>
      </c>
      <c r="AF1554" t="s">
        <v>52</v>
      </c>
      <c r="AG1554" t="b">
        <v>1</v>
      </c>
      <c r="AH1554" t="b">
        <v>0</v>
      </c>
      <c r="AI1554" t="str">
        <f ca="1">IF(OR(Table1[[#This Row],[is_active]]="FALSE",Table1[[#This Row],[Days_Since_Last_Purchase]]&gt;90),"Churned","Active")</f>
        <v>Churned</v>
      </c>
    </row>
    <row r="1555" spans="1:35" x14ac:dyDescent="0.25">
      <c r="A1555" t="s">
        <v>1617</v>
      </c>
      <c r="B1555" s="1">
        <v>45405</v>
      </c>
      <c r="C1555" t="str">
        <f>TEXT(Table1[[#This Row],[signup_date]],"yyyy")</f>
        <v>2024</v>
      </c>
      <c r="D1555" t="str">
        <f>TEXT(Table1[[#This Row],[signup_date]],"mmm")</f>
        <v>Apr</v>
      </c>
      <c r="E1555" s="3">
        <v>45552</v>
      </c>
      <c r="F1555" s="3">
        <v>45652</v>
      </c>
      <c r="G1555" s="3" t="str">
        <f>TEXT(Table1[[#This Row],[last_purchase_date]],"yyyy")</f>
        <v>2024</v>
      </c>
      <c r="H1555" s="2">
        <f ca="1">IFERROR(TODAY()-Table1[[#This Row],[signup_date]]," - ")</f>
        <v>575</v>
      </c>
      <c r="I1555" s="2">
        <f ca="1">IFERROR(TODAY()-Table1[[#This Row],[last_purchase_date]]," - ")</f>
        <v>328</v>
      </c>
      <c r="J1555" s="2">
        <f ca="1">IFERROR(1/Table1[[#This Row],[Days_Since_Last_Purchase]],0)</f>
        <v>3.0487804878048782E-3</v>
      </c>
      <c r="K1555" s="3" t="str">
        <f t="shared" si="48"/>
        <v>Has Purchased</v>
      </c>
      <c r="L1555">
        <v>1</v>
      </c>
      <c r="M1555">
        <v>27.68</v>
      </c>
      <c r="N1555">
        <v>27.68</v>
      </c>
      <c r="O1555">
        <v>20.61</v>
      </c>
      <c r="P1555" t="s">
        <v>65</v>
      </c>
      <c r="Q1555" t="s">
        <v>88</v>
      </c>
      <c r="R1555" t="s">
        <v>48</v>
      </c>
      <c r="S1555">
        <v>39</v>
      </c>
      <c r="T1555" t="s">
        <v>34</v>
      </c>
      <c r="U1555" t="s">
        <v>90</v>
      </c>
      <c r="V1555" t="s">
        <v>56</v>
      </c>
      <c r="W1555" t="s">
        <v>45</v>
      </c>
      <c r="X1555">
        <v>0</v>
      </c>
      <c r="Y1555">
        <v>0</v>
      </c>
      <c r="Z1555">
        <v>0</v>
      </c>
      <c r="AA1555">
        <v>0</v>
      </c>
      <c r="AB1555">
        <v>0</v>
      </c>
      <c r="AC1555" s="3">
        <v>45612</v>
      </c>
      <c r="AD1555" s="2" t="str">
        <f t="shared" si="49"/>
        <v>Contacted</v>
      </c>
      <c r="AE1555">
        <v>0</v>
      </c>
      <c r="AF1555" t="s">
        <v>38</v>
      </c>
      <c r="AG1555" t="b">
        <v>0</v>
      </c>
      <c r="AH1555" t="b">
        <v>0</v>
      </c>
      <c r="AI1555" t="str">
        <f ca="1">IF(OR(Table1[[#This Row],[is_active]]="FALSE",Table1[[#This Row],[Days_Since_Last_Purchase]]&gt;90),"Churned","Active")</f>
        <v>Churned</v>
      </c>
    </row>
    <row r="1556" spans="1:35" x14ac:dyDescent="0.25">
      <c r="A1556" t="s">
        <v>1618</v>
      </c>
      <c r="B1556" s="1">
        <v>43974</v>
      </c>
      <c r="C1556" t="str">
        <f>TEXT(Table1[[#This Row],[signup_date]],"yyyy")</f>
        <v>2020</v>
      </c>
      <c r="D1556" t="str">
        <f>TEXT(Table1[[#This Row],[signup_date]],"mmm")</f>
        <v>May</v>
      </c>
      <c r="E1556" s="3">
        <v>44877</v>
      </c>
      <c r="F1556" s="3">
        <v>45526</v>
      </c>
      <c r="G1556" s="3" t="str">
        <f>TEXT(Table1[[#This Row],[last_purchase_date]],"yyyy")</f>
        <v>2024</v>
      </c>
      <c r="H1556" s="2">
        <f ca="1">IFERROR(TODAY()-Table1[[#This Row],[signup_date]]," - ")</f>
        <v>2006</v>
      </c>
      <c r="I1556" s="2">
        <f ca="1">IFERROR(TODAY()-Table1[[#This Row],[last_purchase_date]]," - ")</f>
        <v>454</v>
      </c>
      <c r="J1556" s="2">
        <f ca="1">IFERROR(1/Table1[[#This Row],[Days_Since_Last_Purchase]],0)</f>
        <v>2.2026431718061676E-3</v>
      </c>
      <c r="K1556" s="3" t="str">
        <f t="shared" si="48"/>
        <v>Has Purchased</v>
      </c>
      <c r="L1556">
        <v>3</v>
      </c>
      <c r="M1556">
        <v>116.9</v>
      </c>
      <c r="N1556">
        <v>38.97</v>
      </c>
      <c r="O1556">
        <v>70.06</v>
      </c>
      <c r="P1556" t="s">
        <v>47</v>
      </c>
      <c r="Q1556" t="s">
        <v>69</v>
      </c>
      <c r="R1556" t="s">
        <v>42</v>
      </c>
      <c r="S1556">
        <v>24</v>
      </c>
      <c r="T1556" t="s">
        <v>70</v>
      </c>
      <c r="U1556" t="s">
        <v>55</v>
      </c>
      <c r="V1556" t="s">
        <v>35</v>
      </c>
      <c r="W1556" t="s">
        <v>45</v>
      </c>
      <c r="X1556">
        <v>0</v>
      </c>
      <c r="Y1556">
        <v>0</v>
      </c>
      <c r="Z1556">
        <v>0</v>
      </c>
      <c r="AA1556">
        <v>0</v>
      </c>
      <c r="AB1556">
        <v>0</v>
      </c>
      <c r="AC1556" s="3">
        <v>45506</v>
      </c>
      <c r="AD1556" s="2" t="str">
        <f t="shared" si="49"/>
        <v>Contacted</v>
      </c>
      <c r="AE1556">
        <v>3</v>
      </c>
      <c r="AF1556" t="s">
        <v>38</v>
      </c>
      <c r="AG1556" t="b">
        <v>0</v>
      </c>
      <c r="AH1556" t="b">
        <v>0</v>
      </c>
      <c r="AI1556" t="str">
        <f ca="1">IF(OR(Table1[[#This Row],[is_active]]="FALSE",Table1[[#This Row],[Days_Since_Last_Purchase]]&gt;90),"Churned","Active")</f>
        <v>Churned</v>
      </c>
    </row>
    <row r="1557" spans="1:35" x14ac:dyDescent="0.25">
      <c r="A1557" t="s">
        <v>1619</v>
      </c>
      <c r="B1557" s="1">
        <v>45388</v>
      </c>
      <c r="C1557" t="str">
        <f>TEXT(Table1[[#This Row],[signup_date]],"yyyy")</f>
        <v>2024</v>
      </c>
      <c r="D1557" t="str">
        <f>TEXT(Table1[[#This Row],[signup_date]],"mmm")</f>
        <v>Apr</v>
      </c>
      <c r="E1557" s="3" t="s">
        <v>2542</v>
      </c>
      <c r="F1557" s="3" t="s">
        <v>2542</v>
      </c>
      <c r="G1557" s="3" t="str">
        <f>TEXT(Table1[[#This Row],[last_purchase_date]],"yyyy")</f>
        <v>-</v>
      </c>
      <c r="H1557" s="2">
        <f ca="1">IFERROR(TODAY()-Table1[[#This Row],[signup_date]]," - ")</f>
        <v>592</v>
      </c>
      <c r="I1557" s="2" t="str">
        <f ca="1">IFERROR(TODAY()-Table1[[#This Row],[last_purchase_date]]," - ")</f>
        <v xml:space="preserve"> - </v>
      </c>
      <c r="J1557" s="2">
        <f ca="1">IFERROR(1/Table1[[#This Row],[Days_Since_Last_Purchase]],0)</f>
        <v>0</v>
      </c>
      <c r="K1557" s="3" t="str">
        <f t="shared" si="48"/>
        <v>Never Purchase</v>
      </c>
      <c r="L1557">
        <v>0</v>
      </c>
      <c r="M1557">
        <v>0</v>
      </c>
      <c r="N1557">
        <v>0</v>
      </c>
      <c r="O1557">
        <v>0</v>
      </c>
      <c r="P1557" t="s">
        <v>65</v>
      </c>
      <c r="Q1557" t="s">
        <v>54</v>
      </c>
      <c r="R1557" t="s">
        <v>42</v>
      </c>
      <c r="S1557">
        <v>22</v>
      </c>
      <c r="T1557" t="s">
        <v>70</v>
      </c>
      <c r="U1557" t="s">
        <v>90</v>
      </c>
      <c r="V1557" t="s">
        <v>63</v>
      </c>
      <c r="W1557" t="s">
        <v>100</v>
      </c>
      <c r="X1557">
        <v>0</v>
      </c>
      <c r="Y1557">
        <v>0</v>
      </c>
      <c r="Z1557">
        <v>0</v>
      </c>
      <c r="AA1557">
        <v>0</v>
      </c>
      <c r="AB1557">
        <v>0</v>
      </c>
      <c r="AC1557" s="2" t="s">
        <v>2542</v>
      </c>
      <c r="AD1557" s="2" t="str">
        <f t="shared" si="49"/>
        <v>Never Contacted</v>
      </c>
      <c r="AE1557">
        <v>0</v>
      </c>
      <c r="AF1557" t="s">
        <v>38</v>
      </c>
      <c r="AG1557" t="b">
        <v>1</v>
      </c>
      <c r="AH1557" t="b">
        <v>0</v>
      </c>
      <c r="AI1557" t="str">
        <f ca="1">IF(OR(Table1[[#This Row],[is_active]]="FALSE",Table1[[#This Row],[Days_Since_Last_Purchase]]&gt;90),"Churned","Active")</f>
        <v>Churned</v>
      </c>
    </row>
    <row r="1558" spans="1:35" x14ac:dyDescent="0.25">
      <c r="A1558" t="s">
        <v>1620</v>
      </c>
      <c r="B1558" s="1">
        <v>45392</v>
      </c>
      <c r="C1558" t="str">
        <f>TEXT(Table1[[#This Row],[signup_date]],"yyyy")</f>
        <v>2024</v>
      </c>
      <c r="D1558" t="str">
        <f>TEXT(Table1[[#This Row],[signup_date]],"mmm")</f>
        <v>Apr</v>
      </c>
      <c r="E1558" s="3">
        <v>45675</v>
      </c>
      <c r="F1558" s="3">
        <v>45841</v>
      </c>
      <c r="G1558" s="3" t="str">
        <f>TEXT(Table1[[#This Row],[last_purchase_date]],"yyyy")</f>
        <v>2025</v>
      </c>
      <c r="H1558" s="2">
        <f ca="1">IFERROR(TODAY()-Table1[[#This Row],[signup_date]]," - ")</f>
        <v>588</v>
      </c>
      <c r="I1558" s="2">
        <f ca="1">IFERROR(TODAY()-Table1[[#This Row],[last_purchase_date]]," - ")</f>
        <v>139</v>
      </c>
      <c r="J1558" s="2">
        <f ca="1">IFERROR(1/Table1[[#This Row],[Days_Since_Last_Purchase]],0)</f>
        <v>7.1942446043165471E-3</v>
      </c>
      <c r="K1558" s="3" t="str">
        <f t="shared" si="48"/>
        <v>Has Purchased</v>
      </c>
      <c r="L1558">
        <v>3</v>
      </c>
      <c r="M1558">
        <v>142.37</v>
      </c>
      <c r="N1558">
        <v>47.46</v>
      </c>
      <c r="O1558">
        <v>67.400000000000006</v>
      </c>
      <c r="P1558" t="s">
        <v>65</v>
      </c>
      <c r="Q1558" t="s">
        <v>41</v>
      </c>
      <c r="R1558" t="s">
        <v>48</v>
      </c>
      <c r="S1558">
        <v>18</v>
      </c>
      <c r="T1558" t="s">
        <v>49</v>
      </c>
      <c r="U1558" t="s">
        <v>90</v>
      </c>
      <c r="V1558" t="s">
        <v>35</v>
      </c>
      <c r="W1558" t="s">
        <v>85</v>
      </c>
      <c r="X1558">
        <v>1</v>
      </c>
      <c r="Y1558">
        <v>0</v>
      </c>
      <c r="Z1558">
        <v>0</v>
      </c>
      <c r="AA1558">
        <v>1</v>
      </c>
      <c r="AB1558">
        <v>1</v>
      </c>
      <c r="AC1558" s="3">
        <v>45805</v>
      </c>
      <c r="AD1558" s="2" t="str">
        <f t="shared" si="49"/>
        <v>Contacted</v>
      </c>
      <c r="AE1558">
        <v>10</v>
      </c>
      <c r="AF1558" t="s">
        <v>73</v>
      </c>
      <c r="AG1558" t="b">
        <v>1</v>
      </c>
      <c r="AH1558" t="b">
        <v>0</v>
      </c>
      <c r="AI1558" t="str">
        <f ca="1">IF(OR(Table1[[#This Row],[is_active]]="FALSE",Table1[[#This Row],[Days_Since_Last_Purchase]]&gt;90),"Churned","Active")</f>
        <v>Churned</v>
      </c>
    </row>
    <row r="1559" spans="1:35" x14ac:dyDescent="0.25">
      <c r="A1559" t="s">
        <v>1621</v>
      </c>
      <c r="B1559" s="1">
        <v>44538</v>
      </c>
      <c r="C1559" t="str">
        <f>TEXT(Table1[[#This Row],[signup_date]],"yyyy")</f>
        <v>2021</v>
      </c>
      <c r="D1559" t="str">
        <f>TEXT(Table1[[#This Row],[signup_date]],"mmm")</f>
        <v>Dec</v>
      </c>
      <c r="E1559" s="3">
        <v>45657</v>
      </c>
      <c r="F1559" s="3">
        <v>45759</v>
      </c>
      <c r="G1559" s="3" t="str">
        <f>TEXT(Table1[[#This Row],[last_purchase_date]],"yyyy")</f>
        <v>2025</v>
      </c>
      <c r="H1559" s="2">
        <f ca="1">IFERROR(TODAY()-Table1[[#This Row],[signup_date]]," - ")</f>
        <v>1442</v>
      </c>
      <c r="I1559" s="2">
        <f ca="1">IFERROR(TODAY()-Table1[[#This Row],[last_purchase_date]]," - ")</f>
        <v>221</v>
      </c>
      <c r="J1559" s="2">
        <f ca="1">IFERROR(1/Table1[[#This Row],[Days_Since_Last_Purchase]],0)</f>
        <v>4.5248868778280547E-3</v>
      </c>
      <c r="K1559" s="3" t="str">
        <f t="shared" si="48"/>
        <v>Has Purchased</v>
      </c>
      <c r="L1559">
        <v>1</v>
      </c>
      <c r="M1559">
        <v>1.5</v>
      </c>
      <c r="N1559">
        <v>1.5</v>
      </c>
      <c r="O1559">
        <v>0.5</v>
      </c>
      <c r="P1559" t="s">
        <v>59</v>
      </c>
      <c r="Q1559" t="s">
        <v>62</v>
      </c>
      <c r="R1559" t="s">
        <v>42</v>
      </c>
      <c r="S1559">
        <v>23</v>
      </c>
      <c r="T1559" t="s">
        <v>70</v>
      </c>
      <c r="U1559" t="s">
        <v>35</v>
      </c>
      <c r="V1559" t="s">
        <v>67</v>
      </c>
      <c r="W1559" t="s">
        <v>100</v>
      </c>
      <c r="X1559">
        <v>0</v>
      </c>
      <c r="Y1559">
        <v>0</v>
      </c>
      <c r="Z1559">
        <v>0</v>
      </c>
      <c r="AA1559">
        <v>0</v>
      </c>
      <c r="AB1559">
        <v>0</v>
      </c>
      <c r="AC1559" s="3">
        <v>44757</v>
      </c>
      <c r="AD1559" s="2" t="str">
        <f t="shared" si="49"/>
        <v>Contacted</v>
      </c>
      <c r="AE1559">
        <v>0</v>
      </c>
      <c r="AF1559" t="s">
        <v>38</v>
      </c>
      <c r="AG1559" t="b">
        <v>1</v>
      </c>
      <c r="AH1559" t="b">
        <v>1</v>
      </c>
      <c r="AI1559" t="str">
        <f ca="1">IF(OR(Table1[[#This Row],[is_active]]="FALSE",Table1[[#This Row],[Days_Since_Last_Purchase]]&gt;90),"Churned","Active")</f>
        <v>Churned</v>
      </c>
    </row>
    <row r="1560" spans="1:35" x14ac:dyDescent="0.25">
      <c r="A1560" t="s">
        <v>1622</v>
      </c>
      <c r="B1560" s="1">
        <v>43955</v>
      </c>
      <c r="C1560" t="str">
        <f>TEXT(Table1[[#This Row],[signup_date]],"yyyy")</f>
        <v>2020</v>
      </c>
      <c r="D1560" t="str">
        <f>TEXT(Table1[[#This Row],[signup_date]],"mmm")</f>
        <v>May</v>
      </c>
      <c r="E1560" s="3">
        <v>45465</v>
      </c>
      <c r="F1560" s="3">
        <v>45899</v>
      </c>
      <c r="G1560" s="3" t="str">
        <f>TEXT(Table1[[#This Row],[last_purchase_date]],"yyyy")</f>
        <v>2025</v>
      </c>
      <c r="H1560" s="2">
        <f ca="1">IFERROR(TODAY()-Table1[[#This Row],[signup_date]]," - ")</f>
        <v>2025</v>
      </c>
      <c r="I1560" s="2">
        <f ca="1">IFERROR(TODAY()-Table1[[#This Row],[last_purchase_date]]," - ")</f>
        <v>81</v>
      </c>
      <c r="J1560" s="2">
        <f ca="1">IFERROR(1/Table1[[#This Row],[Days_Since_Last_Purchase]],0)</f>
        <v>1.2345679012345678E-2</v>
      </c>
      <c r="K1560" s="3" t="str">
        <f t="shared" si="48"/>
        <v>Has Purchased</v>
      </c>
      <c r="L1560">
        <v>7</v>
      </c>
      <c r="M1560">
        <v>307.45999999999998</v>
      </c>
      <c r="N1560">
        <v>43.92</v>
      </c>
      <c r="O1560">
        <v>20.079999999999998</v>
      </c>
      <c r="P1560" t="s">
        <v>47</v>
      </c>
      <c r="Q1560" t="s">
        <v>88</v>
      </c>
      <c r="R1560" t="s">
        <v>33</v>
      </c>
      <c r="S1560">
        <v>23</v>
      </c>
      <c r="T1560" t="s">
        <v>70</v>
      </c>
      <c r="U1560" t="s">
        <v>35</v>
      </c>
      <c r="V1560" t="s">
        <v>56</v>
      </c>
      <c r="W1560" t="s">
        <v>96</v>
      </c>
      <c r="X1560">
        <v>0</v>
      </c>
      <c r="Y1560">
        <v>0</v>
      </c>
      <c r="Z1560">
        <v>0</v>
      </c>
      <c r="AA1560">
        <v>0</v>
      </c>
      <c r="AB1560">
        <v>3</v>
      </c>
      <c r="AC1560" s="3">
        <v>45368</v>
      </c>
      <c r="AD1560" s="2" t="str">
        <f t="shared" si="49"/>
        <v>Contacted</v>
      </c>
      <c r="AE1560">
        <v>0</v>
      </c>
      <c r="AF1560" t="s">
        <v>38</v>
      </c>
      <c r="AG1560" t="b">
        <v>1</v>
      </c>
      <c r="AH1560" t="b">
        <v>0</v>
      </c>
      <c r="AI1560" t="str">
        <f ca="1">IF(OR(Table1[[#This Row],[is_active]]="FALSE",Table1[[#This Row],[Days_Since_Last_Purchase]]&gt;90),"Churned","Active")</f>
        <v>Active</v>
      </c>
    </row>
    <row r="1561" spans="1:35" x14ac:dyDescent="0.25">
      <c r="A1561" t="s">
        <v>1623</v>
      </c>
      <c r="B1561" s="1">
        <v>44304</v>
      </c>
      <c r="C1561" t="str">
        <f>TEXT(Table1[[#This Row],[signup_date]],"yyyy")</f>
        <v>2021</v>
      </c>
      <c r="D1561" t="str">
        <f>TEXT(Table1[[#This Row],[signup_date]],"mmm")</f>
        <v>Apr</v>
      </c>
      <c r="E1561" s="3">
        <v>44470</v>
      </c>
      <c r="F1561" s="3">
        <v>45553</v>
      </c>
      <c r="G1561" s="3" t="str">
        <f>TEXT(Table1[[#This Row],[last_purchase_date]],"yyyy")</f>
        <v>2024</v>
      </c>
      <c r="H1561" s="2">
        <f ca="1">IFERROR(TODAY()-Table1[[#This Row],[signup_date]]," - ")</f>
        <v>1676</v>
      </c>
      <c r="I1561" s="2">
        <f ca="1">IFERROR(TODAY()-Table1[[#This Row],[last_purchase_date]]," - ")</f>
        <v>427</v>
      </c>
      <c r="J1561" s="2">
        <f ca="1">IFERROR(1/Table1[[#This Row],[Days_Since_Last_Purchase]],0)</f>
        <v>2.34192037470726E-3</v>
      </c>
      <c r="K1561" s="3" t="str">
        <f t="shared" si="48"/>
        <v>Has Purchased</v>
      </c>
      <c r="L1561">
        <v>2</v>
      </c>
      <c r="M1561">
        <v>143.13</v>
      </c>
      <c r="N1561">
        <v>71.569999999999993</v>
      </c>
      <c r="O1561">
        <v>54.71</v>
      </c>
      <c r="P1561" t="s">
        <v>87</v>
      </c>
      <c r="Q1561" t="s">
        <v>60</v>
      </c>
      <c r="R1561" t="s">
        <v>42</v>
      </c>
      <c r="S1561">
        <v>42</v>
      </c>
      <c r="T1561" t="s">
        <v>34</v>
      </c>
      <c r="U1561" t="s">
        <v>82</v>
      </c>
      <c r="V1561" t="s">
        <v>56</v>
      </c>
      <c r="W1561" t="s">
        <v>36</v>
      </c>
      <c r="X1561">
        <v>0</v>
      </c>
      <c r="Y1561">
        <v>0</v>
      </c>
      <c r="Z1561">
        <v>0</v>
      </c>
      <c r="AA1561">
        <v>0</v>
      </c>
      <c r="AB1561">
        <v>0</v>
      </c>
      <c r="AC1561" s="3">
        <v>44869</v>
      </c>
      <c r="AD1561" s="2" t="str">
        <f t="shared" si="49"/>
        <v>Contacted</v>
      </c>
      <c r="AE1561">
        <v>5</v>
      </c>
      <c r="AF1561" t="s">
        <v>38</v>
      </c>
      <c r="AG1561" t="b">
        <v>0</v>
      </c>
      <c r="AH1561" t="b">
        <v>1</v>
      </c>
      <c r="AI1561" t="str">
        <f ca="1">IF(OR(Table1[[#This Row],[is_active]]="FALSE",Table1[[#This Row],[Days_Since_Last_Purchase]]&gt;90),"Churned","Active")</f>
        <v>Churned</v>
      </c>
    </row>
    <row r="1562" spans="1:35" x14ac:dyDescent="0.25">
      <c r="A1562" t="s">
        <v>1624</v>
      </c>
      <c r="B1562" s="1">
        <v>45069</v>
      </c>
      <c r="C1562" t="str">
        <f>TEXT(Table1[[#This Row],[signup_date]],"yyyy")</f>
        <v>2023</v>
      </c>
      <c r="D1562" t="str">
        <f>TEXT(Table1[[#This Row],[signup_date]],"mmm")</f>
        <v>May</v>
      </c>
      <c r="E1562" s="3">
        <v>45304</v>
      </c>
      <c r="F1562" s="3">
        <v>45803</v>
      </c>
      <c r="G1562" s="3" t="str">
        <f>TEXT(Table1[[#This Row],[last_purchase_date]],"yyyy")</f>
        <v>2025</v>
      </c>
      <c r="H1562" s="2">
        <f ca="1">IFERROR(TODAY()-Table1[[#This Row],[signup_date]]," - ")</f>
        <v>911</v>
      </c>
      <c r="I1562" s="2">
        <f ca="1">IFERROR(TODAY()-Table1[[#This Row],[last_purchase_date]]," - ")</f>
        <v>177</v>
      </c>
      <c r="J1562" s="2">
        <f ca="1">IFERROR(1/Table1[[#This Row],[Days_Since_Last_Purchase]],0)</f>
        <v>5.6497175141242938E-3</v>
      </c>
      <c r="K1562" s="3" t="str">
        <f t="shared" si="48"/>
        <v>Has Purchased</v>
      </c>
      <c r="L1562">
        <v>2</v>
      </c>
      <c r="M1562">
        <v>126.62</v>
      </c>
      <c r="N1562">
        <v>63.31</v>
      </c>
      <c r="O1562">
        <v>88.59</v>
      </c>
      <c r="P1562" t="s">
        <v>65</v>
      </c>
      <c r="Q1562" t="s">
        <v>62</v>
      </c>
      <c r="R1562" t="s">
        <v>48</v>
      </c>
      <c r="S1562">
        <v>23</v>
      </c>
      <c r="T1562" t="s">
        <v>70</v>
      </c>
      <c r="U1562" t="s">
        <v>55</v>
      </c>
      <c r="V1562" t="s">
        <v>35</v>
      </c>
      <c r="W1562" t="s">
        <v>45</v>
      </c>
      <c r="X1562">
        <v>0</v>
      </c>
      <c r="Y1562">
        <v>1</v>
      </c>
      <c r="Z1562">
        <v>1</v>
      </c>
      <c r="AA1562">
        <v>0</v>
      </c>
      <c r="AB1562">
        <v>1</v>
      </c>
      <c r="AC1562" s="3">
        <v>45663</v>
      </c>
      <c r="AD1562" s="2" t="str">
        <f t="shared" si="49"/>
        <v>Contacted</v>
      </c>
      <c r="AE1562">
        <v>0</v>
      </c>
      <c r="AF1562" t="s">
        <v>38</v>
      </c>
      <c r="AG1562" t="b">
        <v>1</v>
      </c>
      <c r="AH1562" t="b">
        <v>0</v>
      </c>
      <c r="AI1562" t="str">
        <f ca="1">IF(OR(Table1[[#This Row],[is_active]]="FALSE",Table1[[#This Row],[Days_Since_Last_Purchase]]&gt;90),"Churned","Active")</f>
        <v>Churned</v>
      </c>
    </row>
    <row r="1563" spans="1:35" x14ac:dyDescent="0.25">
      <c r="A1563" t="s">
        <v>1625</v>
      </c>
      <c r="B1563" s="1">
        <v>44869</v>
      </c>
      <c r="C1563" t="str">
        <f>TEXT(Table1[[#This Row],[signup_date]],"yyyy")</f>
        <v>2022</v>
      </c>
      <c r="D1563" t="str">
        <f>TEXT(Table1[[#This Row],[signup_date]],"mmm")</f>
        <v>Nov</v>
      </c>
      <c r="E1563" s="3">
        <v>45205</v>
      </c>
      <c r="F1563" s="3">
        <v>45530</v>
      </c>
      <c r="G1563" s="3" t="str">
        <f>TEXT(Table1[[#This Row],[last_purchase_date]],"yyyy")</f>
        <v>2024</v>
      </c>
      <c r="H1563" s="2">
        <f ca="1">IFERROR(TODAY()-Table1[[#This Row],[signup_date]]," - ")</f>
        <v>1111</v>
      </c>
      <c r="I1563" s="2">
        <f ca="1">IFERROR(TODAY()-Table1[[#This Row],[last_purchase_date]]," - ")</f>
        <v>450</v>
      </c>
      <c r="J1563" s="2">
        <f ca="1">IFERROR(1/Table1[[#This Row],[Days_Since_Last_Purchase]],0)</f>
        <v>2.2222222222222222E-3</v>
      </c>
      <c r="K1563" s="3" t="str">
        <f t="shared" si="48"/>
        <v>Has Purchased</v>
      </c>
      <c r="L1563">
        <v>1</v>
      </c>
      <c r="M1563">
        <v>71.45</v>
      </c>
      <c r="N1563">
        <v>71.45</v>
      </c>
      <c r="O1563">
        <v>57.36</v>
      </c>
      <c r="P1563" t="s">
        <v>47</v>
      </c>
      <c r="Q1563" t="s">
        <v>95</v>
      </c>
      <c r="R1563" t="s">
        <v>33</v>
      </c>
      <c r="S1563">
        <v>39</v>
      </c>
      <c r="T1563" t="s">
        <v>34</v>
      </c>
      <c r="U1563" t="s">
        <v>82</v>
      </c>
      <c r="V1563" t="s">
        <v>67</v>
      </c>
      <c r="W1563" t="s">
        <v>45</v>
      </c>
      <c r="X1563">
        <v>1</v>
      </c>
      <c r="Y1563">
        <v>0</v>
      </c>
      <c r="Z1563">
        <v>0</v>
      </c>
      <c r="AA1563">
        <v>0</v>
      </c>
      <c r="AB1563">
        <v>0</v>
      </c>
      <c r="AC1563" s="3">
        <v>45579</v>
      </c>
      <c r="AD1563" s="2" t="str">
        <f t="shared" si="49"/>
        <v>Contacted</v>
      </c>
      <c r="AE1563">
        <v>0</v>
      </c>
      <c r="AF1563" t="s">
        <v>38</v>
      </c>
      <c r="AG1563" t="b">
        <v>1</v>
      </c>
      <c r="AH1563" t="b">
        <v>1</v>
      </c>
      <c r="AI1563" t="str">
        <f ca="1">IF(OR(Table1[[#This Row],[is_active]]="FALSE",Table1[[#This Row],[Days_Since_Last_Purchase]]&gt;90),"Churned","Active")</f>
        <v>Churned</v>
      </c>
    </row>
    <row r="1564" spans="1:35" x14ac:dyDescent="0.25">
      <c r="A1564" t="s">
        <v>1626</v>
      </c>
      <c r="B1564" s="1">
        <v>45618</v>
      </c>
      <c r="C1564" t="str">
        <f>TEXT(Table1[[#This Row],[signup_date]],"yyyy")</f>
        <v>2024</v>
      </c>
      <c r="D1564" t="str">
        <f>TEXT(Table1[[#This Row],[signup_date]],"mmm")</f>
        <v>Nov</v>
      </c>
      <c r="E1564" s="3">
        <v>45870</v>
      </c>
      <c r="F1564" s="3">
        <v>45877</v>
      </c>
      <c r="G1564" s="3" t="str">
        <f>TEXT(Table1[[#This Row],[last_purchase_date]],"yyyy")</f>
        <v>2025</v>
      </c>
      <c r="H1564" s="2">
        <f ca="1">IFERROR(TODAY()-Table1[[#This Row],[signup_date]]," - ")</f>
        <v>362</v>
      </c>
      <c r="I1564" s="2">
        <f ca="1">IFERROR(TODAY()-Table1[[#This Row],[last_purchase_date]]," - ")</f>
        <v>103</v>
      </c>
      <c r="J1564" s="2">
        <f ca="1">IFERROR(1/Table1[[#This Row],[Days_Since_Last_Purchase]],0)</f>
        <v>9.7087378640776691E-3</v>
      </c>
      <c r="K1564" s="3" t="str">
        <f t="shared" si="48"/>
        <v>Has Purchased</v>
      </c>
      <c r="L1564">
        <v>2</v>
      </c>
      <c r="M1564">
        <v>50.61</v>
      </c>
      <c r="N1564">
        <v>25.31</v>
      </c>
      <c r="O1564">
        <v>24.46</v>
      </c>
      <c r="P1564" t="s">
        <v>65</v>
      </c>
      <c r="Q1564" t="s">
        <v>95</v>
      </c>
      <c r="R1564" t="s">
        <v>42</v>
      </c>
      <c r="S1564">
        <v>29</v>
      </c>
      <c r="T1564" t="s">
        <v>70</v>
      </c>
      <c r="U1564" t="s">
        <v>50</v>
      </c>
      <c r="V1564" t="s">
        <v>67</v>
      </c>
      <c r="W1564" t="s">
        <v>51</v>
      </c>
      <c r="X1564">
        <v>0</v>
      </c>
      <c r="Y1564">
        <v>0</v>
      </c>
      <c r="Z1564">
        <v>0</v>
      </c>
      <c r="AA1564">
        <v>1</v>
      </c>
      <c r="AB1564">
        <v>1</v>
      </c>
      <c r="AC1564" s="2" t="s">
        <v>2542</v>
      </c>
      <c r="AD1564" s="2" t="str">
        <f t="shared" si="49"/>
        <v>Never Contacted</v>
      </c>
      <c r="AE1564">
        <v>2</v>
      </c>
      <c r="AF1564" t="s">
        <v>73</v>
      </c>
      <c r="AG1564" t="b">
        <v>1</v>
      </c>
      <c r="AH1564" t="b">
        <v>1</v>
      </c>
      <c r="AI1564" t="str">
        <f ca="1">IF(OR(Table1[[#This Row],[is_active]]="FALSE",Table1[[#This Row],[Days_Since_Last_Purchase]]&gt;90),"Churned","Active")</f>
        <v>Churned</v>
      </c>
    </row>
    <row r="1565" spans="1:35" x14ac:dyDescent="0.25">
      <c r="A1565" t="s">
        <v>1627</v>
      </c>
      <c r="B1565" s="1">
        <v>45177</v>
      </c>
      <c r="C1565" t="str">
        <f>TEXT(Table1[[#This Row],[signup_date]],"yyyy")</f>
        <v>2023</v>
      </c>
      <c r="D1565" t="str">
        <f>TEXT(Table1[[#This Row],[signup_date]],"mmm")</f>
        <v>Sep</v>
      </c>
      <c r="E1565" s="3">
        <v>45658</v>
      </c>
      <c r="F1565" s="3">
        <v>45791</v>
      </c>
      <c r="G1565" s="3" t="str">
        <f>TEXT(Table1[[#This Row],[last_purchase_date]],"yyyy")</f>
        <v>2025</v>
      </c>
      <c r="H1565" s="2">
        <f ca="1">IFERROR(TODAY()-Table1[[#This Row],[signup_date]]," - ")</f>
        <v>803</v>
      </c>
      <c r="I1565" s="2">
        <f ca="1">IFERROR(TODAY()-Table1[[#This Row],[last_purchase_date]]," - ")</f>
        <v>189</v>
      </c>
      <c r="J1565" s="2">
        <f ca="1">IFERROR(1/Table1[[#This Row],[Days_Since_Last_Purchase]],0)</f>
        <v>5.2910052910052907E-3</v>
      </c>
      <c r="K1565" s="3" t="str">
        <f t="shared" si="48"/>
        <v>Has Purchased</v>
      </c>
      <c r="L1565">
        <v>3</v>
      </c>
      <c r="M1565">
        <v>336.23</v>
      </c>
      <c r="N1565">
        <v>112.08</v>
      </c>
      <c r="O1565">
        <v>131.66</v>
      </c>
      <c r="P1565" t="s">
        <v>59</v>
      </c>
      <c r="Q1565" t="s">
        <v>76</v>
      </c>
      <c r="R1565" t="s">
        <v>48</v>
      </c>
      <c r="S1565">
        <v>34</v>
      </c>
      <c r="T1565" t="s">
        <v>34</v>
      </c>
      <c r="U1565" t="s">
        <v>55</v>
      </c>
      <c r="V1565" t="s">
        <v>35</v>
      </c>
      <c r="W1565" t="s">
        <v>96</v>
      </c>
      <c r="X1565">
        <v>1</v>
      </c>
      <c r="Y1565">
        <v>0</v>
      </c>
      <c r="Z1565">
        <v>0</v>
      </c>
      <c r="AA1565">
        <v>1</v>
      </c>
      <c r="AB1565">
        <v>0</v>
      </c>
      <c r="AC1565" s="3">
        <v>45292</v>
      </c>
      <c r="AD1565" s="2" t="str">
        <f t="shared" si="49"/>
        <v>Contacted</v>
      </c>
      <c r="AE1565">
        <v>2</v>
      </c>
      <c r="AF1565" t="s">
        <v>38</v>
      </c>
      <c r="AG1565" t="b">
        <v>1</v>
      </c>
      <c r="AH1565" t="b">
        <v>1</v>
      </c>
      <c r="AI1565" t="str">
        <f ca="1">IF(OR(Table1[[#This Row],[is_active]]="FALSE",Table1[[#This Row],[Days_Since_Last_Purchase]]&gt;90),"Churned","Active")</f>
        <v>Churned</v>
      </c>
    </row>
    <row r="1566" spans="1:35" x14ac:dyDescent="0.25">
      <c r="A1566" t="s">
        <v>1628</v>
      </c>
      <c r="B1566" s="1">
        <v>45444</v>
      </c>
      <c r="C1566" t="str">
        <f>TEXT(Table1[[#This Row],[signup_date]],"yyyy")</f>
        <v>2024</v>
      </c>
      <c r="D1566" t="str">
        <f>TEXT(Table1[[#This Row],[signup_date]],"mmm")</f>
        <v>Jun</v>
      </c>
      <c r="E1566" s="3">
        <v>45575</v>
      </c>
      <c r="F1566" s="3">
        <v>45848</v>
      </c>
      <c r="G1566" s="3" t="str">
        <f>TEXT(Table1[[#This Row],[last_purchase_date]],"yyyy")</f>
        <v>2025</v>
      </c>
      <c r="H1566" s="2">
        <f ca="1">IFERROR(TODAY()-Table1[[#This Row],[signup_date]]," - ")</f>
        <v>536</v>
      </c>
      <c r="I1566" s="2">
        <f ca="1">IFERROR(TODAY()-Table1[[#This Row],[last_purchase_date]]," - ")</f>
        <v>132</v>
      </c>
      <c r="J1566" s="2">
        <f ca="1">IFERROR(1/Table1[[#This Row],[Days_Since_Last_Purchase]],0)</f>
        <v>7.575757575757576E-3</v>
      </c>
      <c r="K1566" s="3" t="str">
        <f t="shared" si="48"/>
        <v>Has Purchased</v>
      </c>
      <c r="L1566">
        <v>1</v>
      </c>
      <c r="M1566">
        <v>1.3</v>
      </c>
      <c r="N1566">
        <v>1.3</v>
      </c>
      <c r="O1566">
        <v>1.62</v>
      </c>
      <c r="P1566" t="s">
        <v>59</v>
      </c>
      <c r="Q1566" t="s">
        <v>76</v>
      </c>
      <c r="R1566" t="s">
        <v>42</v>
      </c>
      <c r="S1566">
        <v>16</v>
      </c>
      <c r="T1566" t="s">
        <v>49</v>
      </c>
      <c r="U1566" t="s">
        <v>35</v>
      </c>
      <c r="V1566" t="s">
        <v>67</v>
      </c>
      <c r="W1566" t="s">
        <v>51</v>
      </c>
      <c r="X1566">
        <v>0</v>
      </c>
      <c r="Y1566">
        <v>0</v>
      </c>
      <c r="Z1566">
        <v>0</v>
      </c>
      <c r="AA1566">
        <v>0</v>
      </c>
      <c r="AB1566">
        <v>1</v>
      </c>
      <c r="AC1566" s="3">
        <v>45503</v>
      </c>
      <c r="AD1566" s="2" t="str">
        <f t="shared" si="49"/>
        <v>Contacted</v>
      </c>
      <c r="AE1566">
        <v>2</v>
      </c>
      <c r="AF1566" t="s">
        <v>73</v>
      </c>
      <c r="AG1566" t="b">
        <v>1</v>
      </c>
      <c r="AH1566" t="b">
        <v>0</v>
      </c>
      <c r="AI1566" t="str">
        <f ca="1">IF(OR(Table1[[#This Row],[is_active]]="FALSE",Table1[[#This Row],[Days_Since_Last_Purchase]]&gt;90),"Churned","Active")</f>
        <v>Churned</v>
      </c>
    </row>
    <row r="1567" spans="1:35" x14ac:dyDescent="0.25">
      <c r="A1567" t="s">
        <v>1629</v>
      </c>
      <c r="B1567" s="1">
        <v>44469</v>
      </c>
      <c r="C1567" t="str">
        <f>TEXT(Table1[[#This Row],[signup_date]],"yyyy")</f>
        <v>2021</v>
      </c>
      <c r="D1567" t="str">
        <f>TEXT(Table1[[#This Row],[signup_date]],"mmm")</f>
        <v>Sep</v>
      </c>
      <c r="E1567" s="3">
        <v>45766</v>
      </c>
      <c r="F1567" s="3">
        <v>45905</v>
      </c>
      <c r="G1567" s="3" t="str">
        <f>TEXT(Table1[[#This Row],[last_purchase_date]],"yyyy")</f>
        <v>2025</v>
      </c>
      <c r="H1567" s="2">
        <f ca="1">IFERROR(TODAY()-Table1[[#This Row],[signup_date]]," - ")</f>
        <v>1511</v>
      </c>
      <c r="I1567" s="2">
        <f ca="1">IFERROR(TODAY()-Table1[[#This Row],[last_purchase_date]]," - ")</f>
        <v>75</v>
      </c>
      <c r="J1567" s="2">
        <f ca="1">IFERROR(1/Table1[[#This Row],[Days_Since_Last_Purchase]],0)</f>
        <v>1.3333333333333334E-2</v>
      </c>
      <c r="K1567" s="3" t="str">
        <f t="shared" si="48"/>
        <v>Has Purchased</v>
      </c>
      <c r="L1567">
        <v>5</v>
      </c>
      <c r="M1567">
        <v>264.64</v>
      </c>
      <c r="N1567">
        <v>52.93</v>
      </c>
      <c r="O1567">
        <v>55.69</v>
      </c>
      <c r="P1567" t="s">
        <v>65</v>
      </c>
      <c r="Q1567" t="s">
        <v>76</v>
      </c>
      <c r="R1567" t="s">
        <v>48</v>
      </c>
      <c r="S1567">
        <v>19</v>
      </c>
      <c r="T1567" t="s">
        <v>49</v>
      </c>
      <c r="U1567" t="s">
        <v>35</v>
      </c>
      <c r="V1567" t="s">
        <v>44</v>
      </c>
      <c r="W1567" t="s">
        <v>72</v>
      </c>
      <c r="X1567">
        <v>0</v>
      </c>
      <c r="Y1567">
        <v>0</v>
      </c>
      <c r="Z1567">
        <v>0</v>
      </c>
      <c r="AA1567">
        <v>1</v>
      </c>
      <c r="AB1567">
        <v>3</v>
      </c>
      <c r="AC1567" s="3">
        <v>45124</v>
      </c>
      <c r="AD1567" s="2" t="str">
        <f t="shared" si="49"/>
        <v>Contacted</v>
      </c>
      <c r="AE1567">
        <v>1</v>
      </c>
      <c r="AF1567" t="s">
        <v>38</v>
      </c>
      <c r="AG1567" t="b">
        <v>1</v>
      </c>
      <c r="AH1567" t="b">
        <v>0</v>
      </c>
      <c r="AI1567" t="str">
        <f ca="1">IF(OR(Table1[[#This Row],[is_active]]="FALSE",Table1[[#This Row],[Days_Since_Last_Purchase]]&gt;90),"Churned","Active")</f>
        <v>Active</v>
      </c>
    </row>
    <row r="1568" spans="1:35" x14ac:dyDescent="0.25">
      <c r="A1568" t="s">
        <v>1630</v>
      </c>
      <c r="B1568" s="1">
        <v>43992</v>
      </c>
      <c r="C1568" t="str">
        <f>TEXT(Table1[[#This Row],[signup_date]],"yyyy")</f>
        <v>2020</v>
      </c>
      <c r="D1568" t="str">
        <f>TEXT(Table1[[#This Row],[signup_date]],"mmm")</f>
        <v>Jun</v>
      </c>
      <c r="E1568" s="3">
        <v>45003</v>
      </c>
      <c r="F1568" s="3">
        <v>45359</v>
      </c>
      <c r="G1568" s="3" t="str">
        <f>TEXT(Table1[[#This Row],[last_purchase_date]],"yyyy")</f>
        <v>2024</v>
      </c>
      <c r="H1568" s="2">
        <f ca="1">IFERROR(TODAY()-Table1[[#This Row],[signup_date]]," - ")</f>
        <v>1988</v>
      </c>
      <c r="I1568" s="2">
        <f ca="1">IFERROR(TODAY()-Table1[[#This Row],[last_purchase_date]]," - ")</f>
        <v>621</v>
      </c>
      <c r="J1568" s="2">
        <f ca="1">IFERROR(1/Table1[[#This Row],[Days_Since_Last_Purchase]],0)</f>
        <v>1.6103059581320451E-3</v>
      </c>
      <c r="K1568" s="3" t="str">
        <f t="shared" si="48"/>
        <v>Has Purchased</v>
      </c>
      <c r="L1568">
        <v>1</v>
      </c>
      <c r="M1568">
        <v>11.02</v>
      </c>
      <c r="N1568">
        <v>11.02</v>
      </c>
      <c r="O1568">
        <v>14.8</v>
      </c>
      <c r="P1568" t="s">
        <v>40</v>
      </c>
      <c r="Q1568" t="s">
        <v>54</v>
      </c>
      <c r="R1568" t="s">
        <v>48</v>
      </c>
      <c r="S1568">
        <v>40</v>
      </c>
      <c r="T1568" t="s">
        <v>34</v>
      </c>
      <c r="U1568" t="s">
        <v>90</v>
      </c>
      <c r="V1568" t="s">
        <v>67</v>
      </c>
      <c r="W1568" t="s">
        <v>57</v>
      </c>
      <c r="X1568">
        <v>0</v>
      </c>
      <c r="Y1568">
        <v>0</v>
      </c>
      <c r="Z1568">
        <v>0</v>
      </c>
      <c r="AA1568">
        <v>0</v>
      </c>
      <c r="AB1568">
        <v>1</v>
      </c>
      <c r="AC1568" s="2" t="s">
        <v>2542</v>
      </c>
      <c r="AD1568" s="2" t="str">
        <f t="shared" si="49"/>
        <v>Never Contacted</v>
      </c>
      <c r="AE1568">
        <v>8</v>
      </c>
      <c r="AF1568" t="s">
        <v>52</v>
      </c>
      <c r="AG1568" t="b">
        <v>1</v>
      </c>
      <c r="AH1568" t="b">
        <v>0</v>
      </c>
      <c r="AI1568" t="str">
        <f ca="1">IF(OR(Table1[[#This Row],[is_active]]="FALSE",Table1[[#This Row],[Days_Since_Last_Purchase]]&gt;90),"Churned","Active")</f>
        <v>Churned</v>
      </c>
    </row>
    <row r="1569" spans="1:35" x14ac:dyDescent="0.25">
      <c r="A1569" t="s">
        <v>1631</v>
      </c>
      <c r="B1569" s="1">
        <v>45127</v>
      </c>
      <c r="C1569" t="str">
        <f>TEXT(Table1[[#This Row],[signup_date]],"yyyy")</f>
        <v>2023</v>
      </c>
      <c r="D1569" t="str">
        <f>TEXT(Table1[[#This Row],[signup_date]],"mmm")</f>
        <v>Jul</v>
      </c>
      <c r="E1569" s="3">
        <v>45267</v>
      </c>
      <c r="F1569" s="3">
        <v>45489</v>
      </c>
      <c r="G1569" s="3" t="str">
        <f>TEXT(Table1[[#This Row],[last_purchase_date]],"yyyy")</f>
        <v>2024</v>
      </c>
      <c r="H1569" s="2">
        <f ca="1">IFERROR(TODAY()-Table1[[#This Row],[signup_date]]," - ")</f>
        <v>853</v>
      </c>
      <c r="I1569" s="2">
        <f ca="1">IFERROR(TODAY()-Table1[[#This Row],[last_purchase_date]]," - ")</f>
        <v>491</v>
      </c>
      <c r="J1569" s="2">
        <f ca="1">IFERROR(1/Table1[[#This Row],[Days_Since_Last_Purchase]],0)</f>
        <v>2.0366598778004071E-3</v>
      </c>
      <c r="K1569" s="3" t="str">
        <f t="shared" si="48"/>
        <v>Has Purchased</v>
      </c>
      <c r="L1569">
        <v>2</v>
      </c>
      <c r="M1569">
        <v>197.36</v>
      </c>
      <c r="N1569">
        <v>98.68</v>
      </c>
      <c r="O1569">
        <v>10.24</v>
      </c>
      <c r="P1569" t="s">
        <v>59</v>
      </c>
      <c r="Q1569" t="s">
        <v>60</v>
      </c>
      <c r="R1569" t="s">
        <v>42</v>
      </c>
      <c r="S1569">
        <v>22</v>
      </c>
      <c r="T1569" t="s">
        <v>70</v>
      </c>
      <c r="U1569" t="s">
        <v>82</v>
      </c>
      <c r="V1569" t="s">
        <v>56</v>
      </c>
      <c r="W1569" t="s">
        <v>100</v>
      </c>
      <c r="X1569">
        <v>0</v>
      </c>
      <c r="Y1569">
        <v>0</v>
      </c>
      <c r="Z1569">
        <v>0</v>
      </c>
      <c r="AA1569">
        <v>0</v>
      </c>
      <c r="AB1569">
        <v>0</v>
      </c>
      <c r="AC1569" s="3">
        <v>45139</v>
      </c>
      <c r="AD1569" s="2" t="str">
        <f t="shared" si="49"/>
        <v>Contacted</v>
      </c>
      <c r="AE1569">
        <v>2</v>
      </c>
      <c r="AF1569" t="s">
        <v>52</v>
      </c>
      <c r="AG1569" t="b">
        <v>0</v>
      </c>
      <c r="AH1569" t="b">
        <v>1</v>
      </c>
      <c r="AI1569" t="str">
        <f ca="1">IF(OR(Table1[[#This Row],[is_active]]="FALSE",Table1[[#This Row],[Days_Since_Last_Purchase]]&gt;90),"Churned","Active")</f>
        <v>Churned</v>
      </c>
    </row>
    <row r="1570" spans="1:35" x14ac:dyDescent="0.25">
      <c r="A1570" t="s">
        <v>1632</v>
      </c>
      <c r="B1570" s="1">
        <v>44148</v>
      </c>
      <c r="C1570" t="str">
        <f>TEXT(Table1[[#This Row],[signup_date]],"yyyy")</f>
        <v>2020</v>
      </c>
      <c r="D1570" t="str">
        <f>TEXT(Table1[[#This Row],[signup_date]],"mmm")</f>
        <v>Nov</v>
      </c>
      <c r="E1570" s="3">
        <v>44172</v>
      </c>
      <c r="F1570" s="3">
        <v>44773</v>
      </c>
      <c r="G1570" s="3" t="str">
        <f>TEXT(Table1[[#This Row],[last_purchase_date]],"yyyy")</f>
        <v>2022</v>
      </c>
      <c r="H1570" s="2">
        <f ca="1">IFERROR(TODAY()-Table1[[#This Row],[signup_date]]," - ")</f>
        <v>1832</v>
      </c>
      <c r="I1570" s="2">
        <f ca="1">IFERROR(TODAY()-Table1[[#This Row],[last_purchase_date]]," - ")</f>
        <v>1207</v>
      </c>
      <c r="J1570" s="2">
        <f ca="1">IFERROR(1/Table1[[#This Row],[Days_Since_Last_Purchase]],0)</f>
        <v>8.2850041425020708E-4</v>
      </c>
      <c r="K1570" s="3" t="str">
        <f t="shared" si="48"/>
        <v>Has Purchased</v>
      </c>
      <c r="L1570">
        <v>1</v>
      </c>
      <c r="M1570">
        <v>9.81</v>
      </c>
      <c r="N1570">
        <v>9.81</v>
      </c>
      <c r="O1570">
        <v>14.65</v>
      </c>
      <c r="P1570" t="s">
        <v>40</v>
      </c>
      <c r="Q1570" t="s">
        <v>41</v>
      </c>
      <c r="R1570" t="s">
        <v>48</v>
      </c>
      <c r="S1570">
        <v>18</v>
      </c>
      <c r="T1570" t="s">
        <v>49</v>
      </c>
      <c r="U1570" t="s">
        <v>55</v>
      </c>
      <c r="V1570" t="s">
        <v>63</v>
      </c>
      <c r="W1570" t="s">
        <v>85</v>
      </c>
      <c r="X1570">
        <v>0</v>
      </c>
      <c r="Y1570">
        <v>0</v>
      </c>
      <c r="Z1570">
        <v>0</v>
      </c>
      <c r="AA1570">
        <v>0</v>
      </c>
      <c r="AB1570">
        <v>0</v>
      </c>
      <c r="AC1570" s="3">
        <v>45230</v>
      </c>
      <c r="AD1570" s="2" t="str">
        <f t="shared" si="49"/>
        <v>Contacted</v>
      </c>
      <c r="AE1570">
        <v>0</v>
      </c>
      <c r="AF1570" t="s">
        <v>73</v>
      </c>
      <c r="AG1570" t="b">
        <v>1</v>
      </c>
      <c r="AH1570" t="b">
        <v>0</v>
      </c>
      <c r="AI1570" t="str">
        <f ca="1">IF(OR(Table1[[#This Row],[is_active]]="FALSE",Table1[[#This Row],[Days_Since_Last_Purchase]]&gt;90),"Churned","Active")</f>
        <v>Churned</v>
      </c>
    </row>
    <row r="1571" spans="1:35" x14ac:dyDescent="0.25">
      <c r="A1571" t="s">
        <v>1633</v>
      </c>
      <c r="B1571" s="1">
        <v>44416</v>
      </c>
      <c r="C1571" t="str">
        <f>TEXT(Table1[[#This Row],[signup_date]],"yyyy")</f>
        <v>2021</v>
      </c>
      <c r="D1571" t="str">
        <f>TEXT(Table1[[#This Row],[signup_date]],"mmm")</f>
        <v>Aug</v>
      </c>
      <c r="E1571" s="3">
        <v>45526</v>
      </c>
      <c r="F1571" s="3">
        <v>45820</v>
      </c>
      <c r="G1571" s="3" t="str">
        <f>TEXT(Table1[[#This Row],[last_purchase_date]],"yyyy")</f>
        <v>2025</v>
      </c>
      <c r="H1571" s="2">
        <f ca="1">IFERROR(TODAY()-Table1[[#This Row],[signup_date]]," - ")</f>
        <v>1564</v>
      </c>
      <c r="I1571" s="2">
        <f ca="1">IFERROR(TODAY()-Table1[[#This Row],[last_purchase_date]]," - ")</f>
        <v>160</v>
      </c>
      <c r="J1571" s="2">
        <f ca="1">IFERROR(1/Table1[[#This Row],[Days_Since_Last_Purchase]],0)</f>
        <v>6.2500000000000003E-3</v>
      </c>
      <c r="K1571" s="3" t="str">
        <f t="shared" si="48"/>
        <v>Has Purchased</v>
      </c>
      <c r="L1571">
        <v>2</v>
      </c>
      <c r="M1571">
        <v>125.19</v>
      </c>
      <c r="N1571">
        <v>62.6</v>
      </c>
      <c r="O1571">
        <v>40.950000000000003</v>
      </c>
      <c r="P1571" t="s">
        <v>65</v>
      </c>
      <c r="Q1571" t="s">
        <v>88</v>
      </c>
      <c r="R1571" t="s">
        <v>33</v>
      </c>
      <c r="S1571">
        <v>30</v>
      </c>
      <c r="T1571" t="s">
        <v>70</v>
      </c>
      <c r="U1571" t="s">
        <v>50</v>
      </c>
      <c r="V1571" t="s">
        <v>35</v>
      </c>
      <c r="W1571" t="s">
        <v>57</v>
      </c>
      <c r="X1571">
        <v>0</v>
      </c>
      <c r="Y1571">
        <v>1</v>
      </c>
      <c r="Z1571">
        <v>0</v>
      </c>
      <c r="AA1571">
        <v>0</v>
      </c>
      <c r="AB1571">
        <v>0</v>
      </c>
      <c r="AC1571" s="2" t="s">
        <v>2542</v>
      </c>
      <c r="AD1571" s="2" t="str">
        <f t="shared" si="49"/>
        <v>Never Contacted</v>
      </c>
      <c r="AE1571">
        <v>9</v>
      </c>
      <c r="AF1571" t="s">
        <v>52</v>
      </c>
      <c r="AG1571" t="b">
        <v>0</v>
      </c>
      <c r="AH1571" t="b">
        <v>0</v>
      </c>
      <c r="AI1571" t="str">
        <f ca="1">IF(OR(Table1[[#This Row],[is_active]]="FALSE",Table1[[#This Row],[Days_Since_Last_Purchase]]&gt;90),"Churned","Active")</f>
        <v>Churned</v>
      </c>
    </row>
    <row r="1572" spans="1:35" x14ac:dyDescent="0.25">
      <c r="A1572" t="s">
        <v>1634</v>
      </c>
      <c r="B1572" s="1">
        <v>44355</v>
      </c>
      <c r="C1572" t="str">
        <f>TEXT(Table1[[#This Row],[signup_date]],"yyyy")</f>
        <v>2021</v>
      </c>
      <c r="D1572" t="str">
        <f>TEXT(Table1[[#This Row],[signup_date]],"mmm")</f>
        <v>Jun</v>
      </c>
      <c r="E1572" s="3">
        <v>44361</v>
      </c>
      <c r="F1572" s="3">
        <v>45632</v>
      </c>
      <c r="G1572" s="3" t="str">
        <f>TEXT(Table1[[#This Row],[last_purchase_date]],"yyyy")</f>
        <v>2024</v>
      </c>
      <c r="H1572" s="2">
        <f ca="1">IFERROR(TODAY()-Table1[[#This Row],[signup_date]]," - ")</f>
        <v>1625</v>
      </c>
      <c r="I1572" s="2">
        <f ca="1">IFERROR(TODAY()-Table1[[#This Row],[last_purchase_date]]," - ")</f>
        <v>348</v>
      </c>
      <c r="J1572" s="2">
        <f ca="1">IFERROR(1/Table1[[#This Row],[Days_Since_Last_Purchase]],0)</f>
        <v>2.8735632183908046E-3</v>
      </c>
      <c r="K1572" s="3" t="str">
        <f t="shared" si="48"/>
        <v>Has Purchased</v>
      </c>
      <c r="L1572">
        <v>5</v>
      </c>
      <c r="M1572">
        <v>334.83</v>
      </c>
      <c r="N1572">
        <v>66.97</v>
      </c>
      <c r="O1572">
        <v>63.16</v>
      </c>
      <c r="P1572" t="s">
        <v>47</v>
      </c>
      <c r="Q1572" t="s">
        <v>32</v>
      </c>
      <c r="R1572" t="s">
        <v>33</v>
      </c>
      <c r="S1572">
        <v>16</v>
      </c>
      <c r="T1572" t="s">
        <v>49</v>
      </c>
      <c r="U1572" t="s">
        <v>66</v>
      </c>
      <c r="V1572" t="s">
        <v>56</v>
      </c>
      <c r="W1572" t="s">
        <v>35</v>
      </c>
      <c r="X1572">
        <v>1</v>
      </c>
      <c r="Y1572">
        <v>0</v>
      </c>
      <c r="Z1572">
        <v>0</v>
      </c>
      <c r="AA1572">
        <v>0</v>
      </c>
      <c r="AB1572">
        <v>2</v>
      </c>
      <c r="AC1572" s="3">
        <v>45432</v>
      </c>
      <c r="AD1572" s="2" t="str">
        <f t="shared" si="49"/>
        <v>Contacted</v>
      </c>
      <c r="AE1572">
        <v>9</v>
      </c>
      <c r="AF1572" t="s">
        <v>52</v>
      </c>
      <c r="AG1572" t="b">
        <v>1</v>
      </c>
      <c r="AH1572" t="b">
        <v>0</v>
      </c>
      <c r="AI1572" t="str">
        <f ca="1">IF(OR(Table1[[#This Row],[is_active]]="FALSE",Table1[[#This Row],[Days_Since_Last_Purchase]]&gt;90),"Churned","Active")</f>
        <v>Churned</v>
      </c>
    </row>
    <row r="1573" spans="1:35" x14ac:dyDescent="0.25">
      <c r="A1573" t="s">
        <v>1635</v>
      </c>
      <c r="B1573" s="1">
        <v>45201</v>
      </c>
      <c r="C1573" t="str">
        <f>TEXT(Table1[[#This Row],[signup_date]],"yyyy")</f>
        <v>2023</v>
      </c>
      <c r="D1573" t="str">
        <f>TEXT(Table1[[#This Row],[signup_date]],"mmm")</f>
        <v>Oct</v>
      </c>
      <c r="E1573" s="3">
        <v>45530</v>
      </c>
      <c r="F1573" s="3">
        <v>45586</v>
      </c>
      <c r="G1573" s="3" t="str">
        <f>TEXT(Table1[[#This Row],[last_purchase_date]],"yyyy")</f>
        <v>2024</v>
      </c>
      <c r="H1573" s="2">
        <f ca="1">IFERROR(TODAY()-Table1[[#This Row],[signup_date]]," - ")</f>
        <v>779</v>
      </c>
      <c r="I1573" s="2">
        <f ca="1">IFERROR(TODAY()-Table1[[#This Row],[last_purchase_date]]," - ")</f>
        <v>394</v>
      </c>
      <c r="J1573" s="2">
        <f ca="1">IFERROR(1/Table1[[#This Row],[Days_Since_Last_Purchase]],0)</f>
        <v>2.5380710659898475E-3</v>
      </c>
      <c r="K1573" s="3" t="str">
        <f t="shared" si="48"/>
        <v>Has Purchased</v>
      </c>
      <c r="L1573">
        <v>4</v>
      </c>
      <c r="M1573">
        <v>216.86</v>
      </c>
      <c r="N1573">
        <v>54.22</v>
      </c>
      <c r="O1573">
        <v>65.77</v>
      </c>
      <c r="P1573" t="s">
        <v>87</v>
      </c>
      <c r="Q1573" t="s">
        <v>32</v>
      </c>
      <c r="R1573" t="s">
        <v>42</v>
      </c>
      <c r="S1573">
        <v>51</v>
      </c>
      <c r="T1573" t="s">
        <v>34</v>
      </c>
      <c r="U1573" t="s">
        <v>66</v>
      </c>
      <c r="V1573" t="s">
        <v>67</v>
      </c>
      <c r="W1573" t="s">
        <v>57</v>
      </c>
      <c r="X1573">
        <v>0</v>
      </c>
      <c r="Y1573">
        <v>0</v>
      </c>
      <c r="Z1573">
        <v>0</v>
      </c>
      <c r="AA1573">
        <v>0</v>
      </c>
      <c r="AB1573">
        <v>4</v>
      </c>
      <c r="AC1573" s="2" t="s">
        <v>2542</v>
      </c>
      <c r="AD1573" s="2" t="str">
        <f t="shared" si="49"/>
        <v>Never Contacted</v>
      </c>
      <c r="AE1573">
        <v>0</v>
      </c>
      <c r="AF1573" t="s">
        <v>38</v>
      </c>
      <c r="AG1573" t="b">
        <v>0</v>
      </c>
      <c r="AH1573" t="b">
        <v>0</v>
      </c>
      <c r="AI1573" t="str">
        <f ca="1">IF(OR(Table1[[#This Row],[is_active]]="FALSE",Table1[[#This Row],[Days_Since_Last_Purchase]]&gt;90),"Churned","Active")</f>
        <v>Churned</v>
      </c>
    </row>
    <row r="1574" spans="1:35" x14ac:dyDescent="0.25">
      <c r="A1574" t="s">
        <v>1636</v>
      </c>
      <c r="B1574" s="1">
        <v>44121</v>
      </c>
      <c r="C1574" t="str">
        <f>TEXT(Table1[[#This Row],[signup_date]],"yyyy")</f>
        <v>2020</v>
      </c>
      <c r="D1574" t="str">
        <f>TEXT(Table1[[#This Row],[signup_date]],"mmm")</f>
        <v>Oct</v>
      </c>
      <c r="E1574" s="3">
        <v>45387</v>
      </c>
      <c r="F1574" s="3">
        <v>45902</v>
      </c>
      <c r="G1574" s="3" t="str">
        <f>TEXT(Table1[[#This Row],[last_purchase_date]],"yyyy")</f>
        <v>2025</v>
      </c>
      <c r="H1574" s="2">
        <f ca="1">IFERROR(TODAY()-Table1[[#This Row],[signup_date]]," - ")</f>
        <v>1859</v>
      </c>
      <c r="I1574" s="2">
        <f ca="1">IFERROR(TODAY()-Table1[[#This Row],[last_purchase_date]]," - ")</f>
        <v>78</v>
      </c>
      <c r="J1574" s="2">
        <f ca="1">IFERROR(1/Table1[[#This Row],[Days_Since_Last_Purchase]],0)</f>
        <v>1.282051282051282E-2</v>
      </c>
      <c r="K1574" s="3" t="str">
        <f t="shared" si="48"/>
        <v>Has Purchased</v>
      </c>
      <c r="L1574">
        <v>1</v>
      </c>
      <c r="M1574">
        <v>117.66</v>
      </c>
      <c r="N1574">
        <v>117.66</v>
      </c>
      <c r="O1574">
        <v>113.84</v>
      </c>
      <c r="P1574" t="s">
        <v>87</v>
      </c>
      <c r="Q1574" t="s">
        <v>76</v>
      </c>
      <c r="R1574" t="s">
        <v>48</v>
      </c>
      <c r="S1574">
        <v>43</v>
      </c>
      <c r="T1574" t="s">
        <v>34</v>
      </c>
      <c r="U1574" t="s">
        <v>55</v>
      </c>
      <c r="V1574" t="s">
        <v>44</v>
      </c>
      <c r="W1574" t="s">
        <v>36</v>
      </c>
      <c r="X1574">
        <v>0</v>
      </c>
      <c r="Y1574">
        <v>0</v>
      </c>
      <c r="Z1574">
        <v>0</v>
      </c>
      <c r="AA1574">
        <v>0</v>
      </c>
      <c r="AB1574">
        <v>0</v>
      </c>
      <c r="AC1574" s="3">
        <v>45757</v>
      </c>
      <c r="AD1574" s="2" t="str">
        <f t="shared" si="49"/>
        <v>Contacted</v>
      </c>
      <c r="AE1574">
        <v>0</v>
      </c>
      <c r="AF1574" t="s">
        <v>73</v>
      </c>
      <c r="AG1574" t="b">
        <v>0</v>
      </c>
      <c r="AH1574" t="b">
        <v>0</v>
      </c>
      <c r="AI1574" t="str">
        <f ca="1">IF(OR(Table1[[#This Row],[is_active]]="FALSE",Table1[[#This Row],[Days_Since_Last_Purchase]]&gt;90),"Churned","Active")</f>
        <v>Active</v>
      </c>
    </row>
    <row r="1575" spans="1:35" x14ac:dyDescent="0.25">
      <c r="A1575" t="s">
        <v>1637</v>
      </c>
      <c r="B1575" s="1">
        <v>44655</v>
      </c>
      <c r="C1575" t="str">
        <f>TEXT(Table1[[#This Row],[signup_date]],"yyyy")</f>
        <v>2022</v>
      </c>
      <c r="D1575" t="str">
        <f>TEXT(Table1[[#This Row],[signup_date]],"mmm")</f>
        <v>Apr</v>
      </c>
      <c r="E1575" s="3">
        <v>45103</v>
      </c>
      <c r="F1575" s="3">
        <v>45450</v>
      </c>
      <c r="G1575" s="3" t="str">
        <f>TEXT(Table1[[#This Row],[last_purchase_date]],"yyyy")</f>
        <v>2024</v>
      </c>
      <c r="H1575" s="2">
        <f ca="1">IFERROR(TODAY()-Table1[[#This Row],[signup_date]]," - ")</f>
        <v>1325</v>
      </c>
      <c r="I1575" s="2">
        <f ca="1">IFERROR(TODAY()-Table1[[#This Row],[last_purchase_date]]," - ")</f>
        <v>530</v>
      </c>
      <c r="J1575" s="2">
        <f ca="1">IFERROR(1/Table1[[#This Row],[Days_Since_Last_Purchase]],0)</f>
        <v>1.8867924528301887E-3</v>
      </c>
      <c r="K1575" s="3" t="str">
        <f t="shared" si="48"/>
        <v>Has Purchased</v>
      </c>
      <c r="L1575">
        <v>2</v>
      </c>
      <c r="M1575">
        <v>12.65</v>
      </c>
      <c r="N1575">
        <v>6.33</v>
      </c>
      <c r="O1575">
        <v>6.81</v>
      </c>
      <c r="P1575" t="s">
        <v>59</v>
      </c>
      <c r="Q1575" t="s">
        <v>88</v>
      </c>
      <c r="R1575" t="s">
        <v>48</v>
      </c>
      <c r="S1575">
        <v>30</v>
      </c>
      <c r="T1575" t="s">
        <v>70</v>
      </c>
      <c r="U1575" t="s">
        <v>66</v>
      </c>
      <c r="V1575" t="s">
        <v>63</v>
      </c>
      <c r="W1575" t="s">
        <v>51</v>
      </c>
      <c r="X1575">
        <v>2</v>
      </c>
      <c r="Y1575">
        <v>0</v>
      </c>
      <c r="Z1575">
        <v>0</v>
      </c>
      <c r="AA1575">
        <v>0</v>
      </c>
      <c r="AB1575">
        <v>1</v>
      </c>
      <c r="AC1575" s="2" t="s">
        <v>2542</v>
      </c>
      <c r="AD1575" s="2" t="str">
        <f t="shared" si="49"/>
        <v>Never Contacted</v>
      </c>
      <c r="AE1575">
        <v>0</v>
      </c>
      <c r="AF1575" t="s">
        <v>38</v>
      </c>
      <c r="AG1575" t="b">
        <v>0</v>
      </c>
      <c r="AH1575" t="b">
        <v>1</v>
      </c>
      <c r="AI1575" t="str">
        <f ca="1">IF(OR(Table1[[#This Row],[is_active]]="FALSE",Table1[[#This Row],[Days_Since_Last_Purchase]]&gt;90),"Churned","Active")</f>
        <v>Churned</v>
      </c>
    </row>
    <row r="1576" spans="1:35" x14ac:dyDescent="0.25">
      <c r="A1576" t="s">
        <v>1638</v>
      </c>
      <c r="B1576" s="1">
        <v>45573</v>
      </c>
      <c r="C1576" t="str">
        <f>TEXT(Table1[[#This Row],[signup_date]],"yyyy")</f>
        <v>2024</v>
      </c>
      <c r="D1576" t="str">
        <f>TEXT(Table1[[#This Row],[signup_date]],"mmm")</f>
        <v>Oct</v>
      </c>
      <c r="E1576" s="3">
        <v>45836</v>
      </c>
      <c r="F1576" s="3">
        <v>45858</v>
      </c>
      <c r="G1576" s="3" t="str">
        <f>TEXT(Table1[[#This Row],[last_purchase_date]],"yyyy")</f>
        <v>2025</v>
      </c>
      <c r="H1576" s="2">
        <f ca="1">IFERROR(TODAY()-Table1[[#This Row],[signup_date]]," - ")</f>
        <v>407</v>
      </c>
      <c r="I1576" s="2">
        <f ca="1">IFERROR(TODAY()-Table1[[#This Row],[last_purchase_date]]," - ")</f>
        <v>122</v>
      </c>
      <c r="J1576" s="2">
        <f ca="1">IFERROR(1/Table1[[#This Row],[Days_Since_Last_Purchase]],0)</f>
        <v>8.1967213114754103E-3</v>
      </c>
      <c r="K1576" s="3" t="str">
        <f t="shared" si="48"/>
        <v>Has Purchased</v>
      </c>
      <c r="L1576">
        <v>6</v>
      </c>
      <c r="M1576">
        <v>413.68</v>
      </c>
      <c r="N1576">
        <v>68.95</v>
      </c>
      <c r="O1576">
        <v>15.63</v>
      </c>
      <c r="P1576" t="s">
        <v>59</v>
      </c>
      <c r="Q1576" t="s">
        <v>104</v>
      </c>
      <c r="R1576" t="s">
        <v>48</v>
      </c>
      <c r="S1576">
        <v>49</v>
      </c>
      <c r="T1576" t="s">
        <v>34</v>
      </c>
      <c r="U1576" t="s">
        <v>35</v>
      </c>
      <c r="V1576" t="s">
        <v>56</v>
      </c>
      <c r="W1576" t="s">
        <v>45</v>
      </c>
      <c r="X1576">
        <v>0</v>
      </c>
      <c r="Y1576">
        <v>0</v>
      </c>
      <c r="Z1576">
        <v>0</v>
      </c>
      <c r="AA1576">
        <v>0</v>
      </c>
      <c r="AB1576">
        <v>1</v>
      </c>
      <c r="AC1576" s="2" t="s">
        <v>2542</v>
      </c>
      <c r="AD1576" s="2" t="str">
        <f t="shared" si="49"/>
        <v>Never Contacted</v>
      </c>
      <c r="AE1576">
        <v>4</v>
      </c>
      <c r="AF1576" t="s">
        <v>52</v>
      </c>
      <c r="AG1576" t="b">
        <v>1</v>
      </c>
      <c r="AH1576" t="b">
        <v>0</v>
      </c>
      <c r="AI1576" t="str">
        <f ca="1">IF(OR(Table1[[#This Row],[is_active]]="FALSE",Table1[[#This Row],[Days_Since_Last_Purchase]]&gt;90),"Churned","Active")</f>
        <v>Churned</v>
      </c>
    </row>
    <row r="1577" spans="1:35" x14ac:dyDescent="0.25">
      <c r="A1577" t="s">
        <v>1639</v>
      </c>
      <c r="B1577" s="1">
        <v>45182</v>
      </c>
      <c r="C1577" t="str">
        <f>TEXT(Table1[[#This Row],[signup_date]],"yyyy")</f>
        <v>2023</v>
      </c>
      <c r="D1577" t="str">
        <f>TEXT(Table1[[#This Row],[signup_date]],"mmm")</f>
        <v>Sep</v>
      </c>
      <c r="E1577" s="3">
        <v>45256</v>
      </c>
      <c r="F1577" s="3">
        <v>45476</v>
      </c>
      <c r="G1577" s="3" t="str">
        <f>TEXT(Table1[[#This Row],[last_purchase_date]],"yyyy")</f>
        <v>2024</v>
      </c>
      <c r="H1577" s="2">
        <f ca="1">IFERROR(TODAY()-Table1[[#This Row],[signup_date]]," - ")</f>
        <v>798</v>
      </c>
      <c r="I1577" s="2">
        <f ca="1">IFERROR(TODAY()-Table1[[#This Row],[last_purchase_date]]," - ")</f>
        <v>504</v>
      </c>
      <c r="J1577" s="2">
        <f ca="1">IFERROR(1/Table1[[#This Row],[Days_Since_Last_Purchase]],0)</f>
        <v>1.984126984126984E-3</v>
      </c>
      <c r="K1577" s="3" t="str">
        <f t="shared" si="48"/>
        <v>Has Purchased</v>
      </c>
      <c r="L1577">
        <v>2</v>
      </c>
      <c r="M1577">
        <v>194.23</v>
      </c>
      <c r="N1577">
        <v>97.12</v>
      </c>
      <c r="O1577">
        <v>105.93</v>
      </c>
      <c r="P1577" t="s">
        <v>40</v>
      </c>
      <c r="Q1577" t="s">
        <v>69</v>
      </c>
      <c r="R1577" t="s">
        <v>33</v>
      </c>
      <c r="S1577">
        <v>49</v>
      </c>
      <c r="T1577" t="s">
        <v>34</v>
      </c>
      <c r="U1577" t="s">
        <v>43</v>
      </c>
      <c r="V1577" t="s">
        <v>35</v>
      </c>
      <c r="W1577" t="s">
        <v>85</v>
      </c>
      <c r="X1577">
        <v>0</v>
      </c>
      <c r="Y1577">
        <v>0</v>
      </c>
      <c r="Z1577">
        <v>0</v>
      </c>
      <c r="AA1577">
        <v>0</v>
      </c>
      <c r="AB1577">
        <v>0</v>
      </c>
      <c r="AC1577" s="2" t="s">
        <v>2542</v>
      </c>
      <c r="AD1577" s="2" t="str">
        <f t="shared" si="49"/>
        <v>Never Contacted</v>
      </c>
      <c r="AE1577">
        <v>0</v>
      </c>
      <c r="AF1577" t="s">
        <v>52</v>
      </c>
      <c r="AG1577" t="b">
        <v>1</v>
      </c>
      <c r="AH1577" t="b">
        <v>0</v>
      </c>
      <c r="AI1577" t="str">
        <f ca="1">IF(OR(Table1[[#This Row],[is_active]]="FALSE",Table1[[#This Row],[Days_Since_Last_Purchase]]&gt;90),"Churned","Active")</f>
        <v>Churned</v>
      </c>
    </row>
    <row r="1578" spans="1:35" x14ac:dyDescent="0.25">
      <c r="A1578" t="s">
        <v>1640</v>
      </c>
      <c r="B1578" s="1">
        <v>45455</v>
      </c>
      <c r="C1578" t="str">
        <f>TEXT(Table1[[#This Row],[signup_date]],"yyyy")</f>
        <v>2024</v>
      </c>
      <c r="D1578" t="str">
        <f>TEXT(Table1[[#This Row],[signup_date]],"mmm")</f>
        <v>Jun</v>
      </c>
      <c r="E1578" s="3">
        <v>45535</v>
      </c>
      <c r="F1578" s="3">
        <v>45567</v>
      </c>
      <c r="G1578" s="3" t="str">
        <f>TEXT(Table1[[#This Row],[last_purchase_date]],"yyyy")</f>
        <v>2024</v>
      </c>
      <c r="H1578" s="2">
        <f ca="1">IFERROR(TODAY()-Table1[[#This Row],[signup_date]]," - ")</f>
        <v>525</v>
      </c>
      <c r="I1578" s="2">
        <f ca="1">IFERROR(TODAY()-Table1[[#This Row],[last_purchase_date]]," - ")</f>
        <v>413</v>
      </c>
      <c r="J1578" s="2">
        <f ca="1">IFERROR(1/Table1[[#This Row],[Days_Since_Last_Purchase]],0)</f>
        <v>2.4213075060532689E-3</v>
      </c>
      <c r="K1578" s="3" t="str">
        <f t="shared" si="48"/>
        <v>Has Purchased</v>
      </c>
      <c r="L1578">
        <v>2</v>
      </c>
      <c r="M1578">
        <v>1.92</v>
      </c>
      <c r="N1578">
        <v>0.96</v>
      </c>
      <c r="O1578">
        <v>0.5</v>
      </c>
      <c r="P1578" t="s">
        <v>87</v>
      </c>
      <c r="Q1578" t="s">
        <v>41</v>
      </c>
      <c r="R1578" t="s">
        <v>33</v>
      </c>
      <c r="S1578">
        <v>30</v>
      </c>
      <c r="T1578" t="s">
        <v>70</v>
      </c>
      <c r="U1578" t="s">
        <v>66</v>
      </c>
      <c r="V1578" t="s">
        <v>63</v>
      </c>
      <c r="W1578" t="s">
        <v>51</v>
      </c>
      <c r="X1578">
        <v>0</v>
      </c>
      <c r="Y1578">
        <v>0</v>
      </c>
      <c r="Z1578">
        <v>0</v>
      </c>
      <c r="AA1578">
        <v>0</v>
      </c>
      <c r="AB1578">
        <v>0</v>
      </c>
      <c r="AC1578" s="2" t="s">
        <v>2542</v>
      </c>
      <c r="AD1578" s="2" t="str">
        <f t="shared" si="49"/>
        <v>Never Contacted</v>
      </c>
      <c r="AE1578">
        <v>0</v>
      </c>
      <c r="AF1578" t="s">
        <v>73</v>
      </c>
      <c r="AG1578" t="b">
        <v>1</v>
      </c>
      <c r="AH1578" t="b">
        <v>1</v>
      </c>
      <c r="AI1578" t="str">
        <f ca="1">IF(OR(Table1[[#This Row],[is_active]]="FALSE",Table1[[#This Row],[Days_Since_Last_Purchase]]&gt;90),"Churned","Active")</f>
        <v>Churned</v>
      </c>
    </row>
    <row r="1579" spans="1:35" x14ac:dyDescent="0.25">
      <c r="A1579" t="s">
        <v>1641</v>
      </c>
      <c r="B1579" s="1">
        <v>45106</v>
      </c>
      <c r="C1579" t="str">
        <f>TEXT(Table1[[#This Row],[signup_date]],"yyyy")</f>
        <v>2023</v>
      </c>
      <c r="D1579" t="str">
        <f>TEXT(Table1[[#This Row],[signup_date]],"mmm")</f>
        <v>Jun</v>
      </c>
      <c r="E1579" s="3">
        <v>45787</v>
      </c>
      <c r="F1579" s="3">
        <v>45927</v>
      </c>
      <c r="G1579" s="3" t="str">
        <f>TEXT(Table1[[#This Row],[last_purchase_date]],"yyyy")</f>
        <v>2025</v>
      </c>
      <c r="H1579" s="2">
        <f ca="1">IFERROR(TODAY()-Table1[[#This Row],[signup_date]]," - ")</f>
        <v>874</v>
      </c>
      <c r="I1579" s="2">
        <f ca="1">IFERROR(TODAY()-Table1[[#This Row],[last_purchase_date]]," - ")</f>
        <v>53</v>
      </c>
      <c r="J1579" s="2">
        <f ca="1">IFERROR(1/Table1[[#This Row],[Days_Since_Last_Purchase]],0)</f>
        <v>1.8867924528301886E-2</v>
      </c>
      <c r="K1579" s="3" t="str">
        <f t="shared" si="48"/>
        <v>Has Purchased</v>
      </c>
      <c r="L1579">
        <v>3</v>
      </c>
      <c r="M1579">
        <v>201.45</v>
      </c>
      <c r="N1579">
        <v>67.150000000000006</v>
      </c>
      <c r="O1579">
        <v>114.33</v>
      </c>
      <c r="P1579" t="s">
        <v>87</v>
      </c>
      <c r="Q1579" t="s">
        <v>69</v>
      </c>
      <c r="R1579" t="s">
        <v>33</v>
      </c>
      <c r="S1579">
        <v>36</v>
      </c>
      <c r="T1579" t="s">
        <v>34</v>
      </c>
      <c r="U1579" t="s">
        <v>35</v>
      </c>
      <c r="V1579" t="s">
        <v>35</v>
      </c>
      <c r="W1579" t="s">
        <v>57</v>
      </c>
      <c r="X1579">
        <v>0</v>
      </c>
      <c r="Y1579">
        <v>0</v>
      </c>
      <c r="Z1579">
        <v>0</v>
      </c>
      <c r="AA1579">
        <v>0</v>
      </c>
      <c r="AB1579">
        <v>0</v>
      </c>
      <c r="AC1579" s="2" t="s">
        <v>2542</v>
      </c>
      <c r="AD1579" s="2" t="str">
        <f t="shared" si="49"/>
        <v>Never Contacted</v>
      </c>
      <c r="AE1579">
        <v>5</v>
      </c>
      <c r="AF1579" t="s">
        <v>38</v>
      </c>
      <c r="AG1579" t="b">
        <v>1</v>
      </c>
      <c r="AH1579" t="b">
        <v>1</v>
      </c>
      <c r="AI1579" t="str">
        <f ca="1">IF(OR(Table1[[#This Row],[is_active]]="FALSE",Table1[[#This Row],[Days_Since_Last_Purchase]]&gt;90),"Churned","Active")</f>
        <v>Active</v>
      </c>
    </row>
    <row r="1580" spans="1:35" x14ac:dyDescent="0.25">
      <c r="A1580" t="s">
        <v>1642</v>
      </c>
      <c r="B1580" s="1">
        <v>45257</v>
      </c>
      <c r="C1580" t="str">
        <f>TEXT(Table1[[#This Row],[signup_date]],"yyyy")</f>
        <v>2023</v>
      </c>
      <c r="D1580" t="str">
        <f>TEXT(Table1[[#This Row],[signup_date]],"mmm")</f>
        <v>Nov</v>
      </c>
      <c r="E1580" s="3">
        <v>45699</v>
      </c>
      <c r="F1580" s="3">
        <v>45926</v>
      </c>
      <c r="G1580" s="3" t="str">
        <f>TEXT(Table1[[#This Row],[last_purchase_date]],"yyyy")</f>
        <v>2025</v>
      </c>
      <c r="H1580" s="2">
        <f ca="1">IFERROR(TODAY()-Table1[[#This Row],[signup_date]]," - ")</f>
        <v>723</v>
      </c>
      <c r="I1580" s="2">
        <f ca="1">IFERROR(TODAY()-Table1[[#This Row],[last_purchase_date]]," - ")</f>
        <v>54</v>
      </c>
      <c r="J1580" s="2">
        <f ca="1">IFERROR(1/Table1[[#This Row],[Days_Since_Last_Purchase]],0)</f>
        <v>1.8518518518518517E-2</v>
      </c>
      <c r="K1580" s="3" t="str">
        <f t="shared" si="48"/>
        <v>Has Purchased</v>
      </c>
      <c r="L1580">
        <v>2</v>
      </c>
      <c r="M1580">
        <v>95.51</v>
      </c>
      <c r="N1580">
        <v>47.76</v>
      </c>
      <c r="O1580">
        <v>0</v>
      </c>
      <c r="P1580" t="s">
        <v>59</v>
      </c>
      <c r="Q1580" t="s">
        <v>88</v>
      </c>
      <c r="R1580" t="s">
        <v>33</v>
      </c>
      <c r="S1580">
        <v>39</v>
      </c>
      <c r="T1580" t="s">
        <v>34</v>
      </c>
      <c r="U1580" t="s">
        <v>66</v>
      </c>
      <c r="V1580" t="s">
        <v>35</v>
      </c>
      <c r="W1580" t="s">
        <v>72</v>
      </c>
      <c r="X1580">
        <v>0</v>
      </c>
      <c r="Y1580">
        <v>0</v>
      </c>
      <c r="Z1580">
        <v>0</v>
      </c>
      <c r="AA1580">
        <v>1</v>
      </c>
      <c r="AB1580">
        <v>0</v>
      </c>
      <c r="AC1580" s="2" t="s">
        <v>2542</v>
      </c>
      <c r="AD1580" s="2" t="str">
        <f t="shared" si="49"/>
        <v>Never Contacted</v>
      </c>
      <c r="AE1580">
        <v>9</v>
      </c>
      <c r="AF1580" t="s">
        <v>52</v>
      </c>
      <c r="AG1580" t="b">
        <v>0</v>
      </c>
      <c r="AH1580" t="b">
        <v>0</v>
      </c>
      <c r="AI1580" t="str">
        <f ca="1">IF(OR(Table1[[#This Row],[is_active]]="FALSE",Table1[[#This Row],[Days_Since_Last_Purchase]]&gt;90),"Churned","Active")</f>
        <v>Active</v>
      </c>
    </row>
    <row r="1581" spans="1:35" x14ac:dyDescent="0.25">
      <c r="A1581" t="s">
        <v>1643</v>
      </c>
      <c r="B1581" s="1">
        <v>44777</v>
      </c>
      <c r="C1581" t="str">
        <f>TEXT(Table1[[#This Row],[signup_date]],"yyyy")</f>
        <v>2022</v>
      </c>
      <c r="D1581" t="str">
        <f>TEXT(Table1[[#This Row],[signup_date]],"mmm")</f>
        <v>Aug</v>
      </c>
      <c r="E1581" s="3">
        <v>45674</v>
      </c>
      <c r="F1581" s="3">
        <v>45691</v>
      </c>
      <c r="G1581" s="3" t="str">
        <f>TEXT(Table1[[#This Row],[last_purchase_date]],"yyyy")</f>
        <v>2025</v>
      </c>
      <c r="H1581" s="2">
        <f ca="1">IFERROR(TODAY()-Table1[[#This Row],[signup_date]]," - ")</f>
        <v>1203</v>
      </c>
      <c r="I1581" s="2">
        <f ca="1">IFERROR(TODAY()-Table1[[#This Row],[last_purchase_date]]," - ")</f>
        <v>289</v>
      </c>
      <c r="J1581" s="2">
        <f ca="1">IFERROR(1/Table1[[#This Row],[Days_Since_Last_Purchase]],0)</f>
        <v>3.4602076124567475E-3</v>
      </c>
      <c r="K1581" s="3" t="str">
        <f t="shared" si="48"/>
        <v>Has Purchased</v>
      </c>
      <c r="L1581">
        <v>3</v>
      </c>
      <c r="M1581">
        <v>85.11</v>
      </c>
      <c r="N1581">
        <v>28.37</v>
      </c>
      <c r="O1581">
        <v>34.58</v>
      </c>
      <c r="P1581" t="s">
        <v>47</v>
      </c>
      <c r="Q1581" t="s">
        <v>41</v>
      </c>
      <c r="R1581" t="s">
        <v>48</v>
      </c>
      <c r="S1581">
        <v>32</v>
      </c>
      <c r="T1581" t="s">
        <v>34</v>
      </c>
      <c r="U1581" t="s">
        <v>66</v>
      </c>
      <c r="V1581" t="s">
        <v>63</v>
      </c>
      <c r="W1581" t="s">
        <v>36</v>
      </c>
      <c r="X1581">
        <v>1</v>
      </c>
      <c r="Y1581">
        <v>1</v>
      </c>
      <c r="Z1581">
        <v>1</v>
      </c>
      <c r="AA1581">
        <v>0</v>
      </c>
      <c r="AB1581">
        <v>2</v>
      </c>
      <c r="AC1581" s="3">
        <v>45538</v>
      </c>
      <c r="AD1581" s="2" t="str">
        <f t="shared" si="49"/>
        <v>Contacted</v>
      </c>
      <c r="AE1581">
        <v>0</v>
      </c>
      <c r="AF1581" t="s">
        <v>38</v>
      </c>
      <c r="AG1581" t="b">
        <v>1</v>
      </c>
      <c r="AH1581" t="b">
        <v>0</v>
      </c>
      <c r="AI1581" t="str">
        <f ca="1">IF(OR(Table1[[#This Row],[is_active]]="FALSE",Table1[[#This Row],[Days_Since_Last_Purchase]]&gt;90),"Churned","Active")</f>
        <v>Churned</v>
      </c>
    </row>
    <row r="1582" spans="1:35" x14ac:dyDescent="0.25">
      <c r="A1582" t="s">
        <v>1644</v>
      </c>
      <c r="B1582" s="1">
        <v>44653</v>
      </c>
      <c r="C1582" t="str">
        <f>TEXT(Table1[[#This Row],[signup_date]],"yyyy")</f>
        <v>2022</v>
      </c>
      <c r="D1582" t="str">
        <f>TEXT(Table1[[#This Row],[signup_date]],"mmm")</f>
        <v>Apr</v>
      </c>
      <c r="E1582" s="3">
        <v>45726</v>
      </c>
      <c r="F1582" s="3">
        <v>45829</v>
      </c>
      <c r="G1582" s="3" t="str">
        <f>TEXT(Table1[[#This Row],[last_purchase_date]],"yyyy")</f>
        <v>2025</v>
      </c>
      <c r="H1582" s="2">
        <f ca="1">IFERROR(TODAY()-Table1[[#This Row],[signup_date]]," - ")</f>
        <v>1327</v>
      </c>
      <c r="I1582" s="2">
        <f ca="1">IFERROR(TODAY()-Table1[[#This Row],[last_purchase_date]]," - ")</f>
        <v>151</v>
      </c>
      <c r="J1582" s="2">
        <f ca="1">IFERROR(1/Table1[[#This Row],[Days_Since_Last_Purchase]],0)</f>
        <v>6.6225165562913907E-3</v>
      </c>
      <c r="K1582" s="3" t="str">
        <f t="shared" si="48"/>
        <v>Has Purchased</v>
      </c>
      <c r="L1582">
        <v>3</v>
      </c>
      <c r="M1582">
        <v>202.63</v>
      </c>
      <c r="N1582">
        <v>67.540000000000006</v>
      </c>
      <c r="O1582">
        <v>83.49</v>
      </c>
      <c r="P1582" t="s">
        <v>59</v>
      </c>
      <c r="Q1582" t="s">
        <v>54</v>
      </c>
      <c r="R1582" t="s">
        <v>42</v>
      </c>
      <c r="S1582">
        <v>40</v>
      </c>
      <c r="T1582" t="s">
        <v>34</v>
      </c>
      <c r="U1582" t="s">
        <v>90</v>
      </c>
      <c r="V1582" t="s">
        <v>35</v>
      </c>
      <c r="W1582" t="s">
        <v>51</v>
      </c>
      <c r="X1582">
        <v>0</v>
      </c>
      <c r="Y1582">
        <v>0</v>
      </c>
      <c r="Z1582">
        <v>0</v>
      </c>
      <c r="AA1582">
        <v>1</v>
      </c>
      <c r="AB1582">
        <v>2</v>
      </c>
      <c r="AC1582" s="2" t="s">
        <v>2542</v>
      </c>
      <c r="AD1582" s="2" t="str">
        <f t="shared" si="49"/>
        <v>Never Contacted</v>
      </c>
      <c r="AE1582">
        <v>0</v>
      </c>
      <c r="AF1582" t="s">
        <v>38</v>
      </c>
      <c r="AG1582" t="b">
        <v>1</v>
      </c>
      <c r="AH1582" t="b">
        <v>1</v>
      </c>
      <c r="AI1582" t="str">
        <f ca="1">IF(OR(Table1[[#This Row],[is_active]]="FALSE",Table1[[#This Row],[Days_Since_Last_Purchase]]&gt;90),"Churned","Active")</f>
        <v>Churned</v>
      </c>
    </row>
    <row r="1583" spans="1:35" x14ac:dyDescent="0.25">
      <c r="A1583" t="s">
        <v>1645</v>
      </c>
      <c r="B1583" s="1">
        <v>45636</v>
      </c>
      <c r="C1583" t="str">
        <f>TEXT(Table1[[#This Row],[signup_date]],"yyyy")</f>
        <v>2024</v>
      </c>
      <c r="D1583" t="str">
        <f>TEXT(Table1[[#This Row],[signup_date]],"mmm")</f>
        <v>Dec</v>
      </c>
      <c r="E1583" s="3">
        <v>45790</v>
      </c>
      <c r="F1583" s="3">
        <v>45863</v>
      </c>
      <c r="G1583" s="3" t="str">
        <f>TEXT(Table1[[#This Row],[last_purchase_date]],"yyyy")</f>
        <v>2025</v>
      </c>
      <c r="H1583" s="2">
        <f ca="1">IFERROR(TODAY()-Table1[[#This Row],[signup_date]]," - ")</f>
        <v>344</v>
      </c>
      <c r="I1583" s="2">
        <f ca="1">IFERROR(TODAY()-Table1[[#This Row],[last_purchase_date]]," - ")</f>
        <v>117</v>
      </c>
      <c r="J1583" s="2">
        <f ca="1">IFERROR(1/Table1[[#This Row],[Days_Since_Last_Purchase]],0)</f>
        <v>8.5470085470085479E-3</v>
      </c>
      <c r="K1583" s="3" t="str">
        <f t="shared" si="48"/>
        <v>Has Purchased</v>
      </c>
      <c r="L1583">
        <v>2</v>
      </c>
      <c r="M1583">
        <v>180.52</v>
      </c>
      <c r="N1583">
        <v>90.26</v>
      </c>
      <c r="O1583">
        <v>95.22</v>
      </c>
      <c r="P1583" t="s">
        <v>87</v>
      </c>
      <c r="Q1583" t="s">
        <v>32</v>
      </c>
      <c r="R1583" t="s">
        <v>33</v>
      </c>
      <c r="S1583">
        <v>31</v>
      </c>
      <c r="T1583" t="s">
        <v>34</v>
      </c>
      <c r="U1583" t="s">
        <v>90</v>
      </c>
      <c r="V1583" t="s">
        <v>56</v>
      </c>
      <c r="W1583" t="s">
        <v>96</v>
      </c>
      <c r="X1583">
        <v>0</v>
      </c>
      <c r="Y1583">
        <v>0</v>
      </c>
      <c r="Z1583">
        <v>1</v>
      </c>
      <c r="AA1583">
        <v>0</v>
      </c>
      <c r="AB1583">
        <v>0</v>
      </c>
      <c r="AC1583" s="3">
        <v>45712</v>
      </c>
      <c r="AD1583" s="2" t="str">
        <f t="shared" si="49"/>
        <v>Contacted</v>
      </c>
      <c r="AE1583">
        <v>2</v>
      </c>
      <c r="AF1583" t="s">
        <v>52</v>
      </c>
      <c r="AG1583" t="b">
        <v>1</v>
      </c>
      <c r="AH1583" t="b">
        <v>0</v>
      </c>
      <c r="AI1583" t="str">
        <f ca="1">IF(OR(Table1[[#This Row],[is_active]]="FALSE",Table1[[#This Row],[Days_Since_Last_Purchase]]&gt;90),"Churned","Active")</f>
        <v>Churned</v>
      </c>
    </row>
    <row r="1584" spans="1:35" x14ac:dyDescent="0.25">
      <c r="A1584" t="s">
        <v>1646</v>
      </c>
      <c r="B1584" s="1">
        <v>44943</v>
      </c>
      <c r="C1584" t="str">
        <f>TEXT(Table1[[#This Row],[signup_date]],"yyyy")</f>
        <v>2023</v>
      </c>
      <c r="D1584" t="str">
        <f>TEXT(Table1[[#This Row],[signup_date]],"mmm")</f>
        <v>Jan</v>
      </c>
      <c r="E1584" s="3">
        <v>45262</v>
      </c>
      <c r="F1584" s="3">
        <v>45338</v>
      </c>
      <c r="G1584" s="3" t="str">
        <f>TEXT(Table1[[#This Row],[last_purchase_date]],"yyyy")</f>
        <v>2024</v>
      </c>
      <c r="H1584" s="2">
        <f ca="1">IFERROR(TODAY()-Table1[[#This Row],[signup_date]]," - ")</f>
        <v>1037</v>
      </c>
      <c r="I1584" s="2">
        <f ca="1">IFERROR(TODAY()-Table1[[#This Row],[last_purchase_date]]," - ")</f>
        <v>642</v>
      </c>
      <c r="J1584" s="2">
        <f ca="1">IFERROR(1/Table1[[#This Row],[Days_Since_Last_Purchase]],0)</f>
        <v>1.557632398753894E-3</v>
      </c>
      <c r="K1584" s="3" t="str">
        <f t="shared" si="48"/>
        <v>Has Purchased</v>
      </c>
      <c r="L1584">
        <v>4</v>
      </c>
      <c r="M1584">
        <v>111.36</v>
      </c>
      <c r="N1584">
        <v>27.84</v>
      </c>
      <c r="O1584">
        <v>42.57</v>
      </c>
      <c r="P1584" t="s">
        <v>40</v>
      </c>
      <c r="Q1584" t="s">
        <v>69</v>
      </c>
      <c r="R1584" t="s">
        <v>48</v>
      </c>
      <c r="S1584">
        <v>16</v>
      </c>
      <c r="T1584" t="s">
        <v>49</v>
      </c>
      <c r="U1584" t="s">
        <v>66</v>
      </c>
      <c r="V1584" t="s">
        <v>67</v>
      </c>
      <c r="W1584" t="s">
        <v>45</v>
      </c>
      <c r="X1584">
        <v>1</v>
      </c>
      <c r="Y1584">
        <v>0</v>
      </c>
      <c r="Z1584">
        <v>0</v>
      </c>
      <c r="AA1584">
        <v>1</v>
      </c>
      <c r="AB1584">
        <v>2</v>
      </c>
      <c r="AC1584" s="3">
        <v>45879</v>
      </c>
      <c r="AD1584" s="2" t="str">
        <f t="shared" si="49"/>
        <v>Contacted</v>
      </c>
      <c r="AE1584">
        <v>6</v>
      </c>
      <c r="AF1584" t="s">
        <v>38</v>
      </c>
      <c r="AG1584" t="b">
        <v>1</v>
      </c>
      <c r="AH1584" t="b">
        <v>0</v>
      </c>
      <c r="AI1584" t="str">
        <f ca="1">IF(OR(Table1[[#This Row],[is_active]]="FALSE",Table1[[#This Row],[Days_Since_Last_Purchase]]&gt;90),"Churned","Active")</f>
        <v>Churned</v>
      </c>
    </row>
    <row r="1585" spans="1:35" x14ac:dyDescent="0.25">
      <c r="A1585" t="s">
        <v>1647</v>
      </c>
      <c r="B1585" s="1">
        <v>44383</v>
      </c>
      <c r="C1585" t="str">
        <f>TEXT(Table1[[#This Row],[signup_date]],"yyyy")</f>
        <v>2021</v>
      </c>
      <c r="D1585" t="str">
        <f>TEXT(Table1[[#This Row],[signup_date]],"mmm")</f>
        <v>Jul</v>
      </c>
      <c r="E1585" s="3">
        <v>44534</v>
      </c>
      <c r="F1585" s="3">
        <v>45459</v>
      </c>
      <c r="G1585" s="3" t="str">
        <f>TEXT(Table1[[#This Row],[last_purchase_date]],"yyyy")</f>
        <v>2024</v>
      </c>
      <c r="H1585" s="2">
        <f ca="1">IFERROR(TODAY()-Table1[[#This Row],[signup_date]]," - ")</f>
        <v>1597</v>
      </c>
      <c r="I1585" s="2">
        <f ca="1">IFERROR(TODAY()-Table1[[#This Row],[last_purchase_date]]," - ")</f>
        <v>521</v>
      </c>
      <c r="J1585" s="2">
        <f ca="1">IFERROR(1/Table1[[#This Row],[Days_Since_Last_Purchase]],0)</f>
        <v>1.9193857965451055E-3</v>
      </c>
      <c r="K1585" s="3" t="str">
        <f t="shared" si="48"/>
        <v>Has Purchased</v>
      </c>
      <c r="L1585">
        <v>3</v>
      </c>
      <c r="M1585">
        <v>98.24</v>
      </c>
      <c r="N1585">
        <v>32.75</v>
      </c>
      <c r="O1585">
        <v>44.27</v>
      </c>
      <c r="P1585" t="s">
        <v>40</v>
      </c>
      <c r="Q1585" t="s">
        <v>95</v>
      </c>
      <c r="R1585" t="s">
        <v>48</v>
      </c>
      <c r="S1585">
        <v>40</v>
      </c>
      <c r="T1585" t="s">
        <v>34</v>
      </c>
      <c r="U1585" t="s">
        <v>55</v>
      </c>
      <c r="V1585" t="s">
        <v>67</v>
      </c>
      <c r="W1585" t="s">
        <v>57</v>
      </c>
      <c r="X1585">
        <v>0</v>
      </c>
      <c r="Y1585">
        <v>0</v>
      </c>
      <c r="Z1585">
        <v>0</v>
      </c>
      <c r="AA1585">
        <v>0</v>
      </c>
      <c r="AB1585">
        <v>2</v>
      </c>
      <c r="AC1585" s="3">
        <v>44705</v>
      </c>
      <c r="AD1585" s="2" t="str">
        <f t="shared" si="49"/>
        <v>Contacted</v>
      </c>
      <c r="AE1585">
        <v>10</v>
      </c>
      <c r="AF1585" t="s">
        <v>73</v>
      </c>
      <c r="AG1585" t="b">
        <v>1</v>
      </c>
      <c r="AH1585" t="b">
        <v>0</v>
      </c>
      <c r="AI1585" t="str">
        <f ca="1">IF(OR(Table1[[#This Row],[is_active]]="FALSE",Table1[[#This Row],[Days_Since_Last_Purchase]]&gt;90),"Churned","Active")</f>
        <v>Churned</v>
      </c>
    </row>
    <row r="1586" spans="1:35" x14ac:dyDescent="0.25">
      <c r="A1586" t="s">
        <v>1648</v>
      </c>
      <c r="B1586" s="1">
        <v>44660</v>
      </c>
      <c r="C1586" t="str">
        <f>TEXT(Table1[[#This Row],[signup_date]],"yyyy")</f>
        <v>2022</v>
      </c>
      <c r="D1586" t="str">
        <f>TEXT(Table1[[#This Row],[signup_date]],"mmm")</f>
        <v>Apr</v>
      </c>
      <c r="E1586" s="3">
        <v>44952</v>
      </c>
      <c r="F1586" s="3">
        <v>45287</v>
      </c>
      <c r="G1586" s="3" t="str">
        <f>TEXT(Table1[[#This Row],[last_purchase_date]],"yyyy")</f>
        <v>2023</v>
      </c>
      <c r="H1586" s="2">
        <f ca="1">IFERROR(TODAY()-Table1[[#This Row],[signup_date]]," - ")</f>
        <v>1320</v>
      </c>
      <c r="I1586" s="2">
        <f ca="1">IFERROR(TODAY()-Table1[[#This Row],[last_purchase_date]]," - ")</f>
        <v>693</v>
      </c>
      <c r="J1586" s="2">
        <f ca="1">IFERROR(1/Table1[[#This Row],[Days_Since_Last_Purchase]],0)</f>
        <v>1.443001443001443E-3</v>
      </c>
      <c r="K1586" s="3" t="str">
        <f t="shared" si="48"/>
        <v>Has Purchased</v>
      </c>
      <c r="L1586">
        <v>1</v>
      </c>
      <c r="M1586">
        <v>41.52</v>
      </c>
      <c r="N1586">
        <v>41.52</v>
      </c>
      <c r="O1586">
        <v>65.09</v>
      </c>
      <c r="P1586" t="s">
        <v>31</v>
      </c>
      <c r="Q1586" t="s">
        <v>69</v>
      </c>
      <c r="R1586" t="s">
        <v>48</v>
      </c>
      <c r="S1586">
        <v>29</v>
      </c>
      <c r="T1586" t="s">
        <v>70</v>
      </c>
      <c r="U1586" t="s">
        <v>90</v>
      </c>
      <c r="V1586" t="s">
        <v>44</v>
      </c>
      <c r="W1586" t="s">
        <v>72</v>
      </c>
      <c r="X1586">
        <v>0</v>
      </c>
      <c r="Y1586">
        <v>1</v>
      </c>
      <c r="Z1586">
        <v>0</v>
      </c>
      <c r="AA1586">
        <v>0</v>
      </c>
      <c r="AB1586">
        <v>0</v>
      </c>
      <c r="AC1586" s="3">
        <v>44772</v>
      </c>
      <c r="AD1586" s="2" t="str">
        <f t="shared" si="49"/>
        <v>Contacted</v>
      </c>
      <c r="AE1586">
        <v>4</v>
      </c>
      <c r="AF1586" t="s">
        <v>38</v>
      </c>
      <c r="AG1586" t="b">
        <v>1</v>
      </c>
      <c r="AH1586" t="b">
        <v>1</v>
      </c>
      <c r="AI1586" t="str">
        <f ca="1">IF(OR(Table1[[#This Row],[is_active]]="FALSE",Table1[[#This Row],[Days_Since_Last_Purchase]]&gt;90),"Churned","Active")</f>
        <v>Churned</v>
      </c>
    </row>
    <row r="1587" spans="1:35" x14ac:dyDescent="0.25">
      <c r="A1587" t="s">
        <v>1649</v>
      </c>
      <c r="B1587" s="1">
        <v>44933</v>
      </c>
      <c r="C1587" t="str">
        <f>TEXT(Table1[[#This Row],[signup_date]],"yyyy")</f>
        <v>2023</v>
      </c>
      <c r="D1587" t="str">
        <f>TEXT(Table1[[#This Row],[signup_date]],"mmm")</f>
        <v>Jan</v>
      </c>
      <c r="E1587" s="3">
        <v>45649</v>
      </c>
      <c r="F1587" s="3">
        <v>45787</v>
      </c>
      <c r="G1587" s="3" t="str">
        <f>TEXT(Table1[[#This Row],[last_purchase_date]],"yyyy")</f>
        <v>2025</v>
      </c>
      <c r="H1587" s="2">
        <f ca="1">IFERROR(TODAY()-Table1[[#This Row],[signup_date]]," - ")</f>
        <v>1047</v>
      </c>
      <c r="I1587" s="2">
        <f ca="1">IFERROR(TODAY()-Table1[[#This Row],[last_purchase_date]]," - ")</f>
        <v>193</v>
      </c>
      <c r="J1587" s="2">
        <f ca="1">IFERROR(1/Table1[[#This Row],[Days_Since_Last_Purchase]],0)</f>
        <v>5.1813471502590676E-3</v>
      </c>
      <c r="K1587" s="3" t="str">
        <f t="shared" si="48"/>
        <v>Has Purchased</v>
      </c>
      <c r="L1587">
        <v>2</v>
      </c>
      <c r="M1587">
        <v>169.15</v>
      </c>
      <c r="N1587">
        <v>84.58</v>
      </c>
      <c r="O1587">
        <v>140.96</v>
      </c>
      <c r="P1587" t="s">
        <v>87</v>
      </c>
      <c r="Q1587" t="s">
        <v>104</v>
      </c>
      <c r="R1587" t="s">
        <v>42</v>
      </c>
      <c r="S1587">
        <v>24</v>
      </c>
      <c r="T1587" t="s">
        <v>70</v>
      </c>
      <c r="U1587" t="s">
        <v>90</v>
      </c>
      <c r="V1587" t="s">
        <v>56</v>
      </c>
      <c r="W1587" t="s">
        <v>36</v>
      </c>
      <c r="X1587">
        <v>0</v>
      </c>
      <c r="Y1587">
        <v>1</v>
      </c>
      <c r="Z1587">
        <v>0</v>
      </c>
      <c r="AA1587">
        <v>0</v>
      </c>
      <c r="AB1587">
        <v>0</v>
      </c>
      <c r="AC1587" s="3">
        <v>45556</v>
      </c>
      <c r="AD1587" s="2" t="str">
        <f t="shared" si="49"/>
        <v>Contacted</v>
      </c>
      <c r="AE1587">
        <v>0</v>
      </c>
      <c r="AF1587" t="s">
        <v>52</v>
      </c>
      <c r="AG1587" t="b">
        <v>0</v>
      </c>
      <c r="AH1587" t="b">
        <v>0</v>
      </c>
      <c r="AI1587" t="str">
        <f ca="1">IF(OR(Table1[[#This Row],[is_active]]="FALSE",Table1[[#This Row],[Days_Since_Last_Purchase]]&gt;90),"Churned","Active")</f>
        <v>Churned</v>
      </c>
    </row>
    <row r="1588" spans="1:35" x14ac:dyDescent="0.25">
      <c r="A1588" t="s">
        <v>1650</v>
      </c>
      <c r="B1588" s="1">
        <v>44895</v>
      </c>
      <c r="C1588" t="str">
        <f>TEXT(Table1[[#This Row],[signup_date]],"yyyy")</f>
        <v>2022</v>
      </c>
      <c r="D1588" t="str">
        <f>TEXT(Table1[[#This Row],[signup_date]],"mmm")</f>
        <v>Nov</v>
      </c>
      <c r="E1588" s="3">
        <v>45146</v>
      </c>
      <c r="F1588" s="3">
        <v>45527</v>
      </c>
      <c r="G1588" s="3" t="str">
        <f>TEXT(Table1[[#This Row],[last_purchase_date]],"yyyy")</f>
        <v>2024</v>
      </c>
      <c r="H1588" s="2">
        <f ca="1">IFERROR(TODAY()-Table1[[#This Row],[signup_date]]," - ")</f>
        <v>1085</v>
      </c>
      <c r="I1588" s="2">
        <f ca="1">IFERROR(TODAY()-Table1[[#This Row],[last_purchase_date]]," - ")</f>
        <v>453</v>
      </c>
      <c r="J1588" s="2">
        <f ca="1">IFERROR(1/Table1[[#This Row],[Days_Since_Last_Purchase]],0)</f>
        <v>2.2075055187637969E-3</v>
      </c>
      <c r="K1588" s="3" t="str">
        <f t="shared" si="48"/>
        <v>Has Purchased</v>
      </c>
      <c r="L1588">
        <v>1</v>
      </c>
      <c r="M1588">
        <v>0.92</v>
      </c>
      <c r="N1588">
        <v>0.92</v>
      </c>
      <c r="O1588">
        <v>0</v>
      </c>
      <c r="P1588" t="s">
        <v>87</v>
      </c>
      <c r="Q1588" t="s">
        <v>60</v>
      </c>
      <c r="R1588" t="s">
        <v>48</v>
      </c>
      <c r="S1588">
        <v>31</v>
      </c>
      <c r="T1588" t="s">
        <v>34</v>
      </c>
      <c r="U1588" t="s">
        <v>82</v>
      </c>
      <c r="V1588" t="s">
        <v>67</v>
      </c>
      <c r="W1588" t="s">
        <v>100</v>
      </c>
      <c r="X1588">
        <v>0</v>
      </c>
      <c r="Y1588">
        <v>0</v>
      </c>
      <c r="Z1588">
        <v>0</v>
      </c>
      <c r="AA1588">
        <v>0</v>
      </c>
      <c r="AB1588">
        <v>0</v>
      </c>
      <c r="AC1588" s="3">
        <v>45448</v>
      </c>
      <c r="AD1588" s="2" t="str">
        <f t="shared" si="49"/>
        <v>Contacted</v>
      </c>
      <c r="AE1588">
        <v>0</v>
      </c>
      <c r="AF1588" t="s">
        <v>38</v>
      </c>
      <c r="AG1588" t="b">
        <v>1</v>
      </c>
      <c r="AH1588" t="b">
        <v>1</v>
      </c>
      <c r="AI1588" t="str">
        <f ca="1">IF(OR(Table1[[#This Row],[is_active]]="FALSE",Table1[[#This Row],[Days_Since_Last_Purchase]]&gt;90),"Churned","Active")</f>
        <v>Churned</v>
      </c>
    </row>
    <row r="1589" spans="1:35" x14ac:dyDescent="0.25">
      <c r="A1589" t="s">
        <v>1651</v>
      </c>
      <c r="B1589" s="1">
        <v>45470</v>
      </c>
      <c r="C1589" t="str">
        <f>TEXT(Table1[[#This Row],[signup_date]],"yyyy")</f>
        <v>2024</v>
      </c>
      <c r="D1589" t="str">
        <f>TEXT(Table1[[#This Row],[signup_date]],"mmm")</f>
        <v>Jun</v>
      </c>
      <c r="E1589" s="3">
        <v>45624</v>
      </c>
      <c r="F1589" s="3">
        <v>45734</v>
      </c>
      <c r="G1589" s="3" t="str">
        <f>TEXT(Table1[[#This Row],[last_purchase_date]],"yyyy")</f>
        <v>2025</v>
      </c>
      <c r="H1589" s="2">
        <f ca="1">IFERROR(TODAY()-Table1[[#This Row],[signup_date]]," - ")</f>
        <v>510</v>
      </c>
      <c r="I1589" s="2">
        <f ca="1">IFERROR(TODAY()-Table1[[#This Row],[last_purchase_date]]," - ")</f>
        <v>246</v>
      </c>
      <c r="J1589" s="2">
        <f ca="1">IFERROR(1/Table1[[#This Row],[Days_Since_Last_Purchase]],0)</f>
        <v>4.0650406504065045E-3</v>
      </c>
      <c r="K1589" s="3" t="str">
        <f t="shared" si="48"/>
        <v>Has Purchased</v>
      </c>
      <c r="L1589">
        <v>3</v>
      </c>
      <c r="M1589">
        <v>86.12</v>
      </c>
      <c r="N1589">
        <v>28.71</v>
      </c>
      <c r="O1589">
        <v>32.619999999999997</v>
      </c>
      <c r="P1589" t="s">
        <v>40</v>
      </c>
      <c r="Q1589" t="s">
        <v>60</v>
      </c>
      <c r="R1589" t="s">
        <v>42</v>
      </c>
      <c r="S1589">
        <v>35</v>
      </c>
      <c r="T1589" t="s">
        <v>34</v>
      </c>
      <c r="U1589" t="s">
        <v>43</v>
      </c>
      <c r="V1589" t="s">
        <v>56</v>
      </c>
      <c r="W1589" t="s">
        <v>35</v>
      </c>
      <c r="X1589">
        <v>0</v>
      </c>
      <c r="Y1589">
        <v>0</v>
      </c>
      <c r="Z1589">
        <v>0</v>
      </c>
      <c r="AA1589">
        <v>1</v>
      </c>
      <c r="AB1589">
        <v>0</v>
      </c>
      <c r="AC1589" s="3">
        <v>45933</v>
      </c>
      <c r="AD1589" s="2" t="str">
        <f t="shared" si="49"/>
        <v>Contacted</v>
      </c>
      <c r="AE1589">
        <v>0</v>
      </c>
      <c r="AF1589" t="s">
        <v>73</v>
      </c>
      <c r="AG1589" t="b">
        <v>1</v>
      </c>
      <c r="AH1589" t="b">
        <v>0</v>
      </c>
      <c r="AI1589" t="str">
        <f ca="1">IF(OR(Table1[[#This Row],[is_active]]="FALSE",Table1[[#This Row],[Days_Since_Last_Purchase]]&gt;90),"Churned","Active")</f>
        <v>Churned</v>
      </c>
    </row>
    <row r="1590" spans="1:35" x14ac:dyDescent="0.25">
      <c r="A1590" t="s">
        <v>1652</v>
      </c>
      <c r="B1590" s="1">
        <v>44809</v>
      </c>
      <c r="C1590" t="str">
        <f>TEXT(Table1[[#This Row],[signup_date]],"yyyy")</f>
        <v>2022</v>
      </c>
      <c r="D1590" t="str">
        <f>TEXT(Table1[[#This Row],[signup_date]],"mmm")</f>
        <v>Sep</v>
      </c>
      <c r="E1590" s="3">
        <v>45039</v>
      </c>
      <c r="F1590" s="3">
        <v>45767</v>
      </c>
      <c r="G1590" s="3" t="str">
        <f>TEXT(Table1[[#This Row],[last_purchase_date]],"yyyy")</f>
        <v>2025</v>
      </c>
      <c r="H1590" s="2">
        <f ca="1">IFERROR(TODAY()-Table1[[#This Row],[signup_date]]," - ")</f>
        <v>1171</v>
      </c>
      <c r="I1590" s="2">
        <f ca="1">IFERROR(TODAY()-Table1[[#This Row],[last_purchase_date]]," - ")</f>
        <v>213</v>
      </c>
      <c r="J1590" s="2">
        <f ca="1">IFERROR(1/Table1[[#This Row],[Days_Since_Last_Purchase]],0)</f>
        <v>4.6948356807511738E-3</v>
      </c>
      <c r="K1590" s="3" t="str">
        <f t="shared" si="48"/>
        <v>Has Purchased</v>
      </c>
      <c r="L1590">
        <v>1</v>
      </c>
      <c r="M1590">
        <v>28.29</v>
      </c>
      <c r="N1590">
        <v>28.29</v>
      </c>
      <c r="O1590">
        <v>57.44</v>
      </c>
      <c r="P1590" t="s">
        <v>59</v>
      </c>
      <c r="Q1590" t="s">
        <v>41</v>
      </c>
      <c r="R1590" t="s">
        <v>48</v>
      </c>
      <c r="S1590">
        <v>33</v>
      </c>
      <c r="T1590" t="s">
        <v>34</v>
      </c>
      <c r="U1590" t="s">
        <v>55</v>
      </c>
      <c r="V1590" t="s">
        <v>63</v>
      </c>
      <c r="W1590" t="s">
        <v>85</v>
      </c>
      <c r="X1590">
        <v>0</v>
      </c>
      <c r="Y1590">
        <v>0</v>
      </c>
      <c r="Z1590">
        <v>0</v>
      </c>
      <c r="AA1590">
        <v>0</v>
      </c>
      <c r="AB1590">
        <v>0</v>
      </c>
      <c r="AC1590" s="3">
        <v>45033</v>
      </c>
      <c r="AD1590" s="2" t="str">
        <f t="shared" si="49"/>
        <v>Contacted</v>
      </c>
      <c r="AE1590">
        <v>0</v>
      </c>
      <c r="AF1590" t="s">
        <v>52</v>
      </c>
      <c r="AG1590" t="b">
        <v>1</v>
      </c>
      <c r="AH1590" t="b">
        <v>0</v>
      </c>
      <c r="AI1590" t="str">
        <f ca="1">IF(OR(Table1[[#This Row],[is_active]]="FALSE",Table1[[#This Row],[Days_Since_Last_Purchase]]&gt;90),"Churned","Active")</f>
        <v>Churned</v>
      </c>
    </row>
    <row r="1591" spans="1:35" x14ac:dyDescent="0.25">
      <c r="A1591" t="s">
        <v>1653</v>
      </c>
      <c r="B1591" s="1">
        <v>44352</v>
      </c>
      <c r="C1591" t="str">
        <f>TEXT(Table1[[#This Row],[signup_date]],"yyyy")</f>
        <v>2021</v>
      </c>
      <c r="D1591" t="str">
        <f>TEXT(Table1[[#This Row],[signup_date]],"mmm")</f>
        <v>Jun</v>
      </c>
      <c r="E1591" s="3">
        <v>44437</v>
      </c>
      <c r="F1591" s="3">
        <v>44650</v>
      </c>
      <c r="G1591" s="3" t="str">
        <f>TEXT(Table1[[#This Row],[last_purchase_date]],"yyyy")</f>
        <v>2022</v>
      </c>
      <c r="H1591" s="2">
        <f ca="1">IFERROR(TODAY()-Table1[[#This Row],[signup_date]]," - ")</f>
        <v>1628</v>
      </c>
      <c r="I1591" s="2">
        <f ca="1">IFERROR(TODAY()-Table1[[#This Row],[last_purchase_date]]," - ")</f>
        <v>1330</v>
      </c>
      <c r="J1591" s="2">
        <f ca="1">IFERROR(1/Table1[[#This Row],[Days_Since_Last_Purchase]],0)</f>
        <v>7.5187969924812035E-4</v>
      </c>
      <c r="K1591" s="3" t="str">
        <f t="shared" si="48"/>
        <v>Has Purchased</v>
      </c>
      <c r="L1591">
        <v>3</v>
      </c>
      <c r="M1591">
        <v>57.59</v>
      </c>
      <c r="N1591">
        <v>19.2</v>
      </c>
      <c r="O1591">
        <v>13.89</v>
      </c>
      <c r="P1591" t="s">
        <v>40</v>
      </c>
      <c r="Q1591" t="s">
        <v>62</v>
      </c>
      <c r="R1591" t="s">
        <v>33</v>
      </c>
      <c r="S1591">
        <v>21</v>
      </c>
      <c r="T1591" t="s">
        <v>70</v>
      </c>
      <c r="U1591" t="s">
        <v>90</v>
      </c>
      <c r="V1591" t="s">
        <v>56</v>
      </c>
      <c r="W1591" t="s">
        <v>45</v>
      </c>
      <c r="X1591">
        <v>0</v>
      </c>
      <c r="Y1591">
        <v>0</v>
      </c>
      <c r="Z1591">
        <v>0</v>
      </c>
      <c r="AA1591">
        <v>0</v>
      </c>
      <c r="AB1591">
        <v>2</v>
      </c>
      <c r="AC1591" s="3">
        <v>44405</v>
      </c>
      <c r="AD1591" s="2" t="str">
        <f t="shared" si="49"/>
        <v>Contacted</v>
      </c>
      <c r="AE1591">
        <v>3</v>
      </c>
      <c r="AF1591" t="s">
        <v>38</v>
      </c>
      <c r="AG1591" t="b">
        <v>1</v>
      </c>
      <c r="AH1591" t="b">
        <v>0</v>
      </c>
      <c r="AI1591" t="str">
        <f ca="1">IF(OR(Table1[[#This Row],[is_active]]="FALSE",Table1[[#This Row],[Days_Since_Last_Purchase]]&gt;90),"Churned","Active")</f>
        <v>Churned</v>
      </c>
    </row>
    <row r="1592" spans="1:35" x14ac:dyDescent="0.25">
      <c r="A1592" t="s">
        <v>1654</v>
      </c>
      <c r="B1592" s="1">
        <v>45621</v>
      </c>
      <c r="C1592" t="str">
        <f>TEXT(Table1[[#This Row],[signup_date]],"yyyy")</f>
        <v>2024</v>
      </c>
      <c r="D1592" t="str">
        <f>TEXT(Table1[[#This Row],[signup_date]],"mmm")</f>
        <v>Nov</v>
      </c>
      <c r="E1592" s="3">
        <v>45624</v>
      </c>
      <c r="F1592" s="3">
        <v>45919</v>
      </c>
      <c r="G1592" s="3" t="str">
        <f>TEXT(Table1[[#This Row],[last_purchase_date]],"yyyy")</f>
        <v>2025</v>
      </c>
      <c r="H1592" s="2">
        <f ca="1">IFERROR(TODAY()-Table1[[#This Row],[signup_date]]," - ")</f>
        <v>359</v>
      </c>
      <c r="I1592" s="2">
        <f ca="1">IFERROR(TODAY()-Table1[[#This Row],[last_purchase_date]]," - ")</f>
        <v>61</v>
      </c>
      <c r="J1592" s="2">
        <f ca="1">IFERROR(1/Table1[[#This Row],[Days_Since_Last_Purchase]],0)</f>
        <v>1.6393442622950821E-2</v>
      </c>
      <c r="K1592" s="3" t="str">
        <f t="shared" si="48"/>
        <v>Has Purchased</v>
      </c>
      <c r="L1592">
        <v>2</v>
      </c>
      <c r="M1592">
        <v>48.5</v>
      </c>
      <c r="N1592">
        <v>24.25</v>
      </c>
      <c r="O1592">
        <v>34.51</v>
      </c>
      <c r="P1592" t="s">
        <v>40</v>
      </c>
      <c r="Q1592" t="s">
        <v>60</v>
      </c>
      <c r="R1592" t="s">
        <v>33</v>
      </c>
      <c r="S1592">
        <v>30</v>
      </c>
      <c r="T1592" t="s">
        <v>70</v>
      </c>
      <c r="U1592" t="s">
        <v>50</v>
      </c>
      <c r="V1592" t="s">
        <v>67</v>
      </c>
      <c r="W1592" t="s">
        <v>100</v>
      </c>
      <c r="X1592">
        <v>0</v>
      </c>
      <c r="Y1592">
        <v>0</v>
      </c>
      <c r="Z1592">
        <v>0</v>
      </c>
      <c r="AA1592">
        <v>0</v>
      </c>
      <c r="AB1592">
        <v>0</v>
      </c>
      <c r="AC1592" s="3">
        <v>45678</v>
      </c>
      <c r="AD1592" s="2" t="str">
        <f t="shared" si="49"/>
        <v>Contacted</v>
      </c>
      <c r="AE1592">
        <v>0</v>
      </c>
      <c r="AF1592" t="s">
        <v>38</v>
      </c>
      <c r="AG1592" t="b">
        <v>1</v>
      </c>
      <c r="AH1592" t="b">
        <v>0</v>
      </c>
      <c r="AI1592" t="str">
        <f ca="1">IF(OR(Table1[[#This Row],[is_active]]="FALSE",Table1[[#This Row],[Days_Since_Last_Purchase]]&gt;90),"Churned","Active")</f>
        <v>Active</v>
      </c>
    </row>
    <row r="1593" spans="1:35" x14ac:dyDescent="0.25">
      <c r="A1593" t="s">
        <v>1655</v>
      </c>
      <c r="B1593" s="1">
        <v>45570</v>
      </c>
      <c r="C1593" t="str">
        <f>TEXT(Table1[[#This Row],[signup_date]],"yyyy")</f>
        <v>2024</v>
      </c>
      <c r="D1593" t="str">
        <f>TEXT(Table1[[#This Row],[signup_date]],"mmm")</f>
        <v>Oct</v>
      </c>
      <c r="E1593" s="3">
        <v>45825</v>
      </c>
      <c r="F1593" s="3">
        <v>45903</v>
      </c>
      <c r="G1593" s="3" t="str">
        <f>TEXT(Table1[[#This Row],[last_purchase_date]],"yyyy")</f>
        <v>2025</v>
      </c>
      <c r="H1593" s="2">
        <f ca="1">IFERROR(TODAY()-Table1[[#This Row],[signup_date]]," - ")</f>
        <v>410</v>
      </c>
      <c r="I1593" s="2">
        <f ca="1">IFERROR(TODAY()-Table1[[#This Row],[last_purchase_date]]," - ")</f>
        <v>77</v>
      </c>
      <c r="J1593" s="2">
        <f ca="1">IFERROR(1/Table1[[#This Row],[Days_Since_Last_Purchase]],0)</f>
        <v>1.2987012987012988E-2</v>
      </c>
      <c r="K1593" s="3" t="str">
        <f t="shared" si="48"/>
        <v>Has Purchased</v>
      </c>
      <c r="L1593">
        <v>3</v>
      </c>
      <c r="M1593">
        <v>175.59</v>
      </c>
      <c r="N1593">
        <v>58.53</v>
      </c>
      <c r="O1593">
        <v>115.6</v>
      </c>
      <c r="P1593" t="s">
        <v>47</v>
      </c>
      <c r="Q1593" t="s">
        <v>95</v>
      </c>
      <c r="R1593" t="s">
        <v>33</v>
      </c>
      <c r="S1593">
        <v>37</v>
      </c>
      <c r="T1593" t="s">
        <v>34</v>
      </c>
      <c r="U1593" t="s">
        <v>35</v>
      </c>
      <c r="V1593" t="s">
        <v>63</v>
      </c>
      <c r="W1593" t="s">
        <v>85</v>
      </c>
      <c r="X1593">
        <v>1</v>
      </c>
      <c r="Y1593">
        <v>1</v>
      </c>
      <c r="Z1593">
        <v>1</v>
      </c>
      <c r="AA1593">
        <v>0</v>
      </c>
      <c r="AB1593">
        <v>2</v>
      </c>
      <c r="AC1593" s="3">
        <v>45652</v>
      </c>
      <c r="AD1593" s="2" t="str">
        <f t="shared" si="49"/>
        <v>Contacted</v>
      </c>
      <c r="AE1593">
        <v>0</v>
      </c>
      <c r="AF1593" t="s">
        <v>73</v>
      </c>
      <c r="AG1593" t="b">
        <v>0</v>
      </c>
      <c r="AH1593" t="b">
        <v>0</v>
      </c>
      <c r="AI1593" t="str">
        <f ca="1">IF(OR(Table1[[#This Row],[is_active]]="FALSE",Table1[[#This Row],[Days_Since_Last_Purchase]]&gt;90),"Churned","Active")</f>
        <v>Active</v>
      </c>
    </row>
    <row r="1594" spans="1:35" x14ac:dyDescent="0.25">
      <c r="A1594" t="s">
        <v>1656</v>
      </c>
      <c r="B1594" s="1">
        <v>44749</v>
      </c>
      <c r="C1594" t="str">
        <f>TEXT(Table1[[#This Row],[signup_date]],"yyyy")</f>
        <v>2022</v>
      </c>
      <c r="D1594" t="str">
        <f>TEXT(Table1[[#This Row],[signup_date]],"mmm")</f>
        <v>Jul</v>
      </c>
      <c r="E1594" s="3">
        <v>44885</v>
      </c>
      <c r="F1594" s="3">
        <v>45800</v>
      </c>
      <c r="G1594" s="3" t="str">
        <f>TEXT(Table1[[#This Row],[last_purchase_date]],"yyyy")</f>
        <v>2025</v>
      </c>
      <c r="H1594" s="2">
        <f ca="1">IFERROR(TODAY()-Table1[[#This Row],[signup_date]]," - ")</f>
        <v>1231</v>
      </c>
      <c r="I1594" s="2">
        <f ca="1">IFERROR(TODAY()-Table1[[#This Row],[last_purchase_date]]," - ")</f>
        <v>180</v>
      </c>
      <c r="J1594" s="2">
        <f ca="1">IFERROR(1/Table1[[#This Row],[Days_Since_Last_Purchase]],0)</f>
        <v>5.5555555555555558E-3</v>
      </c>
      <c r="K1594" s="3" t="str">
        <f t="shared" si="48"/>
        <v>Has Purchased</v>
      </c>
      <c r="L1594">
        <v>4</v>
      </c>
      <c r="M1594">
        <v>3.76</v>
      </c>
      <c r="N1594">
        <v>0.94</v>
      </c>
      <c r="O1594">
        <v>1.23</v>
      </c>
      <c r="P1594" t="s">
        <v>87</v>
      </c>
      <c r="Q1594" t="s">
        <v>32</v>
      </c>
      <c r="R1594" t="s">
        <v>48</v>
      </c>
      <c r="S1594">
        <v>37</v>
      </c>
      <c r="T1594" t="s">
        <v>34</v>
      </c>
      <c r="U1594" t="s">
        <v>55</v>
      </c>
      <c r="V1594" t="s">
        <v>35</v>
      </c>
      <c r="W1594" t="s">
        <v>57</v>
      </c>
      <c r="X1594">
        <v>1</v>
      </c>
      <c r="Y1594">
        <v>0</v>
      </c>
      <c r="Z1594">
        <v>0</v>
      </c>
      <c r="AA1594">
        <v>1</v>
      </c>
      <c r="AB1594">
        <v>1</v>
      </c>
      <c r="AC1594" s="3">
        <v>45184</v>
      </c>
      <c r="AD1594" s="2" t="str">
        <f t="shared" si="49"/>
        <v>Contacted</v>
      </c>
      <c r="AE1594">
        <v>0</v>
      </c>
      <c r="AF1594" t="s">
        <v>73</v>
      </c>
      <c r="AG1594" t="b">
        <v>0</v>
      </c>
      <c r="AH1594" t="b">
        <v>0</v>
      </c>
      <c r="AI1594" t="str">
        <f ca="1">IF(OR(Table1[[#This Row],[is_active]]="FALSE",Table1[[#This Row],[Days_Since_Last_Purchase]]&gt;90),"Churned","Active")</f>
        <v>Churned</v>
      </c>
    </row>
    <row r="1595" spans="1:35" x14ac:dyDescent="0.25">
      <c r="A1595" t="s">
        <v>1657</v>
      </c>
      <c r="B1595" s="1">
        <v>45364</v>
      </c>
      <c r="C1595" t="str">
        <f>TEXT(Table1[[#This Row],[signup_date]],"yyyy")</f>
        <v>2024</v>
      </c>
      <c r="D1595" t="str">
        <f>TEXT(Table1[[#This Row],[signup_date]],"mmm")</f>
        <v>Mar</v>
      </c>
      <c r="E1595" s="3">
        <v>45512</v>
      </c>
      <c r="F1595" s="3">
        <v>45710</v>
      </c>
      <c r="G1595" s="3" t="str">
        <f>TEXT(Table1[[#This Row],[last_purchase_date]],"yyyy")</f>
        <v>2025</v>
      </c>
      <c r="H1595" s="2">
        <f ca="1">IFERROR(TODAY()-Table1[[#This Row],[signup_date]]," - ")</f>
        <v>616</v>
      </c>
      <c r="I1595" s="2">
        <f ca="1">IFERROR(TODAY()-Table1[[#This Row],[last_purchase_date]]," - ")</f>
        <v>270</v>
      </c>
      <c r="J1595" s="2">
        <f ca="1">IFERROR(1/Table1[[#This Row],[Days_Since_Last_Purchase]],0)</f>
        <v>3.7037037037037038E-3</v>
      </c>
      <c r="K1595" s="3" t="str">
        <f t="shared" si="48"/>
        <v>Has Purchased</v>
      </c>
      <c r="L1595">
        <v>5</v>
      </c>
      <c r="M1595">
        <v>188.24</v>
      </c>
      <c r="N1595">
        <v>37.65</v>
      </c>
      <c r="O1595">
        <v>0</v>
      </c>
      <c r="P1595" t="s">
        <v>40</v>
      </c>
      <c r="Q1595" t="s">
        <v>76</v>
      </c>
      <c r="R1595" t="s">
        <v>42</v>
      </c>
      <c r="S1595">
        <v>32</v>
      </c>
      <c r="T1595" t="s">
        <v>34</v>
      </c>
      <c r="U1595" t="s">
        <v>50</v>
      </c>
      <c r="V1595" t="s">
        <v>35</v>
      </c>
      <c r="W1595" t="s">
        <v>72</v>
      </c>
      <c r="X1595">
        <v>0</v>
      </c>
      <c r="Y1595">
        <v>0</v>
      </c>
      <c r="Z1595">
        <v>0</v>
      </c>
      <c r="AA1595">
        <v>0</v>
      </c>
      <c r="AB1595">
        <v>3</v>
      </c>
      <c r="AC1595" s="3">
        <v>45524</v>
      </c>
      <c r="AD1595" s="2" t="str">
        <f t="shared" si="49"/>
        <v>Contacted</v>
      </c>
      <c r="AE1595">
        <v>0</v>
      </c>
      <c r="AF1595" t="s">
        <v>73</v>
      </c>
      <c r="AG1595" t="b">
        <v>1</v>
      </c>
      <c r="AH1595" t="b">
        <v>0</v>
      </c>
      <c r="AI1595" t="str">
        <f ca="1">IF(OR(Table1[[#This Row],[is_active]]="FALSE",Table1[[#This Row],[Days_Since_Last_Purchase]]&gt;90),"Churned","Active")</f>
        <v>Churned</v>
      </c>
    </row>
    <row r="1596" spans="1:35" x14ac:dyDescent="0.25">
      <c r="A1596" t="s">
        <v>1658</v>
      </c>
      <c r="B1596" s="1">
        <v>44705</v>
      </c>
      <c r="C1596" t="str">
        <f>TEXT(Table1[[#This Row],[signup_date]],"yyyy")</f>
        <v>2022</v>
      </c>
      <c r="D1596" t="str">
        <f>TEXT(Table1[[#This Row],[signup_date]],"mmm")</f>
        <v>May</v>
      </c>
      <c r="E1596" s="3">
        <v>44761</v>
      </c>
      <c r="F1596" s="3">
        <v>44828</v>
      </c>
      <c r="G1596" s="3" t="str">
        <f>TEXT(Table1[[#This Row],[last_purchase_date]],"yyyy")</f>
        <v>2022</v>
      </c>
      <c r="H1596" s="2">
        <f ca="1">IFERROR(TODAY()-Table1[[#This Row],[signup_date]]," - ")</f>
        <v>1275</v>
      </c>
      <c r="I1596" s="2">
        <f ca="1">IFERROR(TODAY()-Table1[[#This Row],[last_purchase_date]]," - ")</f>
        <v>1152</v>
      </c>
      <c r="J1596" s="2">
        <f ca="1">IFERROR(1/Table1[[#This Row],[Days_Since_Last_Purchase]],0)</f>
        <v>8.6805555555555551E-4</v>
      </c>
      <c r="K1596" s="3" t="str">
        <f t="shared" si="48"/>
        <v>Has Purchased</v>
      </c>
      <c r="L1596">
        <v>2</v>
      </c>
      <c r="M1596">
        <v>89.56</v>
      </c>
      <c r="N1596">
        <v>44.78</v>
      </c>
      <c r="O1596">
        <v>63.11</v>
      </c>
      <c r="P1596" t="s">
        <v>87</v>
      </c>
      <c r="Q1596" t="s">
        <v>88</v>
      </c>
      <c r="R1596" t="s">
        <v>48</v>
      </c>
      <c r="S1596">
        <v>26</v>
      </c>
      <c r="T1596" t="s">
        <v>70</v>
      </c>
      <c r="U1596" t="s">
        <v>35</v>
      </c>
      <c r="V1596" t="s">
        <v>67</v>
      </c>
      <c r="W1596" t="s">
        <v>51</v>
      </c>
      <c r="X1596">
        <v>0</v>
      </c>
      <c r="Y1596">
        <v>0</v>
      </c>
      <c r="Z1596">
        <v>0</v>
      </c>
      <c r="AA1596">
        <v>0</v>
      </c>
      <c r="AB1596">
        <v>1</v>
      </c>
      <c r="AC1596" s="3">
        <v>45550</v>
      </c>
      <c r="AD1596" s="2" t="str">
        <f t="shared" si="49"/>
        <v>Contacted</v>
      </c>
      <c r="AE1596">
        <v>7</v>
      </c>
      <c r="AF1596" t="s">
        <v>73</v>
      </c>
      <c r="AG1596" t="b">
        <v>1</v>
      </c>
      <c r="AH1596" t="b">
        <v>0</v>
      </c>
      <c r="AI1596" t="str">
        <f ca="1">IF(OR(Table1[[#This Row],[is_active]]="FALSE",Table1[[#This Row],[Days_Since_Last_Purchase]]&gt;90),"Churned","Active")</f>
        <v>Churned</v>
      </c>
    </row>
    <row r="1597" spans="1:35" x14ac:dyDescent="0.25">
      <c r="A1597" t="s">
        <v>1659</v>
      </c>
      <c r="B1597" s="1">
        <v>45567</v>
      </c>
      <c r="C1597" t="str">
        <f>TEXT(Table1[[#This Row],[signup_date]],"yyyy")</f>
        <v>2024</v>
      </c>
      <c r="D1597" t="str">
        <f>TEXT(Table1[[#This Row],[signup_date]],"mmm")</f>
        <v>Oct</v>
      </c>
      <c r="E1597" s="3">
        <v>45881</v>
      </c>
      <c r="F1597" s="3">
        <v>45945</v>
      </c>
      <c r="G1597" s="3" t="str">
        <f>TEXT(Table1[[#This Row],[last_purchase_date]],"yyyy")</f>
        <v>2025</v>
      </c>
      <c r="H1597" s="2">
        <f ca="1">IFERROR(TODAY()-Table1[[#This Row],[signup_date]]," - ")</f>
        <v>413</v>
      </c>
      <c r="I1597" s="2">
        <f ca="1">IFERROR(TODAY()-Table1[[#This Row],[last_purchase_date]]," - ")</f>
        <v>35</v>
      </c>
      <c r="J1597" s="2">
        <f ca="1">IFERROR(1/Table1[[#This Row],[Days_Since_Last_Purchase]],0)</f>
        <v>2.8571428571428571E-2</v>
      </c>
      <c r="K1597" s="3" t="str">
        <f t="shared" si="48"/>
        <v>Has Purchased</v>
      </c>
      <c r="L1597">
        <v>2</v>
      </c>
      <c r="M1597">
        <v>251.43</v>
      </c>
      <c r="N1597">
        <v>125.72</v>
      </c>
      <c r="O1597">
        <v>156.52000000000001</v>
      </c>
      <c r="P1597" t="s">
        <v>47</v>
      </c>
      <c r="Q1597" t="s">
        <v>69</v>
      </c>
      <c r="R1597" t="s">
        <v>42</v>
      </c>
      <c r="S1597">
        <v>31</v>
      </c>
      <c r="T1597" t="s">
        <v>34</v>
      </c>
      <c r="U1597" t="s">
        <v>90</v>
      </c>
      <c r="V1597" t="s">
        <v>67</v>
      </c>
      <c r="W1597" t="s">
        <v>45</v>
      </c>
      <c r="X1597">
        <v>0</v>
      </c>
      <c r="Y1597">
        <v>1</v>
      </c>
      <c r="Z1597">
        <v>0</v>
      </c>
      <c r="AA1597">
        <v>0</v>
      </c>
      <c r="AB1597">
        <v>0</v>
      </c>
      <c r="AC1597" s="3">
        <v>45642</v>
      </c>
      <c r="AD1597" s="2" t="str">
        <f t="shared" si="49"/>
        <v>Contacted</v>
      </c>
      <c r="AE1597">
        <v>10</v>
      </c>
      <c r="AF1597" t="s">
        <v>38</v>
      </c>
      <c r="AG1597" t="b">
        <v>0</v>
      </c>
      <c r="AH1597" t="b">
        <v>0</v>
      </c>
      <c r="AI1597" t="str">
        <f ca="1">IF(OR(Table1[[#This Row],[is_active]]="FALSE",Table1[[#This Row],[Days_Since_Last_Purchase]]&gt;90),"Churned","Active")</f>
        <v>Active</v>
      </c>
    </row>
    <row r="1598" spans="1:35" x14ac:dyDescent="0.25">
      <c r="A1598" t="s">
        <v>1660</v>
      </c>
      <c r="B1598" s="1">
        <v>44065</v>
      </c>
      <c r="C1598" t="str">
        <f>TEXT(Table1[[#This Row],[signup_date]],"yyyy")</f>
        <v>2020</v>
      </c>
      <c r="D1598" t="str">
        <f>TEXT(Table1[[#This Row],[signup_date]],"mmm")</f>
        <v>Aug</v>
      </c>
      <c r="E1598" s="3">
        <v>45924</v>
      </c>
      <c r="F1598" s="3">
        <v>45931</v>
      </c>
      <c r="G1598" s="3" t="str">
        <f>TEXT(Table1[[#This Row],[last_purchase_date]],"yyyy")</f>
        <v>2025</v>
      </c>
      <c r="H1598" s="2">
        <f ca="1">IFERROR(TODAY()-Table1[[#This Row],[signup_date]]," - ")</f>
        <v>1915</v>
      </c>
      <c r="I1598" s="2">
        <f ca="1">IFERROR(TODAY()-Table1[[#This Row],[last_purchase_date]]," - ")</f>
        <v>49</v>
      </c>
      <c r="J1598" s="2">
        <f ca="1">IFERROR(1/Table1[[#This Row],[Days_Since_Last_Purchase]],0)</f>
        <v>2.0408163265306121E-2</v>
      </c>
      <c r="K1598" s="3" t="str">
        <f t="shared" si="48"/>
        <v>Has Purchased</v>
      </c>
      <c r="L1598">
        <v>4</v>
      </c>
      <c r="M1598">
        <v>63.43</v>
      </c>
      <c r="N1598">
        <v>15.86</v>
      </c>
      <c r="O1598">
        <v>22.66</v>
      </c>
      <c r="P1598" t="s">
        <v>65</v>
      </c>
      <c r="Q1598" t="s">
        <v>32</v>
      </c>
      <c r="R1598" t="s">
        <v>48</v>
      </c>
      <c r="S1598">
        <v>23</v>
      </c>
      <c r="T1598" t="s">
        <v>70</v>
      </c>
      <c r="U1598" t="s">
        <v>35</v>
      </c>
      <c r="V1598" t="s">
        <v>63</v>
      </c>
      <c r="W1598" t="s">
        <v>51</v>
      </c>
      <c r="X1598">
        <v>1</v>
      </c>
      <c r="Y1598">
        <v>0</v>
      </c>
      <c r="Z1598">
        <v>0</v>
      </c>
      <c r="AA1598">
        <v>2</v>
      </c>
      <c r="AB1598">
        <v>2</v>
      </c>
      <c r="AC1598" s="3">
        <v>45763</v>
      </c>
      <c r="AD1598" s="2" t="str">
        <f t="shared" si="49"/>
        <v>Contacted</v>
      </c>
      <c r="AE1598">
        <v>4</v>
      </c>
      <c r="AF1598" t="s">
        <v>73</v>
      </c>
      <c r="AG1598" t="b">
        <v>1</v>
      </c>
      <c r="AH1598" t="b">
        <v>1</v>
      </c>
      <c r="AI1598" t="str">
        <f ca="1">IF(OR(Table1[[#This Row],[is_active]]="FALSE",Table1[[#This Row],[Days_Since_Last_Purchase]]&gt;90),"Churned","Active")</f>
        <v>Active</v>
      </c>
    </row>
    <row r="1599" spans="1:35" x14ac:dyDescent="0.25">
      <c r="A1599" t="s">
        <v>1661</v>
      </c>
      <c r="B1599" s="1">
        <v>44986</v>
      </c>
      <c r="C1599" t="str">
        <f>TEXT(Table1[[#This Row],[signup_date]],"yyyy")</f>
        <v>2023</v>
      </c>
      <c r="D1599" t="str">
        <f>TEXT(Table1[[#This Row],[signup_date]],"mmm")</f>
        <v>Mar</v>
      </c>
      <c r="E1599" s="3">
        <v>45207</v>
      </c>
      <c r="F1599" s="3">
        <v>45420</v>
      </c>
      <c r="G1599" s="3" t="str">
        <f>TEXT(Table1[[#This Row],[last_purchase_date]],"yyyy")</f>
        <v>2024</v>
      </c>
      <c r="H1599" s="2">
        <f ca="1">IFERROR(TODAY()-Table1[[#This Row],[signup_date]]," - ")</f>
        <v>994</v>
      </c>
      <c r="I1599" s="2">
        <f ca="1">IFERROR(TODAY()-Table1[[#This Row],[last_purchase_date]]," - ")</f>
        <v>560</v>
      </c>
      <c r="J1599" s="2">
        <f ca="1">IFERROR(1/Table1[[#This Row],[Days_Since_Last_Purchase]],0)</f>
        <v>1.7857142857142857E-3</v>
      </c>
      <c r="K1599" s="3" t="str">
        <f t="shared" si="48"/>
        <v>Has Purchased</v>
      </c>
      <c r="L1599">
        <v>4</v>
      </c>
      <c r="M1599">
        <v>312.98</v>
      </c>
      <c r="N1599">
        <v>78.25</v>
      </c>
      <c r="O1599">
        <v>79.31</v>
      </c>
      <c r="P1599" t="s">
        <v>65</v>
      </c>
      <c r="Q1599" t="s">
        <v>69</v>
      </c>
      <c r="R1599" t="s">
        <v>48</v>
      </c>
      <c r="S1599">
        <v>31</v>
      </c>
      <c r="T1599" t="s">
        <v>34</v>
      </c>
      <c r="U1599" t="s">
        <v>66</v>
      </c>
      <c r="V1599" t="s">
        <v>35</v>
      </c>
      <c r="W1599" t="s">
        <v>51</v>
      </c>
      <c r="X1599">
        <v>1</v>
      </c>
      <c r="Y1599">
        <v>0</v>
      </c>
      <c r="Z1599">
        <v>0</v>
      </c>
      <c r="AA1599">
        <v>1</v>
      </c>
      <c r="AB1599">
        <v>1</v>
      </c>
      <c r="AC1599" s="3">
        <v>45812</v>
      </c>
      <c r="AD1599" s="2" t="str">
        <f t="shared" si="49"/>
        <v>Contacted</v>
      </c>
      <c r="AE1599">
        <v>0</v>
      </c>
      <c r="AF1599" t="s">
        <v>38</v>
      </c>
      <c r="AG1599" t="b">
        <v>1</v>
      </c>
      <c r="AH1599" t="b">
        <v>1</v>
      </c>
      <c r="AI1599" t="str">
        <f ca="1">IF(OR(Table1[[#This Row],[is_active]]="FALSE",Table1[[#This Row],[Days_Since_Last_Purchase]]&gt;90),"Churned","Active")</f>
        <v>Churned</v>
      </c>
    </row>
    <row r="1600" spans="1:35" x14ac:dyDescent="0.25">
      <c r="A1600" t="s">
        <v>1662</v>
      </c>
      <c r="B1600" s="1">
        <v>43906</v>
      </c>
      <c r="C1600" t="str">
        <f>TEXT(Table1[[#This Row],[signup_date]],"yyyy")</f>
        <v>2020</v>
      </c>
      <c r="D1600" t="str">
        <f>TEXT(Table1[[#This Row],[signup_date]],"mmm")</f>
        <v>Mar</v>
      </c>
      <c r="E1600" s="3">
        <v>45133</v>
      </c>
      <c r="F1600" s="3">
        <v>45807</v>
      </c>
      <c r="G1600" s="3" t="str">
        <f>TEXT(Table1[[#This Row],[last_purchase_date]],"yyyy")</f>
        <v>2025</v>
      </c>
      <c r="H1600" s="2">
        <f ca="1">IFERROR(TODAY()-Table1[[#This Row],[signup_date]]," - ")</f>
        <v>2074</v>
      </c>
      <c r="I1600" s="2">
        <f ca="1">IFERROR(TODAY()-Table1[[#This Row],[last_purchase_date]]," - ")</f>
        <v>173</v>
      </c>
      <c r="J1600" s="2">
        <f ca="1">IFERROR(1/Table1[[#This Row],[Days_Since_Last_Purchase]],0)</f>
        <v>5.7803468208092483E-3</v>
      </c>
      <c r="K1600" s="3" t="str">
        <f t="shared" si="48"/>
        <v>Has Purchased</v>
      </c>
      <c r="L1600">
        <v>4</v>
      </c>
      <c r="M1600">
        <v>65.44</v>
      </c>
      <c r="N1600">
        <v>16.36</v>
      </c>
      <c r="O1600">
        <v>9.2100000000000009</v>
      </c>
      <c r="P1600" t="s">
        <v>87</v>
      </c>
      <c r="Q1600" t="s">
        <v>76</v>
      </c>
      <c r="R1600" t="s">
        <v>42</v>
      </c>
      <c r="S1600">
        <v>38</v>
      </c>
      <c r="T1600" t="s">
        <v>34</v>
      </c>
      <c r="U1600" t="s">
        <v>43</v>
      </c>
      <c r="V1600" t="s">
        <v>56</v>
      </c>
      <c r="W1600" t="s">
        <v>57</v>
      </c>
      <c r="X1600">
        <v>0</v>
      </c>
      <c r="Y1600">
        <v>0</v>
      </c>
      <c r="Z1600">
        <v>0</v>
      </c>
      <c r="AA1600">
        <v>1</v>
      </c>
      <c r="AB1600">
        <v>1</v>
      </c>
      <c r="AC1600" s="2" t="s">
        <v>2542</v>
      </c>
      <c r="AD1600" s="2" t="str">
        <f t="shared" si="49"/>
        <v>Never Contacted</v>
      </c>
      <c r="AE1600">
        <v>3</v>
      </c>
      <c r="AF1600" t="s">
        <v>38</v>
      </c>
      <c r="AG1600" t="b">
        <v>0</v>
      </c>
      <c r="AH1600" t="b">
        <v>0</v>
      </c>
      <c r="AI1600" t="str">
        <f ca="1">IF(OR(Table1[[#This Row],[is_active]]="FALSE",Table1[[#This Row],[Days_Since_Last_Purchase]]&gt;90),"Churned","Active")</f>
        <v>Churned</v>
      </c>
    </row>
    <row r="1601" spans="1:35" x14ac:dyDescent="0.25">
      <c r="A1601" t="s">
        <v>1663</v>
      </c>
      <c r="B1601" s="1">
        <v>44140</v>
      </c>
      <c r="C1601" t="str">
        <f>TEXT(Table1[[#This Row],[signup_date]],"yyyy")</f>
        <v>2020</v>
      </c>
      <c r="D1601" t="str">
        <f>TEXT(Table1[[#This Row],[signup_date]],"mmm")</f>
        <v>Nov</v>
      </c>
      <c r="E1601" s="3">
        <v>45064</v>
      </c>
      <c r="F1601" s="3">
        <v>45914</v>
      </c>
      <c r="G1601" s="3" t="str">
        <f>TEXT(Table1[[#This Row],[last_purchase_date]],"yyyy")</f>
        <v>2025</v>
      </c>
      <c r="H1601" s="2">
        <f ca="1">IFERROR(TODAY()-Table1[[#This Row],[signup_date]]," - ")</f>
        <v>1840</v>
      </c>
      <c r="I1601" s="2">
        <f ca="1">IFERROR(TODAY()-Table1[[#This Row],[last_purchase_date]]," - ")</f>
        <v>66</v>
      </c>
      <c r="J1601" s="2">
        <f ca="1">IFERROR(1/Table1[[#This Row],[Days_Since_Last_Purchase]],0)</f>
        <v>1.5151515151515152E-2</v>
      </c>
      <c r="K1601" s="3" t="str">
        <f t="shared" si="48"/>
        <v>Has Purchased</v>
      </c>
      <c r="L1601">
        <v>7</v>
      </c>
      <c r="M1601">
        <v>278.95</v>
      </c>
      <c r="N1601">
        <v>39.85</v>
      </c>
      <c r="O1601">
        <v>30.71</v>
      </c>
      <c r="P1601" t="s">
        <v>40</v>
      </c>
      <c r="Q1601" t="s">
        <v>41</v>
      </c>
      <c r="R1601" t="s">
        <v>33</v>
      </c>
      <c r="S1601">
        <v>45</v>
      </c>
      <c r="T1601" t="s">
        <v>34</v>
      </c>
      <c r="U1601" t="s">
        <v>66</v>
      </c>
      <c r="V1601" t="s">
        <v>63</v>
      </c>
      <c r="W1601" t="s">
        <v>51</v>
      </c>
      <c r="X1601">
        <v>0</v>
      </c>
      <c r="Y1601">
        <v>0</v>
      </c>
      <c r="Z1601">
        <v>1</v>
      </c>
      <c r="AA1601">
        <v>0</v>
      </c>
      <c r="AB1601">
        <v>5</v>
      </c>
      <c r="AC1601" s="3">
        <v>45074</v>
      </c>
      <c r="AD1601" s="2" t="str">
        <f t="shared" si="49"/>
        <v>Contacted</v>
      </c>
      <c r="AE1601">
        <v>2</v>
      </c>
      <c r="AF1601" t="s">
        <v>38</v>
      </c>
      <c r="AG1601" t="b">
        <v>1</v>
      </c>
      <c r="AH1601" t="b">
        <v>1</v>
      </c>
      <c r="AI1601" t="str">
        <f ca="1">IF(OR(Table1[[#This Row],[is_active]]="FALSE",Table1[[#This Row],[Days_Since_Last_Purchase]]&gt;90),"Churned","Active")</f>
        <v>Active</v>
      </c>
    </row>
    <row r="1602" spans="1:35" x14ac:dyDescent="0.25">
      <c r="A1602" t="s">
        <v>1664</v>
      </c>
      <c r="B1602" s="1">
        <v>45124</v>
      </c>
      <c r="C1602" t="str">
        <f>TEXT(Table1[[#This Row],[signup_date]],"yyyy")</f>
        <v>2023</v>
      </c>
      <c r="D1602" t="str">
        <f>TEXT(Table1[[#This Row],[signup_date]],"mmm")</f>
        <v>Jul</v>
      </c>
      <c r="E1602" s="3">
        <v>45243</v>
      </c>
      <c r="F1602" s="3">
        <v>45836</v>
      </c>
      <c r="G1602" s="3" t="str">
        <f>TEXT(Table1[[#This Row],[last_purchase_date]],"yyyy")</f>
        <v>2025</v>
      </c>
      <c r="H1602" s="2">
        <f ca="1">IFERROR(TODAY()-Table1[[#This Row],[signup_date]]," - ")</f>
        <v>856</v>
      </c>
      <c r="I1602" s="2">
        <f ca="1">IFERROR(TODAY()-Table1[[#This Row],[last_purchase_date]]," - ")</f>
        <v>144</v>
      </c>
      <c r="J1602" s="2">
        <f ca="1">IFERROR(1/Table1[[#This Row],[Days_Since_Last_Purchase]],0)</f>
        <v>6.9444444444444441E-3</v>
      </c>
      <c r="K1602" s="3" t="str">
        <f t="shared" ref="K1602:K1665" si="50">IF(E1602="-","Never Purchase","Has Purchased")</f>
        <v>Has Purchased</v>
      </c>
      <c r="L1602">
        <v>2</v>
      </c>
      <c r="M1602">
        <v>147.80000000000001</v>
      </c>
      <c r="N1602">
        <v>73.900000000000006</v>
      </c>
      <c r="O1602">
        <v>66.91</v>
      </c>
      <c r="P1602" t="s">
        <v>87</v>
      </c>
      <c r="Q1602" t="s">
        <v>104</v>
      </c>
      <c r="R1602" t="s">
        <v>33</v>
      </c>
      <c r="S1602">
        <v>43</v>
      </c>
      <c r="T1602" t="s">
        <v>34</v>
      </c>
      <c r="U1602" t="s">
        <v>82</v>
      </c>
      <c r="V1602" t="s">
        <v>63</v>
      </c>
      <c r="W1602" t="s">
        <v>57</v>
      </c>
      <c r="X1602">
        <v>2</v>
      </c>
      <c r="Y1602">
        <v>0</v>
      </c>
      <c r="Z1602">
        <v>0</v>
      </c>
      <c r="AA1602">
        <v>0</v>
      </c>
      <c r="AB1602">
        <v>1</v>
      </c>
      <c r="AC1602" s="3">
        <v>45543</v>
      </c>
      <c r="AD1602" s="2" t="str">
        <f t="shared" si="49"/>
        <v>Contacted</v>
      </c>
      <c r="AE1602">
        <v>0</v>
      </c>
      <c r="AF1602" t="s">
        <v>38</v>
      </c>
      <c r="AG1602" t="b">
        <v>1</v>
      </c>
      <c r="AH1602" t="b">
        <v>0</v>
      </c>
      <c r="AI1602" t="str">
        <f ca="1">IF(OR(Table1[[#This Row],[is_active]]="FALSE",Table1[[#This Row],[Days_Since_Last_Purchase]]&gt;90),"Churned","Active")</f>
        <v>Churned</v>
      </c>
    </row>
    <row r="1603" spans="1:35" x14ac:dyDescent="0.25">
      <c r="A1603" t="s">
        <v>1665</v>
      </c>
      <c r="B1603" s="1">
        <v>44302</v>
      </c>
      <c r="C1603" t="str">
        <f>TEXT(Table1[[#This Row],[signup_date]],"yyyy")</f>
        <v>2021</v>
      </c>
      <c r="D1603" t="str">
        <f>TEXT(Table1[[#This Row],[signup_date]],"mmm")</f>
        <v>Apr</v>
      </c>
      <c r="E1603" s="3">
        <v>44615</v>
      </c>
      <c r="F1603" s="3">
        <v>45701</v>
      </c>
      <c r="G1603" s="3" t="str">
        <f>TEXT(Table1[[#This Row],[last_purchase_date]],"yyyy")</f>
        <v>2025</v>
      </c>
      <c r="H1603" s="2">
        <f ca="1">IFERROR(TODAY()-Table1[[#This Row],[signup_date]]," - ")</f>
        <v>1678</v>
      </c>
      <c r="I1603" s="2">
        <f ca="1">IFERROR(TODAY()-Table1[[#This Row],[last_purchase_date]]," - ")</f>
        <v>279</v>
      </c>
      <c r="J1603" s="2">
        <f ca="1">IFERROR(1/Table1[[#This Row],[Days_Since_Last_Purchase]],0)</f>
        <v>3.5842293906810036E-3</v>
      </c>
      <c r="K1603" s="3" t="str">
        <f t="shared" si="50"/>
        <v>Has Purchased</v>
      </c>
      <c r="L1603">
        <v>5</v>
      </c>
      <c r="M1603">
        <v>422.49</v>
      </c>
      <c r="N1603">
        <v>84.5</v>
      </c>
      <c r="O1603">
        <v>74.56</v>
      </c>
      <c r="P1603" t="s">
        <v>65</v>
      </c>
      <c r="Q1603" t="s">
        <v>69</v>
      </c>
      <c r="R1603" t="s">
        <v>33</v>
      </c>
      <c r="S1603">
        <v>48</v>
      </c>
      <c r="T1603" t="s">
        <v>34</v>
      </c>
      <c r="U1603" t="s">
        <v>55</v>
      </c>
      <c r="V1603" t="s">
        <v>67</v>
      </c>
      <c r="W1603" t="s">
        <v>57</v>
      </c>
      <c r="X1603">
        <v>0</v>
      </c>
      <c r="Y1603">
        <v>1</v>
      </c>
      <c r="Z1603">
        <v>2</v>
      </c>
      <c r="AA1603">
        <v>2</v>
      </c>
      <c r="AB1603">
        <v>1</v>
      </c>
      <c r="AC1603" s="3">
        <v>45033</v>
      </c>
      <c r="AD1603" s="2" t="str">
        <f t="shared" ref="AD1603:AD1666" si="51">IF(AC1603="-","Never Contacted","Contacted")</f>
        <v>Contacted</v>
      </c>
      <c r="AE1603">
        <v>10</v>
      </c>
      <c r="AF1603" t="s">
        <v>73</v>
      </c>
      <c r="AG1603" t="b">
        <v>1</v>
      </c>
      <c r="AH1603" t="b">
        <v>1</v>
      </c>
      <c r="AI1603" t="str">
        <f ca="1">IF(OR(Table1[[#This Row],[is_active]]="FALSE",Table1[[#This Row],[Days_Since_Last_Purchase]]&gt;90),"Churned","Active")</f>
        <v>Churned</v>
      </c>
    </row>
    <row r="1604" spans="1:35" x14ac:dyDescent="0.25">
      <c r="A1604" t="s">
        <v>1666</v>
      </c>
      <c r="B1604" s="1">
        <v>44697</v>
      </c>
      <c r="C1604" t="str">
        <f>TEXT(Table1[[#This Row],[signup_date]],"yyyy")</f>
        <v>2022</v>
      </c>
      <c r="D1604" t="str">
        <f>TEXT(Table1[[#This Row],[signup_date]],"mmm")</f>
        <v>May</v>
      </c>
      <c r="E1604" s="3">
        <v>45365</v>
      </c>
      <c r="F1604" s="3">
        <v>45862</v>
      </c>
      <c r="G1604" s="3" t="str">
        <f>TEXT(Table1[[#This Row],[last_purchase_date]],"yyyy")</f>
        <v>2025</v>
      </c>
      <c r="H1604" s="2">
        <f ca="1">IFERROR(TODAY()-Table1[[#This Row],[signup_date]]," - ")</f>
        <v>1283</v>
      </c>
      <c r="I1604" s="2">
        <f ca="1">IFERROR(TODAY()-Table1[[#This Row],[last_purchase_date]]," - ")</f>
        <v>118</v>
      </c>
      <c r="J1604" s="2">
        <f ca="1">IFERROR(1/Table1[[#This Row],[Days_Since_Last_Purchase]],0)</f>
        <v>8.4745762711864406E-3</v>
      </c>
      <c r="K1604" s="3" t="str">
        <f t="shared" si="50"/>
        <v>Has Purchased</v>
      </c>
      <c r="L1604">
        <v>4</v>
      </c>
      <c r="M1604">
        <v>359.89</v>
      </c>
      <c r="N1604">
        <v>89.97</v>
      </c>
      <c r="O1604">
        <v>148.9</v>
      </c>
      <c r="P1604" t="s">
        <v>87</v>
      </c>
      <c r="Q1604" t="s">
        <v>95</v>
      </c>
      <c r="R1604" t="s">
        <v>42</v>
      </c>
      <c r="S1604">
        <v>16</v>
      </c>
      <c r="T1604" t="s">
        <v>49</v>
      </c>
      <c r="U1604" t="s">
        <v>55</v>
      </c>
      <c r="V1604" t="s">
        <v>56</v>
      </c>
      <c r="W1604" t="s">
        <v>85</v>
      </c>
      <c r="X1604">
        <v>0</v>
      </c>
      <c r="Y1604">
        <v>0</v>
      </c>
      <c r="Z1604">
        <v>0</v>
      </c>
      <c r="AA1604">
        <v>0</v>
      </c>
      <c r="AB1604">
        <v>2</v>
      </c>
      <c r="AC1604" s="2" t="s">
        <v>2542</v>
      </c>
      <c r="AD1604" s="2" t="str">
        <f t="shared" si="51"/>
        <v>Never Contacted</v>
      </c>
      <c r="AE1604">
        <v>0</v>
      </c>
      <c r="AF1604" t="s">
        <v>38</v>
      </c>
      <c r="AG1604" t="b">
        <v>1</v>
      </c>
      <c r="AH1604" t="b">
        <v>0</v>
      </c>
      <c r="AI1604" t="str">
        <f ca="1">IF(OR(Table1[[#This Row],[is_active]]="FALSE",Table1[[#This Row],[Days_Since_Last_Purchase]]&gt;90),"Churned","Active")</f>
        <v>Churned</v>
      </c>
    </row>
    <row r="1605" spans="1:35" x14ac:dyDescent="0.25">
      <c r="A1605" t="s">
        <v>1667</v>
      </c>
      <c r="B1605" s="1">
        <v>44279</v>
      </c>
      <c r="C1605" t="str">
        <f>TEXT(Table1[[#This Row],[signup_date]],"yyyy")</f>
        <v>2021</v>
      </c>
      <c r="D1605" t="str">
        <f>TEXT(Table1[[#This Row],[signup_date]],"mmm")</f>
        <v>Mar</v>
      </c>
      <c r="E1605" s="3">
        <v>44750</v>
      </c>
      <c r="F1605" s="3">
        <v>45837</v>
      </c>
      <c r="G1605" s="3" t="str">
        <f>TEXT(Table1[[#This Row],[last_purchase_date]],"yyyy")</f>
        <v>2025</v>
      </c>
      <c r="H1605" s="2">
        <f ca="1">IFERROR(TODAY()-Table1[[#This Row],[signup_date]]," - ")</f>
        <v>1701</v>
      </c>
      <c r="I1605" s="2">
        <f ca="1">IFERROR(TODAY()-Table1[[#This Row],[last_purchase_date]]," - ")</f>
        <v>143</v>
      </c>
      <c r="J1605" s="2">
        <f ca="1">IFERROR(1/Table1[[#This Row],[Days_Since_Last_Purchase]],0)</f>
        <v>6.993006993006993E-3</v>
      </c>
      <c r="K1605" s="3" t="str">
        <f t="shared" si="50"/>
        <v>Has Purchased</v>
      </c>
      <c r="L1605">
        <v>3</v>
      </c>
      <c r="M1605">
        <v>181.02</v>
      </c>
      <c r="N1605">
        <v>60.34</v>
      </c>
      <c r="O1605">
        <v>95.87</v>
      </c>
      <c r="P1605" t="s">
        <v>47</v>
      </c>
      <c r="Q1605" t="s">
        <v>54</v>
      </c>
      <c r="R1605" t="s">
        <v>42</v>
      </c>
      <c r="S1605">
        <v>33</v>
      </c>
      <c r="T1605" t="s">
        <v>34</v>
      </c>
      <c r="U1605" t="s">
        <v>82</v>
      </c>
      <c r="V1605" t="s">
        <v>44</v>
      </c>
      <c r="W1605" t="s">
        <v>36</v>
      </c>
      <c r="X1605">
        <v>0</v>
      </c>
      <c r="Y1605">
        <v>0</v>
      </c>
      <c r="Z1605">
        <v>0</v>
      </c>
      <c r="AA1605">
        <v>0</v>
      </c>
      <c r="AB1605">
        <v>0</v>
      </c>
      <c r="AC1605" s="3">
        <v>44849</v>
      </c>
      <c r="AD1605" s="2" t="str">
        <f t="shared" si="51"/>
        <v>Contacted</v>
      </c>
      <c r="AE1605">
        <v>0</v>
      </c>
      <c r="AF1605" t="s">
        <v>38</v>
      </c>
      <c r="AG1605" t="b">
        <v>1</v>
      </c>
      <c r="AH1605" t="b">
        <v>0</v>
      </c>
      <c r="AI1605" t="str">
        <f ca="1">IF(OR(Table1[[#This Row],[is_active]]="FALSE",Table1[[#This Row],[Days_Since_Last_Purchase]]&gt;90),"Churned","Active")</f>
        <v>Churned</v>
      </c>
    </row>
    <row r="1606" spans="1:35" x14ac:dyDescent="0.25">
      <c r="A1606" t="s">
        <v>1668</v>
      </c>
      <c r="B1606" s="1">
        <v>44759</v>
      </c>
      <c r="C1606" t="str">
        <f>TEXT(Table1[[#This Row],[signup_date]],"yyyy")</f>
        <v>2022</v>
      </c>
      <c r="D1606" t="str">
        <f>TEXT(Table1[[#This Row],[signup_date]],"mmm")</f>
        <v>Jul</v>
      </c>
      <c r="E1606" s="3">
        <v>45496</v>
      </c>
      <c r="F1606" s="3">
        <v>45825</v>
      </c>
      <c r="G1606" s="3" t="str">
        <f>TEXT(Table1[[#This Row],[last_purchase_date]],"yyyy")</f>
        <v>2025</v>
      </c>
      <c r="H1606" s="2">
        <f ca="1">IFERROR(TODAY()-Table1[[#This Row],[signup_date]]," - ")</f>
        <v>1221</v>
      </c>
      <c r="I1606" s="2">
        <f ca="1">IFERROR(TODAY()-Table1[[#This Row],[last_purchase_date]]," - ")</f>
        <v>155</v>
      </c>
      <c r="J1606" s="2">
        <f ca="1">IFERROR(1/Table1[[#This Row],[Days_Since_Last_Purchase]],0)</f>
        <v>6.4516129032258064E-3</v>
      </c>
      <c r="K1606" s="3" t="str">
        <f t="shared" si="50"/>
        <v>Has Purchased</v>
      </c>
      <c r="L1606">
        <v>4</v>
      </c>
      <c r="M1606">
        <v>61.26</v>
      </c>
      <c r="N1606">
        <v>15.32</v>
      </c>
      <c r="O1606">
        <v>24.44</v>
      </c>
      <c r="P1606" t="s">
        <v>87</v>
      </c>
      <c r="Q1606" t="s">
        <v>95</v>
      </c>
      <c r="R1606" t="s">
        <v>33</v>
      </c>
      <c r="S1606">
        <v>23</v>
      </c>
      <c r="T1606" t="s">
        <v>70</v>
      </c>
      <c r="U1606" t="s">
        <v>82</v>
      </c>
      <c r="V1606" t="s">
        <v>67</v>
      </c>
      <c r="W1606" t="s">
        <v>45</v>
      </c>
      <c r="X1606">
        <v>0</v>
      </c>
      <c r="Y1606">
        <v>0</v>
      </c>
      <c r="Z1606">
        <v>0</v>
      </c>
      <c r="AA1606">
        <v>0</v>
      </c>
      <c r="AB1606">
        <v>0</v>
      </c>
      <c r="AC1606" s="3">
        <v>45871</v>
      </c>
      <c r="AD1606" s="2" t="str">
        <f t="shared" si="51"/>
        <v>Contacted</v>
      </c>
      <c r="AE1606">
        <v>0</v>
      </c>
      <c r="AF1606" t="s">
        <v>73</v>
      </c>
      <c r="AG1606" t="b">
        <v>1</v>
      </c>
      <c r="AH1606" t="b">
        <v>1</v>
      </c>
      <c r="AI1606" t="str">
        <f ca="1">IF(OR(Table1[[#This Row],[is_active]]="FALSE",Table1[[#This Row],[Days_Since_Last_Purchase]]&gt;90),"Churned","Active")</f>
        <v>Churned</v>
      </c>
    </row>
    <row r="1607" spans="1:35" x14ac:dyDescent="0.25">
      <c r="A1607" t="s">
        <v>1669</v>
      </c>
      <c r="B1607" s="1">
        <v>45042</v>
      </c>
      <c r="C1607" t="str">
        <f>TEXT(Table1[[#This Row],[signup_date]],"yyyy")</f>
        <v>2023</v>
      </c>
      <c r="D1607" t="str">
        <f>TEXT(Table1[[#This Row],[signup_date]],"mmm")</f>
        <v>Apr</v>
      </c>
      <c r="E1607" s="3">
        <v>45653</v>
      </c>
      <c r="F1607" s="3">
        <v>45655</v>
      </c>
      <c r="G1607" s="3" t="str">
        <f>TEXT(Table1[[#This Row],[last_purchase_date]],"yyyy")</f>
        <v>2024</v>
      </c>
      <c r="H1607" s="2">
        <f ca="1">IFERROR(TODAY()-Table1[[#This Row],[signup_date]]," - ")</f>
        <v>938</v>
      </c>
      <c r="I1607" s="2">
        <f ca="1">IFERROR(TODAY()-Table1[[#This Row],[last_purchase_date]]," - ")</f>
        <v>325</v>
      </c>
      <c r="J1607" s="2">
        <f ca="1">IFERROR(1/Table1[[#This Row],[Days_Since_Last_Purchase]],0)</f>
        <v>3.0769230769230769E-3</v>
      </c>
      <c r="K1607" s="3" t="str">
        <f t="shared" si="50"/>
        <v>Has Purchased</v>
      </c>
      <c r="L1607">
        <v>4</v>
      </c>
      <c r="M1607">
        <v>192.67</v>
      </c>
      <c r="N1607">
        <v>48.17</v>
      </c>
      <c r="O1607">
        <v>81.459999999999994</v>
      </c>
      <c r="P1607" t="s">
        <v>40</v>
      </c>
      <c r="Q1607" t="s">
        <v>76</v>
      </c>
      <c r="R1607" t="s">
        <v>48</v>
      </c>
      <c r="S1607">
        <v>20</v>
      </c>
      <c r="T1607" t="s">
        <v>70</v>
      </c>
      <c r="U1607" t="s">
        <v>55</v>
      </c>
      <c r="V1607" t="s">
        <v>44</v>
      </c>
      <c r="W1607" t="s">
        <v>51</v>
      </c>
      <c r="X1607">
        <v>0</v>
      </c>
      <c r="Y1607">
        <v>0</v>
      </c>
      <c r="Z1607">
        <v>0</v>
      </c>
      <c r="AA1607">
        <v>1</v>
      </c>
      <c r="AB1607">
        <v>2</v>
      </c>
      <c r="AC1607" s="3">
        <v>45556</v>
      </c>
      <c r="AD1607" s="2" t="str">
        <f t="shared" si="51"/>
        <v>Contacted</v>
      </c>
      <c r="AE1607">
        <v>0</v>
      </c>
      <c r="AF1607" t="s">
        <v>38</v>
      </c>
      <c r="AG1607" t="b">
        <v>1</v>
      </c>
      <c r="AH1607" t="b">
        <v>1</v>
      </c>
      <c r="AI1607" t="str">
        <f ca="1">IF(OR(Table1[[#This Row],[is_active]]="FALSE",Table1[[#This Row],[Days_Since_Last_Purchase]]&gt;90),"Churned","Active")</f>
        <v>Churned</v>
      </c>
    </row>
    <row r="1608" spans="1:35" x14ac:dyDescent="0.25">
      <c r="A1608" t="s">
        <v>1670</v>
      </c>
      <c r="B1608" s="1">
        <v>44313</v>
      </c>
      <c r="C1608" t="str">
        <f>TEXT(Table1[[#This Row],[signup_date]],"yyyy")</f>
        <v>2021</v>
      </c>
      <c r="D1608" t="str">
        <f>TEXT(Table1[[#This Row],[signup_date]],"mmm")</f>
        <v>Apr</v>
      </c>
      <c r="E1608" s="3">
        <v>44326</v>
      </c>
      <c r="F1608" s="3">
        <v>44704</v>
      </c>
      <c r="G1608" s="3" t="str">
        <f>TEXT(Table1[[#This Row],[last_purchase_date]],"yyyy")</f>
        <v>2022</v>
      </c>
      <c r="H1608" s="2">
        <f ca="1">IFERROR(TODAY()-Table1[[#This Row],[signup_date]]," - ")</f>
        <v>1667</v>
      </c>
      <c r="I1608" s="2">
        <f ca="1">IFERROR(TODAY()-Table1[[#This Row],[last_purchase_date]]," - ")</f>
        <v>1276</v>
      </c>
      <c r="J1608" s="2">
        <f ca="1">IFERROR(1/Table1[[#This Row],[Days_Since_Last_Purchase]],0)</f>
        <v>7.836990595611285E-4</v>
      </c>
      <c r="K1608" s="3" t="str">
        <f t="shared" si="50"/>
        <v>Has Purchased</v>
      </c>
      <c r="L1608">
        <v>1</v>
      </c>
      <c r="M1608">
        <v>86.98</v>
      </c>
      <c r="N1608">
        <v>86.98</v>
      </c>
      <c r="O1608">
        <v>134.58000000000001</v>
      </c>
      <c r="P1608" t="s">
        <v>59</v>
      </c>
      <c r="Q1608" t="s">
        <v>62</v>
      </c>
      <c r="R1608" t="s">
        <v>42</v>
      </c>
      <c r="S1608">
        <v>36</v>
      </c>
      <c r="T1608" t="s">
        <v>34</v>
      </c>
      <c r="U1608" t="s">
        <v>82</v>
      </c>
      <c r="V1608" t="s">
        <v>35</v>
      </c>
      <c r="W1608" t="s">
        <v>100</v>
      </c>
      <c r="X1608">
        <v>0</v>
      </c>
      <c r="Y1608">
        <v>0</v>
      </c>
      <c r="Z1608">
        <v>0</v>
      </c>
      <c r="AA1608">
        <v>0</v>
      </c>
      <c r="AB1608">
        <v>0</v>
      </c>
      <c r="AC1608" s="3">
        <v>45662</v>
      </c>
      <c r="AD1608" s="2" t="str">
        <f t="shared" si="51"/>
        <v>Contacted</v>
      </c>
      <c r="AE1608">
        <v>0</v>
      </c>
      <c r="AF1608" t="s">
        <v>38</v>
      </c>
      <c r="AG1608" t="b">
        <v>1</v>
      </c>
      <c r="AH1608" t="b">
        <v>0</v>
      </c>
      <c r="AI1608" t="str">
        <f ca="1">IF(OR(Table1[[#This Row],[is_active]]="FALSE",Table1[[#This Row],[Days_Since_Last_Purchase]]&gt;90),"Churned","Active")</f>
        <v>Churned</v>
      </c>
    </row>
    <row r="1609" spans="1:35" x14ac:dyDescent="0.25">
      <c r="A1609" t="s">
        <v>1671</v>
      </c>
      <c r="B1609" s="1">
        <v>45203</v>
      </c>
      <c r="C1609" t="str">
        <f>TEXT(Table1[[#This Row],[signup_date]],"yyyy")</f>
        <v>2023</v>
      </c>
      <c r="D1609" t="str">
        <f>TEXT(Table1[[#This Row],[signup_date]],"mmm")</f>
        <v>Oct</v>
      </c>
      <c r="E1609" s="3">
        <v>45741</v>
      </c>
      <c r="F1609" s="3">
        <v>45932</v>
      </c>
      <c r="G1609" s="3" t="str">
        <f>TEXT(Table1[[#This Row],[last_purchase_date]],"yyyy")</f>
        <v>2025</v>
      </c>
      <c r="H1609" s="2">
        <f ca="1">IFERROR(TODAY()-Table1[[#This Row],[signup_date]]," - ")</f>
        <v>777</v>
      </c>
      <c r="I1609" s="2">
        <f ca="1">IFERROR(TODAY()-Table1[[#This Row],[last_purchase_date]]," - ")</f>
        <v>48</v>
      </c>
      <c r="J1609" s="2">
        <f ca="1">IFERROR(1/Table1[[#This Row],[Days_Since_Last_Purchase]],0)</f>
        <v>2.0833333333333332E-2</v>
      </c>
      <c r="K1609" s="3" t="str">
        <f t="shared" si="50"/>
        <v>Has Purchased</v>
      </c>
      <c r="L1609">
        <v>5</v>
      </c>
      <c r="M1609">
        <v>92.29</v>
      </c>
      <c r="N1609">
        <v>18.46</v>
      </c>
      <c r="O1609">
        <v>29.11</v>
      </c>
      <c r="P1609" t="s">
        <v>47</v>
      </c>
      <c r="Q1609" t="s">
        <v>95</v>
      </c>
      <c r="R1609" t="s">
        <v>33</v>
      </c>
      <c r="S1609">
        <v>46</v>
      </c>
      <c r="T1609" t="s">
        <v>34</v>
      </c>
      <c r="U1609" t="s">
        <v>66</v>
      </c>
      <c r="V1609" t="s">
        <v>56</v>
      </c>
      <c r="W1609" t="s">
        <v>96</v>
      </c>
      <c r="X1609">
        <v>0</v>
      </c>
      <c r="Y1609">
        <v>0</v>
      </c>
      <c r="Z1609">
        <v>1</v>
      </c>
      <c r="AA1609">
        <v>0</v>
      </c>
      <c r="AB1609">
        <v>1</v>
      </c>
      <c r="AC1609" s="3">
        <v>45751</v>
      </c>
      <c r="AD1609" s="2" t="str">
        <f t="shared" si="51"/>
        <v>Contacted</v>
      </c>
      <c r="AE1609">
        <v>0</v>
      </c>
      <c r="AF1609" t="s">
        <v>73</v>
      </c>
      <c r="AG1609" t="b">
        <v>1</v>
      </c>
      <c r="AH1609" t="b">
        <v>0</v>
      </c>
      <c r="AI1609" t="str">
        <f ca="1">IF(OR(Table1[[#This Row],[is_active]]="FALSE",Table1[[#This Row],[Days_Since_Last_Purchase]]&gt;90),"Churned","Active")</f>
        <v>Active</v>
      </c>
    </row>
    <row r="1610" spans="1:35" x14ac:dyDescent="0.25">
      <c r="A1610" t="s">
        <v>1672</v>
      </c>
      <c r="B1610" s="1">
        <v>44657</v>
      </c>
      <c r="C1610" t="str">
        <f>TEXT(Table1[[#This Row],[signup_date]],"yyyy")</f>
        <v>2022</v>
      </c>
      <c r="D1610" t="str">
        <f>TEXT(Table1[[#This Row],[signup_date]],"mmm")</f>
        <v>Apr</v>
      </c>
      <c r="E1610" s="3">
        <v>45461</v>
      </c>
      <c r="F1610" s="3">
        <v>45935</v>
      </c>
      <c r="G1610" s="3" t="str">
        <f>TEXT(Table1[[#This Row],[last_purchase_date]],"yyyy")</f>
        <v>2025</v>
      </c>
      <c r="H1610" s="2">
        <f ca="1">IFERROR(TODAY()-Table1[[#This Row],[signup_date]]," - ")</f>
        <v>1323</v>
      </c>
      <c r="I1610" s="2">
        <f ca="1">IFERROR(TODAY()-Table1[[#This Row],[last_purchase_date]]," - ")</f>
        <v>45</v>
      </c>
      <c r="J1610" s="2">
        <f ca="1">IFERROR(1/Table1[[#This Row],[Days_Since_Last_Purchase]],0)</f>
        <v>2.2222222222222223E-2</v>
      </c>
      <c r="K1610" s="3" t="str">
        <f t="shared" si="50"/>
        <v>Has Purchased</v>
      </c>
      <c r="L1610">
        <v>2</v>
      </c>
      <c r="M1610">
        <v>30.96</v>
      </c>
      <c r="N1610">
        <v>15.48</v>
      </c>
      <c r="O1610">
        <v>12.42</v>
      </c>
      <c r="P1610" t="s">
        <v>59</v>
      </c>
      <c r="Q1610" t="s">
        <v>76</v>
      </c>
      <c r="R1610" t="s">
        <v>48</v>
      </c>
      <c r="S1610">
        <v>16</v>
      </c>
      <c r="T1610" t="s">
        <v>49</v>
      </c>
      <c r="U1610" t="s">
        <v>82</v>
      </c>
      <c r="V1610" t="s">
        <v>35</v>
      </c>
      <c r="W1610" t="s">
        <v>100</v>
      </c>
      <c r="X1610">
        <v>0</v>
      </c>
      <c r="Y1610">
        <v>1</v>
      </c>
      <c r="Z1610">
        <v>0</v>
      </c>
      <c r="AA1610">
        <v>0</v>
      </c>
      <c r="AB1610">
        <v>0</v>
      </c>
      <c r="AC1610" s="3">
        <v>45489</v>
      </c>
      <c r="AD1610" s="2" t="str">
        <f t="shared" si="51"/>
        <v>Contacted</v>
      </c>
      <c r="AE1610">
        <v>4</v>
      </c>
      <c r="AF1610" t="s">
        <v>38</v>
      </c>
      <c r="AG1610" t="b">
        <v>0</v>
      </c>
      <c r="AH1610" t="b">
        <v>0</v>
      </c>
      <c r="AI1610" t="str">
        <f ca="1">IF(OR(Table1[[#This Row],[is_active]]="FALSE",Table1[[#This Row],[Days_Since_Last_Purchase]]&gt;90),"Churned","Active")</f>
        <v>Active</v>
      </c>
    </row>
    <row r="1611" spans="1:35" x14ac:dyDescent="0.25">
      <c r="A1611" t="s">
        <v>1673</v>
      </c>
      <c r="B1611" s="1">
        <v>45025</v>
      </c>
      <c r="C1611" t="str">
        <f>TEXT(Table1[[#This Row],[signup_date]],"yyyy")</f>
        <v>2023</v>
      </c>
      <c r="D1611" t="str">
        <f>TEXT(Table1[[#This Row],[signup_date]],"mmm")</f>
        <v>Apr</v>
      </c>
      <c r="E1611" s="3">
        <v>45276</v>
      </c>
      <c r="F1611" s="3">
        <v>45465</v>
      </c>
      <c r="G1611" s="3" t="str">
        <f>TEXT(Table1[[#This Row],[last_purchase_date]],"yyyy")</f>
        <v>2024</v>
      </c>
      <c r="H1611" s="2">
        <f ca="1">IFERROR(TODAY()-Table1[[#This Row],[signup_date]]," - ")</f>
        <v>955</v>
      </c>
      <c r="I1611" s="2">
        <f ca="1">IFERROR(TODAY()-Table1[[#This Row],[last_purchase_date]]," - ")</f>
        <v>515</v>
      </c>
      <c r="J1611" s="2">
        <f ca="1">IFERROR(1/Table1[[#This Row],[Days_Since_Last_Purchase]],0)</f>
        <v>1.9417475728155339E-3</v>
      </c>
      <c r="K1611" s="3" t="str">
        <f t="shared" si="50"/>
        <v>Has Purchased</v>
      </c>
      <c r="L1611">
        <v>1</v>
      </c>
      <c r="M1611">
        <v>38.619999999999997</v>
      </c>
      <c r="N1611">
        <v>38.619999999999997</v>
      </c>
      <c r="O1611">
        <v>74.349999999999994</v>
      </c>
      <c r="P1611" t="s">
        <v>47</v>
      </c>
      <c r="Q1611" t="s">
        <v>60</v>
      </c>
      <c r="R1611" t="s">
        <v>42</v>
      </c>
      <c r="S1611">
        <v>30</v>
      </c>
      <c r="T1611" t="s">
        <v>70</v>
      </c>
      <c r="U1611" t="s">
        <v>55</v>
      </c>
      <c r="V1611" t="s">
        <v>56</v>
      </c>
      <c r="W1611" t="s">
        <v>57</v>
      </c>
      <c r="X1611">
        <v>0</v>
      </c>
      <c r="Y1611">
        <v>0</v>
      </c>
      <c r="Z1611">
        <v>0</v>
      </c>
      <c r="AA1611">
        <v>0</v>
      </c>
      <c r="AB1611">
        <v>1</v>
      </c>
      <c r="AC1611" s="3">
        <v>45328</v>
      </c>
      <c r="AD1611" s="2" t="str">
        <f t="shared" si="51"/>
        <v>Contacted</v>
      </c>
      <c r="AE1611">
        <v>8</v>
      </c>
      <c r="AF1611" t="s">
        <v>52</v>
      </c>
      <c r="AG1611" t="b">
        <v>1</v>
      </c>
      <c r="AH1611" t="b">
        <v>0</v>
      </c>
      <c r="AI1611" t="str">
        <f ca="1">IF(OR(Table1[[#This Row],[is_active]]="FALSE",Table1[[#This Row],[Days_Since_Last_Purchase]]&gt;90),"Churned","Active")</f>
        <v>Churned</v>
      </c>
    </row>
    <row r="1612" spans="1:35" x14ac:dyDescent="0.25">
      <c r="A1612" t="s">
        <v>1674</v>
      </c>
      <c r="B1612" s="1">
        <v>44961</v>
      </c>
      <c r="C1612" t="str">
        <f>TEXT(Table1[[#This Row],[signup_date]],"yyyy")</f>
        <v>2023</v>
      </c>
      <c r="D1612" t="str">
        <f>TEXT(Table1[[#This Row],[signup_date]],"mmm")</f>
        <v>Feb</v>
      </c>
      <c r="E1612" s="3">
        <v>45042</v>
      </c>
      <c r="F1612" s="3">
        <v>45080</v>
      </c>
      <c r="G1612" s="3" t="str">
        <f>TEXT(Table1[[#This Row],[last_purchase_date]],"yyyy")</f>
        <v>2023</v>
      </c>
      <c r="H1612" s="2">
        <f ca="1">IFERROR(TODAY()-Table1[[#This Row],[signup_date]]," - ")</f>
        <v>1019</v>
      </c>
      <c r="I1612" s="2">
        <f ca="1">IFERROR(TODAY()-Table1[[#This Row],[last_purchase_date]]," - ")</f>
        <v>900</v>
      </c>
      <c r="J1612" s="2">
        <f ca="1">IFERROR(1/Table1[[#This Row],[Days_Since_Last_Purchase]],0)</f>
        <v>1.1111111111111111E-3</v>
      </c>
      <c r="K1612" s="3" t="str">
        <f t="shared" si="50"/>
        <v>Has Purchased</v>
      </c>
      <c r="L1612">
        <v>4</v>
      </c>
      <c r="M1612">
        <v>321.07</v>
      </c>
      <c r="N1612">
        <v>80.27</v>
      </c>
      <c r="O1612">
        <v>124.76</v>
      </c>
      <c r="P1612" t="s">
        <v>40</v>
      </c>
      <c r="Q1612" t="s">
        <v>69</v>
      </c>
      <c r="R1612" t="s">
        <v>33</v>
      </c>
      <c r="S1612">
        <v>23</v>
      </c>
      <c r="T1612" t="s">
        <v>70</v>
      </c>
      <c r="U1612" t="s">
        <v>82</v>
      </c>
      <c r="V1612" t="s">
        <v>67</v>
      </c>
      <c r="W1612" t="s">
        <v>100</v>
      </c>
      <c r="X1612">
        <v>1</v>
      </c>
      <c r="Y1612">
        <v>0</v>
      </c>
      <c r="Z1612">
        <v>0</v>
      </c>
      <c r="AA1612">
        <v>0</v>
      </c>
      <c r="AB1612">
        <v>3</v>
      </c>
      <c r="AC1612" s="2" t="s">
        <v>2542</v>
      </c>
      <c r="AD1612" s="2" t="str">
        <f t="shared" si="51"/>
        <v>Never Contacted</v>
      </c>
      <c r="AE1612">
        <v>1</v>
      </c>
      <c r="AF1612" t="s">
        <v>52</v>
      </c>
      <c r="AG1612" t="b">
        <v>1</v>
      </c>
      <c r="AH1612" t="b">
        <v>1</v>
      </c>
      <c r="AI1612" t="str">
        <f ca="1">IF(OR(Table1[[#This Row],[is_active]]="FALSE",Table1[[#This Row],[Days_Since_Last_Purchase]]&gt;90),"Churned","Active")</f>
        <v>Churned</v>
      </c>
    </row>
    <row r="1613" spans="1:35" x14ac:dyDescent="0.25">
      <c r="A1613" t="s">
        <v>1675</v>
      </c>
      <c r="B1613" s="1">
        <v>44715</v>
      </c>
      <c r="C1613" t="str">
        <f>TEXT(Table1[[#This Row],[signup_date]],"yyyy")</f>
        <v>2022</v>
      </c>
      <c r="D1613" t="str">
        <f>TEXT(Table1[[#This Row],[signup_date]],"mmm")</f>
        <v>Jun</v>
      </c>
      <c r="E1613" s="3">
        <v>45883</v>
      </c>
      <c r="F1613" s="3">
        <v>45922</v>
      </c>
      <c r="G1613" s="3" t="str">
        <f>TEXT(Table1[[#This Row],[last_purchase_date]],"yyyy")</f>
        <v>2025</v>
      </c>
      <c r="H1613" s="2">
        <f ca="1">IFERROR(TODAY()-Table1[[#This Row],[signup_date]]," - ")</f>
        <v>1265</v>
      </c>
      <c r="I1613" s="2">
        <f ca="1">IFERROR(TODAY()-Table1[[#This Row],[last_purchase_date]]," - ")</f>
        <v>58</v>
      </c>
      <c r="J1613" s="2">
        <f ca="1">IFERROR(1/Table1[[#This Row],[Days_Since_Last_Purchase]],0)</f>
        <v>1.7241379310344827E-2</v>
      </c>
      <c r="K1613" s="3" t="str">
        <f t="shared" si="50"/>
        <v>Has Purchased</v>
      </c>
      <c r="L1613">
        <v>1</v>
      </c>
      <c r="M1613">
        <v>92.57</v>
      </c>
      <c r="N1613">
        <v>92.57</v>
      </c>
      <c r="O1613">
        <v>98.17</v>
      </c>
      <c r="P1613" t="s">
        <v>47</v>
      </c>
      <c r="Q1613" t="s">
        <v>54</v>
      </c>
      <c r="R1613" t="s">
        <v>48</v>
      </c>
      <c r="S1613">
        <v>32</v>
      </c>
      <c r="T1613" t="s">
        <v>34</v>
      </c>
      <c r="U1613" t="s">
        <v>90</v>
      </c>
      <c r="V1613" t="s">
        <v>56</v>
      </c>
      <c r="W1613" t="s">
        <v>100</v>
      </c>
      <c r="X1613">
        <v>0</v>
      </c>
      <c r="Y1613">
        <v>0</v>
      </c>
      <c r="Z1613">
        <v>0</v>
      </c>
      <c r="AA1613">
        <v>0</v>
      </c>
      <c r="AB1613">
        <v>1</v>
      </c>
      <c r="AC1613" s="2" t="s">
        <v>2542</v>
      </c>
      <c r="AD1613" s="2" t="str">
        <f t="shared" si="51"/>
        <v>Never Contacted</v>
      </c>
      <c r="AE1613">
        <v>0</v>
      </c>
      <c r="AF1613" t="s">
        <v>38</v>
      </c>
      <c r="AG1613" t="b">
        <v>0</v>
      </c>
      <c r="AH1613" t="b">
        <v>0</v>
      </c>
      <c r="AI1613" t="str">
        <f ca="1">IF(OR(Table1[[#This Row],[is_active]]="FALSE",Table1[[#This Row],[Days_Since_Last_Purchase]]&gt;90),"Churned","Active")</f>
        <v>Active</v>
      </c>
    </row>
    <row r="1614" spans="1:35" x14ac:dyDescent="0.25">
      <c r="A1614" t="s">
        <v>1676</v>
      </c>
      <c r="B1614" s="1">
        <v>44953</v>
      </c>
      <c r="C1614" t="str">
        <f>TEXT(Table1[[#This Row],[signup_date]],"yyyy")</f>
        <v>2023</v>
      </c>
      <c r="D1614" t="str">
        <f>TEXT(Table1[[#This Row],[signup_date]],"mmm")</f>
        <v>Jan</v>
      </c>
      <c r="E1614" s="3">
        <v>45232</v>
      </c>
      <c r="F1614" s="3">
        <v>45651</v>
      </c>
      <c r="G1614" s="3" t="str">
        <f>TEXT(Table1[[#This Row],[last_purchase_date]],"yyyy")</f>
        <v>2024</v>
      </c>
      <c r="H1614" s="2">
        <f ca="1">IFERROR(TODAY()-Table1[[#This Row],[signup_date]]," - ")</f>
        <v>1027</v>
      </c>
      <c r="I1614" s="2">
        <f ca="1">IFERROR(TODAY()-Table1[[#This Row],[last_purchase_date]]," - ")</f>
        <v>329</v>
      </c>
      <c r="J1614" s="2">
        <f ca="1">IFERROR(1/Table1[[#This Row],[Days_Since_Last_Purchase]],0)</f>
        <v>3.0395136778115501E-3</v>
      </c>
      <c r="K1614" s="3" t="str">
        <f t="shared" si="50"/>
        <v>Has Purchased</v>
      </c>
      <c r="L1614">
        <v>2</v>
      </c>
      <c r="M1614">
        <v>54.15</v>
      </c>
      <c r="N1614">
        <v>27.08</v>
      </c>
      <c r="O1614">
        <v>73.319999999999993</v>
      </c>
      <c r="P1614" t="s">
        <v>31</v>
      </c>
      <c r="Q1614" t="s">
        <v>62</v>
      </c>
      <c r="R1614" t="s">
        <v>42</v>
      </c>
      <c r="S1614">
        <v>30</v>
      </c>
      <c r="T1614" t="s">
        <v>70</v>
      </c>
      <c r="U1614" t="s">
        <v>66</v>
      </c>
      <c r="V1614" t="s">
        <v>67</v>
      </c>
      <c r="W1614" t="s">
        <v>96</v>
      </c>
      <c r="X1614">
        <v>0</v>
      </c>
      <c r="Y1614">
        <v>0</v>
      </c>
      <c r="Z1614">
        <v>0</v>
      </c>
      <c r="AA1614">
        <v>0</v>
      </c>
      <c r="AB1614">
        <v>1</v>
      </c>
      <c r="AC1614" s="3">
        <v>45357</v>
      </c>
      <c r="AD1614" s="2" t="str">
        <f t="shared" si="51"/>
        <v>Contacted</v>
      </c>
      <c r="AE1614">
        <v>0</v>
      </c>
      <c r="AF1614" t="s">
        <v>38</v>
      </c>
      <c r="AG1614" t="b">
        <v>1</v>
      </c>
      <c r="AH1614" t="b">
        <v>0</v>
      </c>
      <c r="AI1614" t="str">
        <f ca="1">IF(OR(Table1[[#This Row],[is_active]]="FALSE",Table1[[#This Row],[Days_Since_Last_Purchase]]&gt;90),"Churned","Active")</f>
        <v>Churned</v>
      </c>
    </row>
    <row r="1615" spans="1:35" x14ac:dyDescent="0.25">
      <c r="A1615" t="s">
        <v>1677</v>
      </c>
      <c r="B1615" s="1">
        <v>45547</v>
      </c>
      <c r="C1615" t="str">
        <f>TEXT(Table1[[#This Row],[signup_date]],"yyyy")</f>
        <v>2024</v>
      </c>
      <c r="D1615" t="str">
        <f>TEXT(Table1[[#This Row],[signup_date]],"mmm")</f>
        <v>Sep</v>
      </c>
      <c r="E1615" s="3" t="s">
        <v>2542</v>
      </c>
      <c r="F1615" s="3" t="s">
        <v>2542</v>
      </c>
      <c r="G1615" s="3" t="str">
        <f>TEXT(Table1[[#This Row],[last_purchase_date]],"yyyy")</f>
        <v>-</v>
      </c>
      <c r="H1615" s="2">
        <f ca="1">IFERROR(TODAY()-Table1[[#This Row],[signup_date]]," - ")</f>
        <v>433</v>
      </c>
      <c r="I1615" s="2" t="str">
        <f ca="1">IFERROR(TODAY()-Table1[[#This Row],[last_purchase_date]]," - ")</f>
        <v xml:space="preserve"> - </v>
      </c>
      <c r="J1615" s="2">
        <f ca="1">IFERROR(1/Table1[[#This Row],[Days_Since_Last_Purchase]],0)</f>
        <v>0</v>
      </c>
      <c r="K1615" s="3" t="str">
        <f t="shared" si="50"/>
        <v>Never Purchase</v>
      </c>
      <c r="L1615">
        <v>0</v>
      </c>
      <c r="M1615">
        <v>0</v>
      </c>
      <c r="N1615">
        <v>0</v>
      </c>
      <c r="O1615">
        <v>0</v>
      </c>
      <c r="P1615" t="s">
        <v>87</v>
      </c>
      <c r="Q1615" t="s">
        <v>62</v>
      </c>
      <c r="R1615" t="s">
        <v>42</v>
      </c>
      <c r="S1615">
        <v>33</v>
      </c>
      <c r="T1615" t="s">
        <v>34</v>
      </c>
      <c r="U1615" t="s">
        <v>50</v>
      </c>
      <c r="V1615" t="s">
        <v>63</v>
      </c>
      <c r="W1615" t="s">
        <v>96</v>
      </c>
      <c r="X1615">
        <v>0</v>
      </c>
      <c r="Y1615">
        <v>0</v>
      </c>
      <c r="Z1615">
        <v>0</v>
      </c>
      <c r="AA1615">
        <v>0</v>
      </c>
      <c r="AB1615">
        <v>0</v>
      </c>
      <c r="AC1615" s="3">
        <v>45891</v>
      </c>
      <c r="AD1615" s="2" t="str">
        <f t="shared" si="51"/>
        <v>Contacted</v>
      </c>
      <c r="AE1615">
        <v>5</v>
      </c>
      <c r="AF1615" t="s">
        <v>38</v>
      </c>
      <c r="AG1615" t="b">
        <v>0</v>
      </c>
      <c r="AH1615" t="b">
        <v>0</v>
      </c>
      <c r="AI1615" t="str">
        <f ca="1">IF(OR(Table1[[#This Row],[is_active]]="FALSE",Table1[[#This Row],[Days_Since_Last_Purchase]]&gt;90),"Churned","Active")</f>
        <v>Churned</v>
      </c>
    </row>
    <row r="1616" spans="1:35" x14ac:dyDescent="0.25">
      <c r="A1616" t="s">
        <v>1678</v>
      </c>
      <c r="B1616" s="1">
        <v>45180</v>
      </c>
      <c r="C1616" t="str">
        <f>TEXT(Table1[[#This Row],[signup_date]],"yyyy")</f>
        <v>2023</v>
      </c>
      <c r="D1616" t="str">
        <f>TEXT(Table1[[#This Row],[signup_date]],"mmm")</f>
        <v>Sep</v>
      </c>
      <c r="E1616" s="3">
        <v>45219</v>
      </c>
      <c r="F1616" s="3">
        <v>45369</v>
      </c>
      <c r="G1616" s="3" t="str">
        <f>TEXT(Table1[[#This Row],[last_purchase_date]],"yyyy")</f>
        <v>2024</v>
      </c>
      <c r="H1616" s="2">
        <f ca="1">IFERROR(TODAY()-Table1[[#This Row],[signup_date]]," - ")</f>
        <v>800</v>
      </c>
      <c r="I1616" s="2">
        <f ca="1">IFERROR(TODAY()-Table1[[#This Row],[last_purchase_date]]," - ")</f>
        <v>611</v>
      </c>
      <c r="J1616" s="2">
        <f ca="1">IFERROR(1/Table1[[#This Row],[Days_Since_Last_Purchase]],0)</f>
        <v>1.6366612111292963E-3</v>
      </c>
      <c r="K1616" s="3" t="str">
        <f t="shared" si="50"/>
        <v>Has Purchased</v>
      </c>
      <c r="L1616">
        <v>4</v>
      </c>
      <c r="M1616">
        <v>253.69</v>
      </c>
      <c r="N1616">
        <v>63.42</v>
      </c>
      <c r="O1616">
        <v>33.630000000000003</v>
      </c>
      <c r="P1616" t="s">
        <v>59</v>
      </c>
      <c r="Q1616" t="s">
        <v>95</v>
      </c>
      <c r="R1616" t="s">
        <v>48</v>
      </c>
      <c r="S1616">
        <v>20</v>
      </c>
      <c r="T1616" t="s">
        <v>70</v>
      </c>
      <c r="U1616" t="s">
        <v>82</v>
      </c>
      <c r="V1616" t="s">
        <v>35</v>
      </c>
      <c r="W1616" t="s">
        <v>57</v>
      </c>
      <c r="X1616">
        <v>1</v>
      </c>
      <c r="Y1616">
        <v>0</v>
      </c>
      <c r="Z1616">
        <v>0</v>
      </c>
      <c r="AA1616">
        <v>0</v>
      </c>
      <c r="AB1616">
        <v>0</v>
      </c>
      <c r="AC1616" s="3">
        <v>45368</v>
      </c>
      <c r="AD1616" s="2" t="str">
        <f t="shared" si="51"/>
        <v>Contacted</v>
      </c>
      <c r="AE1616">
        <v>4</v>
      </c>
      <c r="AF1616" t="s">
        <v>38</v>
      </c>
      <c r="AG1616" t="b">
        <v>0</v>
      </c>
      <c r="AH1616" t="b">
        <v>1</v>
      </c>
      <c r="AI1616" t="str">
        <f ca="1">IF(OR(Table1[[#This Row],[is_active]]="FALSE",Table1[[#This Row],[Days_Since_Last_Purchase]]&gt;90),"Churned","Active")</f>
        <v>Churned</v>
      </c>
    </row>
    <row r="1617" spans="1:35" x14ac:dyDescent="0.25">
      <c r="A1617" t="s">
        <v>1679</v>
      </c>
      <c r="B1617" s="1">
        <v>44979</v>
      </c>
      <c r="C1617" t="str">
        <f>TEXT(Table1[[#This Row],[signup_date]],"yyyy")</f>
        <v>2023</v>
      </c>
      <c r="D1617" t="str">
        <f>TEXT(Table1[[#This Row],[signup_date]],"mmm")</f>
        <v>Feb</v>
      </c>
      <c r="E1617" s="3">
        <v>45352</v>
      </c>
      <c r="F1617" s="3">
        <v>45481</v>
      </c>
      <c r="G1617" s="3" t="str">
        <f>TEXT(Table1[[#This Row],[last_purchase_date]],"yyyy")</f>
        <v>2024</v>
      </c>
      <c r="H1617" s="2">
        <f ca="1">IFERROR(TODAY()-Table1[[#This Row],[signup_date]]," - ")</f>
        <v>1001</v>
      </c>
      <c r="I1617" s="2">
        <f ca="1">IFERROR(TODAY()-Table1[[#This Row],[last_purchase_date]]," - ")</f>
        <v>499</v>
      </c>
      <c r="J1617" s="2">
        <f ca="1">IFERROR(1/Table1[[#This Row],[Days_Since_Last_Purchase]],0)</f>
        <v>2.004008016032064E-3</v>
      </c>
      <c r="K1617" s="3" t="str">
        <f t="shared" si="50"/>
        <v>Has Purchased</v>
      </c>
      <c r="L1617">
        <v>2</v>
      </c>
      <c r="M1617">
        <v>40.33</v>
      </c>
      <c r="N1617">
        <v>20.170000000000002</v>
      </c>
      <c r="O1617">
        <v>6.78</v>
      </c>
      <c r="P1617" t="s">
        <v>65</v>
      </c>
      <c r="Q1617" t="s">
        <v>62</v>
      </c>
      <c r="R1617" t="s">
        <v>48</v>
      </c>
      <c r="S1617">
        <v>27</v>
      </c>
      <c r="T1617" t="s">
        <v>70</v>
      </c>
      <c r="U1617" t="s">
        <v>82</v>
      </c>
      <c r="V1617" t="s">
        <v>56</v>
      </c>
      <c r="W1617" t="s">
        <v>51</v>
      </c>
      <c r="X1617">
        <v>0</v>
      </c>
      <c r="Y1617">
        <v>0</v>
      </c>
      <c r="Z1617">
        <v>1</v>
      </c>
      <c r="AA1617">
        <v>1</v>
      </c>
      <c r="AB1617">
        <v>0</v>
      </c>
      <c r="AC1617" s="3">
        <v>45490</v>
      </c>
      <c r="AD1617" s="2" t="str">
        <f t="shared" si="51"/>
        <v>Contacted</v>
      </c>
      <c r="AE1617">
        <v>2</v>
      </c>
      <c r="AF1617" t="s">
        <v>52</v>
      </c>
      <c r="AG1617" t="b">
        <v>1</v>
      </c>
      <c r="AH1617" t="b">
        <v>0</v>
      </c>
      <c r="AI1617" t="str">
        <f ca="1">IF(OR(Table1[[#This Row],[is_active]]="FALSE",Table1[[#This Row],[Days_Since_Last_Purchase]]&gt;90),"Churned","Active")</f>
        <v>Churned</v>
      </c>
    </row>
    <row r="1618" spans="1:35" x14ac:dyDescent="0.25">
      <c r="A1618" t="s">
        <v>1680</v>
      </c>
      <c r="B1618" s="1">
        <v>44435</v>
      </c>
      <c r="C1618" t="str">
        <f>TEXT(Table1[[#This Row],[signup_date]],"yyyy")</f>
        <v>2021</v>
      </c>
      <c r="D1618" t="str">
        <f>TEXT(Table1[[#This Row],[signup_date]],"mmm")</f>
        <v>Aug</v>
      </c>
      <c r="E1618" s="3">
        <v>44539</v>
      </c>
      <c r="F1618" s="3">
        <v>45009</v>
      </c>
      <c r="G1618" s="3" t="str">
        <f>TEXT(Table1[[#This Row],[last_purchase_date]],"yyyy")</f>
        <v>2023</v>
      </c>
      <c r="H1618" s="2">
        <f ca="1">IFERROR(TODAY()-Table1[[#This Row],[signup_date]]," - ")</f>
        <v>1545</v>
      </c>
      <c r="I1618" s="2">
        <f ca="1">IFERROR(TODAY()-Table1[[#This Row],[last_purchase_date]]," - ")</f>
        <v>971</v>
      </c>
      <c r="J1618" s="2">
        <f ca="1">IFERROR(1/Table1[[#This Row],[Days_Since_Last_Purchase]],0)</f>
        <v>1.0298661174047373E-3</v>
      </c>
      <c r="K1618" s="3" t="str">
        <f t="shared" si="50"/>
        <v>Has Purchased</v>
      </c>
      <c r="L1618">
        <v>2</v>
      </c>
      <c r="M1618">
        <v>2.4</v>
      </c>
      <c r="N1618">
        <v>1.2</v>
      </c>
      <c r="O1618">
        <v>1.56</v>
      </c>
      <c r="P1618" t="s">
        <v>59</v>
      </c>
      <c r="Q1618" t="s">
        <v>95</v>
      </c>
      <c r="R1618" t="s">
        <v>33</v>
      </c>
      <c r="S1618">
        <v>16</v>
      </c>
      <c r="T1618" t="s">
        <v>49</v>
      </c>
      <c r="U1618" t="s">
        <v>66</v>
      </c>
      <c r="V1618" t="s">
        <v>35</v>
      </c>
      <c r="W1618" t="s">
        <v>85</v>
      </c>
      <c r="X1618">
        <v>0</v>
      </c>
      <c r="Y1618">
        <v>0</v>
      </c>
      <c r="Z1618">
        <v>0</v>
      </c>
      <c r="AA1618">
        <v>1</v>
      </c>
      <c r="AB1618">
        <v>1</v>
      </c>
      <c r="AC1618" s="3">
        <v>45445</v>
      </c>
      <c r="AD1618" s="2" t="str">
        <f t="shared" si="51"/>
        <v>Contacted</v>
      </c>
      <c r="AE1618">
        <v>0</v>
      </c>
      <c r="AF1618" t="s">
        <v>73</v>
      </c>
      <c r="AG1618" t="b">
        <v>1</v>
      </c>
      <c r="AH1618" t="b">
        <v>0</v>
      </c>
      <c r="AI1618" t="str">
        <f ca="1">IF(OR(Table1[[#This Row],[is_active]]="FALSE",Table1[[#This Row],[Days_Since_Last_Purchase]]&gt;90),"Churned","Active")</f>
        <v>Churned</v>
      </c>
    </row>
    <row r="1619" spans="1:35" x14ac:dyDescent="0.25">
      <c r="A1619" t="s">
        <v>1681</v>
      </c>
      <c r="B1619" s="1">
        <v>44261</v>
      </c>
      <c r="C1619" t="str">
        <f>TEXT(Table1[[#This Row],[signup_date]],"yyyy")</f>
        <v>2021</v>
      </c>
      <c r="D1619" t="str">
        <f>TEXT(Table1[[#This Row],[signup_date]],"mmm")</f>
        <v>Mar</v>
      </c>
      <c r="E1619" s="3">
        <v>45632</v>
      </c>
      <c r="F1619" s="3">
        <v>45663</v>
      </c>
      <c r="G1619" s="3" t="str">
        <f>TEXT(Table1[[#This Row],[last_purchase_date]],"yyyy")</f>
        <v>2025</v>
      </c>
      <c r="H1619" s="2">
        <f ca="1">IFERROR(TODAY()-Table1[[#This Row],[signup_date]]," - ")</f>
        <v>1719</v>
      </c>
      <c r="I1619" s="2">
        <f ca="1">IFERROR(TODAY()-Table1[[#This Row],[last_purchase_date]]," - ")</f>
        <v>317</v>
      </c>
      <c r="J1619" s="2">
        <f ca="1">IFERROR(1/Table1[[#This Row],[Days_Since_Last_Purchase]],0)</f>
        <v>3.1545741324921135E-3</v>
      </c>
      <c r="K1619" s="3" t="str">
        <f t="shared" si="50"/>
        <v>Has Purchased</v>
      </c>
      <c r="L1619">
        <v>2</v>
      </c>
      <c r="M1619">
        <v>67.98</v>
      </c>
      <c r="N1619">
        <v>33.99</v>
      </c>
      <c r="O1619">
        <v>89.57</v>
      </c>
      <c r="P1619" t="s">
        <v>31</v>
      </c>
      <c r="Q1619" t="s">
        <v>32</v>
      </c>
      <c r="R1619" t="s">
        <v>48</v>
      </c>
      <c r="S1619">
        <v>34</v>
      </c>
      <c r="T1619" t="s">
        <v>34</v>
      </c>
      <c r="U1619" t="s">
        <v>66</v>
      </c>
      <c r="V1619" t="s">
        <v>67</v>
      </c>
      <c r="W1619" t="s">
        <v>96</v>
      </c>
      <c r="X1619">
        <v>0</v>
      </c>
      <c r="Y1619">
        <v>1</v>
      </c>
      <c r="Z1619">
        <v>0</v>
      </c>
      <c r="AA1619">
        <v>0</v>
      </c>
      <c r="AB1619">
        <v>0</v>
      </c>
      <c r="AC1619" s="3">
        <v>44667</v>
      </c>
      <c r="AD1619" s="2" t="str">
        <f t="shared" si="51"/>
        <v>Contacted</v>
      </c>
      <c r="AE1619">
        <v>6</v>
      </c>
      <c r="AF1619" t="s">
        <v>73</v>
      </c>
      <c r="AG1619" t="b">
        <v>1</v>
      </c>
      <c r="AH1619" t="b">
        <v>0</v>
      </c>
      <c r="AI1619" t="str">
        <f ca="1">IF(OR(Table1[[#This Row],[is_active]]="FALSE",Table1[[#This Row],[Days_Since_Last_Purchase]]&gt;90),"Churned","Active")</f>
        <v>Churned</v>
      </c>
    </row>
    <row r="1620" spans="1:35" x14ac:dyDescent="0.25">
      <c r="A1620" t="s">
        <v>1682</v>
      </c>
      <c r="B1620" s="1">
        <v>44189</v>
      </c>
      <c r="C1620" t="str">
        <f>TEXT(Table1[[#This Row],[signup_date]],"yyyy")</f>
        <v>2020</v>
      </c>
      <c r="D1620" t="str">
        <f>TEXT(Table1[[#This Row],[signup_date]],"mmm")</f>
        <v>Dec</v>
      </c>
      <c r="E1620" s="3">
        <v>45582</v>
      </c>
      <c r="F1620" s="3">
        <v>45796</v>
      </c>
      <c r="G1620" s="3" t="str">
        <f>TEXT(Table1[[#This Row],[last_purchase_date]],"yyyy")</f>
        <v>2025</v>
      </c>
      <c r="H1620" s="2">
        <f ca="1">IFERROR(TODAY()-Table1[[#This Row],[signup_date]]," - ")</f>
        <v>1791</v>
      </c>
      <c r="I1620" s="2">
        <f ca="1">IFERROR(TODAY()-Table1[[#This Row],[last_purchase_date]]," - ")</f>
        <v>184</v>
      </c>
      <c r="J1620" s="2">
        <f ca="1">IFERROR(1/Table1[[#This Row],[Days_Since_Last_Purchase]],0)</f>
        <v>5.434782608695652E-3</v>
      </c>
      <c r="K1620" s="3" t="str">
        <f t="shared" si="50"/>
        <v>Has Purchased</v>
      </c>
      <c r="L1620">
        <v>3</v>
      </c>
      <c r="M1620">
        <v>295.31</v>
      </c>
      <c r="N1620">
        <v>98.44</v>
      </c>
      <c r="O1620">
        <v>63.49</v>
      </c>
      <c r="P1620" t="s">
        <v>87</v>
      </c>
      <c r="Q1620" t="s">
        <v>95</v>
      </c>
      <c r="R1620" t="s">
        <v>42</v>
      </c>
      <c r="S1620">
        <v>16</v>
      </c>
      <c r="T1620" t="s">
        <v>49</v>
      </c>
      <c r="U1620" t="s">
        <v>50</v>
      </c>
      <c r="V1620" t="s">
        <v>56</v>
      </c>
      <c r="W1620" t="s">
        <v>57</v>
      </c>
      <c r="X1620">
        <v>0</v>
      </c>
      <c r="Y1620">
        <v>0</v>
      </c>
      <c r="Z1620">
        <v>0</v>
      </c>
      <c r="AA1620">
        <v>0</v>
      </c>
      <c r="AB1620">
        <v>0</v>
      </c>
      <c r="AC1620" s="3">
        <v>44599</v>
      </c>
      <c r="AD1620" s="2" t="str">
        <f t="shared" si="51"/>
        <v>Contacted</v>
      </c>
      <c r="AE1620">
        <v>0</v>
      </c>
      <c r="AF1620" t="s">
        <v>38</v>
      </c>
      <c r="AG1620" t="b">
        <v>1</v>
      </c>
      <c r="AH1620" t="b">
        <v>0</v>
      </c>
      <c r="AI1620" t="str">
        <f ca="1">IF(OR(Table1[[#This Row],[is_active]]="FALSE",Table1[[#This Row],[Days_Since_Last_Purchase]]&gt;90),"Churned","Active")</f>
        <v>Churned</v>
      </c>
    </row>
    <row r="1621" spans="1:35" x14ac:dyDescent="0.25">
      <c r="A1621" t="s">
        <v>1683</v>
      </c>
      <c r="B1621" s="1">
        <v>45376</v>
      </c>
      <c r="C1621" t="str">
        <f>TEXT(Table1[[#This Row],[signup_date]],"yyyy")</f>
        <v>2024</v>
      </c>
      <c r="D1621" t="str">
        <f>TEXT(Table1[[#This Row],[signup_date]],"mmm")</f>
        <v>Mar</v>
      </c>
      <c r="E1621" s="3">
        <v>45519</v>
      </c>
      <c r="F1621" s="3">
        <v>45535</v>
      </c>
      <c r="G1621" s="3" t="str">
        <f>TEXT(Table1[[#This Row],[last_purchase_date]],"yyyy")</f>
        <v>2024</v>
      </c>
      <c r="H1621" s="2">
        <f ca="1">IFERROR(TODAY()-Table1[[#This Row],[signup_date]]," - ")</f>
        <v>604</v>
      </c>
      <c r="I1621" s="2">
        <f ca="1">IFERROR(TODAY()-Table1[[#This Row],[last_purchase_date]]," - ")</f>
        <v>445</v>
      </c>
      <c r="J1621" s="2">
        <f ca="1">IFERROR(1/Table1[[#This Row],[Days_Since_Last_Purchase]],0)</f>
        <v>2.2471910112359553E-3</v>
      </c>
      <c r="K1621" s="3" t="str">
        <f t="shared" si="50"/>
        <v>Has Purchased</v>
      </c>
      <c r="L1621">
        <v>1</v>
      </c>
      <c r="M1621">
        <v>30.57</v>
      </c>
      <c r="N1621">
        <v>30.57</v>
      </c>
      <c r="O1621">
        <v>32.380000000000003</v>
      </c>
      <c r="P1621" t="s">
        <v>87</v>
      </c>
      <c r="Q1621" t="s">
        <v>60</v>
      </c>
      <c r="R1621" t="s">
        <v>48</v>
      </c>
      <c r="S1621">
        <v>25</v>
      </c>
      <c r="T1621" t="s">
        <v>70</v>
      </c>
      <c r="U1621" t="s">
        <v>35</v>
      </c>
      <c r="V1621" t="s">
        <v>67</v>
      </c>
      <c r="W1621" t="s">
        <v>85</v>
      </c>
      <c r="X1621">
        <v>1</v>
      </c>
      <c r="Y1621">
        <v>0</v>
      </c>
      <c r="Z1621">
        <v>0</v>
      </c>
      <c r="AA1621">
        <v>1</v>
      </c>
      <c r="AB1621">
        <v>0</v>
      </c>
      <c r="AC1621" s="3">
        <v>45796</v>
      </c>
      <c r="AD1621" s="2" t="str">
        <f t="shared" si="51"/>
        <v>Contacted</v>
      </c>
      <c r="AE1621">
        <v>0</v>
      </c>
      <c r="AF1621" t="s">
        <v>52</v>
      </c>
      <c r="AG1621" t="b">
        <v>0</v>
      </c>
      <c r="AH1621" t="b">
        <v>0</v>
      </c>
      <c r="AI1621" t="str">
        <f ca="1">IF(OR(Table1[[#This Row],[is_active]]="FALSE",Table1[[#This Row],[Days_Since_Last_Purchase]]&gt;90),"Churned","Active")</f>
        <v>Churned</v>
      </c>
    </row>
    <row r="1622" spans="1:35" x14ac:dyDescent="0.25">
      <c r="A1622" t="s">
        <v>1684</v>
      </c>
      <c r="B1622" s="1">
        <v>45369</v>
      </c>
      <c r="C1622" t="str">
        <f>TEXT(Table1[[#This Row],[signup_date]],"yyyy")</f>
        <v>2024</v>
      </c>
      <c r="D1622" t="str">
        <f>TEXT(Table1[[#This Row],[signup_date]],"mmm")</f>
        <v>Mar</v>
      </c>
      <c r="E1622" s="3">
        <v>45400</v>
      </c>
      <c r="F1622" s="3">
        <v>45611</v>
      </c>
      <c r="G1622" s="3" t="str">
        <f>TEXT(Table1[[#This Row],[last_purchase_date]],"yyyy")</f>
        <v>2024</v>
      </c>
      <c r="H1622" s="2">
        <f ca="1">IFERROR(TODAY()-Table1[[#This Row],[signup_date]]," - ")</f>
        <v>611</v>
      </c>
      <c r="I1622" s="2">
        <f ca="1">IFERROR(TODAY()-Table1[[#This Row],[last_purchase_date]]," - ")</f>
        <v>369</v>
      </c>
      <c r="J1622" s="2">
        <f ca="1">IFERROR(1/Table1[[#This Row],[Days_Since_Last_Purchase]],0)</f>
        <v>2.7100271002710027E-3</v>
      </c>
      <c r="K1622" s="3" t="str">
        <f t="shared" si="50"/>
        <v>Has Purchased</v>
      </c>
      <c r="L1622">
        <v>1</v>
      </c>
      <c r="M1622">
        <v>0.99</v>
      </c>
      <c r="N1622">
        <v>0.99</v>
      </c>
      <c r="O1622">
        <v>0.5</v>
      </c>
      <c r="P1622" t="s">
        <v>65</v>
      </c>
      <c r="Q1622" t="s">
        <v>60</v>
      </c>
      <c r="R1622" t="s">
        <v>42</v>
      </c>
      <c r="S1622">
        <v>31</v>
      </c>
      <c r="T1622" t="s">
        <v>34</v>
      </c>
      <c r="U1622" t="s">
        <v>55</v>
      </c>
      <c r="V1622" t="s">
        <v>67</v>
      </c>
      <c r="W1622" t="s">
        <v>57</v>
      </c>
      <c r="X1622">
        <v>0</v>
      </c>
      <c r="Y1622">
        <v>0</v>
      </c>
      <c r="Z1622">
        <v>0</v>
      </c>
      <c r="AA1622">
        <v>0</v>
      </c>
      <c r="AB1622">
        <v>1</v>
      </c>
      <c r="AC1622" s="3">
        <v>45708</v>
      </c>
      <c r="AD1622" s="2" t="str">
        <f t="shared" si="51"/>
        <v>Contacted</v>
      </c>
      <c r="AE1622">
        <v>2</v>
      </c>
      <c r="AF1622" t="s">
        <v>73</v>
      </c>
      <c r="AG1622" t="b">
        <v>0</v>
      </c>
      <c r="AH1622" t="b">
        <v>0</v>
      </c>
      <c r="AI1622" t="str">
        <f ca="1">IF(OR(Table1[[#This Row],[is_active]]="FALSE",Table1[[#This Row],[Days_Since_Last_Purchase]]&gt;90),"Churned","Active")</f>
        <v>Churned</v>
      </c>
    </row>
    <row r="1623" spans="1:35" x14ac:dyDescent="0.25">
      <c r="A1623" t="s">
        <v>1685</v>
      </c>
      <c r="B1623" s="1">
        <v>44712</v>
      </c>
      <c r="C1623" t="str">
        <f>TEXT(Table1[[#This Row],[signup_date]],"yyyy")</f>
        <v>2022</v>
      </c>
      <c r="D1623" t="str">
        <f>TEXT(Table1[[#This Row],[signup_date]],"mmm")</f>
        <v>May</v>
      </c>
      <c r="E1623" s="3">
        <v>45480</v>
      </c>
      <c r="F1623" s="3">
        <v>45935</v>
      </c>
      <c r="G1623" s="3" t="str">
        <f>TEXT(Table1[[#This Row],[last_purchase_date]],"yyyy")</f>
        <v>2025</v>
      </c>
      <c r="H1623" s="2">
        <f ca="1">IFERROR(TODAY()-Table1[[#This Row],[signup_date]]," - ")</f>
        <v>1268</v>
      </c>
      <c r="I1623" s="2">
        <f ca="1">IFERROR(TODAY()-Table1[[#This Row],[last_purchase_date]]," - ")</f>
        <v>45</v>
      </c>
      <c r="J1623" s="2">
        <f ca="1">IFERROR(1/Table1[[#This Row],[Days_Since_Last_Purchase]],0)</f>
        <v>2.2222222222222223E-2</v>
      </c>
      <c r="K1623" s="3" t="str">
        <f t="shared" si="50"/>
        <v>Has Purchased</v>
      </c>
      <c r="L1623">
        <v>4</v>
      </c>
      <c r="M1623">
        <v>156.97999999999999</v>
      </c>
      <c r="N1623">
        <v>39.25</v>
      </c>
      <c r="O1623">
        <v>0</v>
      </c>
      <c r="P1623" t="s">
        <v>40</v>
      </c>
      <c r="Q1623" t="s">
        <v>32</v>
      </c>
      <c r="R1623" t="s">
        <v>48</v>
      </c>
      <c r="S1623">
        <v>46</v>
      </c>
      <c r="T1623" t="s">
        <v>34</v>
      </c>
      <c r="U1623" t="s">
        <v>90</v>
      </c>
      <c r="V1623" t="s">
        <v>44</v>
      </c>
      <c r="W1623" t="s">
        <v>96</v>
      </c>
      <c r="X1623">
        <v>1</v>
      </c>
      <c r="Y1623">
        <v>0</v>
      </c>
      <c r="Z1623">
        <v>0</v>
      </c>
      <c r="AA1623">
        <v>0</v>
      </c>
      <c r="AB1623">
        <v>1</v>
      </c>
      <c r="AC1623" s="2" t="s">
        <v>2542</v>
      </c>
      <c r="AD1623" s="2" t="str">
        <f t="shared" si="51"/>
        <v>Never Contacted</v>
      </c>
      <c r="AE1623">
        <v>6</v>
      </c>
      <c r="AF1623" t="s">
        <v>73</v>
      </c>
      <c r="AG1623" t="b">
        <v>0</v>
      </c>
      <c r="AH1623" t="b">
        <v>0</v>
      </c>
      <c r="AI1623" t="str">
        <f ca="1">IF(OR(Table1[[#This Row],[is_active]]="FALSE",Table1[[#This Row],[Days_Since_Last_Purchase]]&gt;90),"Churned","Active")</f>
        <v>Active</v>
      </c>
    </row>
    <row r="1624" spans="1:35" x14ac:dyDescent="0.25">
      <c r="A1624" t="s">
        <v>1686</v>
      </c>
      <c r="B1624" s="1">
        <v>44449</v>
      </c>
      <c r="C1624" t="str">
        <f>TEXT(Table1[[#This Row],[signup_date]],"yyyy")</f>
        <v>2021</v>
      </c>
      <c r="D1624" t="str">
        <f>TEXT(Table1[[#This Row],[signup_date]],"mmm")</f>
        <v>Sep</v>
      </c>
      <c r="E1624" s="3">
        <v>45234</v>
      </c>
      <c r="F1624" s="3">
        <v>45794</v>
      </c>
      <c r="G1624" s="3" t="str">
        <f>TEXT(Table1[[#This Row],[last_purchase_date]],"yyyy")</f>
        <v>2025</v>
      </c>
      <c r="H1624" s="2">
        <f ca="1">IFERROR(TODAY()-Table1[[#This Row],[signup_date]]," - ")</f>
        <v>1531</v>
      </c>
      <c r="I1624" s="2">
        <f ca="1">IFERROR(TODAY()-Table1[[#This Row],[last_purchase_date]]," - ")</f>
        <v>186</v>
      </c>
      <c r="J1624" s="2">
        <f ca="1">IFERROR(1/Table1[[#This Row],[Days_Since_Last_Purchase]],0)</f>
        <v>5.3763440860215058E-3</v>
      </c>
      <c r="K1624" s="3" t="str">
        <f t="shared" si="50"/>
        <v>Has Purchased</v>
      </c>
      <c r="L1624">
        <v>2</v>
      </c>
      <c r="M1624">
        <v>65.010000000000005</v>
      </c>
      <c r="N1624">
        <v>32.51</v>
      </c>
      <c r="O1624">
        <v>0</v>
      </c>
      <c r="P1624" t="s">
        <v>59</v>
      </c>
      <c r="Q1624" t="s">
        <v>32</v>
      </c>
      <c r="R1624" t="s">
        <v>48</v>
      </c>
      <c r="S1624">
        <v>19</v>
      </c>
      <c r="T1624" t="s">
        <v>49</v>
      </c>
      <c r="U1624" t="s">
        <v>82</v>
      </c>
      <c r="V1624" t="s">
        <v>56</v>
      </c>
      <c r="W1624" t="s">
        <v>36</v>
      </c>
      <c r="X1624">
        <v>0</v>
      </c>
      <c r="Y1624">
        <v>0</v>
      </c>
      <c r="Z1624">
        <v>0</v>
      </c>
      <c r="AA1624">
        <v>0</v>
      </c>
      <c r="AB1624">
        <v>0</v>
      </c>
      <c r="AC1624" s="2" t="s">
        <v>2542</v>
      </c>
      <c r="AD1624" s="2" t="str">
        <f t="shared" si="51"/>
        <v>Never Contacted</v>
      </c>
      <c r="AE1624">
        <v>1</v>
      </c>
      <c r="AF1624" t="s">
        <v>52</v>
      </c>
      <c r="AG1624" t="b">
        <v>1</v>
      </c>
      <c r="AH1624" t="b">
        <v>0</v>
      </c>
      <c r="AI1624" t="str">
        <f ca="1">IF(OR(Table1[[#This Row],[is_active]]="FALSE",Table1[[#This Row],[Days_Since_Last_Purchase]]&gt;90),"Churned","Active")</f>
        <v>Churned</v>
      </c>
    </row>
    <row r="1625" spans="1:35" x14ac:dyDescent="0.25">
      <c r="A1625" t="s">
        <v>1687</v>
      </c>
      <c r="B1625" s="1">
        <v>44573</v>
      </c>
      <c r="C1625" t="str">
        <f>TEXT(Table1[[#This Row],[signup_date]],"yyyy")</f>
        <v>2022</v>
      </c>
      <c r="D1625" t="str">
        <f>TEXT(Table1[[#This Row],[signup_date]],"mmm")</f>
        <v>Jan</v>
      </c>
      <c r="E1625" s="3">
        <v>45720</v>
      </c>
      <c r="F1625" s="3">
        <v>45845</v>
      </c>
      <c r="G1625" s="3" t="str">
        <f>TEXT(Table1[[#This Row],[last_purchase_date]],"yyyy")</f>
        <v>2025</v>
      </c>
      <c r="H1625" s="2">
        <f ca="1">IFERROR(TODAY()-Table1[[#This Row],[signup_date]]," - ")</f>
        <v>1407</v>
      </c>
      <c r="I1625" s="2">
        <f ca="1">IFERROR(TODAY()-Table1[[#This Row],[last_purchase_date]]," - ")</f>
        <v>135</v>
      </c>
      <c r="J1625" s="2">
        <f ca="1">IFERROR(1/Table1[[#This Row],[Days_Since_Last_Purchase]],0)</f>
        <v>7.4074074074074077E-3</v>
      </c>
      <c r="K1625" s="3" t="str">
        <f t="shared" si="50"/>
        <v>Has Purchased</v>
      </c>
      <c r="L1625">
        <v>2</v>
      </c>
      <c r="M1625">
        <v>183.35</v>
      </c>
      <c r="N1625">
        <v>91.68</v>
      </c>
      <c r="O1625">
        <v>87.25</v>
      </c>
      <c r="P1625" t="s">
        <v>40</v>
      </c>
      <c r="Q1625" t="s">
        <v>54</v>
      </c>
      <c r="R1625" t="s">
        <v>48</v>
      </c>
      <c r="S1625">
        <v>43</v>
      </c>
      <c r="T1625" t="s">
        <v>34</v>
      </c>
      <c r="U1625" t="s">
        <v>43</v>
      </c>
      <c r="V1625" t="s">
        <v>63</v>
      </c>
      <c r="W1625" t="s">
        <v>72</v>
      </c>
      <c r="X1625">
        <v>1</v>
      </c>
      <c r="Y1625">
        <v>0</v>
      </c>
      <c r="Z1625">
        <v>1</v>
      </c>
      <c r="AA1625">
        <v>0</v>
      </c>
      <c r="AB1625">
        <v>0</v>
      </c>
      <c r="AC1625" s="2" t="s">
        <v>2542</v>
      </c>
      <c r="AD1625" s="2" t="str">
        <f t="shared" si="51"/>
        <v>Never Contacted</v>
      </c>
      <c r="AE1625">
        <v>0</v>
      </c>
      <c r="AF1625" t="s">
        <v>38</v>
      </c>
      <c r="AG1625" t="b">
        <v>0</v>
      </c>
      <c r="AH1625" t="b">
        <v>1</v>
      </c>
      <c r="AI1625" t="str">
        <f ca="1">IF(OR(Table1[[#This Row],[is_active]]="FALSE",Table1[[#This Row],[Days_Since_Last_Purchase]]&gt;90),"Churned","Active")</f>
        <v>Churned</v>
      </c>
    </row>
    <row r="1626" spans="1:35" x14ac:dyDescent="0.25">
      <c r="A1626" t="s">
        <v>1688</v>
      </c>
      <c r="B1626" s="1">
        <v>44525</v>
      </c>
      <c r="C1626" t="str">
        <f>TEXT(Table1[[#This Row],[signup_date]],"yyyy")</f>
        <v>2021</v>
      </c>
      <c r="D1626" t="str">
        <f>TEXT(Table1[[#This Row],[signup_date]],"mmm")</f>
        <v>Nov</v>
      </c>
      <c r="E1626" s="3">
        <v>45219</v>
      </c>
      <c r="F1626" s="3">
        <v>45603</v>
      </c>
      <c r="G1626" s="3" t="str">
        <f>TEXT(Table1[[#This Row],[last_purchase_date]],"yyyy")</f>
        <v>2024</v>
      </c>
      <c r="H1626" s="2">
        <f ca="1">IFERROR(TODAY()-Table1[[#This Row],[signup_date]]," - ")</f>
        <v>1455</v>
      </c>
      <c r="I1626" s="2">
        <f ca="1">IFERROR(TODAY()-Table1[[#This Row],[last_purchase_date]]," - ")</f>
        <v>377</v>
      </c>
      <c r="J1626" s="2">
        <f ca="1">IFERROR(1/Table1[[#This Row],[Days_Since_Last_Purchase]],0)</f>
        <v>2.6525198938992041E-3</v>
      </c>
      <c r="K1626" s="3" t="str">
        <f t="shared" si="50"/>
        <v>Has Purchased</v>
      </c>
      <c r="L1626">
        <v>3</v>
      </c>
      <c r="M1626">
        <v>108.24</v>
      </c>
      <c r="N1626">
        <v>36.08</v>
      </c>
      <c r="O1626">
        <v>56.52</v>
      </c>
      <c r="P1626" t="s">
        <v>65</v>
      </c>
      <c r="Q1626" t="s">
        <v>41</v>
      </c>
      <c r="R1626" t="s">
        <v>33</v>
      </c>
      <c r="S1626">
        <v>31</v>
      </c>
      <c r="T1626" t="s">
        <v>34</v>
      </c>
      <c r="U1626" t="s">
        <v>90</v>
      </c>
      <c r="V1626" t="s">
        <v>63</v>
      </c>
      <c r="W1626" t="s">
        <v>51</v>
      </c>
      <c r="X1626">
        <v>2</v>
      </c>
      <c r="Y1626">
        <v>0</v>
      </c>
      <c r="Z1626">
        <v>0</v>
      </c>
      <c r="AA1626">
        <v>0</v>
      </c>
      <c r="AB1626">
        <v>1</v>
      </c>
      <c r="AC1626" s="3">
        <v>45081</v>
      </c>
      <c r="AD1626" s="2" t="str">
        <f t="shared" si="51"/>
        <v>Contacted</v>
      </c>
      <c r="AE1626">
        <v>0</v>
      </c>
      <c r="AF1626" t="s">
        <v>38</v>
      </c>
      <c r="AG1626" t="b">
        <v>1</v>
      </c>
      <c r="AH1626" t="b">
        <v>0</v>
      </c>
      <c r="AI1626" t="str">
        <f ca="1">IF(OR(Table1[[#This Row],[is_active]]="FALSE",Table1[[#This Row],[Days_Since_Last_Purchase]]&gt;90),"Churned","Active")</f>
        <v>Churned</v>
      </c>
    </row>
    <row r="1627" spans="1:35" x14ac:dyDescent="0.25">
      <c r="A1627" t="s">
        <v>1689</v>
      </c>
      <c r="B1627" s="1">
        <v>44343</v>
      </c>
      <c r="C1627" t="str">
        <f>TEXT(Table1[[#This Row],[signup_date]],"yyyy")</f>
        <v>2021</v>
      </c>
      <c r="D1627" t="str">
        <f>TEXT(Table1[[#This Row],[signup_date]],"mmm")</f>
        <v>May</v>
      </c>
      <c r="E1627" s="3">
        <v>45874</v>
      </c>
      <c r="F1627" s="3">
        <v>45878</v>
      </c>
      <c r="G1627" s="3" t="str">
        <f>TEXT(Table1[[#This Row],[last_purchase_date]],"yyyy")</f>
        <v>2025</v>
      </c>
      <c r="H1627" s="2">
        <f ca="1">IFERROR(TODAY()-Table1[[#This Row],[signup_date]]," - ")</f>
        <v>1637</v>
      </c>
      <c r="I1627" s="2">
        <f ca="1">IFERROR(TODAY()-Table1[[#This Row],[last_purchase_date]]," - ")</f>
        <v>102</v>
      </c>
      <c r="J1627" s="2">
        <f ca="1">IFERROR(1/Table1[[#This Row],[Days_Since_Last_Purchase]],0)</f>
        <v>9.8039215686274508E-3</v>
      </c>
      <c r="K1627" s="3" t="str">
        <f t="shared" si="50"/>
        <v>Has Purchased</v>
      </c>
      <c r="L1627">
        <v>2</v>
      </c>
      <c r="M1627">
        <v>159.74</v>
      </c>
      <c r="N1627">
        <v>79.87</v>
      </c>
      <c r="O1627">
        <v>77.22</v>
      </c>
      <c r="P1627" t="s">
        <v>40</v>
      </c>
      <c r="Q1627" t="s">
        <v>76</v>
      </c>
      <c r="R1627" t="s">
        <v>42</v>
      </c>
      <c r="S1627">
        <v>35</v>
      </c>
      <c r="T1627" t="s">
        <v>34</v>
      </c>
      <c r="U1627" t="s">
        <v>35</v>
      </c>
      <c r="V1627" t="s">
        <v>67</v>
      </c>
      <c r="W1627" t="s">
        <v>45</v>
      </c>
      <c r="X1627">
        <v>0</v>
      </c>
      <c r="Y1627">
        <v>0</v>
      </c>
      <c r="Z1627">
        <v>0</v>
      </c>
      <c r="AA1627">
        <v>0</v>
      </c>
      <c r="AB1627">
        <v>0</v>
      </c>
      <c r="AC1627" s="3">
        <v>45443</v>
      </c>
      <c r="AD1627" s="2" t="str">
        <f t="shared" si="51"/>
        <v>Contacted</v>
      </c>
      <c r="AE1627">
        <v>0</v>
      </c>
      <c r="AF1627" t="s">
        <v>38</v>
      </c>
      <c r="AG1627" t="b">
        <v>1</v>
      </c>
      <c r="AH1627" t="b">
        <v>0</v>
      </c>
      <c r="AI1627" t="str">
        <f ca="1">IF(OR(Table1[[#This Row],[is_active]]="FALSE",Table1[[#This Row],[Days_Since_Last_Purchase]]&gt;90),"Churned","Active")</f>
        <v>Churned</v>
      </c>
    </row>
    <row r="1628" spans="1:35" x14ac:dyDescent="0.25">
      <c r="A1628" t="s">
        <v>1690</v>
      </c>
      <c r="B1628" s="1">
        <v>45264</v>
      </c>
      <c r="C1628" t="str">
        <f>TEXT(Table1[[#This Row],[signup_date]],"yyyy")</f>
        <v>2023</v>
      </c>
      <c r="D1628" t="str">
        <f>TEXT(Table1[[#This Row],[signup_date]],"mmm")</f>
        <v>Dec</v>
      </c>
      <c r="E1628" s="3">
        <v>45650</v>
      </c>
      <c r="F1628" s="3">
        <v>45755</v>
      </c>
      <c r="G1628" s="3" t="str">
        <f>TEXT(Table1[[#This Row],[last_purchase_date]],"yyyy")</f>
        <v>2025</v>
      </c>
      <c r="H1628" s="2">
        <f ca="1">IFERROR(TODAY()-Table1[[#This Row],[signup_date]]," - ")</f>
        <v>716</v>
      </c>
      <c r="I1628" s="2">
        <f ca="1">IFERROR(TODAY()-Table1[[#This Row],[last_purchase_date]]," - ")</f>
        <v>225</v>
      </c>
      <c r="J1628" s="2">
        <f ca="1">IFERROR(1/Table1[[#This Row],[Days_Since_Last_Purchase]],0)</f>
        <v>4.4444444444444444E-3</v>
      </c>
      <c r="K1628" s="3" t="str">
        <f t="shared" si="50"/>
        <v>Has Purchased</v>
      </c>
      <c r="L1628">
        <v>5</v>
      </c>
      <c r="M1628">
        <v>297.56</v>
      </c>
      <c r="N1628">
        <v>59.51</v>
      </c>
      <c r="O1628">
        <v>104.15</v>
      </c>
      <c r="P1628" t="s">
        <v>59</v>
      </c>
      <c r="Q1628" t="s">
        <v>41</v>
      </c>
      <c r="R1628" t="s">
        <v>33</v>
      </c>
      <c r="S1628">
        <v>28</v>
      </c>
      <c r="T1628" t="s">
        <v>70</v>
      </c>
      <c r="U1628" t="s">
        <v>55</v>
      </c>
      <c r="V1628" t="s">
        <v>44</v>
      </c>
      <c r="W1628" t="s">
        <v>57</v>
      </c>
      <c r="X1628">
        <v>0</v>
      </c>
      <c r="Y1628">
        <v>0</v>
      </c>
      <c r="Z1628">
        <v>0</v>
      </c>
      <c r="AA1628">
        <v>1</v>
      </c>
      <c r="AB1628">
        <v>1</v>
      </c>
      <c r="AC1628" s="3">
        <v>45405</v>
      </c>
      <c r="AD1628" s="2" t="str">
        <f t="shared" si="51"/>
        <v>Contacted</v>
      </c>
      <c r="AE1628">
        <v>0</v>
      </c>
      <c r="AF1628" t="s">
        <v>73</v>
      </c>
      <c r="AG1628" t="b">
        <v>1</v>
      </c>
      <c r="AH1628" t="b">
        <v>0</v>
      </c>
      <c r="AI1628" t="str">
        <f ca="1">IF(OR(Table1[[#This Row],[is_active]]="FALSE",Table1[[#This Row],[Days_Since_Last_Purchase]]&gt;90),"Churned","Active")</f>
        <v>Churned</v>
      </c>
    </row>
    <row r="1629" spans="1:35" x14ac:dyDescent="0.25">
      <c r="A1629" t="s">
        <v>1691</v>
      </c>
      <c r="B1629" s="1">
        <v>44773</v>
      </c>
      <c r="C1629" t="str">
        <f>TEXT(Table1[[#This Row],[signup_date]],"yyyy")</f>
        <v>2022</v>
      </c>
      <c r="D1629" t="str">
        <f>TEXT(Table1[[#This Row],[signup_date]],"mmm")</f>
        <v>Jul</v>
      </c>
      <c r="E1629" s="3">
        <v>45581</v>
      </c>
      <c r="F1629" s="3">
        <v>45907</v>
      </c>
      <c r="G1629" s="3" t="str">
        <f>TEXT(Table1[[#This Row],[last_purchase_date]],"yyyy")</f>
        <v>2025</v>
      </c>
      <c r="H1629" s="2">
        <f ca="1">IFERROR(TODAY()-Table1[[#This Row],[signup_date]]," - ")</f>
        <v>1207</v>
      </c>
      <c r="I1629" s="2">
        <f ca="1">IFERROR(TODAY()-Table1[[#This Row],[last_purchase_date]]," - ")</f>
        <v>73</v>
      </c>
      <c r="J1629" s="2">
        <f ca="1">IFERROR(1/Table1[[#This Row],[Days_Since_Last_Purchase]],0)</f>
        <v>1.3698630136986301E-2</v>
      </c>
      <c r="K1629" s="3" t="str">
        <f t="shared" si="50"/>
        <v>Has Purchased</v>
      </c>
      <c r="L1629">
        <v>3</v>
      </c>
      <c r="M1629">
        <v>154.11000000000001</v>
      </c>
      <c r="N1629">
        <v>51.37</v>
      </c>
      <c r="O1629">
        <v>37.799999999999997</v>
      </c>
      <c r="P1629" t="s">
        <v>65</v>
      </c>
      <c r="Q1629" t="s">
        <v>104</v>
      </c>
      <c r="R1629" t="s">
        <v>48</v>
      </c>
      <c r="S1629">
        <v>45</v>
      </c>
      <c r="T1629" t="s">
        <v>34</v>
      </c>
      <c r="U1629" t="s">
        <v>55</v>
      </c>
      <c r="V1629" t="s">
        <v>63</v>
      </c>
      <c r="W1629" t="s">
        <v>85</v>
      </c>
      <c r="X1629">
        <v>0</v>
      </c>
      <c r="Y1629">
        <v>0</v>
      </c>
      <c r="Z1629">
        <v>0</v>
      </c>
      <c r="AA1629">
        <v>1</v>
      </c>
      <c r="AB1629">
        <v>0</v>
      </c>
      <c r="AC1629" s="2" t="s">
        <v>2542</v>
      </c>
      <c r="AD1629" s="2" t="str">
        <f t="shared" si="51"/>
        <v>Never Contacted</v>
      </c>
      <c r="AE1629">
        <v>0</v>
      </c>
      <c r="AF1629" t="s">
        <v>38</v>
      </c>
      <c r="AG1629" t="b">
        <v>0</v>
      </c>
      <c r="AH1629" t="b">
        <v>1</v>
      </c>
      <c r="AI1629" t="str">
        <f ca="1">IF(OR(Table1[[#This Row],[is_active]]="FALSE",Table1[[#This Row],[Days_Since_Last_Purchase]]&gt;90),"Churned","Active")</f>
        <v>Active</v>
      </c>
    </row>
    <row r="1630" spans="1:35" x14ac:dyDescent="0.25">
      <c r="A1630" t="s">
        <v>1692</v>
      </c>
      <c r="B1630" s="1">
        <v>44088</v>
      </c>
      <c r="C1630" t="str">
        <f>TEXT(Table1[[#This Row],[signup_date]],"yyyy")</f>
        <v>2020</v>
      </c>
      <c r="D1630" t="str">
        <f>TEXT(Table1[[#This Row],[signup_date]],"mmm")</f>
        <v>Sep</v>
      </c>
      <c r="E1630" s="3">
        <v>44390</v>
      </c>
      <c r="F1630" s="3">
        <v>45734</v>
      </c>
      <c r="G1630" s="3" t="str">
        <f>TEXT(Table1[[#This Row],[last_purchase_date]],"yyyy")</f>
        <v>2025</v>
      </c>
      <c r="H1630" s="2">
        <f ca="1">IFERROR(TODAY()-Table1[[#This Row],[signup_date]]," - ")</f>
        <v>1892</v>
      </c>
      <c r="I1630" s="2">
        <f ca="1">IFERROR(TODAY()-Table1[[#This Row],[last_purchase_date]]," - ")</f>
        <v>246</v>
      </c>
      <c r="J1630" s="2">
        <f ca="1">IFERROR(1/Table1[[#This Row],[Days_Since_Last_Purchase]],0)</f>
        <v>4.0650406504065045E-3</v>
      </c>
      <c r="K1630" s="3" t="str">
        <f t="shared" si="50"/>
        <v>Has Purchased</v>
      </c>
      <c r="L1630">
        <v>4</v>
      </c>
      <c r="M1630">
        <v>417.52</v>
      </c>
      <c r="N1630">
        <v>104.38</v>
      </c>
      <c r="O1630">
        <v>3.03</v>
      </c>
      <c r="P1630" t="s">
        <v>47</v>
      </c>
      <c r="Q1630" t="s">
        <v>69</v>
      </c>
      <c r="R1630" t="s">
        <v>42</v>
      </c>
      <c r="S1630">
        <v>44</v>
      </c>
      <c r="T1630" t="s">
        <v>34</v>
      </c>
      <c r="U1630" t="s">
        <v>90</v>
      </c>
      <c r="V1630" t="s">
        <v>67</v>
      </c>
      <c r="W1630" t="s">
        <v>85</v>
      </c>
      <c r="X1630">
        <v>0</v>
      </c>
      <c r="Y1630">
        <v>0</v>
      </c>
      <c r="Z1630">
        <v>0</v>
      </c>
      <c r="AA1630">
        <v>1</v>
      </c>
      <c r="AB1630">
        <v>1</v>
      </c>
      <c r="AC1630" s="3">
        <v>44423</v>
      </c>
      <c r="AD1630" s="2" t="str">
        <f t="shared" si="51"/>
        <v>Contacted</v>
      </c>
      <c r="AE1630">
        <v>8</v>
      </c>
      <c r="AF1630" t="s">
        <v>38</v>
      </c>
      <c r="AG1630" t="b">
        <v>1</v>
      </c>
      <c r="AH1630" t="b">
        <v>0</v>
      </c>
      <c r="AI1630" t="str">
        <f ca="1">IF(OR(Table1[[#This Row],[is_active]]="FALSE",Table1[[#This Row],[Days_Since_Last_Purchase]]&gt;90),"Churned","Active")</f>
        <v>Churned</v>
      </c>
    </row>
    <row r="1631" spans="1:35" x14ac:dyDescent="0.25">
      <c r="A1631" t="s">
        <v>1693</v>
      </c>
      <c r="B1631" s="1">
        <v>43961</v>
      </c>
      <c r="C1631" t="str">
        <f>TEXT(Table1[[#This Row],[signup_date]],"yyyy")</f>
        <v>2020</v>
      </c>
      <c r="D1631" t="str">
        <f>TEXT(Table1[[#This Row],[signup_date]],"mmm")</f>
        <v>May</v>
      </c>
      <c r="E1631" s="3">
        <v>45383</v>
      </c>
      <c r="F1631" s="3">
        <v>45760</v>
      </c>
      <c r="G1631" s="3" t="str">
        <f>TEXT(Table1[[#This Row],[last_purchase_date]],"yyyy")</f>
        <v>2025</v>
      </c>
      <c r="H1631" s="2">
        <f ca="1">IFERROR(TODAY()-Table1[[#This Row],[signup_date]]," - ")</f>
        <v>2019</v>
      </c>
      <c r="I1631" s="2">
        <f ca="1">IFERROR(TODAY()-Table1[[#This Row],[last_purchase_date]]," - ")</f>
        <v>220</v>
      </c>
      <c r="J1631" s="2">
        <f ca="1">IFERROR(1/Table1[[#This Row],[Days_Since_Last_Purchase]],0)</f>
        <v>4.5454545454545452E-3</v>
      </c>
      <c r="K1631" s="3" t="str">
        <f t="shared" si="50"/>
        <v>Has Purchased</v>
      </c>
      <c r="L1631">
        <v>1</v>
      </c>
      <c r="M1631">
        <v>29.63</v>
      </c>
      <c r="N1631">
        <v>29.63</v>
      </c>
      <c r="O1631">
        <v>24.69</v>
      </c>
      <c r="P1631" t="s">
        <v>40</v>
      </c>
      <c r="Q1631" t="s">
        <v>69</v>
      </c>
      <c r="R1631" t="s">
        <v>48</v>
      </c>
      <c r="S1631">
        <v>42</v>
      </c>
      <c r="T1631" t="s">
        <v>34</v>
      </c>
      <c r="U1631" t="s">
        <v>43</v>
      </c>
      <c r="V1631" t="s">
        <v>35</v>
      </c>
      <c r="W1631" t="s">
        <v>51</v>
      </c>
      <c r="X1631">
        <v>0</v>
      </c>
      <c r="Y1631">
        <v>0</v>
      </c>
      <c r="Z1631">
        <v>0</v>
      </c>
      <c r="AA1631">
        <v>0</v>
      </c>
      <c r="AB1631">
        <v>0</v>
      </c>
      <c r="AC1631" s="3">
        <v>44775</v>
      </c>
      <c r="AD1631" s="2" t="str">
        <f t="shared" si="51"/>
        <v>Contacted</v>
      </c>
      <c r="AE1631">
        <v>0</v>
      </c>
      <c r="AF1631" t="s">
        <v>38</v>
      </c>
      <c r="AG1631" t="b">
        <v>1</v>
      </c>
      <c r="AH1631" t="b">
        <v>0</v>
      </c>
      <c r="AI1631" t="str">
        <f ca="1">IF(OR(Table1[[#This Row],[is_active]]="FALSE",Table1[[#This Row],[Days_Since_Last_Purchase]]&gt;90),"Churned","Active")</f>
        <v>Churned</v>
      </c>
    </row>
    <row r="1632" spans="1:35" x14ac:dyDescent="0.25">
      <c r="A1632" t="s">
        <v>1694</v>
      </c>
      <c r="B1632" s="1">
        <v>44939</v>
      </c>
      <c r="C1632" t="str">
        <f>TEXT(Table1[[#This Row],[signup_date]],"yyyy")</f>
        <v>2023</v>
      </c>
      <c r="D1632" t="str">
        <f>TEXT(Table1[[#This Row],[signup_date]],"mmm")</f>
        <v>Jan</v>
      </c>
      <c r="E1632" s="3">
        <v>45339</v>
      </c>
      <c r="F1632" s="3" t="s">
        <v>2542</v>
      </c>
      <c r="G1632" s="3" t="str">
        <f>TEXT(Table1[[#This Row],[last_purchase_date]],"yyyy")</f>
        <v>-</v>
      </c>
      <c r="H1632" s="2">
        <f ca="1">IFERROR(TODAY()-Table1[[#This Row],[signup_date]]," - ")</f>
        <v>1041</v>
      </c>
      <c r="I1632" s="2" t="str">
        <f ca="1">IFERROR(TODAY()-Table1[[#This Row],[last_purchase_date]]," - ")</f>
        <v xml:space="preserve"> - </v>
      </c>
      <c r="J1632" s="2">
        <f ca="1">IFERROR(1/Table1[[#This Row],[Days_Since_Last_Purchase]],0)</f>
        <v>0</v>
      </c>
      <c r="K1632" s="3" t="str">
        <f t="shared" si="50"/>
        <v>Has Purchased</v>
      </c>
      <c r="L1632">
        <v>0</v>
      </c>
      <c r="M1632">
        <v>0</v>
      </c>
      <c r="N1632">
        <v>0</v>
      </c>
      <c r="O1632">
        <v>0</v>
      </c>
      <c r="P1632" t="s">
        <v>40</v>
      </c>
      <c r="Q1632" t="s">
        <v>69</v>
      </c>
      <c r="R1632" t="s">
        <v>42</v>
      </c>
      <c r="S1632">
        <v>47</v>
      </c>
      <c r="T1632" t="s">
        <v>34</v>
      </c>
      <c r="U1632" t="s">
        <v>43</v>
      </c>
      <c r="V1632" t="s">
        <v>63</v>
      </c>
      <c r="W1632" t="s">
        <v>36</v>
      </c>
      <c r="X1632">
        <v>0</v>
      </c>
      <c r="Y1632">
        <v>0</v>
      </c>
      <c r="Z1632">
        <v>0</v>
      </c>
      <c r="AA1632">
        <v>0</v>
      </c>
      <c r="AB1632">
        <v>0</v>
      </c>
      <c r="AC1632" s="2" t="s">
        <v>2542</v>
      </c>
      <c r="AD1632" s="2" t="str">
        <f t="shared" si="51"/>
        <v>Never Contacted</v>
      </c>
      <c r="AE1632">
        <v>0</v>
      </c>
      <c r="AF1632" t="s">
        <v>73</v>
      </c>
      <c r="AG1632" t="b">
        <v>1</v>
      </c>
      <c r="AH1632" t="b">
        <v>0</v>
      </c>
      <c r="AI1632" t="str">
        <f ca="1">IF(OR(Table1[[#This Row],[is_active]]="FALSE",Table1[[#This Row],[Days_Since_Last_Purchase]]&gt;90),"Churned","Active")</f>
        <v>Churned</v>
      </c>
    </row>
    <row r="1633" spans="1:35" x14ac:dyDescent="0.25">
      <c r="A1633" t="s">
        <v>1695</v>
      </c>
      <c r="B1633" s="1">
        <v>44870</v>
      </c>
      <c r="C1633" t="str">
        <f>TEXT(Table1[[#This Row],[signup_date]],"yyyy")</f>
        <v>2022</v>
      </c>
      <c r="D1633" t="str">
        <f>TEXT(Table1[[#This Row],[signup_date]],"mmm")</f>
        <v>Nov</v>
      </c>
      <c r="E1633" s="3">
        <v>44942</v>
      </c>
      <c r="F1633" s="3">
        <v>45730</v>
      </c>
      <c r="G1633" s="3" t="str">
        <f>TEXT(Table1[[#This Row],[last_purchase_date]],"yyyy")</f>
        <v>2025</v>
      </c>
      <c r="H1633" s="2">
        <f ca="1">IFERROR(TODAY()-Table1[[#This Row],[signup_date]]," - ")</f>
        <v>1110</v>
      </c>
      <c r="I1633" s="2">
        <f ca="1">IFERROR(TODAY()-Table1[[#This Row],[last_purchase_date]]," - ")</f>
        <v>250</v>
      </c>
      <c r="J1633" s="2">
        <f ca="1">IFERROR(1/Table1[[#This Row],[Days_Since_Last_Purchase]],0)</f>
        <v>4.0000000000000001E-3</v>
      </c>
      <c r="K1633" s="3" t="str">
        <f t="shared" si="50"/>
        <v>Has Purchased</v>
      </c>
      <c r="L1633">
        <v>6</v>
      </c>
      <c r="M1633">
        <v>989.92</v>
      </c>
      <c r="N1633">
        <v>164.99</v>
      </c>
      <c r="O1633">
        <v>79.5</v>
      </c>
      <c r="P1633" t="s">
        <v>40</v>
      </c>
      <c r="Q1633" t="s">
        <v>104</v>
      </c>
      <c r="R1633" t="s">
        <v>48</v>
      </c>
      <c r="S1633">
        <v>31</v>
      </c>
      <c r="T1633" t="s">
        <v>34</v>
      </c>
      <c r="U1633" t="s">
        <v>82</v>
      </c>
      <c r="V1633" t="s">
        <v>67</v>
      </c>
      <c r="W1633" t="s">
        <v>72</v>
      </c>
      <c r="X1633">
        <v>0</v>
      </c>
      <c r="Y1633">
        <v>0</v>
      </c>
      <c r="Z1633">
        <v>0</v>
      </c>
      <c r="AA1633">
        <v>1</v>
      </c>
      <c r="AB1633">
        <v>1</v>
      </c>
      <c r="AC1633" s="3">
        <v>45209</v>
      </c>
      <c r="AD1633" s="2" t="str">
        <f t="shared" si="51"/>
        <v>Contacted</v>
      </c>
      <c r="AE1633">
        <v>1</v>
      </c>
      <c r="AF1633" t="s">
        <v>52</v>
      </c>
      <c r="AG1633" t="b">
        <v>1</v>
      </c>
      <c r="AH1633" t="b">
        <v>0</v>
      </c>
      <c r="AI1633" t="str">
        <f ca="1">IF(OR(Table1[[#This Row],[is_active]]="FALSE",Table1[[#This Row],[Days_Since_Last_Purchase]]&gt;90),"Churned","Active")</f>
        <v>Churned</v>
      </c>
    </row>
    <row r="1634" spans="1:35" x14ac:dyDescent="0.25">
      <c r="A1634" t="s">
        <v>1696</v>
      </c>
      <c r="B1634" s="1">
        <v>44263</v>
      </c>
      <c r="C1634" t="str">
        <f>TEXT(Table1[[#This Row],[signup_date]],"yyyy")</f>
        <v>2021</v>
      </c>
      <c r="D1634" t="str">
        <f>TEXT(Table1[[#This Row],[signup_date]],"mmm")</f>
        <v>Mar</v>
      </c>
      <c r="E1634" s="3">
        <v>45497</v>
      </c>
      <c r="F1634" s="3">
        <v>45551</v>
      </c>
      <c r="G1634" s="3" t="str">
        <f>TEXT(Table1[[#This Row],[last_purchase_date]],"yyyy")</f>
        <v>2024</v>
      </c>
      <c r="H1634" s="2">
        <f ca="1">IFERROR(TODAY()-Table1[[#This Row],[signup_date]]," - ")</f>
        <v>1717</v>
      </c>
      <c r="I1634" s="2">
        <f ca="1">IFERROR(TODAY()-Table1[[#This Row],[last_purchase_date]]," - ")</f>
        <v>429</v>
      </c>
      <c r="J1634" s="2">
        <f ca="1">IFERROR(1/Table1[[#This Row],[Days_Since_Last_Purchase]],0)</f>
        <v>2.331002331002331E-3</v>
      </c>
      <c r="K1634" s="3" t="str">
        <f t="shared" si="50"/>
        <v>Has Purchased</v>
      </c>
      <c r="L1634">
        <v>5</v>
      </c>
      <c r="M1634">
        <v>264.94</v>
      </c>
      <c r="N1634">
        <v>52.99</v>
      </c>
      <c r="O1634">
        <v>81.41</v>
      </c>
      <c r="P1634" t="s">
        <v>65</v>
      </c>
      <c r="Q1634" t="s">
        <v>95</v>
      </c>
      <c r="R1634" t="s">
        <v>42</v>
      </c>
      <c r="S1634">
        <v>21</v>
      </c>
      <c r="T1634" t="s">
        <v>70</v>
      </c>
      <c r="U1634" t="s">
        <v>82</v>
      </c>
      <c r="V1634" t="s">
        <v>44</v>
      </c>
      <c r="W1634" t="s">
        <v>100</v>
      </c>
      <c r="X1634">
        <v>0</v>
      </c>
      <c r="Y1634">
        <v>0</v>
      </c>
      <c r="Z1634">
        <v>0</v>
      </c>
      <c r="AA1634">
        <v>2</v>
      </c>
      <c r="AB1634">
        <v>2</v>
      </c>
      <c r="AC1634" s="3">
        <v>45919</v>
      </c>
      <c r="AD1634" s="2" t="str">
        <f t="shared" si="51"/>
        <v>Contacted</v>
      </c>
      <c r="AE1634">
        <v>0</v>
      </c>
      <c r="AF1634" t="s">
        <v>73</v>
      </c>
      <c r="AG1634" t="b">
        <v>0</v>
      </c>
      <c r="AH1634" t="b">
        <v>0</v>
      </c>
      <c r="AI1634" t="str">
        <f ca="1">IF(OR(Table1[[#This Row],[is_active]]="FALSE",Table1[[#This Row],[Days_Since_Last_Purchase]]&gt;90),"Churned","Active")</f>
        <v>Churned</v>
      </c>
    </row>
    <row r="1635" spans="1:35" x14ac:dyDescent="0.25">
      <c r="A1635" t="s">
        <v>1697</v>
      </c>
      <c r="B1635" s="1">
        <v>44762</v>
      </c>
      <c r="C1635" t="str">
        <f>TEXT(Table1[[#This Row],[signup_date]],"yyyy")</f>
        <v>2022</v>
      </c>
      <c r="D1635" t="str">
        <f>TEXT(Table1[[#This Row],[signup_date]],"mmm")</f>
        <v>Jul</v>
      </c>
      <c r="E1635" s="3">
        <v>45089</v>
      </c>
      <c r="F1635" s="3">
        <v>45849</v>
      </c>
      <c r="G1635" s="3" t="str">
        <f>TEXT(Table1[[#This Row],[last_purchase_date]],"yyyy")</f>
        <v>2025</v>
      </c>
      <c r="H1635" s="2">
        <f ca="1">IFERROR(TODAY()-Table1[[#This Row],[signup_date]]," - ")</f>
        <v>1218</v>
      </c>
      <c r="I1635" s="2">
        <f ca="1">IFERROR(TODAY()-Table1[[#This Row],[last_purchase_date]]," - ")</f>
        <v>131</v>
      </c>
      <c r="J1635" s="2">
        <f ca="1">IFERROR(1/Table1[[#This Row],[Days_Since_Last_Purchase]],0)</f>
        <v>7.6335877862595417E-3</v>
      </c>
      <c r="K1635" s="3" t="str">
        <f t="shared" si="50"/>
        <v>Has Purchased</v>
      </c>
      <c r="L1635">
        <v>4</v>
      </c>
      <c r="M1635">
        <v>284.24</v>
      </c>
      <c r="N1635">
        <v>71.06</v>
      </c>
      <c r="O1635">
        <v>107.63</v>
      </c>
      <c r="P1635" t="s">
        <v>87</v>
      </c>
      <c r="Q1635" t="s">
        <v>54</v>
      </c>
      <c r="R1635" t="s">
        <v>48</v>
      </c>
      <c r="S1635">
        <v>32</v>
      </c>
      <c r="T1635" t="s">
        <v>34</v>
      </c>
      <c r="U1635" t="s">
        <v>66</v>
      </c>
      <c r="V1635" t="s">
        <v>44</v>
      </c>
      <c r="W1635" t="s">
        <v>51</v>
      </c>
      <c r="X1635">
        <v>0</v>
      </c>
      <c r="Y1635">
        <v>0</v>
      </c>
      <c r="Z1635">
        <v>1</v>
      </c>
      <c r="AA1635">
        <v>0</v>
      </c>
      <c r="AB1635">
        <v>1</v>
      </c>
      <c r="AC1635" s="2" t="s">
        <v>2542</v>
      </c>
      <c r="AD1635" s="2" t="str">
        <f t="shared" si="51"/>
        <v>Never Contacted</v>
      </c>
      <c r="AE1635">
        <v>0</v>
      </c>
      <c r="AF1635" t="s">
        <v>38</v>
      </c>
      <c r="AG1635" t="b">
        <v>0</v>
      </c>
      <c r="AH1635" t="b">
        <v>0</v>
      </c>
      <c r="AI1635" t="str">
        <f ca="1">IF(OR(Table1[[#This Row],[is_active]]="FALSE",Table1[[#This Row],[Days_Since_Last_Purchase]]&gt;90),"Churned","Active")</f>
        <v>Churned</v>
      </c>
    </row>
    <row r="1636" spans="1:35" x14ac:dyDescent="0.25">
      <c r="A1636" t="s">
        <v>1698</v>
      </c>
      <c r="B1636" s="1">
        <v>45411</v>
      </c>
      <c r="C1636" t="str">
        <f>TEXT(Table1[[#This Row],[signup_date]],"yyyy")</f>
        <v>2024</v>
      </c>
      <c r="D1636" t="str">
        <f>TEXT(Table1[[#This Row],[signup_date]],"mmm")</f>
        <v>Apr</v>
      </c>
      <c r="E1636" s="3">
        <v>45752</v>
      </c>
      <c r="F1636" s="3">
        <v>45918</v>
      </c>
      <c r="G1636" s="3" t="str">
        <f>TEXT(Table1[[#This Row],[last_purchase_date]],"yyyy")</f>
        <v>2025</v>
      </c>
      <c r="H1636" s="2">
        <f ca="1">IFERROR(TODAY()-Table1[[#This Row],[signup_date]]," - ")</f>
        <v>569</v>
      </c>
      <c r="I1636" s="2">
        <f ca="1">IFERROR(TODAY()-Table1[[#This Row],[last_purchase_date]]," - ")</f>
        <v>62</v>
      </c>
      <c r="J1636" s="2">
        <f ca="1">IFERROR(1/Table1[[#This Row],[Days_Since_Last_Purchase]],0)</f>
        <v>1.6129032258064516E-2</v>
      </c>
      <c r="K1636" s="3" t="str">
        <f t="shared" si="50"/>
        <v>Has Purchased</v>
      </c>
      <c r="L1636">
        <v>5</v>
      </c>
      <c r="M1636">
        <v>309.14</v>
      </c>
      <c r="N1636">
        <v>61.83</v>
      </c>
      <c r="O1636">
        <v>53.47</v>
      </c>
      <c r="P1636" t="s">
        <v>65</v>
      </c>
      <c r="Q1636" t="s">
        <v>88</v>
      </c>
      <c r="R1636" t="s">
        <v>48</v>
      </c>
      <c r="S1636">
        <v>25</v>
      </c>
      <c r="T1636" t="s">
        <v>70</v>
      </c>
      <c r="U1636" t="s">
        <v>43</v>
      </c>
      <c r="V1636" t="s">
        <v>44</v>
      </c>
      <c r="W1636" t="s">
        <v>36</v>
      </c>
      <c r="X1636">
        <v>0</v>
      </c>
      <c r="Y1636">
        <v>0</v>
      </c>
      <c r="Z1636">
        <v>0</v>
      </c>
      <c r="AA1636">
        <v>0</v>
      </c>
      <c r="AB1636">
        <v>0</v>
      </c>
      <c r="AC1636" s="2" t="s">
        <v>2542</v>
      </c>
      <c r="AD1636" s="2" t="str">
        <f t="shared" si="51"/>
        <v>Never Contacted</v>
      </c>
      <c r="AE1636">
        <v>0</v>
      </c>
      <c r="AF1636" t="s">
        <v>38</v>
      </c>
      <c r="AG1636" t="b">
        <v>0</v>
      </c>
      <c r="AH1636" t="b">
        <v>1</v>
      </c>
      <c r="AI1636" t="str">
        <f ca="1">IF(OR(Table1[[#This Row],[is_active]]="FALSE",Table1[[#This Row],[Days_Since_Last_Purchase]]&gt;90),"Churned","Active")</f>
        <v>Active</v>
      </c>
    </row>
    <row r="1637" spans="1:35" x14ac:dyDescent="0.25">
      <c r="A1637" t="s">
        <v>1699</v>
      </c>
      <c r="B1637" s="1">
        <v>45182</v>
      </c>
      <c r="C1637" t="str">
        <f>TEXT(Table1[[#This Row],[signup_date]],"yyyy")</f>
        <v>2023</v>
      </c>
      <c r="D1637" t="str">
        <f>TEXT(Table1[[#This Row],[signup_date]],"mmm")</f>
        <v>Sep</v>
      </c>
      <c r="E1637" s="3">
        <v>45271</v>
      </c>
      <c r="F1637" s="3">
        <v>45346</v>
      </c>
      <c r="G1637" s="3" t="str">
        <f>TEXT(Table1[[#This Row],[last_purchase_date]],"yyyy")</f>
        <v>2024</v>
      </c>
      <c r="H1637" s="2">
        <f ca="1">IFERROR(TODAY()-Table1[[#This Row],[signup_date]]," - ")</f>
        <v>798</v>
      </c>
      <c r="I1637" s="2">
        <f ca="1">IFERROR(TODAY()-Table1[[#This Row],[last_purchase_date]]," - ")</f>
        <v>634</v>
      </c>
      <c r="J1637" s="2">
        <f ca="1">IFERROR(1/Table1[[#This Row],[Days_Since_Last_Purchase]],0)</f>
        <v>1.5772870662460567E-3</v>
      </c>
      <c r="K1637" s="3" t="str">
        <f t="shared" si="50"/>
        <v>Has Purchased</v>
      </c>
      <c r="L1637">
        <v>3</v>
      </c>
      <c r="M1637">
        <v>209.07</v>
      </c>
      <c r="N1637">
        <v>69.69</v>
      </c>
      <c r="O1637">
        <v>56.54</v>
      </c>
      <c r="P1637" t="s">
        <v>47</v>
      </c>
      <c r="Q1637" t="s">
        <v>95</v>
      </c>
      <c r="R1637" t="s">
        <v>48</v>
      </c>
      <c r="S1637">
        <v>53</v>
      </c>
      <c r="T1637" t="s">
        <v>34</v>
      </c>
      <c r="U1637" t="s">
        <v>50</v>
      </c>
      <c r="V1637" t="s">
        <v>63</v>
      </c>
      <c r="W1637" t="s">
        <v>85</v>
      </c>
      <c r="X1637">
        <v>1</v>
      </c>
      <c r="Y1637">
        <v>0</v>
      </c>
      <c r="Z1637">
        <v>0</v>
      </c>
      <c r="AA1637">
        <v>1</v>
      </c>
      <c r="AB1637">
        <v>2</v>
      </c>
      <c r="AC1637" s="3">
        <v>45625</v>
      </c>
      <c r="AD1637" s="2" t="str">
        <f t="shared" si="51"/>
        <v>Contacted</v>
      </c>
      <c r="AE1637">
        <v>0</v>
      </c>
      <c r="AF1637" t="s">
        <v>38</v>
      </c>
      <c r="AG1637" t="b">
        <v>1</v>
      </c>
      <c r="AH1637" t="b">
        <v>0</v>
      </c>
      <c r="AI1637" t="str">
        <f ca="1">IF(OR(Table1[[#This Row],[is_active]]="FALSE",Table1[[#This Row],[Days_Since_Last_Purchase]]&gt;90),"Churned","Active")</f>
        <v>Churned</v>
      </c>
    </row>
    <row r="1638" spans="1:35" x14ac:dyDescent="0.25">
      <c r="A1638" t="s">
        <v>1700</v>
      </c>
      <c r="B1638" s="1">
        <v>45072</v>
      </c>
      <c r="C1638" t="str">
        <f>TEXT(Table1[[#This Row],[signup_date]],"yyyy")</f>
        <v>2023</v>
      </c>
      <c r="D1638" t="str">
        <f>TEXT(Table1[[#This Row],[signup_date]],"mmm")</f>
        <v>May</v>
      </c>
      <c r="E1638" s="3">
        <v>45693</v>
      </c>
      <c r="F1638" s="3">
        <v>45854</v>
      </c>
      <c r="G1638" s="3" t="str">
        <f>TEXT(Table1[[#This Row],[last_purchase_date]],"yyyy")</f>
        <v>2025</v>
      </c>
      <c r="H1638" s="2">
        <f ca="1">IFERROR(TODAY()-Table1[[#This Row],[signup_date]]," - ")</f>
        <v>908</v>
      </c>
      <c r="I1638" s="2">
        <f ca="1">IFERROR(TODAY()-Table1[[#This Row],[last_purchase_date]]," - ")</f>
        <v>126</v>
      </c>
      <c r="J1638" s="2">
        <f ca="1">IFERROR(1/Table1[[#This Row],[Days_Since_Last_Purchase]],0)</f>
        <v>7.9365079365079361E-3</v>
      </c>
      <c r="K1638" s="3" t="str">
        <f t="shared" si="50"/>
        <v>Has Purchased</v>
      </c>
      <c r="L1638">
        <v>3</v>
      </c>
      <c r="M1638">
        <v>268.52</v>
      </c>
      <c r="N1638">
        <v>89.51</v>
      </c>
      <c r="O1638">
        <v>34.42</v>
      </c>
      <c r="P1638" t="s">
        <v>65</v>
      </c>
      <c r="Q1638" t="s">
        <v>88</v>
      </c>
      <c r="R1638" t="s">
        <v>33</v>
      </c>
      <c r="S1638">
        <v>16</v>
      </c>
      <c r="T1638" t="s">
        <v>49</v>
      </c>
      <c r="U1638" t="s">
        <v>50</v>
      </c>
      <c r="V1638" t="s">
        <v>35</v>
      </c>
      <c r="W1638" t="s">
        <v>57</v>
      </c>
      <c r="X1638">
        <v>0</v>
      </c>
      <c r="Y1638">
        <v>0</v>
      </c>
      <c r="Z1638">
        <v>0</v>
      </c>
      <c r="AA1638">
        <v>0</v>
      </c>
      <c r="AB1638">
        <v>2</v>
      </c>
      <c r="AC1638" s="2" t="s">
        <v>2542</v>
      </c>
      <c r="AD1638" s="2" t="str">
        <f t="shared" si="51"/>
        <v>Never Contacted</v>
      </c>
      <c r="AE1638">
        <v>0</v>
      </c>
      <c r="AF1638" t="s">
        <v>52</v>
      </c>
      <c r="AG1638" t="b">
        <v>1</v>
      </c>
      <c r="AH1638" t="b">
        <v>1</v>
      </c>
      <c r="AI1638" t="str">
        <f ca="1">IF(OR(Table1[[#This Row],[is_active]]="FALSE",Table1[[#This Row],[Days_Since_Last_Purchase]]&gt;90),"Churned","Active")</f>
        <v>Churned</v>
      </c>
    </row>
    <row r="1639" spans="1:35" x14ac:dyDescent="0.25">
      <c r="A1639" t="s">
        <v>1701</v>
      </c>
      <c r="B1639" s="1">
        <v>45371</v>
      </c>
      <c r="C1639" t="str">
        <f>TEXT(Table1[[#This Row],[signup_date]],"yyyy")</f>
        <v>2024</v>
      </c>
      <c r="D1639" t="str">
        <f>TEXT(Table1[[#This Row],[signup_date]],"mmm")</f>
        <v>Mar</v>
      </c>
      <c r="E1639" s="3">
        <v>45477</v>
      </c>
      <c r="F1639" s="3">
        <v>45799</v>
      </c>
      <c r="G1639" s="3" t="str">
        <f>TEXT(Table1[[#This Row],[last_purchase_date]],"yyyy")</f>
        <v>2025</v>
      </c>
      <c r="H1639" s="2">
        <f ca="1">IFERROR(TODAY()-Table1[[#This Row],[signup_date]]," - ")</f>
        <v>609</v>
      </c>
      <c r="I1639" s="2">
        <f ca="1">IFERROR(TODAY()-Table1[[#This Row],[last_purchase_date]]," - ")</f>
        <v>181</v>
      </c>
      <c r="J1639" s="2">
        <f ca="1">IFERROR(1/Table1[[#This Row],[Days_Since_Last_Purchase]],0)</f>
        <v>5.5248618784530384E-3</v>
      </c>
      <c r="K1639" s="3" t="str">
        <f t="shared" si="50"/>
        <v>Has Purchased</v>
      </c>
      <c r="L1639">
        <v>2</v>
      </c>
      <c r="M1639">
        <v>41.96</v>
      </c>
      <c r="N1639">
        <v>20.98</v>
      </c>
      <c r="O1639">
        <v>17.34</v>
      </c>
      <c r="P1639" t="s">
        <v>65</v>
      </c>
      <c r="Q1639" t="s">
        <v>95</v>
      </c>
      <c r="R1639" t="s">
        <v>48</v>
      </c>
      <c r="S1639">
        <v>29</v>
      </c>
      <c r="T1639" t="s">
        <v>70</v>
      </c>
      <c r="U1639" t="s">
        <v>82</v>
      </c>
      <c r="V1639" t="s">
        <v>35</v>
      </c>
      <c r="W1639" t="s">
        <v>36</v>
      </c>
      <c r="X1639">
        <v>1</v>
      </c>
      <c r="Y1639">
        <v>0</v>
      </c>
      <c r="Z1639">
        <v>0</v>
      </c>
      <c r="AA1639">
        <v>1</v>
      </c>
      <c r="AB1639">
        <v>0</v>
      </c>
      <c r="AC1639" s="3">
        <v>45563</v>
      </c>
      <c r="AD1639" s="2" t="str">
        <f t="shared" si="51"/>
        <v>Contacted</v>
      </c>
      <c r="AE1639">
        <v>0</v>
      </c>
      <c r="AF1639" t="s">
        <v>73</v>
      </c>
      <c r="AG1639" t="b">
        <v>1</v>
      </c>
      <c r="AH1639" t="b">
        <v>0</v>
      </c>
      <c r="AI1639" t="str">
        <f ca="1">IF(OR(Table1[[#This Row],[is_active]]="FALSE",Table1[[#This Row],[Days_Since_Last_Purchase]]&gt;90),"Churned","Active")</f>
        <v>Churned</v>
      </c>
    </row>
    <row r="1640" spans="1:35" x14ac:dyDescent="0.25">
      <c r="A1640" t="s">
        <v>1702</v>
      </c>
      <c r="B1640" s="1">
        <v>43861</v>
      </c>
      <c r="C1640" t="str">
        <f>TEXT(Table1[[#This Row],[signup_date]],"yyyy")</f>
        <v>2020</v>
      </c>
      <c r="D1640" t="str">
        <f>TEXT(Table1[[#This Row],[signup_date]],"mmm")</f>
        <v>Jan</v>
      </c>
      <c r="E1640" s="3">
        <v>44144</v>
      </c>
      <c r="F1640" s="3">
        <v>45135</v>
      </c>
      <c r="G1640" s="3" t="str">
        <f>TEXT(Table1[[#This Row],[last_purchase_date]],"yyyy")</f>
        <v>2023</v>
      </c>
      <c r="H1640" s="2">
        <f ca="1">IFERROR(TODAY()-Table1[[#This Row],[signup_date]]," - ")</f>
        <v>2119</v>
      </c>
      <c r="I1640" s="2">
        <f ca="1">IFERROR(TODAY()-Table1[[#This Row],[last_purchase_date]]," - ")</f>
        <v>845</v>
      </c>
      <c r="J1640" s="2">
        <f ca="1">IFERROR(1/Table1[[#This Row],[Days_Since_Last_Purchase]],0)</f>
        <v>1.1834319526627219E-3</v>
      </c>
      <c r="K1640" s="3" t="str">
        <f t="shared" si="50"/>
        <v>Has Purchased</v>
      </c>
      <c r="L1640">
        <v>4</v>
      </c>
      <c r="M1640">
        <v>3.8</v>
      </c>
      <c r="N1640">
        <v>0.95</v>
      </c>
      <c r="O1640">
        <v>0.85</v>
      </c>
      <c r="P1640" t="s">
        <v>31</v>
      </c>
      <c r="Q1640" t="s">
        <v>69</v>
      </c>
      <c r="R1640" t="s">
        <v>42</v>
      </c>
      <c r="S1640">
        <v>34</v>
      </c>
      <c r="T1640" t="s">
        <v>34</v>
      </c>
      <c r="U1640" t="s">
        <v>43</v>
      </c>
      <c r="V1640" t="s">
        <v>35</v>
      </c>
      <c r="W1640" t="s">
        <v>57</v>
      </c>
      <c r="X1640">
        <v>0</v>
      </c>
      <c r="Y1640">
        <v>0</v>
      </c>
      <c r="Z1640">
        <v>0</v>
      </c>
      <c r="AA1640">
        <v>0</v>
      </c>
      <c r="AB1640">
        <v>2</v>
      </c>
      <c r="AC1640" s="2" t="s">
        <v>2542</v>
      </c>
      <c r="AD1640" s="2" t="str">
        <f t="shared" si="51"/>
        <v>Never Contacted</v>
      </c>
      <c r="AE1640">
        <v>0</v>
      </c>
      <c r="AF1640" t="s">
        <v>38</v>
      </c>
      <c r="AG1640" t="b">
        <v>1</v>
      </c>
      <c r="AH1640" t="b">
        <v>0</v>
      </c>
      <c r="AI1640" t="str">
        <f ca="1">IF(OR(Table1[[#This Row],[is_active]]="FALSE",Table1[[#This Row],[Days_Since_Last_Purchase]]&gt;90),"Churned","Active")</f>
        <v>Churned</v>
      </c>
    </row>
    <row r="1641" spans="1:35" x14ac:dyDescent="0.25">
      <c r="A1641" t="s">
        <v>1703</v>
      </c>
      <c r="B1641" s="1">
        <v>44820</v>
      </c>
      <c r="C1641" t="str">
        <f>TEXT(Table1[[#This Row],[signup_date]],"yyyy")</f>
        <v>2022</v>
      </c>
      <c r="D1641" t="str">
        <f>TEXT(Table1[[#This Row],[signup_date]],"mmm")</f>
        <v>Sep</v>
      </c>
      <c r="E1641" s="3">
        <v>45282</v>
      </c>
      <c r="F1641" s="3">
        <v>45647</v>
      </c>
      <c r="G1641" s="3" t="str">
        <f>TEXT(Table1[[#This Row],[last_purchase_date]],"yyyy")</f>
        <v>2024</v>
      </c>
      <c r="H1641" s="2">
        <f ca="1">IFERROR(TODAY()-Table1[[#This Row],[signup_date]]," - ")</f>
        <v>1160</v>
      </c>
      <c r="I1641" s="2">
        <f ca="1">IFERROR(TODAY()-Table1[[#This Row],[last_purchase_date]]," - ")</f>
        <v>333</v>
      </c>
      <c r="J1641" s="2">
        <f ca="1">IFERROR(1/Table1[[#This Row],[Days_Since_Last_Purchase]],0)</f>
        <v>3.003003003003003E-3</v>
      </c>
      <c r="K1641" s="3" t="str">
        <f t="shared" si="50"/>
        <v>Has Purchased</v>
      </c>
      <c r="L1641">
        <v>4</v>
      </c>
      <c r="M1641">
        <v>510.89</v>
      </c>
      <c r="N1641">
        <v>127.72</v>
      </c>
      <c r="O1641">
        <v>68.47</v>
      </c>
      <c r="P1641" t="s">
        <v>31</v>
      </c>
      <c r="Q1641" t="s">
        <v>69</v>
      </c>
      <c r="R1641" t="s">
        <v>42</v>
      </c>
      <c r="S1641">
        <v>44</v>
      </c>
      <c r="T1641" t="s">
        <v>34</v>
      </c>
      <c r="U1641" t="s">
        <v>43</v>
      </c>
      <c r="V1641" t="s">
        <v>67</v>
      </c>
      <c r="W1641" t="s">
        <v>45</v>
      </c>
      <c r="X1641">
        <v>0</v>
      </c>
      <c r="Y1641">
        <v>0</v>
      </c>
      <c r="Z1641">
        <v>1</v>
      </c>
      <c r="AA1641">
        <v>0</v>
      </c>
      <c r="AB1641">
        <v>3</v>
      </c>
      <c r="AC1641" s="3">
        <v>45237</v>
      </c>
      <c r="AD1641" s="2" t="str">
        <f t="shared" si="51"/>
        <v>Contacted</v>
      </c>
      <c r="AE1641">
        <v>0</v>
      </c>
      <c r="AF1641" t="s">
        <v>73</v>
      </c>
      <c r="AG1641" t="b">
        <v>1</v>
      </c>
      <c r="AH1641" t="b">
        <v>1</v>
      </c>
      <c r="AI1641" t="str">
        <f ca="1">IF(OR(Table1[[#This Row],[is_active]]="FALSE",Table1[[#This Row],[Days_Since_Last_Purchase]]&gt;90),"Churned","Active")</f>
        <v>Churned</v>
      </c>
    </row>
    <row r="1642" spans="1:35" x14ac:dyDescent="0.25">
      <c r="A1642" t="s">
        <v>1704</v>
      </c>
      <c r="B1642" s="1">
        <v>45143</v>
      </c>
      <c r="C1642" t="str">
        <f>TEXT(Table1[[#This Row],[signup_date]],"yyyy")</f>
        <v>2023</v>
      </c>
      <c r="D1642" t="str">
        <f>TEXT(Table1[[#This Row],[signup_date]],"mmm")</f>
        <v>Aug</v>
      </c>
      <c r="E1642" s="3" t="s">
        <v>2542</v>
      </c>
      <c r="F1642" s="3" t="s">
        <v>2542</v>
      </c>
      <c r="G1642" s="3" t="str">
        <f>TEXT(Table1[[#This Row],[last_purchase_date]],"yyyy")</f>
        <v>-</v>
      </c>
      <c r="H1642" s="2">
        <f ca="1">IFERROR(TODAY()-Table1[[#This Row],[signup_date]]," - ")</f>
        <v>837</v>
      </c>
      <c r="I1642" s="2" t="str">
        <f ca="1">IFERROR(TODAY()-Table1[[#This Row],[last_purchase_date]]," - ")</f>
        <v xml:space="preserve"> - </v>
      </c>
      <c r="J1642" s="2">
        <f ca="1">IFERROR(1/Table1[[#This Row],[Days_Since_Last_Purchase]],0)</f>
        <v>0</v>
      </c>
      <c r="K1642" s="3" t="str">
        <f t="shared" si="50"/>
        <v>Never Purchase</v>
      </c>
      <c r="L1642">
        <v>0</v>
      </c>
      <c r="M1642">
        <v>0</v>
      </c>
      <c r="N1642">
        <v>0</v>
      </c>
      <c r="O1642">
        <v>0</v>
      </c>
      <c r="P1642" t="s">
        <v>47</v>
      </c>
      <c r="Q1642" t="s">
        <v>62</v>
      </c>
      <c r="R1642" t="s">
        <v>48</v>
      </c>
      <c r="S1642">
        <v>40</v>
      </c>
      <c r="T1642" t="s">
        <v>34</v>
      </c>
      <c r="U1642" t="s">
        <v>35</v>
      </c>
      <c r="V1642" t="s">
        <v>63</v>
      </c>
      <c r="W1642" t="s">
        <v>100</v>
      </c>
      <c r="X1642">
        <v>0</v>
      </c>
      <c r="Y1642">
        <v>1</v>
      </c>
      <c r="Z1642">
        <v>0</v>
      </c>
      <c r="AA1642">
        <v>0</v>
      </c>
      <c r="AB1642">
        <v>0</v>
      </c>
      <c r="AC1642" s="3">
        <v>45286</v>
      </c>
      <c r="AD1642" s="2" t="str">
        <f t="shared" si="51"/>
        <v>Contacted</v>
      </c>
      <c r="AE1642">
        <v>0</v>
      </c>
      <c r="AF1642" t="s">
        <v>38</v>
      </c>
      <c r="AG1642" t="b">
        <v>1</v>
      </c>
      <c r="AH1642" t="b">
        <v>1</v>
      </c>
      <c r="AI1642" t="str">
        <f ca="1">IF(OR(Table1[[#This Row],[is_active]]="FALSE",Table1[[#This Row],[Days_Since_Last_Purchase]]&gt;90),"Churned","Active")</f>
        <v>Churned</v>
      </c>
    </row>
    <row r="1643" spans="1:35" x14ac:dyDescent="0.25">
      <c r="A1643" t="s">
        <v>1705</v>
      </c>
      <c r="B1643" s="1">
        <v>44892</v>
      </c>
      <c r="C1643" t="str">
        <f>TEXT(Table1[[#This Row],[signup_date]],"yyyy")</f>
        <v>2022</v>
      </c>
      <c r="D1643" t="str">
        <f>TEXT(Table1[[#This Row],[signup_date]],"mmm")</f>
        <v>Nov</v>
      </c>
      <c r="E1643" s="3">
        <v>45834</v>
      </c>
      <c r="F1643" s="3">
        <v>45930</v>
      </c>
      <c r="G1643" s="3" t="str">
        <f>TEXT(Table1[[#This Row],[last_purchase_date]],"yyyy")</f>
        <v>2025</v>
      </c>
      <c r="H1643" s="2">
        <f ca="1">IFERROR(TODAY()-Table1[[#This Row],[signup_date]]," - ")</f>
        <v>1088</v>
      </c>
      <c r="I1643" s="2">
        <f ca="1">IFERROR(TODAY()-Table1[[#This Row],[last_purchase_date]]," - ")</f>
        <v>50</v>
      </c>
      <c r="J1643" s="2">
        <f ca="1">IFERROR(1/Table1[[#This Row],[Days_Since_Last_Purchase]],0)</f>
        <v>0.02</v>
      </c>
      <c r="K1643" s="3" t="str">
        <f t="shared" si="50"/>
        <v>Has Purchased</v>
      </c>
      <c r="L1643">
        <v>3</v>
      </c>
      <c r="M1643">
        <v>32.06</v>
      </c>
      <c r="N1643">
        <v>10.69</v>
      </c>
      <c r="O1643">
        <v>12.09</v>
      </c>
      <c r="P1643" t="s">
        <v>47</v>
      </c>
      <c r="Q1643" t="s">
        <v>69</v>
      </c>
      <c r="R1643" t="s">
        <v>48</v>
      </c>
      <c r="S1643">
        <v>29</v>
      </c>
      <c r="T1643" t="s">
        <v>70</v>
      </c>
      <c r="U1643" t="s">
        <v>35</v>
      </c>
      <c r="V1643" t="s">
        <v>63</v>
      </c>
      <c r="W1643" t="s">
        <v>100</v>
      </c>
      <c r="X1643">
        <v>0</v>
      </c>
      <c r="Y1643">
        <v>0</v>
      </c>
      <c r="Z1643">
        <v>1</v>
      </c>
      <c r="AA1643">
        <v>0</v>
      </c>
      <c r="AB1643">
        <v>0</v>
      </c>
      <c r="AC1643" s="3">
        <v>45773</v>
      </c>
      <c r="AD1643" s="2" t="str">
        <f t="shared" si="51"/>
        <v>Contacted</v>
      </c>
      <c r="AE1643">
        <v>0</v>
      </c>
      <c r="AF1643" t="s">
        <v>38</v>
      </c>
      <c r="AG1643" t="b">
        <v>1</v>
      </c>
      <c r="AH1643" t="b">
        <v>0</v>
      </c>
      <c r="AI1643" t="str">
        <f ca="1">IF(OR(Table1[[#This Row],[is_active]]="FALSE",Table1[[#This Row],[Days_Since_Last_Purchase]]&gt;90),"Churned","Active")</f>
        <v>Active</v>
      </c>
    </row>
    <row r="1644" spans="1:35" x14ac:dyDescent="0.25">
      <c r="A1644" t="s">
        <v>1706</v>
      </c>
      <c r="B1644" s="1">
        <v>44547</v>
      </c>
      <c r="C1644" t="str">
        <f>TEXT(Table1[[#This Row],[signup_date]],"yyyy")</f>
        <v>2021</v>
      </c>
      <c r="D1644" t="str">
        <f>TEXT(Table1[[#This Row],[signup_date]],"mmm")</f>
        <v>Dec</v>
      </c>
      <c r="E1644" s="3">
        <v>45490</v>
      </c>
      <c r="F1644" s="3">
        <v>45599</v>
      </c>
      <c r="G1644" s="3" t="str">
        <f>TEXT(Table1[[#This Row],[last_purchase_date]],"yyyy")</f>
        <v>2024</v>
      </c>
      <c r="H1644" s="2">
        <f ca="1">IFERROR(TODAY()-Table1[[#This Row],[signup_date]]," - ")</f>
        <v>1433</v>
      </c>
      <c r="I1644" s="2">
        <f ca="1">IFERROR(TODAY()-Table1[[#This Row],[last_purchase_date]]," - ")</f>
        <v>381</v>
      </c>
      <c r="J1644" s="2">
        <f ca="1">IFERROR(1/Table1[[#This Row],[Days_Since_Last_Purchase]],0)</f>
        <v>2.6246719160104987E-3</v>
      </c>
      <c r="K1644" s="3" t="str">
        <f t="shared" si="50"/>
        <v>Has Purchased</v>
      </c>
      <c r="L1644">
        <v>3</v>
      </c>
      <c r="M1644">
        <v>245.93</v>
      </c>
      <c r="N1644">
        <v>81.98</v>
      </c>
      <c r="O1644">
        <v>110.24</v>
      </c>
      <c r="P1644" t="s">
        <v>59</v>
      </c>
      <c r="Q1644" t="s">
        <v>104</v>
      </c>
      <c r="R1644" t="s">
        <v>48</v>
      </c>
      <c r="S1644">
        <v>25</v>
      </c>
      <c r="T1644" t="s">
        <v>70</v>
      </c>
      <c r="U1644" t="s">
        <v>43</v>
      </c>
      <c r="V1644" t="s">
        <v>44</v>
      </c>
      <c r="W1644" t="s">
        <v>57</v>
      </c>
      <c r="X1644">
        <v>0</v>
      </c>
      <c r="Y1644">
        <v>0</v>
      </c>
      <c r="Z1644">
        <v>0</v>
      </c>
      <c r="AA1644">
        <v>0</v>
      </c>
      <c r="AB1644">
        <v>0</v>
      </c>
      <c r="AC1644" s="3">
        <v>45699</v>
      </c>
      <c r="AD1644" s="2" t="str">
        <f t="shared" si="51"/>
        <v>Contacted</v>
      </c>
      <c r="AE1644">
        <v>7</v>
      </c>
      <c r="AF1644" t="s">
        <v>38</v>
      </c>
      <c r="AG1644" t="b">
        <v>1</v>
      </c>
      <c r="AH1644" t="b">
        <v>0</v>
      </c>
      <c r="AI1644" t="str">
        <f ca="1">IF(OR(Table1[[#This Row],[is_active]]="FALSE",Table1[[#This Row],[Days_Since_Last_Purchase]]&gt;90),"Churned","Active")</f>
        <v>Churned</v>
      </c>
    </row>
    <row r="1645" spans="1:35" x14ac:dyDescent="0.25">
      <c r="A1645" t="s">
        <v>1707</v>
      </c>
      <c r="B1645" s="1">
        <v>44290</v>
      </c>
      <c r="C1645" t="str">
        <f>TEXT(Table1[[#This Row],[signup_date]],"yyyy")</f>
        <v>2021</v>
      </c>
      <c r="D1645" t="str">
        <f>TEXT(Table1[[#This Row],[signup_date]],"mmm")</f>
        <v>Apr</v>
      </c>
      <c r="E1645" s="3">
        <v>45533</v>
      </c>
      <c r="F1645" s="3">
        <v>45756</v>
      </c>
      <c r="G1645" s="3" t="str">
        <f>TEXT(Table1[[#This Row],[last_purchase_date]],"yyyy")</f>
        <v>2025</v>
      </c>
      <c r="H1645" s="2">
        <f ca="1">IFERROR(TODAY()-Table1[[#This Row],[signup_date]]," - ")</f>
        <v>1690</v>
      </c>
      <c r="I1645" s="2">
        <f ca="1">IFERROR(TODAY()-Table1[[#This Row],[last_purchase_date]]," - ")</f>
        <v>224</v>
      </c>
      <c r="J1645" s="2">
        <f ca="1">IFERROR(1/Table1[[#This Row],[Days_Since_Last_Purchase]],0)</f>
        <v>4.464285714285714E-3</v>
      </c>
      <c r="K1645" s="3" t="str">
        <f t="shared" si="50"/>
        <v>Has Purchased</v>
      </c>
      <c r="L1645">
        <v>3</v>
      </c>
      <c r="M1645">
        <v>55.5</v>
      </c>
      <c r="N1645">
        <v>18.5</v>
      </c>
      <c r="O1645">
        <v>25.88</v>
      </c>
      <c r="P1645" t="s">
        <v>40</v>
      </c>
      <c r="Q1645" t="s">
        <v>54</v>
      </c>
      <c r="R1645" t="s">
        <v>42</v>
      </c>
      <c r="S1645">
        <v>28</v>
      </c>
      <c r="T1645" t="s">
        <v>70</v>
      </c>
      <c r="U1645" t="s">
        <v>82</v>
      </c>
      <c r="V1645" t="s">
        <v>67</v>
      </c>
      <c r="W1645" t="s">
        <v>36</v>
      </c>
      <c r="X1645">
        <v>0</v>
      </c>
      <c r="Y1645">
        <v>1</v>
      </c>
      <c r="Z1645">
        <v>0</v>
      </c>
      <c r="AA1645">
        <v>0</v>
      </c>
      <c r="AB1645">
        <v>0</v>
      </c>
      <c r="AC1645" s="3">
        <v>44849</v>
      </c>
      <c r="AD1645" s="2" t="str">
        <f t="shared" si="51"/>
        <v>Contacted</v>
      </c>
      <c r="AE1645">
        <v>0</v>
      </c>
      <c r="AF1645" t="s">
        <v>52</v>
      </c>
      <c r="AG1645" t="b">
        <v>0</v>
      </c>
      <c r="AH1645" t="b">
        <v>0</v>
      </c>
      <c r="AI1645" t="str">
        <f ca="1">IF(OR(Table1[[#This Row],[is_active]]="FALSE",Table1[[#This Row],[Days_Since_Last_Purchase]]&gt;90),"Churned","Active")</f>
        <v>Churned</v>
      </c>
    </row>
    <row r="1646" spans="1:35" x14ac:dyDescent="0.25">
      <c r="A1646" t="s">
        <v>1708</v>
      </c>
      <c r="B1646" s="1">
        <v>44228</v>
      </c>
      <c r="C1646" t="str">
        <f>TEXT(Table1[[#This Row],[signup_date]],"yyyy")</f>
        <v>2021</v>
      </c>
      <c r="D1646" t="str">
        <f>TEXT(Table1[[#This Row],[signup_date]],"mmm")</f>
        <v>Feb</v>
      </c>
      <c r="E1646" s="3">
        <v>45097</v>
      </c>
      <c r="F1646" s="3">
        <v>45176</v>
      </c>
      <c r="G1646" s="3" t="str">
        <f>TEXT(Table1[[#This Row],[last_purchase_date]],"yyyy")</f>
        <v>2023</v>
      </c>
      <c r="H1646" s="2">
        <f ca="1">IFERROR(TODAY()-Table1[[#This Row],[signup_date]]," - ")</f>
        <v>1752</v>
      </c>
      <c r="I1646" s="2">
        <f ca="1">IFERROR(TODAY()-Table1[[#This Row],[last_purchase_date]]," - ")</f>
        <v>804</v>
      </c>
      <c r="J1646" s="2">
        <f ca="1">IFERROR(1/Table1[[#This Row],[Days_Since_Last_Purchase]],0)</f>
        <v>1.2437810945273632E-3</v>
      </c>
      <c r="K1646" s="3" t="str">
        <f t="shared" si="50"/>
        <v>Has Purchased</v>
      </c>
      <c r="L1646">
        <v>6</v>
      </c>
      <c r="M1646">
        <v>595.96</v>
      </c>
      <c r="N1646">
        <v>99.33</v>
      </c>
      <c r="O1646">
        <v>141.88</v>
      </c>
      <c r="P1646" t="s">
        <v>31</v>
      </c>
      <c r="Q1646" t="s">
        <v>62</v>
      </c>
      <c r="R1646" t="s">
        <v>33</v>
      </c>
      <c r="S1646">
        <v>26</v>
      </c>
      <c r="T1646" t="s">
        <v>70</v>
      </c>
      <c r="U1646" t="s">
        <v>50</v>
      </c>
      <c r="V1646" t="s">
        <v>35</v>
      </c>
      <c r="W1646" t="s">
        <v>51</v>
      </c>
      <c r="X1646">
        <v>2</v>
      </c>
      <c r="Y1646">
        <v>0</v>
      </c>
      <c r="Z1646">
        <v>1</v>
      </c>
      <c r="AA1646">
        <v>0</v>
      </c>
      <c r="AB1646">
        <v>3</v>
      </c>
      <c r="AC1646" s="2" t="s">
        <v>2542</v>
      </c>
      <c r="AD1646" s="2" t="str">
        <f t="shared" si="51"/>
        <v>Never Contacted</v>
      </c>
      <c r="AE1646">
        <v>3</v>
      </c>
      <c r="AF1646" t="s">
        <v>38</v>
      </c>
      <c r="AG1646" t="b">
        <v>0</v>
      </c>
      <c r="AH1646" t="b">
        <v>1</v>
      </c>
      <c r="AI1646" t="str">
        <f ca="1">IF(OR(Table1[[#This Row],[is_active]]="FALSE",Table1[[#This Row],[Days_Since_Last_Purchase]]&gt;90),"Churned","Active")</f>
        <v>Churned</v>
      </c>
    </row>
    <row r="1647" spans="1:35" x14ac:dyDescent="0.25">
      <c r="A1647" t="s">
        <v>1709</v>
      </c>
      <c r="B1647" s="1">
        <v>45244</v>
      </c>
      <c r="C1647" t="str">
        <f>TEXT(Table1[[#This Row],[signup_date]],"yyyy")</f>
        <v>2023</v>
      </c>
      <c r="D1647" t="str">
        <f>TEXT(Table1[[#This Row],[signup_date]],"mmm")</f>
        <v>Nov</v>
      </c>
      <c r="E1647" s="3">
        <v>45418</v>
      </c>
      <c r="F1647" s="3" t="s">
        <v>2542</v>
      </c>
      <c r="G1647" s="3" t="str">
        <f>TEXT(Table1[[#This Row],[last_purchase_date]],"yyyy")</f>
        <v>-</v>
      </c>
      <c r="H1647" s="2">
        <f ca="1">IFERROR(TODAY()-Table1[[#This Row],[signup_date]]," - ")</f>
        <v>736</v>
      </c>
      <c r="I1647" s="2" t="str">
        <f ca="1">IFERROR(TODAY()-Table1[[#This Row],[last_purchase_date]]," - ")</f>
        <v xml:space="preserve"> - </v>
      </c>
      <c r="J1647" s="2">
        <f ca="1">IFERROR(1/Table1[[#This Row],[Days_Since_Last_Purchase]],0)</f>
        <v>0</v>
      </c>
      <c r="K1647" s="3" t="str">
        <f t="shared" si="50"/>
        <v>Has Purchased</v>
      </c>
      <c r="L1647">
        <v>0</v>
      </c>
      <c r="M1647">
        <v>0</v>
      </c>
      <c r="N1647">
        <v>0</v>
      </c>
      <c r="O1647">
        <v>0</v>
      </c>
      <c r="P1647" t="s">
        <v>65</v>
      </c>
      <c r="Q1647" t="s">
        <v>76</v>
      </c>
      <c r="R1647" t="s">
        <v>33</v>
      </c>
      <c r="S1647">
        <v>16</v>
      </c>
      <c r="T1647" t="s">
        <v>49</v>
      </c>
      <c r="U1647" t="s">
        <v>82</v>
      </c>
      <c r="V1647" t="s">
        <v>63</v>
      </c>
      <c r="W1647" t="s">
        <v>57</v>
      </c>
      <c r="X1647">
        <v>0</v>
      </c>
      <c r="Y1647">
        <v>0</v>
      </c>
      <c r="Z1647">
        <v>0</v>
      </c>
      <c r="AA1647">
        <v>0</v>
      </c>
      <c r="AB1647">
        <v>0</v>
      </c>
      <c r="AC1647" s="3">
        <v>45355</v>
      </c>
      <c r="AD1647" s="2" t="str">
        <f t="shared" si="51"/>
        <v>Contacted</v>
      </c>
      <c r="AE1647">
        <v>0</v>
      </c>
      <c r="AF1647" t="s">
        <v>52</v>
      </c>
      <c r="AG1647" t="b">
        <v>1</v>
      </c>
      <c r="AH1647" t="b">
        <v>0</v>
      </c>
      <c r="AI1647" t="str">
        <f ca="1">IF(OR(Table1[[#This Row],[is_active]]="FALSE",Table1[[#This Row],[Days_Since_Last_Purchase]]&gt;90),"Churned","Active")</f>
        <v>Churned</v>
      </c>
    </row>
    <row r="1648" spans="1:35" x14ac:dyDescent="0.25">
      <c r="A1648" t="s">
        <v>1710</v>
      </c>
      <c r="B1648" s="1">
        <v>45267</v>
      </c>
      <c r="C1648" t="str">
        <f>TEXT(Table1[[#This Row],[signup_date]],"yyyy")</f>
        <v>2023</v>
      </c>
      <c r="D1648" t="str">
        <f>TEXT(Table1[[#This Row],[signup_date]],"mmm")</f>
        <v>Dec</v>
      </c>
      <c r="E1648" s="3">
        <v>45848</v>
      </c>
      <c r="F1648" s="3">
        <v>45852</v>
      </c>
      <c r="G1648" s="3" t="str">
        <f>TEXT(Table1[[#This Row],[last_purchase_date]],"yyyy")</f>
        <v>2025</v>
      </c>
      <c r="H1648" s="2">
        <f ca="1">IFERROR(TODAY()-Table1[[#This Row],[signup_date]]," - ")</f>
        <v>713</v>
      </c>
      <c r="I1648" s="2">
        <f ca="1">IFERROR(TODAY()-Table1[[#This Row],[last_purchase_date]]," - ")</f>
        <v>128</v>
      </c>
      <c r="J1648" s="2">
        <f ca="1">IFERROR(1/Table1[[#This Row],[Days_Since_Last_Purchase]],0)</f>
        <v>7.8125E-3</v>
      </c>
      <c r="K1648" s="3" t="str">
        <f t="shared" si="50"/>
        <v>Has Purchased</v>
      </c>
      <c r="L1648">
        <v>2</v>
      </c>
      <c r="M1648">
        <v>103.37</v>
      </c>
      <c r="N1648">
        <v>51.69</v>
      </c>
      <c r="O1648">
        <v>50.56</v>
      </c>
      <c r="P1648" t="s">
        <v>47</v>
      </c>
      <c r="Q1648" t="s">
        <v>60</v>
      </c>
      <c r="R1648" t="s">
        <v>42</v>
      </c>
      <c r="S1648">
        <v>33</v>
      </c>
      <c r="T1648" t="s">
        <v>34</v>
      </c>
      <c r="U1648" t="s">
        <v>50</v>
      </c>
      <c r="V1648" t="s">
        <v>44</v>
      </c>
      <c r="W1648" t="s">
        <v>51</v>
      </c>
      <c r="X1648">
        <v>0</v>
      </c>
      <c r="Y1648">
        <v>0</v>
      </c>
      <c r="Z1648">
        <v>0</v>
      </c>
      <c r="AA1648">
        <v>1</v>
      </c>
      <c r="AB1648">
        <v>0</v>
      </c>
      <c r="AC1648" s="3">
        <v>45700</v>
      </c>
      <c r="AD1648" s="2" t="str">
        <f t="shared" si="51"/>
        <v>Contacted</v>
      </c>
      <c r="AE1648">
        <v>0</v>
      </c>
      <c r="AF1648" t="s">
        <v>73</v>
      </c>
      <c r="AG1648" t="b">
        <v>1</v>
      </c>
      <c r="AH1648" t="b">
        <v>1</v>
      </c>
      <c r="AI1648" t="str">
        <f ca="1">IF(OR(Table1[[#This Row],[is_active]]="FALSE",Table1[[#This Row],[Days_Since_Last_Purchase]]&gt;90),"Churned","Active")</f>
        <v>Churned</v>
      </c>
    </row>
    <row r="1649" spans="1:35" x14ac:dyDescent="0.25">
      <c r="A1649" t="s">
        <v>1711</v>
      </c>
      <c r="B1649" s="1">
        <v>45270</v>
      </c>
      <c r="C1649" t="str">
        <f>TEXT(Table1[[#This Row],[signup_date]],"yyyy")</f>
        <v>2023</v>
      </c>
      <c r="D1649" t="str">
        <f>TEXT(Table1[[#This Row],[signup_date]],"mmm")</f>
        <v>Dec</v>
      </c>
      <c r="E1649" s="3">
        <v>45587</v>
      </c>
      <c r="F1649" s="3">
        <v>45842</v>
      </c>
      <c r="G1649" s="3" t="str">
        <f>TEXT(Table1[[#This Row],[last_purchase_date]],"yyyy")</f>
        <v>2025</v>
      </c>
      <c r="H1649" s="2">
        <f ca="1">IFERROR(TODAY()-Table1[[#This Row],[signup_date]]," - ")</f>
        <v>710</v>
      </c>
      <c r="I1649" s="2">
        <f ca="1">IFERROR(TODAY()-Table1[[#This Row],[last_purchase_date]]," - ")</f>
        <v>138</v>
      </c>
      <c r="J1649" s="2">
        <f ca="1">IFERROR(1/Table1[[#This Row],[Days_Since_Last_Purchase]],0)</f>
        <v>7.246376811594203E-3</v>
      </c>
      <c r="K1649" s="3" t="str">
        <f t="shared" si="50"/>
        <v>Has Purchased</v>
      </c>
      <c r="L1649">
        <v>1</v>
      </c>
      <c r="M1649">
        <v>31.45</v>
      </c>
      <c r="N1649">
        <v>31.45</v>
      </c>
      <c r="O1649">
        <v>17.46</v>
      </c>
      <c r="P1649" t="s">
        <v>87</v>
      </c>
      <c r="Q1649" t="s">
        <v>62</v>
      </c>
      <c r="R1649" t="s">
        <v>33</v>
      </c>
      <c r="S1649">
        <v>41</v>
      </c>
      <c r="T1649" t="s">
        <v>34</v>
      </c>
      <c r="U1649" t="s">
        <v>50</v>
      </c>
      <c r="V1649" t="s">
        <v>56</v>
      </c>
      <c r="W1649" t="s">
        <v>36</v>
      </c>
      <c r="X1649">
        <v>0</v>
      </c>
      <c r="Y1649">
        <v>0</v>
      </c>
      <c r="Z1649">
        <v>0</v>
      </c>
      <c r="AA1649">
        <v>0</v>
      </c>
      <c r="AB1649">
        <v>0</v>
      </c>
      <c r="AC1649" s="3">
        <v>45395</v>
      </c>
      <c r="AD1649" s="2" t="str">
        <f t="shared" si="51"/>
        <v>Contacted</v>
      </c>
      <c r="AE1649">
        <v>5</v>
      </c>
      <c r="AF1649" t="s">
        <v>38</v>
      </c>
      <c r="AG1649" t="b">
        <v>1</v>
      </c>
      <c r="AH1649" t="b">
        <v>0</v>
      </c>
      <c r="AI1649" t="str">
        <f ca="1">IF(OR(Table1[[#This Row],[is_active]]="FALSE",Table1[[#This Row],[Days_Since_Last_Purchase]]&gt;90),"Churned","Active")</f>
        <v>Churned</v>
      </c>
    </row>
    <row r="1650" spans="1:35" x14ac:dyDescent="0.25">
      <c r="A1650" t="s">
        <v>1712</v>
      </c>
      <c r="B1650" s="1">
        <v>43869</v>
      </c>
      <c r="C1650" t="str">
        <f>TEXT(Table1[[#This Row],[signup_date]],"yyyy")</f>
        <v>2020</v>
      </c>
      <c r="D1650" t="str">
        <f>TEXT(Table1[[#This Row],[signup_date]],"mmm")</f>
        <v>Feb</v>
      </c>
      <c r="E1650" s="3">
        <v>45620</v>
      </c>
      <c r="F1650" s="3">
        <v>45799</v>
      </c>
      <c r="G1650" s="3" t="str">
        <f>TEXT(Table1[[#This Row],[last_purchase_date]],"yyyy")</f>
        <v>2025</v>
      </c>
      <c r="H1650" s="2">
        <f ca="1">IFERROR(TODAY()-Table1[[#This Row],[signup_date]]," - ")</f>
        <v>2111</v>
      </c>
      <c r="I1650" s="2">
        <f ca="1">IFERROR(TODAY()-Table1[[#This Row],[last_purchase_date]]," - ")</f>
        <v>181</v>
      </c>
      <c r="J1650" s="2">
        <f ca="1">IFERROR(1/Table1[[#This Row],[Days_Since_Last_Purchase]],0)</f>
        <v>5.5248618784530384E-3</v>
      </c>
      <c r="K1650" s="3" t="str">
        <f t="shared" si="50"/>
        <v>Has Purchased</v>
      </c>
      <c r="L1650">
        <v>5</v>
      </c>
      <c r="M1650">
        <v>428.01</v>
      </c>
      <c r="N1650">
        <v>85.6</v>
      </c>
      <c r="O1650">
        <v>101.91</v>
      </c>
      <c r="P1650" t="s">
        <v>59</v>
      </c>
      <c r="Q1650" t="s">
        <v>69</v>
      </c>
      <c r="R1650" t="s">
        <v>33</v>
      </c>
      <c r="S1650">
        <v>16</v>
      </c>
      <c r="T1650" t="s">
        <v>49</v>
      </c>
      <c r="U1650" t="s">
        <v>43</v>
      </c>
      <c r="V1650" t="s">
        <v>67</v>
      </c>
      <c r="W1650" t="s">
        <v>36</v>
      </c>
      <c r="X1650">
        <v>1</v>
      </c>
      <c r="Y1650">
        <v>0</v>
      </c>
      <c r="Z1650">
        <v>0</v>
      </c>
      <c r="AA1650">
        <v>0</v>
      </c>
      <c r="AB1650">
        <v>0</v>
      </c>
      <c r="AC1650" s="3">
        <v>45178</v>
      </c>
      <c r="AD1650" s="2" t="str">
        <f t="shared" si="51"/>
        <v>Contacted</v>
      </c>
      <c r="AE1650">
        <v>4</v>
      </c>
      <c r="AF1650" t="s">
        <v>38</v>
      </c>
      <c r="AG1650" t="b">
        <v>1</v>
      </c>
      <c r="AH1650" t="b">
        <v>0</v>
      </c>
      <c r="AI1650" t="str">
        <f ca="1">IF(OR(Table1[[#This Row],[is_active]]="FALSE",Table1[[#This Row],[Days_Since_Last_Purchase]]&gt;90),"Churned","Active")</f>
        <v>Churned</v>
      </c>
    </row>
    <row r="1651" spans="1:35" x14ac:dyDescent="0.25">
      <c r="A1651" t="s">
        <v>1713</v>
      </c>
      <c r="B1651" s="1">
        <v>45536</v>
      </c>
      <c r="C1651" t="str">
        <f>TEXT(Table1[[#This Row],[signup_date]],"yyyy")</f>
        <v>2024</v>
      </c>
      <c r="D1651" t="str">
        <f>TEXT(Table1[[#This Row],[signup_date]],"mmm")</f>
        <v>Sep</v>
      </c>
      <c r="E1651" s="3">
        <v>45781</v>
      </c>
      <c r="F1651" s="3">
        <v>45797</v>
      </c>
      <c r="G1651" s="3" t="str">
        <f>TEXT(Table1[[#This Row],[last_purchase_date]],"yyyy")</f>
        <v>2025</v>
      </c>
      <c r="H1651" s="2">
        <f ca="1">IFERROR(TODAY()-Table1[[#This Row],[signup_date]]," - ")</f>
        <v>444</v>
      </c>
      <c r="I1651" s="2">
        <f ca="1">IFERROR(TODAY()-Table1[[#This Row],[last_purchase_date]]," - ")</f>
        <v>183</v>
      </c>
      <c r="J1651" s="2">
        <f ca="1">IFERROR(1/Table1[[#This Row],[Days_Since_Last_Purchase]],0)</f>
        <v>5.4644808743169399E-3</v>
      </c>
      <c r="K1651" s="3" t="str">
        <f t="shared" si="50"/>
        <v>Has Purchased</v>
      </c>
      <c r="L1651">
        <v>2</v>
      </c>
      <c r="M1651">
        <v>91.98</v>
      </c>
      <c r="N1651">
        <v>45.99</v>
      </c>
      <c r="O1651">
        <v>34.46</v>
      </c>
      <c r="P1651" t="s">
        <v>87</v>
      </c>
      <c r="Q1651" t="s">
        <v>76</v>
      </c>
      <c r="R1651" t="s">
        <v>33</v>
      </c>
      <c r="S1651">
        <v>50</v>
      </c>
      <c r="T1651" t="s">
        <v>34</v>
      </c>
      <c r="U1651" t="s">
        <v>43</v>
      </c>
      <c r="V1651" t="s">
        <v>56</v>
      </c>
      <c r="W1651" t="s">
        <v>96</v>
      </c>
      <c r="X1651">
        <v>1</v>
      </c>
      <c r="Y1651">
        <v>0</v>
      </c>
      <c r="Z1651">
        <v>0</v>
      </c>
      <c r="AA1651">
        <v>0</v>
      </c>
      <c r="AB1651">
        <v>0</v>
      </c>
      <c r="AC1651" s="3">
        <v>45747</v>
      </c>
      <c r="AD1651" s="2" t="str">
        <f t="shared" si="51"/>
        <v>Contacted</v>
      </c>
      <c r="AE1651">
        <v>0</v>
      </c>
      <c r="AF1651" t="s">
        <v>38</v>
      </c>
      <c r="AG1651" t="b">
        <v>1</v>
      </c>
      <c r="AH1651" t="b">
        <v>0</v>
      </c>
      <c r="AI1651" t="str">
        <f ca="1">IF(OR(Table1[[#This Row],[is_active]]="FALSE",Table1[[#This Row],[Days_Since_Last_Purchase]]&gt;90),"Churned","Active")</f>
        <v>Churned</v>
      </c>
    </row>
    <row r="1652" spans="1:35" x14ac:dyDescent="0.25">
      <c r="A1652" t="s">
        <v>1714</v>
      </c>
      <c r="B1652" s="1">
        <v>44448</v>
      </c>
      <c r="C1652" t="str">
        <f>TEXT(Table1[[#This Row],[signup_date]],"yyyy")</f>
        <v>2021</v>
      </c>
      <c r="D1652" t="str">
        <f>TEXT(Table1[[#This Row],[signup_date]],"mmm")</f>
        <v>Sep</v>
      </c>
      <c r="E1652" s="3">
        <v>44892</v>
      </c>
      <c r="F1652" s="3">
        <v>45420</v>
      </c>
      <c r="G1652" s="3" t="str">
        <f>TEXT(Table1[[#This Row],[last_purchase_date]],"yyyy")</f>
        <v>2024</v>
      </c>
      <c r="H1652" s="2">
        <f ca="1">IFERROR(TODAY()-Table1[[#This Row],[signup_date]]," - ")</f>
        <v>1532</v>
      </c>
      <c r="I1652" s="2">
        <f ca="1">IFERROR(TODAY()-Table1[[#This Row],[last_purchase_date]]," - ")</f>
        <v>560</v>
      </c>
      <c r="J1652" s="2">
        <f ca="1">IFERROR(1/Table1[[#This Row],[Days_Since_Last_Purchase]],0)</f>
        <v>1.7857142857142857E-3</v>
      </c>
      <c r="K1652" s="3" t="str">
        <f t="shared" si="50"/>
        <v>Has Purchased</v>
      </c>
      <c r="L1652">
        <v>3</v>
      </c>
      <c r="M1652">
        <v>143.27000000000001</v>
      </c>
      <c r="N1652">
        <v>47.76</v>
      </c>
      <c r="O1652">
        <v>53.64</v>
      </c>
      <c r="P1652" t="s">
        <v>40</v>
      </c>
      <c r="Q1652" t="s">
        <v>62</v>
      </c>
      <c r="R1652" t="s">
        <v>48</v>
      </c>
      <c r="S1652">
        <v>27</v>
      </c>
      <c r="T1652" t="s">
        <v>70</v>
      </c>
      <c r="U1652" t="s">
        <v>50</v>
      </c>
      <c r="V1652" t="s">
        <v>67</v>
      </c>
      <c r="W1652" t="s">
        <v>100</v>
      </c>
      <c r="X1652">
        <v>1</v>
      </c>
      <c r="Y1652">
        <v>1</v>
      </c>
      <c r="Z1652">
        <v>0</v>
      </c>
      <c r="AA1652">
        <v>0</v>
      </c>
      <c r="AB1652">
        <v>0</v>
      </c>
      <c r="AC1652" s="3">
        <v>44809</v>
      </c>
      <c r="AD1652" s="2" t="str">
        <f t="shared" si="51"/>
        <v>Contacted</v>
      </c>
      <c r="AE1652">
        <v>0</v>
      </c>
      <c r="AF1652" t="s">
        <v>73</v>
      </c>
      <c r="AG1652" t="b">
        <v>1</v>
      </c>
      <c r="AH1652" t="b">
        <v>1</v>
      </c>
      <c r="AI1652" t="str">
        <f ca="1">IF(OR(Table1[[#This Row],[is_active]]="FALSE",Table1[[#This Row],[Days_Since_Last_Purchase]]&gt;90),"Churned","Active")</f>
        <v>Churned</v>
      </c>
    </row>
    <row r="1653" spans="1:35" x14ac:dyDescent="0.25">
      <c r="A1653" t="s">
        <v>1715</v>
      </c>
      <c r="B1653" s="1">
        <v>43965</v>
      </c>
      <c r="C1653" t="str">
        <f>TEXT(Table1[[#This Row],[signup_date]],"yyyy")</f>
        <v>2020</v>
      </c>
      <c r="D1653" t="str">
        <f>TEXT(Table1[[#This Row],[signup_date]],"mmm")</f>
        <v>May</v>
      </c>
      <c r="E1653" s="3">
        <v>44195</v>
      </c>
      <c r="F1653" s="3">
        <v>45618</v>
      </c>
      <c r="G1653" s="3" t="str">
        <f>TEXT(Table1[[#This Row],[last_purchase_date]],"yyyy")</f>
        <v>2024</v>
      </c>
      <c r="H1653" s="2">
        <f ca="1">IFERROR(TODAY()-Table1[[#This Row],[signup_date]]," - ")</f>
        <v>2015</v>
      </c>
      <c r="I1653" s="2">
        <f ca="1">IFERROR(TODAY()-Table1[[#This Row],[last_purchase_date]]," - ")</f>
        <v>362</v>
      </c>
      <c r="J1653" s="2">
        <f ca="1">IFERROR(1/Table1[[#This Row],[Days_Since_Last_Purchase]],0)</f>
        <v>2.7624309392265192E-3</v>
      </c>
      <c r="K1653" s="3" t="str">
        <f t="shared" si="50"/>
        <v>Has Purchased</v>
      </c>
      <c r="L1653">
        <v>2</v>
      </c>
      <c r="M1653">
        <v>107.33</v>
      </c>
      <c r="N1653">
        <v>53.67</v>
      </c>
      <c r="O1653">
        <v>50.59</v>
      </c>
      <c r="P1653" t="s">
        <v>87</v>
      </c>
      <c r="Q1653" t="s">
        <v>60</v>
      </c>
      <c r="R1653" t="s">
        <v>48</v>
      </c>
      <c r="S1653">
        <v>16</v>
      </c>
      <c r="T1653" t="s">
        <v>49</v>
      </c>
      <c r="U1653" t="s">
        <v>90</v>
      </c>
      <c r="V1653" t="s">
        <v>67</v>
      </c>
      <c r="W1653" t="s">
        <v>96</v>
      </c>
      <c r="X1653">
        <v>1</v>
      </c>
      <c r="Y1653">
        <v>0</v>
      </c>
      <c r="Z1653">
        <v>0</v>
      </c>
      <c r="AA1653">
        <v>0</v>
      </c>
      <c r="AB1653">
        <v>0</v>
      </c>
      <c r="AC1653" s="3">
        <v>45176</v>
      </c>
      <c r="AD1653" s="2" t="str">
        <f t="shared" si="51"/>
        <v>Contacted</v>
      </c>
      <c r="AE1653">
        <v>0</v>
      </c>
      <c r="AF1653" t="s">
        <v>73</v>
      </c>
      <c r="AG1653" t="b">
        <v>1</v>
      </c>
      <c r="AH1653" t="b">
        <v>1</v>
      </c>
      <c r="AI1653" t="str">
        <f ca="1">IF(OR(Table1[[#This Row],[is_active]]="FALSE",Table1[[#This Row],[Days_Since_Last_Purchase]]&gt;90),"Churned","Active")</f>
        <v>Churned</v>
      </c>
    </row>
    <row r="1654" spans="1:35" x14ac:dyDescent="0.25">
      <c r="A1654" t="s">
        <v>1716</v>
      </c>
      <c r="B1654" s="1">
        <v>45117</v>
      </c>
      <c r="C1654" t="str">
        <f>TEXT(Table1[[#This Row],[signup_date]],"yyyy")</f>
        <v>2023</v>
      </c>
      <c r="D1654" t="str">
        <f>TEXT(Table1[[#This Row],[signup_date]],"mmm")</f>
        <v>Jul</v>
      </c>
      <c r="E1654" s="3">
        <v>45502</v>
      </c>
      <c r="F1654" s="3">
        <v>45524</v>
      </c>
      <c r="G1654" s="3" t="str">
        <f>TEXT(Table1[[#This Row],[last_purchase_date]],"yyyy")</f>
        <v>2024</v>
      </c>
      <c r="H1654" s="2">
        <f ca="1">IFERROR(TODAY()-Table1[[#This Row],[signup_date]]," - ")</f>
        <v>863</v>
      </c>
      <c r="I1654" s="2">
        <f ca="1">IFERROR(TODAY()-Table1[[#This Row],[last_purchase_date]]," - ")</f>
        <v>456</v>
      </c>
      <c r="J1654" s="2">
        <f ca="1">IFERROR(1/Table1[[#This Row],[Days_Since_Last_Purchase]],0)</f>
        <v>2.1929824561403508E-3</v>
      </c>
      <c r="K1654" s="3" t="str">
        <f t="shared" si="50"/>
        <v>Has Purchased</v>
      </c>
      <c r="L1654">
        <v>5</v>
      </c>
      <c r="M1654">
        <v>58.39</v>
      </c>
      <c r="N1654">
        <v>11.68</v>
      </c>
      <c r="O1654">
        <v>0.5</v>
      </c>
      <c r="P1654" t="s">
        <v>31</v>
      </c>
      <c r="Q1654" t="s">
        <v>41</v>
      </c>
      <c r="R1654" t="s">
        <v>33</v>
      </c>
      <c r="S1654">
        <v>45</v>
      </c>
      <c r="T1654" t="s">
        <v>34</v>
      </c>
      <c r="U1654" t="s">
        <v>43</v>
      </c>
      <c r="V1654" t="s">
        <v>44</v>
      </c>
      <c r="W1654" t="s">
        <v>51</v>
      </c>
      <c r="X1654">
        <v>0</v>
      </c>
      <c r="Y1654">
        <v>0</v>
      </c>
      <c r="Z1654">
        <v>0</v>
      </c>
      <c r="AA1654">
        <v>0</v>
      </c>
      <c r="AB1654">
        <v>0</v>
      </c>
      <c r="AC1654" s="3">
        <v>45790</v>
      </c>
      <c r="AD1654" s="2" t="str">
        <f t="shared" si="51"/>
        <v>Contacted</v>
      </c>
      <c r="AE1654">
        <v>3</v>
      </c>
      <c r="AF1654" t="s">
        <v>73</v>
      </c>
      <c r="AG1654" t="b">
        <v>1</v>
      </c>
      <c r="AH1654" t="b">
        <v>1</v>
      </c>
      <c r="AI1654" t="str">
        <f ca="1">IF(OR(Table1[[#This Row],[is_active]]="FALSE",Table1[[#This Row],[Days_Since_Last_Purchase]]&gt;90),"Churned","Active")</f>
        <v>Churned</v>
      </c>
    </row>
    <row r="1655" spans="1:35" x14ac:dyDescent="0.25">
      <c r="A1655" t="s">
        <v>1717</v>
      </c>
      <c r="B1655" s="1">
        <v>43863</v>
      </c>
      <c r="C1655" t="str">
        <f>TEXT(Table1[[#This Row],[signup_date]],"yyyy")</f>
        <v>2020</v>
      </c>
      <c r="D1655" t="str">
        <f>TEXT(Table1[[#This Row],[signup_date]],"mmm")</f>
        <v>Feb</v>
      </c>
      <c r="E1655" s="3">
        <v>45194</v>
      </c>
      <c r="F1655" s="3">
        <v>45748</v>
      </c>
      <c r="G1655" s="3" t="str">
        <f>TEXT(Table1[[#This Row],[last_purchase_date]],"yyyy")</f>
        <v>2025</v>
      </c>
      <c r="H1655" s="2">
        <f ca="1">IFERROR(TODAY()-Table1[[#This Row],[signup_date]]," - ")</f>
        <v>2117</v>
      </c>
      <c r="I1655" s="2">
        <f ca="1">IFERROR(TODAY()-Table1[[#This Row],[last_purchase_date]]," - ")</f>
        <v>232</v>
      </c>
      <c r="J1655" s="2">
        <f ca="1">IFERROR(1/Table1[[#This Row],[Days_Since_Last_Purchase]],0)</f>
        <v>4.3103448275862068E-3</v>
      </c>
      <c r="K1655" s="3" t="str">
        <f t="shared" si="50"/>
        <v>Has Purchased</v>
      </c>
      <c r="L1655">
        <v>4</v>
      </c>
      <c r="M1655">
        <v>488.88</v>
      </c>
      <c r="N1655">
        <v>122.22</v>
      </c>
      <c r="O1655">
        <v>147.63</v>
      </c>
      <c r="P1655" t="s">
        <v>65</v>
      </c>
      <c r="Q1655" t="s">
        <v>62</v>
      </c>
      <c r="R1655" t="s">
        <v>48</v>
      </c>
      <c r="S1655">
        <v>20</v>
      </c>
      <c r="T1655" t="s">
        <v>70</v>
      </c>
      <c r="U1655" t="s">
        <v>35</v>
      </c>
      <c r="V1655" t="s">
        <v>56</v>
      </c>
      <c r="W1655" t="s">
        <v>51</v>
      </c>
      <c r="X1655">
        <v>0</v>
      </c>
      <c r="Y1655">
        <v>1</v>
      </c>
      <c r="Z1655">
        <v>0</v>
      </c>
      <c r="AA1655">
        <v>0</v>
      </c>
      <c r="AB1655">
        <v>1</v>
      </c>
      <c r="AC1655" s="3">
        <v>44331</v>
      </c>
      <c r="AD1655" s="2" t="str">
        <f t="shared" si="51"/>
        <v>Contacted</v>
      </c>
      <c r="AE1655">
        <v>6</v>
      </c>
      <c r="AF1655" t="s">
        <v>38</v>
      </c>
      <c r="AG1655" t="b">
        <v>1</v>
      </c>
      <c r="AH1655" t="b">
        <v>0</v>
      </c>
      <c r="AI1655" t="str">
        <f ca="1">IF(OR(Table1[[#This Row],[is_active]]="FALSE",Table1[[#This Row],[Days_Since_Last_Purchase]]&gt;90),"Churned","Active")</f>
        <v>Churned</v>
      </c>
    </row>
    <row r="1656" spans="1:35" x14ac:dyDescent="0.25">
      <c r="A1656" t="s">
        <v>1718</v>
      </c>
      <c r="B1656" s="1">
        <v>44587</v>
      </c>
      <c r="C1656" t="str">
        <f>TEXT(Table1[[#This Row],[signup_date]],"yyyy")</f>
        <v>2022</v>
      </c>
      <c r="D1656" t="str">
        <f>TEXT(Table1[[#This Row],[signup_date]],"mmm")</f>
        <v>Jan</v>
      </c>
      <c r="E1656" s="3">
        <v>45089</v>
      </c>
      <c r="F1656" s="3" t="s">
        <v>2542</v>
      </c>
      <c r="G1656" s="3" t="str">
        <f>TEXT(Table1[[#This Row],[last_purchase_date]],"yyyy")</f>
        <v>-</v>
      </c>
      <c r="H1656" s="2">
        <f ca="1">IFERROR(TODAY()-Table1[[#This Row],[signup_date]]," - ")</f>
        <v>1393</v>
      </c>
      <c r="I1656" s="2" t="str">
        <f ca="1">IFERROR(TODAY()-Table1[[#This Row],[last_purchase_date]]," - ")</f>
        <v xml:space="preserve"> - </v>
      </c>
      <c r="J1656" s="2">
        <f ca="1">IFERROR(1/Table1[[#This Row],[Days_Since_Last_Purchase]],0)</f>
        <v>0</v>
      </c>
      <c r="K1656" s="3" t="str">
        <f t="shared" si="50"/>
        <v>Has Purchased</v>
      </c>
      <c r="L1656">
        <v>0</v>
      </c>
      <c r="M1656">
        <v>0</v>
      </c>
      <c r="N1656">
        <v>0</v>
      </c>
      <c r="O1656">
        <v>0</v>
      </c>
      <c r="P1656" t="s">
        <v>87</v>
      </c>
      <c r="Q1656" t="s">
        <v>104</v>
      </c>
      <c r="R1656" t="s">
        <v>33</v>
      </c>
      <c r="S1656">
        <v>16</v>
      </c>
      <c r="T1656" t="s">
        <v>49</v>
      </c>
      <c r="U1656" t="s">
        <v>35</v>
      </c>
      <c r="V1656" t="s">
        <v>44</v>
      </c>
      <c r="W1656" t="s">
        <v>35</v>
      </c>
      <c r="X1656">
        <v>0</v>
      </c>
      <c r="Y1656">
        <v>0</v>
      </c>
      <c r="Z1656">
        <v>0</v>
      </c>
      <c r="AA1656">
        <v>0</v>
      </c>
      <c r="AB1656">
        <v>0</v>
      </c>
      <c r="AC1656" s="3">
        <v>44929</v>
      </c>
      <c r="AD1656" s="2" t="str">
        <f t="shared" si="51"/>
        <v>Contacted</v>
      </c>
      <c r="AE1656">
        <v>0</v>
      </c>
      <c r="AF1656" t="s">
        <v>38</v>
      </c>
      <c r="AG1656" t="b">
        <v>1</v>
      </c>
      <c r="AH1656" t="b">
        <v>0</v>
      </c>
      <c r="AI1656" t="str">
        <f ca="1">IF(OR(Table1[[#This Row],[is_active]]="FALSE",Table1[[#This Row],[Days_Since_Last_Purchase]]&gt;90),"Churned","Active")</f>
        <v>Churned</v>
      </c>
    </row>
    <row r="1657" spans="1:35" x14ac:dyDescent="0.25">
      <c r="A1657" t="s">
        <v>1719</v>
      </c>
      <c r="B1657" s="1">
        <v>44610</v>
      </c>
      <c r="C1657" t="str">
        <f>TEXT(Table1[[#This Row],[signup_date]],"yyyy")</f>
        <v>2022</v>
      </c>
      <c r="D1657" t="str">
        <f>TEXT(Table1[[#This Row],[signup_date]],"mmm")</f>
        <v>Feb</v>
      </c>
      <c r="E1657" s="3">
        <v>44667</v>
      </c>
      <c r="F1657" s="3">
        <v>45703</v>
      </c>
      <c r="G1657" s="3" t="str">
        <f>TEXT(Table1[[#This Row],[last_purchase_date]],"yyyy")</f>
        <v>2025</v>
      </c>
      <c r="H1657" s="2">
        <f ca="1">IFERROR(TODAY()-Table1[[#This Row],[signup_date]]," - ")</f>
        <v>1370</v>
      </c>
      <c r="I1657" s="2">
        <f ca="1">IFERROR(TODAY()-Table1[[#This Row],[last_purchase_date]]," - ")</f>
        <v>277</v>
      </c>
      <c r="J1657" s="2">
        <f ca="1">IFERROR(1/Table1[[#This Row],[Days_Since_Last_Purchase]],0)</f>
        <v>3.6101083032490976E-3</v>
      </c>
      <c r="K1657" s="3" t="str">
        <f t="shared" si="50"/>
        <v>Has Purchased</v>
      </c>
      <c r="L1657">
        <v>1</v>
      </c>
      <c r="M1657">
        <v>60.26</v>
      </c>
      <c r="N1657">
        <v>60.26</v>
      </c>
      <c r="O1657">
        <v>44.67</v>
      </c>
      <c r="P1657" t="s">
        <v>59</v>
      </c>
      <c r="Q1657" t="s">
        <v>88</v>
      </c>
      <c r="R1657" t="s">
        <v>48</v>
      </c>
      <c r="S1657">
        <v>0</v>
      </c>
      <c r="T1657" t="s">
        <v>80</v>
      </c>
      <c r="U1657" t="s">
        <v>35</v>
      </c>
      <c r="V1657" t="s">
        <v>44</v>
      </c>
      <c r="W1657" t="s">
        <v>51</v>
      </c>
      <c r="X1657">
        <v>0</v>
      </c>
      <c r="Y1657">
        <v>0</v>
      </c>
      <c r="Z1657">
        <v>0</v>
      </c>
      <c r="AA1657">
        <v>0</v>
      </c>
      <c r="AB1657">
        <v>1</v>
      </c>
      <c r="AC1657" s="3">
        <v>45615</v>
      </c>
      <c r="AD1657" s="2" t="str">
        <f t="shared" si="51"/>
        <v>Contacted</v>
      </c>
      <c r="AE1657">
        <v>0</v>
      </c>
      <c r="AF1657" t="s">
        <v>38</v>
      </c>
      <c r="AG1657" t="b">
        <v>1</v>
      </c>
      <c r="AH1657" t="b">
        <v>1</v>
      </c>
      <c r="AI1657" t="str">
        <f ca="1">IF(OR(Table1[[#This Row],[is_active]]="FALSE",Table1[[#This Row],[Days_Since_Last_Purchase]]&gt;90),"Churned","Active")</f>
        <v>Churned</v>
      </c>
    </row>
    <row r="1658" spans="1:35" x14ac:dyDescent="0.25">
      <c r="A1658" t="s">
        <v>1720</v>
      </c>
      <c r="B1658" s="1">
        <v>45115</v>
      </c>
      <c r="C1658" t="str">
        <f>TEXT(Table1[[#This Row],[signup_date]],"yyyy")</f>
        <v>2023</v>
      </c>
      <c r="D1658" t="str">
        <f>TEXT(Table1[[#This Row],[signup_date]],"mmm")</f>
        <v>Jul</v>
      </c>
      <c r="E1658" s="3">
        <v>45852</v>
      </c>
      <c r="F1658" s="3">
        <v>45930</v>
      </c>
      <c r="G1658" s="3" t="str">
        <f>TEXT(Table1[[#This Row],[last_purchase_date]],"yyyy")</f>
        <v>2025</v>
      </c>
      <c r="H1658" s="2">
        <f ca="1">IFERROR(TODAY()-Table1[[#This Row],[signup_date]]," - ")</f>
        <v>865</v>
      </c>
      <c r="I1658" s="2">
        <f ca="1">IFERROR(TODAY()-Table1[[#This Row],[last_purchase_date]]," - ")</f>
        <v>50</v>
      </c>
      <c r="J1658" s="2">
        <f ca="1">IFERROR(1/Table1[[#This Row],[Days_Since_Last_Purchase]],0)</f>
        <v>0.02</v>
      </c>
      <c r="K1658" s="3" t="str">
        <f t="shared" si="50"/>
        <v>Has Purchased</v>
      </c>
      <c r="L1658">
        <v>5</v>
      </c>
      <c r="M1658">
        <v>175.95</v>
      </c>
      <c r="N1658">
        <v>35.19</v>
      </c>
      <c r="O1658">
        <v>35.700000000000003</v>
      </c>
      <c r="P1658" t="s">
        <v>31</v>
      </c>
      <c r="Q1658" t="s">
        <v>104</v>
      </c>
      <c r="R1658" t="s">
        <v>48</v>
      </c>
      <c r="S1658">
        <v>20</v>
      </c>
      <c r="T1658" t="s">
        <v>70</v>
      </c>
      <c r="U1658" t="s">
        <v>35</v>
      </c>
      <c r="V1658" t="s">
        <v>63</v>
      </c>
      <c r="W1658" t="s">
        <v>72</v>
      </c>
      <c r="X1658">
        <v>0</v>
      </c>
      <c r="Y1658">
        <v>0</v>
      </c>
      <c r="Z1658">
        <v>0</v>
      </c>
      <c r="AA1658">
        <v>0</v>
      </c>
      <c r="AB1658">
        <v>2</v>
      </c>
      <c r="AC1658" s="3">
        <v>45312</v>
      </c>
      <c r="AD1658" s="2" t="str">
        <f t="shared" si="51"/>
        <v>Contacted</v>
      </c>
      <c r="AE1658">
        <v>0</v>
      </c>
      <c r="AF1658" t="s">
        <v>38</v>
      </c>
      <c r="AG1658" t="b">
        <v>1</v>
      </c>
      <c r="AH1658" t="b">
        <v>0</v>
      </c>
      <c r="AI1658" t="str">
        <f ca="1">IF(OR(Table1[[#This Row],[is_active]]="FALSE",Table1[[#This Row],[Days_Since_Last_Purchase]]&gt;90),"Churned","Active")</f>
        <v>Active</v>
      </c>
    </row>
    <row r="1659" spans="1:35" x14ac:dyDescent="0.25">
      <c r="A1659" t="s">
        <v>1721</v>
      </c>
      <c r="B1659" s="1">
        <v>44108</v>
      </c>
      <c r="C1659" t="str">
        <f>TEXT(Table1[[#This Row],[signup_date]],"yyyy")</f>
        <v>2020</v>
      </c>
      <c r="D1659" t="str">
        <f>TEXT(Table1[[#This Row],[signup_date]],"mmm")</f>
        <v>Oct</v>
      </c>
      <c r="E1659" s="3">
        <v>45204</v>
      </c>
      <c r="F1659" s="3">
        <v>45210</v>
      </c>
      <c r="G1659" s="3" t="str">
        <f>TEXT(Table1[[#This Row],[last_purchase_date]],"yyyy")</f>
        <v>2023</v>
      </c>
      <c r="H1659" s="2">
        <f ca="1">IFERROR(TODAY()-Table1[[#This Row],[signup_date]]," - ")</f>
        <v>1872</v>
      </c>
      <c r="I1659" s="2">
        <f ca="1">IFERROR(TODAY()-Table1[[#This Row],[last_purchase_date]]," - ")</f>
        <v>770</v>
      </c>
      <c r="J1659" s="2">
        <f ca="1">IFERROR(1/Table1[[#This Row],[Days_Since_Last_Purchase]],0)</f>
        <v>1.2987012987012987E-3</v>
      </c>
      <c r="K1659" s="3" t="str">
        <f t="shared" si="50"/>
        <v>Has Purchased</v>
      </c>
      <c r="L1659">
        <v>2</v>
      </c>
      <c r="M1659">
        <v>141.97999999999999</v>
      </c>
      <c r="N1659">
        <v>70.989999999999995</v>
      </c>
      <c r="O1659">
        <v>75.48</v>
      </c>
      <c r="P1659" t="s">
        <v>65</v>
      </c>
      <c r="Q1659" t="s">
        <v>54</v>
      </c>
      <c r="R1659" t="s">
        <v>48</v>
      </c>
      <c r="S1659">
        <v>45</v>
      </c>
      <c r="T1659" t="s">
        <v>34</v>
      </c>
      <c r="U1659" t="s">
        <v>66</v>
      </c>
      <c r="V1659" t="s">
        <v>44</v>
      </c>
      <c r="W1659" t="s">
        <v>51</v>
      </c>
      <c r="X1659">
        <v>2</v>
      </c>
      <c r="Y1659">
        <v>0</v>
      </c>
      <c r="Z1659">
        <v>0</v>
      </c>
      <c r="AA1659">
        <v>1</v>
      </c>
      <c r="AB1659">
        <v>1</v>
      </c>
      <c r="AC1659" s="3">
        <v>45739</v>
      </c>
      <c r="AD1659" s="2" t="str">
        <f t="shared" si="51"/>
        <v>Contacted</v>
      </c>
      <c r="AE1659">
        <v>0</v>
      </c>
      <c r="AF1659" t="s">
        <v>52</v>
      </c>
      <c r="AG1659" t="b">
        <v>0</v>
      </c>
      <c r="AH1659" t="b">
        <v>0</v>
      </c>
      <c r="AI1659" t="str">
        <f ca="1">IF(OR(Table1[[#This Row],[is_active]]="FALSE",Table1[[#This Row],[Days_Since_Last_Purchase]]&gt;90),"Churned","Active")</f>
        <v>Churned</v>
      </c>
    </row>
    <row r="1660" spans="1:35" x14ac:dyDescent="0.25">
      <c r="A1660" t="s">
        <v>1722</v>
      </c>
      <c r="B1660" s="1">
        <v>44410</v>
      </c>
      <c r="C1660" t="str">
        <f>TEXT(Table1[[#This Row],[signup_date]],"yyyy")</f>
        <v>2021</v>
      </c>
      <c r="D1660" t="str">
        <f>TEXT(Table1[[#This Row],[signup_date]],"mmm")</f>
        <v>Aug</v>
      </c>
      <c r="E1660" s="3">
        <v>44924</v>
      </c>
      <c r="F1660" s="3">
        <v>45506</v>
      </c>
      <c r="G1660" s="3" t="str">
        <f>TEXT(Table1[[#This Row],[last_purchase_date]],"yyyy")</f>
        <v>2024</v>
      </c>
      <c r="H1660" s="2">
        <f ca="1">IFERROR(TODAY()-Table1[[#This Row],[signup_date]]," - ")</f>
        <v>1570</v>
      </c>
      <c r="I1660" s="2">
        <f ca="1">IFERROR(TODAY()-Table1[[#This Row],[last_purchase_date]]," - ")</f>
        <v>474</v>
      </c>
      <c r="J1660" s="2">
        <f ca="1">IFERROR(1/Table1[[#This Row],[Days_Since_Last_Purchase]],0)</f>
        <v>2.1097046413502108E-3</v>
      </c>
      <c r="K1660" s="3" t="str">
        <f t="shared" si="50"/>
        <v>Has Purchased</v>
      </c>
      <c r="L1660">
        <v>2</v>
      </c>
      <c r="M1660">
        <v>159.11000000000001</v>
      </c>
      <c r="N1660">
        <v>79.56</v>
      </c>
      <c r="O1660">
        <v>100.15</v>
      </c>
      <c r="P1660" t="s">
        <v>65</v>
      </c>
      <c r="Q1660" t="s">
        <v>95</v>
      </c>
      <c r="R1660" t="s">
        <v>48</v>
      </c>
      <c r="S1660">
        <v>39</v>
      </c>
      <c r="T1660" t="s">
        <v>34</v>
      </c>
      <c r="U1660" t="s">
        <v>55</v>
      </c>
      <c r="V1660" t="s">
        <v>35</v>
      </c>
      <c r="W1660" t="s">
        <v>36</v>
      </c>
      <c r="X1660">
        <v>0</v>
      </c>
      <c r="Y1660">
        <v>0</v>
      </c>
      <c r="Z1660">
        <v>1</v>
      </c>
      <c r="AA1660">
        <v>1</v>
      </c>
      <c r="AB1660">
        <v>0</v>
      </c>
      <c r="AC1660" s="2" t="s">
        <v>2542</v>
      </c>
      <c r="AD1660" s="2" t="str">
        <f t="shared" si="51"/>
        <v>Never Contacted</v>
      </c>
      <c r="AE1660">
        <v>10</v>
      </c>
      <c r="AF1660" t="s">
        <v>52</v>
      </c>
      <c r="AG1660" t="b">
        <v>1</v>
      </c>
      <c r="AH1660" t="b">
        <v>0</v>
      </c>
      <c r="AI1660" t="str">
        <f ca="1">IF(OR(Table1[[#This Row],[is_active]]="FALSE",Table1[[#This Row],[Days_Since_Last_Purchase]]&gt;90),"Churned","Active")</f>
        <v>Churned</v>
      </c>
    </row>
    <row r="1661" spans="1:35" x14ac:dyDescent="0.25">
      <c r="A1661" t="s">
        <v>1723</v>
      </c>
      <c r="B1661" s="1">
        <v>44437</v>
      </c>
      <c r="C1661" t="str">
        <f>TEXT(Table1[[#This Row],[signup_date]],"yyyy")</f>
        <v>2021</v>
      </c>
      <c r="D1661" t="str">
        <f>TEXT(Table1[[#This Row],[signup_date]],"mmm")</f>
        <v>Aug</v>
      </c>
      <c r="E1661" s="3">
        <v>44494</v>
      </c>
      <c r="F1661" s="3">
        <v>45436</v>
      </c>
      <c r="G1661" s="3" t="str">
        <f>TEXT(Table1[[#This Row],[last_purchase_date]],"yyyy")</f>
        <v>2024</v>
      </c>
      <c r="H1661" s="2">
        <f ca="1">IFERROR(TODAY()-Table1[[#This Row],[signup_date]]," - ")</f>
        <v>1543</v>
      </c>
      <c r="I1661" s="2">
        <f ca="1">IFERROR(TODAY()-Table1[[#This Row],[last_purchase_date]]," - ")</f>
        <v>544</v>
      </c>
      <c r="J1661" s="2">
        <f ca="1">IFERROR(1/Table1[[#This Row],[Days_Since_Last_Purchase]],0)</f>
        <v>1.838235294117647E-3</v>
      </c>
      <c r="K1661" s="3" t="str">
        <f t="shared" si="50"/>
        <v>Has Purchased</v>
      </c>
      <c r="L1661">
        <v>5</v>
      </c>
      <c r="M1661">
        <v>318.14999999999998</v>
      </c>
      <c r="N1661">
        <v>63.63</v>
      </c>
      <c r="O1661">
        <v>88.87</v>
      </c>
      <c r="P1661" t="s">
        <v>47</v>
      </c>
      <c r="Q1661" t="s">
        <v>41</v>
      </c>
      <c r="R1661" t="s">
        <v>48</v>
      </c>
      <c r="S1661">
        <v>26</v>
      </c>
      <c r="T1661" t="s">
        <v>70</v>
      </c>
      <c r="U1661" t="s">
        <v>66</v>
      </c>
      <c r="V1661" t="s">
        <v>63</v>
      </c>
      <c r="W1661" t="s">
        <v>96</v>
      </c>
      <c r="X1661">
        <v>0</v>
      </c>
      <c r="Y1661">
        <v>2</v>
      </c>
      <c r="Z1661">
        <v>0</v>
      </c>
      <c r="AA1661">
        <v>0</v>
      </c>
      <c r="AB1661">
        <v>2</v>
      </c>
      <c r="AC1661" s="3">
        <v>45839</v>
      </c>
      <c r="AD1661" s="2" t="str">
        <f t="shared" si="51"/>
        <v>Contacted</v>
      </c>
      <c r="AE1661">
        <v>0</v>
      </c>
      <c r="AF1661" t="s">
        <v>52</v>
      </c>
      <c r="AG1661" t="b">
        <v>1</v>
      </c>
      <c r="AH1661" t="b">
        <v>1</v>
      </c>
      <c r="AI1661" t="str">
        <f ca="1">IF(OR(Table1[[#This Row],[is_active]]="FALSE",Table1[[#This Row],[Days_Since_Last_Purchase]]&gt;90),"Churned","Active")</f>
        <v>Churned</v>
      </c>
    </row>
    <row r="1662" spans="1:35" x14ac:dyDescent="0.25">
      <c r="A1662" t="s">
        <v>1724</v>
      </c>
      <c r="B1662" s="1">
        <v>43936</v>
      </c>
      <c r="C1662" t="str">
        <f>TEXT(Table1[[#This Row],[signup_date]],"yyyy")</f>
        <v>2020</v>
      </c>
      <c r="D1662" t="str">
        <f>TEXT(Table1[[#This Row],[signup_date]],"mmm")</f>
        <v>Apr</v>
      </c>
      <c r="E1662" s="3">
        <v>45083</v>
      </c>
      <c r="F1662" s="3">
        <v>45923</v>
      </c>
      <c r="G1662" s="3" t="str">
        <f>TEXT(Table1[[#This Row],[last_purchase_date]],"yyyy")</f>
        <v>2025</v>
      </c>
      <c r="H1662" s="2">
        <f ca="1">IFERROR(TODAY()-Table1[[#This Row],[signup_date]]," - ")</f>
        <v>2044</v>
      </c>
      <c r="I1662" s="2">
        <f ca="1">IFERROR(TODAY()-Table1[[#This Row],[last_purchase_date]]," - ")</f>
        <v>57</v>
      </c>
      <c r="J1662" s="2">
        <f ca="1">IFERROR(1/Table1[[#This Row],[Days_Since_Last_Purchase]],0)</f>
        <v>1.7543859649122806E-2</v>
      </c>
      <c r="K1662" s="3" t="str">
        <f t="shared" si="50"/>
        <v>Has Purchased</v>
      </c>
      <c r="L1662">
        <v>3</v>
      </c>
      <c r="M1662">
        <v>12.35</v>
      </c>
      <c r="N1662">
        <v>4.12</v>
      </c>
      <c r="O1662">
        <v>0</v>
      </c>
      <c r="P1662" t="s">
        <v>87</v>
      </c>
      <c r="Q1662" t="s">
        <v>54</v>
      </c>
      <c r="R1662" t="s">
        <v>42</v>
      </c>
      <c r="S1662">
        <v>33</v>
      </c>
      <c r="T1662" t="s">
        <v>34</v>
      </c>
      <c r="U1662" t="s">
        <v>66</v>
      </c>
      <c r="V1662" t="s">
        <v>35</v>
      </c>
      <c r="W1662" t="s">
        <v>57</v>
      </c>
      <c r="X1662">
        <v>0</v>
      </c>
      <c r="Y1662">
        <v>0</v>
      </c>
      <c r="Z1662">
        <v>0</v>
      </c>
      <c r="AA1662">
        <v>1</v>
      </c>
      <c r="AB1662">
        <v>2</v>
      </c>
      <c r="AC1662" s="3">
        <v>44098</v>
      </c>
      <c r="AD1662" s="2" t="str">
        <f t="shared" si="51"/>
        <v>Contacted</v>
      </c>
      <c r="AE1662">
        <v>0</v>
      </c>
      <c r="AF1662" t="s">
        <v>52</v>
      </c>
      <c r="AG1662" t="b">
        <v>1</v>
      </c>
      <c r="AH1662" t="b">
        <v>0</v>
      </c>
      <c r="AI1662" t="str">
        <f ca="1">IF(OR(Table1[[#This Row],[is_active]]="FALSE",Table1[[#This Row],[Days_Since_Last_Purchase]]&gt;90),"Churned","Active")</f>
        <v>Active</v>
      </c>
    </row>
    <row r="1663" spans="1:35" x14ac:dyDescent="0.25">
      <c r="A1663" t="s">
        <v>1725</v>
      </c>
      <c r="B1663" s="1">
        <v>44833</v>
      </c>
      <c r="C1663" t="str">
        <f>TEXT(Table1[[#This Row],[signup_date]],"yyyy")</f>
        <v>2022</v>
      </c>
      <c r="D1663" t="str">
        <f>TEXT(Table1[[#This Row],[signup_date]],"mmm")</f>
        <v>Sep</v>
      </c>
      <c r="E1663" s="3">
        <v>44885</v>
      </c>
      <c r="F1663" s="3">
        <v>45728</v>
      </c>
      <c r="G1663" s="3" t="str">
        <f>TEXT(Table1[[#This Row],[last_purchase_date]],"yyyy")</f>
        <v>2025</v>
      </c>
      <c r="H1663" s="2">
        <f ca="1">IFERROR(TODAY()-Table1[[#This Row],[signup_date]]," - ")</f>
        <v>1147</v>
      </c>
      <c r="I1663" s="2">
        <f ca="1">IFERROR(TODAY()-Table1[[#This Row],[last_purchase_date]]," - ")</f>
        <v>252</v>
      </c>
      <c r="J1663" s="2">
        <f ca="1">IFERROR(1/Table1[[#This Row],[Days_Since_Last_Purchase]],0)</f>
        <v>3.968253968253968E-3</v>
      </c>
      <c r="K1663" s="3" t="str">
        <f t="shared" si="50"/>
        <v>Has Purchased</v>
      </c>
      <c r="L1663">
        <v>2</v>
      </c>
      <c r="M1663">
        <v>191.7</v>
      </c>
      <c r="N1663">
        <v>95.85</v>
      </c>
      <c r="O1663">
        <v>122.04</v>
      </c>
      <c r="P1663" t="s">
        <v>40</v>
      </c>
      <c r="Q1663" t="s">
        <v>76</v>
      </c>
      <c r="R1663" t="s">
        <v>42</v>
      </c>
      <c r="S1663">
        <v>50</v>
      </c>
      <c r="T1663" t="s">
        <v>34</v>
      </c>
      <c r="U1663" t="s">
        <v>43</v>
      </c>
      <c r="V1663" t="s">
        <v>44</v>
      </c>
      <c r="W1663" t="s">
        <v>72</v>
      </c>
      <c r="X1663">
        <v>0</v>
      </c>
      <c r="Y1663">
        <v>0</v>
      </c>
      <c r="Z1663">
        <v>1</v>
      </c>
      <c r="AA1663">
        <v>0</v>
      </c>
      <c r="AB1663">
        <v>0</v>
      </c>
      <c r="AC1663" s="2" t="s">
        <v>2542</v>
      </c>
      <c r="AD1663" s="2" t="str">
        <f t="shared" si="51"/>
        <v>Never Contacted</v>
      </c>
      <c r="AE1663">
        <v>9</v>
      </c>
      <c r="AF1663" t="s">
        <v>38</v>
      </c>
      <c r="AG1663" t="b">
        <v>1</v>
      </c>
      <c r="AH1663" t="b">
        <v>0</v>
      </c>
      <c r="AI1663" t="str">
        <f ca="1">IF(OR(Table1[[#This Row],[is_active]]="FALSE",Table1[[#This Row],[Days_Since_Last_Purchase]]&gt;90),"Churned","Active")</f>
        <v>Churned</v>
      </c>
    </row>
    <row r="1664" spans="1:35" x14ac:dyDescent="0.25">
      <c r="A1664" t="s">
        <v>1726</v>
      </c>
      <c r="B1664" s="1">
        <v>44175</v>
      </c>
      <c r="C1664" t="str">
        <f>TEXT(Table1[[#This Row],[signup_date]],"yyyy")</f>
        <v>2020</v>
      </c>
      <c r="D1664" t="str">
        <f>TEXT(Table1[[#This Row],[signup_date]],"mmm")</f>
        <v>Dec</v>
      </c>
      <c r="E1664" s="3">
        <v>44525</v>
      </c>
      <c r="F1664" s="3">
        <v>45606</v>
      </c>
      <c r="G1664" s="3" t="str">
        <f>TEXT(Table1[[#This Row],[last_purchase_date]],"yyyy")</f>
        <v>2024</v>
      </c>
      <c r="H1664" s="2">
        <f ca="1">IFERROR(TODAY()-Table1[[#This Row],[signup_date]]," - ")</f>
        <v>1805</v>
      </c>
      <c r="I1664" s="2">
        <f ca="1">IFERROR(TODAY()-Table1[[#This Row],[last_purchase_date]]," - ")</f>
        <v>374</v>
      </c>
      <c r="J1664" s="2">
        <f ca="1">IFERROR(1/Table1[[#This Row],[Days_Since_Last_Purchase]],0)</f>
        <v>2.6737967914438501E-3</v>
      </c>
      <c r="K1664" s="3" t="str">
        <f t="shared" si="50"/>
        <v>Has Purchased</v>
      </c>
      <c r="L1664">
        <v>4</v>
      </c>
      <c r="M1664">
        <v>19.079999999999998</v>
      </c>
      <c r="N1664">
        <v>4.7699999999999996</v>
      </c>
      <c r="O1664">
        <v>6.18</v>
      </c>
      <c r="P1664" t="s">
        <v>40</v>
      </c>
      <c r="Q1664" t="s">
        <v>88</v>
      </c>
      <c r="R1664" t="s">
        <v>48</v>
      </c>
      <c r="S1664">
        <v>17</v>
      </c>
      <c r="T1664" t="s">
        <v>49</v>
      </c>
      <c r="U1664" t="s">
        <v>35</v>
      </c>
      <c r="V1664" t="s">
        <v>44</v>
      </c>
      <c r="W1664" t="s">
        <v>45</v>
      </c>
      <c r="X1664">
        <v>0</v>
      </c>
      <c r="Y1664">
        <v>0</v>
      </c>
      <c r="Z1664">
        <v>0</v>
      </c>
      <c r="AA1664">
        <v>0</v>
      </c>
      <c r="AB1664">
        <v>1</v>
      </c>
      <c r="AC1664" s="3">
        <v>45811</v>
      </c>
      <c r="AD1664" s="2" t="str">
        <f t="shared" si="51"/>
        <v>Contacted</v>
      </c>
      <c r="AE1664">
        <v>10</v>
      </c>
      <c r="AF1664" t="s">
        <v>52</v>
      </c>
      <c r="AG1664" t="b">
        <v>1</v>
      </c>
      <c r="AH1664" t="b">
        <v>0</v>
      </c>
      <c r="AI1664" t="str">
        <f ca="1">IF(OR(Table1[[#This Row],[is_active]]="FALSE",Table1[[#This Row],[Days_Since_Last_Purchase]]&gt;90),"Churned","Active")</f>
        <v>Churned</v>
      </c>
    </row>
    <row r="1665" spans="1:35" x14ac:dyDescent="0.25">
      <c r="A1665" t="s">
        <v>1727</v>
      </c>
      <c r="B1665" s="1">
        <v>45561</v>
      </c>
      <c r="C1665" t="str">
        <f>TEXT(Table1[[#This Row],[signup_date]],"yyyy")</f>
        <v>2024</v>
      </c>
      <c r="D1665" t="str">
        <f>TEXT(Table1[[#This Row],[signup_date]],"mmm")</f>
        <v>Sep</v>
      </c>
      <c r="E1665" s="3">
        <v>45819</v>
      </c>
      <c r="F1665" s="3">
        <v>45823</v>
      </c>
      <c r="G1665" s="3" t="str">
        <f>TEXT(Table1[[#This Row],[last_purchase_date]],"yyyy")</f>
        <v>2025</v>
      </c>
      <c r="H1665" s="2">
        <f ca="1">IFERROR(TODAY()-Table1[[#This Row],[signup_date]]," - ")</f>
        <v>419</v>
      </c>
      <c r="I1665" s="2">
        <f ca="1">IFERROR(TODAY()-Table1[[#This Row],[last_purchase_date]]," - ")</f>
        <v>157</v>
      </c>
      <c r="J1665" s="2">
        <f ca="1">IFERROR(1/Table1[[#This Row],[Days_Since_Last_Purchase]],0)</f>
        <v>6.369426751592357E-3</v>
      </c>
      <c r="K1665" s="3" t="str">
        <f t="shared" si="50"/>
        <v>Has Purchased</v>
      </c>
      <c r="L1665">
        <v>3</v>
      </c>
      <c r="M1665">
        <v>203.31</v>
      </c>
      <c r="N1665">
        <v>67.77</v>
      </c>
      <c r="O1665">
        <v>73.709999999999994</v>
      </c>
      <c r="P1665" t="s">
        <v>47</v>
      </c>
      <c r="Q1665" t="s">
        <v>88</v>
      </c>
      <c r="R1665" t="s">
        <v>33</v>
      </c>
      <c r="S1665">
        <v>40</v>
      </c>
      <c r="T1665" t="s">
        <v>34</v>
      </c>
      <c r="U1665" t="s">
        <v>82</v>
      </c>
      <c r="V1665" t="s">
        <v>67</v>
      </c>
      <c r="W1665" t="s">
        <v>100</v>
      </c>
      <c r="X1665">
        <v>0</v>
      </c>
      <c r="Y1665">
        <v>0</v>
      </c>
      <c r="Z1665">
        <v>0</v>
      </c>
      <c r="AA1665">
        <v>0</v>
      </c>
      <c r="AB1665">
        <v>0</v>
      </c>
      <c r="AC1665" s="2" t="s">
        <v>2542</v>
      </c>
      <c r="AD1665" s="2" t="str">
        <f t="shared" si="51"/>
        <v>Never Contacted</v>
      </c>
      <c r="AE1665">
        <v>0</v>
      </c>
      <c r="AF1665" t="s">
        <v>73</v>
      </c>
      <c r="AG1665" t="b">
        <v>1</v>
      </c>
      <c r="AH1665" t="b">
        <v>0</v>
      </c>
      <c r="AI1665" t="str">
        <f ca="1">IF(OR(Table1[[#This Row],[is_active]]="FALSE",Table1[[#This Row],[Days_Since_Last_Purchase]]&gt;90),"Churned","Active")</f>
        <v>Churned</v>
      </c>
    </row>
    <row r="1666" spans="1:35" x14ac:dyDescent="0.25">
      <c r="A1666" t="s">
        <v>1728</v>
      </c>
      <c r="B1666" s="1">
        <v>44891</v>
      </c>
      <c r="C1666" t="str">
        <f>TEXT(Table1[[#This Row],[signup_date]],"yyyy")</f>
        <v>2022</v>
      </c>
      <c r="D1666" t="str">
        <f>TEXT(Table1[[#This Row],[signup_date]],"mmm")</f>
        <v>Nov</v>
      </c>
      <c r="E1666" s="3">
        <v>45821</v>
      </c>
      <c r="F1666" s="3">
        <v>45840</v>
      </c>
      <c r="G1666" s="3" t="str">
        <f>TEXT(Table1[[#This Row],[last_purchase_date]],"yyyy")</f>
        <v>2025</v>
      </c>
      <c r="H1666" s="2">
        <f ca="1">IFERROR(TODAY()-Table1[[#This Row],[signup_date]]," - ")</f>
        <v>1089</v>
      </c>
      <c r="I1666" s="2">
        <f ca="1">IFERROR(TODAY()-Table1[[#This Row],[last_purchase_date]]," - ")</f>
        <v>140</v>
      </c>
      <c r="J1666" s="2">
        <f ca="1">IFERROR(1/Table1[[#This Row],[Days_Since_Last_Purchase]],0)</f>
        <v>7.1428571428571426E-3</v>
      </c>
      <c r="K1666" s="3" t="str">
        <f t="shared" ref="K1666:K1729" si="52">IF(E1666="-","Never Purchase","Has Purchased")</f>
        <v>Has Purchased</v>
      </c>
      <c r="L1666">
        <v>7</v>
      </c>
      <c r="M1666">
        <v>318.93</v>
      </c>
      <c r="N1666">
        <v>45.56</v>
      </c>
      <c r="O1666">
        <v>62.58</v>
      </c>
      <c r="P1666" t="s">
        <v>31</v>
      </c>
      <c r="Q1666" t="s">
        <v>95</v>
      </c>
      <c r="R1666" t="s">
        <v>33</v>
      </c>
      <c r="S1666">
        <v>45</v>
      </c>
      <c r="T1666" t="s">
        <v>34</v>
      </c>
      <c r="U1666" t="s">
        <v>50</v>
      </c>
      <c r="V1666" t="s">
        <v>44</v>
      </c>
      <c r="W1666" t="s">
        <v>85</v>
      </c>
      <c r="X1666">
        <v>0</v>
      </c>
      <c r="Y1666">
        <v>1</v>
      </c>
      <c r="Z1666">
        <v>0</v>
      </c>
      <c r="AA1666">
        <v>0</v>
      </c>
      <c r="AB1666">
        <v>1</v>
      </c>
      <c r="AC1666" s="3">
        <v>45763</v>
      </c>
      <c r="AD1666" s="2" t="str">
        <f t="shared" si="51"/>
        <v>Contacted</v>
      </c>
      <c r="AE1666">
        <v>0</v>
      </c>
      <c r="AF1666" t="s">
        <v>38</v>
      </c>
      <c r="AG1666" t="b">
        <v>1</v>
      </c>
      <c r="AH1666" t="b">
        <v>1</v>
      </c>
      <c r="AI1666" t="str">
        <f ca="1">IF(OR(Table1[[#This Row],[is_active]]="FALSE",Table1[[#This Row],[Days_Since_Last_Purchase]]&gt;90),"Churned","Active")</f>
        <v>Churned</v>
      </c>
    </row>
    <row r="1667" spans="1:35" x14ac:dyDescent="0.25">
      <c r="A1667" t="s">
        <v>1729</v>
      </c>
      <c r="B1667" s="1">
        <v>44154</v>
      </c>
      <c r="C1667" t="str">
        <f>TEXT(Table1[[#This Row],[signup_date]],"yyyy")</f>
        <v>2020</v>
      </c>
      <c r="D1667" t="str">
        <f>TEXT(Table1[[#This Row],[signup_date]],"mmm")</f>
        <v>Nov</v>
      </c>
      <c r="E1667" s="3">
        <v>45796</v>
      </c>
      <c r="F1667" s="3" t="s">
        <v>2542</v>
      </c>
      <c r="G1667" s="3" t="str">
        <f>TEXT(Table1[[#This Row],[last_purchase_date]],"yyyy")</f>
        <v>-</v>
      </c>
      <c r="H1667" s="2">
        <f ca="1">IFERROR(TODAY()-Table1[[#This Row],[signup_date]]," - ")</f>
        <v>1826</v>
      </c>
      <c r="I1667" s="2" t="str">
        <f ca="1">IFERROR(TODAY()-Table1[[#This Row],[last_purchase_date]]," - ")</f>
        <v xml:space="preserve"> - </v>
      </c>
      <c r="J1667" s="2">
        <f ca="1">IFERROR(1/Table1[[#This Row],[Days_Since_Last_Purchase]],0)</f>
        <v>0</v>
      </c>
      <c r="K1667" s="3" t="str">
        <f t="shared" si="52"/>
        <v>Has Purchased</v>
      </c>
      <c r="L1667">
        <v>0</v>
      </c>
      <c r="M1667">
        <v>0</v>
      </c>
      <c r="N1667">
        <v>0</v>
      </c>
      <c r="O1667">
        <v>0</v>
      </c>
      <c r="P1667" t="s">
        <v>40</v>
      </c>
      <c r="Q1667" t="s">
        <v>60</v>
      </c>
      <c r="R1667" t="s">
        <v>33</v>
      </c>
      <c r="S1667">
        <v>36</v>
      </c>
      <c r="T1667" t="s">
        <v>34</v>
      </c>
      <c r="U1667" t="s">
        <v>35</v>
      </c>
      <c r="V1667" t="s">
        <v>56</v>
      </c>
      <c r="W1667" t="s">
        <v>51</v>
      </c>
      <c r="X1667">
        <v>1</v>
      </c>
      <c r="Y1667">
        <v>0</v>
      </c>
      <c r="Z1667">
        <v>0</v>
      </c>
      <c r="AA1667">
        <v>0</v>
      </c>
      <c r="AB1667">
        <v>0</v>
      </c>
      <c r="AC1667" s="2" t="s">
        <v>2542</v>
      </c>
      <c r="AD1667" s="2" t="str">
        <f t="shared" ref="AD1667:AD1730" si="53">IF(AC1667="-","Never Contacted","Contacted")</f>
        <v>Never Contacted</v>
      </c>
      <c r="AE1667">
        <v>5</v>
      </c>
      <c r="AF1667" t="s">
        <v>38</v>
      </c>
      <c r="AG1667" t="b">
        <v>1</v>
      </c>
      <c r="AH1667" t="b">
        <v>0</v>
      </c>
      <c r="AI1667" t="str">
        <f ca="1">IF(OR(Table1[[#This Row],[is_active]]="FALSE",Table1[[#This Row],[Days_Since_Last_Purchase]]&gt;90),"Churned","Active")</f>
        <v>Churned</v>
      </c>
    </row>
    <row r="1668" spans="1:35" x14ac:dyDescent="0.25">
      <c r="A1668" t="s">
        <v>1730</v>
      </c>
      <c r="B1668" s="1">
        <v>45436</v>
      </c>
      <c r="C1668" t="str">
        <f>TEXT(Table1[[#This Row],[signup_date]],"yyyy")</f>
        <v>2024</v>
      </c>
      <c r="D1668" t="str">
        <f>TEXT(Table1[[#This Row],[signup_date]],"mmm")</f>
        <v>May</v>
      </c>
      <c r="E1668" s="3">
        <v>45703</v>
      </c>
      <c r="F1668" s="3" t="s">
        <v>2542</v>
      </c>
      <c r="G1668" s="3" t="str">
        <f>TEXT(Table1[[#This Row],[last_purchase_date]],"yyyy")</f>
        <v>-</v>
      </c>
      <c r="H1668" s="2">
        <f ca="1">IFERROR(TODAY()-Table1[[#This Row],[signup_date]]," - ")</f>
        <v>544</v>
      </c>
      <c r="I1668" s="2" t="str">
        <f ca="1">IFERROR(TODAY()-Table1[[#This Row],[last_purchase_date]]," - ")</f>
        <v xml:space="preserve"> - </v>
      </c>
      <c r="J1668" s="2">
        <f ca="1">IFERROR(1/Table1[[#This Row],[Days_Since_Last_Purchase]],0)</f>
        <v>0</v>
      </c>
      <c r="K1668" s="3" t="str">
        <f t="shared" si="52"/>
        <v>Has Purchased</v>
      </c>
      <c r="L1668">
        <v>0</v>
      </c>
      <c r="M1668">
        <v>0</v>
      </c>
      <c r="N1668">
        <v>0</v>
      </c>
      <c r="O1668">
        <v>0</v>
      </c>
      <c r="P1668" t="s">
        <v>65</v>
      </c>
      <c r="Q1668" t="s">
        <v>60</v>
      </c>
      <c r="R1668" t="s">
        <v>48</v>
      </c>
      <c r="S1668">
        <v>44</v>
      </c>
      <c r="T1668" t="s">
        <v>34</v>
      </c>
      <c r="U1668" t="s">
        <v>82</v>
      </c>
      <c r="V1668" t="s">
        <v>44</v>
      </c>
      <c r="W1668" t="s">
        <v>96</v>
      </c>
      <c r="X1668">
        <v>0</v>
      </c>
      <c r="Y1668">
        <v>0</v>
      </c>
      <c r="Z1668">
        <v>0</v>
      </c>
      <c r="AA1668">
        <v>0</v>
      </c>
      <c r="AB1668">
        <v>0</v>
      </c>
      <c r="AC1668" s="3">
        <v>45865</v>
      </c>
      <c r="AD1668" s="2" t="str">
        <f t="shared" si="53"/>
        <v>Contacted</v>
      </c>
      <c r="AE1668">
        <v>0</v>
      </c>
      <c r="AF1668" t="s">
        <v>38</v>
      </c>
      <c r="AG1668" t="b">
        <v>1</v>
      </c>
      <c r="AH1668" t="b">
        <v>1</v>
      </c>
      <c r="AI1668" t="str">
        <f ca="1">IF(OR(Table1[[#This Row],[is_active]]="FALSE",Table1[[#This Row],[Days_Since_Last_Purchase]]&gt;90),"Churned","Active")</f>
        <v>Churned</v>
      </c>
    </row>
    <row r="1669" spans="1:35" x14ac:dyDescent="0.25">
      <c r="A1669" t="s">
        <v>1731</v>
      </c>
      <c r="B1669" s="1">
        <v>44493</v>
      </c>
      <c r="C1669" t="str">
        <f>TEXT(Table1[[#This Row],[signup_date]],"yyyy")</f>
        <v>2021</v>
      </c>
      <c r="D1669" t="str">
        <f>TEXT(Table1[[#This Row],[signup_date]],"mmm")</f>
        <v>Oct</v>
      </c>
      <c r="E1669" s="3">
        <v>44669</v>
      </c>
      <c r="F1669" s="3">
        <v>45847</v>
      </c>
      <c r="G1669" s="3" t="str">
        <f>TEXT(Table1[[#This Row],[last_purchase_date]],"yyyy")</f>
        <v>2025</v>
      </c>
      <c r="H1669" s="2">
        <f ca="1">IFERROR(TODAY()-Table1[[#This Row],[signup_date]]," - ")</f>
        <v>1487</v>
      </c>
      <c r="I1669" s="2">
        <f ca="1">IFERROR(TODAY()-Table1[[#This Row],[last_purchase_date]]," - ")</f>
        <v>133</v>
      </c>
      <c r="J1669" s="2">
        <f ca="1">IFERROR(1/Table1[[#This Row],[Days_Since_Last_Purchase]],0)</f>
        <v>7.5187969924812026E-3</v>
      </c>
      <c r="K1669" s="3" t="str">
        <f t="shared" si="52"/>
        <v>Has Purchased</v>
      </c>
      <c r="L1669">
        <v>1</v>
      </c>
      <c r="M1669">
        <v>79.44</v>
      </c>
      <c r="N1669">
        <v>79.44</v>
      </c>
      <c r="O1669">
        <v>159.99</v>
      </c>
      <c r="P1669" t="s">
        <v>47</v>
      </c>
      <c r="Q1669" t="s">
        <v>60</v>
      </c>
      <c r="R1669" t="s">
        <v>48</v>
      </c>
      <c r="S1669">
        <v>35</v>
      </c>
      <c r="T1669" t="s">
        <v>34</v>
      </c>
      <c r="U1669" t="s">
        <v>55</v>
      </c>
      <c r="V1669" t="s">
        <v>56</v>
      </c>
      <c r="W1669" t="s">
        <v>57</v>
      </c>
      <c r="X1669">
        <v>0</v>
      </c>
      <c r="Y1669">
        <v>0</v>
      </c>
      <c r="Z1669">
        <v>0</v>
      </c>
      <c r="AA1669">
        <v>0</v>
      </c>
      <c r="AB1669">
        <v>1</v>
      </c>
      <c r="AC1669" s="2" t="s">
        <v>2542</v>
      </c>
      <c r="AD1669" s="2" t="str">
        <f t="shared" si="53"/>
        <v>Never Contacted</v>
      </c>
      <c r="AE1669">
        <v>0</v>
      </c>
      <c r="AF1669" t="s">
        <v>73</v>
      </c>
      <c r="AG1669" t="b">
        <v>1</v>
      </c>
      <c r="AH1669" t="b">
        <v>0</v>
      </c>
      <c r="AI1669" t="str">
        <f ca="1">IF(OR(Table1[[#This Row],[is_active]]="FALSE",Table1[[#This Row],[Days_Since_Last_Purchase]]&gt;90),"Churned","Active")</f>
        <v>Churned</v>
      </c>
    </row>
    <row r="1670" spans="1:35" x14ac:dyDescent="0.25">
      <c r="A1670" t="s">
        <v>1732</v>
      </c>
      <c r="B1670" s="1">
        <v>45307</v>
      </c>
      <c r="C1670" t="str">
        <f>TEXT(Table1[[#This Row],[signup_date]],"yyyy")</f>
        <v>2024</v>
      </c>
      <c r="D1670" t="str">
        <f>TEXT(Table1[[#This Row],[signup_date]],"mmm")</f>
        <v>Jan</v>
      </c>
      <c r="E1670" s="3">
        <v>45675</v>
      </c>
      <c r="F1670" s="3">
        <v>45703</v>
      </c>
      <c r="G1670" s="3" t="str">
        <f>TEXT(Table1[[#This Row],[last_purchase_date]],"yyyy")</f>
        <v>2025</v>
      </c>
      <c r="H1670" s="2">
        <f ca="1">IFERROR(TODAY()-Table1[[#This Row],[signup_date]]," - ")</f>
        <v>673</v>
      </c>
      <c r="I1670" s="2">
        <f ca="1">IFERROR(TODAY()-Table1[[#This Row],[last_purchase_date]]," - ")</f>
        <v>277</v>
      </c>
      <c r="J1670" s="2">
        <f ca="1">IFERROR(1/Table1[[#This Row],[Days_Since_Last_Purchase]],0)</f>
        <v>3.6101083032490976E-3</v>
      </c>
      <c r="K1670" s="3" t="str">
        <f t="shared" si="52"/>
        <v>Has Purchased</v>
      </c>
      <c r="L1670">
        <v>2</v>
      </c>
      <c r="M1670">
        <v>217.62</v>
      </c>
      <c r="N1670">
        <v>108.81</v>
      </c>
      <c r="O1670">
        <v>143.24</v>
      </c>
      <c r="P1670" t="s">
        <v>47</v>
      </c>
      <c r="Q1670" t="s">
        <v>54</v>
      </c>
      <c r="R1670" t="s">
        <v>48</v>
      </c>
      <c r="S1670">
        <v>39</v>
      </c>
      <c r="T1670" t="s">
        <v>34</v>
      </c>
      <c r="U1670" t="s">
        <v>66</v>
      </c>
      <c r="V1670" t="s">
        <v>63</v>
      </c>
      <c r="W1670" t="s">
        <v>51</v>
      </c>
      <c r="X1670">
        <v>0</v>
      </c>
      <c r="Y1670">
        <v>0</v>
      </c>
      <c r="Z1670">
        <v>0</v>
      </c>
      <c r="AA1670">
        <v>0</v>
      </c>
      <c r="AB1670">
        <v>1</v>
      </c>
      <c r="AC1670" s="2" t="s">
        <v>2542</v>
      </c>
      <c r="AD1670" s="2" t="str">
        <f t="shared" si="53"/>
        <v>Never Contacted</v>
      </c>
      <c r="AE1670">
        <v>3</v>
      </c>
      <c r="AF1670" t="s">
        <v>38</v>
      </c>
      <c r="AG1670" t="b">
        <v>0</v>
      </c>
      <c r="AH1670" t="b">
        <v>0</v>
      </c>
      <c r="AI1670" t="str">
        <f ca="1">IF(OR(Table1[[#This Row],[is_active]]="FALSE",Table1[[#This Row],[Days_Since_Last_Purchase]]&gt;90),"Churned","Active")</f>
        <v>Churned</v>
      </c>
    </row>
    <row r="1671" spans="1:35" x14ac:dyDescent="0.25">
      <c r="A1671" t="s">
        <v>1733</v>
      </c>
      <c r="B1671" s="1">
        <v>45301</v>
      </c>
      <c r="C1671" t="str">
        <f>TEXT(Table1[[#This Row],[signup_date]],"yyyy")</f>
        <v>2024</v>
      </c>
      <c r="D1671" t="str">
        <f>TEXT(Table1[[#This Row],[signup_date]],"mmm")</f>
        <v>Jan</v>
      </c>
      <c r="E1671" s="3">
        <v>45619</v>
      </c>
      <c r="F1671" s="3">
        <v>45679</v>
      </c>
      <c r="G1671" s="3" t="str">
        <f>TEXT(Table1[[#This Row],[last_purchase_date]],"yyyy")</f>
        <v>2025</v>
      </c>
      <c r="H1671" s="2">
        <f ca="1">IFERROR(TODAY()-Table1[[#This Row],[signup_date]]," - ")</f>
        <v>679</v>
      </c>
      <c r="I1671" s="2">
        <f ca="1">IFERROR(TODAY()-Table1[[#This Row],[last_purchase_date]]," - ")</f>
        <v>301</v>
      </c>
      <c r="J1671" s="2">
        <f ca="1">IFERROR(1/Table1[[#This Row],[Days_Since_Last_Purchase]],0)</f>
        <v>3.3222591362126247E-3</v>
      </c>
      <c r="K1671" s="3" t="str">
        <f t="shared" si="52"/>
        <v>Has Purchased</v>
      </c>
      <c r="L1671">
        <v>3</v>
      </c>
      <c r="M1671">
        <v>253.54</v>
      </c>
      <c r="N1671">
        <v>84.51</v>
      </c>
      <c r="O1671">
        <v>158.31</v>
      </c>
      <c r="P1671" t="s">
        <v>40</v>
      </c>
      <c r="Q1671" t="s">
        <v>41</v>
      </c>
      <c r="R1671" t="s">
        <v>48</v>
      </c>
      <c r="S1671">
        <v>24</v>
      </c>
      <c r="T1671" t="s">
        <v>70</v>
      </c>
      <c r="U1671" t="s">
        <v>35</v>
      </c>
      <c r="V1671" t="s">
        <v>35</v>
      </c>
      <c r="W1671" t="s">
        <v>72</v>
      </c>
      <c r="X1671">
        <v>0</v>
      </c>
      <c r="Y1671">
        <v>0</v>
      </c>
      <c r="Z1671">
        <v>0</v>
      </c>
      <c r="AA1671">
        <v>0</v>
      </c>
      <c r="AB1671">
        <v>0</v>
      </c>
      <c r="AC1671" s="3">
        <v>45921</v>
      </c>
      <c r="AD1671" s="2" t="str">
        <f t="shared" si="53"/>
        <v>Contacted</v>
      </c>
      <c r="AE1671">
        <v>0</v>
      </c>
      <c r="AF1671" t="s">
        <v>38</v>
      </c>
      <c r="AG1671" t="b">
        <v>1</v>
      </c>
      <c r="AH1671" t="b">
        <v>1</v>
      </c>
      <c r="AI1671" t="str">
        <f ca="1">IF(OR(Table1[[#This Row],[is_active]]="FALSE",Table1[[#This Row],[Days_Since_Last_Purchase]]&gt;90),"Churned","Active")</f>
        <v>Churned</v>
      </c>
    </row>
    <row r="1672" spans="1:35" x14ac:dyDescent="0.25">
      <c r="A1672" t="s">
        <v>1734</v>
      </c>
      <c r="B1672" s="1">
        <v>45433</v>
      </c>
      <c r="C1672" t="str">
        <f>TEXT(Table1[[#This Row],[signup_date]],"yyyy")</f>
        <v>2024</v>
      </c>
      <c r="D1672" t="str">
        <f>TEXT(Table1[[#This Row],[signup_date]],"mmm")</f>
        <v>May</v>
      </c>
      <c r="E1672" s="3">
        <v>45465</v>
      </c>
      <c r="F1672" s="3">
        <v>45774</v>
      </c>
      <c r="G1672" s="3" t="str">
        <f>TEXT(Table1[[#This Row],[last_purchase_date]],"yyyy")</f>
        <v>2025</v>
      </c>
      <c r="H1672" s="2">
        <f ca="1">IFERROR(TODAY()-Table1[[#This Row],[signup_date]]," - ")</f>
        <v>547</v>
      </c>
      <c r="I1672" s="2">
        <f ca="1">IFERROR(TODAY()-Table1[[#This Row],[last_purchase_date]]," - ")</f>
        <v>206</v>
      </c>
      <c r="J1672" s="2">
        <f ca="1">IFERROR(1/Table1[[#This Row],[Days_Since_Last_Purchase]],0)</f>
        <v>4.8543689320388345E-3</v>
      </c>
      <c r="K1672" s="3" t="str">
        <f t="shared" si="52"/>
        <v>Has Purchased</v>
      </c>
      <c r="L1672">
        <v>4</v>
      </c>
      <c r="M1672">
        <v>241.28</v>
      </c>
      <c r="N1672">
        <v>60.32</v>
      </c>
      <c r="O1672">
        <v>0</v>
      </c>
      <c r="P1672" t="s">
        <v>47</v>
      </c>
      <c r="Q1672" t="s">
        <v>32</v>
      </c>
      <c r="R1672" t="s">
        <v>33</v>
      </c>
      <c r="S1672">
        <v>46</v>
      </c>
      <c r="T1672" t="s">
        <v>34</v>
      </c>
      <c r="U1672" t="s">
        <v>43</v>
      </c>
      <c r="V1672" t="s">
        <v>35</v>
      </c>
      <c r="W1672" t="s">
        <v>72</v>
      </c>
      <c r="X1672">
        <v>0</v>
      </c>
      <c r="Y1672">
        <v>0</v>
      </c>
      <c r="Z1672">
        <v>1</v>
      </c>
      <c r="AA1672">
        <v>1</v>
      </c>
      <c r="AB1672">
        <v>0</v>
      </c>
      <c r="AC1672" s="3">
        <v>45866</v>
      </c>
      <c r="AD1672" s="2" t="str">
        <f t="shared" si="53"/>
        <v>Contacted</v>
      </c>
      <c r="AE1672">
        <v>4</v>
      </c>
      <c r="AF1672" t="s">
        <v>38</v>
      </c>
      <c r="AG1672" t="b">
        <v>0</v>
      </c>
      <c r="AH1672" t="b">
        <v>1</v>
      </c>
      <c r="AI1672" t="str">
        <f ca="1">IF(OR(Table1[[#This Row],[is_active]]="FALSE",Table1[[#This Row],[Days_Since_Last_Purchase]]&gt;90),"Churned","Active")</f>
        <v>Churned</v>
      </c>
    </row>
    <row r="1673" spans="1:35" x14ac:dyDescent="0.25">
      <c r="A1673" t="s">
        <v>1735</v>
      </c>
      <c r="B1673" s="1">
        <v>45020</v>
      </c>
      <c r="C1673" t="str">
        <f>TEXT(Table1[[#This Row],[signup_date]],"yyyy")</f>
        <v>2023</v>
      </c>
      <c r="D1673" t="str">
        <f>TEXT(Table1[[#This Row],[signup_date]],"mmm")</f>
        <v>Apr</v>
      </c>
      <c r="E1673" s="3">
        <v>45276</v>
      </c>
      <c r="F1673" s="3">
        <v>45414</v>
      </c>
      <c r="G1673" s="3" t="str">
        <f>TEXT(Table1[[#This Row],[last_purchase_date]],"yyyy")</f>
        <v>2024</v>
      </c>
      <c r="H1673" s="2">
        <f ca="1">IFERROR(TODAY()-Table1[[#This Row],[signup_date]]," - ")</f>
        <v>960</v>
      </c>
      <c r="I1673" s="2">
        <f ca="1">IFERROR(TODAY()-Table1[[#This Row],[last_purchase_date]]," - ")</f>
        <v>566</v>
      </c>
      <c r="J1673" s="2">
        <f ca="1">IFERROR(1/Table1[[#This Row],[Days_Since_Last_Purchase]],0)</f>
        <v>1.7667844522968198E-3</v>
      </c>
      <c r="K1673" s="3" t="str">
        <f t="shared" si="52"/>
        <v>Has Purchased</v>
      </c>
      <c r="L1673">
        <v>2</v>
      </c>
      <c r="M1673">
        <v>137.16999999999999</v>
      </c>
      <c r="N1673">
        <v>68.59</v>
      </c>
      <c r="O1673">
        <v>0.5</v>
      </c>
      <c r="P1673" t="s">
        <v>47</v>
      </c>
      <c r="Q1673" t="s">
        <v>69</v>
      </c>
      <c r="R1673" t="s">
        <v>48</v>
      </c>
      <c r="S1673">
        <v>30</v>
      </c>
      <c r="T1673" t="s">
        <v>70</v>
      </c>
      <c r="U1673" t="s">
        <v>66</v>
      </c>
      <c r="V1673" t="s">
        <v>35</v>
      </c>
      <c r="W1673" t="s">
        <v>72</v>
      </c>
      <c r="X1673">
        <v>0</v>
      </c>
      <c r="Y1673">
        <v>0</v>
      </c>
      <c r="Z1673">
        <v>0</v>
      </c>
      <c r="AA1673">
        <v>0</v>
      </c>
      <c r="AB1673">
        <v>1</v>
      </c>
      <c r="AC1673" s="2" t="s">
        <v>2542</v>
      </c>
      <c r="AD1673" s="2" t="str">
        <f t="shared" si="53"/>
        <v>Never Contacted</v>
      </c>
      <c r="AE1673">
        <v>0</v>
      </c>
      <c r="AF1673" t="s">
        <v>52</v>
      </c>
      <c r="AG1673" t="b">
        <v>1</v>
      </c>
      <c r="AH1673" t="b">
        <v>0</v>
      </c>
      <c r="AI1673" t="str">
        <f ca="1">IF(OR(Table1[[#This Row],[is_active]]="FALSE",Table1[[#This Row],[Days_Since_Last_Purchase]]&gt;90),"Churned","Active")</f>
        <v>Churned</v>
      </c>
    </row>
    <row r="1674" spans="1:35" x14ac:dyDescent="0.25">
      <c r="A1674" t="s">
        <v>1736</v>
      </c>
      <c r="B1674" s="1">
        <v>45252</v>
      </c>
      <c r="C1674" t="str">
        <f>TEXT(Table1[[#This Row],[signup_date]],"yyyy")</f>
        <v>2023</v>
      </c>
      <c r="D1674" t="str">
        <f>TEXT(Table1[[#This Row],[signup_date]],"mmm")</f>
        <v>Nov</v>
      </c>
      <c r="E1674" s="3">
        <v>45451</v>
      </c>
      <c r="F1674" s="3">
        <v>45719</v>
      </c>
      <c r="G1674" s="3" t="str">
        <f>TEXT(Table1[[#This Row],[last_purchase_date]],"yyyy")</f>
        <v>2025</v>
      </c>
      <c r="H1674" s="2">
        <f ca="1">IFERROR(TODAY()-Table1[[#This Row],[signup_date]]," - ")</f>
        <v>728</v>
      </c>
      <c r="I1674" s="2">
        <f ca="1">IFERROR(TODAY()-Table1[[#This Row],[last_purchase_date]]," - ")</f>
        <v>261</v>
      </c>
      <c r="J1674" s="2">
        <f ca="1">IFERROR(1/Table1[[#This Row],[Days_Since_Last_Purchase]],0)</f>
        <v>3.8314176245210726E-3</v>
      </c>
      <c r="K1674" s="3" t="str">
        <f t="shared" si="52"/>
        <v>Has Purchased</v>
      </c>
      <c r="L1674">
        <v>4</v>
      </c>
      <c r="M1674">
        <v>330.55</v>
      </c>
      <c r="N1674">
        <v>82.64</v>
      </c>
      <c r="O1674">
        <v>88.18</v>
      </c>
      <c r="P1674" t="s">
        <v>87</v>
      </c>
      <c r="Q1674" t="s">
        <v>95</v>
      </c>
      <c r="R1674" t="s">
        <v>48</v>
      </c>
      <c r="S1674">
        <v>24</v>
      </c>
      <c r="T1674" t="s">
        <v>70</v>
      </c>
      <c r="U1674" t="s">
        <v>55</v>
      </c>
      <c r="V1674" t="s">
        <v>67</v>
      </c>
      <c r="W1674" t="s">
        <v>96</v>
      </c>
      <c r="X1674">
        <v>0</v>
      </c>
      <c r="Y1674">
        <v>1</v>
      </c>
      <c r="Z1674">
        <v>0</v>
      </c>
      <c r="AA1674">
        <v>0</v>
      </c>
      <c r="AB1674">
        <v>1</v>
      </c>
      <c r="AC1674" s="3">
        <v>45281</v>
      </c>
      <c r="AD1674" s="2" t="str">
        <f t="shared" si="53"/>
        <v>Contacted</v>
      </c>
      <c r="AE1674">
        <v>6</v>
      </c>
      <c r="AF1674" t="s">
        <v>38</v>
      </c>
      <c r="AG1674" t="b">
        <v>1</v>
      </c>
      <c r="AH1674" t="b">
        <v>0</v>
      </c>
      <c r="AI1674" t="str">
        <f ca="1">IF(OR(Table1[[#This Row],[is_active]]="FALSE",Table1[[#This Row],[Days_Since_Last_Purchase]]&gt;90),"Churned","Active")</f>
        <v>Churned</v>
      </c>
    </row>
    <row r="1675" spans="1:35" x14ac:dyDescent="0.25">
      <c r="A1675" t="s">
        <v>1737</v>
      </c>
      <c r="B1675" s="1">
        <v>45378</v>
      </c>
      <c r="C1675" t="str">
        <f>TEXT(Table1[[#This Row],[signup_date]],"yyyy")</f>
        <v>2024</v>
      </c>
      <c r="D1675" t="str">
        <f>TEXT(Table1[[#This Row],[signup_date]],"mmm")</f>
        <v>Mar</v>
      </c>
      <c r="E1675" s="3">
        <v>45890</v>
      </c>
      <c r="F1675" s="3">
        <v>45899</v>
      </c>
      <c r="G1675" s="3" t="str">
        <f>TEXT(Table1[[#This Row],[last_purchase_date]],"yyyy")</f>
        <v>2025</v>
      </c>
      <c r="H1675" s="2">
        <f ca="1">IFERROR(TODAY()-Table1[[#This Row],[signup_date]]," - ")</f>
        <v>602</v>
      </c>
      <c r="I1675" s="2">
        <f ca="1">IFERROR(TODAY()-Table1[[#This Row],[last_purchase_date]]," - ")</f>
        <v>81</v>
      </c>
      <c r="J1675" s="2">
        <f ca="1">IFERROR(1/Table1[[#This Row],[Days_Since_Last_Purchase]],0)</f>
        <v>1.2345679012345678E-2</v>
      </c>
      <c r="K1675" s="3" t="str">
        <f t="shared" si="52"/>
        <v>Has Purchased</v>
      </c>
      <c r="L1675">
        <v>5</v>
      </c>
      <c r="M1675">
        <v>147.13999999999999</v>
      </c>
      <c r="N1675">
        <v>29.43</v>
      </c>
      <c r="O1675">
        <v>40.520000000000003</v>
      </c>
      <c r="P1675" t="s">
        <v>40</v>
      </c>
      <c r="Q1675" t="s">
        <v>69</v>
      </c>
      <c r="R1675" t="s">
        <v>48</v>
      </c>
      <c r="S1675">
        <v>28</v>
      </c>
      <c r="T1675" t="s">
        <v>70</v>
      </c>
      <c r="U1675" t="s">
        <v>50</v>
      </c>
      <c r="V1675" t="s">
        <v>67</v>
      </c>
      <c r="W1675" t="s">
        <v>72</v>
      </c>
      <c r="X1675">
        <v>0</v>
      </c>
      <c r="Y1675">
        <v>0</v>
      </c>
      <c r="Z1675">
        <v>0</v>
      </c>
      <c r="AA1675">
        <v>0</v>
      </c>
      <c r="AB1675">
        <v>3</v>
      </c>
      <c r="AC1675" s="3">
        <v>45844</v>
      </c>
      <c r="AD1675" s="2" t="str">
        <f t="shared" si="53"/>
        <v>Contacted</v>
      </c>
      <c r="AE1675">
        <v>8</v>
      </c>
      <c r="AF1675" t="s">
        <v>38</v>
      </c>
      <c r="AG1675" t="b">
        <v>1</v>
      </c>
      <c r="AH1675" t="b">
        <v>0</v>
      </c>
      <c r="AI1675" t="str">
        <f ca="1">IF(OR(Table1[[#This Row],[is_active]]="FALSE",Table1[[#This Row],[Days_Since_Last_Purchase]]&gt;90),"Churned","Active")</f>
        <v>Active</v>
      </c>
    </row>
    <row r="1676" spans="1:35" x14ac:dyDescent="0.25">
      <c r="A1676" t="s">
        <v>1738</v>
      </c>
      <c r="B1676" s="1">
        <v>44763</v>
      </c>
      <c r="C1676" t="str">
        <f>TEXT(Table1[[#This Row],[signup_date]],"yyyy")</f>
        <v>2022</v>
      </c>
      <c r="D1676" t="str">
        <f>TEXT(Table1[[#This Row],[signup_date]],"mmm")</f>
        <v>Jul</v>
      </c>
      <c r="E1676" s="3">
        <v>45049</v>
      </c>
      <c r="F1676" s="3">
        <v>45516</v>
      </c>
      <c r="G1676" s="3" t="str">
        <f>TEXT(Table1[[#This Row],[last_purchase_date]],"yyyy")</f>
        <v>2024</v>
      </c>
      <c r="H1676" s="2">
        <f ca="1">IFERROR(TODAY()-Table1[[#This Row],[signup_date]]," - ")</f>
        <v>1217</v>
      </c>
      <c r="I1676" s="2">
        <f ca="1">IFERROR(TODAY()-Table1[[#This Row],[last_purchase_date]]," - ")</f>
        <v>464</v>
      </c>
      <c r="J1676" s="2">
        <f ca="1">IFERROR(1/Table1[[#This Row],[Days_Since_Last_Purchase]],0)</f>
        <v>2.1551724137931034E-3</v>
      </c>
      <c r="K1676" s="3" t="str">
        <f t="shared" si="52"/>
        <v>Has Purchased</v>
      </c>
      <c r="L1676">
        <v>5</v>
      </c>
      <c r="M1676">
        <v>147.13999999999999</v>
      </c>
      <c r="N1676">
        <v>29.43</v>
      </c>
      <c r="O1676">
        <v>78.16</v>
      </c>
      <c r="P1676" t="s">
        <v>87</v>
      </c>
      <c r="Q1676" t="s">
        <v>32</v>
      </c>
      <c r="R1676" t="s">
        <v>33</v>
      </c>
      <c r="S1676">
        <v>25</v>
      </c>
      <c r="T1676" t="s">
        <v>70</v>
      </c>
      <c r="U1676" t="s">
        <v>50</v>
      </c>
      <c r="V1676" t="s">
        <v>67</v>
      </c>
      <c r="W1676" t="s">
        <v>51</v>
      </c>
      <c r="X1676">
        <v>0</v>
      </c>
      <c r="Y1676">
        <v>0</v>
      </c>
      <c r="Z1676">
        <v>0</v>
      </c>
      <c r="AA1676">
        <v>0</v>
      </c>
      <c r="AB1676">
        <v>2</v>
      </c>
      <c r="AC1676" s="3">
        <v>45546</v>
      </c>
      <c r="AD1676" s="2" t="str">
        <f t="shared" si="53"/>
        <v>Contacted</v>
      </c>
      <c r="AE1676">
        <v>0</v>
      </c>
      <c r="AF1676" t="s">
        <v>73</v>
      </c>
      <c r="AG1676" t="b">
        <v>1</v>
      </c>
      <c r="AH1676" t="b">
        <v>0</v>
      </c>
      <c r="AI1676" t="str">
        <f ca="1">IF(OR(Table1[[#This Row],[is_active]]="FALSE",Table1[[#This Row],[Days_Since_Last_Purchase]]&gt;90),"Churned","Active")</f>
        <v>Churned</v>
      </c>
    </row>
    <row r="1677" spans="1:35" x14ac:dyDescent="0.25">
      <c r="A1677" t="s">
        <v>1739</v>
      </c>
      <c r="B1677" s="1">
        <v>44153</v>
      </c>
      <c r="C1677" t="str">
        <f>TEXT(Table1[[#This Row],[signup_date]],"yyyy")</f>
        <v>2020</v>
      </c>
      <c r="D1677" t="str">
        <f>TEXT(Table1[[#This Row],[signup_date]],"mmm")</f>
        <v>Nov</v>
      </c>
      <c r="E1677" s="3" t="s">
        <v>2542</v>
      </c>
      <c r="F1677" s="3" t="s">
        <v>2542</v>
      </c>
      <c r="G1677" s="3" t="str">
        <f>TEXT(Table1[[#This Row],[last_purchase_date]],"yyyy")</f>
        <v>-</v>
      </c>
      <c r="H1677" s="2">
        <f ca="1">IFERROR(TODAY()-Table1[[#This Row],[signup_date]]," - ")</f>
        <v>1827</v>
      </c>
      <c r="I1677" s="2" t="str">
        <f ca="1">IFERROR(TODAY()-Table1[[#This Row],[last_purchase_date]]," - ")</f>
        <v xml:space="preserve"> - </v>
      </c>
      <c r="J1677" s="2">
        <f ca="1">IFERROR(1/Table1[[#This Row],[Days_Since_Last_Purchase]],0)</f>
        <v>0</v>
      </c>
      <c r="K1677" s="3" t="str">
        <f t="shared" si="52"/>
        <v>Never Purchase</v>
      </c>
      <c r="L1677">
        <v>0</v>
      </c>
      <c r="M1677">
        <v>0</v>
      </c>
      <c r="N1677">
        <v>0</v>
      </c>
      <c r="O1677">
        <v>0</v>
      </c>
      <c r="P1677" t="s">
        <v>87</v>
      </c>
      <c r="Q1677" t="s">
        <v>41</v>
      </c>
      <c r="R1677" t="s">
        <v>42</v>
      </c>
      <c r="S1677">
        <v>48</v>
      </c>
      <c r="T1677" t="s">
        <v>34</v>
      </c>
      <c r="U1677" t="s">
        <v>43</v>
      </c>
      <c r="V1677" t="s">
        <v>44</v>
      </c>
      <c r="W1677" t="s">
        <v>51</v>
      </c>
      <c r="X1677">
        <v>0</v>
      </c>
      <c r="Y1677">
        <v>0</v>
      </c>
      <c r="Z1677">
        <v>0</v>
      </c>
      <c r="AA1677">
        <v>0</v>
      </c>
      <c r="AB1677">
        <v>0</v>
      </c>
      <c r="AC1677" s="3">
        <v>44884</v>
      </c>
      <c r="AD1677" s="2" t="str">
        <f t="shared" si="53"/>
        <v>Contacted</v>
      </c>
      <c r="AE1677">
        <v>0</v>
      </c>
      <c r="AF1677" t="s">
        <v>38</v>
      </c>
      <c r="AG1677" t="b">
        <v>1</v>
      </c>
      <c r="AH1677" t="b">
        <v>1</v>
      </c>
      <c r="AI1677" t="str">
        <f ca="1">IF(OR(Table1[[#This Row],[is_active]]="FALSE",Table1[[#This Row],[Days_Since_Last_Purchase]]&gt;90),"Churned","Active")</f>
        <v>Churned</v>
      </c>
    </row>
    <row r="1678" spans="1:35" x14ac:dyDescent="0.25">
      <c r="A1678" t="s">
        <v>1740</v>
      </c>
      <c r="B1678" s="1">
        <v>44485</v>
      </c>
      <c r="C1678" t="str">
        <f>TEXT(Table1[[#This Row],[signup_date]],"yyyy")</f>
        <v>2021</v>
      </c>
      <c r="D1678" t="str">
        <f>TEXT(Table1[[#This Row],[signup_date]],"mmm")</f>
        <v>Oct</v>
      </c>
      <c r="E1678" s="3">
        <v>44770</v>
      </c>
      <c r="F1678" s="3">
        <v>45418</v>
      </c>
      <c r="G1678" s="3" t="str">
        <f>TEXT(Table1[[#This Row],[last_purchase_date]],"yyyy")</f>
        <v>2024</v>
      </c>
      <c r="H1678" s="2">
        <f ca="1">IFERROR(TODAY()-Table1[[#This Row],[signup_date]]," - ")</f>
        <v>1495</v>
      </c>
      <c r="I1678" s="2">
        <f ca="1">IFERROR(TODAY()-Table1[[#This Row],[last_purchase_date]]," - ")</f>
        <v>562</v>
      </c>
      <c r="J1678" s="2">
        <f ca="1">IFERROR(1/Table1[[#This Row],[Days_Since_Last_Purchase]],0)</f>
        <v>1.7793594306049821E-3</v>
      </c>
      <c r="K1678" s="3" t="str">
        <f t="shared" si="52"/>
        <v>Has Purchased</v>
      </c>
      <c r="L1678">
        <v>4</v>
      </c>
      <c r="M1678">
        <v>146.87</v>
      </c>
      <c r="N1678">
        <v>36.72</v>
      </c>
      <c r="O1678">
        <v>44.65</v>
      </c>
      <c r="P1678" t="s">
        <v>65</v>
      </c>
      <c r="Q1678" t="s">
        <v>69</v>
      </c>
      <c r="R1678" t="s">
        <v>48</v>
      </c>
      <c r="S1678">
        <v>46</v>
      </c>
      <c r="T1678" t="s">
        <v>34</v>
      </c>
      <c r="U1678" t="s">
        <v>35</v>
      </c>
      <c r="V1678" t="s">
        <v>44</v>
      </c>
      <c r="W1678" t="s">
        <v>72</v>
      </c>
      <c r="X1678">
        <v>0</v>
      </c>
      <c r="Y1678">
        <v>0</v>
      </c>
      <c r="Z1678">
        <v>1</v>
      </c>
      <c r="AA1678">
        <v>0</v>
      </c>
      <c r="AB1678">
        <v>1</v>
      </c>
      <c r="AC1678" s="3">
        <v>44861</v>
      </c>
      <c r="AD1678" s="2" t="str">
        <f t="shared" si="53"/>
        <v>Contacted</v>
      </c>
      <c r="AE1678">
        <v>0</v>
      </c>
      <c r="AF1678" t="s">
        <v>38</v>
      </c>
      <c r="AG1678" t="b">
        <v>0</v>
      </c>
      <c r="AH1678" t="b">
        <v>0</v>
      </c>
      <c r="AI1678" t="str">
        <f ca="1">IF(OR(Table1[[#This Row],[is_active]]="FALSE",Table1[[#This Row],[Days_Since_Last_Purchase]]&gt;90),"Churned","Active")</f>
        <v>Churned</v>
      </c>
    </row>
    <row r="1679" spans="1:35" x14ac:dyDescent="0.25">
      <c r="A1679" t="s">
        <v>1741</v>
      </c>
      <c r="B1679" s="1">
        <v>44470</v>
      </c>
      <c r="C1679" t="str">
        <f>TEXT(Table1[[#This Row],[signup_date]],"yyyy")</f>
        <v>2021</v>
      </c>
      <c r="D1679" t="str">
        <f>TEXT(Table1[[#This Row],[signup_date]],"mmm")</f>
        <v>Oct</v>
      </c>
      <c r="E1679" s="3">
        <v>45053</v>
      </c>
      <c r="F1679" s="3">
        <v>45102</v>
      </c>
      <c r="G1679" s="3" t="str">
        <f>TEXT(Table1[[#This Row],[last_purchase_date]],"yyyy")</f>
        <v>2023</v>
      </c>
      <c r="H1679" s="2">
        <f ca="1">IFERROR(TODAY()-Table1[[#This Row],[signup_date]]," - ")</f>
        <v>1510</v>
      </c>
      <c r="I1679" s="2">
        <f ca="1">IFERROR(TODAY()-Table1[[#This Row],[last_purchase_date]]," - ")</f>
        <v>878</v>
      </c>
      <c r="J1679" s="2">
        <f ca="1">IFERROR(1/Table1[[#This Row],[Days_Since_Last_Purchase]],0)</f>
        <v>1.1389521640091116E-3</v>
      </c>
      <c r="K1679" s="3" t="str">
        <f t="shared" si="52"/>
        <v>Has Purchased</v>
      </c>
      <c r="L1679">
        <v>3</v>
      </c>
      <c r="M1679">
        <v>221.22</v>
      </c>
      <c r="N1679">
        <v>73.739999999999995</v>
      </c>
      <c r="O1679">
        <v>42.88</v>
      </c>
      <c r="P1679" t="s">
        <v>31</v>
      </c>
      <c r="Q1679" t="s">
        <v>54</v>
      </c>
      <c r="R1679" t="s">
        <v>33</v>
      </c>
      <c r="S1679">
        <v>37</v>
      </c>
      <c r="T1679" t="s">
        <v>34</v>
      </c>
      <c r="U1679" t="s">
        <v>90</v>
      </c>
      <c r="V1679" t="s">
        <v>44</v>
      </c>
      <c r="W1679" t="s">
        <v>57</v>
      </c>
      <c r="X1679">
        <v>0</v>
      </c>
      <c r="Y1679">
        <v>0</v>
      </c>
      <c r="Z1679">
        <v>0</v>
      </c>
      <c r="AA1679">
        <v>0</v>
      </c>
      <c r="AB1679">
        <v>1</v>
      </c>
      <c r="AC1679" s="3">
        <v>44557</v>
      </c>
      <c r="AD1679" s="2" t="str">
        <f t="shared" si="53"/>
        <v>Contacted</v>
      </c>
      <c r="AE1679">
        <v>0</v>
      </c>
      <c r="AF1679" t="s">
        <v>38</v>
      </c>
      <c r="AG1679" t="b">
        <v>1</v>
      </c>
      <c r="AH1679" t="b">
        <v>0</v>
      </c>
      <c r="AI1679" t="str">
        <f ca="1">IF(OR(Table1[[#This Row],[is_active]]="FALSE",Table1[[#This Row],[Days_Since_Last_Purchase]]&gt;90),"Churned","Active")</f>
        <v>Churned</v>
      </c>
    </row>
    <row r="1680" spans="1:35" x14ac:dyDescent="0.25">
      <c r="A1680" t="s">
        <v>1742</v>
      </c>
      <c r="B1680" s="1">
        <v>45208</v>
      </c>
      <c r="C1680" t="str">
        <f>TEXT(Table1[[#This Row],[signup_date]],"yyyy")</f>
        <v>2023</v>
      </c>
      <c r="D1680" t="str">
        <f>TEXT(Table1[[#This Row],[signup_date]],"mmm")</f>
        <v>Oct</v>
      </c>
      <c r="E1680" s="3">
        <v>45269</v>
      </c>
      <c r="F1680" s="3">
        <v>45568</v>
      </c>
      <c r="G1680" s="3" t="str">
        <f>TEXT(Table1[[#This Row],[last_purchase_date]],"yyyy")</f>
        <v>2024</v>
      </c>
      <c r="H1680" s="2">
        <f ca="1">IFERROR(TODAY()-Table1[[#This Row],[signup_date]]," - ")</f>
        <v>772</v>
      </c>
      <c r="I1680" s="2">
        <f ca="1">IFERROR(TODAY()-Table1[[#This Row],[last_purchase_date]]," - ")</f>
        <v>412</v>
      </c>
      <c r="J1680" s="2">
        <f ca="1">IFERROR(1/Table1[[#This Row],[Days_Since_Last_Purchase]],0)</f>
        <v>2.4271844660194173E-3</v>
      </c>
      <c r="K1680" s="3" t="str">
        <f t="shared" si="52"/>
        <v>Has Purchased</v>
      </c>
      <c r="L1680">
        <v>6</v>
      </c>
      <c r="M1680">
        <v>428.7</v>
      </c>
      <c r="N1680">
        <v>71.45</v>
      </c>
      <c r="O1680">
        <v>105.49</v>
      </c>
      <c r="P1680" t="s">
        <v>59</v>
      </c>
      <c r="Q1680" t="s">
        <v>32</v>
      </c>
      <c r="R1680" t="s">
        <v>33</v>
      </c>
      <c r="S1680">
        <v>16</v>
      </c>
      <c r="T1680" t="s">
        <v>49</v>
      </c>
      <c r="U1680" t="s">
        <v>50</v>
      </c>
      <c r="V1680" t="s">
        <v>67</v>
      </c>
      <c r="W1680" t="s">
        <v>45</v>
      </c>
      <c r="X1680">
        <v>0</v>
      </c>
      <c r="Y1680">
        <v>0</v>
      </c>
      <c r="Z1680">
        <v>1</v>
      </c>
      <c r="AA1680">
        <v>0</v>
      </c>
      <c r="AB1680">
        <v>5</v>
      </c>
      <c r="AC1680" s="3">
        <v>45335</v>
      </c>
      <c r="AD1680" s="2" t="str">
        <f t="shared" si="53"/>
        <v>Contacted</v>
      </c>
      <c r="AE1680">
        <v>0</v>
      </c>
      <c r="AF1680" t="s">
        <v>52</v>
      </c>
      <c r="AG1680" t="b">
        <v>1</v>
      </c>
      <c r="AH1680" t="b">
        <v>0</v>
      </c>
      <c r="AI1680" t="str">
        <f ca="1">IF(OR(Table1[[#This Row],[is_active]]="FALSE",Table1[[#This Row],[Days_Since_Last_Purchase]]&gt;90),"Churned","Active")</f>
        <v>Churned</v>
      </c>
    </row>
    <row r="1681" spans="1:35" x14ac:dyDescent="0.25">
      <c r="A1681" t="s">
        <v>1743</v>
      </c>
      <c r="B1681" s="1">
        <v>45240</v>
      </c>
      <c r="C1681" t="str">
        <f>TEXT(Table1[[#This Row],[signup_date]],"yyyy")</f>
        <v>2023</v>
      </c>
      <c r="D1681" t="str">
        <f>TEXT(Table1[[#This Row],[signup_date]],"mmm")</f>
        <v>Nov</v>
      </c>
      <c r="E1681" s="3">
        <v>45659</v>
      </c>
      <c r="F1681" s="3">
        <v>45696</v>
      </c>
      <c r="G1681" s="3" t="str">
        <f>TEXT(Table1[[#This Row],[last_purchase_date]],"yyyy")</f>
        <v>2025</v>
      </c>
      <c r="H1681" s="2">
        <f ca="1">IFERROR(TODAY()-Table1[[#This Row],[signup_date]]," - ")</f>
        <v>740</v>
      </c>
      <c r="I1681" s="2">
        <f ca="1">IFERROR(TODAY()-Table1[[#This Row],[last_purchase_date]]," - ")</f>
        <v>284</v>
      </c>
      <c r="J1681" s="2">
        <f ca="1">IFERROR(1/Table1[[#This Row],[Days_Since_Last_Purchase]],0)</f>
        <v>3.5211267605633804E-3</v>
      </c>
      <c r="K1681" s="3" t="str">
        <f t="shared" si="52"/>
        <v>Has Purchased</v>
      </c>
      <c r="L1681">
        <v>4</v>
      </c>
      <c r="M1681">
        <v>329.43</v>
      </c>
      <c r="N1681">
        <v>82.36</v>
      </c>
      <c r="O1681">
        <v>147.41999999999999</v>
      </c>
      <c r="P1681" t="s">
        <v>47</v>
      </c>
      <c r="Q1681" t="s">
        <v>88</v>
      </c>
      <c r="R1681" t="s">
        <v>48</v>
      </c>
      <c r="S1681">
        <v>28</v>
      </c>
      <c r="T1681" t="s">
        <v>70</v>
      </c>
      <c r="U1681" t="s">
        <v>35</v>
      </c>
      <c r="V1681" t="s">
        <v>56</v>
      </c>
      <c r="W1681" t="s">
        <v>85</v>
      </c>
      <c r="X1681">
        <v>0</v>
      </c>
      <c r="Y1681">
        <v>1</v>
      </c>
      <c r="Z1681">
        <v>0</v>
      </c>
      <c r="AA1681">
        <v>0</v>
      </c>
      <c r="AB1681">
        <v>2</v>
      </c>
      <c r="AC1681" s="3">
        <v>45372</v>
      </c>
      <c r="AD1681" s="2" t="str">
        <f t="shared" si="53"/>
        <v>Contacted</v>
      </c>
      <c r="AE1681">
        <v>0</v>
      </c>
      <c r="AF1681" t="s">
        <v>38</v>
      </c>
      <c r="AG1681" t="b">
        <v>1</v>
      </c>
      <c r="AH1681" t="b">
        <v>0</v>
      </c>
      <c r="AI1681" t="str">
        <f ca="1">IF(OR(Table1[[#This Row],[is_active]]="FALSE",Table1[[#This Row],[Days_Since_Last_Purchase]]&gt;90),"Churned","Active")</f>
        <v>Churned</v>
      </c>
    </row>
    <row r="1682" spans="1:35" x14ac:dyDescent="0.25">
      <c r="A1682" t="s">
        <v>1744</v>
      </c>
      <c r="B1682" s="1">
        <v>44467</v>
      </c>
      <c r="C1682" t="str">
        <f>TEXT(Table1[[#This Row],[signup_date]],"yyyy")</f>
        <v>2021</v>
      </c>
      <c r="D1682" t="str">
        <f>TEXT(Table1[[#This Row],[signup_date]],"mmm")</f>
        <v>Sep</v>
      </c>
      <c r="E1682" s="3" t="s">
        <v>2542</v>
      </c>
      <c r="F1682" s="3" t="s">
        <v>2542</v>
      </c>
      <c r="G1682" s="3" t="str">
        <f>TEXT(Table1[[#This Row],[last_purchase_date]],"yyyy")</f>
        <v>-</v>
      </c>
      <c r="H1682" s="2">
        <f ca="1">IFERROR(TODAY()-Table1[[#This Row],[signup_date]]," - ")</f>
        <v>1513</v>
      </c>
      <c r="I1682" s="2" t="str">
        <f ca="1">IFERROR(TODAY()-Table1[[#This Row],[last_purchase_date]]," - ")</f>
        <v xml:space="preserve"> - </v>
      </c>
      <c r="J1682" s="2">
        <f ca="1">IFERROR(1/Table1[[#This Row],[Days_Since_Last_Purchase]],0)</f>
        <v>0</v>
      </c>
      <c r="K1682" s="3" t="str">
        <f t="shared" si="52"/>
        <v>Never Purchase</v>
      </c>
      <c r="L1682">
        <v>0</v>
      </c>
      <c r="M1682">
        <v>0</v>
      </c>
      <c r="N1682">
        <v>0</v>
      </c>
      <c r="O1682">
        <v>0</v>
      </c>
      <c r="P1682" t="s">
        <v>65</v>
      </c>
      <c r="Q1682" t="s">
        <v>104</v>
      </c>
      <c r="R1682" t="s">
        <v>48</v>
      </c>
      <c r="S1682">
        <v>23</v>
      </c>
      <c r="T1682" t="s">
        <v>70</v>
      </c>
      <c r="U1682" t="s">
        <v>66</v>
      </c>
      <c r="V1682" t="s">
        <v>63</v>
      </c>
      <c r="W1682" t="s">
        <v>57</v>
      </c>
      <c r="X1682">
        <v>0</v>
      </c>
      <c r="Y1682">
        <v>0</v>
      </c>
      <c r="Z1682">
        <v>0</v>
      </c>
      <c r="AA1682">
        <v>0</v>
      </c>
      <c r="AB1682">
        <v>0</v>
      </c>
      <c r="AC1682" s="2" t="s">
        <v>2542</v>
      </c>
      <c r="AD1682" s="2" t="str">
        <f t="shared" si="53"/>
        <v>Never Contacted</v>
      </c>
      <c r="AE1682">
        <v>0</v>
      </c>
      <c r="AF1682" t="s">
        <v>52</v>
      </c>
      <c r="AG1682" t="b">
        <v>1</v>
      </c>
      <c r="AH1682" t="b">
        <v>1</v>
      </c>
      <c r="AI1682" t="str">
        <f ca="1">IF(OR(Table1[[#This Row],[is_active]]="FALSE",Table1[[#This Row],[Days_Since_Last_Purchase]]&gt;90),"Churned","Active")</f>
        <v>Churned</v>
      </c>
    </row>
    <row r="1683" spans="1:35" x14ac:dyDescent="0.25">
      <c r="A1683" t="s">
        <v>1745</v>
      </c>
      <c r="B1683" s="1">
        <v>44264</v>
      </c>
      <c r="C1683" t="str">
        <f>TEXT(Table1[[#This Row],[signup_date]],"yyyy")</f>
        <v>2021</v>
      </c>
      <c r="D1683" t="str">
        <f>TEXT(Table1[[#This Row],[signup_date]],"mmm")</f>
        <v>Mar</v>
      </c>
      <c r="E1683" s="3">
        <v>44776</v>
      </c>
      <c r="F1683" s="3">
        <v>44813</v>
      </c>
      <c r="G1683" s="3" t="str">
        <f>TEXT(Table1[[#This Row],[last_purchase_date]],"yyyy")</f>
        <v>2022</v>
      </c>
      <c r="H1683" s="2">
        <f ca="1">IFERROR(TODAY()-Table1[[#This Row],[signup_date]]," - ")</f>
        <v>1716</v>
      </c>
      <c r="I1683" s="2">
        <f ca="1">IFERROR(TODAY()-Table1[[#This Row],[last_purchase_date]]," - ")</f>
        <v>1167</v>
      </c>
      <c r="J1683" s="2">
        <f ca="1">IFERROR(1/Table1[[#This Row],[Days_Since_Last_Purchase]],0)</f>
        <v>8.5689802913453304E-4</v>
      </c>
      <c r="K1683" s="3" t="str">
        <f t="shared" si="52"/>
        <v>Has Purchased</v>
      </c>
      <c r="L1683">
        <v>6</v>
      </c>
      <c r="M1683">
        <v>280.95999999999998</v>
      </c>
      <c r="N1683">
        <v>46.83</v>
      </c>
      <c r="O1683">
        <v>33.590000000000003</v>
      </c>
      <c r="P1683" t="s">
        <v>40</v>
      </c>
      <c r="Q1683" t="s">
        <v>69</v>
      </c>
      <c r="R1683" t="s">
        <v>33</v>
      </c>
      <c r="S1683">
        <v>49</v>
      </c>
      <c r="T1683" t="s">
        <v>34</v>
      </c>
      <c r="U1683" t="s">
        <v>35</v>
      </c>
      <c r="V1683" t="s">
        <v>56</v>
      </c>
      <c r="W1683" t="s">
        <v>36</v>
      </c>
      <c r="X1683">
        <v>0</v>
      </c>
      <c r="Y1683">
        <v>0</v>
      </c>
      <c r="Z1683">
        <v>1</v>
      </c>
      <c r="AA1683">
        <v>0</v>
      </c>
      <c r="AB1683">
        <v>1</v>
      </c>
      <c r="AC1683" s="3">
        <v>45676</v>
      </c>
      <c r="AD1683" s="2" t="str">
        <f t="shared" si="53"/>
        <v>Contacted</v>
      </c>
      <c r="AE1683">
        <v>0</v>
      </c>
      <c r="AF1683" t="s">
        <v>38</v>
      </c>
      <c r="AG1683" t="b">
        <v>1</v>
      </c>
      <c r="AH1683" t="b">
        <v>1</v>
      </c>
      <c r="AI1683" t="str">
        <f ca="1">IF(OR(Table1[[#This Row],[is_active]]="FALSE",Table1[[#This Row],[Days_Since_Last_Purchase]]&gt;90),"Churned","Active")</f>
        <v>Churned</v>
      </c>
    </row>
    <row r="1684" spans="1:35" x14ac:dyDescent="0.25">
      <c r="A1684" t="s">
        <v>1746</v>
      </c>
      <c r="B1684" s="1">
        <v>44836</v>
      </c>
      <c r="C1684" t="str">
        <f>TEXT(Table1[[#This Row],[signup_date]],"yyyy")</f>
        <v>2022</v>
      </c>
      <c r="D1684" t="str">
        <f>TEXT(Table1[[#This Row],[signup_date]],"mmm")</f>
        <v>Oct</v>
      </c>
      <c r="E1684" s="3">
        <v>44952</v>
      </c>
      <c r="F1684" s="3">
        <v>45129</v>
      </c>
      <c r="G1684" s="3" t="str">
        <f>TEXT(Table1[[#This Row],[last_purchase_date]],"yyyy")</f>
        <v>2023</v>
      </c>
      <c r="H1684" s="2">
        <f ca="1">IFERROR(TODAY()-Table1[[#This Row],[signup_date]]," - ")</f>
        <v>1144</v>
      </c>
      <c r="I1684" s="2">
        <f ca="1">IFERROR(TODAY()-Table1[[#This Row],[last_purchase_date]]," - ")</f>
        <v>851</v>
      </c>
      <c r="J1684" s="2">
        <f ca="1">IFERROR(1/Table1[[#This Row],[Days_Since_Last_Purchase]],0)</f>
        <v>1.1750881316098707E-3</v>
      </c>
      <c r="K1684" s="3" t="str">
        <f t="shared" si="52"/>
        <v>Has Purchased</v>
      </c>
      <c r="L1684">
        <v>2</v>
      </c>
      <c r="M1684">
        <v>34.08</v>
      </c>
      <c r="N1684">
        <v>17.04</v>
      </c>
      <c r="O1684">
        <v>10.01</v>
      </c>
      <c r="P1684" t="s">
        <v>31</v>
      </c>
      <c r="Q1684" t="s">
        <v>32</v>
      </c>
      <c r="R1684" t="s">
        <v>33</v>
      </c>
      <c r="S1684">
        <v>32</v>
      </c>
      <c r="T1684" t="s">
        <v>34</v>
      </c>
      <c r="U1684" t="s">
        <v>90</v>
      </c>
      <c r="V1684" t="s">
        <v>35</v>
      </c>
      <c r="W1684" t="s">
        <v>51</v>
      </c>
      <c r="X1684">
        <v>0</v>
      </c>
      <c r="Y1684">
        <v>0</v>
      </c>
      <c r="Z1684">
        <v>0</v>
      </c>
      <c r="AA1684">
        <v>0</v>
      </c>
      <c r="AB1684">
        <v>1</v>
      </c>
      <c r="AC1684" s="2" t="s">
        <v>2542</v>
      </c>
      <c r="AD1684" s="2" t="str">
        <f t="shared" si="53"/>
        <v>Never Contacted</v>
      </c>
      <c r="AE1684">
        <v>0</v>
      </c>
      <c r="AF1684" t="s">
        <v>73</v>
      </c>
      <c r="AG1684" t="b">
        <v>1</v>
      </c>
      <c r="AH1684" t="b">
        <v>1</v>
      </c>
      <c r="AI1684" t="str">
        <f ca="1">IF(OR(Table1[[#This Row],[is_active]]="FALSE",Table1[[#This Row],[Days_Since_Last_Purchase]]&gt;90),"Churned","Active")</f>
        <v>Churned</v>
      </c>
    </row>
    <row r="1685" spans="1:35" x14ac:dyDescent="0.25">
      <c r="A1685" t="s">
        <v>1747</v>
      </c>
      <c r="B1685" s="1">
        <v>44374</v>
      </c>
      <c r="C1685" t="str">
        <f>TEXT(Table1[[#This Row],[signup_date]],"yyyy")</f>
        <v>2021</v>
      </c>
      <c r="D1685" t="str">
        <f>TEXT(Table1[[#This Row],[signup_date]],"mmm")</f>
        <v>Jun</v>
      </c>
      <c r="E1685" s="3">
        <v>45704</v>
      </c>
      <c r="F1685" s="3">
        <v>45765</v>
      </c>
      <c r="G1685" s="3" t="str">
        <f>TEXT(Table1[[#This Row],[last_purchase_date]],"yyyy")</f>
        <v>2025</v>
      </c>
      <c r="H1685" s="2">
        <f ca="1">IFERROR(TODAY()-Table1[[#This Row],[signup_date]]," - ")</f>
        <v>1606</v>
      </c>
      <c r="I1685" s="2">
        <f ca="1">IFERROR(TODAY()-Table1[[#This Row],[last_purchase_date]]," - ")</f>
        <v>215</v>
      </c>
      <c r="J1685" s="2">
        <f ca="1">IFERROR(1/Table1[[#This Row],[Days_Since_Last_Purchase]],0)</f>
        <v>4.6511627906976744E-3</v>
      </c>
      <c r="K1685" s="3" t="str">
        <f t="shared" si="52"/>
        <v>Has Purchased</v>
      </c>
      <c r="L1685">
        <v>5</v>
      </c>
      <c r="M1685">
        <v>5.69</v>
      </c>
      <c r="N1685">
        <v>1.1399999999999999</v>
      </c>
      <c r="O1685">
        <v>0.5</v>
      </c>
      <c r="P1685" t="s">
        <v>47</v>
      </c>
      <c r="Q1685" t="s">
        <v>76</v>
      </c>
      <c r="R1685" t="s">
        <v>33</v>
      </c>
      <c r="S1685">
        <v>37</v>
      </c>
      <c r="T1685" t="s">
        <v>34</v>
      </c>
      <c r="U1685" t="s">
        <v>35</v>
      </c>
      <c r="V1685" t="s">
        <v>56</v>
      </c>
      <c r="W1685" t="s">
        <v>51</v>
      </c>
      <c r="X1685">
        <v>0</v>
      </c>
      <c r="Y1685">
        <v>0</v>
      </c>
      <c r="Z1685">
        <v>0</v>
      </c>
      <c r="AA1685">
        <v>0</v>
      </c>
      <c r="AB1685">
        <v>1</v>
      </c>
      <c r="AC1685" s="3">
        <v>44418</v>
      </c>
      <c r="AD1685" s="2" t="str">
        <f t="shared" si="53"/>
        <v>Contacted</v>
      </c>
      <c r="AE1685">
        <v>0</v>
      </c>
      <c r="AF1685" t="s">
        <v>73</v>
      </c>
      <c r="AG1685" t="b">
        <v>0</v>
      </c>
      <c r="AH1685" t="b">
        <v>0</v>
      </c>
      <c r="AI1685" t="str">
        <f ca="1">IF(OR(Table1[[#This Row],[is_active]]="FALSE",Table1[[#This Row],[Days_Since_Last_Purchase]]&gt;90),"Churned","Active")</f>
        <v>Churned</v>
      </c>
    </row>
    <row r="1686" spans="1:35" x14ac:dyDescent="0.25">
      <c r="A1686" t="s">
        <v>1748</v>
      </c>
      <c r="B1686" s="1">
        <v>44580</v>
      </c>
      <c r="C1686" t="str">
        <f>TEXT(Table1[[#This Row],[signup_date]],"yyyy")</f>
        <v>2022</v>
      </c>
      <c r="D1686" t="str">
        <f>TEXT(Table1[[#This Row],[signup_date]],"mmm")</f>
        <v>Jan</v>
      </c>
      <c r="E1686" s="3">
        <v>45248</v>
      </c>
      <c r="F1686" s="3">
        <v>45346</v>
      </c>
      <c r="G1686" s="3" t="str">
        <f>TEXT(Table1[[#This Row],[last_purchase_date]],"yyyy")</f>
        <v>2024</v>
      </c>
      <c r="H1686" s="2">
        <f ca="1">IFERROR(TODAY()-Table1[[#This Row],[signup_date]]," - ")</f>
        <v>1400</v>
      </c>
      <c r="I1686" s="2">
        <f ca="1">IFERROR(TODAY()-Table1[[#This Row],[last_purchase_date]]," - ")</f>
        <v>634</v>
      </c>
      <c r="J1686" s="2">
        <f ca="1">IFERROR(1/Table1[[#This Row],[Days_Since_Last_Purchase]],0)</f>
        <v>1.5772870662460567E-3</v>
      </c>
      <c r="K1686" s="3" t="str">
        <f t="shared" si="52"/>
        <v>Has Purchased</v>
      </c>
      <c r="L1686">
        <v>5</v>
      </c>
      <c r="M1686">
        <v>278.72000000000003</v>
      </c>
      <c r="N1686">
        <v>55.74</v>
      </c>
      <c r="O1686">
        <v>44.88</v>
      </c>
      <c r="P1686" t="s">
        <v>87</v>
      </c>
      <c r="Q1686" t="s">
        <v>104</v>
      </c>
      <c r="R1686" t="s">
        <v>42</v>
      </c>
      <c r="S1686">
        <v>41</v>
      </c>
      <c r="T1686" t="s">
        <v>34</v>
      </c>
      <c r="U1686" t="s">
        <v>50</v>
      </c>
      <c r="V1686" t="s">
        <v>56</v>
      </c>
      <c r="W1686" t="s">
        <v>85</v>
      </c>
      <c r="X1686">
        <v>0</v>
      </c>
      <c r="Y1686">
        <v>1</v>
      </c>
      <c r="Z1686">
        <v>0</v>
      </c>
      <c r="AA1686">
        <v>1</v>
      </c>
      <c r="AB1686">
        <v>2</v>
      </c>
      <c r="AC1686" s="3">
        <v>44687</v>
      </c>
      <c r="AD1686" s="2" t="str">
        <f t="shared" si="53"/>
        <v>Contacted</v>
      </c>
      <c r="AE1686">
        <v>0</v>
      </c>
      <c r="AF1686" t="s">
        <v>73</v>
      </c>
      <c r="AG1686" t="b">
        <v>1</v>
      </c>
      <c r="AH1686" t="b">
        <v>0</v>
      </c>
      <c r="AI1686" t="str">
        <f ca="1">IF(OR(Table1[[#This Row],[is_active]]="FALSE",Table1[[#This Row],[Days_Since_Last_Purchase]]&gt;90),"Churned","Active")</f>
        <v>Churned</v>
      </c>
    </row>
    <row r="1687" spans="1:35" x14ac:dyDescent="0.25">
      <c r="A1687" t="s">
        <v>1749</v>
      </c>
      <c r="B1687" s="1">
        <v>45026</v>
      </c>
      <c r="C1687" t="str">
        <f>TEXT(Table1[[#This Row],[signup_date]],"yyyy")</f>
        <v>2023</v>
      </c>
      <c r="D1687" t="str">
        <f>TEXT(Table1[[#This Row],[signup_date]],"mmm")</f>
        <v>Apr</v>
      </c>
      <c r="E1687" s="3">
        <v>45592</v>
      </c>
      <c r="F1687" s="3">
        <v>45784</v>
      </c>
      <c r="G1687" s="3" t="str">
        <f>TEXT(Table1[[#This Row],[last_purchase_date]],"yyyy")</f>
        <v>2025</v>
      </c>
      <c r="H1687" s="2">
        <f ca="1">IFERROR(TODAY()-Table1[[#This Row],[signup_date]]," - ")</f>
        <v>954</v>
      </c>
      <c r="I1687" s="2">
        <f ca="1">IFERROR(TODAY()-Table1[[#This Row],[last_purchase_date]]," - ")</f>
        <v>196</v>
      </c>
      <c r="J1687" s="2">
        <f ca="1">IFERROR(1/Table1[[#This Row],[Days_Since_Last_Purchase]],0)</f>
        <v>5.1020408163265302E-3</v>
      </c>
      <c r="K1687" s="3" t="str">
        <f t="shared" si="52"/>
        <v>Has Purchased</v>
      </c>
      <c r="L1687">
        <v>2</v>
      </c>
      <c r="M1687">
        <v>100.46</v>
      </c>
      <c r="N1687">
        <v>50.23</v>
      </c>
      <c r="O1687">
        <v>27.78</v>
      </c>
      <c r="P1687" t="s">
        <v>31</v>
      </c>
      <c r="Q1687" t="s">
        <v>95</v>
      </c>
      <c r="R1687" t="s">
        <v>48</v>
      </c>
      <c r="S1687">
        <v>19</v>
      </c>
      <c r="T1687" t="s">
        <v>49</v>
      </c>
      <c r="U1687" t="s">
        <v>50</v>
      </c>
      <c r="V1687" t="s">
        <v>63</v>
      </c>
      <c r="W1687" t="s">
        <v>85</v>
      </c>
      <c r="X1687">
        <v>0</v>
      </c>
      <c r="Y1687">
        <v>0</v>
      </c>
      <c r="Z1687">
        <v>0</v>
      </c>
      <c r="AA1687">
        <v>0</v>
      </c>
      <c r="AB1687">
        <v>0</v>
      </c>
      <c r="AC1687" s="3">
        <v>45415</v>
      </c>
      <c r="AD1687" s="2" t="str">
        <f t="shared" si="53"/>
        <v>Contacted</v>
      </c>
      <c r="AE1687">
        <v>10</v>
      </c>
      <c r="AF1687" t="s">
        <v>73</v>
      </c>
      <c r="AG1687" t="b">
        <v>0</v>
      </c>
      <c r="AH1687" t="b">
        <v>0</v>
      </c>
      <c r="AI1687" t="str">
        <f ca="1">IF(OR(Table1[[#This Row],[is_active]]="FALSE",Table1[[#This Row],[Days_Since_Last_Purchase]]&gt;90),"Churned","Active")</f>
        <v>Churned</v>
      </c>
    </row>
    <row r="1688" spans="1:35" x14ac:dyDescent="0.25">
      <c r="A1688" t="s">
        <v>1750</v>
      </c>
      <c r="B1688" s="1">
        <v>44857</v>
      </c>
      <c r="C1688" t="str">
        <f>TEXT(Table1[[#This Row],[signup_date]],"yyyy")</f>
        <v>2022</v>
      </c>
      <c r="D1688" t="str">
        <f>TEXT(Table1[[#This Row],[signup_date]],"mmm")</f>
        <v>Oct</v>
      </c>
      <c r="E1688" s="3">
        <v>44910</v>
      </c>
      <c r="F1688" s="3">
        <v>45751</v>
      </c>
      <c r="G1688" s="3" t="str">
        <f>TEXT(Table1[[#This Row],[last_purchase_date]],"yyyy")</f>
        <v>2025</v>
      </c>
      <c r="H1688" s="2">
        <f ca="1">IFERROR(TODAY()-Table1[[#This Row],[signup_date]]," - ")</f>
        <v>1123</v>
      </c>
      <c r="I1688" s="2">
        <f ca="1">IFERROR(TODAY()-Table1[[#This Row],[last_purchase_date]]," - ")</f>
        <v>229</v>
      </c>
      <c r="J1688" s="2">
        <f ca="1">IFERROR(1/Table1[[#This Row],[Days_Since_Last_Purchase]],0)</f>
        <v>4.3668122270742356E-3</v>
      </c>
      <c r="K1688" s="3" t="str">
        <f t="shared" si="52"/>
        <v>Has Purchased</v>
      </c>
      <c r="L1688">
        <v>7</v>
      </c>
      <c r="M1688">
        <v>439.9</v>
      </c>
      <c r="N1688">
        <v>62.84</v>
      </c>
      <c r="O1688">
        <v>62.1</v>
      </c>
      <c r="P1688" t="s">
        <v>47</v>
      </c>
      <c r="Q1688" t="s">
        <v>60</v>
      </c>
      <c r="R1688" t="s">
        <v>48</v>
      </c>
      <c r="S1688">
        <v>33</v>
      </c>
      <c r="T1688" t="s">
        <v>34</v>
      </c>
      <c r="U1688" t="s">
        <v>43</v>
      </c>
      <c r="V1688" t="s">
        <v>35</v>
      </c>
      <c r="W1688" t="s">
        <v>36</v>
      </c>
      <c r="X1688">
        <v>0</v>
      </c>
      <c r="Y1688">
        <v>1</v>
      </c>
      <c r="Z1688">
        <v>1</v>
      </c>
      <c r="AA1688">
        <v>1</v>
      </c>
      <c r="AB1688">
        <v>4</v>
      </c>
      <c r="AC1688" s="3">
        <v>45538</v>
      </c>
      <c r="AD1688" s="2" t="str">
        <f t="shared" si="53"/>
        <v>Contacted</v>
      </c>
      <c r="AE1688">
        <v>4</v>
      </c>
      <c r="AF1688" t="s">
        <v>38</v>
      </c>
      <c r="AG1688" t="b">
        <v>1</v>
      </c>
      <c r="AH1688" t="b">
        <v>0</v>
      </c>
      <c r="AI1688" t="str">
        <f ca="1">IF(OR(Table1[[#This Row],[is_active]]="FALSE",Table1[[#This Row],[Days_Since_Last_Purchase]]&gt;90),"Churned","Active")</f>
        <v>Churned</v>
      </c>
    </row>
    <row r="1689" spans="1:35" x14ac:dyDescent="0.25">
      <c r="A1689" t="s">
        <v>1751</v>
      </c>
      <c r="B1689" s="1">
        <v>45139</v>
      </c>
      <c r="C1689" t="str">
        <f>TEXT(Table1[[#This Row],[signup_date]],"yyyy")</f>
        <v>2023</v>
      </c>
      <c r="D1689" t="str">
        <f>TEXT(Table1[[#This Row],[signup_date]],"mmm")</f>
        <v>Aug</v>
      </c>
      <c r="E1689" s="3">
        <v>45449</v>
      </c>
      <c r="F1689" s="3">
        <v>45608</v>
      </c>
      <c r="G1689" s="3" t="str">
        <f>TEXT(Table1[[#This Row],[last_purchase_date]],"yyyy")</f>
        <v>2024</v>
      </c>
      <c r="H1689" s="2">
        <f ca="1">IFERROR(TODAY()-Table1[[#This Row],[signup_date]]," - ")</f>
        <v>841</v>
      </c>
      <c r="I1689" s="2">
        <f ca="1">IFERROR(TODAY()-Table1[[#This Row],[last_purchase_date]]," - ")</f>
        <v>372</v>
      </c>
      <c r="J1689" s="2">
        <f ca="1">IFERROR(1/Table1[[#This Row],[Days_Since_Last_Purchase]],0)</f>
        <v>2.6881720430107529E-3</v>
      </c>
      <c r="K1689" s="3" t="str">
        <f t="shared" si="52"/>
        <v>Has Purchased</v>
      </c>
      <c r="L1689">
        <v>3</v>
      </c>
      <c r="M1689">
        <v>191.98</v>
      </c>
      <c r="N1689">
        <v>63.99</v>
      </c>
      <c r="O1689">
        <v>101.31</v>
      </c>
      <c r="P1689" t="s">
        <v>65</v>
      </c>
      <c r="Q1689" t="s">
        <v>69</v>
      </c>
      <c r="R1689" t="s">
        <v>48</v>
      </c>
      <c r="S1689">
        <v>27</v>
      </c>
      <c r="T1689" t="s">
        <v>70</v>
      </c>
      <c r="U1689" t="s">
        <v>82</v>
      </c>
      <c r="V1689" t="s">
        <v>56</v>
      </c>
      <c r="W1689" t="s">
        <v>35</v>
      </c>
      <c r="X1689">
        <v>0</v>
      </c>
      <c r="Y1689">
        <v>0</v>
      </c>
      <c r="Z1689">
        <v>0</v>
      </c>
      <c r="AA1689">
        <v>0</v>
      </c>
      <c r="AB1689">
        <v>1</v>
      </c>
      <c r="AC1689" s="3">
        <v>45565</v>
      </c>
      <c r="AD1689" s="2" t="str">
        <f t="shared" si="53"/>
        <v>Contacted</v>
      </c>
      <c r="AE1689">
        <v>1</v>
      </c>
      <c r="AF1689" t="s">
        <v>73</v>
      </c>
      <c r="AG1689" t="b">
        <v>0</v>
      </c>
      <c r="AH1689" t="b">
        <v>1</v>
      </c>
      <c r="AI1689" t="str">
        <f ca="1">IF(OR(Table1[[#This Row],[is_active]]="FALSE",Table1[[#This Row],[Days_Since_Last_Purchase]]&gt;90),"Churned","Active")</f>
        <v>Churned</v>
      </c>
    </row>
    <row r="1690" spans="1:35" x14ac:dyDescent="0.25">
      <c r="A1690" t="s">
        <v>1752</v>
      </c>
      <c r="B1690" s="1">
        <v>44984</v>
      </c>
      <c r="C1690" t="str">
        <f>TEXT(Table1[[#This Row],[signup_date]],"yyyy")</f>
        <v>2023</v>
      </c>
      <c r="D1690" t="str">
        <f>TEXT(Table1[[#This Row],[signup_date]],"mmm")</f>
        <v>Feb</v>
      </c>
      <c r="E1690" s="3">
        <v>45501</v>
      </c>
      <c r="F1690" s="3">
        <v>45557</v>
      </c>
      <c r="G1690" s="3" t="str">
        <f>TEXT(Table1[[#This Row],[last_purchase_date]],"yyyy")</f>
        <v>2024</v>
      </c>
      <c r="H1690" s="2">
        <f ca="1">IFERROR(TODAY()-Table1[[#This Row],[signup_date]]," - ")</f>
        <v>996</v>
      </c>
      <c r="I1690" s="2">
        <f ca="1">IFERROR(TODAY()-Table1[[#This Row],[last_purchase_date]]," - ")</f>
        <v>423</v>
      </c>
      <c r="J1690" s="2">
        <f ca="1">IFERROR(1/Table1[[#This Row],[Days_Since_Last_Purchase]],0)</f>
        <v>2.3640661938534278E-3</v>
      </c>
      <c r="K1690" s="3" t="str">
        <f t="shared" si="52"/>
        <v>Has Purchased</v>
      </c>
      <c r="L1690">
        <v>4</v>
      </c>
      <c r="M1690">
        <v>146.57</v>
      </c>
      <c r="N1690">
        <v>36.64</v>
      </c>
      <c r="O1690">
        <v>28.91</v>
      </c>
      <c r="P1690" t="s">
        <v>40</v>
      </c>
      <c r="Q1690" t="s">
        <v>32</v>
      </c>
      <c r="R1690" t="s">
        <v>48</v>
      </c>
      <c r="S1690">
        <v>29</v>
      </c>
      <c r="T1690" t="s">
        <v>70</v>
      </c>
      <c r="U1690" t="s">
        <v>35</v>
      </c>
      <c r="V1690" t="s">
        <v>35</v>
      </c>
      <c r="W1690" t="s">
        <v>45</v>
      </c>
      <c r="X1690">
        <v>0</v>
      </c>
      <c r="Y1690">
        <v>0</v>
      </c>
      <c r="Z1690">
        <v>0</v>
      </c>
      <c r="AA1690">
        <v>0</v>
      </c>
      <c r="AB1690">
        <v>2</v>
      </c>
      <c r="AC1690" s="3">
        <v>45738</v>
      </c>
      <c r="AD1690" s="2" t="str">
        <f t="shared" si="53"/>
        <v>Contacted</v>
      </c>
      <c r="AE1690">
        <v>0</v>
      </c>
      <c r="AF1690" t="s">
        <v>52</v>
      </c>
      <c r="AG1690" t="b">
        <v>1</v>
      </c>
      <c r="AH1690" t="b">
        <v>0</v>
      </c>
      <c r="AI1690" t="str">
        <f ca="1">IF(OR(Table1[[#This Row],[is_active]]="FALSE",Table1[[#This Row],[Days_Since_Last_Purchase]]&gt;90),"Churned","Active")</f>
        <v>Churned</v>
      </c>
    </row>
    <row r="1691" spans="1:35" x14ac:dyDescent="0.25">
      <c r="A1691" t="s">
        <v>1753</v>
      </c>
      <c r="B1691" s="1">
        <v>44005</v>
      </c>
      <c r="C1691" t="str">
        <f>TEXT(Table1[[#This Row],[signup_date]],"yyyy")</f>
        <v>2020</v>
      </c>
      <c r="D1691" t="str">
        <f>TEXT(Table1[[#This Row],[signup_date]],"mmm")</f>
        <v>Jun</v>
      </c>
      <c r="E1691" s="3">
        <v>45627</v>
      </c>
      <c r="F1691" s="3">
        <v>45936</v>
      </c>
      <c r="G1691" s="3" t="str">
        <f>TEXT(Table1[[#This Row],[last_purchase_date]],"yyyy")</f>
        <v>2025</v>
      </c>
      <c r="H1691" s="2">
        <f ca="1">IFERROR(TODAY()-Table1[[#This Row],[signup_date]]," - ")</f>
        <v>1975</v>
      </c>
      <c r="I1691" s="2">
        <f ca="1">IFERROR(TODAY()-Table1[[#This Row],[last_purchase_date]]," - ")</f>
        <v>44</v>
      </c>
      <c r="J1691" s="2">
        <f ca="1">IFERROR(1/Table1[[#This Row],[Days_Since_Last_Purchase]],0)</f>
        <v>2.2727272727272728E-2</v>
      </c>
      <c r="K1691" s="3" t="str">
        <f t="shared" si="52"/>
        <v>Has Purchased</v>
      </c>
      <c r="L1691">
        <v>2</v>
      </c>
      <c r="M1691">
        <v>60.58</v>
      </c>
      <c r="N1691">
        <v>30.29</v>
      </c>
      <c r="O1691">
        <v>24.03</v>
      </c>
      <c r="P1691" t="s">
        <v>87</v>
      </c>
      <c r="Q1691" t="s">
        <v>88</v>
      </c>
      <c r="R1691" t="s">
        <v>33</v>
      </c>
      <c r="S1691">
        <v>18</v>
      </c>
      <c r="T1691" t="s">
        <v>49</v>
      </c>
      <c r="U1691" t="s">
        <v>82</v>
      </c>
      <c r="V1691" t="s">
        <v>56</v>
      </c>
      <c r="W1691" t="s">
        <v>85</v>
      </c>
      <c r="X1691">
        <v>1</v>
      </c>
      <c r="Y1691">
        <v>0</v>
      </c>
      <c r="Z1691">
        <v>0</v>
      </c>
      <c r="AA1691">
        <v>0</v>
      </c>
      <c r="AB1691">
        <v>0</v>
      </c>
      <c r="AC1691" s="3">
        <v>44944</v>
      </c>
      <c r="AD1691" s="2" t="str">
        <f t="shared" si="53"/>
        <v>Contacted</v>
      </c>
      <c r="AE1691">
        <v>0</v>
      </c>
      <c r="AF1691" t="s">
        <v>38</v>
      </c>
      <c r="AG1691" t="b">
        <v>1</v>
      </c>
      <c r="AH1691" t="b">
        <v>0</v>
      </c>
      <c r="AI1691" t="str">
        <f ca="1">IF(OR(Table1[[#This Row],[is_active]]="FALSE",Table1[[#This Row],[Days_Since_Last_Purchase]]&gt;90),"Churned","Active")</f>
        <v>Active</v>
      </c>
    </row>
    <row r="1692" spans="1:35" x14ac:dyDescent="0.25">
      <c r="A1692" t="s">
        <v>1754</v>
      </c>
      <c r="B1692" s="1">
        <v>44206</v>
      </c>
      <c r="C1692" t="str">
        <f>TEXT(Table1[[#This Row],[signup_date]],"yyyy")</f>
        <v>2021</v>
      </c>
      <c r="D1692" t="str">
        <f>TEXT(Table1[[#This Row],[signup_date]],"mmm")</f>
        <v>Jan</v>
      </c>
      <c r="E1692" s="3">
        <v>45133</v>
      </c>
      <c r="F1692" s="3">
        <v>45677</v>
      </c>
      <c r="G1692" s="3" t="str">
        <f>TEXT(Table1[[#This Row],[last_purchase_date]],"yyyy")</f>
        <v>2025</v>
      </c>
      <c r="H1692" s="2">
        <f ca="1">IFERROR(TODAY()-Table1[[#This Row],[signup_date]]," - ")</f>
        <v>1774</v>
      </c>
      <c r="I1692" s="2">
        <f ca="1">IFERROR(TODAY()-Table1[[#This Row],[last_purchase_date]]," - ")</f>
        <v>303</v>
      </c>
      <c r="J1692" s="2">
        <f ca="1">IFERROR(1/Table1[[#This Row],[Days_Since_Last_Purchase]],0)</f>
        <v>3.3003300330033004E-3</v>
      </c>
      <c r="K1692" s="3" t="str">
        <f t="shared" si="52"/>
        <v>Has Purchased</v>
      </c>
      <c r="L1692">
        <v>2</v>
      </c>
      <c r="M1692">
        <v>114.62</v>
      </c>
      <c r="N1692">
        <v>57.31</v>
      </c>
      <c r="O1692">
        <v>39.159999999999997</v>
      </c>
      <c r="P1692" t="s">
        <v>65</v>
      </c>
      <c r="Q1692" t="s">
        <v>62</v>
      </c>
      <c r="R1692" t="s">
        <v>42</v>
      </c>
      <c r="S1692">
        <v>42</v>
      </c>
      <c r="T1692" t="s">
        <v>34</v>
      </c>
      <c r="U1692" t="s">
        <v>90</v>
      </c>
      <c r="V1692" t="s">
        <v>44</v>
      </c>
      <c r="W1692" t="s">
        <v>100</v>
      </c>
      <c r="X1692">
        <v>0</v>
      </c>
      <c r="Y1692">
        <v>0</v>
      </c>
      <c r="Z1692">
        <v>0</v>
      </c>
      <c r="AA1692">
        <v>0</v>
      </c>
      <c r="AB1692">
        <v>1</v>
      </c>
      <c r="AC1692" s="3">
        <v>44911</v>
      </c>
      <c r="AD1692" s="2" t="str">
        <f t="shared" si="53"/>
        <v>Contacted</v>
      </c>
      <c r="AE1692">
        <v>9</v>
      </c>
      <c r="AF1692" t="s">
        <v>38</v>
      </c>
      <c r="AG1692" t="b">
        <v>0</v>
      </c>
      <c r="AH1692" t="b">
        <v>1</v>
      </c>
      <c r="AI1692" t="str">
        <f ca="1">IF(OR(Table1[[#This Row],[is_active]]="FALSE",Table1[[#This Row],[Days_Since_Last_Purchase]]&gt;90),"Churned","Active")</f>
        <v>Churned</v>
      </c>
    </row>
    <row r="1693" spans="1:35" x14ac:dyDescent="0.25">
      <c r="A1693" t="s">
        <v>1755</v>
      </c>
      <c r="B1693" s="1">
        <v>44556</v>
      </c>
      <c r="C1693" t="str">
        <f>TEXT(Table1[[#This Row],[signup_date]],"yyyy")</f>
        <v>2021</v>
      </c>
      <c r="D1693" t="str">
        <f>TEXT(Table1[[#This Row],[signup_date]],"mmm")</f>
        <v>Dec</v>
      </c>
      <c r="E1693" s="3">
        <v>45562</v>
      </c>
      <c r="F1693" s="3">
        <v>45804</v>
      </c>
      <c r="G1693" s="3" t="str">
        <f>TEXT(Table1[[#This Row],[last_purchase_date]],"yyyy")</f>
        <v>2025</v>
      </c>
      <c r="H1693" s="2">
        <f ca="1">IFERROR(TODAY()-Table1[[#This Row],[signup_date]]," - ")</f>
        <v>1424</v>
      </c>
      <c r="I1693" s="2">
        <f ca="1">IFERROR(TODAY()-Table1[[#This Row],[last_purchase_date]]," - ")</f>
        <v>176</v>
      </c>
      <c r="J1693" s="2">
        <f ca="1">IFERROR(1/Table1[[#This Row],[Days_Since_Last_Purchase]],0)</f>
        <v>5.681818181818182E-3</v>
      </c>
      <c r="K1693" s="3" t="str">
        <f t="shared" si="52"/>
        <v>Has Purchased</v>
      </c>
      <c r="L1693">
        <v>3</v>
      </c>
      <c r="M1693">
        <v>176.48</v>
      </c>
      <c r="N1693">
        <v>58.83</v>
      </c>
      <c r="O1693">
        <v>0</v>
      </c>
      <c r="P1693" t="s">
        <v>31</v>
      </c>
      <c r="Q1693" t="s">
        <v>62</v>
      </c>
      <c r="R1693" t="s">
        <v>48</v>
      </c>
      <c r="S1693">
        <v>29</v>
      </c>
      <c r="T1693" t="s">
        <v>70</v>
      </c>
      <c r="U1693" t="s">
        <v>55</v>
      </c>
      <c r="V1693" t="s">
        <v>63</v>
      </c>
      <c r="W1693" t="s">
        <v>100</v>
      </c>
      <c r="X1693">
        <v>0</v>
      </c>
      <c r="Y1693">
        <v>0</v>
      </c>
      <c r="Z1693">
        <v>0</v>
      </c>
      <c r="AA1693">
        <v>0</v>
      </c>
      <c r="AB1693">
        <v>2</v>
      </c>
      <c r="AC1693" s="2" t="s">
        <v>2542</v>
      </c>
      <c r="AD1693" s="2" t="str">
        <f t="shared" si="53"/>
        <v>Never Contacted</v>
      </c>
      <c r="AE1693">
        <v>7</v>
      </c>
      <c r="AF1693" t="s">
        <v>38</v>
      </c>
      <c r="AG1693" t="b">
        <v>1</v>
      </c>
      <c r="AH1693" t="b">
        <v>0</v>
      </c>
      <c r="AI1693" t="str">
        <f ca="1">IF(OR(Table1[[#This Row],[is_active]]="FALSE",Table1[[#This Row],[Days_Since_Last_Purchase]]&gt;90),"Churned","Active")</f>
        <v>Churned</v>
      </c>
    </row>
    <row r="1694" spans="1:35" x14ac:dyDescent="0.25">
      <c r="A1694" t="s">
        <v>1756</v>
      </c>
      <c r="B1694" s="1">
        <v>44236</v>
      </c>
      <c r="C1694" t="str">
        <f>TEXT(Table1[[#This Row],[signup_date]],"yyyy")</f>
        <v>2021</v>
      </c>
      <c r="D1694" t="str">
        <f>TEXT(Table1[[#This Row],[signup_date]],"mmm")</f>
        <v>Feb</v>
      </c>
      <c r="E1694" s="3">
        <v>45331</v>
      </c>
      <c r="F1694" s="3">
        <v>45504</v>
      </c>
      <c r="G1694" s="3" t="str">
        <f>TEXT(Table1[[#This Row],[last_purchase_date]],"yyyy")</f>
        <v>2024</v>
      </c>
      <c r="H1694" s="2">
        <f ca="1">IFERROR(TODAY()-Table1[[#This Row],[signup_date]]," - ")</f>
        <v>1744</v>
      </c>
      <c r="I1694" s="2">
        <f ca="1">IFERROR(TODAY()-Table1[[#This Row],[last_purchase_date]]," - ")</f>
        <v>476</v>
      </c>
      <c r="J1694" s="2">
        <f ca="1">IFERROR(1/Table1[[#This Row],[Days_Since_Last_Purchase]],0)</f>
        <v>2.1008403361344537E-3</v>
      </c>
      <c r="K1694" s="3" t="str">
        <f t="shared" si="52"/>
        <v>Has Purchased</v>
      </c>
      <c r="L1694">
        <v>5</v>
      </c>
      <c r="M1694">
        <v>153.79</v>
      </c>
      <c r="N1694">
        <v>30.76</v>
      </c>
      <c r="O1694">
        <v>33.32</v>
      </c>
      <c r="P1694" t="s">
        <v>87</v>
      </c>
      <c r="Q1694" t="s">
        <v>60</v>
      </c>
      <c r="R1694" t="s">
        <v>48</v>
      </c>
      <c r="S1694">
        <v>16</v>
      </c>
      <c r="T1694" t="s">
        <v>49</v>
      </c>
      <c r="U1694" t="s">
        <v>66</v>
      </c>
      <c r="V1694" t="s">
        <v>67</v>
      </c>
      <c r="W1694" t="s">
        <v>36</v>
      </c>
      <c r="X1694">
        <v>0</v>
      </c>
      <c r="Y1694">
        <v>1</v>
      </c>
      <c r="Z1694">
        <v>0</v>
      </c>
      <c r="AA1694">
        <v>1</v>
      </c>
      <c r="AB1694">
        <v>3</v>
      </c>
      <c r="AC1694" s="3">
        <v>44243</v>
      </c>
      <c r="AD1694" s="2" t="str">
        <f t="shared" si="53"/>
        <v>Contacted</v>
      </c>
      <c r="AE1694">
        <v>0</v>
      </c>
      <c r="AF1694" t="s">
        <v>38</v>
      </c>
      <c r="AG1694" t="b">
        <v>0</v>
      </c>
      <c r="AH1694" t="b">
        <v>0</v>
      </c>
      <c r="AI1694" t="str">
        <f ca="1">IF(OR(Table1[[#This Row],[is_active]]="FALSE",Table1[[#This Row],[Days_Since_Last_Purchase]]&gt;90),"Churned","Active")</f>
        <v>Churned</v>
      </c>
    </row>
    <row r="1695" spans="1:35" x14ac:dyDescent="0.25">
      <c r="A1695" t="s">
        <v>1757</v>
      </c>
      <c r="B1695" s="1">
        <v>45385</v>
      </c>
      <c r="C1695" t="str">
        <f>TEXT(Table1[[#This Row],[signup_date]],"yyyy")</f>
        <v>2024</v>
      </c>
      <c r="D1695" t="str">
        <f>TEXT(Table1[[#This Row],[signup_date]],"mmm")</f>
        <v>Apr</v>
      </c>
      <c r="E1695" s="3">
        <v>45409</v>
      </c>
      <c r="F1695" s="3">
        <v>45572</v>
      </c>
      <c r="G1695" s="3" t="str">
        <f>TEXT(Table1[[#This Row],[last_purchase_date]],"yyyy")</f>
        <v>2024</v>
      </c>
      <c r="H1695" s="2">
        <f ca="1">IFERROR(TODAY()-Table1[[#This Row],[signup_date]]," - ")</f>
        <v>595</v>
      </c>
      <c r="I1695" s="2">
        <f ca="1">IFERROR(TODAY()-Table1[[#This Row],[last_purchase_date]]," - ")</f>
        <v>408</v>
      </c>
      <c r="J1695" s="2">
        <f ca="1">IFERROR(1/Table1[[#This Row],[Days_Since_Last_Purchase]],0)</f>
        <v>2.4509803921568627E-3</v>
      </c>
      <c r="K1695" s="3" t="str">
        <f t="shared" si="52"/>
        <v>Has Purchased</v>
      </c>
      <c r="L1695">
        <v>2</v>
      </c>
      <c r="M1695">
        <v>93.06</v>
      </c>
      <c r="N1695">
        <v>46.53</v>
      </c>
      <c r="O1695">
        <v>50.9</v>
      </c>
      <c r="P1695" t="s">
        <v>47</v>
      </c>
      <c r="Q1695" t="s">
        <v>54</v>
      </c>
      <c r="R1695" t="s">
        <v>33</v>
      </c>
      <c r="S1695">
        <v>35</v>
      </c>
      <c r="T1695" t="s">
        <v>34</v>
      </c>
      <c r="U1695" t="s">
        <v>90</v>
      </c>
      <c r="V1695" t="s">
        <v>67</v>
      </c>
      <c r="W1695" t="s">
        <v>100</v>
      </c>
      <c r="X1695">
        <v>0</v>
      </c>
      <c r="Y1695">
        <v>0</v>
      </c>
      <c r="Z1695">
        <v>0</v>
      </c>
      <c r="AA1695">
        <v>0</v>
      </c>
      <c r="AB1695">
        <v>0</v>
      </c>
      <c r="AC1695" s="3">
        <v>45943</v>
      </c>
      <c r="AD1695" s="2" t="str">
        <f t="shared" si="53"/>
        <v>Contacted</v>
      </c>
      <c r="AE1695">
        <v>5</v>
      </c>
      <c r="AF1695" t="s">
        <v>38</v>
      </c>
      <c r="AG1695" t="b">
        <v>1</v>
      </c>
      <c r="AH1695" t="b">
        <v>0</v>
      </c>
      <c r="AI1695" t="str">
        <f ca="1">IF(OR(Table1[[#This Row],[is_active]]="FALSE",Table1[[#This Row],[Days_Since_Last_Purchase]]&gt;90),"Churned","Active")</f>
        <v>Churned</v>
      </c>
    </row>
    <row r="1696" spans="1:35" x14ac:dyDescent="0.25">
      <c r="A1696" t="s">
        <v>1758</v>
      </c>
      <c r="B1696" s="1">
        <v>44862</v>
      </c>
      <c r="C1696" t="str">
        <f>TEXT(Table1[[#This Row],[signup_date]],"yyyy")</f>
        <v>2022</v>
      </c>
      <c r="D1696" t="str">
        <f>TEXT(Table1[[#This Row],[signup_date]],"mmm")</f>
        <v>Oct</v>
      </c>
      <c r="E1696" s="3">
        <v>45109</v>
      </c>
      <c r="F1696" s="3">
        <v>45756</v>
      </c>
      <c r="G1696" s="3" t="str">
        <f>TEXT(Table1[[#This Row],[last_purchase_date]],"yyyy")</f>
        <v>2025</v>
      </c>
      <c r="H1696" s="2">
        <f ca="1">IFERROR(TODAY()-Table1[[#This Row],[signup_date]]," - ")</f>
        <v>1118</v>
      </c>
      <c r="I1696" s="2">
        <f ca="1">IFERROR(TODAY()-Table1[[#This Row],[last_purchase_date]]," - ")</f>
        <v>224</v>
      </c>
      <c r="J1696" s="2">
        <f ca="1">IFERROR(1/Table1[[#This Row],[Days_Since_Last_Purchase]],0)</f>
        <v>4.464285714285714E-3</v>
      </c>
      <c r="K1696" s="3" t="str">
        <f t="shared" si="52"/>
        <v>Has Purchased</v>
      </c>
      <c r="L1696">
        <v>3</v>
      </c>
      <c r="M1696">
        <v>65.290000000000006</v>
      </c>
      <c r="N1696">
        <v>21.76</v>
      </c>
      <c r="O1696">
        <v>40.200000000000003</v>
      </c>
      <c r="P1696" t="s">
        <v>31</v>
      </c>
      <c r="Q1696" t="s">
        <v>104</v>
      </c>
      <c r="R1696" t="s">
        <v>48</v>
      </c>
      <c r="S1696">
        <v>26</v>
      </c>
      <c r="T1696" t="s">
        <v>70</v>
      </c>
      <c r="U1696" t="s">
        <v>66</v>
      </c>
      <c r="V1696" t="s">
        <v>63</v>
      </c>
      <c r="W1696" t="s">
        <v>45</v>
      </c>
      <c r="X1696">
        <v>0</v>
      </c>
      <c r="Y1696">
        <v>0</v>
      </c>
      <c r="Z1696">
        <v>0</v>
      </c>
      <c r="AA1696">
        <v>0</v>
      </c>
      <c r="AB1696">
        <v>2</v>
      </c>
      <c r="AC1696" s="3">
        <v>45196</v>
      </c>
      <c r="AD1696" s="2" t="str">
        <f t="shared" si="53"/>
        <v>Contacted</v>
      </c>
      <c r="AE1696">
        <v>6</v>
      </c>
      <c r="AF1696" t="s">
        <v>38</v>
      </c>
      <c r="AG1696" t="b">
        <v>1</v>
      </c>
      <c r="AH1696" t="b">
        <v>0</v>
      </c>
      <c r="AI1696" t="str">
        <f ca="1">IF(OR(Table1[[#This Row],[is_active]]="FALSE",Table1[[#This Row],[Days_Since_Last_Purchase]]&gt;90),"Churned","Active")</f>
        <v>Churned</v>
      </c>
    </row>
    <row r="1697" spans="1:35" x14ac:dyDescent="0.25">
      <c r="A1697" t="s">
        <v>1759</v>
      </c>
      <c r="B1697" s="1">
        <v>45147</v>
      </c>
      <c r="C1697" t="str">
        <f>TEXT(Table1[[#This Row],[signup_date]],"yyyy")</f>
        <v>2023</v>
      </c>
      <c r="D1697" t="str">
        <f>TEXT(Table1[[#This Row],[signup_date]],"mmm")</f>
        <v>Aug</v>
      </c>
      <c r="E1697" s="3">
        <v>45640</v>
      </c>
      <c r="F1697" s="3">
        <v>45862</v>
      </c>
      <c r="G1697" s="3" t="str">
        <f>TEXT(Table1[[#This Row],[last_purchase_date]],"yyyy")</f>
        <v>2025</v>
      </c>
      <c r="H1697" s="2">
        <f ca="1">IFERROR(TODAY()-Table1[[#This Row],[signup_date]]," - ")</f>
        <v>833</v>
      </c>
      <c r="I1697" s="2">
        <f ca="1">IFERROR(TODAY()-Table1[[#This Row],[last_purchase_date]]," - ")</f>
        <v>118</v>
      </c>
      <c r="J1697" s="2">
        <f ca="1">IFERROR(1/Table1[[#This Row],[Days_Since_Last_Purchase]],0)</f>
        <v>8.4745762711864406E-3</v>
      </c>
      <c r="K1697" s="3" t="str">
        <f t="shared" si="52"/>
        <v>Has Purchased</v>
      </c>
      <c r="L1697">
        <v>6</v>
      </c>
      <c r="M1697">
        <v>251.63</v>
      </c>
      <c r="N1697">
        <v>41.94</v>
      </c>
      <c r="O1697">
        <v>24.49</v>
      </c>
      <c r="P1697" t="s">
        <v>40</v>
      </c>
      <c r="Q1697" t="s">
        <v>104</v>
      </c>
      <c r="R1697" t="s">
        <v>42</v>
      </c>
      <c r="S1697">
        <v>24</v>
      </c>
      <c r="T1697" t="s">
        <v>70</v>
      </c>
      <c r="U1697" t="s">
        <v>35</v>
      </c>
      <c r="V1697" t="s">
        <v>56</v>
      </c>
      <c r="W1697" t="s">
        <v>36</v>
      </c>
      <c r="X1697">
        <v>1</v>
      </c>
      <c r="Y1697">
        <v>0</v>
      </c>
      <c r="Z1697">
        <v>0</v>
      </c>
      <c r="AA1697">
        <v>0</v>
      </c>
      <c r="AB1697">
        <v>4</v>
      </c>
      <c r="AC1697" s="2" t="s">
        <v>2542</v>
      </c>
      <c r="AD1697" s="2" t="str">
        <f t="shared" si="53"/>
        <v>Never Contacted</v>
      </c>
      <c r="AE1697">
        <v>0</v>
      </c>
      <c r="AF1697" t="s">
        <v>38</v>
      </c>
      <c r="AG1697" t="b">
        <v>1</v>
      </c>
      <c r="AH1697" t="b">
        <v>1</v>
      </c>
      <c r="AI1697" t="str">
        <f ca="1">IF(OR(Table1[[#This Row],[is_active]]="FALSE",Table1[[#This Row],[Days_Since_Last_Purchase]]&gt;90),"Churned","Active")</f>
        <v>Churned</v>
      </c>
    </row>
    <row r="1698" spans="1:35" x14ac:dyDescent="0.25">
      <c r="A1698" t="s">
        <v>1760</v>
      </c>
      <c r="B1698" s="1">
        <v>45592</v>
      </c>
      <c r="C1698" t="str">
        <f>TEXT(Table1[[#This Row],[signup_date]],"yyyy")</f>
        <v>2024</v>
      </c>
      <c r="D1698" t="str">
        <f>TEXT(Table1[[#This Row],[signup_date]],"mmm")</f>
        <v>Oct</v>
      </c>
      <c r="E1698" s="3">
        <v>45794</v>
      </c>
      <c r="F1698" s="3">
        <v>45828</v>
      </c>
      <c r="G1698" s="3" t="str">
        <f>TEXT(Table1[[#This Row],[last_purchase_date]],"yyyy")</f>
        <v>2025</v>
      </c>
      <c r="H1698" s="2">
        <f ca="1">IFERROR(TODAY()-Table1[[#This Row],[signup_date]]," - ")</f>
        <v>388</v>
      </c>
      <c r="I1698" s="2">
        <f ca="1">IFERROR(TODAY()-Table1[[#This Row],[last_purchase_date]]," - ")</f>
        <v>152</v>
      </c>
      <c r="J1698" s="2">
        <f ca="1">IFERROR(1/Table1[[#This Row],[Days_Since_Last_Purchase]],0)</f>
        <v>6.5789473684210523E-3</v>
      </c>
      <c r="K1698" s="3" t="str">
        <f t="shared" si="52"/>
        <v>Has Purchased</v>
      </c>
      <c r="L1698">
        <v>2</v>
      </c>
      <c r="M1698">
        <v>144.57</v>
      </c>
      <c r="N1698">
        <v>72.290000000000006</v>
      </c>
      <c r="O1698">
        <v>41.57</v>
      </c>
      <c r="P1698" t="s">
        <v>59</v>
      </c>
      <c r="Q1698" t="s">
        <v>104</v>
      </c>
      <c r="R1698" t="s">
        <v>48</v>
      </c>
      <c r="S1698">
        <v>24</v>
      </c>
      <c r="T1698" t="s">
        <v>70</v>
      </c>
      <c r="U1698" t="s">
        <v>55</v>
      </c>
      <c r="V1698" t="s">
        <v>67</v>
      </c>
      <c r="W1698" t="s">
        <v>100</v>
      </c>
      <c r="X1698">
        <v>0</v>
      </c>
      <c r="Y1698">
        <v>0</v>
      </c>
      <c r="Z1698">
        <v>0</v>
      </c>
      <c r="AA1698">
        <v>0</v>
      </c>
      <c r="AB1698">
        <v>2</v>
      </c>
      <c r="AC1698" s="3">
        <v>45649</v>
      </c>
      <c r="AD1698" s="2" t="str">
        <f t="shared" si="53"/>
        <v>Contacted</v>
      </c>
      <c r="AE1698">
        <v>0</v>
      </c>
      <c r="AF1698" t="s">
        <v>52</v>
      </c>
      <c r="AG1698" t="b">
        <v>0</v>
      </c>
      <c r="AH1698" t="b">
        <v>1</v>
      </c>
      <c r="AI1698" t="str">
        <f ca="1">IF(OR(Table1[[#This Row],[is_active]]="FALSE",Table1[[#This Row],[Days_Since_Last_Purchase]]&gt;90),"Churned","Active")</f>
        <v>Churned</v>
      </c>
    </row>
    <row r="1699" spans="1:35" x14ac:dyDescent="0.25">
      <c r="A1699" t="s">
        <v>1761</v>
      </c>
      <c r="B1699" s="1">
        <v>44120</v>
      </c>
      <c r="C1699" t="str">
        <f>TEXT(Table1[[#This Row],[signup_date]],"yyyy")</f>
        <v>2020</v>
      </c>
      <c r="D1699" t="str">
        <f>TEXT(Table1[[#This Row],[signup_date]],"mmm")</f>
        <v>Oct</v>
      </c>
      <c r="E1699" s="3">
        <v>45591</v>
      </c>
      <c r="F1699" s="3">
        <v>45739</v>
      </c>
      <c r="G1699" s="3" t="str">
        <f>TEXT(Table1[[#This Row],[last_purchase_date]],"yyyy")</f>
        <v>2025</v>
      </c>
      <c r="H1699" s="2">
        <f ca="1">IFERROR(TODAY()-Table1[[#This Row],[signup_date]]," - ")</f>
        <v>1860</v>
      </c>
      <c r="I1699" s="2">
        <f ca="1">IFERROR(TODAY()-Table1[[#This Row],[last_purchase_date]]," - ")</f>
        <v>241</v>
      </c>
      <c r="J1699" s="2">
        <f ca="1">IFERROR(1/Table1[[#This Row],[Days_Since_Last_Purchase]],0)</f>
        <v>4.1493775933609959E-3</v>
      </c>
      <c r="K1699" s="3" t="str">
        <f t="shared" si="52"/>
        <v>Has Purchased</v>
      </c>
      <c r="L1699">
        <v>4</v>
      </c>
      <c r="M1699">
        <v>214.17</v>
      </c>
      <c r="N1699">
        <v>53.54</v>
      </c>
      <c r="O1699">
        <v>86.66</v>
      </c>
      <c r="P1699" t="s">
        <v>47</v>
      </c>
      <c r="Q1699" t="s">
        <v>88</v>
      </c>
      <c r="R1699" t="s">
        <v>48</v>
      </c>
      <c r="S1699">
        <v>17</v>
      </c>
      <c r="T1699" t="s">
        <v>49</v>
      </c>
      <c r="U1699" t="s">
        <v>55</v>
      </c>
      <c r="V1699" t="s">
        <v>63</v>
      </c>
      <c r="W1699" t="s">
        <v>96</v>
      </c>
      <c r="X1699">
        <v>0</v>
      </c>
      <c r="Y1699">
        <v>0</v>
      </c>
      <c r="Z1699">
        <v>0</v>
      </c>
      <c r="AA1699">
        <v>1</v>
      </c>
      <c r="AB1699">
        <v>1</v>
      </c>
      <c r="AC1699" s="3">
        <v>44474</v>
      </c>
      <c r="AD1699" s="2" t="str">
        <f t="shared" si="53"/>
        <v>Contacted</v>
      </c>
      <c r="AE1699">
        <v>0</v>
      </c>
      <c r="AF1699" t="s">
        <v>52</v>
      </c>
      <c r="AG1699" t="b">
        <v>1</v>
      </c>
      <c r="AH1699" t="b">
        <v>1</v>
      </c>
      <c r="AI1699" t="str">
        <f ca="1">IF(OR(Table1[[#This Row],[is_active]]="FALSE",Table1[[#This Row],[Days_Since_Last_Purchase]]&gt;90),"Churned","Active")</f>
        <v>Churned</v>
      </c>
    </row>
    <row r="1700" spans="1:35" x14ac:dyDescent="0.25">
      <c r="A1700" t="s">
        <v>1762</v>
      </c>
      <c r="B1700" s="1">
        <v>44318</v>
      </c>
      <c r="C1700" t="str">
        <f>TEXT(Table1[[#This Row],[signup_date]],"yyyy")</f>
        <v>2021</v>
      </c>
      <c r="D1700" t="str">
        <f>TEXT(Table1[[#This Row],[signup_date]],"mmm")</f>
        <v>May</v>
      </c>
      <c r="E1700" s="3">
        <v>45263</v>
      </c>
      <c r="F1700" s="3">
        <v>45286</v>
      </c>
      <c r="G1700" s="3" t="str">
        <f>TEXT(Table1[[#This Row],[last_purchase_date]],"yyyy")</f>
        <v>2023</v>
      </c>
      <c r="H1700" s="2">
        <f ca="1">IFERROR(TODAY()-Table1[[#This Row],[signup_date]]," - ")</f>
        <v>1662</v>
      </c>
      <c r="I1700" s="2">
        <f ca="1">IFERROR(TODAY()-Table1[[#This Row],[last_purchase_date]]," - ")</f>
        <v>694</v>
      </c>
      <c r="J1700" s="2">
        <f ca="1">IFERROR(1/Table1[[#This Row],[Days_Since_Last_Purchase]],0)</f>
        <v>1.440922190201729E-3</v>
      </c>
      <c r="K1700" s="3" t="str">
        <f t="shared" si="52"/>
        <v>Has Purchased</v>
      </c>
      <c r="L1700">
        <v>3</v>
      </c>
      <c r="M1700">
        <v>196.59</v>
      </c>
      <c r="N1700">
        <v>65.53</v>
      </c>
      <c r="O1700">
        <v>73.8</v>
      </c>
      <c r="P1700" t="s">
        <v>47</v>
      </c>
      <c r="Q1700" t="s">
        <v>54</v>
      </c>
      <c r="R1700" t="s">
        <v>48</v>
      </c>
      <c r="S1700">
        <v>25</v>
      </c>
      <c r="T1700" t="s">
        <v>70</v>
      </c>
      <c r="U1700" t="s">
        <v>82</v>
      </c>
      <c r="V1700" t="s">
        <v>67</v>
      </c>
      <c r="W1700" t="s">
        <v>57</v>
      </c>
      <c r="X1700">
        <v>0</v>
      </c>
      <c r="Y1700">
        <v>0</v>
      </c>
      <c r="Z1700">
        <v>0</v>
      </c>
      <c r="AA1700">
        <v>0</v>
      </c>
      <c r="AB1700">
        <v>0</v>
      </c>
      <c r="AC1700" s="3">
        <v>44598</v>
      </c>
      <c r="AD1700" s="2" t="str">
        <f t="shared" si="53"/>
        <v>Contacted</v>
      </c>
      <c r="AE1700">
        <v>3</v>
      </c>
      <c r="AF1700" t="s">
        <v>73</v>
      </c>
      <c r="AG1700" t="b">
        <v>0</v>
      </c>
      <c r="AH1700" t="b">
        <v>1</v>
      </c>
      <c r="AI1700" t="str">
        <f ca="1">IF(OR(Table1[[#This Row],[is_active]]="FALSE",Table1[[#This Row],[Days_Since_Last_Purchase]]&gt;90),"Churned","Active")</f>
        <v>Churned</v>
      </c>
    </row>
    <row r="1701" spans="1:35" x14ac:dyDescent="0.25">
      <c r="A1701" t="s">
        <v>1763</v>
      </c>
      <c r="B1701" s="1">
        <v>44503</v>
      </c>
      <c r="C1701" t="str">
        <f>TEXT(Table1[[#This Row],[signup_date]],"yyyy")</f>
        <v>2021</v>
      </c>
      <c r="D1701" t="str">
        <f>TEXT(Table1[[#This Row],[signup_date]],"mmm")</f>
        <v>Nov</v>
      </c>
      <c r="E1701" s="3">
        <v>45927</v>
      </c>
      <c r="F1701" s="3">
        <v>45930</v>
      </c>
      <c r="G1701" s="3" t="str">
        <f>TEXT(Table1[[#This Row],[last_purchase_date]],"yyyy")</f>
        <v>2025</v>
      </c>
      <c r="H1701" s="2">
        <f ca="1">IFERROR(TODAY()-Table1[[#This Row],[signup_date]]," - ")</f>
        <v>1477</v>
      </c>
      <c r="I1701" s="2">
        <f ca="1">IFERROR(TODAY()-Table1[[#This Row],[last_purchase_date]]," - ")</f>
        <v>50</v>
      </c>
      <c r="J1701" s="2">
        <f ca="1">IFERROR(1/Table1[[#This Row],[Days_Since_Last_Purchase]],0)</f>
        <v>0.02</v>
      </c>
      <c r="K1701" s="3" t="str">
        <f t="shared" si="52"/>
        <v>Has Purchased</v>
      </c>
      <c r="L1701">
        <v>3</v>
      </c>
      <c r="M1701">
        <v>183.32</v>
      </c>
      <c r="N1701">
        <v>61.11</v>
      </c>
      <c r="O1701">
        <v>47.5</v>
      </c>
      <c r="P1701" t="s">
        <v>87</v>
      </c>
      <c r="Q1701" t="s">
        <v>69</v>
      </c>
      <c r="R1701" t="s">
        <v>48</v>
      </c>
      <c r="S1701">
        <v>53</v>
      </c>
      <c r="T1701" t="s">
        <v>34</v>
      </c>
      <c r="U1701" t="s">
        <v>90</v>
      </c>
      <c r="V1701" t="s">
        <v>67</v>
      </c>
      <c r="W1701" t="s">
        <v>57</v>
      </c>
      <c r="X1701">
        <v>1</v>
      </c>
      <c r="Y1701">
        <v>0</v>
      </c>
      <c r="Z1701">
        <v>0</v>
      </c>
      <c r="AA1701">
        <v>0</v>
      </c>
      <c r="AB1701">
        <v>1</v>
      </c>
      <c r="AC1701" s="2" t="s">
        <v>2542</v>
      </c>
      <c r="AD1701" s="2" t="str">
        <f t="shared" si="53"/>
        <v>Never Contacted</v>
      </c>
      <c r="AE1701">
        <v>0</v>
      </c>
      <c r="AF1701" t="s">
        <v>52</v>
      </c>
      <c r="AG1701" t="b">
        <v>1</v>
      </c>
      <c r="AH1701" t="b">
        <v>0</v>
      </c>
      <c r="AI1701" t="str">
        <f ca="1">IF(OR(Table1[[#This Row],[is_active]]="FALSE",Table1[[#This Row],[Days_Since_Last_Purchase]]&gt;90),"Churned","Active")</f>
        <v>Active</v>
      </c>
    </row>
    <row r="1702" spans="1:35" x14ac:dyDescent="0.25">
      <c r="A1702" t="s">
        <v>1764</v>
      </c>
      <c r="B1702" s="1">
        <v>43979</v>
      </c>
      <c r="C1702" t="str">
        <f>TEXT(Table1[[#This Row],[signup_date]],"yyyy")</f>
        <v>2020</v>
      </c>
      <c r="D1702" t="str">
        <f>TEXT(Table1[[#This Row],[signup_date]],"mmm")</f>
        <v>May</v>
      </c>
      <c r="E1702" s="3">
        <v>44446</v>
      </c>
      <c r="F1702" s="3">
        <v>44728</v>
      </c>
      <c r="G1702" s="3" t="str">
        <f>TEXT(Table1[[#This Row],[last_purchase_date]],"yyyy")</f>
        <v>2022</v>
      </c>
      <c r="H1702" s="2">
        <f ca="1">IFERROR(TODAY()-Table1[[#This Row],[signup_date]]," - ")</f>
        <v>2001</v>
      </c>
      <c r="I1702" s="2">
        <f ca="1">IFERROR(TODAY()-Table1[[#This Row],[last_purchase_date]]," - ")</f>
        <v>1252</v>
      </c>
      <c r="J1702" s="2">
        <f ca="1">IFERROR(1/Table1[[#This Row],[Days_Since_Last_Purchase]],0)</f>
        <v>7.9872204472843447E-4</v>
      </c>
      <c r="K1702" s="3" t="str">
        <f t="shared" si="52"/>
        <v>Has Purchased</v>
      </c>
      <c r="L1702">
        <v>5</v>
      </c>
      <c r="M1702">
        <v>575.54999999999995</v>
      </c>
      <c r="N1702">
        <v>115.11</v>
      </c>
      <c r="O1702">
        <v>0.5</v>
      </c>
      <c r="P1702" t="s">
        <v>59</v>
      </c>
      <c r="Q1702" t="s">
        <v>54</v>
      </c>
      <c r="R1702" t="s">
        <v>33</v>
      </c>
      <c r="S1702">
        <v>34</v>
      </c>
      <c r="T1702" t="s">
        <v>34</v>
      </c>
      <c r="U1702" t="s">
        <v>50</v>
      </c>
      <c r="V1702" t="s">
        <v>56</v>
      </c>
      <c r="W1702" t="s">
        <v>36</v>
      </c>
      <c r="X1702">
        <v>0</v>
      </c>
      <c r="Y1702">
        <v>0</v>
      </c>
      <c r="Z1702">
        <v>0</v>
      </c>
      <c r="AA1702">
        <v>1</v>
      </c>
      <c r="AB1702">
        <v>1</v>
      </c>
      <c r="AC1702" s="3">
        <v>45038</v>
      </c>
      <c r="AD1702" s="2" t="str">
        <f t="shared" si="53"/>
        <v>Contacted</v>
      </c>
      <c r="AE1702">
        <v>1</v>
      </c>
      <c r="AF1702" t="s">
        <v>52</v>
      </c>
      <c r="AG1702" t="b">
        <v>1</v>
      </c>
      <c r="AH1702" t="b">
        <v>0</v>
      </c>
      <c r="AI1702" t="str">
        <f ca="1">IF(OR(Table1[[#This Row],[is_active]]="FALSE",Table1[[#This Row],[Days_Since_Last_Purchase]]&gt;90),"Churned","Active")</f>
        <v>Churned</v>
      </c>
    </row>
    <row r="1703" spans="1:35" x14ac:dyDescent="0.25">
      <c r="A1703" t="s">
        <v>1765</v>
      </c>
      <c r="B1703" s="1">
        <v>44365</v>
      </c>
      <c r="C1703" t="str">
        <f>TEXT(Table1[[#This Row],[signup_date]],"yyyy")</f>
        <v>2021</v>
      </c>
      <c r="D1703" t="str">
        <f>TEXT(Table1[[#This Row],[signup_date]],"mmm")</f>
        <v>Jun</v>
      </c>
      <c r="E1703" s="3">
        <v>45717</v>
      </c>
      <c r="F1703" s="3">
        <v>45930</v>
      </c>
      <c r="G1703" s="3" t="str">
        <f>TEXT(Table1[[#This Row],[last_purchase_date]],"yyyy")</f>
        <v>2025</v>
      </c>
      <c r="H1703" s="2">
        <f ca="1">IFERROR(TODAY()-Table1[[#This Row],[signup_date]]," - ")</f>
        <v>1615</v>
      </c>
      <c r="I1703" s="2">
        <f ca="1">IFERROR(TODAY()-Table1[[#This Row],[last_purchase_date]]," - ")</f>
        <v>50</v>
      </c>
      <c r="J1703" s="2">
        <f ca="1">IFERROR(1/Table1[[#This Row],[Days_Since_Last_Purchase]],0)</f>
        <v>0.02</v>
      </c>
      <c r="K1703" s="3" t="str">
        <f t="shared" si="52"/>
        <v>Has Purchased</v>
      </c>
      <c r="L1703">
        <v>3</v>
      </c>
      <c r="M1703">
        <v>179.75</v>
      </c>
      <c r="N1703">
        <v>59.92</v>
      </c>
      <c r="O1703">
        <v>92.68</v>
      </c>
      <c r="P1703" t="s">
        <v>31</v>
      </c>
      <c r="Q1703" t="s">
        <v>76</v>
      </c>
      <c r="R1703" t="s">
        <v>42</v>
      </c>
      <c r="S1703">
        <v>33</v>
      </c>
      <c r="T1703" t="s">
        <v>34</v>
      </c>
      <c r="U1703" t="s">
        <v>55</v>
      </c>
      <c r="V1703" t="s">
        <v>35</v>
      </c>
      <c r="W1703" t="s">
        <v>100</v>
      </c>
      <c r="X1703">
        <v>0</v>
      </c>
      <c r="Y1703">
        <v>0</v>
      </c>
      <c r="Z1703">
        <v>0</v>
      </c>
      <c r="AA1703">
        <v>0</v>
      </c>
      <c r="AB1703">
        <v>0</v>
      </c>
      <c r="AC1703" s="3">
        <v>44767</v>
      </c>
      <c r="AD1703" s="2" t="str">
        <f t="shared" si="53"/>
        <v>Contacted</v>
      </c>
      <c r="AE1703">
        <v>0</v>
      </c>
      <c r="AF1703" t="s">
        <v>38</v>
      </c>
      <c r="AG1703" t="b">
        <v>1</v>
      </c>
      <c r="AH1703" t="b">
        <v>1</v>
      </c>
      <c r="AI1703" t="str">
        <f ca="1">IF(OR(Table1[[#This Row],[is_active]]="FALSE",Table1[[#This Row],[Days_Since_Last_Purchase]]&gt;90),"Churned","Active")</f>
        <v>Active</v>
      </c>
    </row>
    <row r="1704" spans="1:35" x14ac:dyDescent="0.25">
      <c r="A1704" t="s">
        <v>1766</v>
      </c>
      <c r="B1704" s="1">
        <v>44223</v>
      </c>
      <c r="C1704" t="str">
        <f>TEXT(Table1[[#This Row],[signup_date]],"yyyy")</f>
        <v>2021</v>
      </c>
      <c r="D1704" t="str">
        <f>TEXT(Table1[[#This Row],[signup_date]],"mmm")</f>
        <v>Jan</v>
      </c>
      <c r="E1704" s="3">
        <v>44916</v>
      </c>
      <c r="F1704" s="3">
        <v>45824</v>
      </c>
      <c r="G1704" s="3" t="str">
        <f>TEXT(Table1[[#This Row],[last_purchase_date]],"yyyy")</f>
        <v>2025</v>
      </c>
      <c r="H1704" s="2">
        <f ca="1">IFERROR(TODAY()-Table1[[#This Row],[signup_date]]," - ")</f>
        <v>1757</v>
      </c>
      <c r="I1704" s="2">
        <f ca="1">IFERROR(TODAY()-Table1[[#This Row],[last_purchase_date]]," - ")</f>
        <v>156</v>
      </c>
      <c r="J1704" s="2">
        <f ca="1">IFERROR(1/Table1[[#This Row],[Days_Since_Last_Purchase]],0)</f>
        <v>6.41025641025641E-3</v>
      </c>
      <c r="K1704" s="3" t="str">
        <f t="shared" si="52"/>
        <v>Has Purchased</v>
      </c>
      <c r="L1704">
        <v>1</v>
      </c>
      <c r="M1704">
        <v>147.13999999999999</v>
      </c>
      <c r="N1704">
        <v>147.13999999999999</v>
      </c>
      <c r="O1704">
        <v>0.5</v>
      </c>
      <c r="P1704" t="s">
        <v>65</v>
      </c>
      <c r="Q1704" t="s">
        <v>88</v>
      </c>
      <c r="R1704" t="s">
        <v>48</v>
      </c>
      <c r="S1704">
        <v>24</v>
      </c>
      <c r="T1704" t="s">
        <v>70</v>
      </c>
      <c r="U1704" t="s">
        <v>35</v>
      </c>
      <c r="V1704" t="s">
        <v>44</v>
      </c>
      <c r="W1704" t="s">
        <v>85</v>
      </c>
      <c r="X1704">
        <v>0</v>
      </c>
      <c r="Y1704">
        <v>0</v>
      </c>
      <c r="Z1704">
        <v>0</v>
      </c>
      <c r="AA1704">
        <v>0</v>
      </c>
      <c r="AB1704">
        <v>0</v>
      </c>
      <c r="AC1704" s="3">
        <v>45666</v>
      </c>
      <c r="AD1704" s="2" t="str">
        <f t="shared" si="53"/>
        <v>Contacted</v>
      </c>
      <c r="AE1704">
        <v>0</v>
      </c>
      <c r="AF1704" t="s">
        <v>38</v>
      </c>
      <c r="AG1704" t="b">
        <v>1</v>
      </c>
      <c r="AH1704" t="b">
        <v>0</v>
      </c>
      <c r="AI1704" t="str">
        <f ca="1">IF(OR(Table1[[#This Row],[is_active]]="FALSE",Table1[[#This Row],[Days_Since_Last_Purchase]]&gt;90),"Churned","Active")</f>
        <v>Churned</v>
      </c>
    </row>
    <row r="1705" spans="1:35" x14ac:dyDescent="0.25">
      <c r="A1705" t="s">
        <v>1767</v>
      </c>
      <c r="B1705" s="1">
        <v>45302</v>
      </c>
      <c r="C1705" t="str">
        <f>TEXT(Table1[[#This Row],[signup_date]],"yyyy")</f>
        <v>2024</v>
      </c>
      <c r="D1705" t="str">
        <f>TEXT(Table1[[#This Row],[signup_date]],"mmm")</f>
        <v>Jan</v>
      </c>
      <c r="E1705" s="3">
        <v>45926</v>
      </c>
      <c r="F1705" s="3" t="s">
        <v>2542</v>
      </c>
      <c r="G1705" s="3" t="str">
        <f>TEXT(Table1[[#This Row],[last_purchase_date]],"yyyy")</f>
        <v>-</v>
      </c>
      <c r="H1705" s="2">
        <f ca="1">IFERROR(TODAY()-Table1[[#This Row],[signup_date]]," - ")</f>
        <v>678</v>
      </c>
      <c r="I1705" s="2" t="str">
        <f ca="1">IFERROR(TODAY()-Table1[[#This Row],[last_purchase_date]]," - ")</f>
        <v xml:space="preserve"> - </v>
      </c>
      <c r="J1705" s="2">
        <f ca="1">IFERROR(1/Table1[[#This Row],[Days_Since_Last_Purchase]],0)</f>
        <v>0</v>
      </c>
      <c r="K1705" s="3" t="str">
        <f t="shared" si="52"/>
        <v>Has Purchased</v>
      </c>
      <c r="L1705">
        <v>0</v>
      </c>
      <c r="M1705">
        <v>0</v>
      </c>
      <c r="N1705">
        <v>0</v>
      </c>
      <c r="O1705">
        <v>0</v>
      </c>
      <c r="P1705" t="s">
        <v>47</v>
      </c>
      <c r="Q1705" t="s">
        <v>76</v>
      </c>
      <c r="R1705" t="s">
        <v>42</v>
      </c>
      <c r="S1705">
        <v>32</v>
      </c>
      <c r="T1705" t="s">
        <v>34</v>
      </c>
      <c r="U1705" t="s">
        <v>55</v>
      </c>
      <c r="V1705" t="s">
        <v>35</v>
      </c>
      <c r="W1705" t="s">
        <v>45</v>
      </c>
      <c r="X1705">
        <v>0</v>
      </c>
      <c r="Y1705">
        <v>0</v>
      </c>
      <c r="Z1705">
        <v>0</v>
      </c>
      <c r="AA1705">
        <v>0</v>
      </c>
      <c r="AB1705">
        <v>0</v>
      </c>
      <c r="AC1705" s="3">
        <v>45376</v>
      </c>
      <c r="AD1705" s="2" t="str">
        <f t="shared" si="53"/>
        <v>Contacted</v>
      </c>
      <c r="AE1705">
        <v>0</v>
      </c>
      <c r="AF1705" t="s">
        <v>52</v>
      </c>
      <c r="AG1705" t="b">
        <v>0</v>
      </c>
      <c r="AH1705" t="b">
        <v>0</v>
      </c>
      <c r="AI1705" t="str">
        <f ca="1">IF(OR(Table1[[#This Row],[is_active]]="FALSE",Table1[[#This Row],[Days_Since_Last_Purchase]]&gt;90),"Churned","Active")</f>
        <v>Churned</v>
      </c>
    </row>
    <row r="1706" spans="1:35" x14ac:dyDescent="0.25">
      <c r="A1706" t="s">
        <v>1768</v>
      </c>
      <c r="B1706" s="1">
        <v>43843</v>
      </c>
      <c r="C1706" t="str">
        <f>TEXT(Table1[[#This Row],[signup_date]],"yyyy")</f>
        <v>2020</v>
      </c>
      <c r="D1706" t="str">
        <f>TEXT(Table1[[#This Row],[signup_date]],"mmm")</f>
        <v>Jan</v>
      </c>
      <c r="E1706" s="3">
        <v>44221</v>
      </c>
      <c r="F1706" s="3">
        <v>45935</v>
      </c>
      <c r="G1706" s="3" t="str">
        <f>TEXT(Table1[[#This Row],[last_purchase_date]],"yyyy")</f>
        <v>2025</v>
      </c>
      <c r="H1706" s="2">
        <f ca="1">IFERROR(TODAY()-Table1[[#This Row],[signup_date]]," - ")</f>
        <v>2137</v>
      </c>
      <c r="I1706" s="2">
        <f ca="1">IFERROR(TODAY()-Table1[[#This Row],[last_purchase_date]]," - ")</f>
        <v>45</v>
      </c>
      <c r="J1706" s="2">
        <f ca="1">IFERROR(1/Table1[[#This Row],[Days_Since_Last_Purchase]],0)</f>
        <v>2.2222222222222223E-2</v>
      </c>
      <c r="K1706" s="3" t="str">
        <f t="shared" si="52"/>
        <v>Has Purchased</v>
      </c>
      <c r="L1706">
        <v>4</v>
      </c>
      <c r="M1706">
        <v>69.14</v>
      </c>
      <c r="N1706">
        <v>17.29</v>
      </c>
      <c r="O1706">
        <v>6.17</v>
      </c>
      <c r="P1706" t="s">
        <v>65</v>
      </c>
      <c r="Q1706" t="s">
        <v>32</v>
      </c>
      <c r="R1706" t="s">
        <v>48</v>
      </c>
      <c r="S1706">
        <v>31</v>
      </c>
      <c r="T1706" t="s">
        <v>34</v>
      </c>
      <c r="U1706" t="s">
        <v>66</v>
      </c>
      <c r="V1706" t="s">
        <v>67</v>
      </c>
      <c r="W1706" t="s">
        <v>96</v>
      </c>
      <c r="X1706">
        <v>0</v>
      </c>
      <c r="Y1706">
        <v>0</v>
      </c>
      <c r="Z1706">
        <v>0</v>
      </c>
      <c r="AA1706">
        <v>0</v>
      </c>
      <c r="AB1706">
        <v>0</v>
      </c>
      <c r="AC1706" s="3">
        <v>44509</v>
      </c>
      <c r="AD1706" s="2" t="str">
        <f t="shared" si="53"/>
        <v>Contacted</v>
      </c>
      <c r="AE1706">
        <v>0</v>
      </c>
      <c r="AF1706" t="s">
        <v>73</v>
      </c>
      <c r="AG1706" t="b">
        <v>1</v>
      </c>
      <c r="AH1706" t="b">
        <v>1</v>
      </c>
      <c r="AI1706" t="str">
        <f ca="1">IF(OR(Table1[[#This Row],[is_active]]="FALSE",Table1[[#This Row],[Days_Since_Last_Purchase]]&gt;90),"Churned","Active")</f>
        <v>Active</v>
      </c>
    </row>
    <row r="1707" spans="1:35" x14ac:dyDescent="0.25">
      <c r="A1707" t="s">
        <v>1769</v>
      </c>
      <c r="B1707" s="1">
        <v>44904</v>
      </c>
      <c r="C1707" t="str">
        <f>TEXT(Table1[[#This Row],[signup_date]],"yyyy")</f>
        <v>2022</v>
      </c>
      <c r="D1707" t="str">
        <f>TEXT(Table1[[#This Row],[signup_date]],"mmm")</f>
        <v>Dec</v>
      </c>
      <c r="E1707" s="3">
        <v>45745</v>
      </c>
      <c r="F1707" s="3">
        <v>45849</v>
      </c>
      <c r="G1707" s="3" t="str">
        <f>TEXT(Table1[[#This Row],[last_purchase_date]],"yyyy")</f>
        <v>2025</v>
      </c>
      <c r="H1707" s="2">
        <f ca="1">IFERROR(TODAY()-Table1[[#This Row],[signup_date]]," - ")</f>
        <v>1076</v>
      </c>
      <c r="I1707" s="2">
        <f ca="1">IFERROR(TODAY()-Table1[[#This Row],[last_purchase_date]]," - ")</f>
        <v>131</v>
      </c>
      <c r="J1707" s="2">
        <f ca="1">IFERROR(1/Table1[[#This Row],[Days_Since_Last_Purchase]],0)</f>
        <v>7.6335877862595417E-3</v>
      </c>
      <c r="K1707" s="3" t="str">
        <f t="shared" si="52"/>
        <v>Has Purchased</v>
      </c>
      <c r="L1707">
        <v>4</v>
      </c>
      <c r="M1707">
        <v>129.12</v>
      </c>
      <c r="N1707">
        <v>32.28</v>
      </c>
      <c r="O1707">
        <v>65.010000000000005</v>
      </c>
      <c r="P1707" t="s">
        <v>87</v>
      </c>
      <c r="Q1707" t="s">
        <v>54</v>
      </c>
      <c r="R1707" t="s">
        <v>42</v>
      </c>
      <c r="S1707">
        <v>28</v>
      </c>
      <c r="T1707" t="s">
        <v>70</v>
      </c>
      <c r="U1707" t="s">
        <v>55</v>
      </c>
      <c r="V1707" t="s">
        <v>35</v>
      </c>
      <c r="W1707" t="s">
        <v>51</v>
      </c>
      <c r="X1707">
        <v>0</v>
      </c>
      <c r="Y1707">
        <v>0</v>
      </c>
      <c r="Z1707">
        <v>0</v>
      </c>
      <c r="AA1707">
        <v>0</v>
      </c>
      <c r="AB1707">
        <v>1</v>
      </c>
      <c r="AC1707" s="3">
        <v>45895</v>
      </c>
      <c r="AD1707" s="2" t="str">
        <f t="shared" si="53"/>
        <v>Contacted</v>
      </c>
      <c r="AE1707">
        <v>0</v>
      </c>
      <c r="AF1707" t="s">
        <v>52</v>
      </c>
      <c r="AG1707" t="b">
        <v>1</v>
      </c>
      <c r="AH1707" t="b">
        <v>0</v>
      </c>
      <c r="AI1707" t="str">
        <f ca="1">IF(OR(Table1[[#This Row],[is_active]]="FALSE",Table1[[#This Row],[Days_Since_Last_Purchase]]&gt;90),"Churned","Active")</f>
        <v>Churned</v>
      </c>
    </row>
    <row r="1708" spans="1:35" x14ac:dyDescent="0.25">
      <c r="A1708" t="s">
        <v>1770</v>
      </c>
      <c r="B1708" s="1">
        <v>44719</v>
      </c>
      <c r="C1708" t="str">
        <f>TEXT(Table1[[#This Row],[signup_date]],"yyyy")</f>
        <v>2022</v>
      </c>
      <c r="D1708" t="str">
        <f>TEXT(Table1[[#This Row],[signup_date]],"mmm")</f>
        <v>Jun</v>
      </c>
      <c r="E1708" s="3">
        <v>45898</v>
      </c>
      <c r="F1708" s="3">
        <v>45899</v>
      </c>
      <c r="G1708" s="3" t="str">
        <f>TEXT(Table1[[#This Row],[last_purchase_date]],"yyyy")</f>
        <v>2025</v>
      </c>
      <c r="H1708" s="2">
        <f ca="1">IFERROR(TODAY()-Table1[[#This Row],[signup_date]]," - ")</f>
        <v>1261</v>
      </c>
      <c r="I1708" s="2">
        <f ca="1">IFERROR(TODAY()-Table1[[#This Row],[last_purchase_date]]," - ")</f>
        <v>81</v>
      </c>
      <c r="J1708" s="2">
        <f ca="1">IFERROR(1/Table1[[#This Row],[Days_Since_Last_Purchase]],0)</f>
        <v>1.2345679012345678E-2</v>
      </c>
      <c r="K1708" s="3" t="str">
        <f t="shared" si="52"/>
        <v>Has Purchased</v>
      </c>
      <c r="L1708">
        <v>1</v>
      </c>
      <c r="M1708">
        <v>75.69</v>
      </c>
      <c r="N1708">
        <v>75.69</v>
      </c>
      <c r="O1708">
        <v>106.71</v>
      </c>
      <c r="P1708" t="s">
        <v>65</v>
      </c>
      <c r="Q1708" t="s">
        <v>60</v>
      </c>
      <c r="R1708" t="s">
        <v>48</v>
      </c>
      <c r="S1708">
        <v>33</v>
      </c>
      <c r="T1708" t="s">
        <v>34</v>
      </c>
      <c r="U1708" t="s">
        <v>50</v>
      </c>
      <c r="V1708" t="s">
        <v>44</v>
      </c>
      <c r="W1708" t="s">
        <v>57</v>
      </c>
      <c r="X1708">
        <v>1</v>
      </c>
      <c r="Y1708">
        <v>0</v>
      </c>
      <c r="Z1708">
        <v>0</v>
      </c>
      <c r="AA1708">
        <v>0</v>
      </c>
      <c r="AB1708">
        <v>1</v>
      </c>
      <c r="AC1708" s="3">
        <v>45497</v>
      </c>
      <c r="AD1708" s="2" t="str">
        <f t="shared" si="53"/>
        <v>Contacted</v>
      </c>
      <c r="AE1708">
        <v>10</v>
      </c>
      <c r="AF1708" t="s">
        <v>52</v>
      </c>
      <c r="AG1708" t="b">
        <v>1</v>
      </c>
      <c r="AH1708" t="b">
        <v>0</v>
      </c>
      <c r="AI1708" t="str">
        <f ca="1">IF(OR(Table1[[#This Row],[is_active]]="FALSE",Table1[[#This Row],[Days_Since_Last_Purchase]]&gt;90),"Churned","Active")</f>
        <v>Active</v>
      </c>
    </row>
    <row r="1709" spans="1:35" x14ac:dyDescent="0.25">
      <c r="A1709" t="s">
        <v>1771</v>
      </c>
      <c r="B1709" s="1">
        <v>45441</v>
      </c>
      <c r="C1709" t="str">
        <f>TEXT(Table1[[#This Row],[signup_date]],"yyyy")</f>
        <v>2024</v>
      </c>
      <c r="D1709" t="str">
        <f>TEXT(Table1[[#This Row],[signup_date]],"mmm")</f>
        <v>May</v>
      </c>
      <c r="E1709" s="3">
        <v>45698</v>
      </c>
      <c r="F1709" s="3">
        <v>45751</v>
      </c>
      <c r="G1709" s="3" t="str">
        <f>TEXT(Table1[[#This Row],[last_purchase_date]],"yyyy")</f>
        <v>2025</v>
      </c>
      <c r="H1709" s="2">
        <f ca="1">IFERROR(TODAY()-Table1[[#This Row],[signup_date]]," - ")</f>
        <v>539</v>
      </c>
      <c r="I1709" s="2">
        <f ca="1">IFERROR(TODAY()-Table1[[#This Row],[last_purchase_date]]," - ")</f>
        <v>229</v>
      </c>
      <c r="J1709" s="2">
        <f ca="1">IFERROR(1/Table1[[#This Row],[Days_Since_Last_Purchase]],0)</f>
        <v>4.3668122270742356E-3</v>
      </c>
      <c r="K1709" s="3" t="str">
        <f t="shared" si="52"/>
        <v>Has Purchased</v>
      </c>
      <c r="L1709">
        <v>2</v>
      </c>
      <c r="M1709">
        <v>51</v>
      </c>
      <c r="N1709">
        <v>25.5</v>
      </c>
      <c r="O1709">
        <v>29.91</v>
      </c>
      <c r="P1709" t="s">
        <v>59</v>
      </c>
      <c r="Q1709" t="s">
        <v>62</v>
      </c>
      <c r="R1709" t="s">
        <v>42</v>
      </c>
      <c r="S1709">
        <v>36</v>
      </c>
      <c r="T1709" t="s">
        <v>34</v>
      </c>
      <c r="U1709" t="s">
        <v>43</v>
      </c>
      <c r="V1709" t="s">
        <v>44</v>
      </c>
      <c r="W1709" t="s">
        <v>96</v>
      </c>
      <c r="X1709">
        <v>1</v>
      </c>
      <c r="Y1709">
        <v>0</v>
      </c>
      <c r="Z1709">
        <v>0</v>
      </c>
      <c r="AA1709">
        <v>0</v>
      </c>
      <c r="AB1709">
        <v>0</v>
      </c>
      <c r="AC1709" s="3">
        <v>45880</v>
      </c>
      <c r="AD1709" s="2" t="str">
        <f t="shared" si="53"/>
        <v>Contacted</v>
      </c>
      <c r="AE1709">
        <v>4</v>
      </c>
      <c r="AF1709" t="s">
        <v>52</v>
      </c>
      <c r="AG1709" t="b">
        <v>0</v>
      </c>
      <c r="AH1709" t="b">
        <v>1</v>
      </c>
      <c r="AI1709" t="str">
        <f ca="1">IF(OR(Table1[[#This Row],[is_active]]="FALSE",Table1[[#This Row],[Days_Since_Last_Purchase]]&gt;90),"Churned","Active")</f>
        <v>Churned</v>
      </c>
    </row>
    <row r="1710" spans="1:35" x14ac:dyDescent="0.25">
      <c r="A1710" t="s">
        <v>1772</v>
      </c>
      <c r="B1710" s="1">
        <v>44901</v>
      </c>
      <c r="C1710" t="str">
        <f>TEXT(Table1[[#This Row],[signup_date]],"yyyy")</f>
        <v>2022</v>
      </c>
      <c r="D1710" t="str">
        <f>TEXT(Table1[[#This Row],[signup_date]],"mmm")</f>
        <v>Dec</v>
      </c>
      <c r="E1710" s="3">
        <v>45193</v>
      </c>
      <c r="F1710" s="3">
        <v>45556</v>
      </c>
      <c r="G1710" s="3" t="str">
        <f>TEXT(Table1[[#This Row],[last_purchase_date]],"yyyy")</f>
        <v>2024</v>
      </c>
      <c r="H1710" s="2">
        <f ca="1">IFERROR(TODAY()-Table1[[#This Row],[signup_date]]," - ")</f>
        <v>1079</v>
      </c>
      <c r="I1710" s="2">
        <f ca="1">IFERROR(TODAY()-Table1[[#This Row],[last_purchase_date]]," - ")</f>
        <v>424</v>
      </c>
      <c r="J1710" s="2">
        <f ca="1">IFERROR(1/Table1[[#This Row],[Days_Since_Last_Purchase]],0)</f>
        <v>2.3584905660377358E-3</v>
      </c>
      <c r="K1710" s="3" t="str">
        <f t="shared" si="52"/>
        <v>Has Purchased</v>
      </c>
      <c r="L1710">
        <v>5</v>
      </c>
      <c r="M1710">
        <v>180.42</v>
      </c>
      <c r="N1710">
        <v>36.08</v>
      </c>
      <c r="O1710">
        <v>37.54</v>
      </c>
      <c r="P1710" t="s">
        <v>87</v>
      </c>
      <c r="Q1710" t="s">
        <v>60</v>
      </c>
      <c r="R1710" t="s">
        <v>42</v>
      </c>
      <c r="S1710">
        <v>37</v>
      </c>
      <c r="T1710" t="s">
        <v>34</v>
      </c>
      <c r="U1710" t="s">
        <v>66</v>
      </c>
      <c r="V1710" t="s">
        <v>56</v>
      </c>
      <c r="W1710" t="s">
        <v>45</v>
      </c>
      <c r="X1710">
        <v>0</v>
      </c>
      <c r="Y1710">
        <v>0</v>
      </c>
      <c r="Z1710">
        <v>0</v>
      </c>
      <c r="AA1710">
        <v>0</v>
      </c>
      <c r="AB1710">
        <v>2</v>
      </c>
      <c r="AC1710" s="2" t="s">
        <v>2542</v>
      </c>
      <c r="AD1710" s="2" t="str">
        <f t="shared" si="53"/>
        <v>Never Contacted</v>
      </c>
      <c r="AE1710">
        <v>0</v>
      </c>
      <c r="AF1710" t="s">
        <v>38</v>
      </c>
      <c r="AG1710" t="b">
        <v>0</v>
      </c>
      <c r="AH1710" t="b">
        <v>0</v>
      </c>
      <c r="AI1710" t="str">
        <f ca="1">IF(OR(Table1[[#This Row],[is_active]]="FALSE",Table1[[#This Row],[Days_Since_Last_Purchase]]&gt;90),"Churned","Active")</f>
        <v>Churned</v>
      </c>
    </row>
    <row r="1711" spans="1:35" x14ac:dyDescent="0.25">
      <c r="A1711" t="s">
        <v>1773</v>
      </c>
      <c r="B1711" s="1">
        <v>44736</v>
      </c>
      <c r="C1711" t="str">
        <f>TEXT(Table1[[#This Row],[signup_date]],"yyyy")</f>
        <v>2022</v>
      </c>
      <c r="D1711" t="str">
        <f>TEXT(Table1[[#This Row],[signup_date]],"mmm")</f>
        <v>Jun</v>
      </c>
      <c r="E1711" s="3">
        <v>45088</v>
      </c>
      <c r="F1711" s="3">
        <v>45396</v>
      </c>
      <c r="G1711" s="3" t="str">
        <f>TEXT(Table1[[#This Row],[last_purchase_date]],"yyyy")</f>
        <v>2024</v>
      </c>
      <c r="H1711" s="2">
        <f ca="1">IFERROR(TODAY()-Table1[[#This Row],[signup_date]]," - ")</f>
        <v>1244</v>
      </c>
      <c r="I1711" s="2">
        <f ca="1">IFERROR(TODAY()-Table1[[#This Row],[last_purchase_date]]," - ")</f>
        <v>584</v>
      </c>
      <c r="J1711" s="2">
        <f ca="1">IFERROR(1/Table1[[#This Row],[Days_Since_Last_Purchase]],0)</f>
        <v>1.7123287671232876E-3</v>
      </c>
      <c r="K1711" s="3" t="str">
        <f t="shared" si="52"/>
        <v>Has Purchased</v>
      </c>
      <c r="L1711">
        <v>2</v>
      </c>
      <c r="M1711">
        <v>56.97</v>
      </c>
      <c r="N1711">
        <v>28.49</v>
      </c>
      <c r="O1711">
        <v>4.17</v>
      </c>
      <c r="P1711" t="s">
        <v>47</v>
      </c>
      <c r="Q1711" t="s">
        <v>88</v>
      </c>
      <c r="R1711" t="s">
        <v>48</v>
      </c>
      <c r="S1711">
        <v>39</v>
      </c>
      <c r="T1711" t="s">
        <v>34</v>
      </c>
      <c r="U1711" t="s">
        <v>55</v>
      </c>
      <c r="V1711" t="s">
        <v>35</v>
      </c>
      <c r="W1711" t="s">
        <v>45</v>
      </c>
      <c r="X1711">
        <v>0</v>
      </c>
      <c r="Y1711">
        <v>0</v>
      </c>
      <c r="Z1711">
        <v>0</v>
      </c>
      <c r="AA1711">
        <v>1</v>
      </c>
      <c r="AB1711">
        <v>0</v>
      </c>
      <c r="AC1711" s="2" t="s">
        <v>2542</v>
      </c>
      <c r="AD1711" s="2" t="str">
        <f t="shared" si="53"/>
        <v>Never Contacted</v>
      </c>
      <c r="AE1711">
        <v>0</v>
      </c>
      <c r="AF1711" t="s">
        <v>38</v>
      </c>
      <c r="AG1711" t="b">
        <v>0</v>
      </c>
      <c r="AH1711" t="b">
        <v>0</v>
      </c>
      <c r="AI1711" t="str">
        <f ca="1">IF(OR(Table1[[#This Row],[is_active]]="FALSE",Table1[[#This Row],[Days_Since_Last_Purchase]]&gt;90),"Churned","Active")</f>
        <v>Churned</v>
      </c>
    </row>
    <row r="1712" spans="1:35" x14ac:dyDescent="0.25">
      <c r="A1712" t="s">
        <v>1774</v>
      </c>
      <c r="B1712" s="1">
        <v>45244</v>
      </c>
      <c r="C1712" t="str">
        <f>TEXT(Table1[[#This Row],[signup_date]],"yyyy")</f>
        <v>2023</v>
      </c>
      <c r="D1712" t="str">
        <f>TEXT(Table1[[#This Row],[signup_date]],"mmm")</f>
        <v>Nov</v>
      </c>
      <c r="E1712" s="3">
        <v>45291</v>
      </c>
      <c r="F1712" s="3">
        <v>45875</v>
      </c>
      <c r="G1712" s="3" t="str">
        <f>TEXT(Table1[[#This Row],[last_purchase_date]],"yyyy")</f>
        <v>2025</v>
      </c>
      <c r="H1712" s="2">
        <f ca="1">IFERROR(TODAY()-Table1[[#This Row],[signup_date]]," - ")</f>
        <v>736</v>
      </c>
      <c r="I1712" s="2">
        <f ca="1">IFERROR(TODAY()-Table1[[#This Row],[last_purchase_date]]," - ")</f>
        <v>105</v>
      </c>
      <c r="J1712" s="2">
        <f ca="1">IFERROR(1/Table1[[#This Row],[Days_Since_Last_Purchase]],0)</f>
        <v>9.5238095238095247E-3</v>
      </c>
      <c r="K1712" s="3" t="str">
        <f t="shared" si="52"/>
        <v>Has Purchased</v>
      </c>
      <c r="L1712">
        <v>2</v>
      </c>
      <c r="M1712">
        <v>139</v>
      </c>
      <c r="N1712">
        <v>69.5</v>
      </c>
      <c r="O1712">
        <v>145.76</v>
      </c>
      <c r="P1712" t="s">
        <v>87</v>
      </c>
      <c r="Q1712" t="s">
        <v>69</v>
      </c>
      <c r="R1712" t="s">
        <v>42</v>
      </c>
      <c r="S1712">
        <v>22</v>
      </c>
      <c r="T1712" t="s">
        <v>70</v>
      </c>
      <c r="U1712" t="s">
        <v>82</v>
      </c>
      <c r="V1712" t="s">
        <v>63</v>
      </c>
      <c r="W1712" t="s">
        <v>100</v>
      </c>
      <c r="X1712">
        <v>1</v>
      </c>
      <c r="Y1712">
        <v>0</v>
      </c>
      <c r="Z1712">
        <v>1</v>
      </c>
      <c r="AA1712">
        <v>0</v>
      </c>
      <c r="AB1712">
        <v>2</v>
      </c>
      <c r="AC1712" s="2" t="s">
        <v>2542</v>
      </c>
      <c r="AD1712" s="2" t="str">
        <f t="shared" si="53"/>
        <v>Never Contacted</v>
      </c>
      <c r="AE1712">
        <v>0</v>
      </c>
      <c r="AF1712" t="s">
        <v>52</v>
      </c>
      <c r="AG1712" t="b">
        <v>1</v>
      </c>
      <c r="AH1712" t="b">
        <v>1</v>
      </c>
      <c r="AI1712" t="str">
        <f ca="1">IF(OR(Table1[[#This Row],[is_active]]="FALSE",Table1[[#This Row],[Days_Since_Last_Purchase]]&gt;90),"Churned","Active")</f>
        <v>Churned</v>
      </c>
    </row>
    <row r="1713" spans="1:35" x14ac:dyDescent="0.25">
      <c r="A1713" t="s">
        <v>1309</v>
      </c>
      <c r="B1713" s="1">
        <v>44506</v>
      </c>
      <c r="C1713" t="str">
        <f>TEXT(Table1[[#This Row],[signup_date]],"yyyy")</f>
        <v>2021</v>
      </c>
      <c r="D1713" t="str">
        <f>TEXT(Table1[[#This Row],[signup_date]],"mmm")</f>
        <v>Nov</v>
      </c>
      <c r="E1713" s="3">
        <v>44760</v>
      </c>
      <c r="F1713" s="3">
        <v>44826</v>
      </c>
      <c r="G1713" s="3" t="str">
        <f>TEXT(Table1[[#This Row],[last_purchase_date]],"yyyy")</f>
        <v>2022</v>
      </c>
      <c r="H1713" s="2">
        <f ca="1">IFERROR(TODAY()-Table1[[#This Row],[signup_date]]," - ")</f>
        <v>1474</v>
      </c>
      <c r="I1713" s="2">
        <f ca="1">IFERROR(TODAY()-Table1[[#This Row],[last_purchase_date]]," - ")</f>
        <v>1154</v>
      </c>
      <c r="J1713" s="2">
        <f ca="1">IFERROR(1/Table1[[#This Row],[Days_Since_Last_Purchase]],0)</f>
        <v>8.6655112651646442E-4</v>
      </c>
      <c r="K1713" s="3" t="str">
        <f t="shared" si="52"/>
        <v>Has Purchased</v>
      </c>
      <c r="L1713">
        <v>3</v>
      </c>
      <c r="M1713">
        <v>400.69</v>
      </c>
      <c r="N1713">
        <v>133.56</v>
      </c>
      <c r="O1713">
        <v>80.8</v>
      </c>
      <c r="P1713" t="s">
        <v>65</v>
      </c>
      <c r="Q1713" t="s">
        <v>60</v>
      </c>
      <c r="R1713" t="s">
        <v>33</v>
      </c>
      <c r="S1713">
        <v>33</v>
      </c>
      <c r="T1713" t="s">
        <v>34</v>
      </c>
      <c r="U1713" t="s">
        <v>35</v>
      </c>
      <c r="V1713" t="s">
        <v>63</v>
      </c>
      <c r="W1713" t="s">
        <v>51</v>
      </c>
      <c r="X1713">
        <v>0</v>
      </c>
      <c r="Y1713">
        <v>0</v>
      </c>
      <c r="Z1713">
        <v>0</v>
      </c>
      <c r="AA1713">
        <v>1</v>
      </c>
      <c r="AB1713">
        <v>0</v>
      </c>
      <c r="AC1713" s="3">
        <v>45241</v>
      </c>
      <c r="AD1713" s="2" t="str">
        <f t="shared" si="53"/>
        <v>Contacted</v>
      </c>
      <c r="AE1713">
        <v>0</v>
      </c>
      <c r="AF1713" t="s">
        <v>38</v>
      </c>
      <c r="AG1713" t="b">
        <v>0</v>
      </c>
      <c r="AH1713" t="b">
        <v>1</v>
      </c>
      <c r="AI1713" t="str">
        <f ca="1">IF(OR(Table1[[#This Row],[is_active]]="FALSE",Table1[[#This Row],[Days_Since_Last_Purchase]]&gt;90),"Churned","Active")</f>
        <v>Churned</v>
      </c>
    </row>
    <row r="1714" spans="1:35" x14ac:dyDescent="0.25">
      <c r="A1714" t="s">
        <v>1775</v>
      </c>
      <c r="B1714" s="1">
        <v>45360</v>
      </c>
      <c r="C1714" t="str">
        <f>TEXT(Table1[[#This Row],[signup_date]],"yyyy")</f>
        <v>2024</v>
      </c>
      <c r="D1714" t="str">
        <f>TEXT(Table1[[#This Row],[signup_date]],"mmm")</f>
        <v>Mar</v>
      </c>
      <c r="E1714" s="3">
        <v>45424</v>
      </c>
      <c r="F1714" s="3">
        <v>45855</v>
      </c>
      <c r="G1714" s="3" t="str">
        <f>TEXT(Table1[[#This Row],[last_purchase_date]],"yyyy")</f>
        <v>2025</v>
      </c>
      <c r="H1714" s="2">
        <f ca="1">IFERROR(TODAY()-Table1[[#This Row],[signup_date]]," - ")</f>
        <v>620</v>
      </c>
      <c r="I1714" s="2">
        <f ca="1">IFERROR(TODAY()-Table1[[#This Row],[last_purchase_date]]," - ")</f>
        <v>125</v>
      </c>
      <c r="J1714" s="2">
        <f ca="1">IFERROR(1/Table1[[#This Row],[Days_Since_Last_Purchase]],0)</f>
        <v>8.0000000000000002E-3</v>
      </c>
      <c r="K1714" s="3" t="str">
        <f t="shared" si="52"/>
        <v>Has Purchased</v>
      </c>
      <c r="L1714">
        <v>5</v>
      </c>
      <c r="M1714">
        <v>229.81</v>
      </c>
      <c r="N1714">
        <v>45.96</v>
      </c>
      <c r="O1714">
        <v>24.88</v>
      </c>
      <c r="P1714" t="s">
        <v>40</v>
      </c>
      <c r="Q1714" t="s">
        <v>69</v>
      </c>
      <c r="R1714" t="s">
        <v>48</v>
      </c>
      <c r="S1714">
        <v>26</v>
      </c>
      <c r="T1714" t="s">
        <v>70</v>
      </c>
      <c r="U1714" t="s">
        <v>82</v>
      </c>
      <c r="V1714" t="s">
        <v>44</v>
      </c>
      <c r="W1714" t="s">
        <v>72</v>
      </c>
      <c r="X1714">
        <v>0</v>
      </c>
      <c r="Y1714">
        <v>0</v>
      </c>
      <c r="Z1714">
        <v>1</v>
      </c>
      <c r="AA1714">
        <v>0</v>
      </c>
      <c r="AB1714">
        <v>3</v>
      </c>
      <c r="AC1714" s="3">
        <v>45383</v>
      </c>
      <c r="AD1714" s="2" t="str">
        <f t="shared" si="53"/>
        <v>Contacted</v>
      </c>
      <c r="AE1714">
        <v>8</v>
      </c>
      <c r="AF1714" t="s">
        <v>38</v>
      </c>
      <c r="AG1714" t="b">
        <v>1</v>
      </c>
      <c r="AH1714" t="b">
        <v>1</v>
      </c>
      <c r="AI1714" t="str">
        <f ca="1">IF(OR(Table1[[#This Row],[is_active]]="FALSE",Table1[[#This Row],[Days_Since_Last_Purchase]]&gt;90),"Churned","Active")</f>
        <v>Churned</v>
      </c>
    </row>
    <row r="1715" spans="1:35" x14ac:dyDescent="0.25">
      <c r="A1715" t="s">
        <v>1776</v>
      </c>
      <c r="B1715" s="1">
        <v>44141</v>
      </c>
      <c r="C1715" t="str">
        <f>TEXT(Table1[[#This Row],[signup_date]],"yyyy")</f>
        <v>2020</v>
      </c>
      <c r="D1715" t="str">
        <f>TEXT(Table1[[#This Row],[signup_date]],"mmm")</f>
        <v>Nov</v>
      </c>
      <c r="E1715" s="3">
        <v>44980</v>
      </c>
      <c r="F1715" s="3">
        <v>45099</v>
      </c>
      <c r="G1715" s="3" t="str">
        <f>TEXT(Table1[[#This Row],[last_purchase_date]],"yyyy")</f>
        <v>2023</v>
      </c>
      <c r="H1715" s="2">
        <f ca="1">IFERROR(TODAY()-Table1[[#This Row],[signup_date]]," - ")</f>
        <v>1839</v>
      </c>
      <c r="I1715" s="2">
        <f ca="1">IFERROR(TODAY()-Table1[[#This Row],[last_purchase_date]]," - ")</f>
        <v>881</v>
      </c>
      <c r="J1715" s="2">
        <f ca="1">IFERROR(1/Table1[[#This Row],[Days_Since_Last_Purchase]],0)</f>
        <v>1.1350737797956867E-3</v>
      </c>
      <c r="K1715" s="3" t="str">
        <f t="shared" si="52"/>
        <v>Has Purchased</v>
      </c>
      <c r="L1715">
        <v>4</v>
      </c>
      <c r="M1715">
        <v>136.79</v>
      </c>
      <c r="N1715">
        <v>34.200000000000003</v>
      </c>
      <c r="O1715">
        <v>29.74</v>
      </c>
      <c r="P1715" t="s">
        <v>65</v>
      </c>
      <c r="Q1715" t="s">
        <v>95</v>
      </c>
      <c r="R1715" t="s">
        <v>48</v>
      </c>
      <c r="S1715">
        <v>30</v>
      </c>
      <c r="T1715" t="s">
        <v>70</v>
      </c>
      <c r="U1715" t="s">
        <v>82</v>
      </c>
      <c r="V1715" t="s">
        <v>63</v>
      </c>
      <c r="W1715" t="s">
        <v>57</v>
      </c>
      <c r="X1715">
        <v>0</v>
      </c>
      <c r="Y1715">
        <v>0</v>
      </c>
      <c r="Z1715">
        <v>0</v>
      </c>
      <c r="AA1715">
        <v>1</v>
      </c>
      <c r="AB1715">
        <v>2</v>
      </c>
      <c r="AC1715" s="3">
        <v>44505</v>
      </c>
      <c r="AD1715" s="2" t="str">
        <f t="shared" si="53"/>
        <v>Contacted</v>
      </c>
      <c r="AE1715">
        <v>0</v>
      </c>
      <c r="AF1715" t="s">
        <v>73</v>
      </c>
      <c r="AG1715" t="b">
        <v>0</v>
      </c>
      <c r="AH1715" t="b">
        <v>0</v>
      </c>
      <c r="AI1715" t="str">
        <f ca="1">IF(OR(Table1[[#This Row],[is_active]]="FALSE",Table1[[#This Row],[Days_Since_Last_Purchase]]&gt;90),"Churned","Active")</f>
        <v>Churned</v>
      </c>
    </row>
    <row r="1716" spans="1:35" x14ac:dyDescent="0.25">
      <c r="A1716" t="s">
        <v>1777</v>
      </c>
      <c r="B1716" s="1">
        <v>44855</v>
      </c>
      <c r="C1716" t="str">
        <f>TEXT(Table1[[#This Row],[signup_date]],"yyyy")</f>
        <v>2022</v>
      </c>
      <c r="D1716" t="str">
        <f>TEXT(Table1[[#This Row],[signup_date]],"mmm")</f>
        <v>Oct</v>
      </c>
      <c r="E1716" s="3">
        <v>45723</v>
      </c>
      <c r="F1716" s="3">
        <v>45881</v>
      </c>
      <c r="G1716" s="3" t="str">
        <f>TEXT(Table1[[#This Row],[last_purchase_date]],"yyyy")</f>
        <v>2025</v>
      </c>
      <c r="H1716" s="2">
        <f ca="1">IFERROR(TODAY()-Table1[[#This Row],[signup_date]]," - ")</f>
        <v>1125</v>
      </c>
      <c r="I1716" s="2">
        <f ca="1">IFERROR(TODAY()-Table1[[#This Row],[last_purchase_date]]," - ")</f>
        <v>99</v>
      </c>
      <c r="J1716" s="2">
        <f ca="1">IFERROR(1/Table1[[#This Row],[Days_Since_Last_Purchase]],0)</f>
        <v>1.0101010101010102E-2</v>
      </c>
      <c r="K1716" s="3" t="str">
        <f t="shared" si="52"/>
        <v>Has Purchased</v>
      </c>
      <c r="L1716">
        <v>2</v>
      </c>
      <c r="M1716">
        <v>132.38</v>
      </c>
      <c r="N1716">
        <v>66.19</v>
      </c>
      <c r="O1716">
        <v>0.5</v>
      </c>
      <c r="P1716" t="s">
        <v>47</v>
      </c>
      <c r="Q1716" t="s">
        <v>60</v>
      </c>
      <c r="R1716" t="s">
        <v>33</v>
      </c>
      <c r="S1716">
        <v>32</v>
      </c>
      <c r="T1716" t="s">
        <v>34</v>
      </c>
      <c r="U1716" t="s">
        <v>55</v>
      </c>
      <c r="V1716" t="s">
        <v>35</v>
      </c>
      <c r="W1716" t="s">
        <v>72</v>
      </c>
      <c r="X1716">
        <v>0</v>
      </c>
      <c r="Y1716">
        <v>0</v>
      </c>
      <c r="Z1716">
        <v>1</v>
      </c>
      <c r="AA1716">
        <v>0</v>
      </c>
      <c r="AB1716">
        <v>1</v>
      </c>
      <c r="AC1716" s="3">
        <v>45143</v>
      </c>
      <c r="AD1716" s="2" t="str">
        <f t="shared" si="53"/>
        <v>Contacted</v>
      </c>
      <c r="AE1716">
        <v>0</v>
      </c>
      <c r="AF1716" t="s">
        <v>38</v>
      </c>
      <c r="AG1716" t="b">
        <v>1</v>
      </c>
      <c r="AH1716" t="b">
        <v>0</v>
      </c>
      <c r="AI1716" t="str">
        <f ca="1">IF(OR(Table1[[#This Row],[is_active]]="FALSE",Table1[[#This Row],[Days_Since_Last_Purchase]]&gt;90),"Churned","Active")</f>
        <v>Churned</v>
      </c>
    </row>
    <row r="1717" spans="1:35" x14ac:dyDescent="0.25">
      <c r="A1717" t="s">
        <v>1778</v>
      </c>
      <c r="B1717" s="1">
        <v>45116</v>
      </c>
      <c r="C1717" t="str">
        <f>TEXT(Table1[[#This Row],[signup_date]],"yyyy")</f>
        <v>2023</v>
      </c>
      <c r="D1717" t="str">
        <f>TEXT(Table1[[#This Row],[signup_date]],"mmm")</f>
        <v>Jul</v>
      </c>
      <c r="E1717" s="3">
        <v>45513</v>
      </c>
      <c r="F1717" s="3">
        <v>45727</v>
      </c>
      <c r="G1717" s="3" t="str">
        <f>TEXT(Table1[[#This Row],[last_purchase_date]],"yyyy")</f>
        <v>2025</v>
      </c>
      <c r="H1717" s="2">
        <f ca="1">IFERROR(TODAY()-Table1[[#This Row],[signup_date]]," - ")</f>
        <v>864</v>
      </c>
      <c r="I1717" s="2">
        <f ca="1">IFERROR(TODAY()-Table1[[#This Row],[last_purchase_date]]," - ")</f>
        <v>253</v>
      </c>
      <c r="J1717" s="2">
        <f ca="1">IFERROR(1/Table1[[#This Row],[Days_Since_Last_Purchase]],0)</f>
        <v>3.952569169960474E-3</v>
      </c>
      <c r="K1717" s="3" t="str">
        <f t="shared" si="52"/>
        <v>Has Purchased</v>
      </c>
      <c r="L1717">
        <v>2</v>
      </c>
      <c r="M1717">
        <v>139.28</v>
      </c>
      <c r="N1717">
        <v>69.64</v>
      </c>
      <c r="O1717">
        <v>110.65</v>
      </c>
      <c r="P1717" t="s">
        <v>31</v>
      </c>
      <c r="Q1717" t="s">
        <v>69</v>
      </c>
      <c r="R1717" t="s">
        <v>33</v>
      </c>
      <c r="S1717">
        <v>42</v>
      </c>
      <c r="T1717" t="s">
        <v>34</v>
      </c>
      <c r="U1717" t="s">
        <v>35</v>
      </c>
      <c r="V1717" t="s">
        <v>35</v>
      </c>
      <c r="W1717" t="s">
        <v>96</v>
      </c>
      <c r="X1717">
        <v>0</v>
      </c>
      <c r="Y1717">
        <v>0</v>
      </c>
      <c r="Z1717">
        <v>0</v>
      </c>
      <c r="AA1717">
        <v>0</v>
      </c>
      <c r="AB1717">
        <v>0</v>
      </c>
      <c r="AC1717" s="2" t="s">
        <v>2542</v>
      </c>
      <c r="AD1717" s="2" t="str">
        <f t="shared" si="53"/>
        <v>Never Contacted</v>
      </c>
      <c r="AE1717">
        <v>9</v>
      </c>
      <c r="AF1717" t="s">
        <v>38</v>
      </c>
      <c r="AG1717" t="b">
        <v>1</v>
      </c>
      <c r="AH1717" t="b">
        <v>1</v>
      </c>
      <c r="AI1717" t="str">
        <f ca="1">IF(OR(Table1[[#This Row],[is_active]]="FALSE",Table1[[#This Row],[Days_Since_Last_Purchase]]&gt;90),"Churned","Active")</f>
        <v>Churned</v>
      </c>
    </row>
    <row r="1718" spans="1:35" x14ac:dyDescent="0.25">
      <c r="A1718" t="s">
        <v>1779</v>
      </c>
      <c r="B1718" s="1">
        <v>45308</v>
      </c>
      <c r="C1718" t="str">
        <f>TEXT(Table1[[#This Row],[signup_date]],"yyyy")</f>
        <v>2024</v>
      </c>
      <c r="D1718" t="str">
        <f>TEXT(Table1[[#This Row],[signup_date]],"mmm")</f>
        <v>Jan</v>
      </c>
      <c r="E1718" s="3">
        <v>45903</v>
      </c>
      <c r="F1718" s="3">
        <v>45930</v>
      </c>
      <c r="G1718" s="3" t="str">
        <f>TEXT(Table1[[#This Row],[last_purchase_date]],"yyyy")</f>
        <v>2025</v>
      </c>
      <c r="H1718" s="2">
        <f ca="1">IFERROR(TODAY()-Table1[[#This Row],[signup_date]]," - ")</f>
        <v>672</v>
      </c>
      <c r="I1718" s="2">
        <f ca="1">IFERROR(TODAY()-Table1[[#This Row],[last_purchase_date]]," - ")</f>
        <v>50</v>
      </c>
      <c r="J1718" s="2">
        <f ca="1">IFERROR(1/Table1[[#This Row],[Days_Since_Last_Purchase]],0)</f>
        <v>0.02</v>
      </c>
      <c r="K1718" s="3" t="str">
        <f t="shared" si="52"/>
        <v>Has Purchased</v>
      </c>
      <c r="L1718">
        <v>5</v>
      </c>
      <c r="M1718">
        <v>251.1</v>
      </c>
      <c r="N1718">
        <v>50.22</v>
      </c>
      <c r="O1718">
        <v>107.89</v>
      </c>
      <c r="P1718" t="s">
        <v>59</v>
      </c>
      <c r="Q1718" t="s">
        <v>62</v>
      </c>
      <c r="R1718" t="s">
        <v>48</v>
      </c>
      <c r="S1718">
        <v>35</v>
      </c>
      <c r="T1718" t="s">
        <v>34</v>
      </c>
      <c r="U1718" t="s">
        <v>35</v>
      </c>
      <c r="V1718" t="s">
        <v>67</v>
      </c>
      <c r="W1718" t="s">
        <v>85</v>
      </c>
      <c r="X1718">
        <v>0</v>
      </c>
      <c r="Y1718">
        <v>0</v>
      </c>
      <c r="Z1718">
        <v>0</v>
      </c>
      <c r="AA1718">
        <v>0</v>
      </c>
      <c r="AB1718">
        <v>1</v>
      </c>
      <c r="AC1718" s="2" t="s">
        <v>2542</v>
      </c>
      <c r="AD1718" s="2" t="str">
        <f t="shared" si="53"/>
        <v>Never Contacted</v>
      </c>
      <c r="AE1718">
        <v>0</v>
      </c>
      <c r="AF1718" t="s">
        <v>38</v>
      </c>
      <c r="AG1718" t="b">
        <v>1</v>
      </c>
      <c r="AH1718" t="b">
        <v>1</v>
      </c>
      <c r="AI1718" t="str">
        <f ca="1">IF(OR(Table1[[#This Row],[is_active]]="FALSE",Table1[[#This Row],[Days_Since_Last_Purchase]]&gt;90),"Churned","Active")</f>
        <v>Active</v>
      </c>
    </row>
    <row r="1719" spans="1:35" x14ac:dyDescent="0.25">
      <c r="A1719" t="s">
        <v>1780</v>
      </c>
      <c r="B1719" s="1">
        <v>43837</v>
      </c>
      <c r="C1719" t="str">
        <f>TEXT(Table1[[#This Row],[signup_date]],"yyyy")</f>
        <v>2020</v>
      </c>
      <c r="D1719" t="str">
        <f>TEXT(Table1[[#This Row],[signup_date]],"mmm")</f>
        <v>Jan</v>
      </c>
      <c r="E1719" s="3">
        <v>45794</v>
      </c>
      <c r="F1719" s="3">
        <v>45794</v>
      </c>
      <c r="G1719" s="3" t="str">
        <f>TEXT(Table1[[#This Row],[last_purchase_date]],"yyyy")</f>
        <v>2025</v>
      </c>
      <c r="H1719" s="2">
        <f ca="1">IFERROR(TODAY()-Table1[[#This Row],[signup_date]]," - ")</f>
        <v>2143</v>
      </c>
      <c r="I1719" s="2">
        <f ca="1">IFERROR(TODAY()-Table1[[#This Row],[last_purchase_date]]," - ")</f>
        <v>186</v>
      </c>
      <c r="J1719" s="2">
        <f ca="1">IFERROR(1/Table1[[#This Row],[Days_Since_Last_Purchase]],0)</f>
        <v>5.3763440860215058E-3</v>
      </c>
      <c r="K1719" s="3" t="str">
        <f t="shared" si="52"/>
        <v>Has Purchased</v>
      </c>
      <c r="L1719">
        <v>3</v>
      </c>
      <c r="M1719">
        <v>303.54000000000002</v>
      </c>
      <c r="N1719">
        <v>101.18</v>
      </c>
      <c r="O1719">
        <v>64.67</v>
      </c>
      <c r="P1719" t="s">
        <v>47</v>
      </c>
      <c r="Q1719" t="s">
        <v>54</v>
      </c>
      <c r="R1719" t="s">
        <v>48</v>
      </c>
      <c r="S1719">
        <v>21</v>
      </c>
      <c r="T1719" t="s">
        <v>70</v>
      </c>
      <c r="U1719" t="s">
        <v>35</v>
      </c>
      <c r="V1719" t="s">
        <v>35</v>
      </c>
      <c r="W1719" t="s">
        <v>72</v>
      </c>
      <c r="X1719">
        <v>0</v>
      </c>
      <c r="Y1719">
        <v>2</v>
      </c>
      <c r="Z1719">
        <v>0</v>
      </c>
      <c r="AA1719">
        <v>0</v>
      </c>
      <c r="AB1719">
        <v>0</v>
      </c>
      <c r="AC1719" s="3">
        <v>44417</v>
      </c>
      <c r="AD1719" s="2" t="str">
        <f t="shared" si="53"/>
        <v>Contacted</v>
      </c>
      <c r="AE1719">
        <v>8</v>
      </c>
      <c r="AF1719" t="s">
        <v>52</v>
      </c>
      <c r="AG1719" t="b">
        <v>1</v>
      </c>
      <c r="AH1719" t="b">
        <v>0</v>
      </c>
      <c r="AI1719" t="str">
        <f ca="1">IF(OR(Table1[[#This Row],[is_active]]="FALSE",Table1[[#This Row],[Days_Since_Last_Purchase]]&gt;90),"Churned","Active")</f>
        <v>Churned</v>
      </c>
    </row>
    <row r="1720" spans="1:35" x14ac:dyDescent="0.25">
      <c r="A1720" t="s">
        <v>261</v>
      </c>
      <c r="B1720" s="1">
        <v>44782</v>
      </c>
      <c r="C1720" t="str">
        <f>TEXT(Table1[[#This Row],[signup_date]],"yyyy")</f>
        <v>2022</v>
      </c>
      <c r="D1720" t="str">
        <f>TEXT(Table1[[#This Row],[signup_date]],"mmm")</f>
        <v>Aug</v>
      </c>
      <c r="E1720" s="3">
        <v>44963</v>
      </c>
      <c r="F1720" s="3" t="s">
        <v>2542</v>
      </c>
      <c r="G1720" s="3" t="str">
        <f>TEXT(Table1[[#This Row],[last_purchase_date]],"yyyy")</f>
        <v>-</v>
      </c>
      <c r="H1720" s="2">
        <f ca="1">IFERROR(TODAY()-Table1[[#This Row],[signup_date]]," - ")</f>
        <v>1198</v>
      </c>
      <c r="I1720" s="2" t="str">
        <f ca="1">IFERROR(TODAY()-Table1[[#This Row],[last_purchase_date]]," - ")</f>
        <v xml:space="preserve"> - </v>
      </c>
      <c r="J1720" s="2">
        <f ca="1">IFERROR(1/Table1[[#This Row],[Days_Since_Last_Purchase]],0)</f>
        <v>0</v>
      </c>
      <c r="K1720" s="3" t="str">
        <f t="shared" si="52"/>
        <v>Has Purchased</v>
      </c>
      <c r="L1720">
        <v>0</v>
      </c>
      <c r="M1720">
        <v>0</v>
      </c>
      <c r="N1720">
        <v>0</v>
      </c>
      <c r="O1720">
        <v>0</v>
      </c>
      <c r="P1720" t="s">
        <v>47</v>
      </c>
      <c r="Q1720" t="s">
        <v>95</v>
      </c>
      <c r="R1720" t="s">
        <v>33</v>
      </c>
      <c r="S1720">
        <v>23</v>
      </c>
      <c r="T1720" t="s">
        <v>70</v>
      </c>
      <c r="U1720" t="s">
        <v>50</v>
      </c>
      <c r="V1720" t="s">
        <v>63</v>
      </c>
      <c r="W1720" t="s">
        <v>100</v>
      </c>
      <c r="X1720">
        <v>0</v>
      </c>
      <c r="Y1720">
        <v>0</v>
      </c>
      <c r="Z1720">
        <v>0</v>
      </c>
      <c r="AA1720">
        <v>0</v>
      </c>
      <c r="AB1720">
        <v>0</v>
      </c>
      <c r="AC1720" s="2" t="s">
        <v>2542</v>
      </c>
      <c r="AD1720" s="2" t="str">
        <f t="shared" si="53"/>
        <v>Never Contacted</v>
      </c>
      <c r="AE1720">
        <v>0</v>
      </c>
      <c r="AF1720" t="s">
        <v>52</v>
      </c>
      <c r="AG1720" t="b">
        <v>1</v>
      </c>
      <c r="AH1720" t="b">
        <v>0</v>
      </c>
      <c r="AI1720" t="str">
        <f ca="1">IF(OR(Table1[[#This Row],[is_active]]="FALSE",Table1[[#This Row],[Days_Since_Last_Purchase]]&gt;90),"Churned","Active")</f>
        <v>Churned</v>
      </c>
    </row>
    <row r="1721" spans="1:35" x14ac:dyDescent="0.25">
      <c r="A1721" t="s">
        <v>1781</v>
      </c>
      <c r="B1721" s="1">
        <v>45051</v>
      </c>
      <c r="C1721" t="str">
        <f>TEXT(Table1[[#This Row],[signup_date]],"yyyy")</f>
        <v>2023</v>
      </c>
      <c r="D1721" t="str">
        <f>TEXT(Table1[[#This Row],[signup_date]],"mmm")</f>
        <v>May</v>
      </c>
      <c r="E1721" s="3">
        <v>45355</v>
      </c>
      <c r="F1721" s="3">
        <v>45640</v>
      </c>
      <c r="G1721" s="3" t="str">
        <f>TEXT(Table1[[#This Row],[last_purchase_date]],"yyyy")</f>
        <v>2024</v>
      </c>
      <c r="H1721" s="2">
        <f ca="1">IFERROR(TODAY()-Table1[[#This Row],[signup_date]]," - ")</f>
        <v>929</v>
      </c>
      <c r="I1721" s="2">
        <f ca="1">IFERROR(TODAY()-Table1[[#This Row],[last_purchase_date]]," - ")</f>
        <v>340</v>
      </c>
      <c r="J1721" s="2">
        <f ca="1">IFERROR(1/Table1[[#This Row],[Days_Since_Last_Purchase]],0)</f>
        <v>2.9411764705882353E-3</v>
      </c>
      <c r="K1721" s="3" t="str">
        <f t="shared" si="52"/>
        <v>Has Purchased</v>
      </c>
      <c r="L1721">
        <v>7</v>
      </c>
      <c r="M1721">
        <v>277.16000000000003</v>
      </c>
      <c r="N1721">
        <v>39.590000000000003</v>
      </c>
      <c r="O1721">
        <v>49.43</v>
      </c>
      <c r="P1721" t="s">
        <v>40</v>
      </c>
      <c r="Q1721" t="s">
        <v>41</v>
      </c>
      <c r="R1721" t="s">
        <v>48</v>
      </c>
      <c r="S1721">
        <v>29</v>
      </c>
      <c r="T1721" t="s">
        <v>70</v>
      </c>
      <c r="U1721" t="s">
        <v>50</v>
      </c>
      <c r="V1721" t="s">
        <v>35</v>
      </c>
      <c r="W1721" t="s">
        <v>51</v>
      </c>
      <c r="X1721">
        <v>0</v>
      </c>
      <c r="Y1721">
        <v>0</v>
      </c>
      <c r="Z1721">
        <v>1</v>
      </c>
      <c r="AA1721">
        <v>0</v>
      </c>
      <c r="AB1721">
        <v>0</v>
      </c>
      <c r="AC1721" s="2" t="s">
        <v>2542</v>
      </c>
      <c r="AD1721" s="2" t="str">
        <f t="shared" si="53"/>
        <v>Never Contacted</v>
      </c>
      <c r="AE1721">
        <v>0</v>
      </c>
      <c r="AF1721" t="s">
        <v>38</v>
      </c>
      <c r="AG1721" t="b">
        <v>1</v>
      </c>
      <c r="AH1721" t="b">
        <v>0</v>
      </c>
      <c r="AI1721" t="str">
        <f ca="1">IF(OR(Table1[[#This Row],[is_active]]="FALSE",Table1[[#This Row],[Days_Since_Last_Purchase]]&gt;90),"Churned","Active")</f>
        <v>Churned</v>
      </c>
    </row>
    <row r="1722" spans="1:35" x14ac:dyDescent="0.25">
      <c r="A1722" t="s">
        <v>1782</v>
      </c>
      <c r="B1722" s="1">
        <v>44294</v>
      </c>
      <c r="C1722" t="str">
        <f>TEXT(Table1[[#This Row],[signup_date]],"yyyy")</f>
        <v>2021</v>
      </c>
      <c r="D1722" t="str">
        <f>TEXT(Table1[[#This Row],[signup_date]],"mmm")</f>
        <v>Apr</v>
      </c>
      <c r="E1722" s="3" t="s">
        <v>2542</v>
      </c>
      <c r="F1722" s="3" t="s">
        <v>2542</v>
      </c>
      <c r="G1722" s="3" t="str">
        <f>TEXT(Table1[[#This Row],[last_purchase_date]],"yyyy")</f>
        <v>-</v>
      </c>
      <c r="H1722" s="2">
        <f ca="1">IFERROR(TODAY()-Table1[[#This Row],[signup_date]]," - ")</f>
        <v>1686</v>
      </c>
      <c r="I1722" s="2" t="str">
        <f ca="1">IFERROR(TODAY()-Table1[[#This Row],[last_purchase_date]]," - ")</f>
        <v xml:space="preserve"> - </v>
      </c>
      <c r="J1722" s="2">
        <f ca="1">IFERROR(1/Table1[[#This Row],[Days_Since_Last_Purchase]],0)</f>
        <v>0</v>
      </c>
      <c r="K1722" s="3" t="str">
        <f t="shared" si="52"/>
        <v>Never Purchase</v>
      </c>
      <c r="L1722">
        <v>0</v>
      </c>
      <c r="M1722">
        <v>0</v>
      </c>
      <c r="N1722">
        <v>0</v>
      </c>
      <c r="O1722">
        <v>0</v>
      </c>
      <c r="P1722" t="s">
        <v>59</v>
      </c>
      <c r="Q1722" t="s">
        <v>95</v>
      </c>
      <c r="R1722" t="s">
        <v>42</v>
      </c>
      <c r="S1722">
        <v>39</v>
      </c>
      <c r="T1722" t="s">
        <v>34</v>
      </c>
      <c r="U1722" t="s">
        <v>90</v>
      </c>
      <c r="V1722" t="s">
        <v>35</v>
      </c>
      <c r="W1722" t="s">
        <v>96</v>
      </c>
      <c r="X1722">
        <v>0</v>
      </c>
      <c r="Y1722">
        <v>0</v>
      </c>
      <c r="Z1722">
        <v>0</v>
      </c>
      <c r="AA1722">
        <v>0</v>
      </c>
      <c r="AB1722">
        <v>0</v>
      </c>
      <c r="AC1722" s="3">
        <v>44625</v>
      </c>
      <c r="AD1722" s="2" t="str">
        <f t="shared" si="53"/>
        <v>Contacted</v>
      </c>
      <c r="AE1722">
        <v>0</v>
      </c>
      <c r="AF1722" t="s">
        <v>38</v>
      </c>
      <c r="AG1722" t="b">
        <v>0</v>
      </c>
      <c r="AH1722" t="b">
        <v>0</v>
      </c>
      <c r="AI1722" t="str">
        <f ca="1">IF(OR(Table1[[#This Row],[is_active]]="FALSE",Table1[[#This Row],[Days_Since_Last_Purchase]]&gt;90),"Churned","Active")</f>
        <v>Churned</v>
      </c>
    </row>
    <row r="1723" spans="1:35" x14ac:dyDescent="0.25">
      <c r="A1723" t="s">
        <v>1783</v>
      </c>
      <c r="B1723" s="1">
        <v>44969</v>
      </c>
      <c r="C1723" t="str">
        <f>TEXT(Table1[[#This Row],[signup_date]],"yyyy")</f>
        <v>2023</v>
      </c>
      <c r="D1723" t="str">
        <f>TEXT(Table1[[#This Row],[signup_date]],"mmm")</f>
        <v>Feb</v>
      </c>
      <c r="E1723" s="3">
        <v>45010</v>
      </c>
      <c r="F1723" s="3">
        <v>45152</v>
      </c>
      <c r="G1723" s="3" t="str">
        <f>TEXT(Table1[[#This Row],[last_purchase_date]],"yyyy")</f>
        <v>2023</v>
      </c>
      <c r="H1723" s="2">
        <f ca="1">IFERROR(TODAY()-Table1[[#This Row],[signup_date]]," - ")</f>
        <v>1011</v>
      </c>
      <c r="I1723" s="2">
        <f ca="1">IFERROR(TODAY()-Table1[[#This Row],[last_purchase_date]]," - ")</f>
        <v>828</v>
      </c>
      <c r="J1723" s="2">
        <f ca="1">IFERROR(1/Table1[[#This Row],[Days_Since_Last_Purchase]],0)</f>
        <v>1.2077294685990338E-3</v>
      </c>
      <c r="K1723" s="3" t="str">
        <f t="shared" si="52"/>
        <v>Has Purchased</v>
      </c>
      <c r="L1723">
        <v>3</v>
      </c>
      <c r="M1723">
        <v>143.69999999999999</v>
      </c>
      <c r="N1723">
        <v>47.9</v>
      </c>
      <c r="O1723">
        <v>0</v>
      </c>
      <c r="P1723" t="s">
        <v>47</v>
      </c>
      <c r="Q1723" t="s">
        <v>41</v>
      </c>
      <c r="R1723" t="s">
        <v>42</v>
      </c>
      <c r="S1723">
        <v>35</v>
      </c>
      <c r="T1723" t="s">
        <v>34</v>
      </c>
      <c r="U1723" t="s">
        <v>50</v>
      </c>
      <c r="V1723" t="s">
        <v>63</v>
      </c>
      <c r="W1723" t="s">
        <v>45</v>
      </c>
      <c r="X1723">
        <v>0</v>
      </c>
      <c r="Y1723">
        <v>0</v>
      </c>
      <c r="Z1723">
        <v>0</v>
      </c>
      <c r="AA1723">
        <v>0</v>
      </c>
      <c r="AB1723">
        <v>3</v>
      </c>
      <c r="AC1723" s="2" t="s">
        <v>2542</v>
      </c>
      <c r="AD1723" s="2" t="str">
        <f t="shared" si="53"/>
        <v>Never Contacted</v>
      </c>
      <c r="AE1723">
        <v>9</v>
      </c>
      <c r="AF1723" t="s">
        <v>73</v>
      </c>
      <c r="AG1723" t="b">
        <v>1</v>
      </c>
      <c r="AH1723" t="b">
        <v>1</v>
      </c>
      <c r="AI1723" t="str">
        <f ca="1">IF(OR(Table1[[#This Row],[is_active]]="FALSE",Table1[[#This Row],[Days_Since_Last_Purchase]]&gt;90),"Churned","Active")</f>
        <v>Churned</v>
      </c>
    </row>
    <row r="1724" spans="1:35" x14ac:dyDescent="0.25">
      <c r="A1724" t="s">
        <v>1784</v>
      </c>
      <c r="B1724" s="1">
        <v>45446</v>
      </c>
      <c r="C1724" t="str">
        <f>TEXT(Table1[[#This Row],[signup_date]],"yyyy")</f>
        <v>2024</v>
      </c>
      <c r="D1724" t="str">
        <f>TEXT(Table1[[#This Row],[signup_date]],"mmm")</f>
        <v>Jun</v>
      </c>
      <c r="E1724" s="3">
        <v>45596</v>
      </c>
      <c r="F1724" s="3">
        <v>45649</v>
      </c>
      <c r="G1724" s="3" t="str">
        <f>TEXT(Table1[[#This Row],[last_purchase_date]],"yyyy")</f>
        <v>2024</v>
      </c>
      <c r="H1724" s="2">
        <f ca="1">IFERROR(TODAY()-Table1[[#This Row],[signup_date]]," - ")</f>
        <v>534</v>
      </c>
      <c r="I1724" s="2">
        <f ca="1">IFERROR(TODAY()-Table1[[#This Row],[last_purchase_date]]," - ")</f>
        <v>331</v>
      </c>
      <c r="J1724" s="2">
        <f ca="1">IFERROR(1/Table1[[#This Row],[Days_Since_Last_Purchase]],0)</f>
        <v>3.0211480362537764E-3</v>
      </c>
      <c r="K1724" s="3" t="str">
        <f t="shared" si="52"/>
        <v>Has Purchased</v>
      </c>
      <c r="L1724">
        <v>6</v>
      </c>
      <c r="M1724">
        <v>271.35000000000002</v>
      </c>
      <c r="N1724">
        <v>45.23</v>
      </c>
      <c r="O1724">
        <v>37.08</v>
      </c>
      <c r="P1724" t="s">
        <v>47</v>
      </c>
      <c r="Q1724" t="s">
        <v>41</v>
      </c>
      <c r="R1724" t="s">
        <v>42</v>
      </c>
      <c r="S1724">
        <v>26</v>
      </c>
      <c r="T1724" t="s">
        <v>70</v>
      </c>
      <c r="U1724" t="s">
        <v>82</v>
      </c>
      <c r="V1724" t="s">
        <v>56</v>
      </c>
      <c r="W1724" t="s">
        <v>45</v>
      </c>
      <c r="X1724">
        <v>1</v>
      </c>
      <c r="Y1724">
        <v>0</v>
      </c>
      <c r="Z1724">
        <v>0</v>
      </c>
      <c r="AA1724">
        <v>0</v>
      </c>
      <c r="AB1724">
        <v>3</v>
      </c>
      <c r="AC1724" s="3">
        <v>45681</v>
      </c>
      <c r="AD1724" s="2" t="str">
        <f t="shared" si="53"/>
        <v>Contacted</v>
      </c>
      <c r="AE1724">
        <v>0</v>
      </c>
      <c r="AF1724" t="s">
        <v>38</v>
      </c>
      <c r="AG1724" t="b">
        <v>1</v>
      </c>
      <c r="AH1724" t="b">
        <v>0</v>
      </c>
      <c r="AI1724" t="str">
        <f ca="1">IF(OR(Table1[[#This Row],[is_active]]="FALSE",Table1[[#This Row],[Days_Since_Last_Purchase]]&gt;90),"Churned","Active")</f>
        <v>Churned</v>
      </c>
    </row>
    <row r="1725" spans="1:35" x14ac:dyDescent="0.25">
      <c r="A1725" t="s">
        <v>1785</v>
      </c>
      <c r="B1725" s="1">
        <v>44097</v>
      </c>
      <c r="C1725" t="str">
        <f>TEXT(Table1[[#This Row],[signup_date]],"yyyy")</f>
        <v>2020</v>
      </c>
      <c r="D1725" t="str">
        <f>TEXT(Table1[[#This Row],[signup_date]],"mmm")</f>
        <v>Sep</v>
      </c>
      <c r="E1725" s="3">
        <v>44799</v>
      </c>
      <c r="F1725" s="3">
        <v>45558</v>
      </c>
      <c r="G1725" s="3" t="str">
        <f>TEXT(Table1[[#This Row],[last_purchase_date]],"yyyy")</f>
        <v>2024</v>
      </c>
      <c r="H1725" s="2">
        <f ca="1">IFERROR(TODAY()-Table1[[#This Row],[signup_date]]," - ")</f>
        <v>1883</v>
      </c>
      <c r="I1725" s="2">
        <f ca="1">IFERROR(TODAY()-Table1[[#This Row],[last_purchase_date]]," - ")</f>
        <v>422</v>
      </c>
      <c r="J1725" s="2">
        <f ca="1">IFERROR(1/Table1[[#This Row],[Days_Since_Last_Purchase]],0)</f>
        <v>2.3696682464454978E-3</v>
      </c>
      <c r="K1725" s="3" t="str">
        <f t="shared" si="52"/>
        <v>Has Purchased</v>
      </c>
      <c r="L1725">
        <v>3</v>
      </c>
      <c r="M1725">
        <v>147.13999999999999</v>
      </c>
      <c r="N1725">
        <v>49.05</v>
      </c>
      <c r="O1725">
        <v>125.33</v>
      </c>
      <c r="P1725" t="s">
        <v>59</v>
      </c>
      <c r="Q1725" t="s">
        <v>54</v>
      </c>
      <c r="R1725" t="s">
        <v>42</v>
      </c>
      <c r="S1725">
        <v>16</v>
      </c>
      <c r="T1725" t="s">
        <v>49</v>
      </c>
      <c r="U1725" t="s">
        <v>43</v>
      </c>
      <c r="V1725" t="s">
        <v>56</v>
      </c>
      <c r="W1725" t="s">
        <v>51</v>
      </c>
      <c r="X1725">
        <v>0</v>
      </c>
      <c r="Y1725">
        <v>1</v>
      </c>
      <c r="Z1725">
        <v>0</v>
      </c>
      <c r="AA1725">
        <v>0</v>
      </c>
      <c r="AB1725">
        <v>1</v>
      </c>
      <c r="AC1725" s="3">
        <v>44712</v>
      </c>
      <c r="AD1725" s="2" t="str">
        <f t="shared" si="53"/>
        <v>Contacted</v>
      </c>
      <c r="AE1725">
        <v>0</v>
      </c>
      <c r="AF1725" t="s">
        <v>52</v>
      </c>
      <c r="AG1725" t="b">
        <v>1</v>
      </c>
      <c r="AH1725" t="b">
        <v>0</v>
      </c>
      <c r="AI1725" t="str">
        <f ca="1">IF(OR(Table1[[#This Row],[is_active]]="FALSE",Table1[[#This Row],[Days_Since_Last_Purchase]]&gt;90),"Churned","Active")</f>
        <v>Churned</v>
      </c>
    </row>
    <row r="1726" spans="1:35" x14ac:dyDescent="0.25">
      <c r="A1726" t="s">
        <v>1786</v>
      </c>
      <c r="B1726" s="1">
        <v>43971</v>
      </c>
      <c r="C1726" t="str">
        <f>TEXT(Table1[[#This Row],[signup_date]],"yyyy")</f>
        <v>2020</v>
      </c>
      <c r="D1726" t="str">
        <f>TEXT(Table1[[#This Row],[signup_date]],"mmm")</f>
        <v>May</v>
      </c>
      <c r="E1726" s="3">
        <v>44494</v>
      </c>
      <c r="F1726" s="3">
        <v>44677</v>
      </c>
      <c r="G1726" s="3" t="str">
        <f>TEXT(Table1[[#This Row],[last_purchase_date]],"yyyy")</f>
        <v>2022</v>
      </c>
      <c r="H1726" s="2">
        <f ca="1">IFERROR(TODAY()-Table1[[#This Row],[signup_date]]," - ")</f>
        <v>2009</v>
      </c>
      <c r="I1726" s="2">
        <f ca="1">IFERROR(TODAY()-Table1[[#This Row],[last_purchase_date]]," - ")</f>
        <v>1303</v>
      </c>
      <c r="J1726" s="2">
        <f ca="1">IFERROR(1/Table1[[#This Row],[Days_Since_Last_Purchase]],0)</f>
        <v>7.6745970836531081E-4</v>
      </c>
      <c r="K1726" s="3" t="str">
        <f t="shared" si="52"/>
        <v>Has Purchased</v>
      </c>
      <c r="L1726">
        <v>3</v>
      </c>
      <c r="M1726">
        <v>76.52</v>
      </c>
      <c r="N1726">
        <v>25.51</v>
      </c>
      <c r="O1726">
        <v>13.69</v>
      </c>
      <c r="P1726" t="s">
        <v>87</v>
      </c>
      <c r="Q1726" t="s">
        <v>95</v>
      </c>
      <c r="R1726" t="s">
        <v>42</v>
      </c>
      <c r="S1726">
        <v>29</v>
      </c>
      <c r="T1726" t="s">
        <v>70</v>
      </c>
      <c r="U1726" t="s">
        <v>90</v>
      </c>
      <c r="V1726" t="s">
        <v>63</v>
      </c>
      <c r="W1726" t="s">
        <v>96</v>
      </c>
      <c r="X1726">
        <v>0</v>
      </c>
      <c r="Y1726">
        <v>0</v>
      </c>
      <c r="Z1726">
        <v>0</v>
      </c>
      <c r="AA1726">
        <v>0</v>
      </c>
      <c r="AB1726">
        <v>1</v>
      </c>
      <c r="AC1726" s="3">
        <v>44626</v>
      </c>
      <c r="AD1726" s="2" t="str">
        <f t="shared" si="53"/>
        <v>Contacted</v>
      </c>
      <c r="AE1726">
        <v>0</v>
      </c>
      <c r="AF1726" t="s">
        <v>52</v>
      </c>
      <c r="AG1726" t="b">
        <v>1</v>
      </c>
      <c r="AH1726" t="b">
        <v>0</v>
      </c>
      <c r="AI1726" t="str">
        <f ca="1">IF(OR(Table1[[#This Row],[is_active]]="FALSE",Table1[[#This Row],[Days_Since_Last_Purchase]]&gt;90),"Churned","Active")</f>
        <v>Churned</v>
      </c>
    </row>
    <row r="1727" spans="1:35" x14ac:dyDescent="0.25">
      <c r="A1727" t="s">
        <v>1787</v>
      </c>
      <c r="B1727" s="1">
        <v>44693</v>
      </c>
      <c r="C1727" t="str">
        <f>TEXT(Table1[[#This Row],[signup_date]],"yyyy")</f>
        <v>2022</v>
      </c>
      <c r="D1727" t="str">
        <f>TEXT(Table1[[#This Row],[signup_date]],"mmm")</f>
        <v>May</v>
      </c>
      <c r="E1727" s="3">
        <v>45167</v>
      </c>
      <c r="F1727" s="3">
        <v>45678</v>
      </c>
      <c r="G1727" s="3" t="str">
        <f>TEXT(Table1[[#This Row],[last_purchase_date]],"yyyy")</f>
        <v>2025</v>
      </c>
      <c r="H1727" s="2">
        <f ca="1">IFERROR(TODAY()-Table1[[#This Row],[signup_date]]," - ")</f>
        <v>1287</v>
      </c>
      <c r="I1727" s="2">
        <f ca="1">IFERROR(TODAY()-Table1[[#This Row],[last_purchase_date]]," - ")</f>
        <v>302</v>
      </c>
      <c r="J1727" s="2">
        <f ca="1">IFERROR(1/Table1[[#This Row],[Days_Since_Last_Purchase]],0)</f>
        <v>3.3112582781456954E-3</v>
      </c>
      <c r="K1727" s="3" t="str">
        <f t="shared" si="52"/>
        <v>Has Purchased</v>
      </c>
      <c r="L1727">
        <v>4</v>
      </c>
      <c r="M1727">
        <v>360.93</v>
      </c>
      <c r="N1727">
        <v>90.23</v>
      </c>
      <c r="O1727">
        <v>42.28</v>
      </c>
      <c r="P1727" t="s">
        <v>40</v>
      </c>
      <c r="Q1727" t="s">
        <v>41</v>
      </c>
      <c r="R1727" t="s">
        <v>33</v>
      </c>
      <c r="S1727">
        <v>27</v>
      </c>
      <c r="T1727" t="s">
        <v>70</v>
      </c>
      <c r="U1727" t="s">
        <v>43</v>
      </c>
      <c r="V1727" t="s">
        <v>56</v>
      </c>
      <c r="W1727" t="s">
        <v>36</v>
      </c>
      <c r="X1727">
        <v>0</v>
      </c>
      <c r="Y1727">
        <v>0</v>
      </c>
      <c r="Z1727">
        <v>0</v>
      </c>
      <c r="AA1727">
        <v>0</v>
      </c>
      <c r="AB1727">
        <v>0</v>
      </c>
      <c r="AC1727" s="3">
        <v>45853</v>
      </c>
      <c r="AD1727" s="2" t="str">
        <f t="shared" si="53"/>
        <v>Contacted</v>
      </c>
      <c r="AE1727">
        <v>0</v>
      </c>
      <c r="AF1727" t="s">
        <v>38</v>
      </c>
      <c r="AG1727" t="b">
        <v>0</v>
      </c>
      <c r="AH1727" t="b">
        <v>1</v>
      </c>
      <c r="AI1727" t="str">
        <f ca="1">IF(OR(Table1[[#This Row],[is_active]]="FALSE",Table1[[#This Row],[Days_Since_Last_Purchase]]&gt;90),"Churned","Active")</f>
        <v>Churned</v>
      </c>
    </row>
    <row r="1728" spans="1:35" x14ac:dyDescent="0.25">
      <c r="A1728" t="s">
        <v>1788</v>
      </c>
      <c r="B1728" s="1">
        <v>45117</v>
      </c>
      <c r="C1728" t="str">
        <f>TEXT(Table1[[#This Row],[signup_date]],"yyyy")</f>
        <v>2023</v>
      </c>
      <c r="D1728" t="str">
        <f>TEXT(Table1[[#This Row],[signup_date]],"mmm")</f>
        <v>Jul</v>
      </c>
      <c r="E1728" s="3">
        <v>45516</v>
      </c>
      <c r="F1728" s="3">
        <v>45938</v>
      </c>
      <c r="G1728" s="3" t="str">
        <f>TEXT(Table1[[#This Row],[last_purchase_date]],"yyyy")</f>
        <v>2025</v>
      </c>
      <c r="H1728" s="2">
        <f ca="1">IFERROR(TODAY()-Table1[[#This Row],[signup_date]]," - ")</f>
        <v>863</v>
      </c>
      <c r="I1728" s="2">
        <f ca="1">IFERROR(TODAY()-Table1[[#This Row],[last_purchase_date]]," - ")</f>
        <v>42</v>
      </c>
      <c r="J1728" s="2">
        <f ca="1">IFERROR(1/Table1[[#This Row],[Days_Since_Last_Purchase]],0)</f>
        <v>2.3809523809523808E-2</v>
      </c>
      <c r="K1728" s="3" t="str">
        <f t="shared" si="52"/>
        <v>Has Purchased</v>
      </c>
      <c r="L1728">
        <v>6</v>
      </c>
      <c r="M1728">
        <v>361.92</v>
      </c>
      <c r="N1728">
        <v>60.32</v>
      </c>
      <c r="O1728">
        <v>17.41</v>
      </c>
      <c r="P1728" t="s">
        <v>31</v>
      </c>
      <c r="Q1728" t="s">
        <v>41</v>
      </c>
      <c r="R1728" t="s">
        <v>42</v>
      </c>
      <c r="S1728">
        <v>27</v>
      </c>
      <c r="T1728" t="s">
        <v>70</v>
      </c>
      <c r="U1728" t="s">
        <v>50</v>
      </c>
      <c r="V1728" t="s">
        <v>56</v>
      </c>
      <c r="W1728" t="s">
        <v>45</v>
      </c>
      <c r="X1728">
        <v>1</v>
      </c>
      <c r="Y1728">
        <v>0</v>
      </c>
      <c r="Z1728">
        <v>0</v>
      </c>
      <c r="AA1728">
        <v>1</v>
      </c>
      <c r="AB1728">
        <v>2</v>
      </c>
      <c r="AC1728" s="3">
        <v>45936</v>
      </c>
      <c r="AD1728" s="2" t="str">
        <f t="shared" si="53"/>
        <v>Contacted</v>
      </c>
      <c r="AE1728">
        <v>0</v>
      </c>
      <c r="AF1728" t="s">
        <v>38</v>
      </c>
      <c r="AG1728" t="b">
        <v>0</v>
      </c>
      <c r="AH1728" t="b">
        <v>0</v>
      </c>
      <c r="AI1728" t="str">
        <f ca="1">IF(OR(Table1[[#This Row],[is_active]]="FALSE",Table1[[#This Row],[Days_Since_Last_Purchase]]&gt;90),"Churned","Active")</f>
        <v>Active</v>
      </c>
    </row>
    <row r="1729" spans="1:35" x14ac:dyDescent="0.25">
      <c r="A1729" t="s">
        <v>1789</v>
      </c>
      <c r="B1729" s="1">
        <v>44524</v>
      </c>
      <c r="C1729" t="str">
        <f>TEXT(Table1[[#This Row],[signup_date]],"yyyy")</f>
        <v>2021</v>
      </c>
      <c r="D1729" t="str">
        <f>TEXT(Table1[[#This Row],[signup_date]],"mmm")</f>
        <v>Nov</v>
      </c>
      <c r="E1729" s="3">
        <v>45773</v>
      </c>
      <c r="F1729" s="3">
        <v>45884</v>
      </c>
      <c r="G1729" s="3" t="str">
        <f>TEXT(Table1[[#This Row],[last_purchase_date]],"yyyy")</f>
        <v>2025</v>
      </c>
      <c r="H1729" s="2">
        <f ca="1">IFERROR(TODAY()-Table1[[#This Row],[signup_date]]," - ")</f>
        <v>1456</v>
      </c>
      <c r="I1729" s="2">
        <f ca="1">IFERROR(TODAY()-Table1[[#This Row],[last_purchase_date]]," - ")</f>
        <v>96</v>
      </c>
      <c r="J1729" s="2">
        <f ca="1">IFERROR(1/Table1[[#This Row],[Days_Since_Last_Purchase]],0)</f>
        <v>1.0416666666666666E-2</v>
      </c>
      <c r="K1729" s="3" t="str">
        <f t="shared" si="52"/>
        <v>Has Purchased</v>
      </c>
      <c r="L1729">
        <v>2</v>
      </c>
      <c r="M1729">
        <v>121.66</v>
      </c>
      <c r="N1729">
        <v>60.83</v>
      </c>
      <c r="O1729">
        <v>100.24</v>
      </c>
      <c r="P1729" t="s">
        <v>47</v>
      </c>
      <c r="Q1729" t="s">
        <v>104</v>
      </c>
      <c r="R1729" t="s">
        <v>48</v>
      </c>
      <c r="S1729">
        <v>16</v>
      </c>
      <c r="T1729" t="s">
        <v>49</v>
      </c>
      <c r="U1729" t="s">
        <v>82</v>
      </c>
      <c r="V1729" t="s">
        <v>35</v>
      </c>
      <c r="W1729" t="s">
        <v>57</v>
      </c>
      <c r="X1729">
        <v>0</v>
      </c>
      <c r="Y1729">
        <v>0</v>
      </c>
      <c r="Z1729">
        <v>0</v>
      </c>
      <c r="AA1729">
        <v>0</v>
      </c>
      <c r="AB1729">
        <v>1</v>
      </c>
      <c r="AC1729" s="3">
        <v>45004</v>
      </c>
      <c r="AD1729" s="2" t="str">
        <f t="shared" si="53"/>
        <v>Contacted</v>
      </c>
      <c r="AE1729">
        <v>0</v>
      </c>
      <c r="AF1729" t="s">
        <v>52</v>
      </c>
      <c r="AG1729" t="b">
        <v>1</v>
      </c>
      <c r="AH1729" t="b">
        <v>1</v>
      </c>
      <c r="AI1729" t="str">
        <f ca="1">IF(OR(Table1[[#This Row],[is_active]]="FALSE",Table1[[#This Row],[Days_Since_Last_Purchase]]&gt;90),"Churned","Active")</f>
        <v>Churned</v>
      </c>
    </row>
    <row r="1730" spans="1:35" x14ac:dyDescent="0.25">
      <c r="A1730" t="s">
        <v>1790</v>
      </c>
      <c r="B1730" s="1">
        <v>44866</v>
      </c>
      <c r="C1730" t="str">
        <f>TEXT(Table1[[#This Row],[signup_date]],"yyyy")</f>
        <v>2022</v>
      </c>
      <c r="D1730" t="str">
        <f>TEXT(Table1[[#This Row],[signup_date]],"mmm")</f>
        <v>Nov</v>
      </c>
      <c r="E1730" s="3">
        <v>45863</v>
      </c>
      <c r="F1730" s="3">
        <v>45896</v>
      </c>
      <c r="G1730" s="3" t="str">
        <f>TEXT(Table1[[#This Row],[last_purchase_date]],"yyyy")</f>
        <v>2025</v>
      </c>
      <c r="H1730" s="2">
        <f ca="1">IFERROR(TODAY()-Table1[[#This Row],[signup_date]]," - ")</f>
        <v>1114</v>
      </c>
      <c r="I1730" s="2">
        <f ca="1">IFERROR(TODAY()-Table1[[#This Row],[last_purchase_date]]," - ")</f>
        <v>84</v>
      </c>
      <c r="J1730" s="2">
        <f ca="1">IFERROR(1/Table1[[#This Row],[Days_Since_Last_Purchase]],0)</f>
        <v>1.1904761904761904E-2</v>
      </c>
      <c r="K1730" s="3" t="str">
        <f t="shared" ref="K1730:K1793" si="54">IF(E1730="-","Never Purchase","Has Purchased")</f>
        <v>Has Purchased</v>
      </c>
      <c r="L1730">
        <v>8</v>
      </c>
      <c r="M1730">
        <v>751.8</v>
      </c>
      <c r="N1730">
        <v>93.98</v>
      </c>
      <c r="O1730">
        <v>132.61000000000001</v>
      </c>
      <c r="P1730" t="s">
        <v>65</v>
      </c>
      <c r="Q1730" t="s">
        <v>104</v>
      </c>
      <c r="R1730" t="s">
        <v>48</v>
      </c>
      <c r="S1730">
        <v>37</v>
      </c>
      <c r="T1730" t="s">
        <v>34</v>
      </c>
      <c r="U1730" t="s">
        <v>35</v>
      </c>
      <c r="V1730" t="s">
        <v>56</v>
      </c>
      <c r="W1730" t="s">
        <v>85</v>
      </c>
      <c r="X1730">
        <v>0</v>
      </c>
      <c r="Y1730">
        <v>0</v>
      </c>
      <c r="Z1730">
        <v>0</v>
      </c>
      <c r="AA1730">
        <v>0</v>
      </c>
      <c r="AB1730">
        <v>3</v>
      </c>
      <c r="AC1730" s="3">
        <v>45773</v>
      </c>
      <c r="AD1730" s="2" t="str">
        <f t="shared" si="53"/>
        <v>Contacted</v>
      </c>
      <c r="AE1730">
        <v>2</v>
      </c>
      <c r="AF1730" t="s">
        <v>52</v>
      </c>
      <c r="AG1730" t="b">
        <v>1</v>
      </c>
      <c r="AH1730" t="b">
        <v>0</v>
      </c>
      <c r="AI1730" t="str">
        <f ca="1">IF(OR(Table1[[#This Row],[is_active]]="FALSE",Table1[[#This Row],[Days_Since_Last_Purchase]]&gt;90),"Churned","Active")</f>
        <v>Active</v>
      </c>
    </row>
    <row r="1731" spans="1:35" x14ac:dyDescent="0.25">
      <c r="A1731" t="s">
        <v>1791</v>
      </c>
      <c r="B1731" s="1">
        <v>45401</v>
      </c>
      <c r="C1731" t="str">
        <f>TEXT(Table1[[#This Row],[signup_date]],"yyyy")</f>
        <v>2024</v>
      </c>
      <c r="D1731" t="str">
        <f>TEXT(Table1[[#This Row],[signup_date]],"mmm")</f>
        <v>Apr</v>
      </c>
      <c r="E1731" s="3">
        <v>45637</v>
      </c>
      <c r="F1731" s="3">
        <v>45840</v>
      </c>
      <c r="G1731" s="3" t="str">
        <f>TEXT(Table1[[#This Row],[last_purchase_date]],"yyyy")</f>
        <v>2025</v>
      </c>
      <c r="H1731" s="2">
        <f ca="1">IFERROR(TODAY()-Table1[[#This Row],[signup_date]]," - ")</f>
        <v>579</v>
      </c>
      <c r="I1731" s="2">
        <f ca="1">IFERROR(TODAY()-Table1[[#This Row],[last_purchase_date]]," - ")</f>
        <v>140</v>
      </c>
      <c r="J1731" s="2">
        <f ca="1">IFERROR(1/Table1[[#This Row],[Days_Since_Last_Purchase]],0)</f>
        <v>7.1428571428571426E-3</v>
      </c>
      <c r="K1731" s="3" t="str">
        <f t="shared" si="54"/>
        <v>Has Purchased</v>
      </c>
      <c r="L1731">
        <v>2</v>
      </c>
      <c r="M1731">
        <v>46.28</v>
      </c>
      <c r="N1731">
        <v>23.14</v>
      </c>
      <c r="O1731">
        <v>0</v>
      </c>
      <c r="P1731" t="s">
        <v>65</v>
      </c>
      <c r="Q1731" t="s">
        <v>60</v>
      </c>
      <c r="R1731" t="s">
        <v>48</v>
      </c>
      <c r="S1731">
        <v>30</v>
      </c>
      <c r="T1731" t="s">
        <v>70</v>
      </c>
      <c r="U1731" t="s">
        <v>35</v>
      </c>
      <c r="V1731" t="s">
        <v>56</v>
      </c>
      <c r="W1731" t="s">
        <v>57</v>
      </c>
      <c r="X1731">
        <v>0</v>
      </c>
      <c r="Y1731">
        <v>1</v>
      </c>
      <c r="Z1731">
        <v>0</v>
      </c>
      <c r="AA1731">
        <v>0</v>
      </c>
      <c r="AB1731">
        <v>0</v>
      </c>
      <c r="AC1731" s="3">
        <v>45918</v>
      </c>
      <c r="AD1731" s="2" t="str">
        <f t="shared" ref="AD1731:AD1794" si="55">IF(AC1731="-","Never Contacted","Contacted")</f>
        <v>Contacted</v>
      </c>
      <c r="AE1731">
        <v>0</v>
      </c>
      <c r="AF1731" t="s">
        <v>73</v>
      </c>
      <c r="AG1731" t="b">
        <v>0</v>
      </c>
      <c r="AH1731" t="b">
        <v>0</v>
      </c>
      <c r="AI1731" t="str">
        <f ca="1">IF(OR(Table1[[#This Row],[is_active]]="FALSE",Table1[[#This Row],[Days_Since_Last_Purchase]]&gt;90),"Churned","Active")</f>
        <v>Churned</v>
      </c>
    </row>
    <row r="1732" spans="1:35" x14ac:dyDescent="0.25">
      <c r="A1732" t="s">
        <v>1792</v>
      </c>
      <c r="B1732" s="1">
        <v>44736</v>
      </c>
      <c r="C1732" t="str">
        <f>TEXT(Table1[[#This Row],[signup_date]],"yyyy")</f>
        <v>2022</v>
      </c>
      <c r="D1732" t="str">
        <f>TEXT(Table1[[#This Row],[signup_date]],"mmm")</f>
        <v>Jun</v>
      </c>
      <c r="E1732" s="3">
        <v>45090</v>
      </c>
      <c r="F1732" s="3">
        <v>45292</v>
      </c>
      <c r="G1732" s="3" t="str">
        <f>TEXT(Table1[[#This Row],[last_purchase_date]],"yyyy")</f>
        <v>2024</v>
      </c>
      <c r="H1732" s="2">
        <f ca="1">IFERROR(TODAY()-Table1[[#This Row],[signup_date]]," - ")</f>
        <v>1244</v>
      </c>
      <c r="I1732" s="2">
        <f ca="1">IFERROR(TODAY()-Table1[[#This Row],[last_purchase_date]]," - ")</f>
        <v>688</v>
      </c>
      <c r="J1732" s="2">
        <f ca="1">IFERROR(1/Table1[[#This Row],[Days_Since_Last_Purchase]],0)</f>
        <v>1.4534883720930232E-3</v>
      </c>
      <c r="K1732" s="3" t="str">
        <f t="shared" si="54"/>
        <v>Has Purchased</v>
      </c>
      <c r="L1732">
        <v>4</v>
      </c>
      <c r="M1732">
        <v>386.31</v>
      </c>
      <c r="N1732">
        <v>96.58</v>
      </c>
      <c r="O1732">
        <v>26.11</v>
      </c>
      <c r="P1732" t="s">
        <v>65</v>
      </c>
      <c r="Q1732" t="s">
        <v>60</v>
      </c>
      <c r="R1732" t="s">
        <v>42</v>
      </c>
      <c r="S1732">
        <v>0</v>
      </c>
      <c r="T1732" t="s">
        <v>80</v>
      </c>
      <c r="U1732" t="s">
        <v>55</v>
      </c>
      <c r="V1732" t="s">
        <v>56</v>
      </c>
      <c r="W1732" t="s">
        <v>57</v>
      </c>
      <c r="X1732">
        <v>0</v>
      </c>
      <c r="Y1732">
        <v>0</v>
      </c>
      <c r="Z1732">
        <v>0</v>
      </c>
      <c r="AA1732">
        <v>0</v>
      </c>
      <c r="AB1732">
        <v>1</v>
      </c>
      <c r="AC1732" s="3">
        <v>45426</v>
      </c>
      <c r="AD1732" s="2" t="str">
        <f t="shared" si="55"/>
        <v>Contacted</v>
      </c>
      <c r="AE1732">
        <v>5</v>
      </c>
      <c r="AF1732" t="s">
        <v>38</v>
      </c>
      <c r="AG1732" t="b">
        <v>1</v>
      </c>
      <c r="AH1732" t="b">
        <v>1</v>
      </c>
      <c r="AI1732" t="str">
        <f ca="1">IF(OR(Table1[[#This Row],[is_active]]="FALSE",Table1[[#This Row],[Days_Since_Last_Purchase]]&gt;90),"Churned","Active")</f>
        <v>Churned</v>
      </c>
    </row>
    <row r="1733" spans="1:35" x14ac:dyDescent="0.25">
      <c r="A1733" t="s">
        <v>1793</v>
      </c>
      <c r="B1733" s="1">
        <v>45186</v>
      </c>
      <c r="C1733" t="str">
        <f>TEXT(Table1[[#This Row],[signup_date]],"yyyy")</f>
        <v>2023</v>
      </c>
      <c r="D1733" t="str">
        <f>TEXT(Table1[[#This Row],[signup_date]],"mmm")</f>
        <v>Sep</v>
      </c>
      <c r="E1733" s="3">
        <v>45474</v>
      </c>
      <c r="F1733" s="3">
        <v>45811</v>
      </c>
      <c r="G1733" s="3" t="str">
        <f>TEXT(Table1[[#This Row],[last_purchase_date]],"yyyy")</f>
        <v>2025</v>
      </c>
      <c r="H1733" s="2">
        <f ca="1">IFERROR(TODAY()-Table1[[#This Row],[signup_date]]," - ")</f>
        <v>794</v>
      </c>
      <c r="I1733" s="2">
        <f ca="1">IFERROR(TODAY()-Table1[[#This Row],[last_purchase_date]]," - ")</f>
        <v>169</v>
      </c>
      <c r="J1733" s="2">
        <f ca="1">IFERROR(1/Table1[[#This Row],[Days_Since_Last_Purchase]],0)</f>
        <v>5.9171597633136093E-3</v>
      </c>
      <c r="K1733" s="3" t="str">
        <f t="shared" si="54"/>
        <v>Has Purchased</v>
      </c>
      <c r="L1733">
        <v>1</v>
      </c>
      <c r="M1733">
        <v>69.11</v>
      </c>
      <c r="N1733">
        <v>69.11</v>
      </c>
      <c r="O1733">
        <v>227.57</v>
      </c>
      <c r="P1733" t="s">
        <v>87</v>
      </c>
      <c r="Q1733" t="s">
        <v>62</v>
      </c>
      <c r="R1733" t="s">
        <v>33</v>
      </c>
      <c r="S1733">
        <v>25</v>
      </c>
      <c r="T1733" t="s">
        <v>70</v>
      </c>
      <c r="U1733" t="s">
        <v>43</v>
      </c>
      <c r="V1733" t="s">
        <v>35</v>
      </c>
      <c r="W1733" t="s">
        <v>100</v>
      </c>
      <c r="X1733">
        <v>0</v>
      </c>
      <c r="Y1733">
        <v>1</v>
      </c>
      <c r="Z1733">
        <v>0</v>
      </c>
      <c r="AA1733">
        <v>0</v>
      </c>
      <c r="AB1733">
        <v>0</v>
      </c>
      <c r="AC1733" s="3">
        <v>45475</v>
      </c>
      <c r="AD1733" s="2" t="str">
        <f t="shared" si="55"/>
        <v>Contacted</v>
      </c>
      <c r="AE1733">
        <v>0</v>
      </c>
      <c r="AF1733" t="s">
        <v>52</v>
      </c>
      <c r="AG1733" t="b">
        <v>1</v>
      </c>
      <c r="AH1733" t="b">
        <v>0</v>
      </c>
      <c r="AI1733" t="str">
        <f ca="1">IF(OR(Table1[[#This Row],[is_active]]="FALSE",Table1[[#This Row],[Days_Since_Last_Purchase]]&gt;90),"Churned","Active")</f>
        <v>Churned</v>
      </c>
    </row>
    <row r="1734" spans="1:35" x14ac:dyDescent="0.25">
      <c r="A1734" t="s">
        <v>1794</v>
      </c>
      <c r="B1734" s="1">
        <v>44933</v>
      </c>
      <c r="C1734" t="str">
        <f>TEXT(Table1[[#This Row],[signup_date]],"yyyy")</f>
        <v>2023</v>
      </c>
      <c r="D1734" t="str">
        <f>TEXT(Table1[[#This Row],[signup_date]],"mmm")</f>
        <v>Jan</v>
      </c>
      <c r="E1734" s="3">
        <v>45276</v>
      </c>
      <c r="F1734" s="3">
        <v>45806</v>
      </c>
      <c r="G1734" s="3" t="str">
        <f>TEXT(Table1[[#This Row],[last_purchase_date]],"yyyy")</f>
        <v>2025</v>
      </c>
      <c r="H1734" s="2">
        <f ca="1">IFERROR(TODAY()-Table1[[#This Row],[signup_date]]," - ")</f>
        <v>1047</v>
      </c>
      <c r="I1734" s="2">
        <f ca="1">IFERROR(TODAY()-Table1[[#This Row],[last_purchase_date]]," - ")</f>
        <v>174</v>
      </c>
      <c r="J1734" s="2">
        <f ca="1">IFERROR(1/Table1[[#This Row],[Days_Since_Last_Purchase]],0)</f>
        <v>5.7471264367816091E-3</v>
      </c>
      <c r="K1734" s="3" t="str">
        <f t="shared" si="54"/>
        <v>Has Purchased</v>
      </c>
      <c r="L1734">
        <v>3</v>
      </c>
      <c r="M1734">
        <v>154.12</v>
      </c>
      <c r="N1734">
        <v>51.37</v>
      </c>
      <c r="O1734">
        <v>25.95</v>
      </c>
      <c r="P1734" t="s">
        <v>59</v>
      </c>
      <c r="Q1734" t="s">
        <v>62</v>
      </c>
      <c r="R1734" t="s">
        <v>33</v>
      </c>
      <c r="S1734">
        <v>16</v>
      </c>
      <c r="T1734" t="s">
        <v>49</v>
      </c>
      <c r="U1734" t="s">
        <v>55</v>
      </c>
      <c r="V1734" t="s">
        <v>56</v>
      </c>
      <c r="W1734" t="s">
        <v>51</v>
      </c>
      <c r="X1734">
        <v>0</v>
      </c>
      <c r="Y1734">
        <v>0</v>
      </c>
      <c r="Z1734">
        <v>0</v>
      </c>
      <c r="AA1734">
        <v>1</v>
      </c>
      <c r="AB1734">
        <v>0</v>
      </c>
      <c r="AC1734" s="3">
        <v>45303</v>
      </c>
      <c r="AD1734" s="2" t="str">
        <f t="shared" si="55"/>
        <v>Contacted</v>
      </c>
      <c r="AE1734">
        <v>8</v>
      </c>
      <c r="AF1734" t="s">
        <v>52</v>
      </c>
      <c r="AG1734" t="b">
        <v>1</v>
      </c>
      <c r="AH1734" t="b">
        <v>0</v>
      </c>
      <c r="AI1734" t="str">
        <f ca="1">IF(OR(Table1[[#This Row],[is_active]]="FALSE",Table1[[#This Row],[Days_Since_Last_Purchase]]&gt;90),"Churned","Active")</f>
        <v>Churned</v>
      </c>
    </row>
    <row r="1735" spans="1:35" x14ac:dyDescent="0.25">
      <c r="A1735" t="s">
        <v>1795</v>
      </c>
      <c r="B1735" s="1">
        <v>44144</v>
      </c>
      <c r="C1735" t="str">
        <f>TEXT(Table1[[#This Row],[signup_date]],"yyyy")</f>
        <v>2020</v>
      </c>
      <c r="D1735" t="str">
        <f>TEXT(Table1[[#This Row],[signup_date]],"mmm")</f>
        <v>Nov</v>
      </c>
      <c r="E1735" s="3">
        <v>44567</v>
      </c>
      <c r="F1735" s="3">
        <v>45118</v>
      </c>
      <c r="G1735" s="3" t="str">
        <f>TEXT(Table1[[#This Row],[last_purchase_date]],"yyyy")</f>
        <v>2023</v>
      </c>
      <c r="H1735" s="2">
        <f ca="1">IFERROR(TODAY()-Table1[[#This Row],[signup_date]]," - ")</f>
        <v>1836</v>
      </c>
      <c r="I1735" s="2">
        <f ca="1">IFERROR(TODAY()-Table1[[#This Row],[last_purchase_date]]," - ")</f>
        <v>862</v>
      </c>
      <c r="J1735" s="2">
        <f ca="1">IFERROR(1/Table1[[#This Row],[Days_Since_Last_Purchase]],0)</f>
        <v>1.1600928074245939E-3</v>
      </c>
      <c r="K1735" s="3" t="str">
        <f t="shared" si="54"/>
        <v>Has Purchased</v>
      </c>
      <c r="L1735">
        <v>1</v>
      </c>
      <c r="M1735">
        <v>54.86</v>
      </c>
      <c r="N1735">
        <v>54.86</v>
      </c>
      <c r="O1735">
        <v>65.56</v>
      </c>
      <c r="P1735" t="s">
        <v>31</v>
      </c>
      <c r="Q1735" t="s">
        <v>32</v>
      </c>
      <c r="R1735" t="s">
        <v>48</v>
      </c>
      <c r="S1735">
        <v>42</v>
      </c>
      <c r="T1735" t="s">
        <v>34</v>
      </c>
      <c r="U1735" t="s">
        <v>35</v>
      </c>
      <c r="V1735" t="s">
        <v>35</v>
      </c>
      <c r="W1735" t="s">
        <v>45</v>
      </c>
      <c r="X1735">
        <v>1</v>
      </c>
      <c r="Y1735">
        <v>0</v>
      </c>
      <c r="Z1735">
        <v>0</v>
      </c>
      <c r="AA1735">
        <v>0</v>
      </c>
      <c r="AB1735">
        <v>0</v>
      </c>
      <c r="AC1735" s="2" t="s">
        <v>2542</v>
      </c>
      <c r="AD1735" s="2" t="str">
        <f t="shared" si="55"/>
        <v>Never Contacted</v>
      </c>
      <c r="AE1735">
        <v>4</v>
      </c>
      <c r="AF1735" t="s">
        <v>52</v>
      </c>
      <c r="AG1735" t="b">
        <v>0</v>
      </c>
      <c r="AH1735" t="b">
        <v>0</v>
      </c>
      <c r="AI1735" t="str">
        <f ca="1">IF(OR(Table1[[#This Row],[is_active]]="FALSE",Table1[[#This Row],[Days_Since_Last_Purchase]]&gt;90),"Churned","Active")</f>
        <v>Churned</v>
      </c>
    </row>
    <row r="1736" spans="1:35" x14ac:dyDescent="0.25">
      <c r="A1736" t="s">
        <v>1796</v>
      </c>
      <c r="B1736" s="1">
        <v>44934</v>
      </c>
      <c r="C1736" t="str">
        <f>TEXT(Table1[[#This Row],[signup_date]],"yyyy")</f>
        <v>2023</v>
      </c>
      <c r="D1736" t="str">
        <f>TEXT(Table1[[#This Row],[signup_date]],"mmm")</f>
        <v>Jan</v>
      </c>
      <c r="E1736" s="3">
        <v>45648</v>
      </c>
      <c r="F1736" s="3">
        <v>45868</v>
      </c>
      <c r="G1736" s="3" t="str">
        <f>TEXT(Table1[[#This Row],[last_purchase_date]],"yyyy")</f>
        <v>2025</v>
      </c>
      <c r="H1736" s="2">
        <f ca="1">IFERROR(TODAY()-Table1[[#This Row],[signup_date]]," - ")</f>
        <v>1046</v>
      </c>
      <c r="I1736" s="2">
        <f ca="1">IFERROR(TODAY()-Table1[[#This Row],[last_purchase_date]]," - ")</f>
        <v>112</v>
      </c>
      <c r="J1736" s="2">
        <f ca="1">IFERROR(1/Table1[[#This Row],[Days_Since_Last_Purchase]],0)</f>
        <v>8.9285714285714281E-3</v>
      </c>
      <c r="K1736" s="3" t="str">
        <f t="shared" si="54"/>
        <v>Has Purchased</v>
      </c>
      <c r="L1736">
        <v>3</v>
      </c>
      <c r="M1736">
        <v>221.37</v>
      </c>
      <c r="N1736">
        <v>73.790000000000006</v>
      </c>
      <c r="O1736">
        <v>153.07</v>
      </c>
      <c r="P1736" t="s">
        <v>65</v>
      </c>
      <c r="Q1736" t="s">
        <v>88</v>
      </c>
      <c r="R1736" t="s">
        <v>42</v>
      </c>
      <c r="S1736">
        <v>32</v>
      </c>
      <c r="T1736" t="s">
        <v>34</v>
      </c>
      <c r="U1736" t="s">
        <v>35</v>
      </c>
      <c r="V1736" t="s">
        <v>35</v>
      </c>
      <c r="W1736" t="s">
        <v>72</v>
      </c>
      <c r="X1736">
        <v>0</v>
      </c>
      <c r="Y1736">
        <v>0</v>
      </c>
      <c r="Z1736">
        <v>0</v>
      </c>
      <c r="AA1736">
        <v>0</v>
      </c>
      <c r="AB1736">
        <v>1</v>
      </c>
      <c r="AC1736" s="3">
        <v>45207</v>
      </c>
      <c r="AD1736" s="2" t="str">
        <f t="shared" si="55"/>
        <v>Contacted</v>
      </c>
      <c r="AE1736">
        <v>1</v>
      </c>
      <c r="AF1736" t="s">
        <v>52</v>
      </c>
      <c r="AG1736" t="b">
        <v>0</v>
      </c>
      <c r="AH1736" t="b">
        <v>0</v>
      </c>
      <c r="AI1736" t="str">
        <f ca="1">IF(OR(Table1[[#This Row],[is_active]]="FALSE",Table1[[#This Row],[Days_Since_Last_Purchase]]&gt;90),"Churned","Active")</f>
        <v>Churned</v>
      </c>
    </row>
    <row r="1737" spans="1:35" x14ac:dyDescent="0.25">
      <c r="A1737" t="s">
        <v>1797</v>
      </c>
      <c r="B1737" s="1">
        <v>45534</v>
      </c>
      <c r="C1737" t="str">
        <f>TEXT(Table1[[#This Row],[signup_date]],"yyyy")</f>
        <v>2024</v>
      </c>
      <c r="D1737" t="str">
        <f>TEXT(Table1[[#This Row],[signup_date]],"mmm")</f>
        <v>Aug</v>
      </c>
      <c r="E1737" s="3">
        <v>45709</v>
      </c>
      <c r="F1737" s="3">
        <v>45755</v>
      </c>
      <c r="G1737" s="3" t="str">
        <f>TEXT(Table1[[#This Row],[last_purchase_date]],"yyyy")</f>
        <v>2025</v>
      </c>
      <c r="H1737" s="2">
        <f ca="1">IFERROR(TODAY()-Table1[[#This Row],[signup_date]]," - ")</f>
        <v>446</v>
      </c>
      <c r="I1737" s="2">
        <f ca="1">IFERROR(TODAY()-Table1[[#This Row],[last_purchase_date]]," - ")</f>
        <v>225</v>
      </c>
      <c r="J1737" s="2">
        <f ca="1">IFERROR(1/Table1[[#This Row],[Days_Since_Last_Purchase]],0)</f>
        <v>4.4444444444444444E-3</v>
      </c>
      <c r="K1737" s="3" t="str">
        <f t="shared" si="54"/>
        <v>Has Purchased</v>
      </c>
      <c r="L1737">
        <v>2</v>
      </c>
      <c r="M1737">
        <v>66.760000000000005</v>
      </c>
      <c r="N1737">
        <v>33.380000000000003</v>
      </c>
      <c r="O1737">
        <v>17.64</v>
      </c>
      <c r="P1737" t="s">
        <v>59</v>
      </c>
      <c r="Q1737" t="s">
        <v>69</v>
      </c>
      <c r="R1737" t="s">
        <v>33</v>
      </c>
      <c r="S1737">
        <v>36</v>
      </c>
      <c r="T1737" t="s">
        <v>34</v>
      </c>
      <c r="U1737" t="s">
        <v>55</v>
      </c>
      <c r="V1737" t="s">
        <v>44</v>
      </c>
      <c r="W1737" t="s">
        <v>96</v>
      </c>
      <c r="X1737">
        <v>0</v>
      </c>
      <c r="Y1737">
        <v>0</v>
      </c>
      <c r="Z1737">
        <v>0</v>
      </c>
      <c r="AA1737">
        <v>1</v>
      </c>
      <c r="AB1737">
        <v>1</v>
      </c>
      <c r="AC1737" s="2" t="s">
        <v>2542</v>
      </c>
      <c r="AD1737" s="2" t="str">
        <f t="shared" si="55"/>
        <v>Never Contacted</v>
      </c>
      <c r="AE1737">
        <v>2</v>
      </c>
      <c r="AF1737" t="s">
        <v>38</v>
      </c>
      <c r="AG1737" t="b">
        <v>0</v>
      </c>
      <c r="AH1737" t="b">
        <v>0</v>
      </c>
      <c r="AI1737" t="str">
        <f ca="1">IF(OR(Table1[[#This Row],[is_active]]="FALSE",Table1[[#This Row],[Days_Since_Last_Purchase]]&gt;90),"Churned","Active")</f>
        <v>Churned</v>
      </c>
    </row>
    <row r="1738" spans="1:35" x14ac:dyDescent="0.25">
      <c r="A1738" t="s">
        <v>1798</v>
      </c>
      <c r="B1738" s="1">
        <v>45437</v>
      </c>
      <c r="C1738" t="str">
        <f>TEXT(Table1[[#This Row],[signup_date]],"yyyy")</f>
        <v>2024</v>
      </c>
      <c r="D1738" t="str">
        <f>TEXT(Table1[[#This Row],[signup_date]],"mmm")</f>
        <v>May</v>
      </c>
      <c r="E1738" s="3" t="s">
        <v>2542</v>
      </c>
      <c r="F1738" s="3" t="s">
        <v>2542</v>
      </c>
      <c r="G1738" s="3" t="str">
        <f>TEXT(Table1[[#This Row],[last_purchase_date]],"yyyy")</f>
        <v>-</v>
      </c>
      <c r="H1738" s="2">
        <f ca="1">IFERROR(TODAY()-Table1[[#This Row],[signup_date]]," - ")</f>
        <v>543</v>
      </c>
      <c r="I1738" s="2" t="str">
        <f ca="1">IFERROR(TODAY()-Table1[[#This Row],[last_purchase_date]]," - ")</f>
        <v xml:space="preserve"> - </v>
      </c>
      <c r="J1738" s="2">
        <f ca="1">IFERROR(1/Table1[[#This Row],[Days_Since_Last_Purchase]],0)</f>
        <v>0</v>
      </c>
      <c r="K1738" s="3" t="str">
        <f t="shared" si="54"/>
        <v>Never Purchase</v>
      </c>
      <c r="L1738">
        <v>0</v>
      </c>
      <c r="M1738">
        <v>0</v>
      </c>
      <c r="N1738">
        <v>0</v>
      </c>
      <c r="O1738">
        <v>0</v>
      </c>
      <c r="P1738" t="s">
        <v>87</v>
      </c>
      <c r="Q1738" t="s">
        <v>62</v>
      </c>
      <c r="R1738" t="s">
        <v>42</v>
      </c>
      <c r="S1738">
        <v>16</v>
      </c>
      <c r="T1738" t="s">
        <v>49</v>
      </c>
      <c r="U1738" t="s">
        <v>90</v>
      </c>
      <c r="V1738" t="s">
        <v>67</v>
      </c>
      <c r="W1738" t="s">
        <v>72</v>
      </c>
      <c r="X1738">
        <v>0</v>
      </c>
      <c r="Y1738">
        <v>0</v>
      </c>
      <c r="Z1738">
        <v>0</v>
      </c>
      <c r="AA1738">
        <v>0</v>
      </c>
      <c r="AB1738">
        <v>0</v>
      </c>
      <c r="AC1738" s="3">
        <v>45911</v>
      </c>
      <c r="AD1738" s="2" t="str">
        <f t="shared" si="55"/>
        <v>Contacted</v>
      </c>
      <c r="AE1738">
        <v>0</v>
      </c>
      <c r="AF1738" t="s">
        <v>52</v>
      </c>
      <c r="AG1738" t="b">
        <v>1</v>
      </c>
      <c r="AH1738" t="b">
        <v>0</v>
      </c>
      <c r="AI1738" t="str">
        <f ca="1">IF(OR(Table1[[#This Row],[is_active]]="FALSE",Table1[[#This Row],[Days_Since_Last_Purchase]]&gt;90),"Churned","Active")</f>
        <v>Churned</v>
      </c>
    </row>
    <row r="1739" spans="1:35" x14ac:dyDescent="0.25">
      <c r="A1739" t="s">
        <v>1799</v>
      </c>
      <c r="B1739" s="1">
        <v>44353</v>
      </c>
      <c r="C1739" t="str">
        <f>TEXT(Table1[[#This Row],[signup_date]],"yyyy")</f>
        <v>2021</v>
      </c>
      <c r="D1739" t="str">
        <f>TEXT(Table1[[#This Row],[signup_date]],"mmm")</f>
        <v>Jun</v>
      </c>
      <c r="E1739" s="3">
        <v>45094</v>
      </c>
      <c r="F1739" s="3">
        <v>45925</v>
      </c>
      <c r="G1739" s="3" t="str">
        <f>TEXT(Table1[[#This Row],[last_purchase_date]],"yyyy")</f>
        <v>2025</v>
      </c>
      <c r="H1739" s="2">
        <f ca="1">IFERROR(TODAY()-Table1[[#This Row],[signup_date]]," - ")</f>
        <v>1627</v>
      </c>
      <c r="I1739" s="2">
        <f ca="1">IFERROR(TODAY()-Table1[[#This Row],[last_purchase_date]]," - ")</f>
        <v>55</v>
      </c>
      <c r="J1739" s="2">
        <f ca="1">IFERROR(1/Table1[[#This Row],[Days_Since_Last_Purchase]],0)</f>
        <v>1.8181818181818181E-2</v>
      </c>
      <c r="K1739" s="3" t="str">
        <f t="shared" si="54"/>
        <v>Has Purchased</v>
      </c>
      <c r="L1739">
        <v>5</v>
      </c>
      <c r="M1739">
        <v>495.49</v>
      </c>
      <c r="N1739">
        <v>99.1</v>
      </c>
      <c r="O1739">
        <v>103.13</v>
      </c>
      <c r="P1739" t="s">
        <v>47</v>
      </c>
      <c r="Q1739" t="s">
        <v>95</v>
      </c>
      <c r="R1739" t="s">
        <v>48</v>
      </c>
      <c r="S1739">
        <v>25</v>
      </c>
      <c r="T1739" t="s">
        <v>70</v>
      </c>
      <c r="U1739" t="s">
        <v>82</v>
      </c>
      <c r="V1739" t="s">
        <v>56</v>
      </c>
      <c r="W1739" t="s">
        <v>51</v>
      </c>
      <c r="X1739">
        <v>0</v>
      </c>
      <c r="Y1739">
        <v>0</v>
      </c>
      <c r="Z1739">
        <v>0</v>
      </c>
      <c r="AA1739">
        <v>0</v>
      </c>
      <c r="AB1739">
        <v>2</v>
      </c>
      <c r="AC1739" s="2" t="s">
        <v>2542</v>
      </c>
      <c r="AD1739" s="2" t="str">
        <f t="shared" si="55"/>
        <v>Never Contacted</v>
      </c>
      <c r="AE1739">
        <v>0</v>
      </c>
      <c r="AF1739" t="s">
        <v>52</v>
      </c>
      <c r="AG1739" t="b">
        <v>1</v>
      </c>
      <c r="AH1739" t="b">
        <v>0</v>
      </c>
      <c r="AI1739" t="str">
        <f ca="1">IF(OR(Table1[[#This Row],[is_active]]="FALSE",Table1[[#This Row],[Days_Since_Last_Purchase]]&gt;90),"Churned","Active")</f>
        <v>Active</v>
      </c>
    </row>
    <row r="1740" spans="1:35" x14ac:dyDescent="0.25">
      <c r="A1740" t="s">
        <v>1800</v>
      </c>
      <c r="B1740" s="1">
        <v>44874</v>
      </c>
      <c r="C1740" t="str">
        <f>TEXT(Table1[[#This Row],[signup_date]],"yyyy")</f>
        <v>2022</v>
      </c>
      <c r="D1740" t="str">
        <f>TEXT(Table1[[#This Row],[signup_date]],"mmm")</f>
        <v>Nov</v>
      </c>
      <c r="E1740" s="3">
        <v>45678</v>
      </c>
      <c r="F1740" s="3">
        <v>45864</v>
      </c>
      <c r="G1740" s="3" t="str">
        <f>TEXT(Table1[[#This Row],[last_purchase_date]],"yyyy")</f>
        <v>2025</v>
      </c>
      <c r="H1740" s="2">
        <f ca="1">IFERROR(TODAY()-Table1[[#This Row],[signup_date]]," - ")</f>
        <v>1106</v>
      </c>
      <c r="I1740" s="2">
        <f ca="1">IFERROR(TODAY()-Table1[[#This Row],[last_purchase_date]]," - ")</f>
        <v>116</v>
      </c>
      <c r="J1740" s="2">
        <f ca="1">IFERROR(1/Table1[[#This Row],[Days_Since_Last_Purchase]],0)</f>
        <v>8.6206896551724137E-3</v>
      </c>
      <c r="K1740" s="3" t="str">
        <f t="shared" si="54"/>
        <v>Has Purchased</v>
      </c>
      <c r="L1740">
        <v>1</v>
      </c>
      <c r="M1740">
        <v>60.72</v>
      </c>
      <c r="N1740">
        <v>60.72</v>
      </c>
      <c r="O1740">
        <v>49.78</v>
      </c>
      <c r="P1740" t="s">
        <v>59</v>
      </c>
      <c r="Q1740" t="s">
        <v>62</v>
      </c>
      <c r="R1740" t="s">
        <v>48</v>
      </c>
      <c r="S1740">
        <v>16</v>
      </c>
      <c r="T1740" t="s">
        <v>49</v>
      </c>
      <c r="U1740" t="s">
        <v>50</v>
      </c>
      <c r="V1740" t="s">
        <v>63</v>
      </c>
      <c r="W1740" t="s">
        <v>85</v>
      </c>
      <c r="X1740">
        <v>2</v>
      </c>
      <c r="Y1740">
        <v>0</v>
      </c>
      <c r="Z1740">
        <v>0</v>
      </c>
      <c r="AA1740">
        <v>0</v>
      </c>
      <c r="AB1740">
        <v>1</v>
      </c>
      <c r="AC1740" s="3">
        <v>45470</v>
      </c>
      <c r="AD1740" s="2" t="str">
        <f t="shared" si="55"/>
        <v>Contacted</v>
      </c>
      <c r="AE1740">
        <v>1</v>
      </c>
      <c r="AF1740" t="s">
        <v>38</v>
      </c>
      <c r="AG1740" t="b">
        <v>0</v>
      </c>
      <c r="AH1740" t="b">
        <v>1</v>
      </c>
      <c r="AI1740" t="str">
        <f ca="1">IF(OR(Table1[[#This Row],[is_active]]="FALSE",Table1[[#This Row],[Days_Since_Last_Purchase]]&gt;90),"Churned","Active")</f>
        <v>Churned</v>
      </c>
    </row>
    <row r="1741" spans="1:35" x14ac:dyDescent="0.25">
      <c r="A1741" t="s">
        <v>1801</v>
      </c>
      <c r="B1741" s="1">
        <v>44724</v>
      </c>
      <c r="C1741" t="str">
        <f>TEXT(Table1[[#This Row],[signup_date]],"yyyy")</f>
        <v>2022</v>
      </c>
      <c r="D1741" t="str">
        <f>TEXT(Table1[[#This Row],[signup_date]],"mmm")</f>
        <v>Jun</v>
      </c>
      <c r="E1741" s="3">
        <v>45224</v>
      </c>
      <c r="F1741" s="3">
        <v>45523</v>
      </c>
      <c r="G1741" s="3" t="str">
        <f>TEXT(Table1[[#This Row],[last_purchase_date]],"yyyy")</f>
        <v>2024</v>
      </c>
      <c r="H1741" s="2">
        <f ca="1">IFERROR(TODAY()-Table1[[#This Row],[signup_date]]," - ")</f>
        <v>1256</v>
      </c>
      <c r="I1741" s="2">
        <f ca="1">IFERROR(TODAY()-Table1[[#This Row],[last_purchase_date]]," - ")</f>
        <v>457</v>
      </c>
      <c r="J1741" s="2">
        <f ca="1">IFERROR(1/Table1[[#This Row],[Days_Since_Last_Purchase]],0)</f>
        <v>2.1881838074398249E-3</v>
      </c>
      <c r="K1741" s="3" t="str">
        <f t="shared" si="54"/>
        <v>Has Purchased</v>
      </c>
      <c r="L1741">
        <v>2</v>
      </c>
      <c r="M1741">
        <v>24.13</v>
      </c>
      <c r="N1741">
        <v>12.07</v>
      </c>
      <c r="O1741">
        <v>18.899999999999999</v>
      </c>
      <c r="P1741" t="s">
        <v>31</v>
      </c>
      <c r="Q1741" t="s">
        <v>95</v>
      </c>
      <c r="R1741" t="s">
        <v>42</v>
      </c>
      <c r="S1741">
        <v>23</v>
      </c>
      <c r="T1741" t="s">
        <v>70</v>
      </c>
      <c r="U1741" t="s">
        <v>55</v>
      </c>
      <c r="V1741" t="s">
        <v>67</v>
      </c>
      <c r="W1741" t="s">
        <v>100</v>
      </c>
      <c r="X1741">
        <v>0</v>
      </c>
      <c r="Y1741">
        <v>0</v>
      </c>
      <c r="Z1741">
        <v>0</v>
      </c>
      <c r="AA1741">
        <v>0</v>
      </c>
      <c r="AB1741">
        <v>2</v>
      </c>
      <c r="AC1741" s="3">
        <v>45455</v>
      </c>
      <c r="AD1741" s="2" t="str">
        <f t="shared" si="55"/>
        <v>Contacted</v>
      </c>
      <c r="AE1741">
        <v>3</v>
      </c>
      <c r="AF1741" t="s">
        <v>38</v>
      </c>
      <c r="AG1741" t="b">
        <v>1</v>
      </c>
      <c r="AH1741" t="b">
        <v>0</v>
      </c>
      <c r="AI1741" t="str">
        <f ca="1">IF(OR(Table1[[#This Row],[is_active]]="FALSE",Table1[[#This Row],[Days_Since_Last_Purchase]]&gt;90),"Churned","Active")</f>
        <v>Churned</v>
      </c>
    </row>
    <row r="1742" spans="1:35" x14ac:dyDescent="0.25">
      <c r="A1742" t="s">
        <v>1802</v>
      </c>
      <c r="B1742" s="1">
        <v>44612</v>
      </c>
      <c r="C1742" t="str">
        <f>TEXT(Table1[[#This Row],[signup_date]],"yyyy")</f>
        <v>2022</v>
      </c>
      <c r="D1742" t="str">
        <f>TEXT(Table1[[#This Row],[signup_date]],"mmm")</f>
        <v>Feb</v>
      </c>
      <c r="E1742" s="3">
        <v>44882</v>
      </c>
      <c r="F1742" s="3">
        <v>45500</v>
      </c>
      <c r="G1742" s="3" t="str">
        <f>TEXT(Table1[[#This Row],[last_purchase_date]],"yyyy")</f>
        <v>2024</v>
      </c>
      <c r="H1742" s="2">
        <f ca="1">IFERROR(TODAY()-Table1[[#This Row],[signup_date]]," - ")</f>
        <v>1368</v>
      </c>
      <c r="I1742" s="2">
        <f ca="1">IFERROR(TODAY()-Table1[[#This Row],[last_purchase_date]]," - ")</f>
        <v>480</v>
      </c>
      <c r="J1742" s="2">
        <f ca="1">IFERROR(1/Table1[[#This Row],[Days_Since_Last_Purchase]],0)</f>
        <v>2.0833333333333333E-3</v>
      </c>
      <c r="K1742" s="3" t="str">
        <f t="shared" si="54"/>
        <v>Has Purchased</v>
      </c>
      <c r="L1742">
        <v>2</v>
      </c>
      <c r="M1742">
        <v>125.6</v>
      </c>
      <c r="N1742">
        <v>62.8</v>
      </c>
      <c r="O1742">
        <v>61.1</v>
      </c>
      <c r="P1742" t="s">
        <v>40</v>
      </c>
      <c r="Q1742" t="s">
        <v>60</v>
      </c>
      <c r="R1742" t="s">
        <v>42</v>
      </c>
      <c r="S1742">
        <v>31</v>
      </c>
      <c r="T1742" t="s">
        <v>34</v>
      </c>
      <c r="U1742" t="s">
        <v>55</v>
      </c>
      <c r="V1742" t="s">
        <v>56</v>
      </c>
      <c r="W1742" t="s">
        <v>100</v>
      </c>
      <c r="X1742">
        <v>0</v>
      </c>
      <c r="Y1742">
        <v>0</v>
      </c>
      <c r="Z1742">
        <v>0</v>
      </c>
      <c r="AA1742">
        <v>0</v>
      </c>
      <c r="AB1742">
        <v>0</v>
      </c>
      <c r="AC1742" s="2" t="s">
        <v>2542</v>
      </c>
      <c r="AD1742" s="2" t="str">
        <f t="shared" si="55"/>
        <v>Never Contacted</v>
      </c>
      <c r="AE1742">
        <v>3</v>
      </c>
      <c r="AF1742" t="s">
        <v>38</v>
      </c>
      <c r="AG1742" t="b">
        <v>1</v>
      </c>
      <c r="AH1742" t="b">
        <v>0</v>
      </c>
      <c r="AI1742" t="str">
        <f ca="1">IF(OR(Table1[[#This Row],[is_active]]="FALSE",Table1[[#This Row],[Days_Since_Last_Purchase]]&gt;90),"Churned","Active")</f>
        <v>Churned</v>
      </c>
    </row>
    <row r="1743" spans="1:35" x14ac:dyDescent="0.25">
      <c r="A1743" t="s">
        <v>1803</v>
      </c>
      <c r="B1743" s="1">
        <v>45496</v>
      </c>
      <c r="C1743" t="str">
        <f>TEXT(Table1[[#This Row],[signup_date]],"yyyy")</f>
        <v>2024</v>
      </c>
      <c r="D1743" t="str">
        <f>TEXT(Table1[[#This Row],[signup_date]],"mmm")</f>
        <v>Jul</v>
      </c>
      <c r="E1743" s="3">
        <v>45538</v>
      </c>
      <c r="F1743" s="3">
        <v>45892</v>
      </c>
      <c r="G1743" s="3" t="str">
        <f>TEXT(Table1[[#This Row],[last_purchase_date]],"yyyy")</f>
        <v>2025</v>
      </c>
      <c r="H1743" s="2">
        <f ca="1">IFERROR(TODAY()-Table1[[#This Row],[signup_date]]," - ")</f>
        <v>484</v>
      </c>
      <c r="I1743" s="2">
        <f ca="1">IFERROR(TODAY()-Table1[[#This Row],[last_purchase_date]]," - ")</f>
        <v>88</v>
      </c>
      <c r="J1743" s="2">
        <f ca="1">IFERROR(1/Table1[[#This Row],[Days_Since_Last_Purchase]],0)</f>
        <v>1.1363636363636364E-2</v>
      </c>
      <c r="K1743" s="3" t="str">
        <f t="shared" si="54"/>
        <v>Has Purchased</v>
      </c>
      <c r="L1743">
        <v>2</v>
      </c>
      <c r="M1743">
        <v>120.27</v>
      </c>
      <c r="N1743">
        <v>60.14</v>
      </c>
      <c r="O1743">
        <v>58.74</v>
      </c>
      <c r="P1743" t="s">
        <v>59</v>
      </c>
      <c r="Q1743" t="s">
        <v>60</v>
      </c>
      <c r="R1743" t="s">
        <v>48</v>
      </c>
      <c r="S1743">
        <v>44</v>
      </c>
      <c r="T1743" t="s">
        <v>34</v>
      </c>
      <c r="U1743" t="s">
        <v>43</v>
      </c>
      <c r="V1743" t="s">
        <v>67</v>
      </c>
      <c r="W1743" t="s">
        <v>85</v>
      </c>
      <c r="X1743">
        <v>0</v>
      </c>
      <c r="Y1743">
        <v>0</v>
      </c>
      <c r="Z1743">
        <v>0</v>
      </c>
      <c r="AA1743">
        <v>0</v>
      </c>
      <c r="AB1743">
        <v>1</v>
      </c>
      <c r="AC1743" s="3">
        <v>45881</v>
      </c>
      <c r="AD1743" s="2" t="str">
        <f t="shared" si="55"/>
        <v>Contacted</v>
      </c>
      <c r="AE1743">
        <v>0</v>
      </c>
      <c r="AF1743" t="s">
        <v>38</v>
      </c>
      <c r="AG1743" t="b">
        <v>1</v>
      </c>
      <c r="AH1743" t="b">
        <v>0</v>
      </c>
      <c r="AI1743" t="str">
        <f ca="1">IF(OR(Table1[[#This Row],[is_active]]="FALSE",Table1[[#This Row],[Days_Since_Last_Purchase]]&gt;90),"Churned","Active")</f>
        <v>Active</v>
      </c>
    </row>
    <row r="1744" spans="1:35" x14ac:dyDescent="0.25">
      <c r="A1744" t="s">
        <v>1804</v>
      </c>
      <c r="B1744" s="1">
        <v>45096</v>
      </c>
      <c r="C1744" t="str">
        <f>TEXT(Table1[[#This Row],[signup_date]],"yyyy")</f>
        <v>2023</v>
      </c>
      <c r="D1744" t="str">
        <f>TEXT(Table1[[#This Row],[signup_date]],"mmm")</f>
        <v>Jun</v>
      </c>
      <c r="E1744" s="3" t="s">
        <v>2542</v>
      </c>
      <c r="F1744" s="3" t="s">
        <v>2542</v>
      </c>
      <c r="G1744" s="3" t="str">
        <f>TEXT(Table1[[#This Row],[last_purchase_date]],"yyyy")</f>
        <v>-</v>
      </c>
      <c r="H1744" s="2">
        <f ca="1">IFERROR(TODAY()-Table1[[#This Row],[signup_date]]," - ")</f>
        <v>884</v>
      </c>
      <c r="I1744" s="2" t="str">
        <f ca="1">IFERROR(TODAY()-Table1[[#This Row],[last_purchase_date]]," - ")</f>
        <v xml:space="preserve"> - </v>
      </c>
      <c r="J1744" s="2">
        <f ca="1">IFERROR(1/Table1[[#This Row],[Days_Since_Last_Purchase]],0)</f>
        <v>0</v>
      </c>
      <c r="K1744" s="3" t="str">
        <f t="shared" si="54"/>
        <v>Never Purchase</v>
      </c>
      <c r="L1744">
        <v>0</v>
      </c>
      <c r="M1744">
        <v>0</v>
      </c>
      <c r="N1744">
        <v>0</v>
      </c>
      <c r="O1744">
        <v>0</v>
      </c>
      <c r="P1744" t="s">
        <v>65</v>
      </c>
      <c r="Q1744" t="s">
        <v>95</v>
      </c>
      <c r="R1744" t="s">
        <v>33</v>
      </c>
      <c r="S1744">
        <v>0</v>
      </c>
      <c r="T1744" t="s">
        <v>80</v>
      </c>
      <c r="U1744" t="s">
        <v>55</v>
      </c>
      <c r="V1744" t="s">
        <v>35</v>
      </c>
      <c r="W1744" t="s">
        <v>100</v>
      </c>
      <c r="X1744">
        <v>0</v>
      </c>
      <c r="Y1744">
        <v>0</v>
      </c>
      <c r="Z1744">
        <v>0</v>
      </c>
      <c r="AA1744">
        <v>0</v>
      </c>
      <c r="AB1744">
        <v>0</v>
      </c>
      <c r="AC1744" s="2" t="s">
        <v>2542</v>
      </c>
      <c r="AD1744" s="2" t="str">
        <f t="shared" si="55"/>
        <v>Never Contacted</v>
      </c>
      <c r="AE1744">
        <v>5</v>
      </c>
      <c r="AF1744" t="s">
        <v>52</v>
      </c>
      <c r="AG1744" t="b">
        <v>1</v>
      </c>
      <c r="AH1744" t="b">
        <v>0</v>
      </c>
      <c r="AI1744" t="str">
        <f ca="1">IF(OR(Table1[[#This Row],[is_active]]="FALSE",Table1[[#This Row],[Days_Since_Last_Purchase]]&gt;90),"Churned","Active")</f>
        <v>Churned</v>
      </c>
    </row>
    <row r="1745" spans="1:35" x14ac:dyDescent="0.25">
      <c r="A1745" t="s">
        <v>1805</v>
      </c>
      <c r="B1745" s="1">
        <v>45575</v>
      </c>
      <c r="C1745" t="str">
        <f>TEXT(Table1[[#This Row],[signup_date]],"yyyy")</f>
        <v>2024</v>
      </c>
      <c r="D1745" t="str">
        <f>TEXT(Table1[[#This Row],[signup_date]],"mmm")</f>
        <v>Oct</v>
      </c>
      <c r="E1745" s="3">
        <v>45862</v>
      </c>
      <c r="F1745" s="3">
        <v>45866</v>
      </c>
      <c r="G1745" s="3" t="str">
        <f>TEXT(Table1[[#This Row],[last_purchase_date]],"yyyy")</f>
        <v>2025</v>
      </c>
      <c r="H1745" s="2">
        <f ca="1">IFERROR(TODAY()-Table1[[#This Row],[signup_date]]," - ")</f>
        <v>405</v>
      </c>
      <c r="I1745" s="2">
        <f ca="1">IFERROR(TODAY()-Table1[[#This Row],[last_purchase_date]]," - ")</f>
        <v>114</v>
      </c>
      <c r="J1745" s="2">
        <f ca="1">IFERROR(1/Table1[[#This Row],[Days_Since_Last_Purchase]],0)</f>
        <v>8.771929824561403E-3</v>
      </c>
      <c r="K1745" s="3" t="str">
        <f t="shared" si="54"/>
        <v>Has Purchased</v>
      </c>
      <c r="L1745">
        <v>3</v>
      </c>
      <c r="M1745">
        <v>240.68</v>
      </c>
      <c r="N1745">
        <v>80.23</v>
      </c>
      <c r="O1745">
        <v>89.76</v>
      </c>
      <c r="P1745" t="s">
        <v>47</v>
      </c>
      <c r="Q1745" t="s">
        <v>76</v>
      </c>
      <c r="R1745" t="s">
        <v>33</v>
      </c>
      <c r="S1745">
        <v>21</v>
      </c>
      <c r="T1745" t="s">
        <v>70</v>
      </c>
      <c r="U1745" t="s">
        <v>55</v>
      </c>
      <c r="V1745" t="s">
        <v>67</v>
      </c>
      <c r="W1745" t="s">
        <v>96</v>
      </c>
      <c r="X1745">
        <v>0</v>
      </c>
      <c r="Y1745">
        <v>0</v>
      </c>
      <c r="Z1745">
        <v>0</v>
      </c>
      <c r="AA1745">
        <v>1</v>
      </c>
      <c r="AB1745">
        <v>2</v>
      </c>
      <c r="AC1745" s="2" t="s">
        <v>2542</v>
      </c>
      <c r="AD1745" s="2" t="str">
        <f t="shared" si="55"/>
        <v>Never Contacted</v>
      </c>
      <c r="AE1745">
        <v>6</v>
      </c>
      <c r="AF1745" t="s">
        <v>73</v>
      </c>
      <c r="AG1745" t="b">
        <v>1</v>
      </c>
      <c r="AH1745" t="b">
        <v>0</v>
      </c>
      <c r="AI1745" t="str">
        <f ca="1">IF(OR(Table1[[#This Row],[is_active]]="FALSE",Table1[[#This Row],[Days_Since_Last_Purchase]]&gt;90),"Churned","Active")</f>
        <v>Churned</v>
      </c>
    </row>
    <row r="1746" spans="1:35" x14ac:dyDescent="0.25">
      <c r="A1746" t="s">
        <v>1806</v>
      </c>
      <c r="B1746" s="1">
        <v>44378</v>
      </c>
      <c r="C1746" t="str">
        <f>TEXT(Table1[[#This Row],[signup_date]],"yyyy")</f>
        <v>2021</v>
      </c>
      <c r="D1746" t="str">
        <f>TEXT(Table1[[#This Row],[signup_date]],"mmm")</f>
        <v>Jul</v>
      </c>
      <c r="E1746" s="3">
        <v>45767</v>
      </c>
      <c r="F1746" s="3">
        <v>45776</v>
      </c>
      <c r="G1746" s="3" t="str">
        <f>TEXT(Table1[[#This Row],[last_purchase_date]],"yyyy")</f>
        <v>2025</v>
      </c>
      <c r="H1746" s="2">
        <f ca="1">IFERROR(TODAY()-Table1[[#This Row],[signup_date]]," - ")</f>
        <v>1602</v>
      </c>
      <c r="I1746" s="2">
        <f ca="1">IFERROR(TODAY()-Table1[[#This Row],[last_purchase_date]]," - ")</f>
        <v>204</v>
      </c>
      <c r="J1746" s="2">
        <f ca="1">IFERROR(1/Table1[[#This Row],[Days_Since_Last_Purchase]],0)</f>
        <v>4.9019607843137254E-3</v>
      </c>
      <c r="K1746" s="3" t="str">
        <f t="shared" si="54"/>
        <v>Has Purchased</v>
      </c>
      <c r="L1746">
        <v>4</v>
      </c>
      <c r="M1746">
        <v>197.01</v>
      </c>
      <c r="N1746">
        <v>49.25</v>
      </c>
      <c r="O1746">
        <v>44.48</v>
      </c>
      <c r="P1746" t="s">
        <v>59</v>
      </c>
      <c r="Q1746" t="s">
        <v>62</v>
      </c>
      <c r="R1746" t="s">
        <v>48</v>
      </c>
      <c r="S1746">
        <v>22</v>
      </c>
      <c r="T1746" t="s">
        <v>70</v>
      </c>
      <c r="U1746" t="s">
        <v>43</v>
      </c>
      <c r="V1746" t="s">
        <v>63</v>
      </c>
      <c r="W1746" t="s">
        <v>85</v>
      </c>
      <c r="X1746">
        <v>0</v>
      </c>
      <c r="Y1746">
        <v>0</v>
      </c>
      <c r="Z1746">
        <v>0</v>
      </c>
      <c r="AA1746">
        <v>0</v>
      </c>
      <c r="AB1746">
        <v>0</v>
      </c>
      <c r="AC1746" s="3">
        <v>45889</v>
      </c>
      <c r="AD1746" s="2" t="str">
        <f t="shared" si="55"/>
        <v>Contacted</v>
      </c>
      <c r="AE1746">
        <v>7</v>
      </c>
      <c r="AF1746" t="s">
        <v>52</v>
      </c>
      <c r="AG1746" t="b">
        <v>1</v>
      </c>
      <c r="AH1746" t="b">
        <v>1</v>
      </c>
      <c r="AI1746" t="str">
        <f ca="1">IF(OR(Table1[[#This Row],[is_active]]="FALSE",Table1[[#This Row],[Days_Since_Last_Purchase]]&gt;90),"Churned","Active")</f>
        <v>Churned</v>
      </c>
    </row>
    <row r="1747" spans="1:35" x14ac:dyDescent="0.25">
      <c r="A1747" t="s">
        <v>1807</v>
      </c>
      <c r="B1747" s="1">
        <v>44419</v>
      </c>
      <c r="C1747" t="str">
        <f>TEXT(Table1[[#This Row],[signup_date]],"yyyy")</f>
        <v>2021</v>
      </c>
      <c r="D1747" t="str">
        <f>TEXT(Table1[[#This Row],[signup_date]],"mmm")</f>
        <v>Aug</v>
      </c>
      <c r="E1747" s="3" t="s">
        <v>2542</v>
      </c>
      <c r="F1747" s="3" t="s">
        <v>2542</v>
      </c>
      <c r="G1747" s="3" t="str">
        <f>TEXT(Table1[[#This Row],[last_purchase_date]],"yyyy")</f>
        <v>-</v>
      </c>
      <c r="H1747" s="2">
        <f ca="1">IFERROR(TODAY()-Table1[[#This Row],[signup_date]]," - ")</f>
        <v>1561</v>
      </c>
      <c r="I1747" s="2" t="str">
        <f ca="1">IFERROR(TODAY()-Table1[[#This Row],[last_purchase_date]]," - ")</f>
        <v xml:space="preserve"> - </v>
      </c>
      <c r="J1747" s="2">
        <f ca="1">IFERROR(1/Table1[[#This Row],[Days_Since_Last_Purchase]],0)</f>
        <v>0</v>
      </c>
      <c r="K1747" s="3" t="str">
        <f t="shared" si="54"/>
        <v>Never Purchase</v>
      </c>
      <c r="L1747">
        <v>0</v>
      </c>
      <c r="M1747">
        <v>0</v>
      </c>
      <c r="N1747">
        <v>0</v>
      </c>
      <c r="O1747">
        <v>0</v>
      </c>
      <c r="P1747" t="s">
        <v>47</v>
      </c>
      <c r="Q1747" t="s">
        <v>41</v>
      </c>
      <c r="R1747" t="s">
        <v>48</v>
      </c>
      <c r="S1747">
        <v>30</v>
      </c>
      <c r="T1747" t="s">
        <v>70</v>
      </c>
      <c r="U1747" t="s">
        <v>82</v>
      </c>
      <c r="V1747" t="s">
        <v>44</v>
      </c>
      <c r="W1747" t="s">
        <v>36</v>
      </c>
      <c r="X1747">
        <v>0</v>
      </c>
      <c r="Y1747">
        <v>0</v>
      </c>
      <c r="Z1747">
        <v>0</v>
      </c>
      <c r="AA1747">
        <v>0</v>
      </c>
      <c r="AB1747">
        <v>0</v>
      </c>
      <c r="AC1747" s="3">
        <v>45919</v>
      </c>
      <c r="AD1747" s="2" t="str">
        <f t="shared" si="55"/>
        <v>Contacted</v>
      </c>
      <c r="AE1747">
        <v>0</v>
      </c>
      <c r="AF1747" t="s">
        <v>38</v>
      </c>
      <c r="AG1747" t="b">
        <v>1</v>
      </c>
      <c r="AH1747" t="b">
        <v>0</v>
      </c>
      <c r="AI1747" t="str">
        <f ca="1">IF(OR(Table1[[#This Row],[is_active]]="FALSE",Table1[[#This Row],[Days_Since_Last_Purchase]]&gt;90),"Churned","Active")</f>
        <v>Churned</v>
      </c>
    </row>
    <row r="1748" spans="1:35" x14ac:dyDescent="0.25">
      <c r="A1748" t="s">
        <v>1808</v>
      </c>
      <c r="B1748" s="1">
        <v>43951</v>
      </c>
      <c r="C1748" t="str">
        <f>TEXT(Table1[[#This Row],[signup_date]],"yyyy")</f>
        <v>2020</v>
      </c>
      <c r="D1748" t="str">
        <f>TEXT(Table1[[#This Row],[signup_date]],"mmm")</f>
        <v>Apr</v>
      </c>
      <c r="E1748" s="3">
        <v>44337</v>
      </c>
      <c r="F1748" s="3">
        <v>45180</v>
      </c>
      <c r="G1748" s="3" t="str">
        <f>TEXT(Table1[[#This Row],[last_purchase_date]],"yyyy")</f>
        <v>2023</v>
      </c>
      <c r="H1748" s="2">
        <f ca="1">IFERROR(TODAY()-Table1[[#This Row],[signup_date]]," - ")</f>
        <v>2029</v>
      </c>
      <c r="I1748" s="2">
        <f ca="1">IFERROR(TODAY()-Table1[[#This Row],[last_purchase_date]]," - ")</f>
        <v>800</v>
      </c>
      <c r="J1748" s="2">
        <f ca="1">IFERROR(1/Table1[[#This Row],[Days_Since_Last_Purchase]],0)</f>
        <v>1.25E-3</v>
      </c>
      <c r="K1748" s="3" t="str">
        <f t="shared" si="54"/>
        <v>Has Purchased</v>
      </c>
      <c r="L1748">
        <v>3</v>
      </c>
      <c r="M1748">
        <v>113.42</v>
      </c>
      <c r="N1748">
        <v>37.81</v>
      </c>
      <c r="O1748">
        <v>69.86</v>
      </c>
      <c r="P1748" t="s">
        <v>87</v>
      </c>
      <c r="Q1748" t="s">
        <v>60</v>
      </c>
      <c r="R1748" t="s">
        <v>48</v>
      </c>
      <c r="S1748">
        <v>25</v>
      </c>
      <c r="T1748" t="s">
        <v>70</v>
      </c>
      <c r="U1748" t="s">
        <v>35</v>
      </c>
      <c r="V1748" t="s">
        <v>56</v>
      </c>
      <c r="W1748" t="s">
        <v>96</v>
      </c>
      <c r="X1748">
        <v>0</v>
      </c>
      <c r="Y1748">
        <v>0</v>
      </c>
      <c r="Z1748">
        <v>0</v>
      </c>
      <c r="AA1748">
        <v>0</v>
      </c>
      <c r="AB1748">
        <v>0</v>
      </c>
      <c r="AC1748" s="3">
        <v>44441</v>
      </c>
      <c r="AD1748" s="2" t="str">
        <f t="shared" si="55"/>
        <v>Contacted</v>
      </c>
      <c r="AE1748">
        <v>0</v>
      </c>
      <c r="AF1748" t="s">
        <v>52</v>
      </c>
      <c r="AG1748" t="b">
        <v>1</v>
      </c>
      <c r="AH1748" t="b">
        <v>0</v>
      </c>
      <c r="AI1748" t="str">
        <f ca="1">IF(OR(Table1[[#This Row],[is_active]]="FALSE",Table1[[#This Row],[Days_Since_Last_Purchase]]&gt;90),"Churned","Active")</f>
        <v>Churned</v>
      </c>
    </row>
    <row r="1749" spans="1:35" x14ac:dyDescent="0.25">
      <c r="A1749" t="s">
        <v>1809</v>
      </c>
      <c r="B1749" s="1">
        <v>45502</v>
      </c>
      <c r="C1749" t="str">
        <f>TEXT(Table1[[#This Row],[signup_date]],"yyyy")</f>
        <v>2024</v>
      </c>
      <c r="D1749" t="str">
        <f>TEXT(Table1[[#This Row],[signup_date]],"mmm")</f>
        <v>Jul</v>
      </c>
      <c r="E1749" s="3">
        <v>45847</v>
      </c>
      <c r="F1749" s="3">
        <v>45941</v>
      </c>
      <c r="G1749" s="3" t="str">
        <f>TEXT(Table1[[#This Row],[last_purchase_date]],"yyyy")</f>
        <v>2025</v>
      </c>
      <c r="H1749" s="2">
        <f ca="1">IFERROR(TODAY()-Table1[[#This Row],[signup_date]]," - ")</f>
        <v>478</v>
      </c>
      <c r="I1749" s="2">
        <f ca="1">IFERROR(TODAY()-Table1[[#This Row],[last_purchase_date]]," - ")</f>
        <v>39</v>
      </c>
      <c r="J1749" s="2">
        <f ca="1">IFERROR(1/Table1[[#This Row],[Days_Since_Last_Purchase]],0)</f>
        <v>2.564102564102564E-2</v>
      </c>
      <c r="K1749" s="3" t="str">
        <f t="shared" si="54"/>
        <v>Has Purchased</v>
      </c>
      <c r="L1749">
        <v>3</v>
      </c>
      <c r="M1749">
        <v>3.15</v>
      </c>
      <c r="N1749">
        <v>1.05</v>
      </c>
      <c r="O1749">
        <v>1.35</v>
      </c>
      <c r="P1749" t="s">
        <v>40</v>
      </c>
      <c r="Q1749" t="s">
        <v>95</v>
      </c>
      <c r="R1749" t="s">
        <v>42</v>
      </c>
      <c r="S1749">
        <v>33</v>
      </c>
      <c r="T1749" t="s">
        <v>34</v>
      </c>
      <c r="U1749" t="s">
        <v>66</v>
      </c>
      <c r="V1749" t="s">
        <v>63</v>
      </c>
      <c r="W1749" t="s">
        <v>100</v>
      </c>
      <c r="X1749">
        <v>0</v>
      </c>
      <c r="Y1749">
        <v>0</v>
      </c>
      <c r="Z1749">
        <v>0</v>
      </c>
      <c r="AA1749">
        <v>1</v>
      </c>
      <c r="AB1749">
        <v>0</v>
      </c>
      <c r="AC1749" s="3">
        <v>45905</v>
      </c>
      <c r="AD1749" s="2" t="str">
        <f t="shared" si="55"/>
        <v>Contacted</v>
      </c>
      <c r="AE1749">
        <v>5</v>
      </c>
      <c r="AF1749" t="s">
        <v>38</v>
      </c>
      <c r="AG1749" t="b">
        <v>1</v>
      </c>
      <c r="AH1749" t="b">
        <v>0</v>
      </c>
      <c r="AI1749" t="str">
        <f ca="1">IF(OR(Table1[[#This Row],[is_active]]="FALSE",Table1[[#This Row],[Days_Since_Last_Purchase]]&gt;90),"Churned","Active")</f>
        <v>Active</v>
      </c>
    </row>
    <row r="1750" spans="1:35" x14ac:dyDescent="0.25">
      <c r="A1750" t="s">
        <v>1810</v>
      </c>
      <c r="B1750" s="1">
        <v>44691</v>
      </c>
      <c r="C1750" t="str">
        <f>TEXT(Table1[[#This Row],[signup_date]],"yyyy")</f>
        <v>2022</v>
      </c>
      <c r="D1750" t="str">
        <f>TEXT(Table1[[#This Row],[signup_date]],"mmm")</f>
        <v>May</v>
      </c>
      <c r="E1750" s="3">
        <v>44921</v>
      </c>
      <c r="F1750" s="3">
        <v>45359</v>
      </c>
      <c r="G1750" s="3" t="str">
        <f>TEXT(Table1[[#This Row],[last_purchase_date]],"yyyy")</f>
        <v>2024</v>
      </c>
      <c r="H1750" s="2">
        <f ca="1">IFERROR(TODAY()-Table1[[#This Row],[signup_date]]," - ")</f>
        <v>1289</v>
      </c>
      <c r="I1750" s="2">
        <f ca="1">IFERROR(TODAY()-Table1[[#This Row],[last_purchase_date]]," - ")</f>
        <v>621</v>
      </c>
      <c r="J1750" s="2">
        <f ca="1">IFERROR(1/Table1[[#This Row],[Days_Since_Last_Purchase]],0)</f>
        <v>1.6103059581320451E-3</v>
      </c>
      <c r="K1750" s="3" t="str">
        <f t="shared" si="54"/>
        <v>Has Purchased</v>
      </c>
      <c r="L1750">
        <v>5</v>
      </c>
      <c r="M1750">
        <v>183.18</v>
      </c>
      <c r="N1750">
        <v>36.64</v>
      </c>
      <c r="O1750">
        <v>54.08</v>
      </c>
      <c r="P1750" t="s">
        <v>65</v>
      </c>
      <c r="Q1750" t="s">
        <v>62</v>
      </c>
      <c r="R1750" t="s">
        <v>48</v>
      </c>
      <c r="S1750">
        <v>33</v>
      </c>
      <c r="T1750" t="s">
        <v>34</v>
      </c>
      <c r="U1750" t="s">
        <v>55</v>
      </c>
      <c r="V1750" t="s">
        <v>56</v>
      </c>
      <c r="W1750" t="s">
        <v>100</v>
      </c>
      <c r="X1750">
        <v>0</v>
      </c>
      <c r="Y1750">
        <v>0</v>
      </c>
      <c r="Z1750">
        <v>0</v>
      </c>
      <c r="AA1750">
        <v>0</v>
      </c>
      <c r="AB1750">
        <v>2</v>
      </c>
      <c r="AC1750" s="2" t="s">
        <v>2542</v>
      </c>
      <c r="AD1750" s="2" t="str">
        <f t="shared" si="55"/>
        <v>Never Contacted</v>
      </c>
      <c r="AE1750">
        <v>0</v>
      </c>
      <c r="AF1750" t="s">
        <v>38</v>
      </c>
      <c r="AG1750" t="b">
        <v>1</v>
      </c>
      <c r="AH1750" t="b">
        <v>1</v>
      </c>
      <c r="AI1750" t="str">
        <f ca="1">IF(OR(Table1[[#This Row],[is_active]]="FALSE",Table1[[#This Row],[Days_Since_Last_Purchase]]&gt;90),"Churned","Active")</f>
        <v>Churned</v>
      </c>
    </row>
    <row r="1751" spans="1:35" x14ac:dyDescent="0.25">
      <c r="A1751" t="s">
        <v>1811</v>
      </c>
      <c r="B1751" s="1">
        <v>45606</v>
      </c>
      <c r="C1751" t="str">
        <f>TEXT(Table1[[#This Row],[signup_date]],"yyyy")</f>
        <v>2024</v>
      </c>
      <c r="D1751" t="str">
        <f>TEXT(Table1[[#This Row],[signup_date]],"mmm")</f>
        <v>Nov</v>
      </c>
      <c r="E1751" s="3">
        <v>45607</v>
      </c>
      <c r="F1751" s="3">
        <v>45660</v>
      </c>
      <c r="G1751" s="3" t="str">
        <f>TEXT(Table1[[#This Row],[last_purchase_date]],"yyyy")</f>
        <v>2025</v>
      </c>
      <c r="H1751" s="2">
        <f ca="1">IFERROR(TODAY()-Table1[[#This Row],[signup_date]]," - ")</f>
        <v>374</v>
      </c>
      <c r="I1751" s="2">
        <f ca="1">IFERROR(TODAY()-Table1[[#This Row],[last_purchase_date]]," - ")</f>
        <v>320</v>
      </c>
      <c r="J1751" s="2">
        <f ca="1">IFERROR(1/Table1[[#This Row],[Days_Since_Last_Purchase]],0)</f>
        <v>3.1250000000000002E-3</v>
      </c>
      <c r="K1751" s="3" t="str">
        <f t="shared" si="54"/>
        <v>Has Purchased</v>
      </c>
      <c r="L1751">
        <v>2</v>
      </c>
      <c r="M1751">
        <v>136.72999999999999</v>
      </c>
      <c r="N1751">
        <v>68.37</v>
      </c>
      <c r="O1751">
        <v>95.64</v>
      </c>
      <c r="P1751" t="s">
        <v>65</v>
      </c>
      <c r="Q1751" t="s">
        <v>60</v>
      </c>
      <c r="R1751" t="s">
        <v>48</v>
      </c>
      <c r="S1751">
        <v>44</v>
      </c>
      <c r="T1751" t="s">
        <v>34</v>
      </c>
      <c r="U1751" t="s">
        <v>43</v>
      </c>
      <c r="V1751" t="s">
        <v>63</v>
      </c>
      <c r="W1751" t="s">
        <v>72</v>
      </c>
      <c r="X1751">
        <v>0</v>
      </c>
      <c r="Y1751">
        <v>0</v>
      </c>
      <c r="Z1751">
        <v>0</v>
      </c>
      <c r="AA1751">
        <v>0</v>
      </c>
      <c r="AB1751">
        <v>1</v>
      </c>
      <c r="AC1751" s="3">
        <v>45876</v>
      </c>
      <c r="AD1751" s="2" t="str">
        <f t="shared" si="55"/>
        <v>Contacted</v>
      </c>
      <c r="AE1751">
        <v>9</v>
      </c>
      <c r="AF1751" t="s">
        <v>73</v>
      </c>
      <c r="AG1751" t="b">
        <v>0</v>
      </c>
      <c r="AH1751" t="b">
        <v>0</v>
      </c>
      <c r="AI1751" t="str">
        <f ca="1">IF(OR(Table1[[#This Row],[is_active]]="FALSE",Table1[[#This Row],[Days_Since_Last_Purchase]]&gt;90),"Churned","Active")</f>
        <v>Churned</v>
      </c>
    </row>
    <row r="1752" spans="1:35" x14ac:dyDescent="0.25">
      <c r="A1752" t="s">
        <v>1812</v>
      </c>
      <c r="B1752" s="1">
        <v>44992</v>
      </c>
      <c r="C1752" t="str">
        <f>TEXT(Table1[[#This Row],[signup_date]],"yyyy")</f>
        <v>2023</v>
      </c>
      <c r="D1752" t="str">
        <f>TEXT(Table1[[#This Row],[signup_date]],"mmm")</f>
        <v>Mar</v>
      </c>
      <c r="E1752" s="3">
        <v>45187</v>
      </c>
      <c r="F1752" s="3">
        <v>45920</v>
      </c>
      <c r="G1752" s="3" t="str">
        <f>TEXT(Table1[[#This Row],[last_purchase_date]],"yyyy")</f>
        <v>2025</v>
      </c>
      <c r="H1752" s="2">
        <f ca="1">IFERROR(TODAY()-Table1[[#This Row],[signup_date]]," - ")</f>
        <v>988</v>
      </c>
      <c r="I1752" s="2">
        <f ca="1">IFERROR(TODAY()-Table1[[#This Row],[last_purchase_date]]," - ")</f>
        <v>60</v>
      </c>
      <c r="J1752" s="2">
        <f ca="1">IFERROR(1/Table1[[#This Row],[Days_Since_Last_Purchase]],0)</f>
        <v>1.6666666666666666E-2</v>
      </c>
      <c r="K1752" s="3" t="str">
        <f t="shared" si="54"/>
        <v>Has Purchased</v>
      </c>
      <c r="L1752">
        <v>3</v>
      </c>
      <c r="M1752">
        <v>195.19</v>
      </c>
      <c r="N1752">
        <v>65.06</v>
      </c>
      <c r="O1752">
        <v>25.99</v>
      </c>
      <c r="P1752" t="s">
        <v>87</v>
      </c>
      <c r="Q1752" t="s">
        <v>69</v>
      </c>
      <c r="R1752" t="s">
        <v>33</v>
      </c>
      <c r="S1752">
        <v>42</v>
      </c>
      <c r="T1752" t="s">
        <v>34</v>
      </c>
      <c r="U1752" t="s">
        <v>43</v>
      </c>
      <c r="V1752" t="s">
        <v>44</v>
      </c>
      <c r="W1752" t="s">
        <v>100</v>
      </c>
      <c r="X1752">
        <v>0</v>
      </c>
      <c r="Y1752">
        <v>0</v>
      </c>
      <c r="Z1752">
        <v>0</v>
      </c>
      <c r="AA1752">
        <v>1</v>
      </c>
      <c r="AB1752">
        <v>1</v>
      </c>
      <c r="AC1752" s="3">
        <v>44996</v>
      </c>
      <c r="AD1752" s="2" t="str">
        <f t="shared" si="55"/>
        <v>Contacted</v>
      </c>
      <c r="AE1752">
        <v>0</v>
      </c>
      <c r="AF1752" t="s">
        <v>38</v>
      </c>
      <c r="AG1752" t="b">
        <v>0</v>
      </c>
      <c r="AH1752" t="b">
        <v>0</v>
      </c>
      <c r="AI1752" t="str">
        <f ca="1">IF(OR(Table1[[#This Row],[is_active]]="FALSE",Table1[[#This Row],[Days_Since_Last_Purchase]]&gt;90),"Churned","Active")</f>
        <v>Active</v>
      </c>
    </row>
    <row r="1753" spans="1:35" x14ac:dyDescent="0.25">
      <c r="A1753" t="s">
        <v>1813</v>
      </c>
      <c r="B1753" s="1">
        <v>45643</v>
      </c>
      <c r="C1753" t="str">
        <f>TEXT(Table1[[#This Row],[signup_date]],"yyyy")</f>
        <v>2024</v>
      </c>
      <c r="D1753" t="str">
        <f>TEXT(Table1[[#This Row],[signup_date]],"mmm")</f>
        <v>Dec</v>
      </c>
      <c r="E1753" s="3">
        <v>45798</v>
      </c>
      <c r="F1753" s="3">
        <v>45860</v>
      </c>
      <c r="G1753" s="3" t="str">
        <f>TEXT(Table1[[#This Row],[last_purchase_date]],"yyyy")</f>
        <v>2025</v>
      </c>
      <c r="H1753" s="2">
        <f ca="1">IFERROR(TODAY()-Table1[[#This Row],[signup_date]]," - ")</f>
        <v>337</v>
      </c>
      <c r="I1753" s="2">
        <f ca="1">IFERROR(TODAY()-Table1[[#This Row],[last_purchase_date]]," - ")</f>
        <v>120</v>
      </c>
      <c r="J1753" s="2">
        <f ca="1">IFERROR(1/Table1[[#This Row],[Days_Since_Last_Purchase]],0)</f>
        <v>8.3333333333333332E-3</v>
      </c>
      <c r="K1753" s="3" t="str">
        <f t="shared" si="54"/>
        <v>Has Purchased</v>
      </c>
      <c r="L1753">
        <v>1</v>
      </c>
      <c r="M1753">
        <v>99.92</v>
      </c>
      <c r="N1753">
        <v>99.92</v>
      </c>
      <c r="O1753">
        <v>151.24</v>
      </c>
      <c r="P1753" t="s">
        <v>59</v>
      </c>
      <c r="Q1753" t="s">
        <v>60</v>
      </c>
      <c r="R1753" t="s">
        <v>33</v>
      </c>
      <c r="S1753">
        <v>22</v>
      </c>
      <c r="T1753" t="s">
        <v>70</v>
      </c>
      <c r="U1753" t="s">
        <v>90</v>
      </c>
      <c r="V1753" t="s">
        <v>35</v>
      </c>
      <c r="W1753" t="s">
        <v>36</v>
      </c>
      <c r="X1753">
        <v>1</v>
      </c>
      <c r="Y1753">
        <v>0</v>
      </c>
      <c r="Z1753">
        <v>0</v>
      </c>
      <c r="AA1753">
        <v>0</v>
      </c>
      <c r="AB1753">
        <v>0</v>
      </c>
      <c r="AC1753" s="2" t="s">
        <v>2542</v>
      </c>
      <c r="AD1753" s="2" t="str">
        <f t="shared" si="55"/>
        <v>Never Contacted</v>
      </c>
      <c r="AE1753">
        <v>0</v>
      </c>
      <c r="AF1753" t="s">
        <v>38</v>
      </c>
      <c r="AG1753" t="b">
        <v>1</v>
      </c>
      <c r="AH1753" t="b">
        <v>1</v>
      </c>
      <c r="AI1753" t="str">
        <f ca="1">IF(OR(Table1[[#This Row],[is_active]]="FALSE",Table1[[#This Row],[Days_Since_Last_Purchase]]&gt;90),"Churned","Active")</f>
        <v>Churned</v>
      </c>
    </row>
    <row r="1754" spans="1:35" x14ac:dyDescent="0.25">
      <c r="A1754" t="s">
        <v>1814</v>
      </c>
      <c r="B1754" s="1">
        <v>45375</v>
      </c>
      <c r="C1754" t="str">
        <f>TEXT(Table1[[#This Row],[signup_date]],"yyyy")</f>
        <v>2024</v>
      </c>
      <c r="D1754" t="str">
        <f>TEXT(Table1[[#This Row],[signup_date]],"mmm")</f>
        <v>Mar</v>
      </c>
      <c r="E1754" s="3">
        <v>45505</v>
      </c>
      <c r="F1754" s="3">
        <v>45652</v>
      </c>
      <c r="G1754" s="3" t="str">
        <f>TEXT(Table1[[#This Row],[last_purchase_date]],"yyyy")</f>
        <v>2024</v>
      </c>
      <c r="H1754" s="2">
        <f ca="1">IFERROR(TODAY()-Table1[[#This Row],[signup_date]]," - ")</f>
        <v>605</v>
      </c>
      <c r="I1754" s="2">
        <f ca="1">IFERROR(TODAY()-Table1[[#This Row],[last_purchase_date]]," - ")</f>
        <v>328</v>
      </c>
      <c r="J1754" s="2">
        <f ca="1">IFERROR(1/Table1[[#This Row],[Days_Since_Last_Purchase]],0)</f>
        <v>3.0487804878048782E-3</v>
      </c>
      <c r="K1754" s="3" t="str">
        <f t="shared" si="54"/>
        <v>Has Purchased</v>
      </c>
      <c r="L1754">
        <v>3</v>
      </c>
      <c r="M1754">
        <v>133.47999999999999</v>
      </c>
      <c r="N1754">
        <v>44.49</v>
      </c>
      <c r="O1754">
        <v>39.07</v>
      </c>
      <c r="P1754" t="s">
        <v>31</v>
      </c>
      <c r="Q1754" t="s">
        <v>41</v>
      </c>
      <c r="R1754" t="s">
        <v>42</v>
      </c>
      <c r="S1754">
        <v>30</v>
      </c>
      <c r="T1754" t="s">
        <v>70</v>
      </c>
      <c r="U1754" t="s">
        <v>55</v>
      </c>
      <c r="V1754" t="s">
        <v>56</v>
      </c>
      <c r="W1754" t="s">
        <v>57</v>
      </c>
      <c r="X1754">
        <v>0</v>
      </c>
      <c r="Y1754">
        <v>0</v>
      </c>
      <c r="Z1754">
        <v>0</v>
      </c>
      <c r="AA1754">
        <v>0</v>
      </c>
      <c r="AB1754">
        <v>0</v>
      </c>
      <c r="AC1754" s="3">
        <v>45601</v>
      </c>
      <c r="AD1754" s="2" t="str">
        <f t="shared" si="55"/>
        <v>Contacted</v>
      </c>
      <c r="AE1754">
        <v>0</v>
      </c>
      <c r="AF1754" t="s">
        <v>73</v>
      </c>
      <c r="AG1754" t="b">
        <v>1</v>
      </c>
      <c r="AH1754" t="b">
        <v>0</v>
      </c>
      <c r="AI1754" t="str">
        <f ca="1">IF(OR(Table1[[#This Row],[is_active]]="FALSE",Table1[[#This Row],[Days_Since_Last_Purchase]]&gt;90),"Churned","Active")</f>
        <v>Churned</v>
      </c>
    </row>
    <row r="1755" spans="1:35" x14ac:dyDescent="0.25">
      <c r="A1755" t="s">
        <v>1815</v>
      </c>
      <c r="B1755" s="1">
        <v>45491</v>
      </c>
      <c r="C1755" t="str">
        <f>TEXT(Table1[[#This Row],[signup_date]],"yyyy")</f>
        <v>2024</v>
      </c>
      <c r="D1755" t="str">
        <f>TEXT(Table1[[#This Row],[signup_date]],"mmm")</f>
        <v>Jul</v>
      </c>
      <c r="E1755" s="3">
        <v>45561</v>
      </c>
      <c r="F1755" s="3">
        <v>45763</v>
      </c>
      <c r="G1755" s="3" t="str">
        <f>TEXT(Table1[[#This Row],[last_purchase_date]],"yyyy")</f>
        <v>2025</v>
      </c>
      <c r="H1755" s="2">
        <f ca="1">IFERROR(TODAY()-Table1[[#This Row],[signup_date]]," - ")</f>
        <v>489</v>
      </c>
      <c r="I1755" s="2">
        <f ca="1">IFERROR(TODAY()-Table1[[#This Row],[last_purchase_date]]," - ")</f>
        <v>217</v>
      </c>
      <c r="J1755" s="2">
        <f ca="1">IFERROR(1/Table1[[#This Row],[Days_Since_Last_Purchase]],0)</f>
        <v>4.608294930875576E-3</v>
      </c>
      <c r="K1755" s="3" t="str">
        <f t="shared" si="54"/>
        <v>Has Purchased</v>
      </c>
      <c r="L1755">
        <v>5</v>
      </c>
      <c r="M1755">
        <v>195.55</v>
      </c>
      <c r="N1755">
        <v>39.11</v>
      </c>
      <c r="O1755">
        <v>36.9</v>
      </c>
      <c r="P1755" t="s">
        <v>87</v>
      </c>
      <c r="Q1755" t="s">
        <v>104</v>
      </c>
      <c r="R1755" t="s">
        <v>33</v>
      </c>
      <c r="S1755">
        <v>27</v>
      </c>
      <c r="T1755" t="s">
        <v>70</v>
      </c>
      <c r="U1755" t="s">
        <v>50</v>
      </c>
      <c r="V1755" t="s">
        <v>44</v>
      </c>
      <c r="W1755" t="s">
        <v>100</v>
      </c>
      <c r="X1755">
        <v>1</v>
      </c>
      <c r="Y1755">
        <v>0</v>
      </c>
      <c r="Z1755">
        <v>0</v>
      </c>
      <c r="AA1755">
        <v>0</v>
      </c>
      <c r="AB1755">
        <v>1</v>
      </c>
      <c r="AC1755" s="3">
        <v>45777</v>
      </c>
      <c r="AD1755" s="2" t="str">
        <f t="shared" si="55"/>
        <v>Contacted</v>
      </c>
      <c r="AE1755">
        <v>3</v>
      </c>
      <c r="AF1755" t="s">
        <v>38</v>
      </c>
      <c r="AG1755" t="b">
        <v>0</v>
      </c>
      <c r="AH1755" t="b">
        <v>1</v>
      </c>
      <c r="AI1755" t="str">
        <f ca="1">IF(OR(Table1[[#This Row],[is_active]]="FALSE",Table1[[#This Row],[Days_Since_Last_Purchase]]&gt;90),"Churned","Active")</f>
        <v>Churned</v>
      </c>
    </row>
    <row r="1756" spans="1:35" x14ac:dyDescent="0.25">
      <c r="A1756" t="s">
        <v>1816</v>
      </c>
      <c r="B1756" s="1">
        <v>45542</v>
      </c>
      <c r="C1756" t="str">
        <f>TEXT(Table1[[#This Row],[signup_date]],"yyyy")</f>
        <v>2024</v>
      </c>
      <c r="D1756" t="str">
        <f>TEXT(Table1[[#This Row],[signup_date]],"mmm")</f>
        <v>Sep</v>
      </c>
      <c r="E1756" s="3">
        <v>45902</v>
      </c>
      <c r="F1756" s="3">
        <v>45911</v>
      </c>
      <c r="G1756" s="3" t="str">
        <f>TEXT(Table1[[#This Row],[last_purchase_date]],"yyyy")</f>
        <v>2025</v>
      </c>
      <c r="H1756" s="2">
        <f ca="1">IFERROR(TODAY()-Table1[[#This Row],[signup_date]]," - ")</f>
        <v>438</v>
      </c>
      <c r="I1756" s="2">
        <f ca="1">IFERROR(TODAY()-Table1[[#This Row],[last_purchase_date]]," - ")</f>
        <v>69</v>
      </c>
      <c r="J1756" s="2">
        <f ca="1">IFERROR(1/Table1[[#This Row],[Days_Since_Last_Purchase]],0)</f>
        <v>1.4492753623188406E-2</v>
      </c>
      <c r="K1756" s="3" t="str">
        <f t="shared" si="54"/>
        <v>Has Purchased</v>
      </c>
      <c r="L1756">
        <v>2</v>
      </c>
      <c r="M1756">
        <v>30.31</v>
      </c>
      <c r="N1756">
        <v>15.16</v>
      </c>
      <c r="O1756">
        <v>9.1</v>
      </c>
      <c r="P1756" t="s">
        <v>59</v>
      </c>
      <c r="Q1756" t="s">
        <v>60</v>
      </c>
      <c r="R1756" t="s">
        <v>48</v>
      </c>
      <c r="S1756">
        <v>19</v>
      </c>
      <c r="T1756" t="s">
        <v>49</v>
      </c>
      <c r="U1756" t="s">
        <v>82</v>
      </c>
      <c r="V1756" t="s">
        <v>56</v>
      </c>
      <c r="W1756" t="s">
        <v>72</v>
      </c>
      <c r="X1756">
        <v>0</v>
      </c>
      <c r="Y1756">
        <v>0</v>
      </c>
      <c r="Z1756">
        <v>0</v>
      </c>
      <c r="AA1756">
        <v>0</v>
      </c>
      <c r="AB1756">
        <v>0</v>
      </c>
      <c r="AC1756" s="3">
        <v>45782</v>
      </c>
      <c r="AD1756" s="2" t="str">
        <f t="shared" si="55"/>
        <v>Contacted</v>
      </c>
      <c r="AE1756">
        <v>0</v>
      </c>
      <c r="AF1756" t="s">
        <v>38</v>
      </c>
      <c r="AG1756" t="b">
        <v>1</v>
      </c>
      <c r="AH1756" t="b">
        <v>0</v>
      </c>
      <c r="AI1756" t="str">
        <f ca="1">IF(OR(Table1[[#This Row],[is_active]]="FALSE",Table1[[#This Row],[Days_Since_Last_Purchase]]&gt;90),"Churned","Active")</f>
        <v>Active</v>
      </c>
    </row>
    <row r="1757" spans="1:35" x14ac:dyDescent="0.25">
      <c r="A1757" t="s">
        <v>1817</v>
      </c>
      <c r="B1757" s="1">
        <v>44220</v>
      </c>
      <c r="C1757" t="str">
        <f>TEXT(Table1[[#This Row],[signup_date]],"yyyy")</f>
        <v>2021</v>
      </c>
      <c r="D1757" t="str">
        <f>TEXT(Table1[[#This Row],[signup_date]],"mmm")</f>
        <v>Jan</v>
      </c>
      <c r="E1757" s="3">
        <v>45722</v>
      </c>
      <c r="F1757" s="3">
        <v>45806</v>
      </c>
      <c r="G1757" s="3" t="str">
        <f>TEXT(Table1[[#This Row],[last_purchase_date]],"yyyy")</f>
        <v>2025</v>
      </c>
      <c r="H1757" s="2">
        <f ca="1">IFERROR(TODAY()-Table1[[#This Row],[signup_date]]," - ")</f>
        <v>1760</v>
      </c>
      <c r="I1757" s="2">
        <f ca="1">IFERROR(TODAY()-Table1[[#This Row],[last_purchase_date]]," - ")</f>
        <v>174</v>
      </c>
      <c r="J1757" s="2">
        <f ca="1">IFERROR(1/Table1[[#This Row],[Days_Since_Last_Purchase]],0)</f>
        <v>5.7471264367816091E-3</v>
      </c>
      <c r="K1757" s="3" t="str">
        <f t="shared" si="54"/>
        <v>Has Purchased</v>
      </c>
      <c r="L1757">
        <v>5</v>
      </c>
      <c r="M1757">
        <v>462.22</v>
      </c>
      <c r="N1757">
        <v>92.44</v>
      </c>
      <c r="O1757">
        <v>58.57</v>
      </c>
      <c r="P1757" t="s">
        <v>65</v>
      </c>
      <c r="Q1757" t="s">
        <v>95</v>
      </c>
      <c r="R1757" t="s">
        <v>48</v>
      </c>
      <c r="S1757">
        <v>28</v>
      </c>
      <c r="T1757" t="s">
        <v>70</v>
      </c>
      <c r="U1757" t="s">
        <v>35</v>
      </c>
      <c r="V1757" t="s">
        <v>35</v>
      </c>
      <c r="W1757" t="s">
        <v>96</v>
      </c>
      <c r="X1757">
        <v>0</v>
      </c>
      <c r="Y1757">
        <v>0</v>
      </c>
      <c r="Z1757">
        <v>1</v>
      </c>
      <c r="AA1757">
        <v>0</v>
      </c>
      <c r="AB1757">
        <v>1</v>
      </c>
      <c r="AC1757" s="3">
        <v>44364</v>
      </c>
      <c r="AD1757" s="2" t="str">
        <f t="shared" si="55"/>
        <v>Contacted</v>
      </c>
      <c r="AE1757">
        <v>9</v>
      </c>
      <c r="AF1757" t="s">
        <v>38</v>
      </c>
      <c r="AG1757" t="b">
        <v>0</v>
      </c>
      <c r="AH1757" t="b">
        <v>1</v>
      </c>
      <c r="AI1757" t="str">
        <f ca="1">IF(OR(Table1[[#This Row],[is_active]]="FALSE",Table1[[#This Row],[Days_Since_Last_Purchase]]&gt;90),"Churned","Active")</f>
        <v>Churned</v>
      </c>
    </row>
    <row r="1758" spans="1:35" x14ac:dyDescent="0.25">
      <c r="A1758" t="s">
        <v>1818</v>
      </c>
      <c r="B1758" s="1">
        <v>44822</v>
      </c>
      <c r="C1758" t="str">
        <f>TEXT(Table1[[#This Row],[signup_date]],"yyyy")</f>
        <v>2022</v>
      </c>
      <c r="D1758" t="str">
        <f>TEXT(Table1[[#This Row],[signup_date]],"mmm")</f>
        <v>Sep</v>
      </c>
      <c r="E1758" s="3">
        <v>45286</v>
      </c>
      <c r="F1758" s="3">
        <v>45719</v>
      </c>
      <c r="G1758" s="3" t="str">
        <f>TEXT(Table1[[#This Row],[last_purchase_date]],"yyyy")</f>
        <v>2025</v>
      </c>
      <c r="H1758" s="2">
        <f ca="1">IFERROR(TODAY()-Table1[[#This Row],[signup_date]]," - ")</f>
        <v>1158</v>
      </c>
      <c r="I1758" s="2">
        <f ca="1">IFERROR(TODAY()-Table1[[#This Row],[last_purchase_date]]," - ")</f>
        <v>261</v>
      </c>
      <c r="J1758" s="2">
        <f ca="1">IFERROR(1/Table1[[#This Row],[Days_Since_Last_Purchase]],0)</f>
        <v>3.8314176245210726E-3</v>
      </c>
      <c r="K1758" s="3" t="str">
        <f t="shared" si="54"/>
        <v>Has Purchased</v>
      </c>
      <c r="L1758">
        <v>9</v>
      </c>
      <c r="M1758">
        <v>526.14</v>
      </c>
      <c r="N1758">
        <v>58.46</v>
      </c>
      <c r="O1758">
        <v>95.45</v>
      </c>
      <c r="P1758" t="s">
        <v>59</v>
      </c>
      <c r="Q1758" t="s">
        <v>41</v>
      </c>
      <c r="R1758" t="s">
        <v>48</v>
      </c>
      <c r="S1758">
        <v>32</v>
      </c>
      <c r="T1758" t="s">
        <v>34</v>
      </c>
      <c r="U1758" t="s">
        <v>35</v>
      </c>
      <c r="V1758" t="s">
        <v>35</v>
      </c>
      <c r="W1758" t="s">
        <v>85</v>
      </c>
      <c r="X1758">
        <v>0</v>
      </c>
      <c r="Y1758">
        <v>0</v>
      </c>
      <c r="Z1758">
        <v>1</v>
      </c>
      <c r="AA1758">
        <v>0</v>
      </c>
      <c r="AB1758">
        <v>2</v>
      </c>
      <c r="AC1758" s="2" t="s">
        <v>2542</v>
      </c>
      <c r="AD1758" s="2" t="str">
        <f t="shared" si="55"/>
        <v>Never Contacted</v>
      </c>
      <c r="AE1758">
        <v>0</v>
      </c>
      <c r="AF1758" t="s">
        <v>38</v>
      </c>
      <c r="AG1758" t="b">
        <v>1</v>
      </c>
      <c r="AH1758" t="b">
        <v>0</v>
      </c>
      <c r="AI1758" t="str">
        <f ca="1">IF(OR(Table1[[#This Row],[is_active]]="FALSE",Table1[[#This Row],[Days_Since_Last_Purchase]]&gt;90),"Churned","Active")</f>
        <v>Churned</v>
      </c>
    </row>
    <row r="1759" spans="1:35" x14ac:dyDescent="0.25">
      <c r="A1759" t="s">
        <v>1819</v>
      </c>
      <c r="B1759" s="1">
        <v>45435</v>
      </c>
      <c r="C1759" t="str">
        <f>TEXT(Table1[[#This Row],[signup_date]],"yyyy")</f>
        <v>2024</v>
      </c>
      <c r="D1759" t="str">
        <f>TEXT(Table1[[#This Row],[signup_date]],"mmm")</f>
        <v>May</v>
      </c>
      <c r="E1759" s="3">
        <v>45696</v>
      </c>
      <c r="F1759" s="3">
        <v>45737</v>
      </c>
      <c r="G1759" s="3" t="str">
        <f>TEXT(Table1[[#This Row],[last_purchase_date]],"yyyy")</f>
        <v>2025</v>
      </c>
      <c r="H1759" s="2">
        <f ca="1">IFERROR(TODAY()-Table1[[#This Row],[signup_date]]," - ")</f>
        <v>545</v>
      </c>
      <c r="I1759" s="2">
        <f ca="1">IFERROR(TODAY()-Table1[[#This Row],[last_purchase_date]]," - ")</f>
        <v>243</v>
      </c>
      <c r="J1759" s="2">
        <f ca="1">IFERROR(1/Table1[[#This Row],[Days_Since_Last_Purchase]],0)</f>
        <v>4.11522633744856E-3</v>
      </c>
      <c r="K1759" s="3" t="str">
        <f t="shared" si="54"/>
        <v>Has Purchased</v>
      </c>
      <c r="L1759">
        <v>3</v>
      </c>
      <c r="M1759">
        <v>245.75</v>
      </c>
      <c r="N1759">
        <v>81.92</v>
      </c>
      <c r="O1759">
        <v>67.95</v>
      </c>
      <c r="P1759" t="s">
        <v>31</v>
      </c>
      <c r="Q1759" t="s">
        <v>95</v>
      </c>
      <c r="R1759" t="s">
        <v>33</v>
      </c>
      <c r="S1759">
        <v>21</v>
      </c>
      <c r="T1759" t="s">
        <v>70</v>
      </c>
      <c r="U1759" t="s">
        <v>90</v>
      </c>
      <c r="V1759" t="s">
        <v>63</v>
      </c>
      <c r="W1759" t="s">
        <v>36</v>
      </c>
      <c r="X1759">
        <v>0</v>
      </c>
      <c r="Y1759">
        <v>0</v>
      </c>
      <c r="Z1759">
        <v>0</v>
      </c>
      <c r="AA1759">
        <v>0</v>
      </c>
      <c r="AB1759">
        <v>2</v>
      </c>
      <c r="AC1759" s="3">
        <v>45826</v>
      </c>
      <c r="AD1759" s="2" t="str">
        <f t="shared" si="55"/>
        <v>Contacted</v>
      </c>
      <c r="AE1759">
        <v>0</v>
      </c>
      <c r="AF1759" t="s">
        <v>73</v>
      </c>
      <c r="AG1759" t="b">
        <v>1</v>
      </c>
      <c r="AH1759" t="b">
        <v>1</v>
      </c>
      <c r="AI1759" t="str">
        <f ca="1">IF(OR(Table1[[#This Row],[is_active]]="FALSE",Table1[[#This Row],[Days_Since_Last_Purchase]]&gt;90),"Churned","Active")</f>
        <v>Churned</v>
      </c>
    </row>
    <row r="1760" spans="1:35" x14ac:dyDescent="0.25">
      <c r="A1760" t="s">
        <v>1820</v>
      </c>
      <c r="B1760" s="1">
        <v>44284</v>
      </c>
      <c r="C1760" t="str">
        <f>TEXT(Table1[[#This Row],[signup_date]],"yyyy")</f>
        <v>2021</v>
      </c>
      <c r="D1760" t="str">
        <f>TEXT(Table1[[#This Row],[signup_date]],"mmm")</f>
        <v>Mar</v>
      </c>
      <c r="E1760" s="3">
        <v>45469</v>
      </c>
      <c r="F1760" s="3">
        <v>45529</v>
      </c>
      <c r="G1760" s="3" t="str">
        <f>TEXT(Table1[[#This Row],[last_purchase_date]],"yyyy")</f>
        <v>2024</v>
      </c>
      <c r="H1760" s="2">
        <f ca="1">IFERROR(TODAY()-Table1[[#This Row],[signup_date]]," - ")</f>
        <v>1696</v>
      </c>
      <c r="I1760" s="2">
        <f ca="1">IFERROR(TODAY()-Table1[[#This Row],[last_purchase_date]]," - ")</f>
        <v>451</v>
      </c>
      <c r="J1760" s="2">
        <f ca="1">IFERROR(1/Table1[[#This Row],[Days_Since_Last_Purchase]],0)</f>
        <v>2.2172949002217295E-3</v>
      </c>
      <c r="K1760" s="3" t="str">
        <f t="shared" si="54"/>
        <v>Has Purchased</v>
      </c>
      <c r="L1760">
        <v>4</v>
      </c>
      <c r="M1760">
        <v>104.85</v>
      </c>
      <c r="N1760">
        <v>26.21</v>
      </c>
      <c r="O1760">
        <v>29.25</v>
      </c>
      <c r="P1760" t="s">
        <v>59</v>
      </c>
      <c r="Q1760" t="s">
        <v>32</v>
      </c>
      <c r="R1760" t="s">
        <v>42</v>
      </c>
      <c r="S1760">
        <v>16</v>
      </c>
      <c r="T1760" t="s">
        <v>49</v>
      </c>
      <c r="U1760" t="s">
        <v>66</v>
      </c>
      <c r="V1760" t="s">
        <v>63</v>
      </c>
      <c r="W1760" t="s">
        <v>85</v>
      </c>
      <c r="X1760">
        <v>0</v>
      </c>
      <c r="Y1760">
        <v>0</v>
      </c>
      <c r="Z1760">
        <v>0</v>
      </c>
      <c r="AA1760">
        <v>0</v>
      </c>
      <c r="AB1760">
        <v>1</v>
      </c>
      <c r="AC1760" s="2" t="s">
        <v>2542</v>
      </c>
      <c r="AD1760" s="2" t="str">
        <f t="shared" si="55"/>
        <v>Never Contacted</v>
      </c>
      <c r="AE1760">
        <v>0</v>
      </c>
      <c r="AF1760" t="s">
        <v>38</v>
      </c>
      <c r="AG1760" t="b">
        <v>1</v>
      </c>
      <c r="AH1760" t="b">
        <v>0</v>
      </c>
      <c r="AI1760" t="str">
        <f ca="1">IF(OR(Table1[[#This Row],[is_active]]="FALSE",Table1[[#This Row],[Days_Since_Last_Purchase]]&gt;90),"Churned","Active")</f>
        <v>Churned</v>
      </c>
    </row>
    <row r="1761" spans="1:35" x14ac:dyDescent="0.25">
      <c r="A1761" t="s">
        <v>1821</v>
      </c>
      <c r="B1761" s="1">
        <v>44022</v>
      </c>
      <c r="C1761" t="str">
        <f>TEXT(Table1[[#This Row],[signup_date]],"yyyy")</f>
        <v>2020</v>
      </c>
      <c r="D1761" t="str">
        <f>TEXT(Table1[[#This Row],[signup_date]],"mmm")</f>
        <v>Jul</v>
      </c>
      <c r="E1761" s="3">
        <v>44076</v>
      </c>
      <c r="F1761" s="3">
        <v>45354</v>
      </c>
      <c r="G1761" s="3" t="str">
        <f>TEXT(Table1[[#This Row],[last_purchase_date]],"yyyy")</f>
        <v>2024</v>
      </c>
      <c r="H1761" s="2">
        <f ca="1">IFERROR(TODAY()-Table1[[#This Row],[signup_date]]," - ")</f>
        <v>1958</v>
      </c>
      <c r="I1761" s="2">
        <f ca="1">IFERROR(TODAY()-Table1[[#This Row],[last_purchase_date]]," - ")</f>
        <v>626</v>
      </c>
      <c r="J1761" s="2">
        <f ca="1">IFERROR(1/Table1[[#This Row],[Days_Since_Last_Purchase]],0)</f>
        <v>1.5974440894568689E-3</v>
      </c>
      <c r="K1761" s="3" t="str">
        <f t="shared" si="54"/>
        <v>Has Purchased</v>
      </c>
      <c r="L1761">
        <v>2</v>
      </c>
      <c r="M1761">
        <v>61.72</v>
      </c>
      <c r="N1761">
        <v>30.86</v>
      </c>
      <c r="O1761">
        <v>19.45</v>
      </c>
      <c r="P1761" t="s">
        <v>47</v>
      </c>
      <c r="Q1761" t="s">
        <v>54</v>
      </c>
      <c r="R1761" t="s">
        <v>42</v>
      </c>
      <c r="S1761">
        <v>33</v>
      </c>
      <c r="T1761" t="s">
        <v>34</v>
      </c>
      <c r="U1761" t="s">
        <v>55</v>
      </c>
      <c r="V1761" t="s">
        <v>35</v>
      </c>
      <c r="W1761" t="s">
        <v>100</v>
      </c>
      <c r="X1761">
        <v>0</v>
      </c>
      <c r="Y1761">
        <v>0</v>
      </c>
      <c r="Z1761">
        <v>0</v>
      </c>
      <c r="AA1761">
        <v>0</v>
      </c>
      <c r="AB1761">
        <v>1</v>
      </c>
      <c r="AC1761" s="3">
        <v>44861</v>
      </c>
      <c r="AD1761" s="2" t="str">
        <f t="shared" si="55"/>
        <v>Contacted</v>
      </c>
      <c r="AE1761">
        <v>0</v>
      </c>
      <c r="AF1761" t="s">
        <v>52</v>
      </c>
      <c r="AG1761" t="b">
        <v>1</v>
      </c>
      <c r="AH1761" t="b">
        <v>0</v>
      </c>
      <c r="AI1761" t="str">
        <f ca="1">IF(OR(Table1[[#This Row],[is_active]]="FALSE",Table1[[#This Row],[Days_Since_Last_Purchase]]&gt;90),"Churned","Active")</f>
        <v>Churned</v>
      </c>
    </row>
    <row r="1762" spans="1:35" x14ac:dyDescent="0.25">
      <c r="A1762" t="s">
        <v>1822</v>
      </c>
      <c r="B1762" s="1">
        <v>44728</v>
      </c>
      <c r="C1762" t="str">
        <f>TEXT(Table1[[#This Row],[signup_date]],"yyyy")</f>
        <v>2022</v>
      </c>
      <c r="D1762" t="str">
        <f>TEXT(Table1[[#This Row],[signup_date]],"mmm")</f>
        <v>Jun</v>
      </c>
      <c r="E1762" s="3">
        <v>45795</v>
      </c>
      <c r="F1762" s="3">
        <v>45868</v>
      </c>
      <c r="G1762" s="3" t="str">
        <f>TEXT(Table1[[#This Row],[last_purchase_date]],"yyyy")</f>
        <v>2025</v>
      </c>
      <c r="H1762" s="2">
        <f ca="1">IFERROR(TODAY()-Table1[[#This Row],[signup_date]]," - ")</f>
        <v>1252</v>
      </c>
      <c r="I1762" s="2">
        <f ca="1">IFERROR(TODAY()-Table1[[#This Row],[last_purchase_date]]," - ")</f>
        <v>112</v>
      </c>
      <c r="J1762" s="2">
        <f ca="1">IFERROR(1/Table1[[#This Row],[Days_Since_Last_Purchase]],0)</f>
        <v>8.9285714285714281E-3</v>
      </c>
      <c r="K1762" s="3" t="str">
        <f t="shared" si="54"/>
        <v>Has Purchased</v>
      </c>
      <c r="L1762">
        <v>5</v>
      </c>
      <c r="M1762">
        <v>189.23</v>
      </c>
      <c r="N1762">
        <v>37.85</v>
      </c>
      <c r="O1762">
        <v>45.94</v>
      </c>
      <c r="P1762" t="s">
        <v>47</v>
      </c>
      <c r="Q1762" t="s">
        <v>88</v>
      </c>
      <c r="R1762" t="s">
        <v>48</v>
      </c>
      <c r="S1762">
        <v>23</v>
      </c>
      <c r="T1762" t="s">
        <v>70</v>
      </c>
      <c r="U1762" t="s">
        <v>90</v>
      </c>
      <c r="V1762" t="s">
        <v>56</v>
      </c>
      <c r="W1762" t="s">
        <v>36</v>
      </c>
      <c r="X1762">
        <v>0</v>
      </c>
      <c r="Y1762">
        <v>0</v>
      </c>
      <c r="Z1762">
        <v>1</v>
      </c>
      <c r="AA1762">
        <v>0</v>
      </c>
      <c r="AB1762">
        <v>4</v>
      </c>
      <c r="AC1762" s="2" t="s">
        <v>2542</v>
      </c>
      <c r="AD1762" s="2" t="str">
        <f t="shared" si="55"/>
        <v>Never Contacted</v>
      </c>
      <c r="AE1762">
        <v>8</v>
      </c>
      <c r="AF1762" t="s">
        <v>73</v>
      </c>
      <c r="AG1762" t="b">
        <v>1</v>
      </c>
      <c r="AH1762" t="b">
        <v>0</v>
      </c>
      <c r="AI1762" t="str">
        <f ca="1">IF(OR(Table1[[#This Row],[is_active]]="FALSE",Table1[[#This Row],[Days_Since_Last_Purchase]]&gt;90),"Churned","Active")</f>
        <v>Churned</v>
      </c>
    </row>
    <row r="1763" spans="1:35" x14ac:dyDescent="0.25">
      <c r="A1763" t="s">
        <v>1823</v>
      </c>
      <c r="B1763" s="1">
        <v>44958</v>
      </c>
      <c r="C1763" t="str">
        <f>TEXT(Table1[[#This Row],[signup_date]],"yyyy")</f>
        <v>2023</v>
      </c>
      <c r="D1763" t="str">
        <f>TEXT(Table1[[#This Row],[signup_date]],"mmm")</f>
        <v>Feb</v>
      </c>
      <c r="E1763" s="3">
        <v>45849</v>
      </c>
      <c r="F1763" s="3" t="s">
        <v>2542</v>
      </c>
      <c r="G1763" s="3" t="str">
        <f>TEXT(Table1[[#This Row],[last_purchase_date]],"yyyy")</f>
        <v>-</v>
      </c>
      <c r="H1763" s="2">
        <f ca="1">IFERROR(TODAY()-Table1[[#This Row],[signup_date]]," - ")</f>
        <v>1022</v>
      </c>
      <c r="I1763" s="2" t="str">
        <f ca="1">IFERROR(TODAY()-Table1[[#This Row],[last_purchase_date]]," - ")</f>
        <v xml:space="preserve"> - </v>
      </c>
      <c r="J1763" s="2">
        <f ca="1">IFERROR(1/Table1[[#This Row],[Days_Since_Last_Purchase]],0)</f>
        <v>0</v>
      </c>
      <c r="K1763" s="3" t="str">
        <f t="shared" si="54"/>
        <v>Has Purchased</v>
      </c>
      <c r="L1763">
        <v>0</v>
      </c>
      <c r="M1763">
        <v>0</v>
      </c>
      <c r="N1763">
        <v>0</v>
      </c>
      <c r="O1763">
        <v>0</v>
      </c>
      <c r="P1763" t="s">
        <v>40</v>
      </c>
      <c r="Q1763" t="s">
        <v>69</v>
      </c>
      <c r="R1763" t="s">
        <v>42</v>
      </c>
      <c r="S1763">
        <v>35</v>
      </c>
      <c r="T1763" t="s">
        <v>34</v>
      </c>
      <c r="U1763" t="s">
        <v>66</v>
      </c>
      <c r="V1763" t="s">
        <v>63</v>
      </c>
      <c r="W1763" t="s">
        <v>35</v>
      </c>
      <c r="X1763">
        <v>0</v>
      </c>
      <c r="Y1763">
        <v>0</v>
      </c>
      <c r="Z1763">
        <v>0</v>
      </c>
      <c r="AA1763">
        <v>0</v>
      </c>
      <c r="AB1763">
        <v>0</v>
      </c>
      <c r="AC1763" s="3">
        <v>45400</v>
      </c>
      <c r="AD1763" s="2" t="str">
        <f t="shared" si="55"/>
        <v>Contacted</v>
      </c>
      <c r="AE1763">
        <v>10</v>
      </c>
      <c r="AF1763" t="s">
        <v>52</v>
      </c>
      <c r="AG1763" t="b">
        <v>1</v>
      </c>
      <c r="AH1763" t="b">
        <v>0</v>
      </c>
      <c r="AI1763" t="str">
        <f ca="1">IF(OR(Table1[[#This Row],[is_active]]="FALSE",Table1[[#This Row],[Days_Since_Last_Purchase]]&gt;90),"Churned","Active")</f>
        <v>Churned</v>
      </c>
    </row>
    <row r="1764" spans="1:35" x14ac:dyDescent="0.25">
      <c r="A1764" t="s">
        <v>1824</v>
      </c>
      <c r="B1764" s="1">
        <v>45546</v>
      </c>
      <c r="C1764" t="str">
        <f>TEXT(Table1[[#This Row],[signup_date]],"yyyy")</f>
        <v>2024</v>
      </c>
      <c r="D1764" t="str">
        <f>TEXT(Table1[[#This Row],[signup_date]],"mmm")</f>
        <v>Sep</v>
      </c>
      <c r="E1764" s="3">
        <v>45809</v>
      </c>
      <c r="F1764" s="3" t="s">
        <v>2542</v>
      </c>
      <c r="G1764" s="3" t="str">
        <f>TEXT(Table1[[#This Row],[last_purchase_date]],"yyyy")</f>
        <v>-</v>
      </c>
      <c r="H1764" s="2">
        <f ca="1">IFERROR(TODAY()-Table1[[#This Row],[signup_date]]," - ")</f>
        <v>434</v>
      </c>
      <c r="I1764" s="2" t="str">
        <f ca="1">IFERROR(TODAY()-Table1[[#This Row],[last_purchase_date]]," - ")</f>
        <v xml:space="preserve"> - </v>
      </c>
      <c r="J1764" s="2">
        <f ca="1">IFERROR(1/Table1[[#This Row],[Days_Since_Last_Purchase]],0)</f>
        <v>0</v>
      </c>
      <c r="K1764" s="3" t="str">
        <f t="shared" si="54"/>
        <v>Has Purchased</v>
      </c>
      <c r="L1764">
        <v>0</v>
      </c>
      <c r="M1764">
        <v>0</v>
      </c>
      <c r="N1764">
        <v>0</v>
      </c>
      <c r="O1764">
        <v>0</v>
      </c>
      <c r="P1764" t="s">
        <v>47</v>
      </c>
      <c r="Q1764" t="s">
        <v>54</v>
      </c>
      <c r="R1764" t="s">
        <v>48</v>
      </c>
      <c r="S1764">
        <v>32</v>
      </c>
      <c r="T1764" t="s">
        <v>34</v>
      </c>
      <c r="U1764" t="s">
        <v>50</v>
      </c>
      <c r="V1764" t="s">
        <v>67</v>
      </c>
      <c r="W1764" t="s">
        <v>45</v>
      </c>
      <c r="X1764">
        <v>0</v>
      </c>
      <c r="Y1764">
        <v>0</v>
      </c>
      <c r="Z1764">
        <v>0</v>
      </c>
      <c r="AA1764">
        <v>0</v>
      </c>
      <c r="AB1764">
        <v>0</v>
      </c>
      <c r="AC1764" s="2" t="s">
        <v>2542</v>
      </c>
      <c r="AD1764" s="2" t="str">
        <f t="shared" si="55"/>
        <v>Never Contacted</v>
      </c>
      <c r="AE1764">
        <v>0</v>
      </c>
      <c r="AF1764" t="s">
        <v>73</v>
      </c>
      <c r="AG1764" t="b">
        <v>1</v>
      </c>
      <c r="AH1764" t="b">
        <v>1</v>
      </c>
      <c r="AI1764" t="str">
        <f ca="1">IF(OR(Table1[[#This Row],[is_active]]="FALSE",Table1[[#This Row],[Days_Since_Last_Purchase]]&gt;90),"Churned","Active")</f>
        <v>Churned</v>
      </c>
    </row>
    <row r="1765" spans="1:35" x14ac:dyDescent="0.25">
      <c r="A1765" t="s">
        <v>1825</v>
      </c>
      <c r="B1765" s="1">
        <v>44563</v>
      </c>
      <c r="C1765" t="str">
        <f>TEXT(Table1[[#This Row],[signup_date]],"yyyy")</f>
        <v>2022</v>
      </c>
      <c r="D1765" t="str">
        <f>TEXT(Table1[[#This Row],[signup_date]],"mmm")</f>
        <v>Jan</v>
      </c>
      <c r="E1765" s="3">
        <v>45329</v>
      </c>
      <c r="F1765" s="3">
        <v>45635</v>
      </c>
      <c r="G1765" s="3" t="str">
        <f>TEXT(Table1[[#This Row],[last_purchase_date]],"yyyy")</f>
        <v>2024</v>
      </c>
      <c r="H1765" s="2">
        <f ca="1">IFERROR(TODAY()-Table1[[#This Row],[signup_date]]," - ")</f>
        <v>1417</v>
      </c>
      <c r="I1765" s="2">
        <f ca="1">IFERROR(TODAY()-Table1[[#This Row],[last_purchase_date]]," - ")</f>
        <v>345</v>
      </c>
      <c r="J1765" s="2">
        <f ca="1">IFERROR(1/Table1[[#This Row],[Days_Since_Last_Purchase]],0)</f>
        <v>2.8985507246376812E-3</v>
      </c>
      <c r="K1765" s="3" t="str">
        <f t="shared" si="54"/>
        <v>Has Purchased</v>
      </c>
      <c r="L1765">
        <v>3</v>
      </c>
      <c r="M1765">
        <v>55.25</v>
      </c>
      <c r="N1765">
        <v>18.420000000000002</v>
      </c>
      <c r="O1765">
        <v>21.11</v>
      </c>
      <c r="P1765" t="s">
        <v>65</v>
      </c>
      <c r="Q1765" t="s">
        <v>60</v>
      </c>
      <c r="R1765" t="s">
        <v>48</v>
      </c>
      <c r="S1765">
        <v>17</v>
      </c>
      <c r="T1765" t="s">
        <v>49</v>
      </c>
      <c r="U1765" t="s">
        <v>35</v>
      </c>
      <c r="V1765" t="s">
        <v>67</v>
      </c>
      <c r="W1765" t="s">
        <v>96</v>
      </c>
      <c r="X1765">
        <v>0</v>
      </c>
      <c r="Y1765">
        <v>0</v>
      </c>
      <c r="Z1765">
        <v>0</v>
      </c>
      <c r="AA1765">
        <v>1</v>
      </c>
      <c r="AB1765">
        <v>0</v>
      </c>
      <c r="AC1765" s="2" t="s">
        <v>2542</v>
      </c>
      <c r="AD1765" s="2" t="str">
        <f t="shared" si="55"/>
        <v>Never Contacted</v>
      </c>
      <c r="AE1765">
        <v>0</v>
      </c>
      <c r="AF1765" t="s">
        <v>52</v>
      </c>
      <c r="AG1765" t="b">
        <v>1</v>
      </c>
      <c r="AH1765" t="b">
        <v>1</v>
      </c>
      <c r="AI1765" t="str">
        <f ca="1">IF(OR(Table1[[#This Row],[is_active]]="FALSE",Table1[[#This Row],[Days_Since_Last_Purchase]]&gt;90),"Churned","Active")</f>
        <v>Churned</v>
      </c>
    </row>
    <row r="1766" spans="1:35" x14ac:dyDescent="0.25">
      <c r="A1766" t="s">
        <v>1826</v>
      </c>
      <c r="B1766" s="1">
        <v>45566</v>
      </c>
      <c r="C1766" t="str">
        <f>TEXT(Table1[[#This Row],[signup_date]],"yyyy")</f>
        <v>2024</v>
      </c>
      <c r="D1766" t="str">
        <f>TEXT(Table1[[#This Row],[signup_date]],"mmm")</f>
        <v>Oct</v>
      </c>
      <c r="E1766" s="3">
        <v>45577</v>
      </c>
      <c r="F1766" s="3">
        <v>45698</v>
      </c>
      <c r="G1766" s="3" t="str">
        <f>TEXT(Table1[[#This Row],[last_purchase_date]],"yyyy")</f>
        <v>2025</v>
      </c>
      <c r="H1766" s="2">
        <f ca="1">IFERROR(TODAY()-Table1[[#This Row],[signup_date]]," - ")</f>
        <v>414</v>
      </c>
      <c r="I1766" s="2">
        <f ca="1">IFERROR(TODAY()-Table1[[#This Row],[last_purchase_date]]," - ")</f>
        <v>282</v>
      </c>
      <c r="J1766" s="2">
        <f ca="1">IFERROR(1/Table1[[#This Row],[Days_Since_Last_Purchase]],0)</f>
        <v>3.5460992907801418E-3</v>
      </c>
      <c r="K1766" s="3" t="str">
        <f t="shared" si="54"/>
        <v>Has Purchased</v>
      </c>
      <c r="L1766">
        <v>2</v>
      </c>
      <c r="M1766">
        <v>183.37</v>
      </c>
      <c r="N1766">
        <v>91.69</v>
      </c>
      <c r="O1766">
        <v>46.27</v>
      </c>
      <c r="P1766" t="s">
        <v>40</v>
      </c>
      <c r="Q1766" t="s">
        <v>88</v>
      </c>
      <c r="R1766" t="s">
        <v>48</v>
      </c>
      <c r="S1766">
        <v>0</v>
      </c>
      <c r="T1766" t="s">
        <v>80</v>
      </c>
      <c r="U1766" t="s">
        <v>50</v>
      </c>
      <c r="V1766" t="s">
        <v>35</v>
      </c>
      <c r="W1766" t="s">
        <v>36</v>
      </c>
      <c r="X1766">
        <v>0</v>
      </c>
      <c r="Y1766">
        <v>1</v>
      </c>
      <c r="Z1766">
        <v>0</v>
      </c>
      <c r="AA1766">
        <v>0</v>
      </c>
      <c r="AB1766">
        <v>1</v>
      </c>
      <c r="AC1766" s="3">
        <v>45938</v>
      </c>
      <c r="AD1766" s="2" t="str">
        <f t="shared" si="55"/>
        <v>Contacted</v>
      </c>
      <c r="AE1766">
        <v>0</v>
      </c>
      <c r="AF1766" t="s">
        <v>52</v>
      </c>
      <c r="AG1766" t="b">
        <v>1</v>
      </c>
      <c r="AH1766" t="b">
        <v>0</v>
      </c>
      <c r="AI1766" t="str">
        <f ca="1">IF(OR(Table1[[#This Row],[is_active]]="FALSE",Table1[[#This Row],[Days_Since_Last_Purchase]]&gt;90),"Churned","Active")</f>
        <v>Churned</v>
      </c>
    </row>
    <row r="1767" spans="1:35" x14ac:dyDescent="0.25">
      <c r="A1767" t="s">
        <v>1827</v>
      </c>
      <c r="B1767" s="1">
        <v>44468</v>
      </c>
      <c r="C1767" t="str">
        <f>TEXT(Table1[[#This Row],[signup_date]],"yyyy")</f>
        <v>2021</v>
      </c>
      <c r="D1767" t="str">
        <f>TEXT(Table1[[#This Row],[signup_date]],"mmm")</f>
        <v>Sep</v>
      </c>
      <c r="E1767" s="3">
        <v>45627</v>
      </c>
      <c r="F1767" s="3">
        <v>45939</v>
      </c>
      <c r="G1767" s="3" t="str">
        <f>TEXT(Table1[[#This Row],[last_purchase_date]],"yyyy")</f>
        <v>2025</v>
      </c>
      <c r="H1767" s="2">
        <f ca="1">IFERROR(TODAY()-Table1[[#This Row],[signup_date]]," - ")</f>
        <v>1512</v>
      </c>
      <c r="I1767" s="2">
        <f ca="1">IFERROR(TODAY()-Table1[[#This Row],[last_purchase_date]]," - ")</f>
        <v>41</v>
      </c>
      <c r="J1767" s="2">
        <f ca="1">IFERROR(1/Table1[[#This Row],[Days_Since_Last_Purchase]],0)</f>
        <v>2.4390243902439025E-2</v>
      </c>
      <c r="K1767" s="3" t="str">
        <f t="shared" si="54"/>
        <v>Has Purchased</v>
      </c>
      <c r="L1767">
        <v>2</v>
      </c>
      <c r="M1767">
        <v>147.13999999999999</v>
      </c>
      <c r="N1767">
        <v>73.569999999999993</v>
      </c>
      <c r="O1767">
        <v>6.6</v>
      </c>
      <c r="P1767" t="s">
        <v>87</v>
      </c>
      <c r="Q1767" t="s">
        <v>69</v>
      </c>
      <c r="R1767" t="s">
        <v>48</v>
      </c>
      <c r="S1767">
        <v>27</v>
      </c>
      <c r="T1767" t="s">
        <v>70</v>
      </c>
      <c r="U1767" t="s">
        <v>66</v>
      </c>
      <c r="V1767" t="s">
        <v>67</v>
      </c>
      <c r="W1767" t="s">
        <v>96</v>
      </c>
      <c r="X1767">
        <v>0</v>
      </c>
      <c r="Y1767">
        <v>0</v>
      </c>
      <c r="Z1767">
        <v>0</v>
      </c>
      <c r="AA1767">
        <v>0</v>
      </c>
      <c r="AB1767">
        <v>0</v>
      </c>
      <c r="AC1767" s="3">
        <v>44659</v>
      </c>
      <c r="AD1767" s="2" t="str">
        <f t="shared" si="55"/>
        <v>Contacted</v>
      </c>
      <c r="AE1767">
        <v>6</v>
      </c>
      <c r="AF1767" t="s">
        <v>38</v>
      </c>
      <c r="AG1767" t="b">
        <v>1</v>
      </c>
      <c r="AH1767" t="b">
        <v>0</v>
      </c>
      <c r="AI1767" t="str">
        <f ca="1">IF(OR(Table1[[#This Row],[is_active]]="FALSE",Table1[[#This Row],[Days_Since_Last_Purchase]]&gt;90),"Churned","Active")</f>
        <v>Active</v>
      </c>
    </row>
    <row r="1768" spans="1:35" x14ac:dyDescent="0.25">
      <c r="A1768" t="s">
        <v>1828</v>
      </c>
      <c r="B1768" s="1">
        <v>44672</v>
      </c>
      <c r="C1768" t="str">
        <f>TEXT(Table1[[#This Row],[signup_date]],"yyyy")</f>
        <v>2022</v>
      </c>
      <c r="D1768" t="str">
        <f>TEXT(Table1[[#This Row],[signup_date]],"mmm")</f>
        <v>Apr</v>
      </c>
      <c r="E1768" s="3">
        <v>45128</v>
      </c>
      <c r="F1768" s="3">
        <v>45556</v>
      </c>
      <c r="G1768" s="3" t="str">
        <f>TEXT(Table1[[#This Row],[last_purchase_date]],"yyyy")</f>
        <v>2024</v>
      </c>
      <c r="H1768" s="2">
        <f ca="1">IFERROR(TODAY()-Table1[[#This Row],[signup_date]]," - ")</f>
        <v>1308</v>
      </c>
      <c r="I1768" s="2">
        <f ca="1">IFERROR(TODAY()-Table1[[#This Row],[last_purchase_date]]," - ")</f>
        <v>424</v>
      </c>
      <c r="J1768" s="2">
        <f ca="1">IFERROR(1/Table1[[#This Row],[Days_Since_Last_Purchase]],0)</f>
        <v>2.3584905660377358E-3</v>
      </c>
      <c r="K1768" s="3" t="str">
        <f t="shared" si="54"/>
        <v>Has Purchased</v>
      </c>
      <c r="L1768">
        <v>5</v>
      </c>
      <c r="M1768">
        <v>637.44000000000005</v>
      </c>
      <c r="N1768">
        <v>127.49</v>
      </c>
      <c r="O1768">
        <v>166.85</v>
      </c>
      <c r="P1768" t="s">
        <v>59</v>
      </c>
      <c r="Q1768" t="s">
        <v>95</v>
      </c>
      <c r="R1768" t="s">
        <v>33</v>
      </c>
      <c r="S1768">
        <v>36</v>
      </c>
      <c r="T1768" t="s">
        <v>34</v>
      </c>
      <c r="U1768" t="s">
        <v>90</v>
      </c>
      <c r="V1768" t="s">
        <v>67</v>
      </c>
      <c r="W1768" t="s">
        <v>57</v>
      </c>
      <c r="X1768">
        <v>2</v>
      </c>
      <c r="Y1768">
        <v>1</v>
      </c>
      <c r="Z1768">
        <v>1</v>
      </c>
      <c r="AA1768">
        <v>0</v>
      </c>
      <c r="AB1768">
        <v>1</v>
      </c>
      <c r="AC1768" s="3">
        <v>45070</v>
      </c>
      <c r="AD1768" s="2" t="str">
        <f t="shared" si="55"/>
        <v>Contacted</v>
      </c>
      <c r="AE1768">
        <v>0</v>
      </c>
      <c r="AF1768" t="s">
        <v>38</v>
      </c>
      <c r="AG1768" t="b">
        <v>1</v>
      </c>
      <c r="AH1768" t="b">
        <v>0</v>
      </c>
      <c r="AI1768" t="str">
        <f ca="1">IF(OR(Table1[[#This Row],[is_active]]="FALSE",Table1[[#This Row],[Days_Since_Last_Purchase]]&gt;90),"Churned","Active")</f>
        <v>Churned</v>
      </c>
    </row>
    <row r="1769" spans="1:35" x14ac:dyDescent="0.25">
      <c r="A1769" t="s">
        <v>1829</v>
      </c>
      <c r="B1769" s="1">
        <v>44555</v>
      </c>
      <c r="C1769" t="str">
        <f>TEXT(Table1[[#This Row],[signup_date]],"yyyy")</f>
        <v>2021</v>
      </c>
      <c r="D1769" t="str">
        <f>TEXT(Table1[[#This Row],[signup_date]],"mmm")</f>
        <v>Dec</v>
      </c>
      <c r="E1769" s="3">
        <v>45221</v>
      </c>
      <c r="F1769" s="3">
        <v>45252</v>
      </c>
      <c r="G1769" s="3" t="str">
        <f>TEXT(Table1[[#This Row],[last_purchase_date]],"yyyy")</f>
        <v>2023</v>
      </c>
      <c r="H1769" s="2">
        <f ca="1">IFERROR(TODAY()-Table1[[#This Row],[signup_date]]," - ")</f>
        <v>1425</v>
      </c>
      <c r="I1769" s="2">
        <f ca="1">IFERROR(TODAY()-Table1[[#This Row],[last_purchase_date]]," - ")</f>
        <v>728</v>
      </c>
      <c r="J1769" s="2">
        <f ca="1">IFERROR(1/Table1[[#This Row],[Days_Since_Last_Purchase]],0)</f>
        <v>1.3736263736263737E-3</v>
      </c>
      <c r="K1769" s="3" t="str">
        <f t="shared" si="54"/>
        <v>Has Purchased</v>
      </c>
      <c r="L1769">
        <v>2</v>
      </c>
      <c r="M1769">
        <v>137.34</v>
      </c>
      <c r="N1769">
        <v>68.67</v>
      </c>
      <c r="O1769">
        <v>60.51</v>
      </c>
      <c r="P1769" t="s">
        <v>47</v>
      </c>
      <c r="Q1769" t="s">
        <v>62</v>
      </c>
      <c r="R1769" t="s">
        <v>48</v>
      </c>
      <c r="S1769">
        <v>26</v>
      </c>
      <c r="T1769" t="s">
        <v>70</v>
      </c>
      <c r="U1769" t="s">
        <v>50</v>
      </c>
      <c r="V1769" t="s">
        <v>63</v>
      </c>
      <c r="W1769" t="s">
        <v>72</v>
      </c>
      <c r="X1769">
        <v>0</v>
      </c>
      <c r="Y1769">
        <v>0</v>
      </c>
      <c r="Z1769">
        <v>0</v>
      </c>
      <c r="AA1769">
        <v>0</v>
      </c>
      <c r="AB1769">
        <v>0</v>
      </c>
      <c r="AC1769" s="3">
        <v>45400</v>
      </c>
      <c r="AD1769" s="2" t="str">
        <f t="shared" si="55"/>
        <v>Contacted</v>
      </c>
      <c r="AE1769">
        <v>0</v>
      </c>
      <c r="AF1769" t="s">
        <v>52</v>
      </c>
      <c r="AG1769" t="b">
        <v>1</v>
      </c>
      <c r="AH1769" t="b">
        <v>0</v>
      </c>
      <c r="AI1769" t="str">
        <f ca="1">IF(OR(Table1[[#This Row],[is_active]]="FALSE",Table1[[#This Row],[Days_Since_Last_Purchase]]&gt;90),"Churned","Active")</f>
        <v>Churned</v>
      </c>
    </row>
    <row r="1770" spans="1:35" x14ac:dyDescent="0.25">
      <c r="A1770" t="s">
        <v>1830</v>
      </c>
      <c r="B1770" s="1">
        <v>44856</v>
      </c>
      <c r="C1770" t="str">
        <f>TEXT(Table1[[#This Row],[signup_date]],"yyyy")</f>
        <v>2022</v>
      </c>
      <c r="D1770" t="str">
        <f>TEXT(Table1[[#This Row],[signup_date]],"mmm")</f>
        <v>Oct</v>
      </c>
      <c r="E1770" s="3">
        <v>44924</v>
      </c>
      <c r="F1770" s="3">
        <v>45225</v>
      </c>
      <c r="G1770" s="3" t="str">
        <f>TEXT(Table1[[#This Row],[last_purchase_date]],"yyyy")</f>
        <v>2023</v>
      </c>
      <c r="H1770" s="2">
        <f ca="1">IFERROR(TODAY()-Table1[[#This Row],[signup_date]]," - ")</f>
        <v>1124</v>
      </c>
      <c r="I1770" s="2">
        <f ca="1">IFERROR(TODAY()-Table1[[#This Row],[last_purchase_date]]," - ")</f>
        <v>755</v>
      </c>
      <c r="J1770" s="2">
        <f ca="1">IFERROR(1/Table1[[#This Row],[Days_Since_Last_Purchase]],0)</f>
        <v>1.3245033112582781E-3</v>
      </c>
      <c r="K1770" s="3" t="str">
        <f t="shared" si="54"/>
        <v>Has Purchased</v>
      </c>
      <c r="L1770">
        <v>1</v>
      </c>
      <c r="M1770">
        <v>2.5</v>
      </c>
      <c r="N1770">
        <v>2.5</v>
      </c>
      <c r="O1770">
        <v>1.4</v>
      </c>
      <c r="P1770" t="s">
        <v>65</v>
      </c>
      <c r="Q1770" t="s">
        <v>54</v>
      </c>
      <c r="R1770" t="s">
        <v>48</v>
      </c>
      <c r="S1770">
        <v>33</v>
      </c>
      <c r="T1770" t="s">
        <v>34</v>
      </c>
      <c r="U1770" t="s">
        <v>50</v>
      </c>
      <c r="V1770" t="s">
        <v>56</v>
      </c>
      <c r="W1770" t="s">
        <v>85</v>
      </c>
      <c r="X1770">
        <v>0</v>
      </c>
      <c r="Y1770">
        <v>0</v>
      </c>
      <c r="Z1770">
        <v>0</v>
      </c>
      <c r="AA1770">
        <v>0</v>
      </c>
      <c r="AB1770">
        <v>0</v>
      </c>
      <c r="AC1770" s="3">
        <v>45844</v>
      </c>
      <c r="AD1770" s="2" t="str">
        <f t="shared" si="55"/>
        <v>Contacted</v>
      </c>
      <c r="AE1770">
        <v>6</v>
      </c>
      <c r="AF1770" t="s">
        <v>73</v>
      </c>
      <c r="AG1770" t="b">
        <v>0</v>
      </c>
      <c r="AH1770" t="b">
        <v>1</v>
      </c>
      <c r="AI1770" t="str">
        <f ca="1">IF(OR(Table1[[#This Row],[is_active]]="FALSE",Table1[[#This Row],[Days_Since_Last_Purchase]]&gt;90),"Churned","Active")</f>
        <v>Churned</v>
      </c>
    </row>
    <row r="1771" spans="1:35" x14ac:dyDescent="0.25">
      <c r="A1771" t="s">
        <v>1831</v>
      </c>
      <c r="B1771" s="1">
        <v>44776</v>
      </c>
      <c r="C1771" t="str">
        <f>TEXT(Table1[[#This Row],[signup_date]],"yyyy")</f>
        <v>2022</v>
      </c>
      <c r="D1771" t="str">
        <f>TEXT(Table1[[#This Row],[signup_date]],"mmm")</f>
        <v>Aug</v>
      </c>
      <c r="E1771" s="3">
        <v>45761</v>
      </c>
      <c r="F1771" s="3">
        <v>45827</v>
      </c>
      <c r="G1771" s="3" t="str">
        <f>TEXT(Table1[[#This Row],[last_purchase_date]],"yyyy")</f>
        <v>2025</v>
      </c>
      <c r="H1771" s="2">
        <f ca="1">IFERROR(TODAY()-Table1[[#This Row],[signup_date]]," - ")</f>
        <v>1204</v>
      </c>
      <c r="I1771" s="2">
        <f ca="1">IFERROR(TODAY()-Table1[[#This Row],[last_purchase_date]]," - ")</f>
        <v>153</v>
      </c>
      <c r="J1771" s="2">
        <f ca="1">IFERROR(1/Table1[[#This Row],[Days_Since_Last_Purchase]],0)</f>
        <v>6.5359477124183009E-3</v>
      </c>
      <c r="K1771" s="3" t="str">
        <f t="shared" si="54"/>
        <v>Has Purchased</v>
      </c>
      <c r="L1771">
        <v>3</v>
      </c>
      <c r="M1771">
        <v>25.21</v>
      </c>
      <c r="N1771">
        <v>8.4</v>
      </c>
      <c r="O1771">
        <v>9.0500000000000007</v>
      </c>
      <c r="P1771" t="s">
        <v>40</v>
      </c>
      <c r="Q1771" t="s">
        <v>54</v>
      </c>
      <c r="R1771" t="s">
        <v>48</v>
      </c>
      <c r="S1771">
        <v>31</v>
      </c>
      <c r="T1771" t="s">
        <v>34</v>
      </c>
      <c r="U1771" t="s">
        <v>50</v>
      </c>
      <c r="V1771" t="s">
        <v>67</v>
      </c>
      <c r="W1771" t="s">
        <v>96</v>
      </c>
      <c r="X1771">
        <v>0</v>
      </c>
      <c r="Y1771">
        <v>0</v>
      </c>
      <c r="Z1771">
        <v>0</v>
      </c>
      <c r="AA1771">
        <v>1</v>
      </c>
      <c r="AB1771">
        <v>1</v>
      </c>
      <c r="AC1771" s="3">
        <v>45054</v>
      </c>
      <c r="AD1771" s="2" t="str">
        <f t="shared" si="55"/>
        <v>Contacted</v>
      </c>
      <c r="AE1771">
        <v>5</v>
      </c>
      <c r="AF1771" t="s">
        <v>73</v>
      </c>
      <c r="AG1771" t="b">
        <v>1</v>
      </c>
      <c r="AH1771" t="b">
        <v>0</v>
      </c>
      <c r="AI1771" t="str">
        <f ca="1">IF(OR(Table1[[#This Row],[is_active]]="FALSE",Table1[[#This Row],[Days_Since_Last_Purchase]]&gt;90),"Churned","Active")</f>
        <v>Churned</v>
      </c>
    </row>
    <row r="1772" spans="1:35" x14ac:dyDescent="0.25">
      <c r="A1772" t="s">
        <v>1832</v>
      </c>
      <c r="B1772" s="1">
        <v>44500</v>
      </c>
      <c r="C1772" t="str">
        <f>TEXT(Table1[[#This Row],[signup_date]],"yyyy")</f>
        <v>2021</v>
      </c>
      <c r="D1772" t="str">
        <f>TEXT(Table1[[#This Row],[signup_date]],"mmm")</f>
        <v>Oct</v>
      </c>
      <c r="E1772" s="3">
        <v>44907</v>
      </c>
      <c r="F1772" s="3">
        <v>44992</v>
      </c>
      <c r="G1772" s="3" t="str">
        <f>TEXT(Table1[[#This Row],[last_purchase_date]],"yyyy")</f>
        <v>2023</v>
      </c>
      <c r="H1772" s="2">
        <f ca="1">IFERROR(TODAY()-Table1[[#This Row],[signup_date]]," - ")</f>
        <v>1480</v>
      </c>
      <c r="I1772" s="2">
        <f ca="1">IFERROR(TODAY()-Table1[[#This Row],[last_purchase_date]]," - ")</f>
        <v>988</v>
      </c>
      <c r="J1772" s="2">
        <f ca="1">IFERROR(1/Table1[[#This Row],[Days_Since_Last_Purchase]],0)</f>
        <v>1.0121457489878543E-3</v>
      </c>
      <c r="K1772" s="3" t="str">
        <f t="shared" si="54"/>
        <v>Has Purchased</v>
      </c>
      <c r="L1772">
        <v>2</v>
      </c>
      <c r="M1772">
        <v>57.5</v>
      </c>
      <c r="N1772">
        <v>28.75</v>
      </c>
      <c r="O1772">
        <v>62.42</v>
      </c>
      <c r="P1772" t="s">
        <v>47</v>
      </c>
      <c r="Q1772" t="s">
        <v>32</v>
      </c>
      <c r="R1772" t="s">
        <v>42</v>
      </c>
      <c r="S1772">
        <v>27</v>
      </c>
      <c r="T1772" t="s">
        <v>70</v>
      </c>
      <c r="U1772" t="s">
        <v>50</v>
      </c>
      <c r="V1772" t="s">
        <v>44</v>
      </c>
      <c r="W1772" t="s">
        <v>51</v>
      </c>
      <c r="X1772">
        <v>0</v>
      </c>
      <c r="Y1772">
        <v>0</v>
      </c>
      <c r="Z1772">
        <v>0</v>
      </c>
      <c r="AA1772">
        <v>0</v>
      </c>
      <c r="AB1772">
        <v>0</v>
      </c>
      <c r="AC1772" s="3">
        <v>44674</v>
      </c>
      <c r="AD1772" s="2" t="str">
        <f t="shared" si="55"/>
        <v>Contacted</v>
      </c>
      <c r="AE1772">
        <v>0</v>
      </c>
      <c r="AF1772" t="s">
        <v>38</v>
      </c>
      <c r="AG1772" t="b">
        <v>1</v>
      </c>
      <c r="AH1772" t="b">
        <v>0</v>
      </c>
      <c r="AI1772" t="str">
        <f ca="1">IF(OR(Table1[[#This Row],[is_active]]="FALSE",Table1[[#This Row],[Days_Since_Last_Purchase]]&gt;90),"Churned","Active")</f>
        <v>Churned</v>
      </c>
    </row>
    <row r="1773" spans="1:35" x14ac:dyDescent="0.25">
      <c r="A1773" t="s">
        <v>1833</v>
      </c>
      <c r="B1773" s="1">
        <v>44254</v>
      </c>
      <c r="C1773" t="str">
        <f>TEXT(Table1[[#This Row],[signup_date]],"yyyy")</f>
        <v>2021</v>
      </c>
      <c r="D1773" t="str">
        <f>TEXT(Table1[[#This Row],[signup_date]],"mmm")</f>
        <v>Feb</v>
      </c>
      <c r="E1773" s="3">
        <v>45893</v>
      </c>
      <c r="F1773" s="3">
        <v>45906</v>
      </c>
      <c r="G1773" s="3" t="str">
        <f>TEXT(Table1[[#This Row],[last_purchase_date]],"yyyy")</f>
        <v>2025</v>
      </c>
      <c r="H1773" s="2">
        <f ca="1">IFERROR(TODAY()-Table1[[#This Row],[signup_date]]," - ")</f>
        <v>1726</v>
      </c>
      <c r="I1773" s="2">
        <f ca="1">IFERROR(TODAY()-Table1[[#This Row],[last_purchase_date]]," - ")</f>
        <v>74</v>
      </c>
      <c r="J1773" s="2">
        <f ca="1">IFERROR(1/Table1[[#This Row],[Days_Since_Last_Purchase]],0)</f>
        <v>1.3513513513513514E-2</v>
      </c>
      <c r="K1773" s="3" t="str">
        <f t="shared" si="54"/>
        <v>Has Purchased</v>
      </c>
      <c r="L1773">
        <v>5</v>
      </c>
      <c r="M1773">
        <v>429.2</v>
      </c>
      <c r="N1773">
        <v>85.84</v>
      </c>
      <c r="O1773">
        <v>106.9</v>
      </c>
      <c r="P1773" t="s">
        <v>59</v>
      </c>
      <c r="Q1773" t="s">
        <v>32</v>
      </c>
      <c r="R1773" t="s">
        <v>48</v>
      </c>
      <c r="S1773">
        <v>30</v>
      </c>
      <c r="T1773" t="s">
        <v>70</v>
      </c>
      <c r="U1773" t="s">
        <v>35</v>
      </c>
      <c r="V1773" t="s">
        <v>63</v>
      </c>
      <c r="W1773" t="s">
        <v>36</v>
      </c>
      <c r="X1773">
        <v>0</v>
      </c>
      <c r="Y1773">
        <v>2</v>
      </c>
      <c r="Z1773">
        <v>0</v>
      </c>
      <c r="AA1773">
        <v>1</v>
      </c>
      <c r="AB1773">
        <v>2</v>
      </c>
      <c r="AC1773" s="3">
        <v>45186</v>
      </c>
      <c r="AD1773" s="2" t="str">
        <f t="shared" si="55"/>
        <v>Contacted</v>
      </c>
      <c r="AE1773">
        <v>9</v>
      </c>
      <c r="AF1773" t="s">
        <v>52</v>
      </c>
      <c r="AG1773" t="b">
        <v>1</v>
      </c>
      <c r="AH1773" t="b">
        <v>1</v>
      </c>
      <c r="AI1773" t="str">
        <f ca="1">IF(OR(Table1[[#This Row],[is_active]]="FALSE",Table1[[#This Row],[Days_Since_Last_Purchase]]&gt;90),"Churned","Active")</f>
        <v>Active</v>
      </c>
    </row>
    <row r="1774" spans="1:35" x14ac:dyDescent="0.25">
      <c r="A1774" t="s">
        <v>1834</v>
      </c>
      <c r="B1774" s="1">
        <v>45147</v>
      </c>
      <c r="C1774" t="str">
        <f>TEXT(Table1[[#This Row],[signup_date]],"yyyy")</f>
        <v>2023</v>
      </c>
      <c r="D1774" t="str">
        <f>TEXT(Table1[[#This Row],[signup_date]],"mmm")</f>
        <v>Aug</v>
      </c>
      <c r="E1774" s="3">
        <v>45814</v>
      </c>
      <c r="F1774" s="3">
        <v>45818</v>
      </c>
      <c r="G1774" s="3" t="str">
        <f>TEXT(Table1[[#This Row],[last_purchase_date]],"yyyy")</f>
        <v>2025</v>
      </c>
      <c r="H1774" s="2">
        <f ca="1">IFERROR(TODAY()-Table1[[#This Row],[signup_date]]," - ")</f>
        <v>833</v>
      </c>
      <c r="I1774" s="2">
        <f ca="1">IFERROR(TODAY()-Table1[[#This Row],[last_purchase_date]]," - ")</f>
        <v>162</v>
      </c>
      <c r="J1774" s="2">
        <f ca="1">IFERROR(1/Table1[[#This Row],[Days_Since_Last_Purchase]],0)</f>
        <v>6.1728395061728392E-3</v>
      </c>
      <c r="K1774" s="3" t="str">
        <f t="shared" si="54"/>
        <v>Has Purchased</v>
      </c>
      <c r="L1774">
        <v>4</v>
      </c>
      <c r="M1774">
        <v>239.58</v>
      </c>
      <c r="N1774">
        <v>59.9</v>
      </c>
      <c r="O1774">
        <v>67.84</v>
      </c>
      <c r="P1774" t="s">
        <v>31</v>
      </c>
      <c r="Q1774" t="s">
        <v>104</v>
      </c>
      <c r="R1774" t="s">
        <v>48</v>
      </c>
      <c r="S1774">
        <v>25</v>
      </c>
      <c r="T1774" t="s">
        <v>70</v>
      </c>
      <c r="U1774" t="s">
        <v>66</v>
      </c>
      <c r="V1774" t="s">
        <v>44</v>
      </c>
      <c r="W1774" t="s">
        <v>36</v>
      </c>
      <c r="X1774">
        <v>0</v>
      </c>
      <c r="Y1774">
        <v>0</v>
      </c>
      <c r="Z1774">
        <v>0</v>
      </c>
      <c r="AA1774">
        <v>0</v>
      </c>
      <c r="AB1774">
        <v>0</v>
      </c>
      <c r="AC1774" s="2" t="s">
        <v>2542</v>
      </c>
      <c r="AD1774" s="2" t="str">
        <f t="shared" si="55"/>
        <v>Never Contacted</v>
      </c>
      <c r="AE1774">
        <v>0</v>
      </c>
      <c r="AF1774" t="s">
        <v>52</v>
      </c>
      <c r="AG1774" t="b">
        <v>0</v>
      </c>
      <c r="AH1774" t="b">
        <v>0</v>
      </c>
      <c r="AI1774" t="str">
        <f ca="1">IF(OR(Table1[[#This Row],[is_active]]="FALSE",Table1[[#This Row],[Days_Since_Last_Purchase]]&gt;90),"Churned","Active")</f>
        <v>Churned</v>
      </c>
    </row>
    <row r="1775" spans="1:35" x14ac:dyDescent="0.25">
      <c r="A1775" t="s">
        <v>1835</v>
      </c>
      <c r="B1775" s="1">
        <v>44970</v>
      </c>
      <c r="C1775" t="str">
        <f>TEXT(Table1[[#This Row],[signup_date]],"yyyy")</f>
        <v>2023</v>
      </c>
      <c r="D1775" t="str">
        <f>TEXT(Table1[[#This Row],[signup_date]],"mmm")</f>
        <v>Feb</v>
      </c>
      <c r="E1775" s="3">
        <v>45640</v>
      </c>
      <c r="F1775" s="3">
        <v>45791</v>
      </c>
      <c r="G1775" s="3" t="str">
        <f>TEXT(Table1[[#This Row],[last_purchase_date]],"yyyy")</f>
        <v>2025</v>
      </c>
      <c r="H1775" s="2">
        <f ca="1">IFERROR(TODAY()-Table1[[#This Row],[signup_date]]," - ")</f>
        <v>1010</v>
      </c>
      <c r="I1775" s="2">
        <f ca="1">IFERROR(TODAY()-Table1[[#This Row],[last_purchase_date]]," - ")</f>
        <v>189</v>
      </c>
      <c r="J1775" s="2">
        <f ca="1">IFERROR(1/Table1[[#This Row],[Days_Since_Last_Purchase]],0)</f>
        <v>5.2910052910052907E-3</v>
      </c>
      <c r="K1775" s="3" t="str">
        <f t="shared" si="54"/>
        <v>Has Purchased</v>
      </c>
      <c r="L1775">
        <v>3</v>
      </c>
      <c r="M1775">
        <v>159.80000000000001</v>
      </c>
      <c r="N1775">
        <v>53.27</v>
      </c>
      <c r="O1775">
        <v>80.08</v>
      </c>
      <c r="P1775" t="s">
        <v>65</v>
      </c>
      <c r="Q1775" t="s">
        <v>41</v>
      </c>
      <c r="R1775" t="s">
        <v>42</v>
      </c>
      <c r="S1775">
        <v>16</v>
      </c>
      <c r="T1775" t="s">
        <v>49</v>
      </c>
      <c r="U1775" t="s">
        <v>43</v>
      </c>
      <c r="V1775" t="s">
        <v>63</v>
      </c>
      <c r="W1775" t="s">
        <v>96</v>
      </c>
      <c r="X1775">
        <v>0</v>
      </c>
      <c r="Y1775">
        <v>0</v>
      </c>
      <c r="Z1775">
        <v>1</v>
      </c>
      <c r="AA1775">
        <v>0</v>
      </c>
      <c r="AB1775">
        <v>0</v>
      </c>
      <c r="AC1775" s="2" t="s">
        <v>2542</v>
      </c>
      <c r="AD1775" s="2" t="str">
        <f t="shared" si="55"/>
        <v>Never Contacted</v>
      </c>
      <c r="AE1775">
        <v>0</v>
      </c>
      <c r="AF1775" t="s">
        <v>38</v>
      </c>
      <c r="AG1775" t="b">
        <v>1</v>
      </c>
      <c r="AH1775" t="b">
        <v>1</v>
      </c>
      <c r="AI1775" t="str">
        <f ca="1">IF(OR(Table1[[#This Row],[is_active]]="FALSE",Table1[[#This Row],[Days_Since_Last_Purchase]]&gt;90),"Churned","Active")</f>
        <v>Churned</v>
      </c>
    </row>
    <row r="1776" spans="1:35" x14ac:dyDescent="0.25">
      <c r="A1776" t="s">
        <v>1836</v>
      </c>
      <c r="B1776" s="1">
        <v>44095</v>
      </c>
      <c r="C1776" t="str">
        <f>TEXT(Table1[[#This Row],[signup_date]],"yyyy")</f>
        <v>2020</v>
      </c>
      <c r="D1776" t="str">
        <f>TEXT(Table1[[#This Row],[signup_date]],"mmm")</f>
        <v>Sep</v>
      </c>
      <c r="E1776" s="3">
        <v>44222</v>
      </c>
      <c r="F1776" s="3">
        <v>44810</v>
      </c>
      <c r="G1776" s="3" t="str">
        <f>TEXT(Table1[[#This Row],[last_purchase_date]],"yyyy")</f>
        <v>2022</v>
      </c>
      <c r="H1776" s="2">
        <f ca="1">IFERROR(TODAY()-Table1[[#This Row],[signup_date]]," - ")</f>
        <v>1885</v>
      </c>
      <c r="I1776" s="2">
        <f ca="1">IFERROR(TODAY()-Table1[[#This Row],[last_purchase_date]]," - ")</f>
        <v>1170</v>
      </c>
      <c r="J1776" s="2">
        <f ca="1">IFERROR(1/Table1[[#This Row],[Days_Since_Last_Purchase]],0)</f>
        <v>8.547008547008547E-4</v>
      </c>
      <c r="K1776" s="3" t="str">
        <f t="shared" si="54"/>
        <v>Has Purchased</v>
      </c>
      <c r="L1776">
        <v>7</v>
      </c>
      <c r="M1776">
        <v>204.73</v>
      </c>
      <c r="N1776">
        <v>29.25</v>
      </c>
      <c r="O1776">
        <v>31.79</v>
      </c>
      <c r="P1776" t="s">
        <v>47</v>
      </c>
      <c r="Q1776" t="s">
        <v>104</v>
      </c>
      <c r="R1776" t="s">
        <v>48</v>
      </c>
      <c r="S1776">
        <v>25</v>
      </c>
      <c r="T1776" t="s">
        <v>70</v>
      </c>
      <c r="U1776" t="s">
        <v>35</v>
      </c>
      <c r="V1776" t="s">
        <v>63</v>
      </c>
      <c r="W1776" t="s">
        <v>96</v>
      </c>
      <c r="X1776">
        <v>1</v>
      </c>
      <c r="Y1776">
        <v>1</v>
      </c>
      <c r="Z1776">
        <v>0</v>
      </c>
      <c r="AA1776">
        <v>0</v>
      </c>
      <c r="AB1776">
        <v>0</v>
      </c>
      <c r="AC1776" s="3">
        <v>44385</v>
      </c>
      <c r="AD1776" s="2" t="str">
        <f t="shared" si="55"/>
        <v>Contacted</v>
      </c>
      <c r="AE1776">
        <v>0</v>
      </c>
      <c r="AF1776" t="s">
        <v>38</v>
      </c>
      <c r="AG1776" t="b">
        <v>1</v>
      </c>
      <c r="AH1776" t="b">
        <v>0</v>
      </c>
      <c r="AI1776" t="str">
        <f ca="1">IF(OR(Table1[[#This Row],[is_active]]="FALSE",Table1[[#This Row],[Days_Since_Last_Purchase]]&gt;90),"Churned","Active")</f>
        <v>Churned</v>
      </c>
    </row>
    <row r="1777" spans="1:35" x14ac:dyDescent="0.25">
      <c r="A1777" t="s">
        <v>1837</v>
      </c>
      <c r="B1777" s="1">
        <v>45613</v>
      </c>
      <c r="C1777" t="str">
        <f>TEXT(Table1[[#This Row],[signup_date]],"yyyy")</f>
        <v>2024</v>
      </c>
      <c r="D1777" t="str">
        <f>TEXT(Table1[[#This Row],[signup_date]],"mmm")</f>
        <v>Nov</v>
      </c>
      <c r="E1777" s="3">
        <v>45630</v>
      </c>
      <c r="F1777" s="3">
        <v>45887</v>
      </c>
      <c r="G1777" s="3" t="str">
        <f>TEXT(Table1[[#This Row],[last_purchase_date]],"yyyy")</f>
        <v>2025</v>
      </c>
      <c r="H1777" s="2">
        <f ca="1">IFERROR(TODAY()-Table1[[#This Row],[signup_date]]," - ")</f>
        <v>367</v>
      </c>
      <c r="I1777" s="2">
        <f ca="1">IFERROR(TODAY()-Table1[[#This Row],[last_purchase_date]]," - ")</f>
        <v>93</v>
      </c>
      <c r="J1777" s="2">
        <f ca="1">IFERROR(1/Table1[[#This Row],[Days_Since_Last_Purchase]],0)</f>
        <v>1.0752688172043012E-2</v>
      </c>
      <c r="K1777" s="3" t="str">
        <f t="shared" si="54"/>
        <v>Has Purchased</v>
      </c>
      <c r="L1777">
        <v>1</v>
      </c>
      <c r="M1777">
        <v>91.13</v>
      </c>
      <c r="N1777">
        <v>91.13</v>
      </c>
      <c r="O1777">
        <v>112.3</v>
      </c>
      <c r="P1777" t="s">
        <v>65</v>
      </c>
      <c r="Q1777" t="s">
        <v>104</v>
      </c>
      <c r="R1777" t="s">
        <v>48</v>
      </c>
      <c r="S1777">
        <v>24</v>
      </c>
      <c r="T1777" t="s">
        <v>70</v>
      </c>
      <c r="U1777" t="s">
        <v>55</v>
      </c>
      <c r="V1777" t="s">
        <v>56</v>
      </c>
      <c r="W1777" t="s">
        <v>72</v>
      </c>
      <c r="X1777">
        <v>1</v>
      </c>
      <c r="Y1777">
        <v>0</v>
      </c>
      <c r="Z1777">
        <v>0</v>
      </c>
      <c r="AA1777">
        <v>0</v>
      </c>
      <c r="AB1777">
        <v>0</v>
      </c>
      <c r="AC1777" s="3">
        <v>45698</v>
      </c>
      <c r="AD1777" s="2" t="str">
        <f t="shared" si="55"/>
        <v>Contacted</v>
      </c>
      <c r="AE1777">
        <v>3</v>
      </c>
      <c r="AF1777" t="s">
        <v>73</v>
      </c>
      <c r="AG1777" t="b">
        <v>1</v>
      </c>
      <c r="AH1777" t="b">
        <v>0</v>
      </c>
      <c r="AI1777" t="str">
        <f ca="1">IF(OR(Table1[[#This Row],[is_active]]="FALSE",Table1[[#This Row],[Days_Since_Last_Purchase]]&gt;90),"Churned","Active")</f>
        <v>Churned</v>
      </c>
    </row>
    <row r="1778" spans="1:35" x14ac:dyDescent="0.25">
      <c r="A1778" t="s">
        <v>1838</v>
      </c>
      <c r="B1778" s="1">
        <v>44587</v>
      </c>
      <c r="C1778" t="str">
        <f>TEXT(Table1[[#This Row],[signup_date]],"yyyy")</f>
        <v>2022</v>
      </c>
      <c r="D1778" t="str">
        <f>TEXT(Table1[[#This Row],[signup_date]],"mmm")</f>
        <v>Jan</v>
      </c>
      <c r="E1778" s="3">
        <v>45187</v>
      </c>
      <c r="F1778" s="3">
        <v>45861</v>
      </c>
      <c r="G1778" s="3" t="str">
        <f>TEXT(Table1[[#This Row],[last_purchase_date]],"yyyy")</f>
        <v>2025</v>
      </c>
      <c r="H1778" s="2">
        <f ca="1">IFERROR(TODAY()-Table1[[#This Row],[signup_date]]," - ")</f>
        <v>1393</v>
      </c>
      <c r="I1778" s="2">
        <f ca="1">IFERROR(TODAY()-Table1[[#This Row],[last_purchase_date]]," - ")</f>
        <v>119</v>
      </c>
      <c r="J1778" s="2">
        <f ca="1">IFERROR(1/Table1[[#This Row],[Days_Since_Last_Purchase]],0)</f>
        <v>8.4033613445378148E-3</v>
      </c>
      <c r="K1778" s="3" t="str">
        <f t="shared" si="54"/>
        <v>Has Purchased</v>
      </c>
      <c r="L1778">
        <v>3</v>
      </c>
      <c r="M1778">
        <v>25.36</v>
      </c>
      <c r="N1778">
        <v>8.4499999999999993</v>
      </c>
      <c r="O1778">
        <v>4.1900000000000004</v>
      </c>
      <c r="P1778" t="s">
        <v>31</v>
      </c>
      <c r="Q1778" t="s">
        <v>69</v>
      </c>
      <c r="R1778" t="s">
        <v>33</v>
      </c>
      <c r="S1778">
        <v>19</v>
      </c>
      <c r="T1778" t="s">
        <v>49</v>
      </c>
      <c r="U1778" t="s">
        <v>55</v>
      </c>
      <c r="V1778" t="s">
        <v>63</v>
      </c>
      <c r="W1778" t="s">
        <v>36</v>
      </c>
      <c r="X1778">
        <v>0</v>
      </c>
      <c r="Y1778">
        <v>0</v>
      </c>
      <c r="Z1778">
        <v>1</v>
      </c>
      <c r="AA1778">
        <v>1</v>
      </c>
      <c r="AB1778">
        <v>1</v>
      </c>
      <c r="AC1778" s="2" t="s">
        <v>2542</v>
      </c>
      <c r="AD1778" s="2" t="str">
        <f t="shared" si="55"/>
        <v>Never Contacted</v>
      </c>
      <c r="AE1778">
        <v>0</v>
      </c>
      <c r="AF1778" t="s">
        <v>52</v>
      </c>
      <c r="AG1778" t="b">
        <v>1</v>
      </c>
      <c r="AH1778" t="b">
        <v>1</v>
      </c>
      <c r="AI1778" t="str">
        <f ca="1">IF(OR(Table1[[#This Row],[is_active]]="FALSE",Table1[[#This Row],[Days_Since_Last_Purchase]]&gt;90),"Churned","Active")</f>
        <v>Churned</v>
      </c>
    </row>
    <row r="1779" spans="1:35" x14ac:dyDescent="0.25">
      <c r="A1779" t="s">
        <v>1839</v>
      </c>
      <c r="B1779" s="1">
        <v>45593</v>
      </c>
      <c r="C1779" t="str">
        <f>TEXT(Table1[[#This Row],[signup_date]],"yyyy")</f>
        <v>2024</v>
      </c>
      <c r="D1779" t="str">
        <f>TEXT(Table1[[#This Row],[signup_date]],"mmm")</f>
        <v>Oct</v>
      </c>
      <c r="E1779" s="3">
        <v>45635</v>
      </c>
      <c r="F1779" s="3">
        <v>45909</v>
      </c>
      <c r="G1779" s="3" t="str">
        <f>TEXT(Table1[[#This Row],[last_purchase_date]],"yyyy")</f>
        <v>2025</v>
      </c>
      <c r="H1779" s="2">
        <f ca="1">IFERROR(TODAY()-Table1[[#This Row],[signup_date]]," - ")</f>
        <v>387</v>
      </c>
      <c r="I1779" s="2">
        <f ca="1">IFERROR(TODAY()-Table1[[#This Row],[last_purchase_date]]," - ")</f>
        <v>71</v>
      </c>
      <c r="J1779" s="2">
        <f ca="1">IFERROR(1/Table1[[#This Row],[Days_Since_Last_Purchase]],0)</f>
        <v>1.4084507042253521E-2</v>
      </c>
      <c r="K1779" s="3" t="str">
        <f t="shared" si="54"/>
        <v>Has Purchased</v>
      </c>
      <c r="L1779">
        <v>2</v>
      </c>
      <c r="M1779">
        <v>57.56</v>
      </c>
      <c r="N1779">
        <v>28.78</v>
      </c>
      <c r="O1779">
        <v>14.12</v>
      </c>
      <c r="P1779" t="s">
        <v>47</v>
      </c>
      <c r="Q1779" t="s">
        <v>88</v>
      </c>
      <c r="R1779" t="s">
        <v>33</v>
      </c>
      <c r="S1779">
        <v>43</v>
      </c>
      <c r="T1779" t="s">
        <v>34</v>
      </c>
      <c r="U1779" t="s">
        <v>90</v>
      </c>
      <c r="V1779" t="s">
        <v>63</v>
      </c>
      <c r="W1779" t="s">
        <v>51</v>
      </c>
      <c r="X1779">
        <v>0</v>
      </c>
      <c r="Y1779">
        <v>0</v>
      </c>
      <c r="Z1779">
        <v>0</v>
      </c>
      <c r="AA1779">
        <v>0</v>
      </c>
      <c r="AB1779">
        <v>1</v>
      </c>
      <c r="AC1779" s="3">
        <v>45925</v>
      </c>
      <c r="AD1779" s="2" t="str">
        <f t="shared" si="55"/>
        <v>Contacted</v>
      </c>
      <c r="AE1779">
        <v>1</v>
      </c>
      <c r="AF1779" t="s">
        <v>52</v>
      </c>
      <c r="AG1779" t="b">
        <v>0</v>
      </c>
      <c r="AH1779" t="b">
        <v>0</v>
      </c>
      <c r="AI1779" t="str">
        <f ca="1">IF(OR(Table1[[#This Row],[is_active]]="FALSE",Table1[[#This Row],[Days_Since_Last_Purchase]]&gt;90),"Churned","Active")</f>
        <v>Active</v>
      </c>
    </row>
    <row r="1780" spans="1:35" x14ac:dyDescent="0.25">
      <c r="A1780" t="s">
        <v>1840</v>
      </c>
      <c r="B1780" s="1">
        <v>44091</v>
      </c>
      <c r="C1780" t="str">
        <f>TEXT(Table1[[#This Row],[signup_date]],"yyyy")</f>
        <v>2020</v>
      </c>
      <c r="D1780" t="str">
        <f>TEXT(Table1[[#This Row],[signup_date]],"mmm")</f>
        <v>Sep</v>
      </c>
      <c r="E1780" s="3">
        <v>44892</v>
      </c>
      <c r="F1780" s="3">
        <v>45289</v>
      </c>
      <c r="G1780" s="3" t="str">
        <f>TEXT(Table1[[#This Row],[last_purchase_date]],"yyyy")</f>
        <v>2023</v>
      </c>
      <c r="H1780" s="2">
        <f ca="1">IFERROR(TODAY()-Table1[[#This Row],[signup_date]]," - ")</f>
        <v>1889</v>
      </c>
      <c r="I1780" s="2">
        <f ca="1">IFERROR(TODAY()-Table1[[#This Row],[last_purchase_date]]," - ")</f>
        <v>691</v>
      </c>
      <c r="J1780" s="2">
        <f ca="1">IFERROR(1/Table1[[#This Row],[Days_Since_Last_Purchase]],0)</f>
        <v>1.4471780028943559E-3</v>
      </c>
      <c r="K1780" s="3" t="str">
        <f t="shared" si="54"/>
        <v>Has Purchased</v>
      </c>
      <c r="L1780">
        <v>3</v>
      </c>
      <c r="M1780">
        <v>101.4</v>
      </c>
      <c r="N1780">
        <v>33.799999999999997</v>
      </c>
      <c r="O1780">
        <v>38.26</v>
      </c>
      <c r="P1780" t="s">
        <v>65</v>
      </c>
      <c r="Q1780" t="s">
        <v>60</v>
      </c>
      <c r="R1780" t="s">
        <v>33</v>
      </c>
      <c r="S1780">
        <v>35</v>
      </c>
      <c r="T1780" t="s">
        <v>34</v>
      </c>
      <c r="U1780" t="s">
        <v>66</v>
      </c>
      <c r="V1780" t="s">
        <v>35</v>
      </c>
      <c r="W1780" t="s">
        <v>45</v>
      </c>
      <c r="X1780">
        <v>0</v>
      </c>
      <c r="Y1780">
        <v>0</v>
      </c>
      <c r="Z1780">
        <v>1</v>
      </c>
      <c r="AA1780">
        <v>0</v>
      </c>
      <c r="AB1780">
        <v>0</v>
      </c>
      <c r="AC1780" s="2" t="s">
        <v>2542</v>
      </c>
      <c r="AD1780" s="2" t="str">
        <f t="shared" si="55"/>
        <v>Never Contacted</v>
      </c>
      <c r="AE1780">
        <v>9</v>
      </c>
      <c r="AF1780" t="s">
        <v>38</v>
      </c>
      <c r="AG1780" t="b">
        <v>0</v>
      </c>
      <c r="AH1780" t="b">
        <v>0</v>
      </c>
      <c r="AI1780" t="str">
        <f ca="1">IF(OR(Table1[[#This Row],[is_active]]="FALSE",Table1[[#This Row],[Days_Since_Last_Purchase]]&gt;90),"Churned","Active")</f>
        <v>Churned</v>
      </c>
    </row>
    <row r="1781" spans="1:35" x14ac:dyDescent="0.25">
      <c r="A1781" t="s">
        <v>1841</v>
      </c>
      <c r="B1781" s="1">
        <v>44028</v>
      </c>
      <c r="C1781" t="str">
        <f>TEXT(Table1[[#This Row],[signup_date]],"yyyy")</f>
        <v>2020</v>
      </c>
      <c r="D1781" t="str">
        <f>TEXT(Table1[[#This Row],[signup_date]],"mmm")</f>
        <v>Jul</v>
      </c>
      <c r="E1781" s="3">
        <v>45817</v>
      </c>
      <c r="F1781" s="3">
        <v>45900</v>
      </c>
      <c r="G1781" s="3" t="str">
        <f>TEXT(Table1[[#This Row],[last_purchase_date]],"yyyy")</f>
        <v>2025</v>
      </c>
      <c r="H1781" s="2">
        <f ca="1">IFERROR(TODAY()-Table1[[#This Row],[signup_date]]," - ")</f>
        <v>1952</v>
      </c>
      <c r="I1781" s="2">
        <f ca="1">IFERROR(TODAY()-Table1[[#This Row],[last_purchase_date]]," - ")</f>
        <v>80</v>
      </c>
      <c r="J1781" s="2">
        <f ca="1">IFERROR(1/Table1[[#This Row],[Days_Since_Last_Purchase]],0)</f>
        <v>1.2500000000000001E-2</v>
      </c>
      <c r="K1781" s="3" t="str">
        <f t="shared" si="54"/>
        <v>Has Purchased</v>
      </c>
      <c r="L1781">
        <v>2</v>
      </c>
      <c r="M1781">
        <v>129.72</v>
      </c>
      <c r="N1781">
        <v>64.86</v>
      </c>
      <c r="O1781">
        <v>26.22</v>
      </c>
      <c r="P1781" t="s">
        <v>59</v>
      </c>
      <c r="Q1781" t="s">
        <v>104</v>
      </c>
      <c r="R1781" t="s">
        <v>33</v>
      </c>
      <c r="S1781">
        <v>52</v>
      </c>
      <c r="T1781" t="s">
        <v>34</v>
      </c>
      <c r="U1781" t="s">
        <v>35</v>
      </c>
      <c r="V1781" t="s">
        <v>35</v>
      </c>
      <c r="W1781" t="s">
        <v>72</v>
      </c>
      <c r="X1781">
        <v>0</v>
      </c>
      <c r="Y1781">
        <v>0</v>
      </c>
      <c r="Z1781">
        <v>0</v>
      </c>
      <c r="AA1781">
        <v>0</v>
      </c>
      <c r="AB1781">
        <v>2</v>
      </c>
      <c r="AC1781" s="3">
        <v>44511</v>
      </c>
      <c r="AD1781" s="2" t="str">
        <f t="shared" si="55"/>
        <v>Contacted</v>
      </c>
      <c r="AE1781">
        <v>0</v>
      </c>
      <c r="AF1781" t="s">
        <v>38</v>
      </c>
      <c r="AG1781" t="b">
        <v>1</v>
      </c>
      <c r="AH1781" t="b">
        <v>0</v>
      </c>
      <c r="AI1781" t="str">
        <f ca="1">IF(OR(Table1[[#This Row],[is_active]]="FALSE",Table1[[#This Row],[Days_Since_Last_Purchase]]&gt;90),"Churned","Active")</f>
        <v>Active</v>
      </c>
    </row>
    <row r="1782" spans="1:35" x14ac:dyDescent="0.25">
      <c r="A1782" t="s">
        <v>1842</v>
      </c>
      <c r="B1782" s="1">
        <v>44860</v>
      </c>
      <c r="C1782" t="str">
        <f>TEXT(Table1[[#This Row],[signup_date]],"yyyy")</f>
        <v>2022</v>
      </c>
      <c r="D1782" t="str">
        <f>TEXT(Table1[[#This Row],[signup_date]],"mmm")</f>
        <v>Oct</v>
      </c>
      <c r="E1782" s="3">
        <v>45207</v>
      </c>
      <c r="F1782" s="3">
        <v>45333</v>
      </c>
      <c r="G1782" s="3" t="str">
        <f>TEXT(Table1[[#This Row],[last_purchase_date]],"yyyy")</f>
        <v>2024</v>
      </c>
      <c r="H1782" s="2">
        <f ca="1">IFERROR(TODAY()-Table1[[#This Row],[signup_date]]," - ")</f>
        <v>1120</v>
      </c>
      <c r="I1782" s="2">
        <f ca="1">IFERROR(TODAY()-Table1[[#This Row],[last_purchase_date]]," - ")</f>
        <v>647</v>
      </c>
      <c r="J1782" s="2">
        <f ca="1">IFERROR(1/Table1[[#This Row],[Days_Since_Last_Purchase]],0)</f>
        <v>1.5455950540958269E-3</v>
      </c>
      <c r="K1782" s="3" t="str">
        <f t="shared" si="54"/>
        <v>Has Purchased</v>
      </c>
      <c r="L1782">
        <v>3</v>
      </c>
      <c r="M1782">
        <v>79.37</v>
      </c>
      <c r="N1782">
        <v>26.46</v>
      </c>
      <c r="O1782">
        <v>17.739999999999998</v>
      </c>
      <c r="P1782" t="s">
        <v>87</v>
      </c>
      <c r="Q1782" t="s">
        <v>76</v>
      </c>
      <c r="R1782" t="s">
        <v>48</v>
      </c>
      <c r="S1782">
        <v>33</v>
      </c>
      <c r="T1782" t="s">
        <v>34</v>
      </c>
      <c r="U1782" t="s">
        <v>82</v>
      </c>
      <c r="V1782" t="s">
        <v>63</v>
      </c>
      <c r="W1782" t="s">
        <v>57</v>
      </c>
      <c r="X1782">
        <v>0</v>
      </c>
      <c r="Y1782">
        <v>0</v>
      </c>
      <c r="Z1782">
        <v>0</v>
      </c>
      <c r="AA1782">
        <v>0</v>
      </c>
      <c r="AB1782">
        <v>1</v>
      </c>
      <c r="AC1782" s="3">
        <v>45288</v>
      </c>
      <c r="AD1782" s="2" t="str">
        <f t="shared" si="55"/>
        <v>Contacted</v>
      </c>
      <c r="AE1782">
        <v>0</v>
      </c>
      <c r="AF1782" t="s">
        <v>52</v>
      </c>
      <c r="AG1782" t="b">
        <v>1</v>
      </c>
      <c r="AH1782" t="b">
        <v>0</v>
      </c>
      <c r="AI1782" t="str">
        <f ca="1">IF(OR(Table1[[#This Row],[is_active]]="FALSE",Table1[[#This Row],[Days_Since_Last_Purchase]]&gt;90),"Churned","Active")</f>
        <v>Churned</v>
      </c>
    </row>
    <row r="1783" spans="1:35" x14ac:dyDescent="0.25">
      <c r="A1783" t="s">
        <v>1843</v>
      </c>
      <c r="B1783" s="1">
        <v>44651</v>
      </c>
      <c r="C1783" t="str">
        <f>TEXT(Table1[[#This Row],[signup_date]],"yyyy")</f>
        <v>2022</v>
      </c>
      <c r="D1783" t="str">
        <f>TEXT(Table1[[#This Row],[signup_date]],"mmm")</f>
        <v>Mar</v>
      </c>
      <c r="E1783" s="3">
        <v>44914</v>
      </c>
      <c r="F1783" s="3">
        <v>44936</v>
      </c>
      <c r="G1783" s="3" t="str">
        <f>TEXT(Table1[[#This Row],[last_purchase_date]],"yyyy")</f>
        <v>2023</v>
      </c>
      <c r="H1783" s="2">
        <f ca="1">IFERROR(TODAY()-Table1[[#This Row],[signup_date]]," - ")</f>
        <v>1329</v>
      </c>
      <c r="I1783" s="2">
        <f ca="1">IFERROR(TODAY()-Table1[[#This Row],[last_purchase_date]]," - ")</f>
        <v>1044</v>
      </c>
      <c r="J1783" s="2">
        <f ca="1">IFERROR(1/Table1[[#This Row],[Days_Since_Last_Purchase]],0)</f>
        <v>9.5785440613026815E-4</v>
      </c>
      <c r="K1783" s="3" t="str">
        <f t="shared" si="54"/>
        <v>Has Purchased</v>
      </c>
      <c r="L1783">
        <v>2</v>
      </c>
      <c r="M1783">
        <v>43.6</v>
      </c>
      <c r="N1783">
        <v>21.8</v>
      </c>
      <c r="O1783">
        <v>10.19</v>
      </c>
      <c r="P1783" t="s">
        <v>87</v>
      </c>
      <c r="Q1783" t="s">
        <v>69</v>
      </c>
      <c r="R1783" t="s">
        <v>42</v>
      </c>
      <c r="S1783">
        <v>43</v>
      </c>
      <c r="T1783" t="s">
        <v>34</v>
      </c>
      <c r="U1783" t="s">
        <v>35</v>
      </c>
      <c r="V1783" t="s">
        <v>67</v>
      </c>
      <c r="W1783" t="s">
        <v>51</v>
      </c>
      <c r="X1783">
        <v>0</v>
      </c>
      <c r="Y1783">
        <v>0</v>
      </c>
      <c r="Z1783">
        <v>0</v>
      </c>
      <c r="AA1783">
        <v>0</v>
      </c>
      <c r="AB1783">
        <v>1</v>
      </c>
      <c r="AC1783" s="3">
        <v>45859</v>
      </c>
      <c r="AD1783" s="2" t="str">
        <f t="shared" si="55"/>
        <v>Contacted</v>
      </c>
      <c r="AE1783">
        <v>9</v>
      </c>
      <c r="AF1783" t="s">
        <v>73</v>
      </c>
      <c r="AG1783" t="b">
        <v>1</v>
      </c>
      <c r="AH1783" t="b">
        <v>1</v>
      </c>
      <c r="AI1783" t="str">
        <f ca="1">IF(OR(Table1[[#This Row],[is_active]]="FALSE",Table1[[#This Row],[Days_Since_Last_Purchase]]&gt;90),"Churned","Active")</f>
        <v>Churned</v>
      </c>
    </row>
    <row r="1784" spans="1:35" x14ac:dyDescent="0.25">
      <c r="A1784" t="s">
        <v>1844</v>
      </c>
      <c r="B1784" s="1">
        <v>45486</v>
      </c>
      <c r="C1784" t="str">
        <f>TEXT(Table1[[#This Row],[signup_date]],"yyyy")</f>
        <v>2024</v>
      </c>
      <c r="D1784" t="str">
        <f>TEXT(Table1[[#This Row],[signup_date]],"mmm")</f>
        <v>Jul</v>
      </c>
      <c r="E1784" s="3">
        <v>45655</v>
      </c>
      <c r="F1784" s="3">
        <v>45667</v>
      </c>
      <c r="G1784" s="3" t="str">
        <f>TEXT(Table1[[#This Row],[last_purchase_date]],"yyyy")</f>
        <v>2025</v>
      </c>
      <c r="H1784" s="2">
        <f ca="1">IFERROR(TODAY()-Table1[[#This Row],[signup_date]]," - ")</f>
        <v>494</v>
      </c>
      <c r="I1784" s="2">
        <f ca="1">IFERROR(TODAY()-Table1[[#This Row],[last_purchase_date]]," - ")</f>
        <v>313</v>
      </c>
      <c r="J1784" s="2">
        <f ca="1">IFERROR(1/Table1[[#This Row],[Days_Since_Last_Purchase]],0)</f>
        <v>3.1948881789137379E-3</v>
      </c>
      <c r="K1784" s="3" t="str">
        <f t="shared" si="54"/>
        <v>Has Purchased</v>
      </c>
      <c r="L1784">
        <v>3</v>
      </c>
      <c r="M1784">
        <v>55.75</v>
      </c>
      <c r="N1784">
        <v>18.579999999999998</v>
      </c>
      <c r="O1784">
        <v>10.96</v>
      </c>
      <c r="P1784" t="s">
        <v>47</v>
      </c>
      <c r="Q1784" t="s">
        <v>104</v>
      </c>
      <c r="R1784" t="s">
        <v>48</v>
      </c>
      <c r="S1784">
        <v>34</v>
      </c>
      <c r="T1784" t="s">
        <v>34</v>
      </c>
      <c r="U1784" t="s">
        <v>90</v>
      </c>
      <c r="V1784" t="s">
        <v>35</v>
      </c>
      <c r="W1784" t="s">
        <v>100</v>
      </c>
      <c r="X1784">
        <v>0</v>
      </c>
      <c r="Y1784">
        <v>0</v>
      </c>
      <c r="Z1784">
        <v>0</v>
      </c>
      <c r="AA1784">
        <v>0</v>
      </c>
      <c r="AB1784">
        <v>1</v>
      </c>
      <c r="AC1784" s="2" t="s">
        <v>2542</v>
      </c>
      <c r="AD1784" s="2" t="str">
        <f t="shared" si="55"/>
        <v>Never Contacted</v>
      </c>
      <c r="AE1784">
        <v>9</v>
      </c>
      <c r="AF1784" t="s">
        <v>73</v>
      </c>
      <c r="AG1784" t="b">
        <v>1</v>
      </c>
      <c r="AH1784" t="b">
        <v>0</v>
      </c>
      <c r="AI1784" t="str">
        <f ca="1">IF(OR(Table1[[#This Row],[is_active]]="FALSE",Table1[[#This Row],[Days_Since_Last_Purchase]]&gt;90),"Churned","Active")</f>
        <v>Churned</v>
      </c>
    </row>
    <row r="1785" spans="1:35" x14ac:dyDescent="0.25">
      <c r="A1785" t="s">
        <v>1845</v>
      </c>
      <c r="B1785" s="1">
        <v>45511</v>
      </c>
      <c r="C1785" t="str">
        <f>TEXT(Table1[[#This Row],[signup_date]],"yyyy")</f>
        <v>2024</v>
      </c>
      <c r="D1785" t="str">
        <f>TEXT(Table1[[#This Row],[signup_date]],"mmm")</f>
        <v>Aug</v>
      </c>
      <c r="E1785" s="3">
        <v>45938</v>
      </c>
      <c r="F1785" s="3">
        <v>45939</v>
      </c>
      <c r="G1785" s="3" t="str">
        <f>TEXT(Table1[[#This Row],[last_purchase_date]],"yyyy")</f>
        <v>2025</v>
      </c>
      <c r="H1785" s="2">
        <f ca="1">IFERROR(TODAY()-Table1[[#This Row],[signup_date]]," - ")</f>
        <v>469</v>
      </c>
      <c r="I1785" s="2">
        <f ca="1">IFERROR(TODAY()-Table1[[#This Row],[last_purchase_date]]," - ")</f>
        <v>41</v>
      </c>
      <c r="J1785" s="2">
        <f ca="1">IFERROR(1/Table1[[#This Row],[Days_Since_Last_Purchase]],0)</f>
        <v>2.4390243902439025E-2</v>
      </c>
      <c r="K1785" s="3" t="str">
        <f t="shared" si="54"/>
        <v>Has Purchased</v>
      </c>
      <c r="L1785">
        <v>3</v>
      </c>
      <c r="M1785">
        <v>214.52</v>
      </c>
      <c r="N1785">
        <v>71.510000000000005</v>
      </c>
      <c r="O1785">
        <v>123.06</v>
      </c>
      <c r="P1785" t="s">
        <v>59</v>
      </c>
      <c r="Q1785" t="s">
        <v>62</v>
      </c>
      <c r="R1785" t="s">
        <v>42</v>
      </c>
      <c r="S1785">
        <v>23</v>
      </c>
      <c r="T1785" t="s">
        <v>70</v>
      </c>
      <c r="U1785" t="s">
        <v>43</v>
      </c>
      <c r="V1785" t="s">
        <v>56</v>
      </c>
      <c r="W1785" t="s">
        <v>36</v>
      </c>
      <c r="X1785">
        <v>1</v>
      </c>
      <c r="Y1785">
        <v>0</v>
      </c>
      <c r="Z1785">
        <v>0</v>
      </c>
      <c r="AA1785">
        <v>0</v>
      </c>
      <c r="AB1785">
        <v>1</v>
      </c>
      <c r="AC1785" s="3">
        <v>45710</v>
      </c>
      <c r="AD1785" s="2" t="str">
        <f t="shared" si="55"/>
        <v>Contacted</v>
      </c>
      <c r="AE1785">
        <v>5</v>
      </c>
      <c r="AF1785" t="s">
        <v>73</v>
      </c>
      <c r="AG1785" t="b">
        <v>1</v>
      </c>
      <c r="AH1785" t="b">
        <v>0</v>
      </c>
      <c r="AI1785" t="str">
        <f ca="1">IF(OR(Table1[[#This Row],[is_active]]="FALSE",Table1[[#This Row],[Days_Since_Last_Purchase]]&gt;90),"Churned","Active")</f>
        <v>Active</v>
      </c>
    </row>
    <row r="1786" spans="1:35" x14ac:dyDescent="0.25">
      <c r="A1786" t="s">
        <v>1846</v>
      </c>
      <c r="B1786" s="1">
        <v>44162</v>
      </c>
      <c r="C1786" t="str">
        <f>TEXT(Table1[[#This Row],[signup_date]],"yyyy")</f>
        <v>2020</v>
      </c>
      <c r="D1786" t="str">
        <f>TEXT(Table1[[#This Row],[signup_date]],"mmm")</f>
        <v>Nov</v>
      </c>
      <c r="E1786" s="3">
        <v>45201</v>
      </c>
      <c r="F1786" s="3">
        <v>45732</v>
      </c>
      <c r="G1786" s="3" t="str">
        <f>TEXT(Table1[[#This Row],[last_purchase_date]],"yyyy")</f>
        <v>2025</v>
      </c>
      <c r="H1786" s="2">
        <f ca="1">IFERROR(TODAY()-Table1[[#This Row],[signup_date]]," - ")</f>
        <v>1818</v>
      </c>
      <c r="I1786" s="2">
        <f ca="1">IFERROR(TODAY()-Table1[[#This Row],[last_purchase_date]]," - ")</f>
        <v>248</v>
      </c>
      <c r="J1786" s="2">
        <f ca="1">IFERROR(1/Table1[[#This Row],[Days_Since_Last_Purchase]],0)</f>
        <v>4.0322580645161289E-3</v>
      </c>
      <c r="K1786" s="3" t="str">
        <f t="shared" si="54"/>
        <v>Has Purchased</v>
      </c>
      <c r="L1786">
        <v>3</v>
      </c>
      <c r="M1786">
        <v>203.37</v>
      </c>
      <c r="N1786">
        <v>67.790000000000006</v>
      </c>
      <c r="O1786">
        <v>22.11</v>
      </c>
      <c r="P1786" t="s">
        <v>59</v>
      </c>
      <c r="Q1786" t="s">
        <v>62</v>
      </c>
      <c r="R1786" t="s">
        <v>33</v>
      </c>
      <c r="S1786">
        <v>25</v>
      </c>
      <c r="T1786" t="s">
        <v>70</v>
      </c>
      <c r="U1786" t="s">
        <v>90</v>
      </c>
      <c r="V1786" t="s">
        <v>35</v>
      </c>
      <c r="W1786" t="s">
        <v>51</v>
      </c>
      <c r="X1786">
        <v>0</v>
      </c>
      <c r="Y1786">
        <v>0</v>
      </c>
      <c r="Z1786">
        <v>0</v>
      </c>
      <c r="AA1786">
        <v>1</v>
      </c>
      <c r="AB1786">
        <v>1</v>
      </c>
      <c r="AC1786" s="3">
        <v>45823</v>
      </c>
      <c r="AD1786" s="2" t="str">
        <f t="shared" si="55"/>
        <v>Contacted</v>
      </c>
      <c r="AE1786">
        <v>0</v>
      </c>
      <c r="AF1786" t="s">
        <v>73</v>
      </c>
      <c r="AG1786" t="b">
        <v>1</v>
      </c>
      <c r="AH1786" t="b">
        <v>1</v>
      </c>
      <c r="AI1786" t="str">
        <f ca="1">IF(OR(Table1[[#This Row],[is_active]]="FALSE",Table1[[#This Row],[Days_Since_Last_Purchase]]&gt;90),"Churned","Active")</f>
        <v>Churned</v>
      </c>
    </row>
    <row r="1787" spans="1:35" x14ac:dyDescent="0.25">
      <c r="A1787" t="s">
        <v>1847</v>
      </c>
      <c r="B1787" s="1">
        <v>44317</v>
      </c>
      <c r="C1787" t="str">
        <f>TEXT(Table1[[#This Row],[signup_date]],"yyyy")</f>
        <v>2021</v>
      </c>
      <c r="D1787" t="str">
        <f>TEXT(Table1[[#This Row],[signup_date]],"mmm")</f>
        <v>May</v>
      </c>
      <c r="E1787" s="3">
        <v>44541</v>
      </c>
      <c r="F1787" s="3">
        <v>45032</v>
      </c>
      <c r="G1787" s="3" t="str">
        <f>TEXT(Table1[[#This Row],[last_purchase_date]],"yyyy")</f>
        <v>2023</v>
      </c>
      <c r="H1787" s="2">
        <f ca="1">IFERROR(TODAY()-Table1[[#This Row],[signup_date]]," - ")</f>
        <v>1663</v>
      </c>
      <c r="I1787" s="2">
        <f ca="1">IFERROR(TODAY()-Table1[[#This Row],[last_purchase_date]]," - ")</f>
        <v>948</v>
      </c>
      <c r="J1787" s="2">
        <f ca="1">IFERROR(1/Table1[[#This Row],[Days_Since_Last_Purchase]],0)</f>
        <v>1.0548523206751054E-3</v>
      </c>
      <c r="K1787" s="3" t="str">
        <f t="shared" si="54"/>
        <v>Has Purchased</v>
      </c>
      <c r="L1787">
        <v>3</v>
      </c>
      <c r="M1787">
        <v>147.13999999999999</v>
      </c>
      <c r="N1787">
        <v>49.05</v>
      </c>
      <c r="O1787">
        <v>88.99</v>
      </c>
      <c r="P1787" t="s">
        <v>87</v>
      </c>
      <c r="Q1787" t="s">
        <v>54</v>
      </c>
      <c r="R1787" t="s">
        <v>42</v>
      </c>
      <c r="S1787">
        <v>49</v>
      </c>
      <c r="T1787" t="s">
        <v>34</v>
      </c>
      <c r="U1787" t="s">
        <v>43</v>
      </c>
      <c r="V1787" t="s">
        <v>67</v>
      </c>
      <c r="W1787" t="s">
        <v>100</v>
      </c>
      <c r="X1787">
        <v>0</v>
      </c>
      <c r="Y1787">
        <v>0</v>
      </c>
      <c r="Z1787">
        <v>0</v>
      </c>
      <c r="AA1787">
        <v>0</v>
      </c>
      <c r="AB1787">
        <v>0</v>
      </c>
      <c r="AC1787" s="3">
        <v>45837</v>
      </c>
      <c r="AD1787" s="2" t="str">
        <f t="shared" si="55"/>
        <v>Contacted</v>
      </c>
      <c r="AE1787">
        <v>0</v>
      </c>
      <c r="AF1787" t="s">
        <v>73</v>
      </c>
      <c r="AG1787" t="b">
        <v>1</v>
      </c>
      <c r="AH1787" t="b">
        <v>0</v>
      </c>
      <c r="AI1787" t="str">
        <f ca="1">IF(OR(Table1[[#This Row],[is_active]]="FALSE",Table1[[#This Row],[Days_Since_Last_Purchase]]&gt;90),"Churned","Active")</f>
        <v>Churned</v>
      </c>
    </row>
    <row r="1788" spans="1:35" x14ac:dyDescent="0.25">
      <c r="A1788" t="s">
        <v>1848</v>
      </c>
      <c r="B1788" s="1">
        <v>44224</v>
      </c>
      <c r="C1788" t="str">
        <f>TEXT(Table1[[#This Row],[signup_date]],"yyyy")</f>
        <v>2021</v>
      </c>
      <c r="D1788" t="str">
        <f>TEXT(Table1[[#This Row],[signup_date]],"mmm")</f>
        <v>Jan</v>
      </c>
      <c r="E1788" s="3">
        <v>45891</v>
      </c>
      <c r="F1788" s="3">
        <v>45926</v>
      </c>
      <c r="G1788" s="3" t="str">
        <f>TEXT(Table1[[#This Row],[last_purchase_date]],"yyyy")</f>
        <v>2025</v>
      </c>
      <c r="H1788" s="2">
        <f ca="1">IFERROR(TODAY()-Table1[[#This Row],[signup_date]]," - ")</f>
        <v>1756</v>
      </c>
      <c r="I1788" s="2">
        <f ca="1">IFERROR(TODAY()-Table1[[#This Row],[last_purchase_date]]," - ")</f>
        <v>54</v>
      </c>
      <c r="J1788" s="2">
        <f ca="1">IFERROR(1/Table1[[#This Row],[Days_Since_Last_Purchase]],0)</f>
        <v>1.8518518518518517E-2</v>
      </c>
      <c r="K1788" s="3" t="str">
        <f t="shared" si="54"/>
        <v>Has Purchased</v>
      </c>
      <c r="L1788">
        <v>1</v>
      </c>
      <c r="M1788">
        <v>8.5399999999999991</v>
      </c>
      <c r="N1788">
        <v>8.5399999999999991</v>
      </c>
      <c r="O1788">
        <v>1.25</v>
      </c>
      <c r="P1788" t="s">
        <v>65</v>
      </c>
      <c r="Q1788" t="s">
        <v>41</v>
      </c>
      <c r="R1788" t="s">
        <v>48</v>
      </c>
      <c r="S1788">
        <v>41</v>
      </c>
      <c r="T1788" t="s">
        <v>34</v>
      </c>
      <c r="U1788" t="s">
        <v>82</v>
      </c>
      <c r="V1788" t="s">
        <v>35</v>
      </c>
      <c r="W1788" t="s">
        <v>36</v>
      </c>
      <c r="X1788">
        <v>1</v>
      </c>
      <c r="Y1788">
        <v>0</v>
      </c>
      <c r="Z1788">
        <v>0</v>
      </c>
      <c r="AA1788">
        <v>0</v>
      </c>
      <c r="AB1788">
        <v>0</v>
      </c>
      <c r="AC1788" s="2" t="s">
        <v>2542</v>
      </c>
      <c r="AD1788" s="2" t="str">
        <f t="shared" si="55"/>
        <v>Never Contacted</v>
      </c>
      <c r="AE1788">
        <v>0</v>
      </c>
      <c r="AF1788" t="s">
        <v>38</v>
      </c>
      <c r="AG1788" t="b">
        <v>1</v>
      </c>
      <c r="AH1788" t="b">
        <v>0</v>
      </c>
      <c r="AI1788" t="str">
        <f ca="1">IF(OR(Table1[[#This Row],[is_active]]="FALSE",Table1[[#This Row],[Days_Since_Last_Purchase]]&gt;90),"Churned","Active")</f>
        <v>Active</v>
      </c>
    </row>
    <row r="1789" spans="1:35" x14ac:dyDescent="0.25">
      <c r="A1789" t="s">
        <v>1849</v>
      </c>
      <c r="B1789" s="1">
        <v>45335</v>
      </c>
      <c r="C1789" t="str">
        <f>TEXT(Table1[[#This Row],[signup_date]],"yyyy")</f>
        <v>2024</v>
      </c>
      <c r="D1789" t="str">
        <f>TEXT(Table1[[#This Row],[signup_date]],"mmm")</f>
        <v>Feb</v>
      </c>
      <c r="E1789" s="3">
        <v>45595</v>
      </c>
      <c r="F1789" s="3">
        <v>45905</v>
      </c>
      <c r="G1789" s="3" t="str">
        <f>TEXT(Table1[[#This Row],[last_purchase_date]],"yyyy")</f>
        <v>2025</v>
      </c>
      <c r="H1789" s="2">
        <f ca="1">IFERROR(TODAY()-Table1[[#This Row],[signup_date]]," - ")</f>
        <v>645</v>
      </c>
      <c r="I1789" s="2">
        <f ca="1">IFERROR(TODAY()-Table1[[#This Row],[last_purchase_date]]," - ")</f>
        <v>75</v>
      </c>
      <c r="J1789" s="2">
        <f ca="1">IFERROR(1/Table1[[#This Row],[Days_Since_Last_Purchase]],0)</f>
        <v>1.3333333333333334E-2</v>
      </c>
      <c r="K1789" s="3" t="str">
        <f t="shared" si="54"/>
        <v>Has Purchased</v>
      </c>
      <c r="L1789">
        <v>1</v>
      </c>
      <c r="M1789">
        <v>37.07</v>
      </c>
      <c r="N1789">
        <v>37.07</v>
      </c>
      <c r="O1789">
        <v>10.87</v>
      </c>
      <c r="P1789" t="s">
        <v>31</v>
      </c>
      <c r="Q1789" t="s">
        <v>54</v>
      </c>
      <c r="R1789" t="s">
        <v>33</v>
      </c>
      <c r="S1789">
        <v>58</v>
      </c>
      <c r="T1789" t="s">
        <v>34</v>
      </c>
      <c r="U1789" t="s">
        <v>66</v>
      </c>
      <c r="V1789" t="s">
        <v>44</v>
      </c>
      <c r="W1789" t="s">
        <v>100</v>
      </c>
      <c r="X1789">
        <v>0</v>
      </c>
      <c r="Y1789">
        <v>0</v>
      </c>
      <c r="Z1789">
        <v>0</v>
      </c>
      <c r="AA1789">
        <v>0</v>
      </c>
      <c r="AB1789">
        <v>0</v>
      </c>
      <c r="AC1789" s="3">
        <v>45800</v>
      </c>
      <c r="AD1789" s="2" t="str">
        <f t="shared" si="55"/>
        <v>Contacted</v>
      </c>
      <c r="AE1789">
        <v>8</v>
      </c>
      <c r="AF1789" t="s">
        <v>52</v>
      </c>
      <c r="AG1789" t="b">
        <v>0</v>
      </c>
      <c r="AH1789" t="b">
        <v>1</v>
      </c>
      <c r="AI1789" t="str">
        <f ca="1">IF(OR(Table1[[#This Row],[is_active]]="FALSE",Table1[[#This Row],[Days_Since_Last_Purchase]]&gt;90),"Churned","Active")</f>
        <v>Active</v>
      </c>
    </row>
    <row r="1790" spans="1:35" x14ac:dyDescent="0.25">
      <c r="A1790" t="s">
        <v>1850</v>
      </c>
      <c r="B1790" s="1">
        <v>44393</v>
      </c>
      <c r="C1790" t="str">
        <f>TEXT(Table1[[#This Row],[signup_date]],"yyyy")</f>
        <v>2021</v>
      </c>
      <c r="D1790" t="str">
        <f>TEXT(Table1[[#This Row],[signup_date]],"mmm")</f>
        <v>Jul</v>
      </c>
      <c r="E1790" s="3">
        <v>45060</v>
      </c>
      <c r="F1790" s="3">
        <v>45562</v>
      </c>
      <c r="G1790" s="3" t="str">
        <f>TEXT(Table1[[#This Row],[last_purchase_date]],"yyyy")</f>
        <v>2024</v>
      </c>
      <c r="H1790" s="2">
        <f ca="1">IFERROR(TODAY()-Table1[[#This Row],[signup_date]]," - ")</f>
        <v>1587</v>
      </c>
      <c r="I1790" s="2">
        <f ca="1">IFERROR(TODAY()-Table1[[#This Row],[last_purchase_date]]," - ")</f>
        <v>418</v>
      </c>
      <c r="J1790" s="2">
        <f ca="1">IFERROR(1/Table1[[#This Row],[Days_Since_Last_Purchase]],0)</f>
        <v>2.3923444976076554E-3</v>
      </c>
      <c r="K1790" s="3" t="str">
        <f t="shared" si="54"/>
        <v>Has Purchased</v>
      </c>
      <c r="L1790">
        <v>3</v>
      </c>
      <c r="M1790">
        <v>92.77</v>
      </c>
      <c r="N1790">
        <v>30.92</v>
      </c>
      <c r="O1790">
        <v>22.9</v>
      </c>
      <c r="P1790" t="s">
        <v>47</v>
      </c>
      <c r="Q1790" t="s">
        <v>69</v>
      </c>
      <c r="R1790" t="s">
        <v>33</v>
      </c>
      <c r="S1790">
        <v>32</v>
      </c>
      <c r="T1790" t="s">
        <v>34</v>
      </c>
      <c r="U1790" t="s">
        <v>82</v>
      </c>
      <c r="V1790" t="s">
        <v>44</v>
      </c>
      <c r="W1790" t="s">
        <v>85</v>
      </c>
      <c r="X1790">
        <v>0</v>
      </c>
      <c r="Y1790">
        <v>0</v>
      </c>
      <c r="Z1790">
        <v>0</v>
      </c>
      <c r="AA1790">
        <v>0</v>
      </c>
      <c r="AB1790">
        <v>0</v>
      </c>
      <c r="AC1790" s="3">
        <v>45315</v>
      </c>
      <c r="AD1790" s="2" t="str">
        <f t="shared" si="55"/>
        <v>Contacted</v>
      </c>
      <c r="AE1790">
        <v>0</v>
      </c>
      <c r="AF1790" t="s">
        <v>73</v>
      </c>
      <c r="AG1790" t="b">
        <v>1</v>
      </c>
      <c r="AH1790" t="b">
        <v>0</v>
      </c>
      <c r="AI1790" t="str">
        <f ca="1">IF(OR(Table1[[#This Row],[is_active]]="FALSE",Table1[[#This Row],[Days_Since_Last_Purchase]]&gt;90),"Churned","Active")</f>
        <v>Churned</v>
      </c>
    </row>
    <row r="1791" spans="1:35" x14ac:dyDescent="0.25">
      <c r="A1791" t="s">
        <v>1851</v>
      </c>
      <c r="B1791" s="1">
        <v>45022</v>
      </c>
      <c r="C1791" t="str">
        <f>TEXT(Table1[[#This Row],[signup_date]],"yyyy")</f>
        <v>2023</v>
      </c>
      <c r="D1791" t="str">
        <f>TEXT(Table1[[#This Row],[signup_date]],"mmm")</f>
        <v>Apr</v>
      </c>
      <c r="E1791" s="3">
        <v>45575</v>
      </c>
      <c r="F1791" s="3">
        <v>45859</v>
      </c>
      <c r="G1791" s="3" t="str">
        <f>TEXT(Table1[[#This Row],[last_purchase_date]],"yyyy")</f>
        <v>2025</v>
      </c>
      <c r="H1791" s="2">
        <f ca="1">IFERROR(TODAY()-Table1[[#This Row],[signup_date]]," - ")</f>
        <v>958</v>
      </c>
      <c r="I1791" s="2">
        <f ca="1">IFERROR(TODAY()-Table1[[#This Row],[last_purchase_date]]," - ")</f>
        <v>121</v>
      </c>
      <c r="J1791" s="2">
        <f ca="1">IFERROR(1/Table1[[#This Row],[Days_Since_Last_Purchase]],0)</f>
        <v>8.2644628099173556E-3</v>
      </c>
      <c r="K1791" s="3" t="str">
        <f t="shared" si="54"/>
        <v>Has Purchased</v>
      </c>
      <c r="L1791">
        <v>1</v>
      </c>
      <c r="M1791">
        <v>41.24</v>
      </c>
      <c r="N1791">
        <v>41.24</v>
      </c>
      <c r="O1791">
        <v>31.16</v>
      </c>
      <c r="P1791" t="s">
        <v>40</v>
      </c>
      <c r="Q1791" t="s">
        <v>32</v>
      </c>
      <c r="R1791" t="s">
        <v>48</v>
      </c>
      <c r="S1791">
        <v>38</v>
      </c>
      <c r="T1791" t="s">
        <v>34</v>
      </c>
      <c r="U1791" t="s">
        <v>66</v>
      </c>
      <c r="V1791" t="s">
        <v>56</v>
      </c>
      <c r="W1791" t="s">
        <v>51</v>
      </c>
      <c r="X1791">
        <v>0</v>
      </c>
      <c r="Y1791">
        <v>0</v>
      </c>
      <c r="Z1791">
        <v>0</v>
      </c>
      <c r="AA1791">
        <v>0</v>
      </c>
      <c r="AB1791">
        <v>0</v>
      </c>
      <c r="AC1791" s="2" t="s">
        <v>2542</v>
      </c>
      <c r="AD1791" s="2" t="str">
        <f t="shared" si="55"/>
        <v>Never Contacted</v>
      </c>
      <c r="AE1791">
        <v>0</v>
      </c>
      <c r="AF1791" t="s">
        <v>38</v>
      </c>
      <c r="AG1791" t="b">
        <v>1</v>
      </c>
      <c r="AH1791" t="b">
        <v>0</v>
      </c>
      <c r="AI1791" t="str">
        <f ca="1">IF(OR(Table1[[#This Row],[is_active]]="FALSE",Table1[[#This Row],[Days_Since_Last_Purchase]]&gt;90),"Churned","Active")</f>
        <v>Churned</v>
      </c>
    </row>
    <row r="1792" spans="1:35" x14ac:dyDescent="0.25">
      <c r="A1792" t="s">
        <v>1852</v>
      </c>
      <c r="B1792" s="1">
        <v>44964</v>
      </c>
      <c r="C1792" t="str">
        <f>TEXT(Table1[[#This Row],[signup_date]],"yyyy")</f>
        <v>2023</v>
      </c>
      <c r="D1792" t="str">
        <f>TEXT(Table1[[#This Row],[signup_date]],"mmm")</f>
        <v>Feb</v>
      </c>
      <c r="E1792" s="3">
        <v>45284</v>
      </c>
      <c r="F1792" s="3" t="s">
        <v>2542</v>
      </c>
      <c r="G1792" s="3" t="str">
        <f>TEXT(Table1[[#This Row],[last_purchase_date]],"yyyy")</f>
        <v>-</v>
      </c>
      <c r="H1792" s="2">
        <f ca="1">IFERROR(TODAY()-Table1[[#This Row],[signup_date]]," - ")</f>
        <v>1016</v>
      </c>
      <c r="I1792" s="2" t="str">
        <f ca="1">IFERROR(TODAY()-Table1[[#This Row],[last_purchase_date]]," - ")</f>
        <v xml:space="preserve"> - </v>
      </c>
      <c r="J1792" s="2">
        <f ca="1">IFERROR(1/Table1[[#This Row],[Days_Since_Last_Purchase]],0)</f>
        <v>0</v>
      </c>
      <c r="K1792" s="3" t="str">
        <f t="shared" si="54"/>
        <v>Has Purchased</v>
      </c>
      <c r="L1792">
        <v>0</v>
      </c>
      <c r="M1792">
        <v>0</v>
      </c>
      <c r="N1792">
        <v>0</v>
      </c>
      <c r="O1792">
        <v>0</v>
      </c>
      <c r="P1792" t="s">
        <v>65</v>
      </c>
      <c r="Q1792" t="s">
        <v>41</v>
      </c>
      <c r="R1792" t="s">
        <v>42</v>
      </c>
      <c r="S1792">
        <v>16</v>
      </c>
      <c r="T1792" t="s">
        <v>49</v>
      </c>
      <c r="U1792" t="s">
        <v>35</v>
      </c>
      <c r="V1792" t="s">
        <v>67</v>
      </c>
      <c r="W1792" t="s">
        <v>100</v>
      </c>
      <c r="X1792">
        <v>1</v>
      </c>
      <c r="Y1792">
        <v>0</v>
      </c>
      <c r="Z1792">
        <v>0</v>
      </c>
      <c r="AA1792">
        <v>0</v>
      </c>
      <c r="AB1792">
        <v>0</v>
      </c>
      <c r="AC1792" s="3">
        <v>45555</v>
      </c>
      <c r="AD1792" s="2" t="str">
        <f t="shared" si="55"/>
        <v>Contacted</v>
      </c>
      <c r="AE1792">
        <v>4</v>
      </c>
      <c r="AF1792" t="s">
        <v>38</v>
      </c>
      <c r="AG1792" t="b">
        <v>0</v>
      </c>
      <c r="AH1792" t="b">
        <v>0</v>
      </c>
      <c r="AI1792" t="str">
        <f ca="1">IF(OR(Table1[[#This Row],[is_active]]="FALSE",Table1[[#This Row],[Days_Since_Last_Purchase]]&gt;90),"Churned","Active")</f>
        <v>Churned</v>
      </c>
    </row>
    <row r="1793" spans="1:35" x14ac:dyDescent="0.25">
      <c r="A1793" t="s">
        <v>1853</v>
      </c>
      <c r="B1793" s="1">
        <v>44749</v>
      </c>
      <c r="C1793" t="str">
        <f>TEXT(Table1[[#This Row],[signup_date]],"yyyy")</f>
        <v>2022</v>
      </c>
      <c r="D1793" t="str">
        <f>TEXT(Table1[[#This Row],[signup_date]],"mmm")</f>
        <v>Jul</v>
      </c>
      <c r="E1793" s="3">
        <v>45462</v>
      </c>
      <c r="F1793" s="3">
        <v>45771</v>
      </c>
      <c r="G1793" s="3" t="str">
        <f>TEXT(Table1[[#This Row],[last_purchase_date]],"yyyy")</f>
        <v>2025</v>
      </c>
      <c r="H1793" s="2">
        <f ca="1">IFERROR(TODAY()-Table1[[#This Row],[signup_date]]," - ")</f>
        <v>1231</v>
      </c>
      <c r="I1793" s="2">
        <f ca="1">IFERROR(TODAY()-Table1[[#This Row],[last_purchase_date]]," - ")</f>
        <v>209</v>
      </c>
      <c r="J1793" s="2">
        <f ca="1">IFERROR(1/Table1[[#This Row],[Days_Since_Last_Purchase]],0)</f>
        <v>4.7846889952153108E-3</v>
      </c>
      <c r="K1793" s="3" t="str">
        <f t="shared" si="54"/>
        <v>Has Purchased</v>
      </c>
      <c r="L1793">
        <v>6</v>
      </c>
      <c r="M1793">
        <v>375.46</v>
      </c>
      <c r="N1793">
        <v>62.58</v>
      </c>
      <c r="O1793">
        <v>79.63</v>
      </c>
      <c r="P1793" t="s">
        <v>31</v>
      </c>
      <c r="Q1793" t="s">
        <v>54</v>
      </c>
      <c r="R1793" t="s">
        <v>33</v>
      </c>
      <c r="S1793">
        <v>38</v>
      </c>
      <c r="T1793" t="s">
        <v>34</v>
      </c>
      <c r="U1793" t="s">
        <v>82</v>
      </c>
      <c r="V1793" t="s">
        <v>35</v>
      </c>
      <c r="W1793" t="s">
        <v>100</v>
      </c>
      <c r="X1793">
        <v>0</v>
      </c>
      <c r="Y1793">
        <v>0</v>
      </c>
      <c r="Z1793">
        <v>0</v>
      </c>
      <c r="AA1793">
        <v>0</v>
      </c>
      <c r="AB1793">
        <v>1</v>
      </c>
      <c r="AC1793" s="3">
        <v>45569</v>
      </c>
      <c r="AD1793" s="2" t="str">
        <f t="shared" si="55"/>
        <v>Contacted</v>
      </c>
      <c r="AE1793">
        <v>0</v>
      </c>
      <c r="AF1793" t="s">
        <v>73</v>
      </c>
      <c r="AG1793" t="b">
        <v>1</v>
      </c>
      <c r="AH1793" t="b">
        <v>0</v>
      </c>
      <c r="AI1793" t="str">
        <f ca="1">IF(OR(Table1[[#This Row],[is_active]]="FALSE",Table1[[#This Row],[Days_Since_Last_Purchase]]&gt;90),"Churned","Active")</f>
        <v>Churned</v>
      </c>
    </row>
    <row r="1794" spans="1:35" x14ac:dyDescent="0.25">
      <c r="A1794" t="s">
        <v>1854</v>
      </c>
      <c r="B1794" s="1">
        <v>45451</v>
      </c>
      <c r="C1794" t="str">
        <f>TEXT(Table1[[#This Row],[signup_date]],"yyyy")</f>
        <v>2024</v>
      </c>
      <c r="D1794" t="str">
        <f>TEXT(Table1[[#This Row],[signup_date]],"mmm")</f>
        <v>Jun</v>
      </c>
      <c r="E1794" s="3">
        <v>45762</v>
      </c>
      <c r="F1794" s="3">
        <v>45842</v>
      </c>
      <c r="G1794" s="3" t="str">
        <f>TEXT(Table1[[#This Row],[last_purchase_date]],"yyyy")</f>
        <v>2025</v>
      </c>
      <c r="H1794" s="2">
        <f ca="1">IFERROR(TODAY()-Table1[[#This Row],[signup_date]]," - ")</f>
        <v>529</v>
      </c>
      <c r="I1794" s="2">
        <f ca="1">IFERROR(TODAY()-Table1[[#This Row],[last_purchase_date]]," - ")</f>
        <v>138</v>
      </c>
      <c r="J1794" s="2">
        <f ca="1">IFERROR(1/Table1[[#This Row],[Days_Since_Last_Purchase]],0)</f>
        <v>7.246376811594203E-3</v>
      </c>
      <c r="K1794" s="3" t="str">
        <f t="shared" ref="K1794:K1857" si="56">IF(E1794="-","Never Purchase","Has Purchased")</f>
        <v>Has Purchased</v>
      </c>
      <c r="L1794">
        <v>4</v>
      </c>
      <c r="M1794">
        <v>52.43</v>
      </c>
      <c r="N1794">
        <v>13.11</v>
      </c>
      <c r="O1794">
        <v>17.170000000000002</v>
      </c>
      <c r="P1794" t="s">
        <v>40</v>
      </c>
      <c r="Q1794" t="s">
        <v>88</v>
      </c>
      <c r="R1794" t="s">
        <v>48</v>
      </c>
      <c r="S1794">
        <v>41</v>
      </c>
      <c r="T1794" t="s">
        <v>34</v>
      </c>
      <c r="U1794" t="s">
        <v>82</v>
      </c>
      <c r="V1794" t="s">
        <v>56</v>
      </c>
      <c r="W1794" t="s">
        <v>100</v>
      </c>
      <c r="X1794">
        <v>0</v>
      </c>
      <c r="Y1794">
        <v>0</v>
      </c>
      <c r="Z1794">
        <v>0</v>
      </c>
      <c r="AA1794">
        <v>0</v>
      </c>
      <c r="AB1794">
        <v>1</v>
      </c>
      <c r="AC1794" s="2" t="s">
        <v>2542</v>
      </c>
      <c r="AD1794" s="2" t="str">
        <f t="shared" si="55"/>
        <v>Never Contacted</v>
      </c>
      <c r="AE1794">
        <v>3</v>
      </c>
      <c r="AF1794" t="s">
        <v>38</v>
      </c>
      <c r="AG1794" t="b">
        <v>1</v>
      </c>
      <c r="AH1794" t="b">
        <v>1</v>
      </c>
      <c r="AI1794" t="str">
        <f ca="1">IF(OR(Table1[[#This Row],[is_active]]="FALSE",Table1[[#This Row],[Days_Since_Last_Purchase]]&gt;90),"Churned","Active")</f>
        <v>Churned</v>
      </c>
    </row>
    <row r="1795" spans="1:35" x14ac:dyDescent="0.25">
      <c r="A1795" t="s">
        <v>1855</v>
      </c>
      <c r="B1795" s="1">
        <v>44168</v>
      </c>
      <c r="C1795" t="str">
        <f>TEXT(Table1[[#This Row],[signup_date]],"yyyy")</f>
        <v>2020</v>
      </c>
      <c r="D1795" t="str">
        <f>TEXT(Table1[[#This Row],[signup_date]],"mmm")</f>
        <v>Dec</v>
      </c>
      <c r="E1795" s="3">
        <v>45107</v>
      </c>
      <c r="F1795" s="3">
        <v>45535</v>
      </c>
      <c r="G1795" s="3" t="str">
        <f>TEXT(Table1[[#This Row],[last_purchase_date]],"yyyy")</f>
        <v>2024</v>
      </c>
      <c r="H1795" s="2">
        <f ca="1">IFERROR(TODAY()-Table1[[#This Row],[signup_date]]," - ")</f>
        <v>1812</v>
      </c>
      <c r="I1795" s="2">
        <f ca="1">IFERROR(TODAY()-Table1[[#This Row],[last_purchase_date]]," - ")</f>
        <v>445</v>
      </c>
      <c r="J1795" s="2">
        <f ca="1">IFERROR(1/Table1[[#This Row],[Days_Since_Last_Purchase]],0)</f>
        <v>2.2471910112359553E-3</v>
      </c>
      <c r="K1795" s="3" t="str">
        <f t="shared" si="56"/>
        <v>Has Purchased</v>
      </c>
      <c r="L1795">
        <v>2</v>
      </c>
      <c r="M1795">
        <v>58.4</v>
      </c>
      <c r="N1795">
        <v>29.2</v>
      </c>
      <c r="O1795">
        <v>58.19</v>
      </c>
      <c r="P1795" t="s">
        <v>87</v>
      </c>
      <c r="Q1795" t="s">
        <v>62</v>
      </c>
      <c r="R1795" t="s">
        <v>33</v>
      </c>
      <c r="S1795">
        <v>42</v>
      </c>
      <c r="T1795" t="s">
        <v>34</v>
      </c>
      <c r="U1795" t="s">
        <v>35</v>
      </c>
      <c r="V1795" t="s">
        <v>35</v>
      </c>
      <c r="W1795" t="s">
        <v>72</v>
      </c>
      <c r="X1795">
        <v>1</v>
      </c>
      <c r="Y1795">
        <v>0</v>
      </c>
      <c r="Z1795">
        <v>0</v>
      </c>
      <c r="AA1795">
        <v>0</v>
      </c>
      <c r="AB1795">
        <v>0</v>
      </c>
      <c r="AC1795" s="2" t="s">
        <v>2542</v>
      </c>
      <c r="AD1795" s="2" t="str">
        <f t="shared" ref="AD1795:AD1858" si="57">IF(AC1795="-","Never Contacted","Contacted")</f>
        <v>Never Contacted</v>
      </c>
      <c r="AE1795">
        <v>7</v>
      </c>
      <c r="AF1795" t="s">
        <v>73</v>
      </c>
      <c r="AG1795" t="b">
        <v>0</v>
      </c>
      <c r="AH1795" t="b">
        <v>0</v>
      </c>
      <c r="AI1795" t="str">
        <f ca="1">IF(OR(Table1[[#This Row],[is_active]]="FALSE",Table1[[#This Row],[Days_Since_Last_Purchase]]&gt;90),"Churned","Active")</f>
        <v>Churned</v>
      </c>
    </row>
    <row r="1796" spans="1:35" x14ac:dyDescent="0.25">
      <c r="A1796" t="s">
        <v>1856</v>
      </c>
      <c r="B1796" s="1">
        <v>45317</v>
      </c>
      <c r="C1796" t="str">
        <f>TEXT(Table1[[#This Row],[signup_date]],"yyyy")</f>
        <v>2024</v>
      </c>
      <c r="D1796" t="str">
        <f>TEXT(Table1[[#This Row],[signup_date]],"mmm")</f>
        <v>Jan</v>
      </c>
      <c r="E1796" s="3">
        <v>45803</v>
      </c>
      <c r="F1796" s="3">
        <v>45823</v>
      </c>
      <c r="G1796" s="3" t="str">
        <f>TEXT(Table1[[#This Row],[last_purchase_date]],"yyyy")</f>
        <v>2025</v>
      </c>
      <c r="H1796" s="2">
        <f ca="1">IFERROR(TODAY()-Table1[[#This Row],[signup_date]]," - ")</f>
        <v>663</v>
      </c>
      <c r="I1796" s="2">
        <f ca="1">IFERROR(TODAY()-Table1[[#This Row],[last_purchase_date]]," - ")</f>
        <v>157</v>
      </c>
      <c r="J1796" s="2">
        <f ca="1">IFERROR(1/Table1[[#This Row],[Days_Since_Last_Purchase]],0)</f>
        <v>6.369426751592357E-3</v>
      </c>
      <c r="K1796" s="3" t="str">
        <f t="shared" si="56"/>
        <v>Has Purchased</v>
      </c>
      <c r="L1796">
        <v>6</v>
      </c>
      <c r="M1796">
        <v>300.61</v>
      </c>
      <c r="N1796">
        <v>50.1</v>
      </c>
      <c r="O1796">
        <v>72.02</v>
      </c>
      <c r="P1796" t="s">
        <v>65</v>
      </c>
      <c r="Q1796" t="s">
        <v>60</v>
      </c>
      <c r="R1796" t="s">
        <v>33</v>
      </c>
      <c r="S1796">
        <v>26</v>
      </c>
      <c r="T1796" t="s">
        <v>70</v>
      </c>
      <c r="U1796" t="s">
        <v>43</v>
      </c>
      <c r="V1796" t="s">
        <v>67</v>
      </c>
      <c r="W1796" t="s">
        <v>57</v>
      </c>
      <c r="X1796">
        <v>1</v>
      </c>
      <c r="Y1796">
        <v>0</v>
      </c>
      <c r="Z1796">
        <v>0</v>
      </c>
      <c r="AA1796">
        <v>0</v>
      </c>
      <c r="AB1796">
        <v>0</v>
      </c>
      <c r="AC1796" s="3">
        <v>45610</v>
      </c>
      <c r="AD1796" s="2" t="str">
        <f t="shared" si="57"/>
        <v>Contacted</v>
      </c>
      <c r="AE1796">
        <v>0</v>
      </c>
      <c r="AF1796" t="s">
        <v>52</v>
      </c>
      <c r="AG1796" t="b">
        <v>0</v>
      </c>
      <c r="AH1796" t="b">
        <v>1</v>
      </c>
      <c r="AI1796" t="str">
        <f ca="1">IF(OR(Table1[[#This Row],[is_active]]="FALSE",Table1[[#This Row],[Days_Since_Last_Purchase]]&gt;90),"Churned","Active")</f>
        <v>Churned</v>
      </c>
    </row>
    <row r="1797" spans="1:35" x14ac:dyDescent="0.25">
      <c r="A1797" t="s">
        <v>1857</v>
      </c>
      <c r="B1797" s="1">
        <v>44584</v>
      </c>
      <c r="C1797" t="str">
        <f>TEXT(Table1[[#This Row],[signup_date]],"yyyy")</f>
        <v>2022</v>
      </c>
      <c r="D1797" t="str">
        <f>TEXT(Table1[[#This Row],[signup_date]],"mmm")</f>
        <v>Jan</v>
      </c>
      <c r="E1797" s="3">
        <v>45885</v>
      </c>
      <c r="F1797" s="3">
        <v>45891</v>
      </c>
      <c r="G1797" s="3" t="str">
        <f>TEXT(Table1[[#This Row],[last_purchase_date]],"yyyy")</f>
        <v>2025</v>
      </c>
      <c r="H1797" s="2">
        <f ca="1">IFERROR(TODAY()-Table1[[#This Row],[signup_date]]," - ")</f>
        <v>1396</v>
      </c>
      <c r="I1797" s="2">
        <f ca="1">IFERROR(TODAY()-Table1[[#This Row],[last_purchase_date]]," - ")</f>
        <v>89</v>
      </c>
      <c r="J1797" s="2">
        <f ca="1">IFERROR(1/Table1[[#This Row],[Days_Since_Last_Purchase]],0)</f>
        <v>1.1235955056179775E-2</v>
      </c>
      <c r="K1797" s="3" t="str">
        <f t="shared" si="56"/>
        <v>Has Purchased</v>
      </c>
      <c r="L1797">
        <v>3</v>
      </c>
      <c r="M1797">
        <v>134.29</v>
      </c>
      <c r="N1797">
        <v>44.76</v>
      </c>
      <c r="O1797">
        <v>66.790000000000006</v>
      </c>
      <c r="P1797" t="s">
        <v>59</v>
      </c>
      <c r="Q1797" t="s">
        <v>104</v>
      </c>
      <c r="R1797" t="s">
        <v>33</v>
      </c>
      <c r="S1797">
        <v>29</v>
      </c>
      <c r="T1797" t="s">
        <v>70</v>
      </c>
      <c r="U1797" t="s">
        <v>43</v>
      </c>
      <c r="V1797" t="s">
        <v>67</v>
      </c>
      <c r="W1797" t="s">
        <v>45</v>
      </c>
      <c r="X1797">
        <v>0</v>
      </c>
      <c r="Y1797">
        <v>0</v>
      </c>
      <c r="Z1797">
        <v>0</v>
      </c>
      <c r="AA1797">
        <v>0</v>
      </c>
      <c r="AB1797">
        <v>0</v>
      </c>
      <c r="AC1797" s="3">
        <v>45675</v>
      </c>
      <c r="AD1797" s="2" t="str">
        <f t="shared" si="57"/>
        <v>Contacted</v>
      </c>
      <c r="AE1797">
        <v>10</v>
      </c>
      <c r="AF1797" t="s">
        <v>38</v>
      </c>
      <c r="AG1797" t="b">
        <v>0</v>
      </c>
      <c r="AH1797" t="b">
        <v>0</v>
      </c>
      <c r="AI1797" t="str">
        <f ca="1">IF(OR(Table1[[#This Row],[is_active]]="FALSE",Table1[[#This Row],[Days_Since_Last_Purchase]]&gt;90),"Churned","Active")</f>
        <v>Active</v>
      </c>
    </row>
    <row r="1798" spans="1:35" x14ac:dyDescent="0.25">
      <c r="A1798" t="s">
        <v>1858</v>
      </c>
      <c r="B1798" s="1">
        <v>43832</v>
      </c>
      <c r="C1798" t="str">
        <f>TEXT(Table1[[#This Row],[signup_date]],"yyyy")</f>
        <v>2020</v>
      </c>
      <c r="D1798" t="str">
        <f>TEXT(Table1[[#This Row],[signup_date]],"mmm")</f>
        <v>Jan</v>
      </c>
      <c r="E1798" s="3">
        <v>44522</v>
      </c>
      <c r="F1798" s="3">
        <v>45702</v>
      </c>
      <c r="G1798" s="3" t="str">
        <f>TEXT(Table1[[#This Row],[last_purchase_date]],"yyyy")</f>
        <v>2025</v>
      </c>
      <c r="H1798" s="2">
        <f ca="1">IFERROR(TODAY()-Table1[[#This Row],[signup_date]]," - ")</f>
        <v>2148</v>
      </c>
      <c r="I1798" s="2">
        <f ca="1">IFERROR(TODAY()-Table1[[#This Row],[last_purchase_date]]," - ")</f>
        <v>278</v>
      </c>
      <c r="J1798" s="2">
        <f ca="1">IFERROR(1/Table1[[#This Row],[Days_Since_Last_Purchase]],0)</f>
        <v>3.5971223021582736E-3</v>
      </c>
      <c r="K1798" s="3" t="str">
        <f t="shared" si="56"/>
        <v>Has Purchased</v>
      </c>
      <c r="L1798">
        <v>1</v>
      </c>
      <c r="M1798">
        <v>13.72</v>
      </c>
      <c r="N1798">
        <v>13.72</v>
      </c>
      <c r="O1798">
        <v>28.57</v>
      </c>
      <c r="P1798" t="s">
        <v>47</v>
      </c>
      <c r="Q1798" t="s">
        <v>76</v>
      </c>
      <c r="R1798" t="s">
        <v>33</v>
      </c>
      <c r="S1798">
        <v>28</v>
      </c>
      <c r="T1798" t="s">
        <v>70</v>
      </c>
      <c r="U1798" t="s">
        <v>35</v>
      </c>
      <c r="V1798" t="s">
        <v>67</v>
      </c>
      <c r="W1798" t="s">
        <v>36</v>
      </c>
      <c r="X1798">
        <v>0</v>
      </c>
      <c r="Y1798">
        <v>0</v>
      </c>
      <c r="Z1798">
        <v>0</v>
      </c>
      <c r="AA1798">
        <v>0</v>
      </c>
      <c r="AB1798">
        <v>1</v>
      </c>
      <c r="AC1798" s="3">
        <v>45787</v>
      </c>
      <c r="AD1798" s="2" t="str">
        <f t="shared" si="57"/>
        <v>Contacted</v>
      </c>
      <c r="AE1798">
        <v>0</v>
      </c>
      <c r="AF1798" t="s">
        <v>38</v>
      </c>
      <c r="AG1798" t="b">
        <v>1</v>
      </c>
      <c r="AH1798" t="b">
        <v>0</v>
      </c>
      <c r="AI1798" t="str">
        <f ca="1">IF(OR(Table1[[#This Row],[is_active]]="FALSE",Table1[[#This Row],[Days_Since_Last_Purchase]]&gt;90),"Churned","Active")</f>
        <v>Churned</v>
      </c>
    </row>
    <row r="1799" spans="1:35" x14ac:dyDescent="0.25">
      <c r="A1799" t="s">
        <v>1859</v>
      </c>
      <c r="B1799" s="1">
        <v>44134</v>
      </c>
      <c r="C1799" t="str">
        <f>TEXT(Table1[[#This Row],[signup_date]],"yyyy")</f>
        <v>2020</v>
      </c>
      <c r="D1799" t="str">
        <f>TEXT(Table1[[#This Row],[signup_date]],"mmm")</f>
        <v>Oct</v>
      </c>
      <c r="E1799" s="3">
        <v>44359</v>
      </c>
      <c r="F1799" s="3">
        <v>45759</v>
      </c>
      <c r="G1799" s="3" t="str">
        <f>TEXT(Table1[[#This Row],[last_purchase_date]],"yyyy")</f>
        <v>2025</v>
      </c>
      <c r="H1799" s="2">
        <f ca="1">IFERROR(TODAY()-Table1[[#This Row],[signup_date]]," - ")</f>
        <v>1846</v>
      </c>
      <c r="I1799" s="2">
        <f ca="1">IFERROR(TODAY()-Table1[[#This Row],[last_purchase_date]]," - ")</f>
        <v>221</v>
      </c>
      <c r="J1799" s="2">
        <f ca="1">IFERROR(1/Table1[[#This Row],[Days_Since_Last_Purchase]],0)</f>
        <v>4.5248868778280547E-3</v>
      </c>
      <c r="K1799" s="3" t="str">
        <f t="shared" si="56"/>
        <v>Has Purchased</v>
      </c>
      <c r="L1799">
        <v>3</v>
      </c>
      <c r="M1799">
        <v>129.97</v>
      </c>
      <c r="N1799">
        <v>43.32</v>
      </c>
      <c r="O1799">
        <v>21.17</v>
      </c>
      <c r="P1799" t="s">
        <v>47</v>
      </c>
      <c r="Q1799" t="s">
        <v>32</v>
      </c>
      <c r="R1799" t="s">
        <v>48</v>
      </c>
      <c r="S1799">
        <v>37</v>
      </c>
      <c r="T1799" t="s">
        <v>34</v>
      </c>
      <c r="U1799" t="s">
        <v>43</v>
      </c>
      <c r="V1799" t="s">
        <v>67</v>
      </c>
      <c r="W1799" t="s">
        <v>100</v>
      </c>
      <c r="X1799">
        <v>0</v>
      </c>
      <c r="Y1799">
        <v>0</v>
      </c>
      <c r="Z1799">
        <v>0</v>
      </c>
      <c r="AA1799">
        <v>0</v>
      </c>
      <c r="AB1799">
        <v>0</v>
      </c>
      <c r="AC1799" s="2" t="s">
        <v>2542</v>
      </c>
      <c r="AD1799" s="2" t="str">
        <f t="shared" si="57"/>
        <v>Never Contacted</v>
      </c>
      <c r="AE1799">
        <v>0</v>
      </c>
      <c r="AF1799" t="s">
        <v>73</v>
      </c>
      <c r="AG1799" t="b">
        <v>0</v>
      </c>
      <c r="AH1799" t="b">
        <v>1</v>
      </c>
      <c r="AI1799" t="str">
        <f ca="1">IF(OR(Table1[[#This Row],[is_active]]="FALSE",Table1[[#This Row],[Days_Since_Last_Purchase]]&gt;90),"Churned","Active")</f>
        <v>Churned</v>
      </c>
    </row>
    <row r="1800" spans="1:35" x14ac:dyDescent="0.25">
      <c r="A1800" t="s">
        <v>1860</v>
      </c>
      <c r="B1800" s="1">
        <v>44104</v>
      </c>
      <c r="C1800" t="str">
        <f>TEXT(Table1[[#This Row],[signup_date]],"yyyy")</f>
        <v>2020</v>
      </c>
      <c r="D1800" t="str">
        <f>TEXT(Table1[[#This Row],[signup_date]],"mmm")</f>
        <v>Sep</v>
      </c>
      <c r="E1800" s="3">
        <v>44919</v>
      </c>
      <c r="F1800" s="3">
        <v>45074</v>
      </c>
      <c r="G1800" s="3" t="str">
        <f>TEXT(Table1[[#This Row],[last_purchase_date]],"yyyy")</f>
        <v>2023</v>
      </c>
      <c r="H1800" s="2">
        <f ca="1">IFERROR(TODAY()-Table1[[#This Row],[signup_date]]," - ")</f>
        <v>1876</v>
      </c>
      <c r="I1800" s="2">
        <f ca="1">IFERROR(TODAY()-Table1[[#This Row],[last_purchase_date]]," - ")</f>
        <v>906</v>
      </c>
      <c r="J1800" s="2">
        <f ca="1">IFERROR(1/Table1[[#This Row],[Days_Since_Last_Purchase]],0)</f>
        <v>1.1037527593818985E-3</v>
      </c>
      <c r="K1800" s="3" t="str">
        <f t="shared" si="56"/>
        <v>Has Purchased</v>
      </c>
      <c r="L1800">
        <v>2</v>
      </c>
      <c r="M1800">
        <v>125.78</v>
      </c>
      <c r="N1800">
        <v>62.89</v>
      </c>
      <c r="O1800">
        <v>55.03</v>
      </c>
      <c r="P1800" t="s">
        <v>65</v>
      </c>
      <c r="Q1800" t="s">
        <v>41</v>
      </c>
      <c r="R1800" t="s">
        <v>48</v>
      </c>
      <c r="S1800">
        <v>34</v>
      </c>
      <c r="T1800" t="s">
        <v>34</v>
      </c>
      <c r="U1800" t="s">
        <v>82</v>
      </c>
      <c r="V1800" t="s">
        <v>56</v>
      </c>
      <c r="W1800" t="s">
        <v>51</v>
      </c>
      <c r="X1800">
        <v>0</v>
      </c>
      <c r="Y1800">
        <v>0</v>
      </c>
      <c r="Z1800">
        <v>0</v>
      </c>
      <c r="AA1800">
        <v>0</v>
      </c>
      <c r="AB1800">
        <v>0</v>
      </c>
      <c r="AC1800" s="3">
        <v>44892</v>
      </c>
      <c r="AD1800" s="2" t="str">
        <f t="shared" si="57"/>
        <v>Contacted</v>
      </c>
      <c r="AE1800">
        <v>0</v>
      </c>
      <c r="AF1800" t="s">
        <v>52</v>
      </c>
      <c r="AG1800" t="b">
        <v>1</v>
      </c>
      <c r="AH1800" t="b">
        <v>0</v>
      </c>
      <c r="AI1800" t="str">
        <f ca="1">IF(OR(Table1[[#This Row],[is_active]]="FALSE",Table1[[#This Row],[Days_Since_Last_Purchase]]&gt;90),"Churned","Active")</f>
        <v>Churned</v>
      </c>
    </row>
    <row r="1801" spans="1:35" x14ac:dyDescent="0.25">
      <c r="A1801" t="s">
        <v>1861</v>
      </c>
      <c r="B1801" s="1">
        <v>44031</v>
      </c>
      <c r="C1801" t="str">
        <f>TEXT(Table1[[#This Row],[signup_date]],"yyyy")</f>
        <v>2020</v>
      </c>
      <c r="D1801" t="str">
        <f>TEXT(Table1[[#This Row],[signup_date]],"mmm")</f>
        <v>Jul</v>
      </c>
      <c r="E1801" s="3">
        <v>44232</v>
      </c>
      <c r="F1801" s="3">
        <v>44754</v>
      </c>
      <c r="G1801" s="3" t="str">
        <f>TEXT(Table1[[#This Row],[last_purchase_date]],"yyyy")</f>
        <v>2022</v>
      </c>
      <c r="H1801" s="2">
        <f ca="1">IFERROR(TODAY()-Table1[[#This Row],[signup_date]]," - ")</f>
        <v>1949</v>
      </c>
      <c r="I1801" s="2">
        <f ca="1">IFERROR(TODAY()-Table1[[#This Row],[last_purchase_date]]," - ")</f>
        <v>1226</v>
      </c>
      <c r="J1801" s="2">
        <f ca="1">IFERROR(1/Table1[[#This Row],[Days_Since_Last_Purchase]],0)</f>
        <v>8.1566068515497557E-4</v>
      </c>
      <c r="K1801" s="3" t="str">
        <f t="shared" si="56"/>
        <v>Has Purchased</v>
      </c>
      <c r="L1801">
        <v>1</v>
      </c>
      <c r="M1801">
        <v>32.74</v>
      </c>
      <c r="N1801">
        <v>32.74</v>
      </c>
      <c r="O1801">
        <v>55.41</v>
      </c>
      <c r="P1801" t="s">
        <v>40</v>
      </c>
      <c r="Q1801" t="s">
        <v>54</v>
      </c>
      <c r="R1801" t="s">
        <v>48</v>
      </c>
      <c r="S1801">
        <v>40</v>
      </c>
      <c r="T1801" t="s">
        <v>34</v>
      </c>
      <c r="U1801" t="s">
        <v>35</v>
      </c>
      <c r="V1801" t="s">
        <v>35</v>
      </c>
      <c r="W1801" t="s">
        <v>51</v>
      </c>
      <c r="X1801">
        <v>0</v>
      </c>
      <c r="Y1801">
        <v>0</v>
      </c>
      <c r="Z1801">
        <v>1</v>
      </c>
      <c r="AA1801">
        <v>0</v>
      </c>
      <c r="AB1801">
        <v>1</v>
      </c>
      <c r="AC1801" s="3">
        <v>44052</v>
      </c>
      <c r="AD1801" s="2" t="str">
        <f t="shared" si="57"/>
        <v>Contacted</v>
      </c>
      <c r="AE1801">
        <v>1</v>
      </c>
      <c r="AF1801" t="s">
        <v>38</v>
      </c>
      <c r="AG1801" t="b">
        <v>0</v>
      </c>
      <c r="AH1801" t="b">
        <v>1</v>
      </c>
      <c r="AI1801" t="str">
        <f ca="1">IF(OR(Table1[[#This Row],[is_active]]="FALSE",Table1[[#This Row],[Days_Since_Last_Purchase]]&gt;90),"Churned","Active")</f>
        <v>Churned</v>
      </c>
    </row>
    <row r="1802" spans="1:35" x14ac:dyDescent="0.25">
      <c r="A1802" t="s">
        <v>1862</v>
      </c>
      <c r="B1802" s="1">
        <v>44418</v>
      </c>
      <c r="C1802" t="str">
        <f>TEXT(Table1[[#This Row],[signup_date]],"yyyy")</f>
        <v>2021</v>
      </c>
      <c r="D1802" t="str">
        <f>TEXT(Table1[[#This Row],[signup_date]],"mmm")</f>
        <v>Aug</v>
      </c>
      <c r="E1802" s="3">
        <v>44781</v>
      </c>
      <c r="F1802" s="3">
        <v>45508</v>
      </c>
      <c r="G1802" s="3" t="str">
        <f>TEXT(Table1[[#This Row],[last_purchase_date]],"yyyy")</f>
        <v>2024</v>
      </c>
      <c r="H1802" s="2">
        <f ca="1">IFERROR(TODAY()-Table1[[#This Row],[signup_date]]," - ")</f>
        <v>1562</v>
      </c>
      <c r="I1802" s="2">
        <f ca="1">IFERROR(TODAY()-Table1[[#This Row],[last_purchase_date]]," - ")</f>
        <v>472</v>
      </c>
      <c r="J1802" s="2">
        <f ca="1">IFERROR(1/Table1[[#This Row],[Days_Since_Last_Purchase]],0)</f>
        <v>2.1186440677966102E-3</v>
      </c>
      <c r="K1802" s="3" t="str">
        <f t="shared" si="56"/>
        <v>Has Purchased</v>
      </c>
      <c r="L1802">
        <v>2</v>
      </c>
      <c r="M1802">
        <v>156.01</v>
      </c>
      <c r="N1802">
        <v>78.010000000000005</v>
      </c>
      <c r="O1802">
        <v>64.48</v>
      </c>
      <c r="P1802" t="s">
        <v>65</v>
      </c>
      <c r="Q1802" t="s">
        <v>60</v>
      </c>
      <c r="R1802" t="s">
        <v>48</v>
      </c>
      <c r="S1802">
        <v>28</v>
      </c>
      <c r="T1802" t="s">
        <v>70</v>
      </c>
      <c r="U1802" t="s">
        <v>50</v>
      </c>
      <c r="V1802" t="s">
        <v>44</v>
      </c>
      <c r="W1802" t="s">
        <v>96</v>
      </c>
      <c r="X1802">
        <v>1</v>
      </c>
      <c r="Y1802">
        <v>0</v>
      </c>
      <c r="Z1802">
        <v>0</v>
      </c>
      <c r="AA1802">
        <v>0</v>
      </c>
      <c r="AB1802">
        <v>1</v>
      </c>
      <c r="AC1802" s="3">
        <v>45484</v>
      </c>
      <c r="AD1802" s="2" t="str">
        <f t="shared" si="57"/>
        <v>Contacted</v>
      </c>
      <c r="AE1802">
        <v>0</v>
      </c>
      <c r="AF1802" t="s">
        <v>38</v>
      </c>
      <c r="AG1802" t="b">
        <v>1</v>
      </c>
      <c r="AH1802" t="b">
        <v>1</v>
      </c>
      <c r="AI1802" t="str">
        <f ca="1">IF(OR(Table1[[#This Row],[is_active]]="FALSE",Table1[[#This Row],[Days_Since_Last_Purchase]]&gt;90),"Churned","Active")</f>
        <v>Churned</v>
      </c>
    </row>
    <row r="1803" spans="1:35" x14ac:dyDescent="0.25">
      <c r="A1803" t="s">
        <v>1863</v>
      </c>
      <c r="B1803" s="1">
        <v>45519</v>
      </c>
      <c r="C1803" t="str">
        <f>TEXT(Table1[[#This Row],[signup_date]],"yyyy")</f>
        <v>2024</v>
      </c>
      <c r="D1803" t="str">
        <f>TEXT(Table1[[#This Row],[signup_date]],"mmm")</f>
        <v>Aug</v>
      </c>
      <c r="E1803" s="3" t="s">
        <v>2542</v>
      </c>
      <c r="F1803" s="3" t="s">
        <v>2542</v>
      </c>
      <c r="G1803" s="3" t="str">
        <f>TEXT(Table1[[#This Row],[last_purchase_date]],"yyyy")</f>
        <v>-</v>
      </c>
      <c r="H1803" s="2">
        <f ca="1">IFERROR(TODAY()-Table1[[#This Row],[signup_date]]," - ")</f>
        <v>461</v>
      </c>
      <c r="I1803" s="2" t="str">
        <f ca="1">IFERROR(TODAY()-Table1[[#This Row],[last_purchase_date]]," - ")</f>
        <v xml:space="preserve"> - </v>
      </c>
      <c r="J1803" s="2">
        <f ca="1">IFERROR(1/Table1[[#This Row],[Days_Since_Last_Purchase]],0)</f>
        <v>0</v>
      </c>
      <c r="K1803" s="3" t="str">
        <f t="shared" si="56"/>
        <v>Never Purchase</v>
      </c>
      <c r="L1803">
        <v>0</v>
      </c>
      <c r="M1803">
        <v>0</v>
      </c>
      <c r="N1803">
        <v>0</v>
      </c>
      <c r="O1803">
        <v>0</v>
      </c>
      <c r="P1803" t="s">
        <v>31</v>
      </c>
      <c r="Q1803" t="s">
        <v>76</v>
      </c>
      <c r="R1803" t="s">
        <v>48</v>
      </c>
      <c r="S1803">
        <v>44</v>
      </c>
      <c r="T1803" t="s">
        <v>34</v>
      </c>
      <c r="U1803" t="s">
        <v>43</v>
      </c>
      <c r="V1803" t="s">
        <v>56</v>
      </c>
      <c r="W1803" t="s">
        <v>57</v>
      </c>
      <c r="X1803">
        <v>0</v>
      </c>
      <c r="Y1803">
        <v>0</v>
      </c>
      <c r="Z1803">
        <v>0</v>
      </c>
      <c r="AA1803">
        <v>0</v>
      </c>
      <c r="AB1803">
        <v>0</v>
      </c>
      <c r="AC1803" s="3">
        <v>45610</v>
      </c>
      <c r="AD1803" s="2" t="str">
        <f t="shared" si="57"/>
        <v>Contacted</v>
      </c>
      <c r="AE1803">
        <v>0</v>
      </c>
      <c r="AF1803" t="s">
        <v>52</v>
      </c>
      <c r="AG1803" t="b">
        <v>1</v>
      </c>
      <c r="AH1803" t="b">
        <v>0</v>
      </c>
      <c r="AI1803" t="str">
        <f ca="1">IF(OR(Table1[[#This Row],[is_active]]="FALSE",Table1[[#This Row],[Days_Since_Last_Purchase]]&gt;90),"Churned","Active")</f>
        <v>Churned</v>
      </c>
    </row>
    <row r="1804" spans="1:35" x14ac:dyDescent="0.25">
      <c r="A1804" t="s">
        <v>1864</v>
      </c>
      <c r="B1804" s="1">
        <v>45645</v>
      </c>
      <c r="C1804" t="str">
        <f>TEXT(Table1[[#This Row],[signup_date]],"yyyy")</f>
        <v>2024</v>
      </c>
      <c r="D1804" t="str">
        <f>TEXT(Table1[[#This Row],[signup_date]],"mmm")</f>
        <v>Dec</v>
      </c>
      <c r="E1804" s="3">
        <v>45763</v>
      </c>
      <c r="F1804" s="3">
        <v>45801</v>
      </c>
      <c r="G1804" s="3" t="str">
        <f>TEXT(Table1[[#This Row],[last_purchase_date]],"yyyy")</f>
        <v>2025</v>
      </c>
      <c r="H1804" s="2">
        <f ca="1">IFERROR(TODAY()-Table1[[#This Row],[signup_date]]," - ")</f>
        <v>335</v>
      </c>
      <c r="I1804" s="2">
        <f ca="1">IFERROR(TODAY()-Table1[[#This Row],[last_purchase_date]]," - ")</f>
        <v>179</v>
      </c>
      <c r="J1804" s="2">
        <f ca="1">IFERROR(1/Table1[[#This Row],[Days_Since_Last_Purchase]],0)</f>
        <v>5.5865921787709499E-3</v>
      </c>
      <c r="K1804" s="3" t="str">
        <f t="shared" si="56"/>
        <v>Has Purchased</v>
      </c>
      <c r="L1804">
        <v>1</v>
      </c>
      <c r="M1804">
        <v>82.24</v>
      </c>
      <c r="N1804">
        <v>82.24</v>
      </c>
      <c r="O1804">
        <v>86.27</v>
      </c>
      <c r="P1804" t="s">
        <v>40</v>
      </c>
      <c r="Q1804" t="s">
        <v>69</v>
      </c>
      <c r="R1804" t="s">
        <v>42</v>
      </c>
      <c r="S1804">
        <v>39</v>
      </c>
      <c r="T1804" t="s">
        <v>34</v>
      </c>
      <c r="U1804" t="s">
        <v>55</v>
      </c>
      <c r="V1804" t="s">
        <v>35</v>
      </c>
      <c r="W1804" t="s">
        <v>57</v>
      </c>
      <c r="X1804">
        <v>0</v>
      </c>
      <c r="Y1804">
        <v>0</v>
      </c>
      <c r="Z1804">
        <v>0</v>
      </c>
      <c r="AA1804">
        <v>0</v>
      </c>
      <c r="AB1804">
        <v>1</v>
      </c>
      <c r="AC1804" s="3">
        <v>45886</v>
      </c>
      <c r="AD1804" s="2" t="str">
        <f t="shared" si="57"/>
        <v>Contacted</v>
      </c>
      <c r="AE1804">
        <v>2</v>
      </c>
      <c r="AF1804" t="s">
        <v>52</v>
      </c>
      <c r="AG1804" t="b">
        <v>1</v>
      </c>
      <c r="AH1804" t="b">
        <v>1</v>
      </c>
      <c r="AI1804" t="str">
        <f ca="1">IF(OR(Table1[[#This Row],[is_active]]="FALSE",Table1[[#This Row],[Days_Since_Last_Purchase]]&gt;90),"Churned","Active")</f>
        <v>Churned</v>
      </c>
    </row>
    <row r="1805" spans="1:35" x14ac:dyDescent="0.25">
      <c r="A1805" t="s">
        <v>1865</v>
      </c>
      <c r="B1805" s="1">
        <v>45624</v>
      </c>
      <c r="C1805" t="str">
        <f>TEXT(Table1[[#This Row],[signup_date]],"yyyy")</f>
        <v>2024</v>
      </c>
      <c r="D1805" t="str">
        <f>TEXT(Table1[[#This Row],[signup_date]],"mmm")</f>
        <v>Nov</v>
      </c>
      <c r="E1805" s="3">
        <v>45713</v>
      </c>
      <c r="F1805" s="3">
        <v>45809</v>
      </c>
      <c r="G1805" s="3" t="str">
        <f>TEXT(Table1[[#This Row],[last_purchase_date]],"yyyy")</f>
        <v>2025</v>
      </c>
      <c r="H1805" s="2">
        <f ca="1">IFERROR(TODAY()-Table1[[#This Row],[signup_date]]," - ")</f>
        <v>356</v>
      </c>
      <c r="I1805" s="2">
        <f ca="1">IFERROR(TODAY()-Table1[[#This Row],[last_purchase_date]]," - ")</f>
        <v>171</v>
      </c>
      <c r="J1805" s="2">
        <f ca="1">IFERROR(1/Table1[[#This Row],[Days_Since_Last_Purchase]],0)</f>
        <v>5.8479532163742687E-3</v>
      </c>
      <c r="K1805" s="3" t="str">
        <f t="shared" si="56"/>
        <v>Has Purchased</v>
      </c>
      <c r="L1805">
        <v>3</v>
      </c>
      <c r="M1805">
        <v>156.72999999999999</v>
      </c>
      <c r="N1805">
        <v>52.24</v>
      </c>
      <c r="O1805">
        <v>41.59</v>
      </c>
      <c r="P1805" t="s">
        <v>65</v>
      </c>
      <c r="Q1805" t="s">
        <v>54</v>
      </c>
      <c r="R1805" t="s">
        <v>48</v>
      </c>
      <c r="S1805">
        <v>30</v>
      </c>
      <c r="T1805" t="s">
        <v>70</v>
      </c>
      <c r="U1805" t="s">
        <v>66</v>
      </c>
      <c r="V1805" t="s">
        <v>63</v>
      </c>
      <c r="W1805" t="s">
        <v>51</v>
      </c>
      <c r="X1805">
        <v>0</v>
      </c>
      <c r="Y1805">
        <v>0</v>
      </c>
      <c r="Z1805">
        <v>0</v>
      </c>
      <c r="AA1805">
        <v>0</v>
      </c>
      <c r="AB1805">
        <v>2</v>
      </c>
      <c r="AC1805" s="2" t="s">
        <v>2542</v>
      </c>
      <c r="AD1805" s="2" t="str">
        <f t="shared" si="57"/>
        <v>Never Contacted</v>
      </c>
      <c r="AE1805">
        <v>0</v>
      </c>
      <c r="AF1805" t="s">
        <v>73</v>
      </c>
      <c r="AG1805" t="b">
        <v>1</v>
      </c>
      <c r="AH1805" t="b">
        <v>0</v>
      </c>
      <c r="AI1805" t="str">
        <f ca="1">IF(OR(Table1[[#This Row],[is_active]]="FALSE",Table1[[#This Row],[Days_Since_Last_Purchase]]&gt;90),"Churned","Active")</f>
        <v>Churned</v>
      </c>
    </row>
    <row r="1806" spans="1:35" x14ac:dyDescent="0.25">
      <c r="A1806" t="s">
        <v>1866</v>
      </c>
      <c r="B1806" s="1">
        <v>45507</v>
      </c>
      <c r="C1806" t="str">
        <f>TEXT(Table1[[#This Row],[signup_date]],"yyyy")</f>
        <v>2024</v>
      </c>
      <c r="D1806" t="str">
        <f>TEXT(Table1[[#This Row],[signup_date]],"mmm")</f>
        <v>Aug</v>
      </c>
      <c r="E1806" s="3">
        <v>45700</v>
      </c>
      <c r="F1806" s="3">
        <v>45854</v>
      </c>
      <c r="G1806" s="3" t="str">
        <f>TEXT(Table1[[#This Row],[last_purchase_date]],"yyyy")</f>
        <v>2025</v>
      </c>
      <c r="H1806" s="2">
        <f ca="1">IFERROR(TODAY()-Table1[[#This Row],[signup_date]]," - ")</f>
        <v>473</v>
      </c>
      <c r="I1806" s="2">
        <f ca="1">IFERROR(TODAY()-Table1[[#This Row],[last_purchase_date]]," - ")</f>
        <v>126</v>
      </c>
      <c r="J1806" s="2">
        <f ca="1">IFERROR(1/Table1[[#This Row],[Days_Since_Last_Purchase]],0)</f>
        <v>7.9365079365079361E-3</v>
      </c>
      <c r="K1806" s="3" t="str">
        <f t="shared" si="56"/>
        <v>Has Purchased</v>
      </c>
      <c r="L1806">
        <v>3</v>
      </c>
      <c r="M1806">
        <v>98.09</v>
      </c>
      <c r="N1806">
        <v>32.700000000000003</v>
      </c>
      <c r="O1806">
        <v>30.71</v>
      </c>
      <c r="P1806" t="s">
        <v>65</v>
      </c>
      <c r="Q1806" t="s">
        <v>32</v>
      </c>
      <c r="R1806" t="s">
        <v>48</v>
      </c>
      <c r="S1806">
        <v>33</v>
      </c>
      <c r="T1806" t="s">
        <v>34</v>
      </c>
      <c r="U1806" t="s">
        <v>35</v>
      </c>
      <c r="V1806" t="s">
        <v>56</v>
      </c>
      <c r="W1806" t="s">
        <v>57</v>
      </c>
      <c r="X1806">
        <v>0</v>
      </c>
      <c r="Y1806">
        <v>0</v>
      </c>
      <c r="Z1806">
        <v>0</v>
      </c>
      <c r="AA1806">
        <v>0</v>
      </c>
      <c r="AB1806">
        <v>2</v>
      </c>
      <c r="AC1806" s="3">
        <v>45876</v>
      </c>
      <c r="AD1806" s="2" t="str">
        <f t="shared" si="57"/>
        <v>Contacted</v>
      </c>
      <c r="AE1806">
        <v>0</v>
      </c>
      <c r="AF1806" t="s">
        <v>38</v>
      </c>
      <c r="AG1806" t="b">
        <v>0</v>
      </c>
      <c r="AH1806" t="b">
        <v>0</v>
      </c>
      <c r="AI1806" t="str">
        <f ca="1">IF(OR(Table1[[#This Row],[is_active]]="FALSE",Table1[[#This Row],[Days_Since_Last_Purchase]]&gt;90),"Churned","Active")</f>
        <v>Churned</v>
      </c>
    </row>
    <row r="1807" spans="1:35" x14ac:dyDescent="0.25">
      <c r="A1807" t="s">
        <v>1867</v>
      </c>
      <c r="B1807" s="1">
        <v>45642</v>
      </c>
      <c r="C1807" t="str">
        <f>TEXT(Table1[[#This Row],[signup_date]],"yyyy")</f>
        <v>2024</v>
      </c>
      <c r="D1807" t="str">
        <f>TEXT(Table1[[#This Row],[signup_date]],"mmm")</f>
        <v>Dec</v>
      </c>
      <c r="E1807" s="3">
        <v>45659</v>
      </c>
      <c r="F1807" s="3">
        <v>45887</v>
      </c>
      <c r="G1807" s="3" t="str">
        <f>TEXT(Table1[[#This Row],[last_purchase_date]],"yyyy")</f>
        <v>2025</v>
      </c>
      <c r="H1807" s="2">
        <f ca="1">IFERROR(TODAY()-Table1[[#This Row],[signup_date]]," - ")</f>
        <v>338</v>
      </c>
      <c r="I1807" s="2">
        <f ca="1">IFERROR(TODAY()-Table1[[#This Row],[last_purchase_date]]," - ")</f>
        <v>93</v>
      </c>
      <c r="J1807" s="2">
        <f ca="1">IFERROR(1/Table1[[#This Row],[Days_Since_Last_Purchase]],0)</f>
        <v>1.0752688172043012E-2</v>
      </c>
      <c r="K1807" s="3" t="str">
        <f t="shared" si="56"/>
        <v>Has Purchased</v>
      </c>
      <c r="L1807">
        <v>1</v>
      </c>
      <c r="M1807">
        <v>82.05</v>
      </c>
      <c r="N1807">
        <v>82.05</v>
      </c>
      <c r="O1807">
        <v>40</v>
      </c>
      <c r="P1807" t="s">
        <v>40</v>
      </c>
      <c r="Q1807" t="s">
        <v>104</v>
      </c>
      <c r="R1807" t="s">
        <v>48</v>
      </c>
      <c r="S1807">
        <v>39</v>
      </c>
      <c r="T1807" t="s">
        <v>34</v>
      </c>
      <c r="U1807" t="s">
        <v>35</v>
      </c>
      <c r="V1807" t="s">
        <v>44</v>
      </c>
      <c r="W1807" t="s">
        <v>96</v>
      </c>
      <c r="X1807">
        <v>0</v>
      </c>
      <c r="Y1807">
        <v>0</v>
      </c>
      <c r="Z1807">
        <v>0</v>
      </c>
      <c r="AA1807">
        <v>0</v>
      </c>
      <c r="AB1807">
        <v>0</v>
      </c>
      <c r="AC1807" s="3">
        <v>45670</v>
      </c>
      <c r="AD1807" s="2" t="str">
        <f t="shared" si="57"/>
        <v>Contacted</v>
      </c>
      <c r="AE1807">
        <v>0</v>
      </c>
      <c r="AF1807" t="s">
        <v>52</v>
      </c>
      <c r="AG1807" t="b">
        <v>1</v>
      </c>
      <c r="AH1807" t="b">
        <v>0</v>
      </c>
      <c r="AI1807" t="str">
        <f ca="1">IF(OR(Table1[[#This Row],[is_active]]="FALSE",Table1[[#This Row],[Days_Since_Last_Purchase]]&gt;90),"Churned","Active")</f>
        <v>Churned</v>
      </c>
    </row>
    <row r="1808" spans="1:35" x14ac:dyDescent="0.25">
      <c r="A1808" t="s">
        <v>1868</v>
      </c>
      <c r="B1808" s="1">
        <v>45090</v>
      </c>
      <c r="C1808" t="str">
        <f>TEXT(Table1[[#This Row],[signup_date]],"yyyy")</f>
        <v>2023</v>
      </c>
      <c r="D1808" t="str">
        <f>TEXT(Table1[[#This Row],[signup_date]],"mmm")</f>
        <v>Jun</v>
      </c>
      <c r="E1808" s="3">
        <v>45659</v>
      </c>
      <c r="F1808" s="3">
        <v>45835</v>
      </c>
      <c r="G1808" s="3" t="str">
        <f>TEXT(Table1[[#This Row],[last_purchase_date]],"yyyy")</f>
        <v>2025</v>
      </c>
      <c r="H1808" s="2">
        <f ca="1">IFERROR(TODAY()-Table1[[#This Row],[signup_date]]," - ")</f>
        <v>890</v>
      </c>
      <c r="I1808" s="2">
        <f ca="1">IFERROR(TODAY()-Table1[[#This Row],[last_purchase_date]]," - ")</f>
        <v>145</v>
      </c>
      <c r="J1808" s="2">
        <f ca="1">IFERROR(1/Table1[[#This Row],[Days_Since_Last_Purchase]],0)</f>
        <v>6.8965517241379309E-3</v>
      </c>
      <c r="K1808" s="3" t="str">
        <f t="shared" si="56"/>
        <v>Has Purchased</v>
      </c>
      <c r="L1808">
        <v>3</v>
      </c>
      <c r="M1808">
        <v>3.28</v>
      </c>
      <c r="N1808">
        <v>1.0900000000000001</v>
      </c>
      <c r="O1808">
        <v>1.73</v>
      </c>
      <c r="P1808" t="s">
        <v>47</v>
      </c>
      <c r="Q1808" t="s">
        <v>95</v>
      </c>
      <c r="R1808" t="s">
        <v>48</v>
      </c>
      <c r="S1808">
        <v>41</v>
      </c>
      <c r="T1808" t="s">
        <v>34</v>
      </c>
      <c r="U1808" t="s">
        <v>90</v>
      </c>
      <c r="V1808" t="s">
        <v>44</v>
      </c>
      <c r="W1808" t="s">
        <v>72</v>
      </c>
      <c r="X1808">
        <v>0</v>
      </c>
      <c r="Y1808">
        <v>0</v>
      </c>
      <c r="Z1808">
        <v>0</v>
      </c>
      <c r="AA1808">
        <v>0</v>
      </c>
      <c r="AB1808">
        <v>1</v>
      </c>
      <c r="AC1808" s="3">
        <v>45905</v>
      </c>
      <c r="AD1808" s="2" t="str">
        <f t="shared" si="57"/>
        <v>Contacted</v>
      </c>
      <c r="AE1808">
        <v>2</v>
      </c>
      <c r="AF1808" t="s">
        <v>52</v>
      </c>
      <c r="AG1808" t="b">
        <v>1</v>
      </c>
      <c r="AH1808" t="b">
        <v>0</v>
      </c>
      <c r="AI1808" t="str">
        <f ca="1">IF(OR(Table1[[#This Row],[is_active]]="FALSE",Table1[[#This Row],[Days_Since_Last_Purchase]]&gt;90),"Churned","Active")</f>
        <v>Churned</v>
      </c>
    </row>
    <row r="1809" spans="1:35" x14ac:dyDescent="0.25">
      <c r="A1809" t="s">
        <v>1869</v>
      </c>
      <c r="B1809" s="1">
        <v>45216</v>
      </c>
      <c r="C1809" t="str">
        <f>TEXT(Table1[[#This Row],[signup_date]],"yyyy")</f>
        <v>2023</v>
      </c>
      <c r="D1809" t="str">
        <f>TEXT(Table1[[#This Row],[signup_date]],"mmm")</f>
        <v>Oct</v>
      </c>
      <c r="E1809" s="3" t="s">
        <v>2542</v>
      </c>
      <c r="F1809" s="3" t="s">
        <v>2542</v>
      </c>
      <c r="G1809" s="3" t="str">
        <f>TEXT(Table1[[#This Row],[last_purchase_date]],"yyyy")</f>
        <v>-</v>
      </c>
      <c r="H1809" s="2">
        <f ca="1">IFERROR(TODAY()-Table1[[#This Row],[signup_date]]," - ")</f>
        <v>764</v>
      </c>
      <c r="I1809" s="2" t="str">
        <f ca="1">IFERROR(TODAY()-Table1[[#This Row],[last_purchase_date]]," - ")</f>
        <v xml:space="preserve"> - </v>
      </c>
      <c r="J1809" s="2">
        <f ca="1">IFERROR(1/Table1[[#This Row],[Days_Since_Last_Purchase]],0)</f>
        <v>0</v>
      </c>
      <c r="K1809" s="3" t="str">
        <f t="shared" si="56"/>
        <v>Never Purchase</v>
      </c>
      <c r="L1809">
        <v>0</v>
      </c>
      <c r="M1809">
        <v>0</v>
      </c>
      <c r="N1809">
        <v>0</v>
      </c>
      <c r="O1809">
        <v>0</v>
      </c>
      <c r="P1809" t="s">
        <v>59</v>
      </c>
      <c r="Q1809" t="s">
        <v>54</v>
      </c>
      <c r="R1809" t="s">
        <v>48</v>
      </c>
      <c r="S1809">
        <v>20</v>
      </c>
      <c r="T1809" t="s">
        <v>70</v>
      </c>
      <c r="U1809" t="s">
        <v>50</v>
      </c>
      <c r="V1809" t="s">
        <v>63</v>
      </c>
      <c r="W1809" t="s">
        <v>51</v>
      </c>
      <c r="X1809">
        <v>0</v>
      </c>
      <c r="Y1809">
        <v>1</v>
      </c>
      <c r="Z1809">
        <v>0</v>
      </c>
      <c r="AA1809">
        <v>0</v>
      </c>
      <c r="AB1809">
        <v>0</v>
      </c>
      <c r="AC1809" s="3">
        <v>45328</v>
      </c>
      <c r="AD1809" s="2" t="str">
        <f t="shared" si="57"/>
        <v>Contacted</v>
      </c>
      <c r="AE1809">
        <v>10</v>
      </c>
      <c r="AF1809" t="s">
        <v>52</v>
      </c>
      <c r="AG1809" t="b">
        <v>1</v>
      </c>
      <c r="AH1809" t="b">
        <v>0</v>
      </c>
      <c r="AI1809" t="str">
        <f ca="1">IF(OR(Table1[[#This Row],[is_active]]="FALSE",Table1[[#This Row],[Days_Since_Last_Purchase]]&gt;90),"Churned","Active")</f>
        <v>Churned</v>
      </c>
    </row>
    <row r="1810" spans="1:35" x14ac:dyDescent="0.25">
      <c r="A1810" t="s">
        <v>1870</v>
      </c>
      <c r="B1810" s="1">
        <v>45227</v>
      </c>
      <c r="C1810" t="str">
        <f>TEXT(Table1[[#This Row],[signup_date]],"yyyy")</f>
        <v>2023</v>
      </c>
      <c r="D1810" t="str">
        <f>TEXT(Table1[[#This Row],[signup_date]],"mmm")</f>
        <v>Oct</v>
      </c>
      <c r="E1810" s="3">
        <v>45625</v>
      </c>
      <c r="F1810" s="3">
        <v>45692</v>
      </c>
      <c r="G1810" s="3" t="str">
        <f>TEXT(Table1[[#This Row],[last_purchase_date]],"yyyy")</f>
        <v>2025</v>
      </c>
      <c r="H1810" s="2">
        <f ca="1">IFERROR(TODAY()-Table1[[#This Row],[signup_date]]," - ")</f>
        <v>753</v>
      </c>
      <c r="I1810" s="2">
        <f ca="1">IFERROR(TODAY()-Table1[[#This Row],[last_purchase_date]]," - ")</f>
        <v>288</v>
      </c>
      <c r="J1810" s="2">
        <f ca="1">IFERROR(1/Table1[[#This Row],[Days_Since_Last_Purchase]],0)</f>
        <v>3.472222222222222E-3</v>
      </c>
      <c r="K1810" s="3" t="str">
        <f t="shared" si="56"/>
        <v>Has Purchased</v>
      </c>
      <c r="L1810">
        <v>1</v>
      </c>
      <c r="M1810">
        <v>1.1599999999999999</v>
      </c>
      <c r="N1810">
        <v>1.1599999999999999</v>
      </c>
      <c r="O1810">
        <v>0</v>
      </c>
      <c r="P1810" t="s">
        <v>87</v>
      </c>
      <c r="Q1810" t="s">
        <v>32</v>
      </c>
      <c r="R1810" t="s">
        <v>33</v>
      </c>
      <c r="S1810">
        <v>20</v>
      </c>
      <c r="T1810" t="s">
        <v>70</v>
      </c>
      <c r="U1810" t="s">
        <v>90</v>
      </c>
      <c r="V1810" t="s">
        <v>67</v>
      </c>
      <c r="W1810" t="s">
        <v>36</v>
      </c>
      <c r="X1810">
        <v>0</v>
      </c>
      <c r="Y1810">
        <v>0</v>
      </c>
      <c r="Z1810">
        <v>0</v>
      </c>
      <c r="AA1810">
        <v>0</v>
      </c>
      <c r="AB1810">
        <v>0</v>
      </c>
      <c r="AC1810" s="3">
        <v>45577</v>
      </c>
      <c r="AD1810" s="2" t="str">
        <f t="shared" si="57"/>
        <v>Contacted</v>
      </c>
      <c r="AE1810">
        <v>0</v>
      </c>
      <c r="AF1810" t="s">
        <v>38</v>
      </c>
      <c r="AG1810" t="b">
        <v>0</v>
      </c>
      <c r="AH1810" t="b">
        <v>0</v>
      </c>
      <c r="AI1810" t="str">
        <f ca="1">IF(OR(Table1[[#This Row],[is_active]]="FALSE",Table1[[#This Row],[Days_Since_Last_Purchase]]&gt;90),"Churned","Active")</f>
        <v>Churned</v>
      </c>
    </row>
    <row r="1811" spans="1:35" x14ac:dyDescent="0.25">
      <c r="A1811" t="s">
        <v>1871</v>
      </c>
      <c r="B1811" s="1">
        <v>44775</v>
      </c>
      <c r="C1811" t="str">
        <f>TEXT(Table1[[#This Row],[signup_date]],"yyyy")</f>
        <v>2022</v>
      </c>
      <c r="D1811" t="str">
        <f>TEXT(Table1[[#This Row],[signup_date]],"mmm")</f>
        <v>Aug</v>
      </c>
      <c r="E1811" s="3">
        <v>44966</v>
      </c>
      <c r="F1811" s="3">
        <v>45666</v>
      </c>
      <c r="G1811" s="3" t="str">
        <f>TEXT(Table1[[#This Row],[last_purchase_date]],"yyyy")</f>
        <v>2025</v>
      </c>
      <c r="H1811" s="2">
        <f ca="1">IFERROR(TODAY()-Table1[[#This Row],[signup_date]]," - ")</f>
        <v>1205</v>
      </c>
      <c r="I1811" s="2">
        <f ca="1">IFERROR(TODAY()-Table1[[#This Row],[last_purchase_date]]," - ")</f>
        <v>314</v>
      </c>
      <c r="J1811" s="2">
        <f ca="1">IFERROR(1/Table1[[#This Row],[Days_Since_Last_Purchase]],0)</f>
        <v>3.1847133757961785E-3</v>
      </c>
      <c r="K1811" s="3" t="str">
        <f t="shared" si="56"/>
        <v>Has Purchased</v>
      </c>
      <c r="L1811">
        <v>2</v>
      </c>
      <c r="M1811">
        <v>114.7</v>
      </c>
      <c r="N1811">
        <v>57.35</v>
      </c>
      <c r="O1811">
        <v>45.21</v>
      </c>
      <c r="P1811" t="s">
        <v>87</v>
      </c>
      <c r="Q1811" t="s">
        <v>76</v>
      </c>
      <c r="R1811" t="s">
        <v>48</v>
      </c>
      <c r="S1811">
        <v>34</v>
      </c>
      <c r="T1811" t="s">
        <v>34</v>
      </c>
      <c r="U1811" t="s">
        <v>50</v>
      </c>
      <c r="V1811" t="s">
        <v>67</v>
      </c>
      <c r="W1811" t="s">
        <v>51</v>
      </c>
      <c r="X1811">
        <v>0</v>
      </c>
      <c r="Y1811">
        <v>0</v>
      </c>
      <c r="Z1811">
        <v>0</v>
      </c>
      <c r="AA1811">
        <v>0</v>
      </c>
      <c r="AB1811">
        <v>0</v>
      </c>
      <c r="AC1811" s="3">
        <v>45426</v>
      </c>
      <c r="AD1811" s="2" t="str">
        <f t="shared" si="57"/>
        <v>Contacted</v>
      </c>
      <c r="AE1811">
        <v>0</v>
      </c>
      <c r="AF1811" t="s">
        <v>52</v>
      </c>
      <c r="AG1811" t="b">
        <v>1</v>
      </c>
      <c r="AH1811" t="b">
        <v>0</v>
      </c>
      <c r="AI1811" t="str">
        <f ca="1">IF(OR(Table1[[#This Row],[is_active]]="FALSE",Table1[[#This Row],[Days_Since_Last_Purchase]]&gt;90),"Churned","Active")</f>
        <v>Churned</v>
      </c>
    </row>
    <row r="1812" spans="1:35" x14ac:dyDescent="0.25">
      <c r="A1812" t="s">
        <v>1872</v>
      </c>
      <c r="B1812" s="1">
        <v>44954</v>
      </c>
      <c r="C1812" t="str">
        <f>TEXT(Table1[[#This Row],[signup_date]],"yyyy")</f>
        <v>2023</v>
      </c>
      <c r="D1812" t="str">
        <f>TEXT(Table1[[#This Row],[signup_date]],"mmm")</f>
        <v>Jan</v>
      </c>
      <c r="E1812" s="3">
        <v>45672</v>
      </c>
      <c r="F1812" s="3">
        <v>45723</v>
      </c>
      <c r="G1812" s="3" t="str">
        <f>TEXT(Table1[[#This Row],[last_purchase_date]],"yyyy")</f>
        <v>2025</v>
      </c>
      <c r="H1812" s="2">
        <f ca="1">IFERROR(TODAY()-Table1[[#This Row],[signup_date]]," - ")</f>
        <v>1026</v>
      </c>
      <c r="I1812" s="2">
        <f ca="1">IFERROR(TODAY()-Table1[[#This Row],[last_purchase_date]]," - ")</f>
        <v>257</v>
      </c>
      <c r="J1812" s="2">
        <f ca="1">IFERROR(1/Table1[[#This Row],[Days_Since_Last_Purchase]],0)</f>
        <v>3.8910505836575876E-3</v>
      </c>
      <c r="K1812" s="3" t="str">
        <f t="shared" si="56"/>
        <v>Has Purchased</v>
      </c>
      <c r="L1812">
        <v>6</v>
      </c>
      <c r="M1812">
        <v>248.71</v>
      </c>
      <c r="N1812">
        <v>41.45</v>
      </c>
      <c r="O1812">
        <v>31.46</v>
      </c>
      <c r="P1812" t="s">
        <v>59</v>
      </c>
      <c r="Q1812" t="s">
        <v>69</v>
      </c>
      <c r="R1812" t="s">
        <v>48</v>
      </c>
      <c r="S1812">
        <v>41</v>
      </c>
      <c r="T1812" t="s">
        <v>34</v>
      </c>
      <c r="U1812" t="s">
        <v>35</v>
      </c>
      <c r="V1812" t="s">
        <v>56</v>
      </c>
      <c r="W1812" t="s">
        <v>51</v>
      </c>
      <c r="X1812">
        <v>0</v>
      </c>
      <c r="Y1812">
        <v>0</v>
      </c>
      <c r="Z1812">
        <v>1</v>
      </c>
      <c r="AA1812">
        <v>1</v>
      </c>
      <c r="AB1812">
        <v>3</v>
      </c>
      <c r="AC1812" s="3">
        <v>45121</v>
      </c>
      <c r="AD1812" s="2" t="str">
        <f t="shared" si="57"/>
        <v>Contacted</v>
      </c>
      <c r="AE1812">
        <v>0</v>
      </c>
      <c r="AF1812" t="s">
        <v>52</v>
      </c>
      <c r="AG1812" t="b">
        <v>1</v>
      </c>
      <c r="AH1812" t="b">
        <v>0</v>
      </c>
      <c r="AI1812" t="str">
        <f ca="1">IF(OR(Table1[[#This Row],[is_active]]="FALSE",Table1[[#This Row],[Days_Since_Last_Purchase]]&gt;90),"Churned","Active")</f>
        <v>Churned</v>
      </c>
    </row>
    <row r="1813" spans="1:35" x14ac:dyDescent="0.25">
      <c r="A1813" t="s">
        <v>1873</v>
      </c>
      <c r="B1813" s="1">
        <v>44387</v>
      </c>
      <c r="C1813" t="str">
        <f>TEXT(Table1[[#This Row],[signup_date]],"yyyy")</f>
        <v>2021</v>
      </c>
      <c r="D1813" t="str">
        <f>TEXT(Table1[[#This Row],[signup_date]],"mmm")</f>
        <v>Jul</v>
      </c>
      <c r="E1813" s="3">
        <v>45853</v>
      </c>
      <c r="F1813" s="3">
        <v>45910</v>
      </c>
      <c r="G1813" s="3" t="str">
        <f>TEXT(Table1[[#This Row],[last_purchase_date]],"yyyy")</f>
        <v>2025</v>
      </c>
      <c r="H1813" s="2">
        <f ca="1">IFERROR(TODAY()-Table1[[#This Row],[signup_date]]," - ")</f>
        <v>1593</v>
      </c>
      <c r="I1813" s="2">
        <f ca="1">IFERROR(TODAY()-Table1[[#This Row],[last_purchase_date]]," - ")</f>
        <v>70</v>
      </c>
      <c r="J1813" s="2">
        <f ca="1">IFERROR(1/Table1[[#This Row],[Days_Since_Last_Purchase]],0)</f>
        <v>1.4285714285714285E-2</v>
      </c>
      <c r="K1813" s="3" t="str">
        <f t="shared" si="56"/>
        <v>Has Purchased</v>
      </c>
      <c r="L1813">
        <v>3</v>
      </c>
      <c r="M1813">
        <v>3.04</v>
      </c>
      <c r="N1813">
        <v>1.01</v>
      </c>
      <c r="O1813">
        <v>0.53</v>
      </c>
      <c r="P1813" t="s">
        <v>87</v>
      </c>
      <c r="Q1813" t="s">
        <v>60</v>
      </c>
      <c r="R1813" t="s">
        <v>42</v>
      </c>
      <c r="S1813">
        <v>16</v>
      </c>
      <c r="T1813" t="s">
        <v>49</v>
      </c>
      <c r="U1813" t="s">
        <v>55</v>
      </c>
      <c r="V1813" t="s">
        <v>56</v>
      </c>
      <c r="W1813" t="s">
        <v>57</v>
      </c>
      <c r="X1813">
        <v>0</v>
      </c>
      <c r="Y1813">
        <v>0</v>
      </c>
      <c r="Z1813">
        <v>1</v>
      </c>
      <c r="AA1813">
        <v>0</v>
      </c>
      <c r="AB1813">
        <v>1</v>
      </c>
      <c r="AC1813" s="3">
        <v>45907</v>
      </c>
      <c r="AD1813" s="2" t="str">
        <f t="shared" si="57"/>
        <v>Contacted</v>
      </c>
      <c r="AE1813">
        <v>5</v>
      </c>
      <c r="AF1813" t="s">
        <v>38</v>
      </c>
      <c r="AG1813" t="b">
        <v>1</v>
      </c>
      <c r="AH1813" t="b">
        <v>0</v>
      </c>
      <c r="AI1813" t="str">
        <f ca="1">IF(OR(Table1[[#This Row],[is_active]]="FALSE",Table1[[#This Row],[Days_Since_Last_Purchase]]&gt;90),"Churned","Active")</f>
        <v>Active</v>
      </c>
    </row>
    <row r="1814" spans="1:35" x14ac:dyDescent="0.25">
      <c r="A1814" t="s">
        <v>1874</v>
      </c>
      <c r="B1814" s="1">
        <v>44495</v>
      </c>
      <c r="C1814" t="str">
        <f>TEXT(Table1[[#This Row],[signup_date]],"yyyy")</f>
        <v>2021</v>
      </c>
      <c r="D1814" t="str">
        <f>TEXT(Table1[[#This Row],[signup_date]],"mmm")</f>
        <v>Oct</v>
      </c>
      <c r="E1814" s="3">
        <v>45379</v>
      </c>
      <c r="F1814" s="3">
        <v>45721</v>
      </c>
      <c r="G1814" s="3" t="str">
        <f>TEXT(Table1[[#This Row],[last_purchase_date]],"yyyy")</f>
        <v>2025</v>
      </c>
      <c r="H1814" s="2">
        <f ca="1">IFERROR(TODAY()-Table1[[#This Row],[signup_date]]," - ")</f>
        <v>1485</v>
      </c>
      <c r="I1814" s="2">
        <f ca="1">IFERROR(TODAY()-Table1[[#This Row],[last_purchase_date]]," - ")</f>
        <v>259</v>
      </c>
      <c r="J1814" s="2">
        <f ca="1">IFERROR(1/Table1[[#This Row],[Days_Since_Last_Purchase]],0)</f>
        <v>3.8610038610038611E-3</v>
      </c>
      <c r="K1814" s="3" t="str">
        <f t="shared" si="56"/>
        <v>Has Purchased</v>
      </c>
      <c r="L1814">
        <v>2</v>
      </c>
      <c r="M1814">
        <v>188.17</v>
      </c>
      <c r="N1814">
        <v>94.09</v>
      </c>
      <c r="O1814">
        <v>52.51</v>
      </c>
      <c r="P1814" t="s">
        <v>47</v>
      </c>
      <c r="Q1814" t="s">
        <v>104</v>
      </c>
      <c r="R1814" t="s">
        <v>48</v>
      </c>
      <c r="S1814">
        <v>34</v>
      </c>
      <c r="T1814" t="s">
        <v>34</v>
      </c>
      <c r="U1814" t="s">
        <v>35</v>
      </c>
      <c r="V1814" t="s">
        <v>44</v>
      </c>
      <c r="W1814" t="s">
        <v>51</v>
      </c>
      <c r="X1814">
        <v>0</v>
      </c>
      <c r="Y1814">
        <v>1</v>
      </c>
      <c r="Z1814">
        <v>0</v>
      </c>
      <c r="AA1814">
        <v>0</v>
      </c>
      <c r="AB1814">
        <v>2</v>
      </c>
      <c r="AC1814" s="3">
        <v>44533</v>
      </c>
      <c r="AD1814" s="2" t="str">
        <f t="shared" si="57"/>
        <v>Contacted</v>
      </c>
      <c r="AE1814">
        <v>0</v>
      </c>
      <c r="AF1814" t="s">
        <v>38</v>
      </c>
      <c r="AG1814" t="b">
        <v>1</v>
      </c>
      <c r="AH1814" t="b">
        <v>0</v>
      </c>
      <c r="AI1814" t="str">
        <f ca="1">IF(OR(Table1[[#This Row],[is_active]]="FALSE",Table1[[#This Row],[Days_Since_Last_Purchase]]&gt;90),"Churned","Active")</f>
        <v>Churned</v>
      </c>
    </row>
    <row r="1815" spans="1:35" x14ac:dyDescent="0.25">
      <c r="A1815" t="s">
        <v>1875</v>
      </c>
      <c r="B1815" s="1">
        <v>44594</v>
      </c>
      <c r="C1815" t="str">
        <f>TEXT(Table1[[#This Row],[signup_date]],"yyyy")</f>
        <v>2022</v>
      </c>
      <c r="D1815" t="str">
        <f>TEXT(Table1[[#This Row],[signup_date]],"mmm")</f>
        <v>Feb</v>
      </c>
      <c r="E1815" s="3">
        <v>45098</v>
      </c>
      <c r="F1815" s="3" t="s">
        <v>2542</v>
      </c>
      <c r="G1815" s="3" t="str">
        <f>TEXT(Table1[[#This Row],[last_purchase_date]],"yyyy")</f>
        <v>-</v>
      </c>
      <c r="H1815" s="2">
        <f ca="1">IFERROR(TODAY()-Table1[[#This Row],[signup_date]]," - ")</f>
        <v>1386</v>
      </c>
      <c r="I1815" s="2" t="str">
        <f ca="1">IFERROR(TODAY()-Table1[[#This Row],[last_purchase_date]]," - ")</f>
        <v xml:space="preserve"> - </v>
      </c>
      <c r="J1815" s="2">
        <f ca="1">IFERROR(1/Table1[[#This Row],[Days_Since_Last_Purchase]],0)</f>
        <v>0</v>
      </c>
      <c r="K1815" s="3" t="str">
        <f t="shared" si="56"/>
        <v>Has Purchased</v>
      </c>
      <c r="L1815">
        <v>0</v>
      </c>
      <c r="M1815">
        <v>0</v>
      </c>
      <c r="N1815">
        <v>0</v>
      </c>
      <c r="O1815">
        <v>0</v>
      </c>
      <c r="P1815" t="s">
        <v>47</v>
      </c>
      <c r="Q1815" t="s">
        <v>54</v>
      </c>
      <c r="R1815" t="s">
        <v>42</v>
      </c>
      <c r="S1815">
        <v>34</v>
      </c>
      <c r="T1815" t="s">
        <v>34</v>
      </c>
      <c r="U1815" t="s">
        <v>82</v>
      </c>
      <c r="V1815" t="s">
        <v>56</v>
      </c>
      <c r="W1815" t="s">
        <v>96</v>
      </c>
      <c r="X1815">
        <v>1</v>
      </c>
      <c r="Y1815">
        <v>0</v>
      </c>
      <c r="Z1815">
        <v>0</v>
      </c>
      <c r="AA1815">
        <v>0</v>
      </c>
      <c r="AB1815">
        <v>0</v>
      </c>
      <c r="AC1815" s="3">
        <v>45582</v>
      </c>
      <c r="AD1815" s="2" t="str">
        <f t="shared" si="57"/>
        <v>Contacted</v>
      </c>
      <c r="AE1815">
        <v>0</v>
      </c>
      <c r="AF1815" t="s">
        <v>38</v>
      </c>
      <c r="AG1815" t="b">
        <v>1</v>
      </c>
      <c r="AH1815" t="b">
        <v>0</v>
      </c>
      <c r="AI1815" t="str">
        <f ca="1">IF(OR(Table1[[#This Row],[is_active]]="FALSE",Table1[[#This Row],[Days_Since_Last_Purchase]]&gt;90),"Churned","Active")</f>
        <v>Churned</v>
      </c>
    </row>
    <row r="1816" spans="1:35" x14ac:dyDescent="0.25">
      <c r="A1816" t="s">
        <v>1876</v>
      </c>
      <c r="B1816" s="1">
        <v>45324</v>
      </c>
      <c r="C1816" t="str">
        <f>TEXT(Table1[[#This Row],[signup_date]],"yyyy")</f>
        <v>2024</v>
      </c>
      <c r="D1816" t="str">
        <f>TEXT(Table1[[#This Row],[signup_date]],"mmm")</f>
        <v>Feb</v>
      </c>
      <c r="E1816" s="3">
        <v>45880</v>
      </c>
      <c r="F1816" s="3">
        <v>45940</v>
      </c>
      <c r="G1816" s="3" t="str">
        <f>TEXT(Table1[[#This Row],[last_purchase_date]],"yyyy")</f>
        <v>2025</v>
      </c>
      <c r="H1816" s="2">
        <f ca="1">IFERROR(TODAY()-Table1[[#This Row],[signup_date]]," - ")</f>
        <v>656</v>
      </c>
      <c r="I1816" s="2">
        <f ca="1">IFERROR(TODAY()-Table1[[#This Row],[last_purchase_date]]," - ")</f>
        <v>40</v>
      </c>
      <c r="J1816" s="2">
        <f ca="1">IFERROR(1/Table1[[#This Row],[Days_Since_Last_Purchase]],0)</f>
        <v>2.5000000000000001E-2</v>
      </c>
      <c r="K1816" s="3" t="str">
        <f t="shared" si="56"/>
        <v>Has Purchased</v>
      </c>
      <c r="L1816">
        <v>4</v>
      </c>
      <c r="M1816">
        <v>268.75</v>
      </c>
      <c r="N1816">
        <v>67.19</v>
      </c>
      <c r="O1816">
        <v>38.03</v>
      </c>
      <c r="P1816" t="s">
        <v>31</v>
      </c>
      <c r="Q1816" t="s">
        <v>95</v>
      </c>
      <c r="R1816" t="s">
        <v>33</v>
      </c>
      <c r="S1816">
        <v>29</v>
      </c>
      <c r="T1816" t="s">
        <v>70</v>
      </c>
      <c r="U1816" t="s">
        <v>66</v>
      </c>
      <c r="V1816" t="s">
        <v>63</v>
      </c>
      <c r="W1816" t="s">
        <v>100</v>
      </c>
      <c r="X1816">
        <v>0</v>
      </c>
      <c r="Y1816">
        <v>0</v>
      </c>
      <c r="Z1816">
        <v>0</v>
      </c>
      <c r="AA1816">
        <v>0</v>
      </c>
      <c r="AB1816">
        <v>1</v>
      </c>
      <c r="AC1816" s="3">
        <v>45733</v>
      </c>
      <c r="AD1816" s="2" t="str">
        <f t="shared" si="57"/>
        <v>Contacted</v>
      </c>
      <c r="AE1816">
        <v>6</v>
      </c>
      <c r="AF1816" t="s">
        <v>52</v>
      </c>
      <c r="AG1816" t="b">
        <v>1</v>
      </c>
      <c r="AH1816" t="b">
        <v>0</v>
      </c>
      <c r="AI1816" t="str">
        <f ca="1">IF(OR(Table1[[#This Row],[is_active]]="FALSE",Table1[[#This Row],[Days_Since_Last_Purchase]]&gt;90),"Churned","Active")</f>
        <v>Active</v>
      </c>
    </row>
    <row r="1817" spans="1:35" x14ac:dyDescent="0.25">
      <c r="A1817" t="s">
        <v>1837</v>
      </c>
      <c r="B1817" s="1">
        <v>45622</v>
      </c>
      <c r="C1817" t="str">
        <f>TEXT(Table1[[#This Row],[signup_date]],"yyyy")</f>
        <v>2024</v>
      </c>
      <c r="D1817" t="str">
        <f>TEXT(Table1[[#This Row],[signup_date]],"mmm")</f>
        <v>Nov</v>
      </c>
      <c r="E1817" s="3">
        <v>45688</v>
      </c>
      <c r="F1817" s="3" t="s">
        <v>2542</v>
      </c>
      <c r="G1817" s="3" t="str">
        <f>TEXT(Table1[[#This Row],[last_purchase_date]],"yyyy")</f>
        <v>-</v>
      </c>
      <c r="H1817" s="2">
        <f ca="1">IFERROR(TODAY()-Table1[[#This Row],[signup_date]]," - ")</f>
        <v>358</v>
      </c>
      <c r="I1817" s="2" t="str">
        <f ca="1">IFERROR(TODAY()-Table1[[#This Row],[last_purchase_date]]," - ")</f>
        <v xml:space="preserve"> - </v>
      </c>
      <c r="J1817" s="2">
        <f ca="1">IFERROR(1/Table1[[#This Row],[Days_Since_Last_Purchase]],0)</f>
        <v>0</v>
      </c>
      <c r="K1817" s="3" t="str">
        <f t="shared" si="56"/>
        <v>Has Purchased</v>
      </c>
      <c r="L1817">
        <v>0</v>
      </c>
      <c r="M1817">
        <v>0</v>
      </c>
      <c r="N1817">
        <v>0</v>
      </c>
      <c r="O1817">
        <v>0</v>
      </c>
      <c r="P1817" t="s">
        <v>65</v>
      </c>
      <c r="Q1817" t="s">
        <v>95</v>
      </c>
      <c r="R1817" t="s">
        <v>33</v>
      </c>
      <c r="S1817">
        <v>31</v>
      </c>
      <c r="T1817" t="s">
        <v>34</v>
      </c>
      <c r="U1817" t="s">
        <v>90</v>
      </c>
      <c r="V1817" t="s">
        <v>67</v>
      </c>
      <c r="W1817" t="s">
        <v>57</v>
      </c>
      <c r="X1817">
        <v>0</v>
      </c>
      <c r="Y1817">
        <v>0</v>
      </c>
      <c r="Z1817">
        <v>0</v>
      </c>
      <c r="AA1817">
        <v>0</v>
      </c>
      <c r="AB1817">
        <v>0</v>
      </c>
      <c r="AC1817" s="2" t="s">
        <v>2542</v>
      </c>
      <c r="AD1817" s="2" t="str">
        <f t="shared" si="57"/>
        <v>Never Contacted</v>
      </c>
      <c r="AE1817">
        <v>6</v>
      </c>
      <c r="AF1817" t="s">
        <v>38</v>
      </c>
      <c r="AG1817" t="b">
        <v>0</v>
      </c>
      <c r="AH1817" t="b">
        <v>0</v>
      </c>
      <c r="AI1817" t="str">
        <f ca="1">IF(OR(Table1[[#This Row],[is_active]]="FALSE",Table1[[#This Row],[Days_Since_Last_Purchase]]&gt;90),"Churned","Active")</f>
        <v>Churned</v>
      </c>
    </row>
    <row r="1818" spans="1:35" x14ac:dyDescent="0.25">
      <c r="A1818" t="s">
        <v>1877</v>
      </c>
      <c r="B1818" s="1">
        <v>45102</v>
      </c>
      <c r="C1818" t="str">
        <f>TEXT(Table1[[#This Row],[signup_date]],"yyyy")</f>
        <v>2023</v>
      </c>
      <c r="D1818" t="str">
        <f>TEXT(Table1[[#This Row],[signup_date]],"mmm")</f>
        <v>Jun</v>
      </c>
      <c r="E1818" s="3">
        <v>45451</v>
      </c>
      <c r="F1818" s="3">
        <v>45836</v>
      </c>
      <c r="G1818" s="3" t="str">
        <f>TEXT(Table1[[#This Row],[last_purchase_date]],"yyyy")</f>
        <v>2025</v>
      </c>
      <c r="H1818" s="2">
        <f ca="1">IFERROR(TODAY()-Table1[[#This Row],[signup_date]]," - ")</f>
        <v>878</v>
      </c>
      <c r="I1818" s="2">
        <f ca="1">IFERROR(TODAY()-Table1[[#This Row],[last_purchase_date]]," - ")</f>
        <v>144</v>
      </c>
      <c r="J1818" s="2">
        <f ca="1">IFERROR(1/Table1[[#This Row],[Days_Since_Last_Purchase]],0)</f>
        <v>6.9444444444444441E-3</v>
      </c>
      <c r="K1818" s="3" t="str">
        <f t="shared" si="56"/>
        <v>Has Purchased</v>
      </c>
      <c r="L1818">
        <v>5</v>
      </c>
      <c r="M1818">
        <v>131.47</v>
      </c>
      <c r="N1818">
        <v>26.29</v>
      </c>
      <c r="O1818">
        <v>27.76</v>
      </c>
      <c r="P1818" t="s">
        <v>31</v>
      </c>
      <c r="Q1818" t="s">
        <v>88</v>
      </c>
      <c r="R1818" t="s">
        <v>48</v>
      </c>
      <c r="S1818">
        <v>41</v>
      </c>
      <c r="T1818" t="s">
        <v>34</v>
      </c>
      <c r="U1818" t="s">
        <v>66</v>
      </c>
      <c r="V1818" t="s">
        <v>67</v>
      </c>
      <c r="W1818" t="s">
        <v>45</v>
      </c>
      <c r="X1818">
        <v>0</v>
      </c>
      <c r="Y1818">
        <v>0</v>
      </c>
      <c r="Z1818">
        <v>0</v>
      </c>
      <c r="AA1818">
        <v>0</v>
      </c>
      <c r="AB1818">
        <v>0</v>
      </c>
      <c r="AC1818" s="3">
        <v>45446</v>
      </c>
      <c r="AD1818" s="2" t="str">
        <f t="shared" si="57"/>
        <v>Contacted</v>
      </c>
      <c r="AE1818">
        <v>0</v>
      </c>
      <c r="AF1818" t="s">
        <v>38</v>
      </c>
      <c r="AG1818" t="b">
        <v>1</v>
      </c>
      <c r="AH1818" t="b">
        <v>1</v>
      </c>
      <c r="AI1818" t="str">
        <f ca="1">IF(OR(Table1[[#This Row],[is_active]]="FALSE",Table1[[#This Row],[Days_Since_Last_Purchase]]&gt;90),"Churned","Active")</f>
        <v>Churned</v>
      </c>
    </row>
    <row r="1819" spans="1:35" x14ac:dyDescent="0.25">
      <c r="A1819" t="s">
        <v>1878</v>
      </c>
      <c r="B1819" s="1">
        <v>45112</v>
      </c>
      <c r="C1819" t="str">
        <f>TEXT(Table1[[#This Row],[signup_date]],"yyyy")</f>
        <v>2023</v>
      </c>
      <c r="D1819" t="str">
        <f>TEXT(Table1[[#This Row],[signup_date]],"mmm")</f>
        <v>Jul</v>
      </c>
      <c r="E1819" s="3" t="s">
        <v>2542</v>
      </c>
      <c r="F1819" s="3" t="s">
        <v>2542</v>
      </c>
      <c r="G1819" s="3" t="str">
        <f>TEXT(Table1[[#This Row],[last_purchase_date]],"yyyy")</f>
        <v>-</v>
      </c>
      <c r="H1819" s="2">
        <f ca="1">IFERROR(TODAY()-Table1[[#This Row],[signup_date]]," - ")</f>
        <v>868</v>
      </c>
      <c r="I1819" s="2" t="str">
        <f ca="1">IFERROR(TODAY()-Table1[[#This Row],[last_purchase_date]]," - ")</f>
        <v xml:space="preserve"> - </v>
      </c>
      <c r="J1819" s="2">
        <f ca="1">IFERROR(1/Table1[[#This Row],[Days_Since_Last_Purchase]],0)</f>
        <v>0</v>
      </c>
      <c r="K1819" s="3" t="str">
        <f t="shared" si="56"/>
        <v>Never Purchase</v>
      </c>
      <c r="L1819">
        <v>0</v>
      </c>
      <c r="M1819">
        <v>0</v>
      </c>
      <c r="N1819">
        <v>0</v>
      </c>
      <c r="O1819">
        <v>0</v>
      </c>
      <c r="P1819" t="s">
        <v>59</v>
      </c>
      <c r="Q1819" t="s">
        <v>62</v>
      </c>
      <c r="R1819" t="s">
        <v>42</v>
      </c>
      <c r="S1819">
        <v>16</v>
      </c>
      <c r="T1819" t="s">
        <v>49</v>
      </c>
      <c r="U1819" t="s">
        <v>55</v>
      </c>
      <c r="V1819" t="s">
        <v>67</v>
      </c>
      <c r="W1819" t="s">
        <v>72</v>
      </c>
      <c r="X1819">
        <v>0</v>
      </c>
      <c r="Y1819">
        <v>0</v>
      </c>
      <c r="Z1819">
        <v>0</v>
      </c>
      <c r="AA1819">
        <v>0</v>
      </c>
      <c r="AB1819">
        <v>0</v>
      </c>
      <c r="AC1819" s="3">
        <v>45645</v>
      </c>
      <c r="AD1819" s="2" t="str">
        <f t="shared" si="57"/>
        <v>Contacted</v>
      </c>
      <c r="AE1819">
        <v>0</v>
      </c>
      <c r="AF1819" t="s">
        <v>52</v>
      </c>
      <c r="AG1819" t="b">
        <v>1</v>
      </c>
      <c r="AH1819" t="b">
        <v>1</v>
      </c>
      <c r="AI1819" t="str">
        <f ca="1">IF(OR(Table1[[#This Row],[is_active]]="FALSE",Table1[[#This Row],[Days_Since_Last_Purchase]]&gt;90),"Churned","Active")</f>
        <v>Churned</v>
      </c>
    </row>
    <row r="1820" spans="1:35" x14ac:dyDescent="0.25">
      <c r="A1820" t="s">
        <v>1879</v>
      </c>
      <c r="B1820" s="1">
        <v>44052</v>
      </c>
      <c r="C1820" t="str">
        <f>TEXT(Table1[[#This Row],[signup_date]],"yyyy")</f>
        <v>2020</v>
      </c>
      <c r="D1820" t="str">
        <f>TEXT(Table1[[#This Row],[signup_date]],"mmm")</f>
        <v>Aug</v>
      </c>
      <c r="E1820" s="3">
        <v>45222</v>
      </c>
      <c r="F1820" s="3">
        <v>45762</v>
      </c>
      <c r="G1820" s="3" t="str">
        <f>TEXT(Table1[[#This Row],[last_purchase_date]],"yyyy")</f>
        <v>2025</v>
      </c>
      <c r="H1820" s="2">
        <f ca="1">IFERROR(TODAY()-Table1[[#This Row],[signup_date]]," - ")</f>
        <v>1928</v>
      </c>
      <c r="I1820" s="2">
        <f ca="1">IFERROR(TODAY()-Table1[[#This Row],[last_purchase_date]]," - ")</f>
        <v>218</v>
      </c>
      <c r="J1820" s="2">
        <f ca="1">IFERROR(1/Table1[[#This Row],[Days_Since_Last_Purchase]],0)</f>
        <v>4.5871559633027525E-3</v>
      </c>
      <c r="K1820" s="3" t="str">
        <f t="shared" si="56"/>
        <v>Has Purchased</v>
      </c>
      <c r="L1820">
        <v>3</v>
      </c>
      <c r="M1820">
        <v>316.39</v>
      </c>
      <c r="N1820">
        <v>105.46</v>
      </c>
      <c r="O1820">
        <v>0</v>
      </c>
      <c r="P1820" t="s">
        <v>47</v>
      </c>
      <c r="Q1820" t="s">
        <v>76</v>
      </c>
      <c r="R1820" t="s">
        <v>42</v>
      </c>
      <c r="S1820">
        <v>24</v>
      </c>
      <c r="T1820" t="s">
        <v>70</v>
      </c>
      <c r="U1820" t="s">
        <v>43</v>
      </c>
      <c r="V1820" t="s">
        <v>44</v>
      </c>
      <c r="W1820" t="s">
        <v>51</v>
      </c>
      <c r="X1820">
        <v>0</v>
      </c>
      <c r="Y1820">
        <v>0</v>
      </c>
      <c r="Z1820">
        <v>0</v>
      </c>
      <c r="AA1820">
        <v>0</v>
      </c>
      <c r="AB1820">
        <v>1</v>
      </c>
      <c r="AC1820" s="2" t="s">
        <v>2542</v>
      </c>
      <c r="AD1820" s="2" t="str">
        <f t="shared" si="57"/>
        <v>Never Contacted</v>
      </c>
      <c r="AE1820">
        <v>8</v>
      </c>
      <c r="AF1820" t="s">
        <v>52</v>
      </c>
      <c r="AG1820" t="b">
        <v>1</v>
      </c>
      <c r="AH1820" t="b">
        <v>0</v>
      </c>
      <c r="AI1820" t="str">
        <f ca="1">IF(OR(Table1[[#This Row],[is_active]]="FALSE",Table1[[#This Row],[Days_Since_Last_Purchase]]&gt;90),"Churned","Active")</f>
        <v>Churned</v>
      </c>
    </row>
    <row r="1821" spans="1:35" x14ac:dyDescent="0.25">
      <c r="A1821" t="s">
        <v>1880</v>
      </c>
      <c r="B1821" s="1">
        <v>45368</v>
      </c>
      <c r="C1821" t="str">
        <f>TEXT(Table1[[#This Row],[signup_date]],"yyyy")</f>
        <v>2024</v>
      </c>
      <c r="D1821" t="str">
        <f>TEXT(Table1[[#This Row],[signup_date]],"mmm")</f>
        <v>Mar</v>
      </c>
      <c r="E1821" s="3">
        <v>45454</v>
      </c>
      <c r="F1821" s="3">
        <v>45751</v>
      </c>
      <c r="G1821" s="3" t="str">
        <f>TEXT(Table1[[#This Row],[last_purchase_date]],"yyyy")</f>
        <v>2025</v>
      </c>
      <c r="H1821" s="2">
        <f ca="1">IFERROR(TODAY()-Table1[[#This Row],[signup_date]]," - ")</f>
        <v>612</v>
      </c>
      <c r="I1821" s="2">
        <f ca="1">IFERROR(TODAY()-Table1[[#This Row],[last_purchase_date]]," - ")</f>
        <v>229</v>
      </c>
      <c r="J1821" s="2">
        <f ca="1">IFERROR(1/Table1[[#This Row],[Days_Since_Last_Purchase]],0)</f>
        <v>4.3668122270742356E-3</v>
      </c>
      <c r="K1821" s="3" t="str">
        <f t="shared" si="56"/>
        <v>Has Purchased</v>
      </c>
      <c r="L1821">
        <v>1</v>
      </c>
      <c r="M1821">
        <v>18.73</v>
      </c>
      <c r="N1821">
        <v>18.73</v>
      </c>
      <c r="O1821">
        <v>0.5</v>
      </c>
      <c r="P1821" t="s">
        <v>47</v>
      </c>
      <c r="Q1821" t="s">
        <v>76</v>
      </c>
      <c r="R1821" t="s">
        <v>48</v>
      </c>
      <c r="S1821">
        <v>35</v>
      </c>
      <c r="T1821" t="s">
        <v>34</v>
      </c>
      <c r="U1821" t="s">
        <v>50</v>
      </c>
      <c r="V1821" t="s">
        <v>63</v>
      </c>
      <c r="W1821" t="s">
        <v>36</v>
      </c>
      <c r="X1821">
        <v>0</v>
      </c>
      <c r="Y1821">
        <v>0</v>
      </c>
      <c r="Z1821">
        <v>0</v>
      </c>
      <c r="AA1821">
        <v>0</v>
      </c>
      <c r="AB1821">
        <v>0</v>
      </c>
      <c r="AC1821" s="3">
        <v>45690</v>
      </c>
      <c r="AD1821" s="2" t="str">
        <f t="shared" si="57"/>
        <v>Contacted</v>
      </c>
      <c r="AE1821">
        <v>6</v>
      </c>
      <c r="AF1821" t="s">
        <v>52</v>
      </c>
      <c r="AG1821" t="b">
        <v>1</v>
      </c>
      <c r="AH1821" t="b">
        <v>0</v>
      </c>
      <c r="AI1821" t="str">
        <f ca="1">IF(OR(Table1[[#This Row],[is_active]]="FALSE",Table1[[#This Row],[Days_Since_Last_Purchase]]&gt;90),"Churned","Active")</f>
        <v>Churned</v>
      </c>
    </row>
    <row r="1822" spans="1:35" x14ac:dyDescent="0.25">
      <c r="A1822" t="s">
        <v>937</v>
      </c>
      <c r="B1822" s="1">
        <v>44154</v>
      </c>
      <c r="C1822" t="str">
        <f>TEXT(Table1[[#This Row],[signup_date]],"yyyy")</f>
        <v>2020</v>
      </c>
      <c r="D1822" t="str">
        <f>TEXT(Table1[[#This Row],[signup_date]],"mmm")</f>
        <v>Nov</v>
      </c>
      <c r="E1822" s="3">
        <v>45701</v>
      </c>
      <c r="F1822" s="3">
        <v>45797</v>
      </c>
      <c r="G1822" s="3" t="str">
        <f>TEXT(Table1[[#This Row],[last_purchase_date]],"yyyy")</f>
        <v>2025</v>
      </c>
      <c r="H1822" s="2">
        <f ca="1">IFERROR(TODAY()-Table1[[#This Row],[signup_date]]," - ")</f>
        <v>1826</v>
      </c>
      <c r="I1822" s="2">
        <f ca="1">IFERROR(TODAY()-Table1[[#This Row],[last_purchase_date]]," - ")</f>
        <v>183</v>
      </c>
      <c r="J1822" s="2">
        <f ca="1">IFERROR(1/Table1[[#This Row],[Days_Since_Last_Purchase]],0)</f>
        <v>5.4644808743169399E-3</v>
      </c>
      <c r="K1822" s="3" t="str">
        <f t="shared" si="56"/>
        <v>Has Purchased</v>
      </c>
      <c r="L1822">
        <v>3</v>
      </c>
      <c r="M1822">
        <v>176.7</v>
      </c>
      <c r="N1822">
        <v>58.9</v>
      </c>
      <c r="O1822">
        <v>12.45</v>
      </c>
      <c r="P1822" t="s">
        <v>65</v>
      </c>
      <c r="Q1822" t="s">
        <v>41</v>
      </c>
      <c r="R1822" t="s">
        <v>42</v>
      </c>
      <c r="S1822">
        <v>0</v>
      </c>
      <c r="T1822" t="s">
        <v>80</v>
      </c>
      <c r="U1822" t="s">
        <v>35</v>
      </c>
      <c r="V1822" t="s">
        <v>67</v>
      </c>
      <c r="W1822" t="s">
        <v>51</v>
      </c>
      <c r="X1822">
        <v>1</v>
      </c>
      <c r="Y1822">
        <v>1</v>
      </c>
      <c r="Z1822">
        <v>0</v>
      </c>
      <c r="AA1822">
        <v>0</v>
      </c>
      <c r="AB1822">
        <v>0</v>
      </c>
      <c r="AC1822" s="3">
        <v>44987</v>
      </c>
      <c r="AD1822" s="2" t="str">
        <f t="shared" si="57"/>
        <v>Contacted</v>
      </c>
      <c r="AE1822">
        <v>0</v>
      </c>
      <c r="AF1822" t="s">
        <v>38</v>
      </c>
      <c r="AG1822" t="b">
        <v>1</v>
      </c>
      <c r="AH1822" t="b">
        <v>0</v>
      </c>
      <c r="AI1822" t="str">
        <f ca="1">IF(OR(Table1[[#This Row],[is_active]]="FALSE",Table1[[#This Row],[Days_Since_Last_Purchase]]&gt;90),"Churned","Active")</f>
        <v>Churned</v>
      </c>
    </row>
    <row r="1823" spans="1:35" x14ac:dyDescent="0.25">
      <c r="A1823" t="s">
        <v>1881</v>
      </c>
      <c r="B1823" s="1">
        <v>44910</v>
      </c>
      <c r="C1823" t="str">
        <f>TEXT(Table1[[#This Row],[signup_date]],"yyyy")</f>
        <v>2022</v>
      </c>
      <c r="D1823" t="str">
        <f>TEXT(Table1[[#This Row],[signup_date]],"mmm")</f>
        <v>Dec</v>
      </c>
      <c r="E1823" s="3">
        <v>44934</v>
      </c>
      <c r="F1823" s="3">
        <v>45075</v>
      </c>
      <c r="G1823" s="3" t="str">
        <f>TEXT(Table1[[#This Row],[last_purchase_date]],"yyyy")</f>
        <v>2023</v>
      </c>
      <c r="H1823" s="2">
        <f ca="1">IFERROR(TODAY()-Table1[[#This Row],[signup_date]]," - ")</f>
        <v>1070</v>
      </c>
      <c r="I1823" s="2">
        <f ca="1">IFERROR(TODAY()-Table1[[#This Row],[last_purchase_date]]," - ")</f>
        <v>905</v>
      </c>
      <c r="J1823" s="2">
        <f ca="1">IFERROR(1/Table1[[#This Row],[Days_Since_Last_Purchase]],0)</f>
        <v>1.1049723756906078E-3</v>
      </c>
      <c r="K1823" s="3" t="str">
        <f t="shared" si="56"/>
        <v>Has Purchased</v>
      </c>
      <c r="L1823">
        <v>4</v>
      </c>
      <c r="M1823">
        <v>199.66</v>
      </c>
      <c r="N1823">
        <v>49.92</v>
      </c>
      <c r="O1823">
        <v>32.56</v>
      </c>
      <c r="P1823" t="s">
        <v>59</v>
      </c>
      <c r="Q1823" t="s">
        <v>69</v>
      </c>
      <c r="R1823" t="s">
        <v>48</v>
      </c>
      <c r="S1823">
        <v>45</v>
      </c>
      <c r="T1823" t="s">
        <v>34</v>
      </c>
      <c r="U1823" t="s">
        <v>90</v>
      </c>
      <c r="V1823" t="s">
        <v>67</v>
      </c>
      <c r="W1823" t="s">
        <v>72</v>
      </c>
      <c r="X1823">
        <v>1</v>
      </c>
      <c r="Y1823">
        <v>0</v>
      </c>
      <c r="Z1823">
        <v>0</v>
      </c>
      <c r="AA1823">
        <v>2</v>
      </c>
      <c r="AB1823">
        <v>1</v>
      </c>
      <c r="AC1823" s="3">
        <v>45693</v>
      </c>
      <c r="AD1823" s="2" t="str">
        <f t="shared" si="57"/>
        <v>Contacted</v>
      </c>
      <c r="AE1823">
        <v>5</v>
      </c>
      <c r="AF1823" t="s">
        <v>73</v>
      </c>
      <c r="AG1823" t="b">
        <v>0</v>
      </c>
      <c r="AH1823" t="b">
        <v>1</v>
      </c>
      <c r="AI1823" t="str">
        <f ca="1">IF(OR(Table1[[#This Row],[is_active]]="FALSE",Table1[[#This Row],[Days_Since_Last_Purchase]]&gt;90),"Churned","Active")</f>
        <v>Churned</v>
      </c>
    </row>
    <row r="1824" spans="1:35" x14ac:dyDescent="0.25">
      <c r="A1824" t="s">
        <v>1882</v>
      </c>
      <c r="B1824" s="1">
        <v>45198</v>
      </c>
      <c r="C1824" t="str">
        <f>TEXT(Table1[[#This Row],[signup_date]],"yyyy")</f>
        <v>2023</v>
      </c>
      <c r="D1824" t="str">
        <f>TEXT(Table1[[#This Row],[signup_date]],"mmm")</f>
        <v>Sep</v>
      </c>
      <c r="E1824" s="3">
        <v>45438</v>
      </c>
      <c r="F1824" s="3">
        <v>45601</v>
      </c>
      <c r="G1824" s="3" t="str">
        <f>TEXT(Table1[[#This Row],[last_purchase_date]],"yyyy")</f>
        <v>2024</v>
      </c>
      <c r="H1824" s="2">
        <f ca="1">IFERROR(TODAY()-Table1[[#This Row],[signup_date]]," - ")</f>
        <v>782</v>
      </c>
      <c r="I1824" s="2">
        <f ca="1">IFERROR(TODAY()-Table1[[#This Row],[last_purchase_date]]," - ")</f>
        <v>379</v>
      </c>
      <c r="J1824" s="2">
        <f ca="1">IFERROR(1/Table1[[#This Row],[Days_Since_Last_Purchase]],0)</f>
        <v>2.6385224274406332E-3</v>
      </c>
      <c r="K1824" s="3" t="str">
        <f t="shared" si="56"/>
        <v>Has Purchased</v>
      </c>
      <c r="L1824">
        <v>6</v>
      </c>
      <c r="M1824">
        <v>371.14</v>
      </c>
      <c r="N1824">
        <v>61.86</v>
      </c>
      <c r="O1824">
        <v>55.26</v>
      </c>
      <c r="P1824" t="s">
        <v>65</v>
      </c>
      <c r="Q1824" t="s">
        <v>76</v>
      </c>
      <c r="R1824" t="s">
        <v>48</v>
      </c>
      <c r="S1824">
        <v>40</v>
      </c>
      <c r="T1824" t="s">
        <v>34</v>
      </c>
      <c r="U1824" t="s">
        <v>50</v>
      </c>
      <c r="V1824" t="s">
        <v>56</v>
      </c>
      <c r="W1824" t="s">
        <v>72</v>
      </c>
      <c r="X1824">
        <v>1</v>
      </c>
      <c r="Y1824">
        <v>0</v>
      </c>
      <c r="Z1824">
        <v>0</v>
      </c>
      <c r="AA1824">
        <v>0</v>
      </c>
      <c r="AB1824">
        <v>2</v>
      </c>
      <c r="AC1824" s="3">
        <v>45305</v>
      </c>
      <c r="AD1824" s="2" t="str">
        <f t="shared" si="57"/>
        <v>Contacted</v>
      </c>
      <c r="AE1824">
        <v>9</v>
      </c>
      <c r="AF1824" t="s">
        <v>73</v>
      </c>
      <c r="AG1824" t="b">
        <v>1</v>
      </c>
      <c r="AH1824" t="b">
        <v>0</v>
      </c>
      <c r="AI1824" t="str">
        <f ca="1">IF(OR(Table1[[#This Row],[is_active]]="FALSE",Table1[[#This Row],[Days_Since_Last_Purchase]]&gt;90),"Churned","Active")</f>
        <v>Churned</v>
      </c>
    </row>
    <row r="1825" spans="1:35" x14ac:dyDescent="0.25">
      <c r="A1825" t="s">
        <v>1883</v>
      </c>
      <c r="B1825" s="1">
        <v>44725</v>
      </c>
      <c r="C1825" t="str">
        <f>TEXT(Table1[[#This Row],[signup_date]],"yyyy")</f>
        <v>2022</v>
      </c>
      <c r="D1825" t="str">
        <f>TEXT(Table1[[#This Row],[signup_date]],"mmm")</f>
        <v>Jun</v>
      </c>
      <c r="E1825" s="3">
        <v>44776</v>
      </c>
      <c r="F1825" s="3">
        <v>45543</v>
      </c>
      <c r="G1825" s="3" t="str">
        <f>TEXT(Table1[[#This Row],[last_purchase_date]],"yyyy")</f>
        <v>2024</v>
      </c>
      <c r="H1825" s="2">
        <f ca="1">IFERROR(TODAY()-Table1[[#This Row],[signup_date]]," - ")</f>
        <v>1255</v>
      </c>
      <c r="I1825" s="2">
        <f ca="1">IFERROR(TODAY()-Table1[[#This Row],[last_purchase_date]]," - ")</f>
        <v>437</v>
      </c>
      <c r="J1825" s="2">
        <f ca="1">IFERROR(1/Table1[[#This Row],[Days_Since_Last_Purchase]],0)</f>
        <v>2.2883295194508009E-3</v>
      </c>
      <c r="K1825" s="3" t="str">
        <f t="shared" si="56"/>
        <v>Has Purchased</v>
      </c>
      <c r="L1825">
        <v>2</v>
      </c>
      <c r="M1825">
        <v>120.09</v>
      </c>
      <c r="N1825">
        <v>60.05</v>
      </c>
      <c r="O1825">
        <v>101.76</v>
      </c>
      <c r="P1825" t="s">
        <v>47</v>
      </c>
      <c r="Q1825" t="s">
        <v>54</v>
      </c>
      <c r="R1825" t="s">
        <v>33</v>
      </c>
      <c r="S1825">
        <v>30</v>
      </c>
      <c r="T1825" t="s">
        <v>70</v>
      </c>
      <c r="U1825" t="s">
        <v>55</v>
      </c>
      <c r="V1825" t="s">
        <v>35</v>
      </c>
      <c r="W1825" t="s">
        <v>51</v>
      </c>
      <c r="X1825">
        <v>1</v>
      </c>
      <c r="Y1825">
        <v>0</v>
      </c>
      <c r="Z1825">
        <v>1</v>
      </c>
      <c r="AA1825">
        <v>0</v>
      </c>
      <c r="AB1825">
        <v>0</v>
      </c>
      <c r="AC1825" s="3">
        <v>45512</v>
      </c>
      <c r="AD1825" s="2" t="str">
        <f t="shared" si="57"/>
        <v>Contacted</v>
      </c>
      <c r="AE1825">
        <v>0</v>
      </c>
      <c r="AF1825" t="s">
        <v>73</v>
      </c>
      <c r="AG1825" t="b">
        <v>1</v>
      </c>
      <c r="AH1825" t="b">
        <v>1</v>
      </c>
      <c r="AI1825" t="str">
        <f ca="1">IF(OR(Table1[[#This Row],[is_active]]="FALSE",Table1[[#This Row],[Days_Since_Last_Purchase]]&gt;90),"Churned","Active")</f>
        <v>Churned</v>
      </c>
    </row>
    <row r="1826" spans="1:35" x14ac:dyDescent="0.25">
      <c r="A1826" t="s">
        <v>1884</v>
      </c>
      <c r="B1826" s="1">
        <v>44586</v>
      </c>
      <c r="C1826" t="str">
        <f>TEXT(Table1[[#This Row],[signup_date]],"yyyy")</f>
        <v>2022</v>
      </c>
      <c r="D1826" t="str">
        <f>TEXT(Table1[[#This Row],[signup_date]],"mmm")</f>
        <v>Jan</v>
      </c>
      <c r="E1826" s="3">
        <v>45138</v>
      </c>
      <c r="F1826" s="3">
        <v>45172</v>
      </c>
      <c r="G1826" s="3" t="str">
        <f>TEXT(Table1[[#This Row],[last_purchase_date]],"yyyy")</f>
        <v>2023</v>
      </c>
      <c r="H1826" s="2">
        <f ca="1">IFERROR(TODAY()-Table1[[#This Row],[signup_date]]," - ")</f>
        <v>1394</v>
      </c>
      <c r="I1826" s="2">
        <f ca="1">IFERROR(TODAY()-Table1[[#This Row],[last_purchase_date]]," - ")</f>
        <v>808</v>
      </c>
      <c r="J1826" s="2">
        <f ca="1">IFERROR(1/Table1[[#This Row],[Days_Since_Last_Purchase]],0)</f>
        <v>1.2376237623762376E-3</v>
      </c>
      <c r="K1826" s="3" t="str">
        <f t="shared" si="56"/>
        <v>Has Purchased</v>
      </c>
      <c r="L1826">
        <v>3</v>
      </c>
      <c r="M1826">
        <v>67.849999999999994</v>
      </c>
      <c r="N1826">
        <v>22.62</v>
      </c>
      <c r="O1826">
        <v>35.1</v>
      </c>
      <c r="P1826" t="s">
        <v>59</v>
      </c>
      <c r="Q1826" t="s">
        <v>62</v>
      </c>
      <c r="R1826" t="s">
        <v>42</v>
      </c>
      <c r="S1826">
        <v>18</v>
      </c>
      <c r="T1826" t="s">
        <v>49</v>
      </c>
      <c r="U1826" t="s">
        <v>35</v>
      </c>
      <c r="V1826" t="s">
        <v>63</v>
      </c>
      <c r="W1826" t="s">
        <v>96</v>
      </c>
      <c r="X1826">
        <v>0</v>
      </c>
      <c r="Y1826">
        <v>0</v>
      </c>
      <c r="Z1826">
        <v>1</v>
      </c>
      <c r="AA1826">
        <v>0</v>
      </c>
      <c r="AB1826">
        <v>2</v>
      </c>
      <c r="AC1826" s="3">
        <v>45671</v>
      </c>
      <c r="AD1826" s="2" t="str">
        <f t="shared" si="57"/>
        <v>Contacted</v>
      </c>
      <c r="AE1826">
        <v>0</v>
      </c>
      <c r="AF1826" t="s">
        <v>73</v>
      </c>
      <c r="AG1826" t="b">
        <v>1</v>
      </c>
      <c r="AH1826" t="b">
        <v>0</v>
      </c>
      <c r="AI1826" t="str">
        <f ca="1">IF(OR(Table1[[#This Row],[is_active]]="FALSE",Table1[[#This Row],[Days_Since_Last_Purchase]]&gt;90),"Churned","Active")</f>
        <v>Churned</v>
      </c>
    </row>
    <row r="1827" spans="1:35" x14ac:dyDescent="0.25">
      <c r="A1827" t="s">
        <v>1885</v>
      </c>
      <c r="B1827" s="1">
        <v>45137</v>
      </c>
      <c r="C1827" t="str">
        <f>TEXT(Table1[[#This Row],[signup_date]],"yyyy")</f>
        <v>2023</v>
      </c>
      <c r="D1827" t="str">
        <f>TEXT(Table1[[#This Row],[signup_date]],"mmm")</f>
        <v>Jul</v>
      </c>
      <c r="E1827" s="3">
        <v>45463</v>
      </c>
      <c r="F1827" s="3">
        <v>45492</v>
      </c>
      <c r="G1827" s="3" t="str">
        <f>TEXT(Table1[[#This Row],[last_purchase_date]],"yyyy")</f>
        <v>2024</v>
      </c>
      <c r="H1827" s="2">
        <f ca="1">IFERROR(TODAY()-Table1[[#This Row],[signup_date]]," - ")</f>
        <v>843</v>
      </c>
      <c r="I1827" s="2">
        <f ca="1">IFERROR(TODAY()-Table1[[#This Row],[last_purchase_date]]," - ")</f>
        <v>488</v>
      </c>
      <c r="J1827" s="2">
        <f ca="1">IFERROR(1/Table1[[#This Row],[Days_Since_Last_Purchase]],0)</f>
        <v>2.0491803278688526E-3</v>
      </c>
      <c r="K1827" s="3" t="str">
        <f t="shared" si="56"/>
        <v>Has Purchased</v>
      </c>
      <c r="L1827">
        <v>2</v>
      </c>
      <c r="M1827">
        <v>176</v>
      </c>
      <c r="N1827">
        <v>88</v>
      </c>
      <c r="O1827">
        <v>74</v>
      </c>
      <c r="P1827" t="s">
        <v>87</v>
      </c>
      <c r="Q1827" t="s">
        <v>62</v>
      </c>
      <c r="R1827" t="s">
        <v>48</v>
      </c>
      <c r="S1827">
        <v>45</v>
      </c>
      <c r="T1827" t="s">
        <v>34</v>
      </c>
      <c r="U1827" t="s">
        <v>43</v>
      </c>
      <c r="V1827" t="s">
        <v>35</v>
      </c>
      <c r="W1827" t="s">
        <v>96</v>
      </c>
      <c r="X1827">
        <v>0</v>
      </c>
      <c r="Y1827">
        <v>0</v>
      </c>
      <c r="Z1827">
        <v>0</v>
      </c>
      <c r="AA1827">
        <v>0</v>
      </c>
      <c r="AB1827">
        <v>0</v>
      </c>
      <c r="AC1827" s="3">
        <v>45483</v>
      </c>
      <c r="AD1827" s="2" t="str">
        <f t="shared" si="57"/>
        <v>Contacted</v>
      </c>
      <c r="AE1827">
        <v>0</v>
      </c>
      <c r="AF1827" t="s">
        <v>52</v>
      </c>
      <c r="AG1827" t="b">
        <v>1</v>
      </c>
      <c r="AH1827" t="b">
        <v>1</v>
      </c>
      <c r="AI1827" t="str">
        <f ca="1">IF(OR(Table1[[#This Row],[is_active]]="FALSE",Table1[[#This Row],[Days_Since_Last_Purchase]]&gt;90),"Churned","Active")</f>
        <v>Churned</v>
      </c>
    </row>
    <row r="1828" spans="1:35" x14ac:dyDescent="0.25">
      <c r="A1828" t="s">
        <v>1886</v>
      </c>
      <c r="B1828" s="1">
        <v>45614</v>
      </c>
      <c r="C1828" t="str">
        <f>TEXT(Table1[[#This Row],[signup_date]],"yyyy")</f>
        <v>2024</v>
      </c>
      <c r="D1828" t="str">
        <f>TEXT(Table1[[#This Row],[signup_date]],"mmm")</f>
        <v>Nov</v>
      </c>
      <c r="E1828" s="3">
        <v>45734</v>
      </c>
      <c r="F1828" s="3">
        <v>45908</v>
      </c>
      <c r="G1828" s="3" t="str">
        <f>TEXT(Table1[[#This Row],[last_purchase_date]],"yyyy")</f>
        <v>2025</v>
      </c>
      <c r="H1828" s="2">
        <f ca="1">IFERROR(TODAY()-Table1[[#This Row],[signup_date]]," - ")</f>
        <v>366</v>
      </c>
      <c r="I1828" s="2">
        <f ca="1">IFERROR(TODAY()-Table1[[#This Row],[last_purchase_date]]," - ")</f>
        <v>72</v>
      </c>
      <c r="J1828" s="2">
        <f ca="1">IFERROR(1/Table1[[#This Row],[Days_Since_Last_Purchase]],0)</f>
        <v>1.3888888888888888E-2</v>
      </c>
      <c r="K1828" s="3" t="str">
        <f t="shared" si="56"/>
        <v>Has Purchased</v>
      </c>
      <c r="L1828">
        <v>2</v>
      </c>
      <c r="M1828">
        <v>241.83</v>
      </c>
      <c r="N1828">
        <v>120.92</v>
      </c>
      <c r="O1828">
        <v>71.89</v>
      </c>
      <c r="P1828" t="s">
        <v>40</v>
      </c>
      <c r="Q1828" t="s">
        <v>76</v>
      </c>
      <c r="R1828" t="s">
        <v>42</v>
      </c>
      <c r="S1828">
        <v>36</v>
      </c>
      <c r="T1828" t="s">
        <v>34</v>
      </c>
      <c r="U1828" t="s">
        <v>50</v>
      </c>
      <c r="V1828" t="s">
        <v>63</v>
      </c>
      <c r="W1828" t="s">
        <v>51</v>
      </c>
      <c r="X1828">
        <v>0</v>
      </c>
      <c r="Y1828">
        <v>0</v>
      </c>
      <c r="Z1828">
        <v>0</v>
      </c>
      <c r="AA1828">
        <v>0</v>
      </c>
      <c r="AB1828">
        <v>1</v>
      </c>
      <c r="AC1828" s="3">
        <v>45692</v>
      </c>
      <c r="AD1828" s="2" t="str">
        <f t="shared" si="57"/>
        <v>Contacted</v>
      </c>
      <c r="AE1828">
        <v>0</v>
      </c>
      <c r="AF1828" t="s">
        <v>52</v>
      </c>
      <c r="AG1828" t="b">
        <v>1</v>
      </c>
      <c r="AH1828" t="b">
        <v>1</v>
      </c>
      <c r="AI1828" t="str">
        <f ca="1">IF(OR(Table1[[#This Row],[is_active]]="FALSE",Table1[[#This Row],[Days_Since_Last_Purchase]]&gt;90),"Churned","Active")</f>
        <v>Active</v>
      </c>
    </row>
    <row r="1829" spans="1:35" x14ac:dyDescent="0.25">
      <c r="A1829" t="s">
        <v>1887</v>
      </c>
      <c r="B1829" s="1">
        <v>44723</v>
      </c>
      <c r="C1829" t="str">
        <f>TEXT(Table1[[#This Row],[signup_date]],"yyyy")</f>
        <v>2022</v>
      </c>
      <c r="D1829" t="str">
        <f>TEXT(Table1[[#This Row],[signup_date]],"mmm")</f>
        <v>Jun</v>
      </c>
      <c r="E1829" s="3">
        <v>45591</v>
      </c>
      <c r="F1829" s="3" t="s">
        <v>2542</v>
      </c>
      <c r="G1829" s="3" t="str">
        <f>TEXT(Table1[[#This Row],[last_purchase_date]],"yyyy")</f>
        <v>-</v>
      </c>
      <c r="H1829" s="2">
        <f ca="1">IFERROR(TODAY()-Table1[[#This Row],[signup_date]]," - ")</f>
        <v>1257</v>
      </c>
      <c r="I1829" s="2" t="str">
        <f ca="1">IFERROR(TODAY()-Table1[[#This Row],[last_purchase_date]]," - ")</f>
        <v xml:space="preserve"> - </v>
      </c>
      <c r="J1829" s="2">
        <f ca="1">IFERROR(1/Table1[[#This Row],[Days_Since_Last_Purchase]],0)</f>
        <v>0</v>
      </c>
      <c r="K1829" s="3" t="str">
        <f t="shared" si="56"/>
        <v>Has Purchased</v>
      </c>
      <c r="L1829">
        <v>0</v>
      </c>
      <c r="M1829">
        <v>0</v>
      </c>
      <c r="N1829">
        <v>0</v>
      </c>
      <c r="O1829">
        <v>0</v>
      </c>
      <c r="P1829" t="s">
        <v>59</v>
      </c>
      <c r="Q1829" t="s">
        <v>69</v>
      </c>
      <c r="R1829" t="s">
        <v>48</v>
      </c>
      <c r="S1829">
        <v>20</v>
      </c>
      <c r="T1829" t="s">
        <v>70</v>
      </c>
      <c r="U1829" t="s">
        <v>35</v>
      </c>
      <c r="V1829" t="s">
        <v>56</v>
      </c>
      <c r="W1829" t="s">
        <v>51</v>
      </c>
      <c r="X1829">
        <v>0</v>
      </c>
      <c r="Y1829">
        <v>0</v>
      </c>
      <c r="Z1829">
        <v>0</v>
      </c>
      <c r="AA1829">
        <v>0</v>
      </c>
      <c r="AB1829">
        <v>0</v>
      </c>
      <c r="AC1829" s="3">
        <v>45782</v>
      </c>
      <c r="AD1829" s="2" t="str">
        <f t="shared" si="57"/>
        <v>Contacted</v>
      </c>
      <c r="AE1829">
        <v>0</v>
      </c>
      <c r="AF1829" t="s">
        <v>73</v>
      </c>
      <c r="AG1829" t="b">
        <v>1</v>
      </c>
      <c r="AH1829" t="b">
        <v>0</v>
      </c>
      <c r="AI1829" t="str">
        <f ca="1">IF(OR(Table1[[#This Row],[is_active]]="FALSE",Table1[[#This Row],[Days_Since_Last_Purchase]]&gt;90),"Churned","Active")</f>
        <v>Churned</v>
      </c>
    </row>
    <row r="1830" spans="1:35" x14ac:dyDescent="0.25">
      <c r="A1830" t="s">
        <v>1888</v>
      </c>
      <c r="B1830" s="1">
        <v>43898</v>
      </c>
      <c r="C1830" t="str">
        <f>TEXT(Table1[[#This Row],[signup_date]],"yyyy")</f>
        <v>2020</v>
      </c>
      <c r="D1830" t="str">
        <f>TEXT(Table1[[#This Row],[signup_date]],"mmm")</f>
        <v>Mar</v>
      </c>
      <c r="E1830" s="3">
        <v>43933</v>
      </c>
      <c r="F1830" s="3">
        <v>45254</v>
      </c>
      <c r="G1830" s="3" t="str">
        <f>TEXT(Table1[[#This Row],[last_purchase_date]],"yyyy")</f>
        <v>2023</v>
      </c>
      <c r="H1830" s="2">
        <f ca="1">IFERROR(TODAY()-Table1[[#This Row],[signup_date]]," - ")</f>
        <v>2082</v>
      </c>
      <c r="I1830" s="2">
        <f ca="1">IFERROR(TODAY()-Table1[[#This Row],[last_purchase_date]]," - ")</f>
        <v>726</v>
      </c>
      <c r="J1830" s="2">
        <f ca="1">IFERROR(1/Table1[[#This Row],[Days_Since_Last_Purchase]],0)</f>
        <v>1.3774104683195593E-3</v>
      </c>
      <c r="K1830" s="3" t="str">
        <f t="shared" si="56"/>
        <v>Has Purchased</v>
      </c>
      <c r="L1830">
        <v>4</v>
      </c>
      <c r="M1830">
        <v>187.37</v>
      </c>
      <c r="N1830">
        <v>46.84</v>
      </c>
      <c r="O1830">
        <v>68.42</v>
      </c>
      <c r="P1830" t="s">
        <v>59</v>
      </c>
      <c r="Q1830" t="s">
        <v>41</v>
      </c>
      <c r="R1830" t="s">
        <v>42</v>
      </c>
      <c r="S1830">
        <v>39</v>
      </c>
      <c r="T1830" t="s">
        <v>34</v>
      </c>
      <c r="U1830" t="s">
        <v>50</v>
      </c>
      <c r="V1830" t="s">
        <v>67</v>
      </c>
      <c r="W1830" t="s">
        <v>36</v>
      </c>
      <c r="X1830">
        <v>1</v>
      </c>
      <c r="Y1830">
        <v>0</v>
      </c>
      <c r="Z1830">
        <v>0</v>
      </c>
      <c r="AA1830">
        <v>0</v>
      </c>
      <c r="AB1830">
        <v>3</v>
      </c>
      <c r="AC1830" s="3">
        <v>45166</v>
      </c>
      <c r="AD1830" s="2" t="str">
        <f t="shared" si="57"/>
        <v>Contacted</v>
      </c>
      <c r="AE1830">
        <v>0</v>
      </c>
      <c r="AF1830" t="s">
        <v>38</v>
      </c>
      <c r="AG1830" t="b">
        <v>0</v>
      </c>
      <c r="AH1830" t="b">
        <v>0</v>
      </c>
      <c r="AI1830" t="str">
        <f ca="1">IF(OR(Table1[[#This Row],[is_active]]="FALSE",Table1[[#This Row],[Days_Since_Last_Purchase]]&gt;90),"Churned","Active")</f>
        <v>Churned</v>
      </c>
    </row>
    <row r="1831" spans="1:35" x14ac:dyDescent="0.25">
      <c r="A1831" t="s">
        <v>1889</v>
      </c>
      <c r="B1831" s="1">
        <v>45005</v>
      </c>
      <c r="C1831" t="str">
        <f>TEXT(Table1[[#This Row],[signup_date]],"yyyy")</f>
        <v>2023</v>
      </c>
      <c r="D1831" t="str">
        <f>TEXT(Table1[[#This Row],[signup_date]],"mmm")</f>
        <v>Mar</v>
      </c>
      <c r="E1831" s="3">
        <v>45584</v>
      </c>
      <c r="F1831" s="3">
        <v>45768</v>
      </c>
      <c r="G1831" s="3" t="str">
        <f>TEXT(Table1[[#This Row],[last_purchase_date]],"yyyy")</f>
        <v>2025</v>
      </c>
      <c r="H1831" s="2">
        <f ca="1">IFERROR(TODAY()-Table1[[#This Row],[signup_date]]," - ")</f>
        <v>975</v>
      </c>
      <c r="I1831" s="2">
        <f ca="1">IFERROR(TODAY()-Table1[[#This Row],[last_purchase_date]]," - ")</f>
        <v>212</v>
      </c>
      <c r="J1831" s="2">
        <f ca="1">IFERROR(1/Table1[[#This Row],[Days_Since_Last_Purchase]],0)</f>
        <v>4.7169811320754715E-3</v>
      </c>
      <c r="K1831" s="3" t="str">
        <f t="shared" si="56"/>
        <v>Has Purchased</v>
      </c>
      <c r="L1831">
        <v>5</v>
      </c>
      <c r="M1831">
        <v>146.71</v>
      </c>
      <c r="N1831">
        <v>29.34</v>
      </c>
      <c r="O1831">
        <v>11.28</v>
      </c>
      <c r="P1831" t="s">
        <v>59</v>
      </c>
      <c r="Q1831" t="s">
        <v>60</v>
      </c>
      <c r="R1831" t="s">
        <v>33</v>
      </c>
      <c r="S1831">
        <v>39</v>
      </c>
      <c r="T1831" t="s">
        <v>34</v>
      </c>
      <c r="U1831" t="s">
        <v>50</v>
      </c>
      <c r="V1831" t="s">
        <v>35</v>
      </c>
      <c r="W1831" t="s">
        <v>96</v>
      </c>
      <c r="X1831">
        <v>0</v>
      </c>
      <c r="Y1831">
        <v>0</v>
      </c>
      <c r="Z1831">
        <v>0</v>
      </c>
      <c r="AA1831">
        <v>1</v>
      </c>
      <c r="AB1831">
        <v>0</v>
      </c>
      <c r="AC1831" s="3">
        <v>45162</v>
      </c>
      <c r="AD1831" s="2" t="str">
        <f t="shared" si="57"/>
        <v>Contacted</v>
      </c>
      <c r="AE1831">
        <v>0</v>
      </c>
      <c r="AF1831" t="s">
        <v>38</v>
      </c>
      <c r="AG1831" t="b">
        <v>1</v>
      </c>
      <c r="AH1831" t="b">
        <v>0</v>
      </c>
      <c r="AI1831" t="str">
        <f ca="1">IF(OR(Table1[[#This Row],[is_active]]="FALSE",Table1[[#This Row],[Days_Since_Last_Purchase]]&gt;90),"Churned","Active")</f>
        <v>Churned</v>
      </c>
    </row>
    <row r="1832" spans="1:35" x14ac:dyDescent="0.25">
      <c r="A1832" t="s">
        <v>1890</v>
      </c>
      <c r="B1832" s="1">
        <v>44390</v>
      </c>
      <c r="C1832" t="str">
        <f>TEXT(Table1[[#This Row],[signup_date]],"yyyy")</f>
        <v>2021</v>
      </c>
      <c r="D1832" t="str">
        <f>TEXT(Table1[[#This Row],[signup_date]],"mmm")</f>
        <v>Jul</v>
      </c>
      <c r="E1832" s="3">
        <v>45038</v>
      </c>
      <c r="F1832" s="3">
        <v>45586</v>
      </c>
      <c r="G1832" s="3" t="str">
        <f>TEXT(Table1[[#This Row],[last_purchase_date]],"yyyy")</f>
        <v>2024</v>
      </c>
      <c r="H1832" s="2">
        <f ca="1">IFERROR(TODAY()-Table1[[#This Row],[signup_date]]," - ")</f>
        <v>1590</v>
      </c>
      <c r="I1832" s="2">
        <f ca="1">IFERROR(TODAY()-Table1[[#This Row],[last_purchase_date]]," - ")</f>
        <v>394</v>
      </c>
      <c r="J1832" s="2">
        <f ca="1">IFERROR(1/Table1[[#This Row],[Days_Since_Last_Purchase]],0)</f>
        <v>2.5380710659898475E-3</v>
      </c>
      <c r="K1832" s="3" t="str">
        <f t="shared" si="56"/>
        <v>Has Purchased</v>
      </c>
      <c r="L1832">
        <v>3</v>
      </c>
      <c r="M1832">
        <v>233.19</v>
      </c>
      <c r="N1832">
        <v>77.73</v>
      </c>
      <c r="O1832">
        <v>35.94</v>
      </c>
      <c r="P1832" t="s">
        <v>40</v>
      </c>
      <c r="Q1832" t="s">
        <v>60</v>
      </c>
      <c r="R1832" t="s">
        <v>42</v>
      </c>
      <c r="S1832">
        <v>30</v>
      </c>
      <c r="T1832" t="s">
        <v>70</v>
      </c>
      <c r="U1832" t="s">
        <v>50</v>
      </c>
      <c r="V1832" t="s">
        <v>56</v>
      </c>
      <c r="W1832" t="s">
        <v>100</v>
      </c>
      <c r="X1832">
        <v>0</v>
      </c>
      <c r="Y1832">
        <v>0</v>
      </c>
      <c r="Z1832">
        <v>0</v>
      </c>
      <c r="AA1832">
        <v>0</v>
      </c>
      <c r="AB1832">
        <v>0</v>
      </c>
      <c r="AC1832" s="3">
        <v>45578</v>
      </c>
      <c r="AD1832" s="2" t="str">
        <f t="shared" si="57"/>
        <v>Contacted</v>
      </c>
      <c r="AE1832">
        <v>10</v>
      </c>
      <c r="AF1832" t="s">
        <v>52</v>
      </c>
      <c r="AG1832" t="b">
        <v>1</v>
      </c>
      <c r="AH1832" t="b">
        <v>1</v>
      </c>
      <c r="AI1832" t="str">
        <f ca="1">IF(OR(Table1[[#This Row],[is_active]]="FALSE",Table1[[#This Row],[Days_Since_Last_Purchase]]&gt;90),"Churned","Active")</f>
        <v>Churned</v>
      </c>
    </row>
    <row r="1833" spans="1:35" x14ac:dyDescent="0.25">
      <c r="A1833" t="s">
        <v>1891</v>
      </c>
      <c r="B1833" s="1">
        <v>45558</v>
      </c>
      <c r="C1833" t="str">
        <f>TEXT(Table1[[#This Row],[signup_date]],"yyyy")</f>
        <v>2024</v>
      </c>
      <c r="D1833" t="str">
        <f>TEXT(Table1[[#This Row],[signup_date]],"mmm")</f>
        <v>Sep</v>
      </c>
      <c r="E1833" s="3">
        <v>45777</v>
      </c>
      <c r="F1833" s="3">
        <v>45862</v>
      </c>
      <c r="G1833" s="3" t="str">
        <f>TEXT(Table1[[#This Row],[last_purchase_date]],"yyyy")</f>
        <v>2025</v>
      </c>
      <c r="H1833" s="2">
        <f ca="1">IFERROR(TODAY()-Table1[[#This Row],[signup_date]]," - ")</f>
        <v>422</v>
      </c>
      <c r="I1833" s="2">
        <f ca="1">IFERROR(TODAY()-Table1[[#This Row],[last_purchase_date]]," - ")</f>
        <v>118</v>
      </c>
      <c r="J1833" s="2">
        <f ca="1">IFERROR(1/Table1[[#This Row],[Days_Since_Last_Purchase]],0)</f>
        <v>8.4745762711864406E-3</v>
      </c>
      <c r="K1833" s="3" t="str">
        <f t="shared" si="56"/>
        <v>Has Purchased</v>
      </c>
      <c r="L1833">
        <v>6</v>
      </c>
      <c r="M1833">
        <v>172.59</v>
      </c>
      <c r="N1833">
        <v>28.77</v>
      </c>
      <c r="O1833">
        <v>19.16</v>
      </c>
      <c r="P1833" t="s">
        <v>47</v>
      </c>
      <c r="Q1833" t="s">
        <v>32</v>
      </c>
      <c r="R1833" t="s">
        <v>48</v>
      </c>
      <c r="S1833">
        <v>27</v>
      </c>
      <c r="T1833" t="s">
        <v>70</v>
      </c>
      <c r="U1833" t="s">
        <v>35</v>
      </c>
      <c r="V1833" t="s">
        <v>44</v>
      </c>
      <c r="W1833" t="s">
        <v>57</v>
      </c>
      <c r="X1833">
        <v>0</v>
      </c>
      <c r="Y1833">
        <v>2</v>
      </c>
      <c r="Z1833">
        <v>0</v>
      </c>
      <c r="AA1833">
        <v>1</v>
      </c>
      <c r="AB1833">
        <v>1</v>
      </c>
      <c r="AC1833" s="3">
        <v>45684</v>
      </c>
      <c r="AD1833" s="2" t="str">
        <f t="shared" si="57"/>
        <v>Contacted</v>
      </c>
      <c r="AE1833">
        <v>0</v>
      </c>
      <c r="AF1833" t="s">
        <v>38</v>
      </c>
      <c r="AG1833" t="b">
        <v>1</v>
      </c>
      <c r="AH1833" t="b">
        <v>0</v>
      </c>
      <c r="AI1833" t="str">
        <f ca="1">IF(OR(Table1[[#This Row],[is_active]]="FALSE",Table1[[#This Row],[Days_Since_Last_Purchase]]&gt;90),"Churned","Active")</f>
        <v>Churned</v>
      </c>
    </row>
    <row r="1834" spans="1:35" x14ac:dyDescent="0.25">
      <c r="A1834" t="s">
        <v>1892</v>
      </c>
      <c r="B1834" s="1">
        <v>44547</v>
      </c>
      <c r="C1834" t="str">
        <f>TEXT(Table1[[#This Row],[signup_date]],"yyyy")</f>
        <v>2021</v>
      </c>
      <c r="D1834" t="str">
        <f>TEXT(Table1[[#This Row],[signup_date]],"mmm")</f>
        <v>Dec</v>
      </c>
      <c r="E1834" s="3">
        <v>44966</v>
      </c>
      <c r="F1834" s="3">
        <v>45444</v>
      </c>
      <c r="G1834" s="3" t="str">
        <f>TEXT(Table1[[#This Row],[last_purchase_date]],"yyyy")</f>
        <v>2024</v>
      </c>
      <c r="H1834" s="2">
        <f ca="1">IFERROR(TODAY()-Table1[[#This Row],[signup_date]]," - ")</f>
        <v>1433</v>
      </c>
      <c r="I1834" s="2">
        <f ca="1">IFERROR(TODAY()-Table1[[#This Row],[last_purchase_date]]," - ")</f>
        <v>536</v>
      </c>
      <c r="J1834" s="2">
        <f ca="1">IFERROR(1/Table1[[#This Row],[Days_Since_Last_Purchase]],0)</f>
        <v>1.8656716417910447E-3</v>
      </c>
      <c r="K1834" s="3" t="str">
        <f t="shared" si="56"/>
        <v>Has Purchased</v>
      </c>
      <c r="L1834">
        <v>4</v>
      </c>
      <c r="M1834">
        <v>244.82</v>
      </c>
      <c r="N1834">
        <v>61.21</v>
      </c>
      <c r="O1834">
        <v>73.790000000000006</v>
      </c>
      <c r="P1834" t="s">
        <v>87</v>
      </c>
      <c r="Q1834" t="s">
        <v>60</v>
      </c>
      <c r="R1834" t="s">
        <v>42</v>
      </c>
      <c r="S1834">
        <v>29</v>
      </c>
      <c r="T1834" t="s">
        <v>70</v>
      </c>
      <c r="U1834" t="s">
        <v>50</v>
      </c>
      <c r="V1834" t="s">
        <v>56</v>
      </c>
      <c r="W1834" t="s">
        <v>57</v>
      </c>
      <c r="X1834">
        <v>0</v>
      </c>
      <c r="Y1834">
        <v>0</v>
      </c>
      <c r="Z1834">
        <v>0</v>
      </c>
      <c r="AA1834">
        <v>0</v>
      </c>
      <c r="AB1834">
        <v>1</v>
      </c>
      <c r="AC1834" s="3">
        <v>44621</v>
      </c>
      <c r="AD1834" s="2" t="str">
        <f t="shared" si="57"/>
        <v>Contacted</v>
      </c>
      <c r="AE1834">
        <v>0</v>
      </c>
      <c r="AF1834" t="s">
        <v>38</v>
      </c>
      <c r="AG1834" t="b">
        <v>1</v>
      </c>
      <c r="AH1834" t="b">
        <v>0</v>
      </c>
      <c r="AI1834" t="str">
        <f ca="1">IF(OR(Table1[[#This Row],[is_active]]="FALSE",Table1[[#This Row],[Days_Since_Last_Purchase]]&gt;90),"Churned","Active")</f>
        <v>Churned</v>
      </c>
    </row>
    <row r="1835" spans="1:35" x14ac:dyDescent="0.25">
      <c r="A1835" t="s">
        <v>1893</v>
      </c>
      <c r="B1835" s="1">
        <v>45563</v>
      </c>
      <c r="C1835" t="str">
        <f>TEXT(Table1[[#This Row],[signup_date]],"yyyy")</f>
        <v>2024</v>
      </c>
      <c r="D1835" t="str">
        <f>TEXT(Table1[[#This Row],[signup_date]],"mmm")</f>
        <v>Sep</v>
      </c>
      <c r="E1835" s="3">
        <v>45687</v>
      </c>
      <c r="F1835" s="3">
        <v>45727</v>
      </c>
      <c r="G1835" s="3" t="str">
        <f>TEXT(Table1[[#This Row],[last_purchase_date]],"yyyy")</f>
        <v>2025</v>
      </c>
      <c r="H1835" s="2">
        <f ca="1">IFERROR(TODAY()-Table1[[#This Row],[signup_date]]," - ")</f>
        <v>417</v>
      </c>
      <c r="I1835" s="2">
        <f ca="1">IFERROR(TODAY()-Table1[[#This Row],[last_purchase_date]]," - ")</f>
        <v>253</v>
      </c>
      <c r="J1835" s="2">
        <f ca="1">IFERROR(1/Table1[[#This Row],[Days_Since_Last_Purchase]],0)</f>
        <v>3.952569169960474E-3</v>
      </c>
      <c r="K1835" s="3" t="str">
        <f t="shared" si="56"/>
        <v>Has Purchased</v>
      </c>
      <c r="L1835">
        <v>1</v>
      </c>
      <c r="M1835">
        <v>155.36000000000001</v>
      </c>
      <c r="N1835">
        <v>155.36000000000001</v>
      </c>
      <c r="O1835">
        <v>66.930000000000007</v>
      </c>
      <c r="P1835" t="s">
        <v>40</v>
      </c>
      <c r="Q1835" t="s">
        <v>41</v>
      </c>
      <c r="R1835" t="s">
        <v>48</v>
      </c>
      <c r="S1835">
        <v>29</v>
      </c>
      <c r="T1835" t="s">
        <v>70</v>
      </c>
      <c r="U1835" t="s">
        <v>66</v>
      </c>
      <c r="V1835" t="s">
        <v>35</v>
      </c>
      <c r="W1835" t="s">
        <v>96</v>
      </c>
      <c r="X1835">
        <v>0</v>
      </c>
      <c r="Y1835">
        <v>0</v>
      </c>
      <c r="Z1835">
        <v>0</v>
      </c>
      <c r="AA1835">
        <v>0</v>
      </c>
      <c r="AB1835">
        <v>1</v>
      </c>
      <c r="AC1835" s="3">
        <v>45869</v>
      </c>
      <c r="AD1835" s="2" t="str">
        <f t="shared" si="57"/>
        <v>Contacted</v>
      </c>
      <c r="AE1835">
        <v>7</v>
      </c>
      <c r="AF1835" t="s">
        <v>52</v>
      </c>
      <c r="AG1835" t="b">
        <v>1</v>
      </c>
      <c r="AH1835" t="b">
        <v>0</v>
      </c>
      <c r="AI1835" t="str">
        <f ca="1">IF(OR(Table1[[#This Row],[is_active]]="FALSE",Table1[[#This Row],[Days_Since_Last_Purchase]]&gt;90),"Churned","Active")</f>
        <v>Churned</v>
      </c>
    </row>
    <row r="1836" spans="1:35" x14ac:dyDescent="0.25">
      <c r="A1836" t="s">
        <v>1894</v>
      </c>
      <c r="B1836" s="1">
        <v>44067</v>
      </c>
      <c r="C1836" t="str">
        <f>TEXT(Table1[[#This Row],[signup_date]],"yyyy")</f>
        <v>2020</v>
      </c>
      <c r="D1836" t="str">
        <f>TEXT(Table1[[#This Row],[signup_date]],"mmm")</f>
        <v>Aug</v>
      </c>
      <c r="E1836" s="3">
        <v>44240</v>
      </c>
      <c r="F1836" s="3">
        <v>44515</v>
      </c>
      <c r="G1836" s="3" t="str">
        <f>TEXT(Table1[[#This Row],[last_purchase_date]],"yyyy")</f>
        <v>2021</v>
      </c>
      <c r="H1836" s="2">
        <f ca="1">IFERROR(TODAY()-Table1[[#This Row],[signup_date]]," - ")</f>
        <v>1913</v>
      </c>
      <c r="I1836" s="2">
        <f ca="1">IFERROR(TODAY()-Table1[[#This Row],[last_purchase_date]]," - ")</f>
        <v>1465</v>
      </c>
      <c r="J1836" s="2">
        <f ca="1">IFERROR(1/Table1[[#This Row],[Days_Since_Last_Purchase]],0)</f>
        <v>6.8259385665529011E-4</v>
      </c>
      <c r="K1836" s="3" t="str">
        <f t="shared" si="56"/>
        <v>Has Purchased</v>
      </c>
      <c r="L1836">
        <v>2</v>
      </c>
      <c r="M1836">
        <v>19.32</v>
      </c>
      <c r="N1836">
        <v>9.66</v>
      </c>
      <c r="O1836">
        <v>3.73</v>
      </c>
      <c r="P1836" t="s">
        <v>87</v>
      </c>
      <c r="Q1836" t="s">
        <v>69</v>
      </c>
      <c r="R1836" t="s">
        <v>48</v>
      </c>
      <c r="S1836">
        <v>37</v>
      </c>
      <c r="T1836" t="s">
        <v>34</v>
      </c>
      <c r="U1836" t="s">
        <v>55</v>
      </c>
      <c r="V1836" t="s">
        <v>44</v>
      </c>
      <c r="W1836" t="s">
        <v>72</v>
      </c>
      <c r="X1836">
        <v>0</v>
      </c>
      <c r="Y1836">
        <v>0</v>
      </c>
      <c r="Z1836">
        <v>0</v>
      </c>
      <c r="AA1836">
        <v>0</v>
      </c>
      <c r="AB1836">
        <v>1</v>
      </c>
      <c r="AC1836" s="3">
        <v>45024</v>
      </c>
      <c r="AD1836" s="2" t="str">
        <f t="shared" si="57"/>
        <v>Contacted</v>
      </c>
      <c r="AE1836">
        <v>0</v>
      </c>
      <c r="AF1836" t="s">
        <v>52</v>
      </c>
      <c r="AG1836" t="b">
        <v>0</v>
      </c>
      <c r="AH1836" t="b">
        <v>0</v>
      </c>
      <c r="AI1836" t="str">
        <f ca="1">IF(OR(Table1[[#This Row],[is_active]]="FALSE",Table1[[#This Row],[Days_Since_Last_Purchase]]&gt;90),"Churned","Active")</f>
        <v>Churned</v>
      </c>
    </row>
    <row r="1837" spans="1:35" x14ac:dyDescent="0.25">
      <c r="A1837" t="s">
        <v>1895</v>
      </c>
      <c r="B1837" s="1">
        <v>44354</v>
      </c>
      <c r="C1837" t="str">
        <f>TEXT(Table1[[#This Row],[signup_date]],"yyyy")</f>
        <v>2021</v>
      </c>
      <c r="D1837" t="str">
        <f>TEXT(Table1[[#This Row],[signup_date]],"mmm")</f>
        <v>Jun</v>
      </c>
      <c r="E1837" s="3">
        <v>45836</v>
      </c>
      <c r="F1837" s="3">
        <v>45945</v>
      </c>
      <c r="G1837" s="3" t="str">
        <f>TEXT(Table1[[#This Row],[last_purchase_date]],"yyyy")</f>
        <v>2025</v>
      </c>
      <c r="H1837" s="2">
        <f ca="1">IFERROR(TODAY()-Table1[[#This Row],[signup_date]]," - ")</f>
        <v>1626</v>
      </c>
      <c r="I1837" s="2">
        <f ca="1">IFERROR(TODAY()-Table1[[#This Row],[last_purchase_date]]," - ")</f>
        <v>35</v>
      </c>
      <c r="J1837" s="2">
        <f ca="1">IFERROR(1/Table1[[#This Row],[Days_Since_Last_Purchase]],0)</f>
        <v>2.8571428571428571E-2</v>
      </c>
      <c r="K1837" s="3" t="str">
        <f t="shared" si="56"/>
        <v>Has Purchased</v>
      </c>
      <c r="L1837">
        <v>4</v>
      </c>
      <c r="M1837">
        <v>363.99</v>
      </c>
      <c r="N1837">
        <v>91</v>
      </c>
      <c r="O1837">
        <v>27.12</v>
      </c>
      <c r="P1837" t="s">
        <v>65</v>
      </c>
      <c r="Q1837" t="s">
        <v>54</v>
      </c>
      <c r="R1837" t="s">
        <v>33</v>
      </c>
      <c r="S1837">
        <v>33</v>
      </c>
      <c r="T1837" t="s">
        <v>34</v>
      </c>
      <c r="U1837" t="s">
        <v>82</v>
      </c>
      <c r="V1837" t="s">
        <v>63</v>
      </c>
      <c r="W1837" t="s">
        <v>100</v>
      </c>
      <c r="X1837">
        <v>0</v>
      </c>
      <c r="Y1837">
        <v>0</v>
      </c>
      <c r="Z1837">
        <v>0</v>
      </c>
      <c r="AA1837">
        <v>0</v>
      </c>
      <c r="AB1837">
        <v>0</v>
      </c>
      <c r="AC1837" s="3">
        <v>44774</v>
      </c>
      <c r="AD1837" s="2" t="str">
        <f t="shared" si="57"/>
        <v>Contacted</v>
      </c>
      <c r="AE1837">
        <v>0</v>
      </c>
      <c r="AF1837" t="s">
        <v>52</v>
      </c>
      <c r="AG1837" t="b">
        <v>1</v>
      </c>
      <c r="AH1837" t="b">
        <v>1</v>
      </c>
      <c r="AI1837" t="str">
        <f ca="1">IF(OR(Table1[[#This Row],[is_active]]="FALSE",Table1[[#This Row],[Days_Since_Last_Purchase]]&gt;90),"Churned","Active")</f>
        <v>Active</v>
      </c>
    </row>
    <row r="1838" spans="1:35" x14ac:dyDescent="0.25">
      <c r="A1838" t="s">
        <v>1896</v>
      </c>
      <c r="B1838" s="1">
        <v>43834</v>
      </c>
      <c r="C1838" t="str">
        <f>TEXT(Table1[[#This Row],[signup_date]],"yyyy")</f>
        <v>2020</v>
      </c>
      <c r="D1838" t="str">
        <f>TEXT(Table1[[#This Row],[signup_date]],"mmm")</f>
        <v>Jan</v>
      </c>
      <c r="E1838" s="3">
        <v>45660</v>
      </c>
      <c r="F1838" s="3">
        <v>45776</v>
      </c>
      <c r="G1838" s="3" t="str">
        <f>TEXT(Table1[[#This Row],[last_purchase_date]],"yyyy")</f>
        <v>2025</v>
      </c>
      <c r="H1838" s="2">
        <f ca="1">IFERROR(TODAY()-Table1[[#This Row],[signup_date]]," - ")</f>
        <v>2146</v>
      </c>
      <c r="I1838" s="2">
        <f ca="1">IFERROR(TODAY()-Table1[[#This Row],[last_purchase_date]]," - ")</f>
        <v>204</v>
      </c>
      <c r="J1838" s="2">
        <f ca="1">IFERROR(1/Table1[[#This Row],[Days_Since_Last_Purchase]],0)</f>
        <v>4.9019607843137254E-3</v>
      </c>
      <c r="K1838" s="3" t="str">
        <f t="shared" si="56"/>
        <v>Has Purchased</v>
      </c>
      <c r="L1838">
        <v>3</v>
      </c>
      <c r="M1838">
        <v>44.1</v>
      </c>
      <c r="N1838">
        <v>14.7</v>
      </c>
      <c r="O1838">
        <v>25.41</v>
      </c>
      <c r="P1838" t="s">
        <v>40</v>
      </c>
      <c r="Q1838" t="s">
        <v>62</v>
      </c>
      <c r="R1838" t="s">
        <v>33</v>
      </c>
      <c r="S1838">
        <v>29</v>
      </c>
      <c r="T1838" t="s">
        <v>70</v>
      </c>
      <c r="U1838" t="s">
        <v>55</v>
      </c>
      <c r="V1838" t="s">
        <v>35</v>
      </c>
      <c r="W1838" t="s">
        <v>45</v>
      </c>
      <c r="X1838">
        <v>0</v>
      </c>
      <c r="Y1838">
        <v>0</v>
      </c>
      <c r="Z1838">
        <v>1</v>
      </c>
      <c r="AA1838">
        <v>0</v>
      </c>
      <c r="AB1838">
        <v>1</v>
      </c>
      <c r="AC1838" s="3">
        <v>45737</v>
      </c>
      <c r="AD1838" s="2" t="str">
        <f t="shared" si="57"/>
        <v>Contacted</v>
      </c>
      <c r="AE1838">
        <v>0</v>
      </c>
      <c r="AF1838" t="s">
        <v>38</v>
      </c>
      <c r="AG1838" t="b">
        <v>1</v>
      </c>
      <c r="AH1838" t="b">
        <v>1</v>
      </c>
      <c r="AI1838" t="str">
        <f ca="1">IF(OR(Table1[[#This Row],[is_active]]="FALSE",Table1[[#This Row],[Days_Since_Last_Purchase]]&gt;90),"Churned","Active")</f>
        <v>Churned</v>
      </c>
    </row>
    <row r="1839" spans="1:35" x14ac:dyDescent="0.25">
      <c r="A1839" t="s">
        <v>1897</v>
      </c>
      <c r="B1839" s="1">
        <v>44442</v>
      </c>
      <c r="C1839" t="str">
        <f>TEXT(Table1[[#This Row],[signup_date]],"yyyy")</f>
        <v>2021</v>
      </c>
      <c r="D1839" t="str">
        <f>TEXT(Table1[[#This Row],[signup_date]],"mmm")</f>
        <v>Sep</v>
      </c>
      <c r="E1839" s="3">
        <v>45718</v>
      </c>
      <c r="F1839" s="3">
        <v>45868</v>
      </c>
      <c r="G1839" s="3" t="str">
        <f>TEXT(Table1[[#This Row],[last_purchase_date]],"yyyy")</f>
        <v>2025</v>
      </c>
      <c r="H1839" s="2">
        <f ca="1">IFERROR(TODAY()-Table1[[#This Row],[signup_date]]," - ")</f>
        <v>1538</v>
      </c>
      <c r="I1839" s="2">
        <f ca="1">IFERROR(TODAY()-Table1[[#This Row],[last_purchase_date]]," - ")</f>
        <v>112</v>
      </c>
      <c r="J1839" s="2">
        <f ca="1">IFERROR(1/Table1[[#This Row],[Days_Since_Last_Purchase]],0)</f>
        <v>8.9285714285714281E-3</v>
      </c>
      <c r="K1839" s="3" t="str">
        <f t="shared" si="56"/>
        <v>Has Purchased</v>
      </c>
      <c r="L1839">
        <v>1</v>
      </c>
      <c r="M1839">
        <v>50.06</v>
      </c>
      <c r="N1839">
        <v>50.06</v>
      </c>
      <c r="O1839">
        <v>76.010000000000005</v>
      </c>
      <c r="P1839" t="s">
        <v>87</v>
      </c>
      <c r="Q1839" t="s">
        <v>76</v>
      </c>
      <c r="R1839" t="s">
        <v>48</v>
      </c>
      <c r="S1839">
        <v>34</v>
      </c>
      <c r="T1839" t="s">
        <v>34</v>
      </c>
      <c r="U1839" t="s">
        <v>66</v>
      </c>
      <c r="V1839" t="s">
        <v>44</v>
      </c>
      <c r="W1839" t="s">
        <v>45</v>
      </c>
      <c r="X1839">
        <v>0</v>
      </c>
      <c r="Y1839">
        <v>0</v>
      </c>
      <c r="Z1839">
        <v>0</v>
      </c>
      <c r="AA1839">
        <v>0</v>
      </c>
      <c r="AB1839">
        <v>1</v>
      </c>
      <c r="AC1839" s="3">
        <v>45146</v>
      </c>
      <c r="AD1839" s="2" t="str">
        <f t="shared" si="57"/>
        <v>Contacted</v>
      </c>
      <c r="AE1839">
        <v>4</v>
      </c>
      <c r="AF1839" t="s">
        <v>38</v>
      </c>
      <c r="AG1839" t="b">
        <v>0</v>
      </c>
      <c r="AH1839" t="b">
        <v>0</v>
      </c>
      <c r="AI1839" t="str">
        <f ca="1">IF(OR(Table1[[#This Row],[is_active]]="FALSE",Table1[[#This Row],[Days_Since_Last_Purchase]]&gt;90),"Churned","Active")</f>
        <v>Churned</v>
      </c>
    </row>
    <row r="1840" spans="1:35" x14ac:dyDescent="0.25">
      <c r="A1840" t="s">
        <v>1898</v>
      </c>
      <c r="B1840" s="1">
        <v>45160</v>
      </c>
      <c r="C1840" t="str">
        <f>TEXT(Table1[[#This Row],[signup_date]],"yyyy")</f>
        <v>2023</v>
      </c>
      <c r="D1840" t="str">
        <f>TEXT(Table1[[#This Row],[signup_date]],"mmm")</f>
        <v>Aug</v>
      </c>
      <c r="E1840" s="3">
        <v>45534</v>
      </c>
      <c r="F1840" s="3">
        <v>45720</v>
      </c>
      <c r="G1840" s="3" t="str">
        <f>TEXT(Table1[[#This Row],[last_purchase_date]],"yyyy")</f>
        <v>2025</v>
      </c>
      <c r="H1840" s="2">
        <f ca="1">IFERROR(TODAY()-Table1[[#This Row],[signup_date]]," - ")</f>
        <v>820</v>
      </c>
      <c r="I1840" s="2">
        <f ca="1">IFERROR(TODAY()-Table1[[#This Row],[last_purchase_date]]," - ")</f>
        <v>260</v>
      </c>
      <c r="J1840" s="2">
        <f ca="1">IFERROR(1/Table1[[#This Row],[Days_Since_Last_Purchase]],0)</f>
        <v>3.8461538461538464E-3</v>
      </c>
      <c r="K1840" s="3" t="str">
        <f t="shared" si="56"/>
        <v>Has Purchased</v>
      </c>
      <c r="L1840">
        <v>3</v>
      </c>
      <c r="M1840">
        <v>114.94</v>
      </c>
      <c r="N1840">
        <v>38.31</v>
      </c>
      <c r="O1840">
        <v>0.5</v>
      </c>
      <c r="P1840" t="s">
        <v>65</v>
      </c>
      <c r="Q1840" t="s">
        <v>80</v>
      </c>
      <c r="R1840" t="s">
        <v>48</v>
      </c>
      <c r="S1840">
        <v>49</v>
      </c>
      <c r="T1840" t="s">
        <v>34</v>
      </c>
      <c r="U1840" t="s">
        <v>43</v>
      </c>
      <c r="V1840" t="s">
        <v>67</v>
      </c>
      <c r="W1840" t="s">
        <v>72</v>
      </c>
      <c r="X1840">
        <v>0</v>
      </c>
      <c r="Y1840">
        <v>0</v>
      </c>
      <c r="Z1840">
        <v>0</v>
      </c>
      <c r="AA1840">
        <v>0</v>
      </c>
      <c r="AB1840">
        <v>0</v>
      </c>
      <c r="AC1840" s="2" t="s">
        <v>2542</v>
      </c>
      <c r="AD1840" s="2" t="str">
        <f t="shared" si="57"/>
        <v>Never Contacted</v>
      </c>
      <c r="AE1840">
        <v>0</v>
      </c>
      <c r="AF1840" t="s">
        <v>73</v>
      </c>
      <c r="AG1840" t="b">
        <v>1</v>
      </c>
      <c r="AH1840" t="b">
        <v>0</v>
      </c>
      <c r="AI1840" t="str">
        <f ca="1">IF(OR(Table1[[#This Row],[is_active]]="FALSE",Table1[[#This Row],[Days_Since_Last_Purchase]]&gt;90),"Churned","Active")</f>
        <v>Churned</v>
      </c>
    </row>
    <row r="1841" spans="1:35" x14ac:dyDescent="0.25">
      <c r="A1841" t="s">
        <v>1899</v>
      </c>
      <c r="B1841" s="1">
        <v>43841</v>
      </c>
      <c r="C1841" t="str">
        <f>TEXT(Table1[[#This Row],[signup_date]],"yyyy")</f>
        <v>2020</v>
      </c>
      <c r="D1841" t="str">
        <f>TEXT(Table1[[#This Row],[signup_date]],"mmm")</f>
        <v>Jan</v>
      </c>
      <c r="E1841" s="3">
        <v>44927</v>
      </c>
      <c r="F1841" s="3">
        <v>45385</v>
      </c>
      <c r="G1841" s="3" t="str">
        <f>TEXT(Table1[[#This Row],[last_purchase_date]],"yyyy")</f>
        <v>2024</v>
      </c>
      <c r="H1841" s="2">
        <f ca="1">IFERROR(TODAY()-Table1[[#This Row],[signup_date]]," - ")</f>
        <v>2139</v>
      </c>
      <c r="I1841" s="2">
        <f ca="1">IFERROR(TODAY()-Table1[[#This Row],[last_purchase_date]]," - ")</f>
        <v>595</v>
      </c>
      <c r="J1841" s="2">
        <f ca="1">IFERROR(1/Table1[[#This Row],[Days_Since_Last_Purchase]],0)</f>
        <v>1.6806722689075631E-3</v>
      </c>
      <c r="K1841" s="3" t="str">
        <f t="shared" si="56"/>
        <v>Has Purchased</v>
      </c>
      <c r="L1841">
        <v>1</v>
      </c>
      <c r="M1841">
        <v>37.54</v>
      </c>
      <c r="N1841">
        <v>37.54</v>
      </c>
      <c r="O1841">
        <v>39.93</v>
      </c>
      <c r="P1841" t="s">
        <v>40</v>
      </c>
      <c r="Q1841" t="s">
        <v>32</v>
      </c>
      <c r="R1841" t="s">
        <v>48</v>
      </c>
      <c r="S1841">
        <v>29</v>
      </c>
      <c r="T1841" t="s">
        <v>70</v>
      </c>
      <c r="U1841" t="s">
        <v>50</v>
      </c>
      <c r="V1841" t="s">
        <v>35</v>
      </c>
      <c r="W1841" t="s">
        <v>51</v>
      </c>
      <c r="X1841">
        <v>0</v>
      </c>
      <c r="Y1841">
        <v>0</v>
      </c>
      <c r="Z1841">
        <v>0</v>
      </c>
      <c r="AA1841">
        <v>0</v>
      </c>
      <c r="AB1841">
        <v>0</v>
      </c>
      <c r="AC1841" s="3">
        <v>44050</v>
      </c>
      <c r="AD1841" s="2" t="str">
        <f t="shared" si="57"/>
        <v>Contacted</v>
      </c>
      <c r="AE1841">
        <v>0</v>
      </c>
      <c r="AF1841" t="s">
        <v>73</v>
      </c>
      <c r="AG1841" t="b">
        <v>0</v>
      </c>
      <c r="AH1841" t="b">
        <v>1</v>
      </c>
      <c r="AI1841" t="str">
        <f ca="1">IF(OR(Table1[[#This Row],[is_active]]="FALSE",Table1[[#This Row],[Days_Since_Last_Purchase]]&gt;90),"Churned","Active")</f>
        <v>Churned</v>
      </c>
    </row>
    <row r="1842" spans="1:35" x14ac:dyDescent="0.25">
      <c r="A1842" t="s">
        <v>1900</v>
      </c>
      <c r="B1842" s="1">
        <v>44864</v>
      </c>
      <c r="C1842" t="str">
        <f>TEXT(Table1[[#This Row],[signup_date]],"yyyy")</f>
        <v>2022</v>
      </c>
      <c r="D1842" t="str">
        <f>TEXT(Table1[[#This Row],[signup_date]],"mmm")</f>
        <v>Oct</v>
      </c>
      <c r="E1842" s="3">
        <v>45219</v>
      </c>
      <c r="F1842" s="3">
        <v>45875</v>
      </c>
      <c r="G1842" s="3" t="str">
        <f>TEXT(Table1[[#This Row],[last_purchase_date]],"yyyy")</f>
        <v>2025</v>
      </c>
      <c r="H1842" s="2">
        <f ca="1">IFERROR(TODAY()-Table1[[#This Row],[signup_date]]," - ")</f>
        <v>1116</v>
      </c>
      <c r="I1842" s="2">
        <f ca="1">IFERROR(TODAY()-Table1[[#This Row],[last_purchase_date]]," - ")</f>
        <v>105</v>
      </c>
      <c r="J1842" s="2">
        <f ca="1">IFERROR(1/Table1[[#This Row],[Days_Since_Last_Purchase]],0)</f>
        <v>9.5238095238095247E-3</v>
      </c>
      <c r="K1842" s="3" t="str">
        <f t="shared" si="56"/>
        <v>Has Purchased</v>
      </c>
      <c r="L1842">
        <v>2</v>
      </c>
      <c r="M1842">
        <v>212.3</v>
      </c>
      <c r="N1842">
        <v>106.15</v>
      </c>
      <c r="O1842">
        <v>0</v>
      </c>
      <c r="P1842" t="s">
        <v>59</v>
      </c>
      <c r="Q1842" t="s">
        <v>88</v>
      </c>
      <c r="R1842" t="s">
        <v>33</v>
      </c>
      <c r="S1842">
        <v>36</v>
      </c>
      <c r="T1842" t="s">
        <v>34</v>
      </c>
      <c r="U1842" t="s">
        <v>55</v>
      </c>
      <c r="V1842" t="s">
        <v>67</v>
      </c>
      <c r="W1842" t="s">
        <v>51</v>
      </c>
      <c r="X1842">
        <v>0</v>
      </c>
      <c r="Y1842">
        <v>0</v>
      </c>
      <c r="Z1842">
        <v>0</v>
      </c>
      <c r="AA1842">
        <v>0</v>
      </c>
      <c r="AB1842">
        <v>0</v>
      </c>
      <c r="AC1842" s="3">
        <v>45752</v>
      </c>
      <c r="AD1842" s="2" t="str">
        <f t="shared" si="57"/>
        <v>Contacted</v>
      </c>
      <c r="AE1842">
        <v>8</v>
      </c>
      <c r="AF1842" t="s">
        <v>73</v>
      </c>
      <c r="AG1842" t="b">
        <v>1</v>
      </c>
      <c r="AH1842" t="b">
        <v>0</v>
      </c>
      <c r="AI1842" t="str">
        <f ca="1">IF(OR(Table1[[#This Row],[is_active]]="FALSE",Table1[[#This Row],[Days_Since_Last_Purchase]]&gt;90),"Churned","Active")</f>
        <v>Churned</v>
      </c>
    </row>
    <row r="1843" spans="1:35" x14ac:dyDescent="0.25">
      <c r="A1843" t="s">
        <v>1901</v>
      </c>
      <c r="B1843" s="1">
        <v>45261</v>
      </c>
      <c r="C1843" t="str">
        <f>TEXT(Table1[[#This Row],[signup_date]],"yyyy")</f>
        <v>2023</v>
      </c>
      <c r="D1843" t="str">
        <f>TEXT(Table1[[#This Row],[signup_date]],"mmm")</f>
        <v>Dec</v>
      </c>
      <c r="E1843" s="3">
        <v>45907</v>
      </c>
      <c r="F1843" s="3">
        <v>45929</v>
      </c>
      <c r="G1843" s="3" t="str">
        <f>TEXT(Table1[[#This Row],[last_purchase_date]],"yyyy")</f>
        <v>2025</v>
      </c>
      <c r="H1843" s="2">
        <f ca="1">IFERROR(TODAY()-Table1[[#This Row],[signup_date]]," - ")</f>
        <v>719</v>
      </c>
      <c r="I1843" s="2">
        <f ca="1">IFERROR(TODAY()-Table1[[#This Row],[last_purchase_date]]," - ")</f>
        <v>51</v>
      </c>
      <c r="J1843" s="2">
        <f ca="1">IFERROR(1/Table1[[#This Row],[Days_Since_Last_Purchase]],0)</f>
        <v>1.9607843137254902E-2</v>
      </c>
      <c r="K1843" s="3" t="str">
        <f t="shared" si="56"/>
        <v>Has Purchased</v>
      </c>
      <c r="L1843">
        <v>3</v>
      </c>
      <c r="M1843">
        <v>2.89</v>
      </c>
      <c r="N1843">
        <v>0.96</v>
      </c>
      <c r="O1843">
        <v>1.93</v>
      </c>
      <c r="P1843" t="s">
        <v>59</v>
      </c>
      <c r="Q1843" t="s">
        <v>95</v>
      </c>
      <c r="R1843" t="s">
        <v>48</v>
      </c>
      <c r="S1843">
        <v>21</v>
      </c>
      <c r="T1843" t="s">
        <v>70</v>
      </c>
      <c r="U1843" t="s">
        <v>66</v>
      </c>
      <c r="V1843" t="s">
        <v>67</v>
      </c>
      <c r="W1843" t="s">
        <v>72</v>
      </c>
      <c r="X1843">
        <v>0</v>
      </c>
      <c r="Y1843">
        <v>0</v>
      </c>
      <c r="Z1843">
        <v>0</v>
      </c>
      <c r="AA1843">
        <v>1</v>
      </c>
      <c r="AB1843">
        <v>0</v>
      </c>
      <c r="AC1843" s="3">
        <v>45936</v>
      </c>
      <c r="AD1843" s="2" t="str">
        <f t="shared" si="57"/>
        <v>Contacted</v>
      </c>
      <c r="AE1843">
        <v>0</v>
      </c>
      <c r="AF1843" t="s">
        <v>52</v>
      </c>
      <c r="AG1843" t="b">
        <v>1</v>
      </c>
      <c r="AH1843" t="b">
        <v>1</v>
      </c>
      <c r="AI1843" t="str">
        <f ca="1">IF(OR(Table1[[#This Row],[is_active]]="FALSE",Table1[[#This Row],[Days_Since_Last_Purchase]]&gt;90),"Churned","Active")</f>
        <v>Active</v>
      </c>
    </row>
    <row r="1844" spans="1:35" x14ac:dyDescent="0.25">
      <c r="A1844" t="s">
        <v>1902</v>
      </c>
      <c r="B1844" s="1">
        <v>45430</v>
      </c>
      <c r="C1844" t="str">
        <f>TEXT(Table1[[#This Row],[signup_date]],"yyyy")</f>
        <v>2024</v>
      </c>
      <c r="D1844" t="str">
        <f>TEXT(Table1[[#This Row],[signup_date]],"mmm")</f>
        <v>May</v>
      </c>
      <c r="E1844" s="3">
        <v>45736</v>
      </c>
      <c r="F1844" s="3">
        <v>45911</v>
      </c>
      <c r="G1844" s="3" t="str">
        <f>TEXT(Table1[[#This Row],[last_purchase_date]],"yyyy")</f>
        <v>2025</v>
      </c>
      <c r="H1844" s="2">
        <f ca="1">IFERROR(TODAY()-Table1[[#This Row],[signup_date]]," - ")</f>
        <v>550</v>
      </c>
      <c r="I1844" s="2">
        <f ca="1">IFERROR(TODAY()-Table1[[#This Row],[last_purchase_date]]," - ")</f>
        <v>69</v>
      </c>
      <c r="J1844" s="2">
        <f ca="1">IFERROR(1/Table1[[#This Row],[Days_Since_Last_Purchase]],0)</f>
        <v>1.4492753623188406E-2</v>
      </c>
      <c r="K1844" s="3" t="str">
        <f t="shared" si="56"/>
        <v>Has Purchased</v>
      </c>
      <c r="L1844">
        <v>3</v>
      </c>
      <c r="M1844">
        <v>276.61</v>
      </c>
      <c r="N1844">
        <v>92.2</v>
      </c>
      <c r="O1844">
        <v>126.48</v>
      </c>
      <c r="P1844" t="s">
        <v>31</v>
      </c>
      <c r="Q1844" t="s">
        <v>41</v>
      </c>
      <c r="R1844" t="s">
        <v>48</v>
      </c>
      <c r="S1844">
        <v>31</v>
      </c>
      <c r="T1844" t="s">
        <v>34</v>
      </c>
      <c r="U1844" t="s">
        <v>55</v>
      </c>
      <c r="V1844" t="s">
        <v>63</v>
      </c>
      <c r="W1844" t="s">
        <v>100</v>
      </c>
      <c r="X1844">
        <v>0</v>
      </c>
      <c r="Y1844">
        <v>0</v>
      </c>
      <c r="Z1844">
        <v>0</v>
      </c>
      <c r="AA1844">
        <v>2</v>
      </c>
      <c r="AB1844">
        <v>1</v>
      </c>
      <c r="AC1844" s="2" t="s">
        <v>2542</v>
      </c>
      <c r="AD1844" s="2" t="str">
        <f t="shared" si="57"/>
        <v>Never Contacted</v>
      </c>
      <c r="AE1844">
        <v>0</v>
      </c>
      <c r="AF1844" t="s">
        <v>38</v>
      </c>
      <c r="AG1844" t="b">
        <v>1</v>
      </c>
      <c r="AH1844" t="b">
        <v>1</v>
      </c>
      <c r="AI1844" t="str">
        <f ca="1">IF(OR(Table1[[#This Row],[is_active]]="FALSE",Table1[[#This Row],[Days_Since_Last_Purchase]]&gt;90),"Churned","Active")</f>
        <v>Active</v>
      </c>
    </row>
    <row r="1845" spans="1:35" x14ac:dyDescent="0.25">
      <c r="A1845" t="s">
        <v>1903</v>
      </c>
      <c r="B1845" s="1">
        <v>44068</v>
      </c>
      <c r="C1845" t="str">
        <f>TEXT(Table1[[#This Row],[signup_date]],"yyyy")</f>
        <v>2020</v>
      </c>
      <c r="D1845" t="str">
        <f>TEXT(Table1[[#This Row],[signup_date]],"mmm")</f>
        <v>Aug</v>
      </c>
      <c r="E1845" s="3">
        <v>44669</v>
      </c>
      <c r="F1845" s="3">
        <v>45304</v>
      </c>
      <c r="G1845" s="3" t="str">
        <f>TEXT(Table1[[#This Row],[last_purchase_date]],"yyyy")</f>
        <v>2024</v>
      </c>
      <c r="H1845" s="2">
        <f ca="1">IFERROR(TODAY()-Table1[[#This Row],[signup_date]]," - ")</f>
        <v>1912</v>
      </c>
      <c r="I1845" s="2">
        <f ca="1">IFERROR(TODAY()-Table1[[#This Row],[last_purchase_date]]," - ")</f>
        <v>676</v>
      </c>
      <c r="J1845" s="2">
        <f ca="1">IFERROR(1/Table1[[#This Row],[Days_Since_Last_Purchase]],0)</f>
        <v>1.4792899408284023E-3</v>
      </c>
      <c r="K1845" s="3" t="str">
        <f t="shared" si="56"/>
        <v>Has Purchased</v>
      </c>
      <c r="L1845">
        <v>3</v>
      </c>
      <c r="M1845">
        <v>119.3</v>
      </c>
      <c r="N1845">
        <v>39.770000000000003</v>
      </c>
      <c r="O1845">
        <v>30.63</v>
      </c>
      <c r="P1845" t="s">
        <v>87</v>
      </c>
      <c r="Q1845" t="s">
        <v>54</v>
      </c>
      <c r="R1845" t="s">
        <v>48</v>
      </c>
      <c r="S1845">
        <v>38</v>
      </c>
      <c r="T1845" t="s">
        <v>34</v>
      </c>
      <c r="U1845" t="s">
        <v>82</v>
      </c>
      <c r="V1845" t="s">
        <v>67</v>
      </c>
      <c r="W1845" t="s">
        <v>57</v>
      </c>
      <c r="X1845">
        <v>0</v>
      </c>
      <c r="Y1845">
        <v>0</v>
      </c>
      <c r="Z1845">
        <v>0</v>
      </c>
      <c r="AA1845">
        <v>0</v>
      </c>
      <c r="AB1845">
        <v>0</v>
      </c>
      <c r="AC1845" s="3">
        <v>45162</v>
      </c>
      <c r="AD1845" s="2" t="str">
        <f t="shared" si="57"/>
        <v>Contacted</v>
      </c>
      <c r="AE1845">
        <v>0</v>
      </c>
      <c r="AF1845" t="s">
        <v>73</v>
      </c>
      <c r="AG1845" t="b">
        <v>1</v>
      </c>
      <c r="AH1845" t="b">
        <v>0</v>
      </c>
      <c r="AI1845" t="str">
        <f ca="1">IF(OR(Table1[[#This Row],[is_active]]="FALSE",Table1[[#This Row],[Days_Since_Last_Purchase]]&gt;90),"Churned","Active")</f>
        <v>Churned</v>
      </c>
    </row>
    <row r="1846" spans="1:35" x14ac:dyDescent="0.25">
      <c r="A1846" t="s">
        <v>1904</v>
      </c>
      <c r="B1846" s="1">
        <v>45453</v>
      </c>
      <c r="C1846" t="str">
        <f>TEXT(Table1[[#This Row],[signup_date]],"yyyy")</f>
        <v>2024</v>
      </c>
      <c r="D1846" t="str">
        <f>TEXT(Table1[[#This Row],[signup_date]],"mmm")</f>
        <v>Jun</v>
      </c>
      <c r="E1846" s="3">
        <v>45728</v>
      </c>
      <c r="F1846" s="3">
        <v>45801</v>
      </c>
      <c r="G1846" s="3" t="str">
        <f>TEXT(Table1[[#This Row],[last_purchase_date]],"yyyy")</f>
        <v>2025</v>
      </c>
      <c r="H1846" s="2">
        <f ca="1">IFERROR(TODAY()-Table1[[#This Row],[signup_date]]," - ")</f>
        <v>527</v>
      </c>
      <c r="I1846" s="2">
        <f ca="1">IFERROR(TODAY()-Table1[[#This Row],[last_purchase_date]]," - ")</f>
        <v>179</v>
      </c>
      <c r="J1846" s="2">
        <f ca="1">IFERROR(1/Table1[[#This Row],[Days_Since_Last_Purchase]],0)</f>
        <v>5.5865921787709499E-3</v>
      </c>
      <c r="K1846" s="3" t="str">
        <f t="shared" si="56"/>
        <v>Has Purchased</v>
      </c>
      <c r="L1846">
        <v>4</v>
      </c>
      <c r="M1846">
        <v>48.36</v>
      </c>
      <c r="N1846">
        <v>12.09</v>
      </c>
      <c r="O1846">
        <v>10.84</v>
      </c>
      <c r="P1846" t="s">
        <v>59</v>
      </c>
      <c r="Q1846" t="s">
        <v>104</v>
      </c>
      <c r="R1846" t="s">
        <v>48</v>
      </c>
      <c r="S1846">
        <v>41</v>
      </c>
      <c r="T1846" t="s">
        <v>34</v>
      </c>
      <c r="U1846" t="s">
        <v>66</v>
      </c>
      <c r="V1846" t="s">
        <v>44</v>
      </c>
      <c r="W1846" t="s">
        <v>45</v>
      </c>
      <c r="X1846">
        <v>1</v>
      </c>
      <c r="Y1846">
        <v>0</v>
      </c>
      <c r="Z1846">
        <v>1</v>
      </c>
      <c r="AA1846">
        <v>1</v>
      </c>
      <c r="AB1846">
        <v>0</v>
      </c>
      <c r="AC1846" s="3">
        <v>45840</v>
      </c>
      <c r="AD1846" s="2" t="str">
        <f t="shared" si="57"/>
        <v>Contacted</v>
      </c>
      <c r="AE1846">
        <v>0</v>
      </c>
      <c r="AF1846" t="s">
        <v>38</v>
      </c>
      <c r="AG1846" t="b">
        <v>1</v>
      </c>
      <c r="AH1846" t="b">
        <v>0</v>
      </c>
      <c r="AI1846" t="str">
        <f ca="1">IF(OR(Table1[[#This Row],[is_active]]="FALSE",Table1[[#This Row],[Days_Since_Last_Purchase]]&gt;90),"Churned","Active")</f>
        <v>Churned</v>
      </c>
    </row>
    <row r="1847" spans="1:35" x14ac:dyDescent="0.25">
      <c r="A1847" t="s">
        <v>1905</v>
      </c>
      <c r="B1847" s="1">
        <v>44766</v>
      </c>
      <c r="C1847" t="str">
        <f>TEXT(Table1[[#This Row],[signup_date]],"yyyy")</f>
        <v>2022</v>
      </c>
      <c r="D1847" t="str">
        <f>TEXT(Table1[[#This Row],[signup_date]],"mmm")</f>
        <v>Jul</v>
      </c>
      <c r="E1847" s="3">
        <v>45286</v>
      </c>
      <c r="F1847" s="3">
        <v>45836</v>
      </c>
      <c r="G1847" s="3" t="str">
        <f>TEXT(Table1[[#This Row],[last_purchase_date]],"yyyy")</f>
        <v>2025</v>
      </c>
      <c r="H1847" s="2">
        <f ca="1">IFERROR(TODAY()-Table1[[#This Row],[signup_date]]," - ")</f>
        <v>1214</v>
      </c>
      <c r="I1847" s="2">
        <f ca="1">IFERROR(TODAY()-Table1[[#This Row],[last_purchase_date]]," - ")</f>
        <v>144</v>
      </c>
      <c r="J1847" s="2">
        <f ca="1">IFERROR(1/Table1[[#This Row],[Days_Since_Last_Purchase]],0)</f>
        <v>6.9444444444444441E-3</v>
      </c>
      <c r="K1847" s="3" t="str">
        <f t="shared" si="56"/>
        <v>Has Purchased</v>
      </c>
      <c r="L1847">
        <v>3</v>
      </c>
      <c r="M1847">
        <v>82.33</v>
      </c>
      <c r="N1847">
        <v>27.44</v>
      </c>
      <c r="O1847">
        <v>0.5</v>
      </c>
      <c r="P1847" t="s">
        <v>40</v>
      </c>
      <c r="Q1847" t="s">
        <v>32</v>
      </c>
      <c r="R1847" t="s">
        <v>48</v>
      </c>
      <c r="S1847">
        <v>37</v>
      </c>
      <c r="T1847" t="s">
        <v>34</v>
      </c>
      <c r="U1847" t="s">
        <v>90</v>
      </c>
      <c r="V1847" t="s">
        <v>35</v>
      </c>
      <c r="W1847" t="s">
        <v>51</v>
      </c>
      <c r="X1847">
        <v>0</v>
      </c>
      <c r="Y1847">
        <v>0</v>
      </c>
      <c r="Z1847">
        <v>0</v>
      </c>
      <c r="AA1847">
        <v>1</v>
      </c>
      <c r="AB1847">
        <v>1</v>
      </c>
      <c r="AC1847" s="3">
        <v>45562</v>
      </c>
      <c r="AD1847" s="2" t="str">
        <f t="shared" si="57"/>
        <v>Contacted</v>
      </c>
      <c r="AE1847">
        <v>0</v>
      </c>
      <c r="AF1847" t="s">
        <v>38</v>
      </c>
      <c r="AG1847" t="b">
        <v>1</v>
      </c>
      <c r="AH1847" t="b">
        <v>0</v>
      </c>
      <c r="AI1847" t="str">
        <f ca="1">IF(OR(Table1[[#This Row],[is_active]]="FALSE",Table1[[#This Row],[Days_Since_Last_Purchase]]&gt;90),"Churned","Active")</f>
        <v>Churned</v>
      </c>
    </row>
    <row r="1848" spans="1:35" x14ac:dyDescent="0.25">
      <c r="A1848" t="s">
        <v>1906</v>
      </c>
      <c r="B1848" s="1">
        <v>45362</v>
      </c>
      <c r="C1848" t="str">
        <f>TEXT(Table1[[#This Row],[signup_date]],"yyyy")</f>
        <v>2024</v>
      </c>
      <c r="D1848" t="str">
        <f>TEXT(Table1[[#This Row],[signup_date]],"mmm")</f>
        <v>Mar</v>
      </c>
      <c r="E1848" s="3">
        <v>45560</v>
      </c>
      <c r="F1848" s="3">
        <v>45735</v>
      </c>
      <c r="G1848" s="3" t="str">
        <f>TEXT(Table1[[#This Row],[last_purchase_date]],"yyyy")</f>
        <v>2025</v>
      </c>
      <c r="H1848" s="2">
        <f ca="1">IFERROR(TODAY()-Table1[[#This Row],[signup_date]]," - ")</f>
        <v>618</v>
      </c>
      <c r="I1848" s="2">
        <f ca="1">IFERROR(TODAY()-Table1[[#This Row],[last_purchase_date]]," - ")</f>
        <v>245</v>
      </c>
      <c r="J1848" s="2">
        <f ca="1">IFERROR(1/Table1[[#This Row],[Days_Since_Last_Purchase]],0)</f>
        <v>4.0816326530612249E-3</v>
      </c>
      <c r="K1848" s="3" t="str">
        <f t="shared" si="56"/>
        <v>Has Purchased</v>
      </c>
      <c r="L1848">
        <v>5</v>
      </c>
      <c r="M1848">
        <v>546.9</v>
      </c>
      <c r="N1848">
        <v>109.38</v>
      </c>
      <c r="O1848">
        <v>18.86</v>
      </c>
      <c r="P1848" t="s">
        <v>65</v>
      </c>
      <c r="Q1848" t="s">
        <v>76</v>
      </c>
      <c r="R1848" t="s">
        <v>48</v>
      </c>
      <c r="S1848">
        <v>49</v>
      </c>
      <c r="T1848" t="s">
        <v>34</v>
      </c>
      <c r="U1848" t="s">
        <v>66</v>
      </c>
      <c r="V1848" t="s">
        <v>35</v>
      </c>
      <c r="W1848" t="s">
        <v>72</v>
      </c>
      <c r="X1848">
        <v>0</v>
      </c>
      <c r="Y1848">
        <v>0</v>
      </c>
      <c r="Z1848">
        <v>0</v>
      </c>
      <c r="AA1848">
        <v>1</v>
      </c>
      <c r="AB1848">
        <v>2</v>
      </c>
      <c r="AC1848" s="3">
        <v>45489</v>
      </c>
      <c r="AD1848" s="2" t="str">
        <f t="shared" si="57"/>
        <v>Contacted</v>
      </c>
      <c r="AE1848">
        <v>0</v>
      </c>
      <c r="AF1848" t="s">
        <v>52</v>
      </c>
      <c r="AG1848" t="b">
        <v>0</v>
      </c>
      <c r="AH1848" t="b">
        <v>0</v>
      </c>
      <c r="AI1848" t="str">
        <f ca="1">IF(OR(Table1[[#This Row],[is_active]]="FALSE",Table1[[#This Row],[Days_Since_Last_Purchase]]&gt;90),"Churned","Active")</f>
        <v>Churned</v>
      </c>
    </row>
    <row r="1849" spans="1:35" x14ac:dyDescent="0.25">
      <c r="A1849" t="s">
        <v>1907</v>
      </c>
      <c r="B1849" s="1">
        <v>44114</v>
      </c>
      <c r="C1849" t="str">
        <f>TEXT(Table1[[#This Row],[signup_date]],"yyyy")</f>
        <v>2020</v>
      </c>
      <c r="D1849" t="str">
        <f>TEXT(Table1[[#This Row],[signup_date]],"mmm")</f>
        <v>Oct</v>
      </c>
      <c r="E1849" s="3">
        <v>44873</v>
      </c>
      <c r="F1849" s="3">
        <v>45932</v>
      </c>
      <c r="G1849" s="3" t="str">
        <f>TEXT(Table1[[#This Row],[last_purchase_date]],"yyyy")</f>
        <v>2025</v>
      </c>
      <c r="H1849" s="2">
        <f ca="1">IFERROR(TODAY()-Table1[[#This Row],[signup_date]]," - ")</f>
        <v>1866</v>
      </c>
      <c r="I1849" s="2">
        <f ca="1">IFERROR(TODAY()-Table1[[#This Row],[last_purchase_date]]," - ")</f>
        <v>48</v>
      </c>
      <c r="J1849" s="2">
        <f ca="1">IFERROR(1/Table1[[#This Row],[Days_Since_Last_Purchase]],0)</f>
        <v>2.0833333333333332E-2</v>
      </c>
      <c r="K1849" s="3" t="str">
        <f t="shared" si="56"/>
        <v>Has Purchased</v>
      </c>
      <c r="L1849">
        <v>4</v>
      </c>
      <c r="M1849">
        <v>62.29</v>
      </c>
      <c r="N1849">
        <v>15.57</v>
      </c>
      <c r="O1849">
        <v>0.5</v>
      </c>
      <c r="P1849" t="s">
        <v>47</v>
      </c>
      <c r="Q1849" t="s">
        <v>69</v>
      </c>
      <c r="R1849" t="s">
        <v>42</v>
      </c>
      <c r="S1849">
        <v>45</v>
      </c>
      <c r="T1849" t="s">
        <v>34</v>
      </c>
      <c r="U1849" t="s">
        <v>43</v>
      </c>
      <c r="V1849" t="s">
        <v>56</v>
      </c>
      <c r="W1849" t="s">
        <v>72</v>
      </c>
      <c r="X1849">
        <v>0</v>
      </c>
      <c r="Y1849">
        <v>0</v>
      </c>
      <c r="Z1849">
        <v>0</v>
      </c>
      <c r="AA1849">
        <v>0</v>
      </c>
      <c r="AB1849">
        <v>1</v>
      </c>
      <c r="AC1849" s="3">
        <v>45258</v>
      </c>
      <c r="AD1849" s="2" t="str">
        <f t="shared" si="57"/>
        <v>Contacted</v>
      </c>
      <c r="AE1849">
        <v>0</v>
      </c>
      <c r="AF1849" t="s">
        <v>38</v>
      </c>
      <c r="AG1849" t="b">
        <v>1</v>
      </c>
      <c r="AH1849" t="b">
        <v>1</v>
      </c>
      <c r="AI1849" t="str">
        <f ca="1">IF(OR(Table1[[#This Row],[is_active]]="FALSE",Table1[[#This Row],[Days_Since_Last_Purchase]]&gt;90),"Churned","Active")</f>
        <v>Active</v>
      </c>
    </row>
    <row r="1850" spans="1:35" x14ac:dyDescent="0.25">
      <c r="A1850" t="s">
        <v>1908</v>
      </c>
      <c r="B1850" s="1">
        <v>44302</v>
      </c>
      <c r="C1850" t="str">
        <f>TEXT(Table1[[#This Row],[signup_date]],"yyyy")</f>
        <v>2021</v>
      </c>
      <c r="D1850" t="str">
        <f>TEXT(Table1[[#This Row],[signup_date]],"mmm")</f>
        <v>Apr</v>
      </c>
      <c r="E1850" s="3">
        <v>44743</v>
      </c>
      <c r="F1850" s="3">
        <v>45263</v>
      </c>
      <c r="G1850" s="3" t="str">
        <f>TEXT(Table1[[#This Row],[last_purchase_date]],"yyyy")</f>
        <v>2023</v>
      </c>
      <c r="H1850" s="2">
        <f ca="1">IFERROR(TODAY()-Table1[[#This Row],[signup_date]]," - ")</f>
        <v>1678</v>
      </c>
      <c r="I1850" s="2">
        <f ca="1">IFERROR(TODAY()-Table1[[#This Row],[last_purchase_date]]," - ")</f>
        <v>717</v>
      </c>
      <c r="J1850" s="2">
        <f ca="1">IFERROR(1/Table1[[#This Row],[Days_Since_Last_Purchase]],0)</f>
        <v>1.3947001394700139E-3</v>
      </c>
      <c r="K1850" s="3" t="str">
        <f t="shared" si="56"/>
        <v>Has Purchased</v>
      </c>
      <c r="L1850">
        <v>2</v>
      </c>
      <c r="M1850">
        <v>94.14</v>
      </c>
      <c r="N1850">
        <v>47.07</v>
      </c>
      <c r="O1850">
        <v>83.3</v>
      </c>
      <c r="P1850" t="s">
        <v>87</v>
      </c>
      <c r="Q1850" t="s">
        <v>95</v>
      </c>
      <c r="R1850" t="s">
        <v>48</v>
      </c>
      <c r="S1850">
        <v>31</v>
      </c>
      <c r="T1850" t="s">
        <v>34</v>
      </c>
      <c r="U1850" t="s">
        <v>90</v>
      </c>
      <c r="V1850" t="s">
        <v>67</v>
      </c>
      <c r="W1850" t="s">
        <v>51</v>
      </c>
      <c r="X1850">
        <v>1</v>
      </c>
      <c r="Y1850">
        <v>0</v>
      </c>
      <c r="Z1850">
        <v>0</v>
      </c>
      <c r="AA1850">
        <v>0</v>
      </c>
      <c r="AB1850">
        <v>0</v>
      </c>
      <c r="AC1850" s="3">
        <v>45145</v>
      </c>
      <c r="AD1850" s="2" t="str">
        <f t="shared" si="57"/>
        <v>Contacted</v>
      </c>
      <c r="AE1850">
        <v>0</v>
      </c>
      <c r="AF1850" t="s">
        <v>73</v>
      </c>
      <c r="AG1850" t="b">
        <v>1</v>
      </c>
      <c r="AH1850" t="b">
        <v>0</v>
      </c>
      <c r="AI1850" t="str">
        <f ca="1">IF(OR(Table1[[#This Row],[is_active]]="FALSE",Table1[[#This Row],[Days_Since_Last_Purchase]]&gt;90),"Churned","Active")</f>
        <v>Churned</v>
      </c>
    </row>
    <row r="1851" spans="1:35" x14ac:dyDescent="0.25">
      <c r="A1851" t="s">
        <v>1909</v>
      </c>
      <c r="B1851" s="1">
        <v>43936</v>
      </c>
      <c r="C1851" t="str">
        <f>TEXT(Table1[[#This Row],[signup_date]],"yyyy")</f>
        <v>2020</v>
      </c>
      <c r="D1851" t="str">
        <f>TEXT(Table1[[#This Row],[signup_date]],"mmm")</f>
        <v>Apr</v>
      </c>
      <c r="E1851" s="3">
        <v>45517</v>
      </c>
      <c r="F1851" s="3">
        <v>45612</v>
      </c>
      <c r="G1851" s="3" t="str">
        <f>TEXT(Table1[[#This Row],[last_purchase_date]],"yyyy")</f>
        <v>2024</v>
      </c>
      <c r="H1851" s="2">
        <f ca="1">IFERROR(TODAY()-Table1[[#This Row],[signup_date]]," - ")</f>
        <v>2044</v>
      </c>
      <c r="I1851" s="2">
        <f ca="1">IFERROR(TODAY()-Table1[[#This Row],[last_purchase_date]]," - ")</f>
        <v>368</v>
      </c>
      <c r="J1851" s="2">
        <f ca="1">IFERROR(1/Table1[[#This Row],[Days_Since_Last_Purchase]],0)</f>
        <v>2.717391304347826E-3</v>
      </c>
      <c r="K1851" s="3" t="str">
        <f t="shared" si="56"/>
        <v>Has Purchased</v>
      </c>
      <c r="L1851">
        <v>4</v>
      </c>
      <c r="M1851">
        <v>148.1</v>
      </c>
      <c r="N1851">
        <v>37.03</v>
      </c>
      <c r="O1851">
        <v>106.43</v>
      </c>
      <c r="P1851" t="s">
        <v>47</v>
      </c>
      <c r="Q1851" t="s">
        <v>62</v>
      </c>
      <c r="R1851" t="s">
        <v>42</v>
      </c>
      <c r="S1851">
        <v>40</v>
      </c>
      <c r="T1851" t="s">
        <v>34</v>
      </c>
      <c r="U1851" t="s">
        <v>82</v>
      </c>
      <c r="V1851" t="s">
        <v>56</v>
      </c>
      <c r="W1851" t="s">
        <v>51</v>
      </c>
      <c r="X1851">
        <v>0</v>
      </c>
      <c r="Y1851">
        <v>0</v>
      </c>
      <c r="Z1851">
        <v>1</v>
      </c>
      <c r="AA1851">
        <v>0</v>
      </c>
      <c r="AB1851">
        <v>3</v>
      </c>
      <c r="AC1851" s="3">
        <v>44271</v>
      </c>
      <c r="AD1851" s="2" t="str">
        <f t="shared" si="57"/>
        <v>Contacted</v>
      </c>
      <c r="AE1851">
        <v>0</v>
      </c>
      <c r="AF1851" t="s">
        <v>52</v>
      </c>
      <c r="AG1851" t="b">
        <v>0</v>
      </c>
      <c r="AH1851" t="b">
        <v>0</v>
      </c>
      <c r="AI1851" t="str">
        <f ca="1">IF(OR(Table1[[#This Row],[is_active]]="FALSE",Table1[[#This Row],[Days_Since_Last_Purchase]]&gt;90),"Churned","Active")</f>
        <v>Churned</v>
      </c>
    </row>
    <row r="1852" spans="1:35" x14ac:dyDescent="0.25">
      <c r="A1852" t="s">
        <v>1910</v>
      </c>
      <c r="B1852" s="1">
        <v>44032</v>
      </c>
      <c r="C1852" t="str">
        <f>TEXT(Table1[[#This Row],[signup_date]],"yyyy")</f>
        <v>2020</v>
      </c>
      <c r="D1852" t="str">
        <f>TEXT(Table1[[#This Row],[signup_date]],"mmm")</f>
        <v>Jul</v>
      </c>
      <c r="E1852" s="3">
        <v>45308</v>
      </c>
      <c r="F1852" s="3">
        <v>45670</v>
      </c>
      <c r="G1852" s="3" t="str">
        <f>TEXT(Table1[[#This Row],[last_purchase_date]],"yyyy")</f>
        <v>2025</v>
      </c>
      <c r="H1852" s="2">
        <f ca="1">IFERROR(TODAY()-Table1[[#This Row],[signup_date]]," - ")</f>
        <v>1948</v>
      </c>
      <c r="I1852" s="2">
        <f ca="1">IFERROR(TODAY()-Table1[[#This Row],[last_purchase_date]]," - ")</f>
        <v>310</v>
      </c>
      <c r="J1852" s="2">
        <f ca="1">IFERROR(1/Table1[[#This Row],[Days_Since_Last_Purchase]],0)</f>
        <v>3.2258064516129032E-3</v>
      </c>
      <c r="K1852" s="3" t="str">
        <f t="shared" si="56"/>
        <v>Has Purchased</v>
      </c>
      <c r="L1852">
        <v>6</v>
      </c>
      <c r="M1852">
        <v>512.75</v>
      </c>
      <c r="N1852">
        <v>85.46</v>
      </c>
      <c r="O1852">
        <v>122.62</v>
      </c>
      <c r="P1852" t="s">
        <v>31</v>
      </c>
      <c r="Q1852" t="s">
        <v>54</v>
      </c>
      <c r="R1852" t="s">
        <v>48</v>
      </c>
      <c r="S1852">
        <v>34</v>
      </c>
      <c r="T1852" t="s">
        <v>34</v>
      </c>
      <c r="U1852" t="s">
        <v>43</v>
      </c>
      <c r="V1852" t="s">
        <v>56</v>
      </c>
      <c r="W1852" t="s">
        <v>51</v>
      </c>
      <c r="X1852">
        <v>0</v>
      </c>
      <c r="Y1852">
        <v>0</v>
      </c>
      <c r="Z1852">
        <v>0</v>
      </c>
      <c r="AA1852">
        <v>0</v>
      </c>
      <c r="AB1852">
        <v>4</v>
      </c>
      <c r="AC1852" s="3">
        <v>44428</v>
      </c>
      <c r="AD1852" s="2" t="str">
        <f t="shared" si="57"/>
        <v>Contacted</v>
      </c>
      <c r="AE1852">
        <v>0</v>
      </c>
      <c r="AF1852" t="s">
        <v>38</v>
      </c>
      <c r="AG1852" t="b">
        <v>0</v>
      </c>
      <c r="AH1852" t="b">
        <v>0</v>
      </c>
      <c r="AI1852" t="str">
        <f ca="1">IF(OR(Table1[[#This Row],[is_active]]="FALSE",Table1[[#This Row],[Days_Since_Last_Purchase]]&gt;90),"Churned","Active")</f>
        <v>Churned</v>
      </c>
    </row>
    <row r="1853" spans="1:35" x14ac:dyDescent="0.25">
      <c r="A1853" t="s">
        <v>1911</v>
      </c>
      <c r="B1853" s="1">
        <v>44804</v>
      </c>
      <c r="C1853" t="str">
        <f>TEXT(Table1[[#This Row],[signup_date]],"yyyy")</f>
        <v>2022</v>
      </c>
      <c r="D1853" t="str">
        <f>TEXT(Table1[[#This Row],[signup_date]],"mmm")</f>
        <v>Aug</v>
      </c>
      <c r="E1853" s="3" t="s">
        <v>2542</v>
      </c>
      <c r="F1853" s="3" t="s">
        <v>2542</v>
      </c>
      <c r="G1853" s="3" t="str">
        <f>TEXT(Table1[[#This Row],[last_purchase_date]],"yyyy")</f>
        <v>-</v>
      </c>
      <c r="H1853" s="2">
        <f ca="1">IFERROR(TODAY()-Table1[[#This Row],[signup_date]]," - ")</f>
        <v>1176</v>
      </c>
      <c r="I1853" s="2" t="str">
        <f ca="1">IFERROR(TODAY()-Table1[[#This Row],[last_purchase_date]]," - ")</f>
        <v xml:space="preserve"> - </v>
      </c>
      <c r="J1853" s="2">
        <f ca="1">IFERROR(1/Table1[[#This Row],[Days_Since_Last_Purchase]],0)</f>
        <v>0</v>
      </c>
      <c r="K1853" s="3" t="str">
        <f t="shared" si="56"/>
        <v>Never Purchase</v>
      </c>
      <c r="L1853">
        <v>0</v>
      </c>
      <c r="M1853">
        <v>0</v>
      </c>
      <c r="N1853">
        <v>0</v>
      </c>
      <c r="O1853">
        <v>0</v>
      </c>
      <c r="P1853" t="s">
        <v>31</v>
      </c>
      <c r="Q1853" t="s">
        <v>104</v>
      </c>
      <c r="R1853" t="s">
        <v>33</v>
      </c>
      <c r="S1853">
        <v>31</v>
      </c>
      <c r="T1853" t="s">
        <v>34</v>
      </c>
      <c r="U1853" t="s">
        <v>90</v>
      </c>
      <c r="V1853" t="s">
        <v>44</v>
      </c>
      <c r="W1853" t="s">
        <v>51</v>
      </c>
      <c r="X1853">
        <v>0</v>
      </c>
      <c r="Y1853">
        <v>0</v>
      </c>
      <c r="Z1853">
        <v>0</v>
      </c>
      <c r="AA1853">
        <v>0</v>
      </c>
      <c r="AB1853">
        <v>0</v>
      </c>
      <c r="AC1853" s="3">
        <v>45421</v>
      </c>
      <c r="AD1853" s="2" t="str">
        <f t="shared" si="57"/>
        <v>Contacted</v>
      </c>
      <c r="AE1853">
        <v>4</v>
      </c>
      <c r="AF1853" t="s">
        <v>38</v>
      </c>
      <c r="AG1853" t="b">
        <v>0</v>
      </c>
      <c r="AH1853" t="b">
        <v>0</v>
      </c>
      <c r="AI1853" t="str">
        <f ca="1">IF(OR(Table1[[#This Row],[is_active]]="FALSE",Table1[[#This Row],[Days_Since_Last_Purchase]]&gt;90),"Churned","Active")</f>
        <v>Churned</v>
      </c>
    </row>
    <row r="1854" spans="1:35" x14ac:dyDescent="0.25">
      <c r="A1854" t="s">
        <v>1912</v>
      </c>
      <c r="B1854" s="1">
        <v>45097</v>
      </c>
      <c r="C1854" t="str">
        <f>TEXT(Table1[[#This Row],[signup_date]],"yyyy")</f>
        <v>2023</v>
      </c>
      <c r="D1854" t="str">
        <f>TEXT(Table1[[#This Row],[signup_date]],"mmm")</f>
        <v>Jun</v>
      </c>
      <c r="E1854" s="3">
        <v>45201</v>
      </c>
      <c r="F1854" s="3" t="s">
        <v>2542</v>
      </c>
      <c r="G1854" s="3" t="str">
        <f>TEXT(Table1[[#This Row],[last_purchase_date]],"yyyy")</f>
        <v>-</v>
      </c>
      <c r="H1854" s="2">
        <f ca="1">IFERROR(TODAY()-Table1[[#This Row],[signup_date]]," - ")</f>
        <v>883</v>
      </c>
      <c r="I1854" s="2" t="str">
        <f ca="1">IFERROR(TODAY()-Table1[[#This Row],[last_purchase_date]]," - ")</f>
        <v xml:space="preserve"> - </v>
      </c>
      <c r="J1854" s="2">
        <f ca="1">IFERROR(1/Table1[[#This Row],[Days_Since_Last_Purchase]],0)</f>
        <v>0</v>
      </c>
      <c r="K1854" s="3" t="str">
        <f t="shared" si="56"/>
        <v>Has Purchased</v>
      </c>
      <c r="L1854">
        <v>0</v>
      </c>
      <c r="M1854">
        <v>0</v>
      </c>
      <c r="N1854">
        <v>0</v>
      </c>
      <c r="O1854">
        <v>0</v>
      </c>
      <c r="P1854" t="s">
        <v>40</v>
      </c>
      <c r="Q1854" t="s">
        <v>60</v>
      </c>
      <c r="R1854" t="s">
        <v>48</v>
      </c>
      <c r="S1854">
        <v>18</v>
      </c>
      <c r="T1854" t="s">
        <v>49</v>
      </c>
      <c r="U1854" t="s">
        <v>43</v>
      </c>
      <c r="V1854" t="s">
        <v>35</v>
      </c>
      <c r="W1854" t="s">
        <v>85</v>
      </c>
      <c r="X1854">
        <v>0</v>
      </c>
      <c r="Y1854">
        <v>0</v>
      </c>
      <c r="Z1854">
        <v>0</v>
      </c>
      <c r="AA1854">
        <v>0</v>
      </c>
      <c r="AB1854">
        <v>0</v>
      </c>
      <c r="AC1854" s="3">
        <v>45166</v>
      </c>
      <c r="AD1854" s="2" t="str">
        <f t="shared" si="57"/>
        <v>Contacted</v>
      </c>
      <c r="AE1854">
        <v>7</v>
      </c>
      <c r="AF1854" t="s">
        <v>73</v>
      </c>
      <c r="AG1854" t="b">
        <v>1</v>
      </c>
      <c r="AH1854" t="b">
        <v>0</v>
      </c>
      <c r="AI1854" t="str">
        <f ca="1">IF(OR(Table1[[#This Row],[is_active]]="FALSE",Table1[[#This Row],[Days_Since_Last_Purchase]]&gt;90),"Churned","Active")</f>
        <v>Churned</v>
      </c>
    </row>
    <row r="1855" spans="1:35" x14ac:dyDescent="0.25">
      <c r="A1855" t="s">
        <v>1913</v>
      </c>
      <c r="B1855" s="1">
        <v>44914</v>
      </c>
      <c r="C1855" t="str">
        <f>TEXT(Table1[[#This Row],[signup_date]],"yyyy")</f>
        <v>2022</v>
      </c>
      <c r="D1855" t="str">
        <f>TEXT(Table1[[#This Row],[signup_date]],"mmm")</f>
        <v>Dec</v>
      </c>
      <c r="E1855" s="3">
        <v>45695</v>
      </c>
      <c r="F1855" s="3">
        <v>45797</v>
      </c>
      <c r="G1855" s="3" t="str">
        <f>TEXT(Table1[[#This Row],[last_purchase_date]],"yyyy")</f>
        <v>2025</v>
      </c>
      <c r="H1855" s="2">
        <f ca="1">IFERROR(TODAY()-Table1[[#This Row],[signup_date]]," - ")</f>
        <v>1066</v>
      </c>
      <c r="I1855" s="2">
        <f ca="1">IFERROR(TODAY()-Table1[[#This Row],[last_purchase_date]]," - ")</f>
        <v>183</v>
      </c>
      <c r="J1855" s="2">
        <f ca="1">IFERROR(1/Table1[[#This Row],[Days_Since_Last_Purchase]],0)</f>
        <v>5.4644808743169399E-3</v>
      </c>
      <c r="K1855" s="3" t="str">
        <f t="shared" si="56"/>
        <v>Has Purchased</v>
      </c>
      <c r="L1855">
        <v>3</v>
      </c>
      <c r="M1855">
        <v>291.20999999999998</v>
      </c>
      <c r="N1855">
        <v>97.07</v>
      </c>
      <c r="O1855">
        <v>128.28</v>
      </c>
      <c r="P1855" t="s">
        <v>65</v>
      </c>
      <c r="Q1855" t="s">
        <v>88</v>
      </c>
      <c r="R1855" t="s">
        <v>48</v>
      </c>
      <c r="S1855">
        <v>44</v>
      </c>
      <c r="T1855" t="s">
        <v>34</v>
      </c>
      <c r="U1855" t="s">
        <v>43</v>
      </c>
      <c r="V1855" t="s">
        <v>56</v>
      </c>
      <c r="W1855" t="s">
        <v>85</v>
      </c>
      <c r="X1855">
        <v>0</v>
      </c>
      <c r="Y1855">
        <v>0</v>
      </c>
      <c r="Z1855">
        <v>0</v>
      </c>
      <c r="AA1855">
        <v>0</v>
      </c>
      <c r="AB1855">
        <v>0</v>
      </c>
      <c r="AC1855" s="3">
        <v>45121</v>
      </c>
      <c r="AD1855" s="2" t="str">
        <f t="shared" si="57"/>
        <v>Contacted</v>
      </c>
      <c r="AE1855">
        <v>0</v>
      </c>
      <c r="AF1855" t="s">
        <v>38</v>
      </c>
      <c r="AG1855" t="b">
        <v>0</v>
      </c>
      <c r="AH1855" t="b">
        <v>0</v>
      </c>
      <c r="AI1855" t="str">
        <f ca="1">IF(OR(Table1[[#This Row],[is_active]]="FALSE",Table1[[#This Row],[Days_Since_Last_Purchase]]&gt;90),"Churned","Active")</f>
        <v>Churned</v>
      </c>
    </row>
    <row r="1856" spans="1:35" x14ac:dyDescent="0.25">
      <c r="A1856" t="s">
        <v>1914</v>
      </c>
      <c r="B1856" s="1">
        <v>44525</v>
      </c>
      <c r="C1856" t="str">
        <f>TEXT(Table1[[#This Row],[signup_date]],"yyyy")</f>
        <v>2021</v>
      </c>
      <c r="D1856" t="str">
        <f>TEXT(Table1[[#This Row],[signup_date]],"mmm")</f>
        <v>Nov</v>
      </c>
      <c r="E1856" s="3">
        <v>45366</v>
      </c>
      <c r="F1856" s="3">
        <v>45727</v>
      </c>
      <c r="G1856" s="3" t="str">
        <f>TEXT(Table1[[#This Row],[last_purchase_date]],"yyyy")</f>
        <v>2025</v>
      </c>
      <c r="H1856" s="2">
        <f ca="1">IFERROR(TODAY()-Table1[[#This Row],[signup_date]]," - ")</f>
        <v>1455</v>
      </c>
      <c r="I1856" s="2">
        <f ca="1">IFERROR(TODAY()-Table1[[#This Row],[last_purchase_date]]," - ")</f>
        <v>253</v>
      </c>
      <c r="J1856" s="2">
        <f ca="1">IFERROR(1/Table1[[#This Row],[Days_Since_Last_Purchase]],0)</f>
        <v>3.952569169960474E-3</v>
      </c>
      <c r="K1856" s="3" t="str">
        <f t="shared" si="56"/>
        <v>Has Purchased</v>
      </c>
      <c r="L1856">
        <v>4</v>
      </c>
      <c r="M1856">
        <v>147.13999999999999</v>
      </c>
      <c r="N1856">
        <v>36.78</v>
      </c>
      <c r="O1856">
        <v>198.15</v>
      </c>
      <c r="P1856" t="s">
        <v>31</v>
      </c>
      <c r="Q1856" t="s">
        <v>54</v>
      </c>
      <c r="R1856" t="s">
        <v>42</v>
      </c>
      <c r="S1856">
        <v>16</v>
      </c>
      <c r="T1856" t="s">
        <v>49</v>
      </c>
      <c r="U1856" t="s">
        <v>55</v>
      </c>
      <c r="V1856" t="s">
        <v>56</v>
      </c>
      <c r="W1856" t="s">
        <v>57</v>
      </c>
      <c r="X1856">
        <v>1</v>
      </c>
      <c r="Y1856">
        <v>0</v>
      </c>
      <c r="Z1856">
        <v>0</v>
      </c>
      <c r="AA1856">
        <v>0</v>
      </c>
      <c r="AB1856">
        <v>3</v>
      </c>
      <c r="AC1856" s="2" t="s">
        <v>2542</v>
      </c>
      <c r="AD1856" s="2" t="str">
        <f t="shared" si="57"/>
        <v>Never Contacted</v>
      </c>
      <c r="AE1856">
        <v>10</v>
      </c>
      <c r="AF1856" t="s">
        <v>73</v>
      </c>
      <c r="AG1856" t="b">
        <v>1</v>
      </c>
      <c r="AH1856" t="b">
        <v>0</v>
      </c>
      <c r="AI1856" t="str">
        <f ca="1">IF(OR(Table1[[#This Row],[is_active]]="FALSE",Table1[[#This Row],[Days_Since_Last_Purchase]]&gt;90),"Churned","Active")</f>
        <v>Churned</v>
      </c>
    </row>
    <row r="1857" spans="1:35" x14ac:dyDescent="0.25">
      <c r="A1857" t="s">
        <v>1915</v>
      </c>
      <c r="B1857" s="1">
        <v>43970</v>
      </c>
      <c r="C1857" t="str">
        <f>TEXT(Table1[[#This Row],[signup_date]],"yyyy")</f>
        <v>2020</v>
      </c>
      <c r="D1857" t="str">
        <f>TEXT(Table1[[#This Row],[signup_date]],"mmm")</f>
        <v>May</v>
      </c>
      <c r="E1857" s="3">
        <v>44152</v>
      </c>
      <c r="F1857" s="3">
        <v>44655</v>
      </c>
      <c r="G1857" s="3" t="str">
        <f>TEXT(Table1[[#This Row],[last_purchase_date]],"yyyy")</f>
        <v>2022</v>
      </c>
      <c r="H1857" s="2">
        <f ca="1">IFERROR(TODAY()-Table1[[#This Row],[signup_date]]," - ")</f>
        <v>2010</v>
      </c>
      <c r="I1857" s="2">
        <f ca="1">IFERROR(TODAY()-Table1[[#This Row],[last_purchase_date]]," - ")</f>
        <v>1325</v>
      </c>
      <c r="J1857" s="2">
        <f ca="1">IFERROR(1/Table1[[#This Row],[Days_Since_Last_Purchase]],0)</f>
        <v>7.5471698113207543E-4</v>
      </c>
      <c r="K1857" s="3" t="str">
        <f t="shared" si="56"/>
        <v>Has Purchased</v>
      </c>
      <c r="L1857">
        <v>5</v>
      </c>
      <c r="M1857">
        <v>161.82</v>
      </c>
      <c r="N1857">
        <v>32.36</v>
      </c>
      <c r="O1857">
        <v>0.5</v>
      </c>
      <c r="P1857" t="s">
        <v>87</v>
      </c>
      <c r="Q1857" t="s">
        <v>32</v>
      </c>
      <c r="R1857" t="s">
        <v>48</v>
      </c>
      <c r="S1857">
        <v>42</v>
      </c>
      <c r="T1857" t="s">
        <v>34</v>
      </c>
      <c r="U1857" t="s">
        <v>66</v>
      </c>
      <c r="V1857" t="s">
        <v>56</v>
      </c>
      <c r="W1857" t="s">
        <v>72</v>
      </c>
      <c r="X1857">
        <v>0</v>
      </c>
      <c r="Y1857">
        <v>0</v>
      </c>
      <c r="Z1857">
        <v>0</v>
      </c>
      <c r="AA1857">
        <v>1</v>
      </c>
      <c r="AB1857">
        <v>2</v>
      </c>
      <c r="AC1857" s="3">
        <v>45410</v>
      </c>
      <c r="AD1857" s="2" t="str">
        <f t="shared" si="57"/>
        <v>Contacted</v>
      </c>
      <c r="AE1857">
        <v>6</v>
      </c>
      <c r="AF1857" t="s">
        <v>38</v>
      </c>
      <c r="AG1857" t="b">
        <v>1</v>
      </c>
      <c r="AH1857" t="b">
        <v>0</v>
      </c>
      <c r="AI1857" t="str">
        <f ca="1">IF(OR(Table1[[#This Row],[is_active]]="FALSE",Table1[[#This Row],[Days_Since_Last_Purchase]]&gt;90),"Churned","Active")</f>
        <v>Churned</v>
      </c>
    </row>
    <row r="1858" spans="1:35" x14ac:dyDescent="0.25">
      <c r="A1858" t="s">
        <v>1916</v>
      </c>
      <c r="B1858" s="1">
        <v>45185</v>
      </c>
      <c r="C1858" t="str">
        <f>TEXT(Table1[[#This Row],[signup_date]],"yyyy")</f>
        <v>2023</v>
      </c>
      <c r="D1858" t="str">
        <f>TEXT(Table1[[#This Row],[signup_date]],"mmm")</f>
        <v>Sep</v>
      </c>
      <c r="E1858" s="3">
        <v>45630</v>
      </c>
      <c r="F1858" s="3">
        <v>45796</v>
      </c>
      <c r="G1858" s="3" t="str">
        <f>TEXT(Table1[[#This Row],[last_purchase_date]],"yyyy")</f>
        <v>2025</v>
      </c>
      <c r="H1858" s="2">
        <f ca="1">IFERROR(TODAY()-Table1[[#This Row],[signup_date]]," - ")</f>
        <v>795</v>
      </c>
      <c r="I1858" s="2">
        <f ca="1">IFERROR(TODAY()-Table1[[#This Row],[last_purchase_date]]," - ")</f>
        <v>184</v>
      </c>
      <c r="J1858" s="2">
        <f ca="1">IFERROR(1/Table1[[#This Row],[Days_Since_Last_Purchase]],0)</f>
        <v>5.434782608695652E-3</v>
      </c>
      <c r="K1858" s="3" t="str">
        <f t="shared" ref="K1858:K1921" si="58">IF(E1858="-","Never Purchase","Has Purchased")</f>
        <v>Has Purchased</v>
      </c>
      <c r="L1858">
        <v>1</v>
      </c>
      <c r="M1858">
        <v>36.72</v>
      </c>
      <c r="N1858">
        <v>36.72</v>
      </c>
      <c r="O1858">
        <v>25.7</v>
      </c>
      <c r="P1858" t="s">
        <v>59</v>
      </c>
      <c r="Q1858" t="s">
        <v>95</v>
      </c>
      <c r="R1858" t="s">
        <v>48</v>
      </c>
      <c r="S1858">
        <v>20</v>
      </c>
      <c r="T1858" t="s">
        <v>70</v>
      </c>
      <c r="U1858" t="s">
        <v>55</v>
      </c>
      <c r="V1858" t="s">
        <v>35</v>
      </c>
      <c r="W1858" t="s">
        <v>57</v>
      </c>
      <c r="X1858">
        <v>0</v>
      </c>
      <c r="Y1858">
        <v>1</v>
      </c>
      <c r="Z1858">
        <v>0</v>
      </c>
      <c r="AA1858">
        <v>0</v>
      </c>
      <c r="AB1858">
        <v>0</v>
      </c>
      <c r="AC1858" s="3">
        <v>45332</v>
      </c>
      <c r="AD1858" s="2" t="str">
        <f t="shared" si="57"/>
        <v>Contacted</v>
      </c>
      <c r="AE1858">
        <v>6</v>
      </c>
      <c r="AF1858" t="s">
        <v>73</v>
      </c>
      <c r="AG1858" t="b">
        <v>1</v>
      </c>
      <c r="AH1858" t="b">
        <v>0</v>
      </c>
      <c r="AI1858" t="str">
        <f ca="1">IF(OR(Table1[[#This Row],[is_active]]="FALSE",Table1[[#This Row],[Days_Since_Last_Purchase]]&gt;90),"Churned","Active")</f>
        <v>Churned</v>
      </c>
    </row>
    <row r="1859" spans="1:35" x14ac:dyDescent="0.25">
      <c r="A1859" t="s">
        <v>1917</v>
      </c>
      <c r="B1859" s="1">
        <v>45320</v>
      </c>
      <c r="C1859" t="str">
        <f>TEXT(Table1[[#This Row],[signup_date]],"yyyy")</f>
        <v>2024</v>
      </c>
      <c r="D1859" t="str">
        <f>TEXT(Table1[[#This Row],[signup_date]],"mmm")</f>
        <v>Jan</v>
      </c>
      <c r="E1859" s="3">
        <v>45907</v>
      </c>
      <c r="F1859" s="3">
        <v>45931</v>
      </c>
      <c r="G1859" s="3" t="str">
        <f>TEXT(Table1[[#This Row],[last_purchase_date]],"yyyy")</f>
        <v>2025</v>
      </c>
      <c r="H1859" s="2">
        <f ca="1">IFERROR(TODAY()-Table1[[#This Row],[signup_date]]," - ")</f>
        <v>660</v>
      </c>
      <c r="I1859" s="2">
        <f ca="1">IFERROR(TODAY()-Table1[[#This Row],[last_purchase_date]]," - ")</f>
        <v>49</v>
      </c>
      <c r="J1859" s="2">
        <f ca="1">IFERROR(1/Table1[[#This Row],[Days_Since_Last_Purchase]],0)</f>
        <v>2.0408163265306121E-2</v>
      </c>
      <c r="K1859" s="3" t="str">
        <f t="shared" si="58"/>
        <v>Has Purchased</v>
      </c>
      <c r="L1859">
        <v>4</v>
      </c>
      <c r="M1859">
        <v>302.91000000000003</v>
      </c>
      <c r="N1859">
        <v>75.73</v>
      </c>
      <c r="O1859">
        <v>134.38</v>
      </c>
      <c r="P1859" t="s">
        <v>47</v>
      </c>
      <c r="Q1859" t="s">
        <v>62</v>
      </c>
      <c r="R1859" t="s">
        <v>48</v>
      </c>
      <c r="S1859">
        <v>26</v>
      </c>
      <c r="T1859" t="s">
        <v>70</v>
      </c>
      <c r="U1859" t="s">
        <v>90</v>
      </c>
      <c r="V1859" t="s">
        <v>63</v>
      </c>
      <c r="W1859" t="s">
        <v>85</v>
      </c>
      <c r="X1859">
        <v>0</v>
      </c>
      <c r="Y1859">
        <v>0</v>
      </c>
      <c r="Z1859">
        <v>0</v>
      </c>
      <c r="AA1859">
        <v>1</v>
      </c>
      <c r="AB1859">
        <v>2</v>
      </c>
      <c r="AC1859" s="3">
        <v>45487</v>
      </c>
      <c r="AD1859" s="2" t="str">
        <f t="shared" ref="AD1859:AD1922" si="59">IF(AC1859="-","Never Contacted","Contacted")</f>
        <v>Contacted</v>
      </c>
      <c r="AE1859">
        <v>0</v>
      </c>
      <c r="AF1859" t="s">
        <v>52</v>
      </c>
      <c r="AG1859" t="b">
        <v>0</v>
      </c>
      <c r="AH1859" t="b">
        <v>0</v>
      </c>
      <c r="AI1859" t="str">
        <f ca="1">IF(OR(Table1[[#This Row],[is_active]]="FALSE",Table1[[#This Row],[Days_Since_Last_Purchase]]&gt;90),"Churned","Active")</f>
        <v>Active</v>
      </c>
    </row>
    <row r="1860" spans="1:35" x14ac:dyDescent="0.25">
      <c r="A1860" t="s">
        <v>1918</v>
      </c>
      <c r="B1860" s="1">
        <v>45154</v>
      </c>
      <c r="C1860" t="str">
        <f>TEXT(Table1[[#This Row],[signup_date]],"yyyy")</f>
        <v>2023</v>
      </c>
      <c r="D1860" t="str">
        <f>TEXT(Table1[[#This Row],[signup_date]],"mmm")</f>
        <v>Aug</v>
      </c>
      <c r="E1860" s="3">
        <v>45884</v>
      </c>
      <c r="F1860" s="3">
        <v>45942</v>
      </c>
      <c r="G1860" s="3" t="str">
        <f>TEXT(Table1[[#This Row],[last_purchase_date]],"yyyy")</f>
        <v>2025</v>
      </c>
      <c r="H1860" s="2">
        <f ca="1">IFERROR(TODAY()-Table1[[#This Row],[signup_date]]," - ")</f>
        <v>826</v>
      </c>
      <c r="I1860" s="2">
        <f ca="1">IFERROR(TODAY()-Table1[[#This Row],[last_purchase_date]]," - ")</f>
        <v>38</v>
      </c>
      <c r="J1860" s="2">
        <f ca="1">IFERROR(1/Table1[[#This Row],[Days_Since_Last_Purchase]],0)</f>
        <v>2.6315789473684209E-2</v>
      </c>
      <c r="K1860" s="3" t="str">
        <f t="shared" si="58"/>
        <v>Has Purchased</v>
      </c>
      <c r="L1860">
        <v>7</v>
      </c>
      <c r="M1860">
        <v>275.91000000000003</v>
      </c>
      <c r="N1860">
        <v>39.42</v>
      </c>
      <c r="O1860">
        <v>51.93</v>
      </c>
      <c r="P1860" t="s">
        <v>40</v>
      </c>
      <c r="Q1860" t="s">
        <v>32</v>
      </c>
      <c r="R1860" t="s">
        <v>33</v>
      </c>
      <c r="S1860">
        <v>29</v>
      </c>
      <c r="T1860" t="s">
        <v>70</v>
      </c>
      <c r="U1860" t="s">
        <v>55</v>
      </c>
      <c r="V1860" t="s">
        <v>44</v>
      </c>
      <c r="W1860" t="s">
        <v>57</v>
      </c>
      <c r="X1860">
        <v>0</v>
      </c>
      <c r="Y1860">
        <v>0</v>
      </c>
      <c r="Z1860">
        <v>0</v>
      </c>
      <c r="AA1860">
        <v>0</v>
      </c>
      <c r="AB1860">
        <v>2</v>
      </c>
      <c r="AC1860" s="3">
        <v>45744</v>
      </c>
      <c r="AD1860" s="2" t="str">
        <f t="shared" si="59"/>
        <v>Contacted</v>
      </c>
      <c r="AE1860">
        <v>0</v>
      </c>
      <c r="AF1860" t="s">
        <v>38</v>
      </c>
      <c r="AG1860" t="b">
        <v>1</v>
      </c>
      <c r="AH1860" t="b">
        <v>0</v>
      </c>
      <c r="AI1860" t="str">
        <f ca="1">IF(OR(Table1[[#This Row],[is_active]]="FALSE",Table1[[#This Row],[Days_Since_Last_Purchase]]&gt;90),"Churned","Active")</f>
        <v>Active</v>
      </c>
    </row>
    <row r="1861" spans="1:35" x14ac:dyDescent="0.25">
      <c r="A1861" t="s">
        <v>1919</v>
      </c>
      <c r="B1861" s="1">
        <v>45121</v>
      </c>
      <c r="C1861" t="str">
        <f>TEXT(Table1[[#This Row],[signup_date]],"yyyy")</f>
        <v>2023</v>
      </c>
      <c r="D1861" t="str">
        <f>TEXT(Table1[[#This Row],[signup_date]],"mmm")</f>
        <v>Jul</v>
      </c>
      <c r="E1861" s="3">
        <v>45227</v>
      </c>
      <c r="F1861" s="3">
        <v>45564</v>
      </c>
      <c r="G1861" s="3" t="str">
        <f>TEXT(Table1[[#This Row],[last_purchase_date]],"yyyy")</f>
        <v>2024</v>
      </c>
      <c r="H1861" s="2">
        <f ca="1">IFERROR(TODAY()-Table1[[#This Row],[signup_date]]," - ")</f>
        <v>859</v>
      </c>
      <c r="I1861" s="2">
        <f ca="1">IFERROR(TODAY()-Table1[[#This Row],[last_purchase_date]]," - ")</f>
        <v>416</v>
      </c>
      <c r="J1861" s="2">
        <f ca="1">IFERROR(1/Table1[[#This Row],[Days_Since_Last_Purchase]],0)</f>
        <v>2.403846153846154E-3</v>
      </c>
      <c r="K1861" s="3" t="str">
        <f t="shared" si="58"/>
        <v>Has Purchased</v>
      </c>
      <c r="L1861">
        <v>6</v>
      </c>
      <c r="M1861">
        <v>474.18</v>
      </c>
      <c r="N1861">
        <v>79.03</v>
      </c>
      <c r="O1861">
        <v>44.84</v>
      </c>
      <c r="P1861" t="s">
        <v>65</v>
      </c>
      <c r="Q1861" t="s">
        <v>41</v>
      </c>
      <c r="R1861" t="s">
        <v>33</v>
      </c>
      <c r="S1861">
        <v>31</v>
      </c>
      <c r="T1861" t="s">
        <v>34</v>
      </c>
      <c r="U1861" t="s">
        <v>35</v>
      </c>
      <c r="V1861" t="s">
        <v>35</v>
      </c>
      <c r="W1861" t="s">
        <v>45</v>
      </c>
      <c r="X1861">
        <v>1</v>
      </c>
      <c r="Y1861">
        <v>0</v>
      </c>
      <c r="Z1861">
        <v>0</v>
      </c>
      <c r="AA1861">
        <v>0</v>
      </c>
      <c r="AB1861">
        <v>2</v>
      </c>
      <c r="AC1861" s="3">
        <v>45568</v>
      </c>
      <c r="AD1861" s="2" t="str">
        <f t="shared" si="59"/>
        <v>Contacted</v>
      </c>
      <c r="AE1861">
        <v>2</v>
      </c>
      <c r="AF1861" t="s">
        <v>73</v>
      </c>
      <c r="AG1861" t="b">
        <v>1</v>
      </c>
      <c r="AH1861" t="b">
        <v>0</v>
      </c>
      <c r="AI1861" t="str">
        <f ca="1">IF(OR(Table1[[#This Row],[is_active]]="FALSE",Table1[[#This Row],[Days_Since_Last_Purchase]]&gt;90),"Churned","Active")</f>
        <v>Churned</v>
      </c>
    </row>
    <row r="1862" spans="1:35" x14ac:dyDescent="0.25">
      <c r="A1862" t="s">
        <v>1920</v>
      </c>
      <c r="B1862" s="1">
        <v>44955</v>
      </c>
      <c r="C1862" t="str">
        <f>TEXT(Table1[[#This Row],[signup_date]],"yyyy")</f>
        <v>2023</v>
      </c>
      <c r="D1862" t="str">
        <f>TEXT(Table1[[#This Row],[signup_date]],"mmm")</f>
        <v>Jan</v>
      </c>
      <c r="E1862" s="3">
        <v>45657</v>
      </c>
      <c r="F1862" s="3" t="s">
        <v>2542</v>
      </c>
      <c r="G1862" s="3" t="str">
        <f>TEXT(Table1[[#This Row],[last_purchase_date]],"yyyy")</f>
        <v>-</v>
      </c>
      <c r="H1862" s="2">
        <f ca="1">IFERROR(TODAY()-Table1[[#This Row],[signup_date]]," - ")</f>
        <v>1025</v>
      </c>
      <c r="I1862" s="2" t="str">
        <f ca="1">IFERROR(TODAY()-Table1[[#This Row],[last_purchase_date]]," - ")</f>
        <v xml:space="preserve"> - </v>
      </c>
      <c r="J1862" s="2">
        <f ca="1">IFERROR(1/Table1[[#This Row],[Days_Since_Last_Purchase]],0)</f>
        <v>0</v>
      </c>
      <c r="K1862" s="3" t="str">
        <f t="shared" si="58"/>
        <v>Has Purchased</v>
      </c>
      <c r="L1862">
        <v>0</v>
      </c>
      <c r="M1862">
        <v>0</v>
      </c>
      <c r="N1862">
        <v>0</v>
      </c>
      <c r="O1862">
        <v>0</v>
      </c>
      <c r="P1862" t="s">
        <v>65</v>
      </c>
      <c r="Q1862" t="s">
        <v>41</v>
      </c>
      <c r="R1862" t="s">
        <v>48</v>
      </c>
      <c r="S1862">
        <v>34</v>
      </c>
      <c r="T1862" t="s">
        <v>34</v>
      </c>
      <c r="U1862" t="s">
        <v>55</v>
      </c>
      <c r="V1862" t="s">
        <v>63</v>
      </c>
      <c r="W1862" t="s">
        <v>72</v>
      </c>
      <c r="X1862">
        <v>0</v>
      </c>
      <c r="Y1862">
        <v>0</v>
      </c>
      <c r="Z1862">
        <v>0</v>
      </c>
      <c r="AA1862">
        <v>0</v>
      </c>
      <c r="AB1862">
        <v>0</v>
      </c>
      <c r="AC1862" s="3">
        <v>45134</v>
      </c>
      <c r="AD1862" s="2" t="str">
        <f t="shared" si="59"/>
        <v>Contacted</v>
      </c>
      <c r="AE1862">
        <v>0</v>
      </c>
      <c r="AF1862" t="s">
        <v>52</v>
      </c>
      <c r="AG1862" t="b">
        <v>1</v>
      </c>
      <c r="AH1862" t="b">
        <v>1</v>
      </c>
      <c r="AI1862" t="str">
        <f ca="1">IF(OR(Table1[[#This Row],[is_active]]="FALSE",Table1[[#This Row],[Days_Since_Last_Purchase]]&gt;90),"Churned","Active")</f>
        <v>Churned</v>
      </c>
    </row>
    <row r="1863" spans="1:35" x14ac:dyDescent="0.25">
      <c r="A1863" t="s">
        <v>1536</v>
      </c>
      <c r="B1863" s="1">
        <v>45204</v>
      </c>
      <c r="C1863" t="str">
        <f>TEXT(Table1[[#This Row],[signup_date]],"yyyy")</f>
        <v>2023</v>
      </c>
      <c r="D1863" t="str">
        <f>TEXT(Table1[[#This Row],[signup_date]],"mmm")</f>
        <v>Oct</v>
      </c>
      <c r="E1863" s="3">
        <v>45319</v>
      </c>
      <c r="F1863" s="3">
        <v>45945</v>
      </c>
      <c r="G1863" s="3" t="str">
        <f>TEXT(Table1[[#This Row],[last_purchase_date]],"yyyy")</f>
        <v>2025</v>
      </c>
      <c r="H1863" s="2">
        <f ca="1">IFERROR(TODAY()-Table1[[#This Row],[signup_date]]," - ")</f>
        <v>776</v>
      </c>
      <c r="I1863" s="2">
        <f ca="1">IFERROR(TODAY()-Table1[[#This Row],[last_purchase_date]]," - ")</f>
        <v>35</v>
      </c>
      <c r="J1863" s="2">
        <f ca="1">IFERROR(1/Table1[[#This Row],[Days_Since_Last_Purchase]],0)</f>
        <v>2.8571428571428571E-2</v>
      </c>
      <c r="K1863" s="3" t="str">
        <f t="shared" si="58"/>
        <v>Has Purchased</v>
      </c>
      <c r="L1863">
        <v>2</v>
      </c>
      <c r="M1863">
        <v>179.48</v>
      </c>
      <c r="N1863">
        <v>89.74</v>
      </c>
      <c r="O1863">
        <v>82.66</v>
      </c>
      <c r="P1863" t="s">
        <v>47</v>
      </c>
      <c r="Q1863" t="s">
        <v>32</v>
      </c>
      <c r="R1863" t="s">
        <v>48</v>
      </c>
      <c r="S1863">
        <v>43</v>
      </c>
      <c r="T1863" t="s">
        <v>34</v>
      </c>
      <c r="U1863" t="s">
        <v>82</v>
      </c>
      <c r="V1863" t="s">
        <v>44</v>
      </c>
      <c r="W1863" t="s">
        <v>45</v>
      </c>
      <c r="X1863">
        <v>0</v>
      </c>
      <c r="Y1863">
        <v>0</v>
      </c>
      <c r="Z1863">
        <v>0</v>
      </c>
      <c r="AA1863">
        <v>0</v>
      </c>
      <c r="AB1863">
        <v>1</v>
      </c>
      <c r="AC1863" s="2" t="s">
        <v>2542</v>
      </c>
      <c r="AD1863" s="2" t="str">
        <f t="shared" si="59"/>
        <v>Never Contacted</v>
      </c>
      <c r="AE1863">
        <v>0</v>
      </c>
      <c r="AF1863" t="s">
        <v>38</v>
      </c>
      <c r="AG1863" t="b">
        <v>0</v>
      </c>
      <c r="AH1863" t="b">
        <v>0</v>
      </c>
      <c r="AI1863" t="str">
        <f ca="1">IF(OR(Table1[[#This Row],[is_active]]="FALSE",Table1[[#This Row],[Days_Since_Last_Purchase]]&gt;90),"Churned","Active")</f>
        <v>Active</v>
      </c>
    </row>
    <row r="1864" spans="1:35" x14ac:dyDescent="0.25">
      <c r="A1864" t="s">
        <v>1921</v>
      </c>
      <c r="B1864" s="1">
        <v>44149</v>
      </c>
      <c r="C1864" t="str">
        <f>TEXT(Table1[[#This Row],[signup_date]],"yyyy")</f>
        <v>2020</v>
      </c>
      <c r="D1864" t="str">
        <f>TEXT(Table1[[#This Row],[signup_date]],"mmm")</f>
        <v>Nov</v>
      </c>
      <c r="E1864" s="3">
        <v>45351</v>
      </c>
      <c r="F1864" s="3">
        <v>45609</v>
      </c>
      <c r="G1864" s="3" t="str">
        <f>TEXT(Table1[[#This Row],[last_purchase_date]],"yyyy")</f>
        <v>2024</v>
      </c>
      <c r="H1864" s="2">
        <f ca="1">IFERROR(TODAY()-Table1[[#This Row],[signup_date]]," - ")</f>
        <v>1831</v>
      </c>
      <c r="I1864" s="2">
        <f ca="1">IFERROR(TODAY()-Table1[[#This Row],[last_purchase_date]]," - ")</f>
        <v>371</v>
      </c>
      <c r="J1864" s="2">
        <f ca="1">IFERROR(1/Table1[[#This Row],[Days_Since_Last_Purchase]],0)</f>
        <v>2.6954177897574125E-3</v>
      </c>
      <c r="K1864" s="3" t="str">
        <f t="shared" si="58"/>
        <v>Has Purchased</v>
      </c>
      <c r="L1864">
        <v>7</v>
      </c>
      <c r="M1864">
        <v>156.16</v>
      </c>
      <c r="N1864">
        <v>22.31</v>
      </c>
      <c r="O1864">
        <v>21.59</v>
      </c>
      <c r="P1864" t="s">
        <v>65</v>
      </c>
      <c r="Q1864" t="s">
        <v>69</v>
      </c>
      <c r="R1864" t="s">
        <v>48</v>
      </c>
      <c r="S1864">
        <v>31</v>
      </c>
      <c r="T1864" t="s">
        <v>34</v>
      </c>
      <c r="U1864" t="s">
        <v>55</v>
      </c>
      <c r="V1864" t="s">
        <v>67</v>
      </c>
      <c r="W1864" t="s">
        <v>36</v>
      </c>
      <c r="X1864">
        <v>0</v>
      </c>
      <c r="Y1864">
        <v>0</v>
      </c>
      <c r="Z1864">
        <v>0</v>
      </c>
      <c r="AA1864">
        <v>0</v>
      </c>
      <c r="AB1864">
        <v>2</v>
      </c>
      <c r="AC1864" s="2" t="s">
        <v>2542</v>
      </c>
      <c r="AD1864" s="2" t="str">
        <f t="shared" si="59"/>
        <v>Never Contacted</v>
      </c>
      <c r="AE1864">
        <v>0</v>
      </c>
      <c r="AF1864" t="s">
        <v>38</v>
      </c>
      <c r="AG1864" t="b">
        <v>0</v>
      </c>
      <c r="AH1864" t="b">
        <v>0</v>
      </c>
      <c r="AI1864" t="str">
        <f ca="1">IF(OR(Table1[[#This Row],[is_active]]="FALSE",Table1[[#This Row],[Days_Since_Last_Purchase]]&gt;90),"Churned","Active")</f>
        <v>Churned</v>
      </c>
    </row>
    <row r="1865" spans="1:35" x14ac:dyDescent="0.25">
      <c r="A1865" t="s">
        <v>1922</v>
      </c>
      <c r="B1865" s="1">
        <v>44280</v>
      </c>
      <c r="C1865" t="str">
        <f>TEXT(Table1[[#This Row],[signup_date]],"yyyy")</f>
        <v>2021</v>
      </c>
      <c r="D1865" t="str">
        <f>TEXT(Table1[[#This Row],[signup_date]],"mmm")</f>
        <v>Mar</v>
      </c>
      <c r="E1865" s="3">
        <v>44595</v>
      </c>
      <c r="F1865" s="3">
        <v>44945</v>
      </c>
      <c r="G1865" s="3" t="str">
        <f>TEXT(Table1[[#This Row],[last_purchase_date]],"yyyy")</f>
        <v>2023</v>
      </c>
      <c r="H1865" s="2">
        <f ca="1">IFERROR(TODAY()-Table1[[#This Row],[signup_date]]," - ")</f>
        <v>1700</v>
      </c>
      <c r="I1865" s="2">
        <f ca="1">IFERROR(TODAY()-Table1[[#This Row],[last_purchase_date]]," - ")</f>
        <v>1035</v>
      </c>
      <c r="J1865" s="2">
        <f ca="1">IFERROR(1/Table1[[#This Row],[Days_Since_Last_Purchase]],0)</f>
        <v>9.6618357487922703E-4</v>
      </c>
      <c r="K1865" s="3" t="str">
        <f t="shared" si="58"/>
        <v>Has Purchased</v>
      </c>
      <c r="L1865">
        <v>2</v>
      </c>
      <c r="M1865">
        <v>121.01</v>
      </c>
      <c r="N1865">
        <v>60.51</v>
      </c>
      <c r="O1865">
        <v>7.3</v>
      </c>
      <c r="P1865" t="s">
        <v>87</v>
      </c>
      <c r="Q1865" t="s">
        <v>32</v>
      </c>
      <c r="R1865" t="s">
        <v>48</v>
      </c>
      <c r="S1865">
        <v>23</v>
      </c>
      <c r="T1865" t="s">
        <v>70</v>
      </c>
      <c r="U1865" t="s">
        <v>35</v>
      </c>
      <c r="V1865" t="s">
        <v>35</v>
      </c>
      <c r="W1865" t="s">
        <v>45</v>
      </c>
      <c r="X1865">
        <v>0</v>
      </c>
      <c r="Y1865">
        <v>1</v>
      </c>
      <c r="Z1865">
        <v>0</v>
      </c>
      <c r="AA1865">
        <v>0</v>
      </c>
      <c r="AB1865">
        <v>0</v>
      </c>
      <c r="AC1865" s="3">
        <v>45850</v>
      </c>
      <c r="AD1865" s="2" t="str">
        <f t="shared" si="59"/>
        <v>Contacted</v>
      </c>
      <c r="AE1865">
        <v>0</v>
      </c>
      <c r="AF1865" t="s">
        <v>38</v>
      </c>
      <c r="AG1865" t="b">
        <v>0</v>
      </c>
      <c r="AH1865" t="b">
        <v>0</v>
      </c>
      <c r="AI1865" t="str">
        <f ca="1">IF(OR(Table1[[#This Row],[is_active]]="FALSE",Table1[[#This Row],[Days_Since_Last_Purchase]]&gt;90),"Churned","Active")</f>
        <v>Churned</v>
      </c>
    </row>
    <row r="1866" spans="1:35" x14ac:dyDescent="0.25">
      <c r="A1866" t="s">
        <v>1923</v>
      </c>
      <c r="B1866" s="1">
        <v>44342</v>
      </c>
      <c r="C1866" t="str">
        <f>TEXT(Table1[[#This Row],[signup_date]],"yyyy")</f>
        <v>2021</v>
      </c>
      <c r="D1866" t="str">
        <f>TEXT(Table1[[#This Row],[signup_date]],"mmm")</f>
        <v>May</v>
      </c>
      <c r="E1866" s="3">
        <v>45337</v>
      </c>
      <c r="F1866" s="3">
        <v>45421</v>
      </c>
      <c r="G1866" s="3" t="str">
        <f>TEXT(Table1[[#This Row],[last_purchase_date]],"yyyy")</f>
        <v>2024</v>
      </c>
      <c r="H1866" s="2">
        <f ca="1">IFERROR(TODAY()-Table1[[#This Row],[signup_date]]," - ")</f>
        <v>1638</v>
      </c>
      <c r="I1866" s="2">
        <f ca="1">IFERROR(TODAY()-Table1[[#This Row],[last_purchase_date]]," - ")</f>
        <v>559</v>
      </c>
      <c r="J1866" s="2">
        <f ca="1">IFERROR(1/Table1[[#This Row],[Days_Since_Last_Purchase]],0)</f>
        <v>1.7889087656529517E-3</v>
      </c>
      <c r="K1866" s="3" t="str">
        <f t="shared" si="58"/>
        <v>Has Purchased</v>
      </c>
      <c r="L1866">
        <v>3</v>
      </c>
      <c r="M1866">
        <v>258.47000000000003</v>
      </c>
      <c r="N1866">
        <v>86.16</v>
      </c>
      <c r="O1866">
        <v>140.07</v>
      </c>
      <c r="P1866" t="s">
        <v>59</v>
      </c>
      <c r="Q1866" t="s">
        <v>104</v>
      </c>
      <c r="R1866" t="s">
        <v>48</v>
      </c>
      <c r="S1866">
        <v>30</v>
      </c>
      <c r="T1866" t="s">
        <v>70</v>
      </c>
      <c r="U1866" t="s">
        <v>90</v>
      </c>
      <c r="V1866" t="s">
        <v>67</v>
      </c>
      <c r="W1866" t="s">
        <v>72</v>
      </c>
      <c r="X1866">
        <v>0</v>
      </c>
      <c r="Y1866">
        <v>0</v>
      </c>
      <c r="Z1866">
        <v>0</v>
      </c>
      <c r="AA1866">
        <v>0</v>
      </c>
      <c r="AB1866">
        <v>0</v>
      </c>
      <c r="AC1866" s="3">
        <v>44848</v>
      </c>
      <c r="AD1866" s="2" t="str">
        <f t="shared" si="59"/>
        <v>Contacted</v>
      </c>
      <c r="AE1866">
        <v>6</v>
      </c>
      <c r="AF1866" t="s">
        <v>73</v>
      </c>
      <c r="AG1866" t="b">
        <v>0</v>
      </c>
      <c r="AH1866" t="b">
        <v>0</v>
      </c>
      <c r="AI1866" t="str">
        <f ca="1">IF(OR(Table1[[#This Row],[is_active]]="FALSE",Table1[[#This Row],[Days_Since_Last_Purchase]]&gt;90),"Churned","Active")</f>
        <v>Churned</v>
      </c>
    </row>
    <row r="1867" spans="1:35" x14ac:dyDescent="0.25">
      <c r="A1867" t="s">
        <v>1924</v>
      </c>
      <c r="B1867" s="1">
        <v>45237</v>
      </c>
      <c r="C1867" t="str">
        <f>TEXT(Table1[[#This Row],[signup_date]],"yyyy")</f>
        <v>2023</v>
      </c>
      <c r="D1867" t="str">
        <f>TEXT(Table1[[#This Row],[signup_date]],"mmm")</f>
        <v>Nov</v>
      </c>
      <c r="E1867" s="3">
        <v>45842</v>
      </c>
      <c r="F1867" s="3">
        <v>45879</v>
      </c>
      <c r="G1867" s="3" t="str">
        <f>TEXT(Table1[[#This Row],[last_purchase_date]],"yyyy")</f>
        <v>2025</v>
      </c>
      <c r="H1867" s="2">
        <f ca="1">IFERROR(TODAY()-Table1[[#This Row],[signup_date]]," - ")</f>
        <v>743</v>
      </c>
      <c r="I1867" s="2">
        <f ca="1">IFERROR(TODAY()-Table1[[#This Row],[last_purchase_date]]," - ")</f>
        <v>101</v>
      </c>
      <c r="J1867" s="2">
        <f ca="1">IFERROR(1/Table1[[#This Row],[Days_Since_Last_Purchase]],0)</f>
        <v>9.9009900990099011E-3</v>
      </c>
      <c r="K1867" s="3" t="str">
        <f t="shared" si="58"/>
        <v>Has Purchased</v>
      </c>
      <c r="L1867">
        <v>4</v>
      </c>
      <c r="M1867">
        <v>353.64</v>
      </c>
      <c r="N1867">
        <v>88.41</v>
      </c>
      <c r="O1867">
        <v>129.49</v>
      </c>
      <c r="P1867" t="s">
        <v>87</v>
      </c>
      <c r="Q1867" t="s">
        <v>95</v>
      </c>
      <c r="R1867" t="s">
        <v>48</v>
      </c>
      <c r="S1867">
        <v>27</v>
      </c>
      <c r="T1867" t="s">
        <v>70</v>
      </c>
      <c r="U1867" t="s">
        <v>35</v>
      </c>
      <c r="V1867" t="s">
        <v>63</v>
      </c>
      <c r="W1867" t="s">
        <v>85</v>
      </c>
      <c r="X1867">
        <v>0</v>
      </c>
      <c r="Y1867">
        <v>0</v>
      </c>
      <c r="Z1867">
        <v>1</v>
      </c>
      <c r="AA1867">
        <v>1</v>
      </c>
      <c r="AB1867">
        <v>2</v>
      </c>
      <c r="AC1867" s="3">
        <v>45390</v>
      </c>
      <c r="AD1867" s="2" t="str">
        <f t="shared" si="59"/>
        <v>Contacted</v>
      </c>
      <c r="AE1867">
        <v>0</v>
      </c>
      <c r="AF1867" t="s">
        <v>38</v>
      </c>
      <c r="AG1867" t="b">
        <v>0</v>
      </c>
      <c r="AH1867" t="b">
        <v>0</v>
      </c>
      <c r="AI1867" t="str">
        <f ca="1">IF(OR(Table1[[#This Row],[is_active]]="FALSE",Table1[[#This Row],[Days_Since_Last_Purchase]]&gt;90),"Churned","Active")</f>
        <v>Churned</v>
      </c>
    </row>
    <row r="1868" spans="1:35" x14ac:dyDescent="0.25">
      <c r="A1868" t="s">
        <v>1925</v>
      </c>
      <c r="B1868" s="1">
        <v>45114</v>
      </c>
      <c r="C1868" t="str">
        <f>TEXT(Table1[[#This Row],[signup_date]],"yyyy")</f>
        <v>2023</v>
      </c>
      <c r="D1868" t="str">
        <f>TEXT(Table1[[#This Row],[signup_date]],"mmm")</f>
        <v>Jul</v>
      </c>
      <c r="E1868" s="3">
        <v>45310</v>
      </c>
      <c r="F1868" s="3">
        <v>45835</v>
      </c>
      <c r="G1868" s="3" t="str">
        <f>TEXT(Table1[[#This Row],[last_purchase_date]],"yyyy")</f>
        <v>2025</v>
      </c>
      <c r="H1868" s="2">
        <f ca="1">IFERROR(TODAY()-Table1[[#This Row],[signup_date]]," - ")</f>
        <v>866</v>
      </c>
      <c r="I1868" s="2">
        <f ca="1">IFERROR(TODAY()-Table1[[#This Row],[last_purchase_date]]," - ")</f>
        <v>145</v>
      </c>
      <c r="J1868" s="2">
        <f ca="1">IFERROR(1/Table1[[#This Row],[Days_Since_Last_Purchase]],0)</f>
        <v>6.8965517241379309E-3</v>
      </c>
      <c r="K1868" s="3" t="str">
        <f t="shared" si="58"/>
        <v>Has Purchased</v>
      </c>
      <c r="L1868">
        <v>2</v>
      </c>
      <c r="M1868">
        <v>89.43</v>
      </c>
      <c r="N1868">
        <v>44.72</v>
      </c>
      <c r="O1868">
        <v>0.5</v>
      </c>
      <c r="P1868" t="s">
        <v>59</v>
      </c>
      <c r="Q1868" t="s">
        <v>88</v>
      </c>
      <c r="R1868" t="s">
        <v>48</v>
      </c>
      <c r="S1868">
        <v>28</v>
      </c>
      <c r="T1868" t="s">
        <v>70</v>
      </c>
      <c r="U1868" t="s">
        <v>55</v>
      </c>
      <c r="V1868" t="s">
        <v>67</v>
      </c>
      <c r="W1868" t="s">
        <v>51</v>
      </c>
      <c r="X1868">
        <v>0</v>
      </c>
      <c r="Y1868">
        <v>0</v>
      </c>
      <c r="Z1868">
        <v>0</v>
      </c>
      <c r="AA1868">
        <v>0</v>
      </c>
      <c r="AB1868">
        <v>1</v>
      </c>
      <c r="AC1868" s="3">
        <v>45557</v>
      </c>
      <c r="AD1868" s="2" t="str">
        <f t="shared" si="59"/>
        <v>Contacted</v>
      </c>
      <c r="AE1868">
        <v>0</v>
      </c>
      <c r="AF1868" t="s">
        <v>52</v>
      </c>
      <c r="AG1868" t="b">
        <v>0</v>
      </c>
      <c r="AH1868" t="b">
        <v>0</v>
      </c>
      <c r="AI1868" t="str">
        <f ca="1">IF(OR(Table1[[#This Row],[is_active]]="FALSE",Table1[[#This Row],[Days_Since_Last_Purchase]]&gt;90),"Churned","Active")</f>
        <v>Churned</v>
      </c>
    </row>
    <row r="1869" spans="1:35" x14ac:dyDescent="0.25">
      <c r="A1869" t="s">
        <v>1926</v>
      </c>
      <c r="B1869" s="1">
        <v>44022</v>
      </c>
      <c r="C1869" t="str">
        <f>TEXT(Table1[[#This Row],[signup_date]],"yyyy")</f>
        <v>2020</v>
      </c>
      <c r="D1869" t="str">
        <f>TEXT(Table1[[#This Row],[signup_date]],"mmm")</f>
        <v>Jul</v>
      </c>
      <c r="E1869" s="3">
        <v>44842</v>
      </c>
      <c r="F1869" s="3">
        <v>44955</v>
      </c>
      <c r="G1869" s="3" t="str">
        <f>TEXT(Table1[[#This Row],[last_purchase_date]],"yyyy")</f>
        <v>2023</v>
      </c>
      <c r="H1869" s="2">
        <f ca="1">IFERROR(TODAY()-Table1[[#This Row],[signup_date]]," - ")</f>
        <v>1958</v>
      </c>
      <c r="I1869" s="2">
        <f ca="1">IFERROR(TODAY()-Table1[[#This Row],[last_purchase_date]]," - ")</f>
        <v>1025</v>
      </c>
      <c r="J1869" s="2">
        <f ca="1">IFERROR(1/Table1[[#This Row],[Days_Since_Last_Purchase]],0)</f>
        <v>9.7560975609756097E-4</v>
      </c>
      <c r="K1869" s="3" t="str">
        <f t="shared" si="58"/>
        <v>Has Purchased</v>
      </c>
      <c r="L1869">
        <v>1</v>
      </c>
      <c r="M1869">
        <v>85.58</v>
      </c>
      <c r="N1869">
        <v>85.58</v>
      </c>
      <c r="O1869">
        <v>223.77</v>
      </c>
      <c r="P1869" t="s">
        <v>40</v>
      </c>
      <c r="Q1869" t="s">
        <v>88</v>
      </c>
      <c r="R1869" t="s">
        <v>33</v>
      </c>
      <c r="S1869">
        <v>30</v>
      </c>
      <c r="T1869" t="s">
        <v>70</v>
      </c>
      <c r="U1869" t="s">
        <v>55</v>
      </c>
      <c r="V1869" t="s">
        <v>63</v>
      </c>
      <c r="W1869" t="s">
        <v>45</v>
      </c>
      <c r="X1869">
        <v>0</v>
      </c>
      <c r="Y1869">
        <v>1</v>
      </c>
      <c r="Z1869">
        <v>0</v>
      </c>
      <c r="AA1869">
        <v>0</v>
      </c>
      <c r="AB1869">
        <v>1</v>
      </c>
      <c r="AC1869" s="3">
        <v>44383</v>
      </c>
      <c r="AD1869" s="2" t="str">
        <f t="shared" si="59"/>
        <v>Contacted</v>
      </c>
      <c r="AE1869">
        <v>0</v>
      </c>
      <c r="AF1869" t="s">
        <v>38</v>
      </c>
      <c r="AG1869" t="b">
        <v>1</v>
      </c>
      <c r="AH1869" t="b">
        <v>0</v>
      </c>
      <c r="AI1869" t="str">
        <f ca="1">IF(OR(Table1[[#This Row],[is_active]]="FALSE",Table1[[#This Row],[Days_Since_Last_Purchase]]&gt;90),"Churned","Active")</f>
        <v>Churned</v>
      </c>
    </row>
    <row r="1870" spans="1:35" x14ac:dyDescent="0.25">
      <c r="A1870" t="s">
        <v>1927</v>
      </c>
      <c r="B1870" s="1">
        <v>45480</v>
      </c>
      <c r="C1870" t="str">
        <f>TEXT(Table1[[#This Row],[signup_date]],"yyyy")</f>
        <v>2024</v>
      </c>
      <c r="D1870" t="str">
        <f>TEXT(Table1[[#This Row],[signup_date]],"mmm")</f>
        <v>Jul</v>
      </c>
      <c r="E1870" s="3">
        <v>45729</v>
      </c>
      <c r="F1870" s="3">
        <v>45926</v>
      </c>
      <c r="G1870" s="3" t="str">
        <f>TEXT(Table1[[#This Row],[last_purchase_date]],"yyyy")</f>
        <v>2025</v>
      </c>
      <c r="H1870" s="2">
        <f ca="1">IFERROR(TODAY()-Table1[[#This Row],[signup_date]]," - ")</f>
        <v>500</v>
      </c>
      <c r="I1870" s="2">
        <f ca="1">IFERROR(TODAY()-Table1[[#This Row],[last_purchase_date]]," - ")</f>
        <v>54</v>
      </c>
      <c r="J1870" s="2">
        <f ca="1">IFERROR(1/Table1[[#This Row],[Days_Since_Last_Purchase]],0)</f>
        <v>1.8518518518518517E-2</v>
      </c>
      <c r="K1870" s="3" t="str">
        <f t="shared" si="58"/>
        <v>Has Purchased</v>
      </c>
      <c r="L1870">
        <v>1</v>
      </c>
      <c r="M1870">
        <v>25.12</v>
      </c>
      <c r="N1870">
        <v>25.12</v>
      </c>
      <c r="O1870">
        <v>31</v>
      </c>
      <c r="P1870" t="s">
        <v>65</v>
      </c>
      <c r="Q1870" t="s">
        <v>88</v>
      </c>
      <c r="R1870" t="s">
        <v>48</v>
      </c>
      <c r="S1870">
        <v>34</v>
      </c>
      <c r="T1870" t="s">
        <v>34</v>
      </c>
      <c r="U1870" t="s">
        <v>55</v>
      </c>
      <c r="V1870" t="s">
        <v>35</v>
      </c>
      <c r="W1870" t="s">
        <v>45</v>
      </c>
      <c r="X1870">
        <v>1</v>
      </c>
      <c r="Y1870">
        <v>1</v>
      </c>
      <c r="Z1870">
        <v>0</v>
      </c>
      <c r="AA1870">
        <v>0</v>
      </c>
      <c r="AB1870">
        <v>1</v>
      </c>
      <c r="AC1870" s="3">
        <v>45537</v>
      </c>
      <c r="AD1870" s="2" t="str">
        <f t="shared" si="59"/>
        <v>Contacted</v>
      </c>
      <c r="AE1870">
        <v>9</v>
      </c>
      <c r="AF1870" t="s">
        <v>38</v>
      </c>
      <c r="AG1870" t="b">
        <v>1</v>
      </c>
      <c r="AH1870" t="b">
        <v>1</v>
      </c>
      <c r="AI1870" t="str">
        <f ca="1">IF(OR(Table1[[#This Row],[is_active]]="FALSE",Table1[[#This Row],[Days_Since_Last_Purchase]]&gt;90),"Churned","Active")</f>
        <v>Active</v>
      </c>
    </row>
    <row r="1871" spans="1:35" x14ac:dyDescent="0.25">
      <c r="A1871" t="s">
        <v>1928</v>
      </c>
      <c r="B1871" s="1">
        <v>44309</v>
      </c>
      <c r="C1871" t="str">
        <f>TEXT(Table1[[#This Row],[signup_date]],"yyyy")</f>
        <v>2021</v>
      </c>
      <c r="D1871" t="str">
        <f>TEXT(Table1[[#This Row],[signup_date]],"mmm")</f>
        <v>Apr</v>
      </c>
      <c r="E1871" s="3">
        <v>45113</v>
      </c>
      <c r="F1871" s="3">
        <v>45308</v>
      </c>
      <c r="G1871" s="3" t="str">
        <f>TEXT(Table1[[#This Row],[last_purchase_date]],"yyyy")</f>
        <v>2024</v>
      </c>
      <c r="H1871" s="2">
        <f ca="1">IFERROR(TODAY()-Table1[[#This Row],[signup_date]]," - ")</f>
        <v>1671</v>
      </c>
      <c r="I1871" s="2">
        <f ca="1">IFERROR(TODAY()-Table1[[#This Row],[last_purchase_date]]," - ")</f>
        <v>672</v>
      </c>
      <c r="J1871" s="2">
        <f ca="1">IFERROR(1/Table1[[#This Row],[Days_Since_Last_Purchase]],0)</f>
        <v>1.488095238095238E-3</v>
      </c>
      <c r="K1871" s="3" t="str">
        <f t="shared" si="58"/>
        <v>Has Purchased</v>
      </c>
      <c r="L1871">
        <v>3</v>
      </c>
      <c r="M1871">
        <v>63.88</v>
      </c>
      <c r="N1871">
        <v>21.29</v>
      </c>
      <c r="O1871">
        <v>34.479999999999997</v>
      </c>
      <c r="P1871" t="s">
        <v>65</v>
      </c>
      <c r="Q1871" t="s">
        <v>54</v>
      </c>
      <c r="R1871" t="s">
        <v>48</v>
      </c>
      <c r="S1871">
        <v>30</v>
      </c>
      <c r="T1871" t="s">
        <v>70</v>
      </c>
      <c r="U1871" t="s">
        <v>35</v>
      </c>
      <c r="V1871" t="s">
        <v>56</v>
      </c>
      <c r="W1871" t="s">
        <v>45</v>
      </c>
      <c r="X1871">
        <v>1</v>
      </c>
      <c r="Y1871">
        <v>0</v>
      </c>
      <c r="Z1871">
        <v>0</v>
      </c>
      <c r="AA1871">
        <v>0</v>
      </c>
      <c r="AB1871">
        <v>0</v>
      </c>
      <c r="AC1871" s="3">
        <v>44534</v>
      </c>
      <c r="AD1871" s="2" t="str">
        <f t="shared" si="59"/>
        <v>Contacted</v>
      </c>
      <c r="AE1871">
        <v>0</v>
      </c>
      <c r="AF1871" t="s">
        <v>73</v>
      </c>
      <c r="AG1871" t="b">
        <v>0</v>
      </c>
      <c r="AH1871" t="b">
        <v>0</v>
      </c>
      <c r="AI1871" t="str">
        <f ca="1">IF(OR(Table1[[#This Row],[is_active]]="FALSE",Table1[[#This Row],[Days_Since_Last_Purchase]]&gt;90),"Churned","Active")</f>
        <v>Churned</v>
      </c>
    </row>
    <row r="1872" spans="1:35" x14ac:dyDescent="0.25">
      <c r="A1872" t="s">
        <v>1929</v>
      </c>
      <c r="B1872" s="1">
        <v>44149</v>
      </c>
      <c r="C1872" t="str">
        <f>TEXT(Table1[[#This Row],[signup_date]],"yyyy")</f>
        <v>2020</v>
      </c>
      <c r="D1872" t="str">
        <f>TEXT(Table1[[#This Row],[signup_date]],"mmm")</f>
        <v>Nov</v>
      </c>
      <c r="E1872" s="3">
        <v>44844</v>
      </c>
      <c r="F1872" s="3">
        <v>45305</v>
      </c>
      <c r="G1872" s="3" t="str">
        <f>TEXT(Table1[[#This Row],[last_purchase_date]],"yyyy")</f>
        <v>2024</v>
      </c>
      <c r="H1872" s="2">
        <f ca="1">IFERROR(TODAY()-Table1[[#This Row],[signup_date]]," - ")</f>
        <v>1831</v>
      </c>
      <c r="I1872" s="2">
        <f ca="1">IFERROR(TODAY()-Table1[[#This Row],[last_purchase_date]]," - ")</f>
        <v>675</v>
      </c>
      <c r="J1872" s="2">
        <f ca="1">IFERROR(1/Table1[[#This Row],[Days_Since_Last_Purchase]],0)</f>
        <v>1.4814814814814814E-3</v>
      </c>
      <c r="K1872" s="3" t="str">
        <f t="shared" si="58"/>
        <v>Has Purchased</v>
      </c>
      <c r="L1872">
        <v>2</v>
      </c>
      <c r="M1872">
        <v>28.47</v>
      </c>
      <c r="N1872">
        <v>14.24</v>
      </c>
      <c r="O1872">
        <v>24.66</v>
      </c>
      <c r="P1872" t="s">
        <v>40</v>
      </c>
      <c r="Q1872" t="s">
        <v>104</v>
      </c>
      <c r="R1872" t="s">
        <v>48</v>
      </c>
      <c r="S1872">
        <v>26</v>
      </c>
      <c r="T1872" t="s">
        <v>70</v>
      </c>
      <c r="U1872" t="s">
        <v>50</v>
      </c>
      <c r="V1872" t="s">
        <v>35</v>
      </c>
      <c r="W1872" t="s">
        <v>57</v>
      </c>
      <c r="X1872">
        <v>0</v>
      </c>
      <c r="Y1872">
        <v>0</v>
      </c>
      <c r="Z1872">
        <v>0</v>
      </c>
      <c r="AA1872">
        <v>1</v>
      </c>
      <c r="AB1872">
        <v>2</v>
      </c>
      <c r="AC1872" s="3">
        <v>44463</v>
      </c>
      <c r="AD1872" s="2" t="str">
        <f t="shared" si="59"/>
        <v>Contacted</v>
      </c>
      <c r="AE1872">
        <v>5</v>
      </c>
      <c r="AF1872" t="s">
        <v>38</v>
      </c>
      <c r="AG1872" t="b">
        <v>0</v>
      </c>
      <c r="AH1872" t="b">
        <v>1</v>
      </c>
      <c r="AI1872" t="str">
        <f ca="1">IF(OR(Table1[[#This Row],[is_active]]="FALSE",Table1[[#This Row],[Days_Since_Last_Purchase]]&gt;90),"Churned","Active")</f>
        <v>Churned</v>
      </c>
    </row>
    <row r="1873" spans="1:35" x14ac:dyDescent="0.25">
      <c r="A1873" t="s">
        <v>1930</v>
      </c>
      <c r="B1873" s="1">
        <v>43917</v>
      </c>
      <c r="C1873" t="str">
        <f>TEXT(Table1[[#This Row],[signup_date]],"yyyy")</f>
        <v>2020</v>
      </c>
      <c r="D1873" t="str">
        <f>TEXT(Table1[[#This Row],[signup_date]],"mmm")</f>
        <v>Mar</v>
      </c>
      <c r="E1873" s="3">
        <v>44133</v>
      </c>
      <c r="F1873" s="3">
        <v>44828</v>
      </c>
      <c r="G1873" s="3" t="str">
        <f>TEXT(Table1[[#This Row],[last_purchase_date]],"yyyy")</f>
        <v>2022</v>
      </c>
      <c r="H1873" s="2">
        <f ca="1">IFERROR(TODAY()-Table1[[#This Row],[signup_date]]," - ")</f>
        <v>2063</v>
      </c>
      <c r="I1873" s="2">
        <f ca="1">IFERROR(TODAY()-Table1[[#This Row],[last_purchase_date]]," - ")</f>
        <v>1152</v>
      </c>
      <c r="J1873" s="2">
        <f ca="1">IFERROR(1/Table1[[#This Row],[Days_Since_Last_Purchase]],0)</f>
        <v>8.6805555555555551E-4</v>
      </c>
      <c r="K1873" s="3" t="str">
        <f t="shared" si="58"/>
        <v>Has Purchased</v>
      </c>
      <c r="L1873">
        <v>2</v>
      </c>
      <c r="M1873">
        <v>1.93</v>
      </c>
      <c r="N1873">
        <v>0.97</v>
      </c>
      <c r="O1873">
        <v>1.39</v>
      </c>
      <c r="P1873" t="s">
        <v>40</v>
      </c>
      <c r="Q1873" t="s">
        <v>104</v>
      </c>
      <c r="R1873" t="s">
        <v>48</v>
      </c>
      <c r="S1873">
        <v>27</v>
      </c>
      <c r="T1873" t="s">
        <v>70</v>
      </c>
      <c r="U1873" t="s">
        <v>90</v>
      </c>
      <c r="V1873" t="s">
        <v>44</v>
      </c>
      <c r="W1873" t="s">
        <v>36</v>
      </c>
      <c r="X1873">
        <v>0</v>
      </c>
      <c r="Y1873">
        <v>0</v>
      </c>
      <c r="Z1873">
        <v>0</v>
      </c>
      <c r="AA1873">
        <v>0</v>
      </c>
      <c r="AB1873">
        <v>0</v>
      </c>
      <c r="AC1873" s="3">
        <v>45886</v>
      </c>
      <c r="AD1873" s="2" t="str">
        <f t="shared" si="59"/>
        <v>Contacted</v>
      </c>
      <c r="AE1873">
        <v>0</v>
      </c>
      <c r="AF1873" t="s">
        <v>38</v>
      </c>
      <c r="AG1873" t="b">
        <v>1</v>
      </c>
      <c r="AH1873" t="b">
        <v>1</v>
      </c>
      <c r="AI1873" t="str">
        <f ca="1">IF(OR(Table1[[#This Row],[is_active]]="FALSE",Table1[[#This Row],[Days_Since_Last_Purchase]]&gt;90),"Churned","Active")</f>
        <v>Churned</v>
      </c>
    </row>
    <row r="1874" spans="1:35" x14ac:dyDescent="0.25">
      <c r="A1874" t="s">
        <v>1931</v>
      </c>
      <c r="B1874" s="1">
        <v>44697</v>
      </c>
      <c r="C1874" t="str">
        <f>TEXT(Table1[[#This Row],[signup_date]],"yyyy")</f>
        <v>2022</v>
      </c>
      <c r="D1874" t="str">
        <f>TEXT(Table1[[#This Row],[signup_date]],"mmm")</f>
        <v>May</v>
      </c>
      <c r="E1874" s="3">
        <v>45348</v>
      </c>
      <c r="F1874" s="3">
        <v>45900</v>
      </c>
      <c r="G1874" s="3" t="str">
        <f>TEXT(Table1[[#This Row],[last_purchase_date]],"yyyy")</f>
        <v>2025</v>
      </c>
      <c r="H1874" s="2">
        <f ca="1">IFERROR(TODAY()-Table1[[#This Row],[signup_date]]," - ")</f>
        <v>1283</v>
      </c>
      <c r="I1874" s="2">
        <f ca="1">IFERROR(TODAY()-Table1[[#This Row],[last_purchase_date]]," - ")</f>
        <v>80</v>
      </c>
      <c r="J1874" s="2">
        <f ca="1">IFERROR(1/Table1[[#This Row],[Days_Since_Last_Purchase]],0)</f>
        <v>1.2500000000000001E-2</v>
      </c>
      <c r="K1874" s="3" t="str">
        <f t="shared" si="58"/>
        <v>Has Purchased</v>
      </c>
      <c r="L1874">
        <v>1</v>
      </c>
      <c r="M1874">
        <v>60.69</v>
      </c>
      <c r="N1874">
        <v>60.69</v>
      </c>
      <c r="O1874">
        <v>46.99</v>
      </c>
      <c r="P1874" t="s">
        <v>59</v>
      </c>
      <c r="Q1874" t="s">
        <v>80</v>
      </c>
      <c r="R1874" t="s">
        <v>33</v>
      </c>
      <c r="S1874">
        <v>43</v>
      </c>
      <c r="T1874" t="s">
        <v>34</v>
      </c>
      <c r="U1874" t="s">
        <v>82</v>
      </c>
      <c r="V1874" t="s">
        <v>35</v>
      </c>
      <c r="W1874" t="s">
        <v>85</v>
      </c>
      <c r="X1874">
        <v>0</v>
      </c>
      <c r="Y1874">
        <v>1</v>
      </c>
      <c r="Z1874">
        <v>0</v>
      </c>
      <c r="AA1874">
        <v>0</v>
      </c>
      <c r="AB1874">
        <v>0</v>
      </c>
      <c r="AC1874" s="2" t="s">
        <v>2542</v>
      </c>
      <c r="AD1874" s="2" t="str">
        <f t="shared" si="59"/>
        <v>Never Contacted</v>
      </c>
      <c r="AE1874">
        <v>8</v>
      </c>
      <c r="AF1874" t="s">
        <v>38</v>
      </c>
      <c r="AG1874" t="b">
        <v>0</v>
      </c>
      <c r="AH1874" t="b">
        <v>0</v>
      </c>
      <c r="AI1874" t="str">
        <f ca="1">IF(OR(Table1[[#This Row],[is_active]]="FALSE",Table1[[#This Row],[Days_Since_Last_Purchase]]&gt;90),"Churned","Active")</f>
        <v>Active</v>
      </c>
    </row>
    <row r="1875" spans="1:35" x14ac:dyDescent="0.25">
      <c r="A1875" t="s">
        <v>1932</v>
      </c>
      <c r="B1875" s="1">
        <v>45478</v>
      </c>
      <c r="C1875" t="str">
        <f>TEXT(Table1[[#This Row],[signup_date]],"yyyy")</f>
        <v>2024</v>
      </c>
      <c r="D1875" t="str">
        <f>TEXT(Table1[[#This Row],[signup_date]],"mmm")</f>
        <v>Jul</v>
      </c>
      <c r="E1875" s="3">
        <v>45801</v>
      </c>
      <c r="F1875" s="3">
        <v>45896</v>
      </c>
      <c r="G1875" s="3" t="str">
        <f>TEXT(Table1[[#This Row],[last_purchase_date]],"yyyy")</f>
        <v>2025</v>
      </c>
      <c r="H1875" s="2">
        <f ca="1">IFERROR(TODAY()-Table1[[#This Row],[signup_date]]," - ")</f>
        <v>502</v>
      </c>
      <c r="I1875" s="2">
        <f ca="1">IFERROR(TODAY()-Table1[[#This Row],[last_purchase_date]]," - ")</f>
        <v>84</v>
      </c>
      <c r="J1875" s="2">
        <f ca="1">IFERROR(1/Table1[[#This Row],[Days_Since_Last_Purchase]],0)</f>
        <v>1.1904761904761904E-2</v>
      </c>
      <c r="K1875" s="3" t="str">
        <f t="shared" si="58"/>
        <v>Has Purchased</v>
      </c>
      <c r="L1875">
        <v>1</v>
      </c>
      <c r="M1875">
        <v>51.79</v>
      </c>
      <c r="N1875">
        <v>51.79</v>
      </c>
      <c r="O1875">
        <v>38.21</v>
      </c>
      <c r="P1875" t="s">
        <v>65</v>
      </c>
      <c r="Q1875" t="s">
        <v>104</v>
      </c>
      <c r="R1875" t="s">
        <v>33</v>
      </c>
      <c r="S1875">
        <v>43</v>
      </c>
      <c r="T1875" t="s">
        <v>34</v>
      </c>
      <c r="U1875" t="s">
        <v>55</v>
      </c>
      <c r="V1875" t="s">
        <v>35</v>
      </c>
      <c r="W1875" t="s">
        <v>85</v>
      </c>
      <c r="X1875">
        <v>0</v>
      </c>
      <c r="Y1875">
        <v>1</v>
      </c>
      <c r="Z1875">
        <v>0</v>
      </c>
      <c r="AA1875">
        <v>0</v>
      </c>
      <c r="AB1875">
        <v>0</v>
      </c>
      <c r="AC1875" s="3">
        <v>45940</v>
      </c>
      <c r="AD1875" s="2" t="str">
        <f t="shared" si="59"/>
        <v>Contacted</v>
      </c>
      <c r="AE1875">
        <v>5</v>
      </c>
      <c r="AF1875" t="s">
        <v>38</v>
      </c>
      <c r="AG1875" t="b">
        <v>1</v>
      </c>
      <c r="AH1875" t="b">
        <v>0</v>
      </c>
      <c r="AI1875" t="str">
        <f ca="1">IF(OR(Table1[[#This Row],[is_active]]="FALSE",Table1[[#This Row],[Days_Since_Last_Purchase]]&gt;90),"Churned","Active")</f>
        <v>Active</v>
      </c>
    </row>
    <row r="1876" spans="1:35" x14ac:dyDescent="0.25">
      <c r="A1876" t="s">
        <v>1933</v>
      </c>
      <c r="B1876" s="1">
        <v>44772</v>
      </c>
      <c r="C1876" t="str">
        <f>TEXT(Table1[[#This Row],[signup_date]],"yyyy")</f>
        <v>2022</v>
      </c>
      <c r="D1876" t="str">
        <f>TEXT(Table1[[#This Row],[signup_date]],"mmm")</f>
        <v>Jul</v>
      </c>
      <c r="E1876" s="3">
        <v>45240</v>
      </c>
      <c r="F1876" s="3">
        <v>45704</v>
      </c>
      <c r="G1876" s="3" t="str">
        <f>TEXT(Table1[[#This Row],[last_purchase_date]],"yyyy")</f>
        <v>2025</v>
      </c>
      <c r="H1876" s="2">
        <f ca="1">IFERROR(TODAY()-Table1[[#This Row],[signup_date]]," - ")</f>
        <v>1208</v>
      </c>
      <c r="I1876" s="2">
        <f ca="1">IFERROR(TODAY()-Table1[[#This Row],[last_purchase_date]]," - ")</f>
        <v>276</v>
      </c>
      <c r="J1876" s="2">
        <f ca="1">IFERROR(1/Table1[[#This Row],[Days_Since_Last_Purchase]],0)</f>
        <v>3.6231884057971015E-3</v>
      </c>
      <c r="K1876" s="3" t="str">
        <f t="shared" si="58"/>
        <v>Has Purchased</v>
      </c>
      <c r="L1876">
        <v>2</v>
      </c>
      <c r="M1876">
        <v>135.36000000000001</v>
      </c>
      <c r="N1876">
        <v>67.680000000000007</v>
      </c>
      <c r="O1876">
        <v>0.5</v>
      </c>
      <c r="P1876" t="s">
        <v>31</v>
      </c>
      <c r="Q1876" t="s">
        <v>104</v>
      </c>
      <c r="R1876" t="s">
        <v>48</v>
      </c>
      <c r="S1876">
        <v>29</v>
      </c>
      <c r="T1876" t="s">
        <v>70</v>
      </c>
      <c r="U1876" t="s">
        <v>90</v>
      </c>
      <c r="V1876" t="s">
        <v>63</v>
      </c>
      <c r="W1876" t="s">
        <v>100</v>
      </c>
      <c r="X1876">
        <v>0</v>
      </c>
      <c r="Y1876">
        <v>0</v>
      </c>
      <c r="Z1876">
        <v>1</v>
      </c>
      <c r="AA1876">
        <v>0</v>
      </c>
      <c r="AB1876">
        <v>0</v>
      </c>
      <c r="AC1876" s="2" t="s">
        <v>2542</v>
      </c>
      <c r="AD1876" s="2" t="str">
        <f t="shared" si="59"/>
        <v>Never Contacted</v>
      </c>
      <c r="AE1876">
        <v>0</v>
      </c>
      <c r="AF1876" t="s">
        <v>38</v>
      </c>
      <c r="AG1876" t="b">
        <v>1</v>
      </c>
      <c r="AH1876" t="b">
        <v>1</v>
      </c>
      <c r="AI1876" t="str">
        <f ca="1">IF(OR(Table1[[#This Row],[is_active]]="FALSE",Table1[[#This Row],[Days_Since_Last_Purchase]]&gt;90),"Churned","Active")</f>
        <v>Churned</v>
      </c>
    </row>
    <row r="1877" spans="1:35" x14ac:dyDescent="0.25">
      <c r="A1877" t="s">
        <v>1934</v>
      </c>
      <c r="B1877" s="1">
        <v>45522</v>
      </c>
      <c r="C1877" t="str">
        <f>TEXT(Table1[[#This Row],[signup_date]],"yyyy")</f>
        <v>2024</v>
      </c>
      <c r="D1877" t="str">
        <f>TEXT(Table1[[#This Row],[signup_date]],"mmm")</f>
        <v>Aug</v>
      </c>
      <c r="E1877" s="3">
        <v>45779</v>
      </c>
      <c r="F1877" s="3">
        <v>45939</v>
      </c>
      <c r="G1877" s="3" t="str">
        <f>TEXT(Table1[[#This Row],[last_purchase_date]],"yyyy")</f>
        <v>2025</v>
      </c>
      <c r="H1877" s="2">
        <f ca="1">IFERROR(TODAY()-Table1[[#This Row],[signup_date]]," - ")</f>
        <v>458</v>
      </c>
      <c r="I1877" s="2">
        <f ca="1">IFERROR(TODAY()-Table1[[#This Row],[last_purchase_date]]," - ")</f>
        <v>41</v>
      </c>
      <c r="J1877" s="2">
        <f ca="1">IFERROR(1/Table1[[#This Row],[Days_Since_Last_Purchase]],0)</f>
        <v>2.4390243902439025E-2</v>
      </c>
      <c r="K1877" s="3" t="str">
        <f t="shared" si="58"/>
        <v>Has Purchased</v>
      </c>
      <c r="L1877">
        <v>3</v>
      </c>
      <c r="M1877">
        <v>134.69999999999999</v>
      </c>
      <c r="N1877">
        <v>44.9</v>
      </c>
      <c r="O1877">
        <v>29.4</v>
      </c>
      <c r="P1877" t="s">
        <v>65</v>
      </c>
      <c r="Q1877" t="s">
        <v>54</v>
      </c>
      <c r="R1877" t="s">
        <v>48</v>
      </c>
      <c r="S1877">
        <v>20</v>
      </c>
      <c r="T1877" t="s">
        <v>70</v>
      </c>
      <c r="U1877" t="s">
        <v>66</v>
      </c>
      <c r="V1877" t="s">
        <v>67</v>
      </c>
      <c r="W1877" t="s">
        <v>85</v>
      </c>
      <c r="X1877">
        <v>0</v>
      </c>
      <c r="Y1877">
        <v>0</v>
      </c>
      <c r="Z1877">
        <v>0</v>
      </c>
      <c r="AA1877">
        <v>0</v>
      </c>
      <c r="AB1877">
        <v>1</v>
      </c>
      <c r="AC1877" s="2" t="s">
        <v>2542</v>
      </c>
      <c r="AD1877" s="2" t="str">
        <f t="shared" si="59"/>
        <v>Never Contacted</v>
      </c>
      <c r="AE1877">
        <v>0</v>
      </c>
      <c r="AF1877" t="s">
        <v>52</v>
      </c>
      <c r="AG1877" t="b">
        <v>1</v>
      </c>
      <c r="AH1877" t="b">
        <v>0</v>
      </c>
      <c r="AI1877" t="str">
        <f ca="1">IF(OR(Table1[[#This Row],[is_active]]="FALSE",Table1[[#This Row],[Days_Since_Last_Purchase]]&gt;90),"Churned","Active")</f>
        <v>Active</v>
      </c>
    </row>
    <row r="1878" spans="1:35" x14ac:dyDescent="0.25">
      <c r="A1878" t="s">
        <v>1935</v>
      </c>
      <c r="B1878" s="1">
        <v>43843</v>
      </c>
      <c r="C1878" t="str">
        <f>TEXT(Table1[[#This Row],[signup_date]],"yyyy")</f>
        <v>2020</v>
      </c>
      <c r="D1878" t="str">
        <f>TEXT(Table1[[#This Row],[signup_date]],"mmm")</f>
        <v>Jan</v>
      </c>
      <c r="E1878" s="3">
        <v>45863</v>
      </c>
      <c r="F1878" s="3">
        <v>45892</v>
      </c>
      <c r="G1878" s="3" t="str">
        <f>TEXT(Table1[[#This Row],[last_purchase_date]],"yyyy")</f>
        <v>2025</v>
      </c>
      <c r="H1878" s="2">
        <f ca="1">IFERROR(TODAY()-Table1[[#This Row],[signup_date]]," - ")</f>
        <v>2137</v>
      </c>
      <c r="I1878" s="2">
        <f ca="1">IFERROR(TODAY()-Table1[[#This Row],[last_purchase_date]]," - ")</f>
        <v>88</v>
      </c>
      <c r="J1878" s="2">
        <f ca="1">IFERROR(1/Table1[[#This Row],[Days_Since_Last_Purchase]],0)</f>
        <v>1.1363636363636364E-2</v>
      </c>
      <c r="K1878" s="3" t="str">
        <f t="shared" si="58"/>
        <v>Has Purchased</v>
      </c>
      <c r="L1878">
        <v>2</v>
      </c>
      <c r="M1878">
        <v>264.16000000000003</v>
      </c>
      <c r="N1878">
        <v>132.08000000000001</v>
      </c>
      <c r="O1878">
        <v>115.69</v>
      </c>
      <c r="P1878" t="s">
        <v>59</v>
      </c>
      <c r="Q1878" t="s">
        <v>32</v>
      </c>
      <c r="R1878" t="s">
        <v>33</v>
      </c>
      <c r="S1878">
        <v>29</v>
      </c>
      <c r="T1878" t="s">
        <v>70</v>
      </c>
      <c r="U1878" t="s">
        <v>35</v>
      </c>
      <c r="V1878" t="s">
        <v>44</v>
      </c>
      <c r="W1878" t="s">
        <v>100</v>
      </c>
      <c r="X1878">
        <v>0</v>
      </c>
      <c r="Y1878">
        <v>0</v>
      </c>
      <c r="Z1878">
        <v>0</v>
      </c>
      <c r="AA1878">
        <v>0</v>
      </c>
      <c r="AB1878">
        <v>1</v>
      </c>
      <c r="AC1878" s="3">
        <v>45344</v>
      </c>
      <c r="AD1878" s="2" t="str">
        <f t="shared" si="59"/>
        <v>Contacted</v>
      </c>
      <c r="AE1878">
        <v>6</v>
      </c>
      <c r="AF1878" t="s">
        <v>38</v>
      </c>
      <c r="AG1878" t="b">
        <v>1</v>
      </c>
      <c r="AH1878" t="b">
        <v>0</v>
      </c>
      <c r="AI1878" t="str">
        <f ca="1">IF(OR(Table1[[#This Row],[is_active]]="FALSE",Table1[[#This Row],[Days_Since_Last_Purchase]]&gt;90),"Churned","Active")</f>
        <v>Active</v>
      </c>
    </row>
    <row r="1879" spans="1:35" x14ac:dyDescent="0.25">
      <c r="A1879" t="s">
        <v>1936</v>
      </c>
      <c r="B1879" s="1">
        <v>44401</v>
      </c>
      <c r="C1879" t="str">
        <f>TEXT(Table1[[#This Row],[signup_date]],"yyyy")</f>
        <v>2021</v>
      </c>
      <c r="D1879" t="str">
        <f>TEXT(Table1[[#This Row],[signup_date]],"mmm")</f>
        <v>Jul</v>
      </c>
      <c r="E1879" s="3">
        <v>45129</v>
      </c>
      <c r="F1879" s="3">
        <v>45476</v>
      </c>
      <c r="G1879" s="3" t="str">
        <f>TEXT(Table1[[#This Row],[last_purchase_date]],"yyyy")</f>
        <v>2024</v>
      </c>
      <c r="H1879" s="2">
        <f ca="1">IFERROR(TODAY()-Table1[[#This Row],[signup_date]]," - ")</f>
        <v>1579</v>
      </c>
      <c r="I1879" s="2">
        <f ca="1">IFERROR(TODAY()-Table1[[#This Row],[last_purchase_date]]," - ")</f>
        <v>504</v>
      </c>
      <c r="J1879" s="2">
        <f ca="1">IFERROR(1/Table1[[#This Row],[Days_Since_Last_Purchase]],0)</f>
        <v>1.984126984126984E-3</v>
      </c>
      <c r="K1879" s="3" t="str">
        <f t="shared" si="58"/>
        <v>Has Purchased</v>
      </c>
      <c r="L1879">
        <v>2</v>
      </c>
      <c r="M1879">
        <v>103.54</v>
      </c>
      <c r="N1879">
        <v>51.77</v>
      </c>
      <c r="O1879">
        <v>9.4499999999999993</v>
      </c>
      <c r="P1879" t="s">
        <v>40</v>
      </c>
      <c r="Q1879" t="s">
        <v>104</v>
      </c>
      <c r="R1879" t="s">
        <v>33</v>
      </c>
      <c r="S1879">
        <v>39</v>
      </c>
      <c r="T1879" t="s">
        <v>34</v>
      </c>
      <c r="U1879" t="s">
        <v>35</v>
      </c>
      <c r="V1879" t="s">
        <v>67</v>
      </c>
      <c r="W1879" t="s">
        <v>85</v>
      </c>
      <c r="X1879">
        <v>0</v>
      </c>
      <c r="Y1879">
        <v>0</v>
      </c>
      <c r="Z1879">
        <v>0</v>
      </c>
      <c r="AA1879">
        <v>0</v>
      </c>
      <c r="AB1879">
        <v>2</v>
      </c>
      <c r="AC1879" s="3">
        <v>44685</v>
      </c>
      <c r="AD1879" s="2" t="str">
        <f t="shared" si="59"/>
        <v>Contacted</v>
      </c>
      <c r="AE1879">
        <v>10</v>
      </c>
      <c r="AF1879" t="s">
        <v>73</v>
      </c>
      <c r="AG1879" t="b">
        <v>0</v>
      </c>
      <c r="AH1879" t="b">
        <v>0</v>
      </c>
      <c r="AI1879" t="str">
        <f ca="1">IF(OR(Table1[[#This Row],[is_active]]="FALSE",Table1[[#This Row],[Days_Since_Last_Purchase]]&gt;90),"Churned","Active")</f>
        <v>Churned</v>
      </c>
    </row>
    <row r="1880" spans="1:35" x14ac:dyDescent="0.25">
      <c r="A1880" t="s">
        <v>1937</v>
      </c>
      <c r="B1880" s="1">
        <v>44147</v>
      </c>
      <c r="C1880" t="str">
        <f>TEXT(Table1[[#This Row],[signup_date]],"yyyy")</f>
        <v>2020</v>
      </c>
      <c r="D1880" t="str">
        <f>TEXT(Table1[[#This Row],[signup_date]],"mmm")</f>
        <v>Nov</v>
      </c>
      <c r="E1880" s="3">
        <v>44929</v>
      </c>
      <c r="F1880" s="3">
        <v>45897</v>
      </c>
      <c r="G1880" s="3" t="str">
        <f>TEXT(Table1[[#This Row],[last_purchase_date]],"yyyy")</f>
        <v>2025</v>
      </c>
      <c r="H1880" s="2">
        <f ca="1">IFERROR(TODAY()-Table1[[#This Row],[signup_date]]," - ")</f>
        <v>1833</v>
      </c>
      <c r="I1880" s="2">
        <f ca="1">IFERROR(TODAY()-Table1[[#This Row],[last_purchase_date]]," - ")</f>
        <v>83</v>
      </c>
      <c r="J1880" s="2">
        <f ca="1">IFERROR(1/Table1[[#This Row],[Days_Since_Last_Purchase]],0)</f>
        <v>1.2048192771084338E-2</v>
      </c>
      <c r="K1880" s="3" t="str">
        <f t="shared" si="58"/>
        <v>Has Purchased</v>
      </c>
      <c r="L1880">
        <v>2</v>
      </c>
      <c r="M1880">
        <v>93.31</v>
      </c>
      <c r="N1880">
        <v>46.66</v>
      </c>
      <c r="O1880">
        <v>25.1</v>
      </c>
      <c r="P1880" t="s">
        <v>65</v>
      </c>
      <c r="Q1880" t="s">
        <v>41</v>
      </c>
      <c r="R1880" t="s">
        <v>48</v>
      </c>
      <c r="S1880">
        <v>39</v>
      </c>
      <c r="T1880" t="s">
        <v>34</v>
      </c>
      <c r="U1880" t="s">
        <v>82</v>
      </c>
      <c r="V1880" t="s">
        <v>56</v>
      </c>
      <c r="W1880" t="s">
        <v>72</v>
      </c>
      <c r="X1880">
        <v>0</v>
      </c>
      <c r="Y1880">
        <v>1</v>
      </c>
      <c r="Z1880">
        <v>1</v>
      </c>
      <c r="AA1880">
        <v>0</v>
      </c>
      <c r="AB1880">
        <v>1</v>
      </c>
      <c r="AC1880" s="2" t="s">
        <v>2542</v>
      </c>
      <c r="AD1880" s="2" t="str">
        <f t="shared" si="59"/>
        <v>Never Contacted</v>
      </c>
      <c r="AE1880">
        <v>6</v>
      </c>
      <c r="AF1880" t="s">
        <v>73</v>
      </c>
      <c r="AG1880" t="b">
        <v>0</v>
      </c>
      <c r="AH1880" t="b">
        <v>1</v>
      </c>
      <c r="AI1880" t="str">
        <f ca="1">IF(OR(Table1[[#This Row],[is_active]]="FALSE",Table1[[#This Row],[Days_Since_Last_Purchase]]&gt;90),"Churned","Active")</f>
        <v>Active</v>
      </c>
    </row>
    <row r="1881" spans="1:35" x14ac:dyDescent="0.25">
      <c r="A1881" t="s">
        <v>1938</v>
      </c>
      <c r="B1881" s="1">
        <v>45350</v>
      </c>
      <c r="C1881" t="str">
        <f>TEXT(Table1[[#This Row],[signup_date]],"yyyy")</f>
        <v>2024</v>
      </c>
      <c r="D1881" t="str">
        <f>TEXT(Table1[[#This Row],[signup_date]],"mmm")</f>
        <v>Feb</v>
      </c>
      <c r="E1881" s="3">
        <v>45878</v>
      </c>
      <c r="F1881" s="3">
        <v>45899</v>
      </c>
      <c r="G1881" s="3" t="str">
        <f>TEXT(Table1[[#This Row],[last_purchase_date]],"yyyy")</f>
        <v>2025</v>
      </c>
      <c r="H1881" s="2">
        <f ca="1">IFERROR(TODAY()-Table1[[#This Row],[signup_date]]," - ")</f>
        <v>630</v>
      </c>
      <c r="I1881" s="2">
        <f ca="1">IFERROR(TODAY()-Table1[[#This Row],[last_purchase_date]]," - ")</f>
        <v>81</v>
      </c>
      <c r="J1881" s="2">
        <f ca="1">IFERROR(1/Table1[[#This Row],[Days_Since_Last_Purchase]],0)</f>
        <v>1.2345679012345678E-2</v>
      </c>
      <c r="K1881" s="3" t="str">
        <f t="shared" si="58"/>
        <v>Has Purchased</v>
      </c>
      <c r="L1881">
        <v>2</v>
      </c>
      <c r="M1881">
        <v>120.31</v>
      </c>
      <c r="N1881">
        <v>60.16</v>
      </c>
      <c r="O1881">
        <v>64.48</v>
      </c>
      <c r="P1881" t="s">
        <v>65</v>
      </c>
      <c r="Q1881" t="s">
        <v>76</v>
      </c>
      <c r="R1881" t="s">
        <v>42</v>
      </c>
      <c r="S1881">
        <v>42</v>
      </c>
      <c r="T1881" t="s">
        <v>34</v>
      </c>
      <c r="U1881" t="s">
        <v>66</v>
      </c>
      <c r="V1881" t="s">
        <v>63</v>
      </c>
      <c r="W1881" t="s">
        <v>35</v>
      </c>
      <c r="X1881">
        <v>0</v>
      </c>
      <c r="Y1881">
        <v>0</v>
      </c>
      <c r="Z1881">
        <v>0</v>
      </c>
      <c r="AA1881">
        <v>1</v>
      </c>
      <c r="AB1881">
        <v>0</v>
      </c>
      <c r="AC1881" s="2" t="s">
        <v>2542</v>
      </c>
      <c r="AD1881" s="2" t="str">
        <f t="shared" si="59"/>
        <v>Never Contacted</v>
      </c>
      <c r="AE1881">
        <v>0</v>
      </c>
      <c r="AF1881" t="s">
        <v>73</v>
      </c>
      <c r="AG1881" t="b">
        <v>0</v>
      </c>
      <c r="AH1881" t="b">
        <v>0</v>
      </c>
      <c r="AI1881" t="str">
        <f ca="1">IF(OR(Table1[[#This Row],[is_active]]="FALSE",Table1[[#This Row],[Days_Since_Last_Purchase]]&gt;90),"Churned","Active")</f>
        <v>Active</v>
      </c>
    </row>
    <row r="1882" spans="1:35" x14ac:dyDescent="0.25">
      <c r="A1882" t="s">
        <v>1939</v>
      </c>
      <c r="B1882" s="1">
        <v>43938</v>
      </c>
      <c r="C1882" t="str">
        <f>TEXT(Table1[[#This Row],[signup_date]],"yyyy")</f>
        <v>2020</v>
      </c>
      <c r="D1882" t="str">
        <f>TEXT(Table1[[#This Row],[signup_date]],"mmm")</f>
        <v>Apr</v>
      </c>
      <c r="E1882" s="3">
        <v>44383</v>
      </c>
      <c r="F1882" s="3">
        <v>45407</v>
      </c>
      <c r="G1882" s="3" t="str">
        <f>TEXT(Table1[[#This Row],[last_purchase_date]],"yyyy")</f>
        <v>2024</v>
      </c>
      <c r="H1882" s="2">
        <f ca="1">IFERROR(TODAY()-Table1[[#This Row],[signup_date]]," - ")</f>
        <v>2042</v>
      </c>
      <c r="I1882" s="2">
        <f ca="1">IFERROR(TODAY()-Table1[[#This Row],[last_purchase_date]]," - ")</f>
        <v>573</v>
      </c>
      <c r="J1882" s="2">
        <f ca="1">IFERROR(1/Table1[[#This Row],[Days_Since_Last_Purchase]],0)</f>
        <v>1.7452006980802793E-3</v>
      </c>
      <c r="K1882" s="3" t="str">
        <f t="shared" si="58"/>
        <v>Has Purchased</v>
      </c>
      <c r="L1882">
        <v>2</v>
      </c>
      <c r="M1882">
        <v>117.24</v>
      </c>
      <c r="N1882">
        <v>58.62</v>
      </c>
      <c r="O1882">
        <v>74.61</v>
      </c>
      <c r="P1882" t="s">
        <v>65</v>
      </c>
      <c r="Q1882" t="s">
        <v>60</v>
      </c>
      <c r="R1882" t="s">
        <v>33</v>
      </c>
      <c r="S1882">
        <v>38</v>
      </c>
      <c r="T1882" t="s">
        <v>34</v>
      </c>
      <c r="U1882" t="s">
        <v>55</v>
      </c>
      <c r="V1882" t="s">
        <v>44</v>
      </c>
      <c r="W1882" t="s">
        <v>57</v>
      </c>
      <c r="X1882">
        <v>0</v>
      </c>
      <c r="Y1882">
        <v>0</v>
      </c>
      <c r="Z1882">
        <v>0</v>
      </c>
      <c r="AA1882">
        <v>0</v>
      </c>
      <c r="AB1882">
        <v>2</v>
      </c>
      <c r="AC1882" s="2" t="s">
        <v>2542</v>
      </c>
      <c r="AD1882" s="2" t="str">
        <f t="shared" si="59"/>
        <v>Never Contacted</v>
      </c>
      <c r="AE1882">
        <v>0</v>
      </c>
      <c r="AF1882" t="s">
        <v>73</v>
      </c>
      <c r="AG1882" t="b">
        <v>1</v>
      </c>
      <c r="AH1882" t="b">
        <v>0</v>
      </c>
      <c r="AI1882" t="str">
        <f ca="1">IF(OR(Table1[[#This Row],[is_active]]="FALSE",Table1[[#This Row],[Days_Since_Last_Purchase]]&gt;90),"Churned","Active")</f>
        <v>Churned</v>
      </c>
    </row>
    <row r="1883" spans="1:35" x14ac:dyDescent="0.25">
      <c r="A1883" t="s">
        <v>1940</v>
      </c>
      <c r="B1883" s="1">
        <v>44506</v>
      </c>
      <c r="C1883" t="str">
        <f>TEXT(Table1[[#This Row],[signup_date]],"yyyy")</f>
        <v>2021</v>
      </c>
      <c r="D1883" t="str">
        <f>TEXT(Table1[[#This Row],[signup_date]],"mmm")</f>
        <v>Nov</v>
      </c>
      <c r="E1883" s="3">
        <v>45724</v>
      </c>
      <c r="F1883" s="3">
        <v>45821</v>
      </c>
      <c r="G1883" s="3" t="str">
        <f>TEXT(Table1[[#This Row],[last_purchase_date]],"yyyy")</f>
        <v>2025</v>
      </c>
      <c r="H1883" s="2">
        <f ca="1">IFERROR(TODAY()-Table1[[#This Row],[signup_date]]," - ")</f>
        <v>1474</v>
      </c>
      <c r="I1883" s="2">
        <f ca="1">IFERROR(TODAY()-Table1[[#This Row],[last_purchase_date]]," - ")</f>
        <v>159</v>
      </c>
      <c r="J1883" s="2">
        <f ca="1">IFERROR(1/Table1[[#This Row],[Days_Since_Last_Purchase]],0)</f>
        <v>6.2893081761006293E-3</v>
      </c>
      <c r="K1883" s="3" t="str">
        <f t="shared" si="58"/>
        <v>Has Purchased</v>
      </c>
      <c r="L1883">
        <v>2</v>
      </c>
      <c r="M1883">
        <v>130.94999999999999</v>
      </c>
      <c r="N1883">
        <v>65.48</v>
      </c>
      <c r="O1883">
        <v>28.68</v>
      </c>
      <c r="P1883" t="s">
        <v>87</v>
      </c>
      <c r="Q1883" t="s">
        <v>76</v>
      </c>
      <c r="R1883" t="s">
        <v>48</v>
      </c>
      <c r="S1883">
        <v>32</v>
      </c>
      <c r="T1883" t="s">
        <v>34</v>
      </c>
      <c r="U1883" t="s">
        <v>82</v>
      </c>
      <c r="V1883" t="s">
        <v>35</v>
      </c>
      <c r="W1883" t="s">
        <v>100</v>
      </c>
      <c r="X1883">
        <v>0</v>
      </c>
      <c r="Y1883">
        <v>0</v>
      </c>
      <c r="Z1883">
        <v>0</v>
      </c>
      <c r="AA1883">
        <v>0</v>
      </c>
      <c r="AB1883">
        <v>0</v>
      </c>
      <c r="AC1883" s="3">
        <v>45110</v>
      </c>
      <c r="AD1883" s="2" t="str">
        <f t="shared" si="59"/>
        <v>Contacted</v>
      </c>
      <c r="AE1883">
        <v>10</v>
      </c>
      <c r="AF1883" t="s">
        <v>73</v>
      </c>
      <c r="AG1883" t="b">
        <v>1</v>
      </c>
      <c r="AH1883" t="b">
        <v>1</v>
      </c>
      <c r="AI1883" t="str">
        <f ca="1">IF(OR(Table1[[#This Row],[is_active]]="FALSE",Table1[[#This Row],[Days_Since_Last_Purchase]]&gt;90),"Churned","Active")</f>
        <v>Churned</v>
      </c>
    </row>
    <row r="1884" spans="1:35" x14ac:dyDescent="0.25">
      <c r="A1884" t="s">
        <v>1941</v>
      </c>
      <c r="B1884" s="1">
        <v>44453</v>
      </c>
      <c r="C1884" t="str">
        <f>TEXT(Table1[[#This Row],[signup_date]],"yyyy")</f>
        <v>2021</v>
      </c>
      <c r="D1884" t="str">
        <f>TEXT(Table1[[#This Row],[signup_date]],"mmm")</f>
        <v>Sep</v>
      </c>
      <c r="E1884" s="3">
        <v>44806</v>
      </c>
      <c r="F1884" s="3">
        <v>45486</v>
      </c>
      <c r="G1884" s="3" t="str">
        <f>TEXT(Table1[[#This Row],[last_purchase_date]],"yyyy")</f>
        <v>2024</v>
      </c>
      <c r="H1884" s="2">
        <f ca="1">IFERROR(TODAY()-Table1[[#This Row],[signup_date]]," - ")</f>
        <v>1527</v>
      </c>
      <c r="I1884" s="2">
        <f ca="1">IFERROR(TODAY()-Table1[[#This Row],[last_purchase_date]]," - ")</f>
        <v>494</v>
      </c>
      <c r="J1884" s="2">
        <f ca="1">IFERROR(1/Table1[[#This Row],[Days_Since_Last_Purchase]],0)</f>
        <v>2.0242914979757085E-3</v>
      </c>
      <c r="K1884" s="3" t="str">
        <f t="shared" si="58"/>
        <v>Has Purchased</v>
      </c>
      <c r="L1884">
        <v>3</v>
      </c>
      <c r="M1884">
        <v>2.5499999999999998</v>
      </c>
      <c r="N1884">
        <v>0.85</v>
      </c>
      <c r="O1884">
        <v>0.5</v>
      </c>
      <c r="P1884" t="s">
        <v>40</v>
      </c>
      <c r="Q1884" t="s">
        <v>88</v>
      </c>
      <c r="R1884" t="s">
        <v>42</v>
      </c>
      <c r="S1884">
        <v>26</v>
      </c>
      <c r="T1884" t="s">
        <v>70</v>
      </c>
      <c r="U1884" t="s">
        <v>55</v>
      </c>
      <c r="V1884" t="s">
        <v>35</v>
      </c>
      <c r="W1884" t="s">
        <v>45</v>
      </c>
      <c r="X1884">
        <v>0</v>
      </c>
      <c r="Y1884">
        <v>0</v>
      </c>
      <c r="Z1884">
        <v>0</v>
      </c>
      <c r="AA1884">
        <v>0</v>
      </c>
      <c r="AB1884">
        <v>0</v>
      </c>
      <c r="AC1884" s="3">
        <v>45371</v>
      </c>
      <c r="AD1884" s="2" t="str">
        <f t="shared" si="59"/>
        <v>Contacted</v>
      </c>
      <c r="AE1884">
        <v>0</v>
      </c>
      <c r="AF1884" t="s">
        <v>52</v>
      </c>
      <c r="AG1884" t="b">
        <v>1</v>
      </c>
      <c r="AH1884" t="b">
        <v>1</v>
      </c>
      <c r="AI1884" t="str">
        <f ca="1">IF(OR(Table1[[#This Row],[is_active]]="FALSE",Table1[[#This Row],[Days_Since_Last_Purchase]]&gt;90),"Churned","Active")</f>
        <v>Churned</v>
      </c>
    </row>
    <row r="1885" spans="1:35" x14ac:dyDescent="0.25">
      <c r="A1885" t="s">
        <v>1942</v>
      </c>
      <c r="B1885" s="1">
        <v>45267</v>
      </c>
      <c r="C1885" t="str">
        <f>TEXT(Table1[[#This Row],[signup_date]],"yyyy")</f>
        <v>2023</v>
      </c>
      <c r="D1885" t="str">
        <f>TEXT(Table1[[#This Row],[signup_date]],"mmm")</f>
        <v>Dec</v>
      </c>
      <c r="E1885" s="3">
        <v>45830</v>
      </c>
      <c r="F1885" s="3">
        <v>45912</v>
      </c>
      <c r="G1885" s="3" t="str">
        <f>TEXT(Table1[[#This Row],[last_purchase_date]],"yyyy")</f>
        <v>2025</v>
      </c>
      <c r="H1885" s="2">
        <f ca="1">IFERROR(TODAY()-Table1[[#This Row],[signup_date]]," - ")</f>
        <v>713</v>
      </c>
      <c r="I1885" s="2">
        <f ca="1">IFERROR(TODAY()-Table1[[#This Row],[last_purchase_date]]," - ")</f>
        <v>68</v>
      </c>
      <c r="J1885" s="2">
        <f ca="1">IFERROR(1/Table1[[#This Row],[Days_Since_Last_Purchase]],0)</f>
        <v>1.4705882352941176E-2</v>
      </c>
      <c r="K1885" s="3" t="str">
        <f t="shared" si="58"/>
        <v>Has Purchased</v>
      </c>
      <c r="L1885">
        <v>3</v>
      </c>
      <c r="M1885">
        <v>260.25</v>
      </c>
      <c r="N1885">
        <v>86.75</v>
      </c>
      <c r="O1885">
        <v>96.3</v>
      </c>
      <c r="P1885" t="s">
        <v>31</v>
      </c>
      <c r="Q1885" t="s">
        <v>62</v>
      </c>
      <c r="R1885" t="s">
        <v>42</v>
      </c>
      <c r="S1885">
        <v>21</v>
      </c>
      <c r="T1885" t="s">
        <v>70</v>
      </c>
      <c r="U1885" t="s">
        <v>50</v>
      </c>
      <c r="V1885" t="s">
        <v>67</v>
      </c>
      <c r="W1885" t="s">
        <v>96</v>
      </c>
      <c r="X1885">
        <v>0</v>
      </c>
      <c r="Y1885">
        <v>0</v>
      </c>
      <c r="Z1885">
        <v>1</v>
      </c>
      <c r="AA1885">
        <v>0</v>
      </c>
      <c r="AB1885">
        <v>3</v>
      </c>
      <c r="AC1885" s="3">
        <v>45284</v>
      </c>
      <c r="AD1885" s="2" t="str">
        <f t="shared" si="59"/>
        <v>Contacted</v>
      </c>
      <c r="AE1885">
        <v>0</v>
      </c>
      <c r="AF1885" t="s">
        <v>38</v>
      </c>
      <c r="AG1885" t="b">
        <v>1</v>
      </c>
      <c r="AH1885" t="b">
        <v>1</v>
      </c>
      <c r="AI1885" t="str">
        <f ca="1">IF(OR(Table1[[#This Row],[is_active]]="FALSE",Table1[[#This Row],[Days_Since_Last_Purchase]]&gt;90),"Churned","Active")</f>
        <v>Active</v>
      </c>
    </row>
    <row r="1886" spans="1:35" x14ac:dyDescent="0.25">
      <c r="A1886" t="s">
        <v>1943</v>
      </c>
      <c r="B1886" s="1">
        <v>44287</v>
      </c>
      <c r="C1886" t="str">
        <f>TEXT(Table1[[#This Row],[signup_date]],"yyyy")</f>
        <v>2021</v>
      </c>
      <c r="D1886" t="str">
        <f>TEXT(Table1[[#This Row],[signup_date]],"mmm")</f>
        <v>Apr</v>
      </c>
      <c r="E1886" s="3">
        <v>45490</v>
      </c>
      <c r="F1886" s="3">
        <v>45649</v>
      </c>
      <c r="G1886" s="3" t="str">
        <f>TEXT(Table1[[#This Row],[last_purchase_date]],"yyyy")</f>
        <v>2024</v>
      </c>
      <c r="H1886" s="2">
        <f ca="1">IFERROR(TODAY()-Table1[[#This Row],[signup_date]]," - ")</f>
        <v>1693</v>
      </c>
      <c r="I1886" s="2">
        <f ca="1">IFERROR(TODAY()-Table1[[#This Row],[last_purchase_date]]," - ")</f>
        <v>331</v>
      </c>
      <c r="J1886" s="2">
        <f ca="1">IFERROR(1/Table1[[#This Row],[Days_Since_Last_Purchase]],0)</f>
        <v>3.0211480362537764E-3</v>
      </c>
      <c r="K1886" s="3" t="str">
        <f t="shared" si="58"/>
        <v>Has Purchased</v>
      </c>
      <c r="L1886">
        <v>5</v>
      </c>
      <c r="M1886">
        <v>26.65</v>
      </c>
      <c r="N1886">
        <v>5.33</v>
      </c>
      <c r="O1886">
        <v>10.67</v>
      </c>
      <c r="P1886" t="s">
        <v>59</v>
      </c>
      <c r="Q1886" t="s">
        <v>62</v>
      </c>
      <c r="R1886" t="s">
        <v>48</v>
      </c>
      <c r="S1886">
        <v>43</v>
      </c>
      <c r="T1886" t="s">
        <v>34</v>
      </c>
      <c r="U1886" t="s">
        <v>82</v>
      </c>
      <c r="V1886" t="s">
        <v>35</v>
      </c>
      <c r="W1886" t="s">
        <v>36</v>
      </c>
      <c r="X1886">
        <v>0</v>
      </c>
      <c r="Y1886">
        <v>0</v>
      </c>
      <c r="Z1886">
        <v>0</v>
      </c>
      <c r="AA1886">
        <v>0</v>
      </c>
      <c r="AB1886">
        <v>1</v>
      </c>
      <c r="AC1886" s="3">
        <v>45530</v>
      </c>
      <c r="AD1886" s="2" t="str">
        <f t="shared" si="59"/>
        <v>Contacted</v>
      </c>
      <c r="AE1886">
        <v>0</v>
      </c>
      <c r="AF1886" t="s">
        <v>73</v>
      </c>
      <c r="AG1886" t="b">
        <v>1</v>
      </c>
      <c r="AH1886" t="b">
        <v>0</v>
      </c>
      <c r="AI1886" t="str">
        <f ca="1">IF(OR(Table1[[#This Row],[is_active]]="FALSE",Table1[[#This Row],[Days_Since_Last_Purchase]]&gt;90),"Churned","Active")</f>
        <v>Churned</v>
      </c>
    </row>
    <row r="1887" spans="1:35" x14ac:dyDescent="0.25">
      <c r="A1887" t="s">
        <v>1944</v>
      </c>
      <c r="B1887" s="1">
        <v>44344</v>
      </c>
      <c r="C1887" t="str">
        <f>TEXT(Table1[[#This Row],[signup_date]],"yyyy")</f>
        <v>2021</v>
      </c>
      <c r="D1887" t="str">
        <f>TEXT(Table1[[#This Row],[signup_date]],"mmm")</f>
        <v>May</v>
      </c>
      <c r="E1887" s="3">
        <v>45797</v>
      </c>
      <c r="F1887" s="3">
        <v>45844</v>
      </c>
      <c r="G1887" s="3" t="str">
        <f>TEXT(Table1[[#This Row],[last_purchase_date]],"yyyy")</f>
        <v>2025</v>
      </c>
      <c r="H1887" s="2">
        <f ca="1">IFERROR(TODAY()-Table1[[#This Row],[signup_date]]," - ")</f>
        <v>1636</v>
      </c>
      <c r="I1887" s="2">
        <f ca="1">IFERROR(TODAY()-Table1[[#This Row],[last_purchase_date]]," - ")</f>
        <v>136</v>
      </c>
      <c r="J1887" s="2">
        <f ca="1">IFERROR(1/Table1[[#This Row],[Days_Since_Last_Purchase]],0)</f>
        <v>7.3529411764705881E-3</v>
      </c>
      <c r="K1887" s="3" t="str">
        <f t="shared" si="58"/>
        <v>Has Purchased</v>
      </c>
      <c r="L1887">
        <v>4</v>
      </c>
      <c r="M1887">
        <v>419.45</v>
      </c>
      <c r="N1887">
        <v>104.86</v>
      </c>
      <c r="O1887">
        <v>157.18</v>
      </c>
      <c r="P1887" t="s">
        <v>40</v>
      </c>
      <c r="Q1887" t="s">
        <v>104</v>
      </c>
      <c r="R1887" t="s">
        <v>33</v>
      </c>
      <c r="S1887">
        <v>23</v>
      </c>
      <c r="T1887" t="s">
        <v>70</v>
      </c>
      <c r="U1887" t="s">
        <v>55</v>
      </c>
      <c r="V1887" t="s">
        <v>56</v>
      </c>
      <c r="W1887" t="s">
        <v>51</v>
      </c>
      <c r="X1887">
        <v>0</v>
      </c>
      <c r="Y1887">
        <v>1</v>
      </c>
      <c r="Z1887">
        <v>0</v>
      </c>
      <c r="AA1887">
        <v>2</v>
      </c>
      <c r="AB1887">
        <v>2</v>
      </c>
      <c r="AC1887" s="2" t="s">
        <v>2542</v>
      </c>
      <c r="AD1887" s="2" t="str">
        <f t="shared" si="59"/>
        <v>Never Contacted</v>
      </c>
      <c r="AE1887">
        <v>2</v>
      </c>
      <c r="AF1887" t="s">
        <v>38</v>
      </c>
      <c r="AG1887" t="b">
        <v>0</v>
      </c>
      <c r="AH1887" t="b">
        <v>0</v>
      </c>
      <c r="AI1887" t="str">
        <f ca="1">IF(OR(Table1[[#This Row],[is_active]]="FALSE",Table1[[#This Row],[Days_Since_Last_Purchase]]&gt;90),"Churned","Active")</f>
        <v>Churned</v>
      </c>
    </row>
    <row r="1888" spans="1:35" x14ac:dyDescent="0.25">
      <c r="A1888" t="s">
        <v>1945</v>
      </c>
      <c r="B1888" s="1">
        <v>44691</v>
      </c>
      <c r="C1888" t="str">
        <f>TEXT(Table1[[#This Row],[signup_date]],"yyyy")</f>
        <v>2022</v>
      </c>
      <c r="D1888" t="str">
        <f>TEXT(Table1[[#This Row],[signup_date]],"mmm")</f>
        <v>May</v>
      </c>
      <c r="E1888" s="3">
        <v>45266</v>
      </c>
      <c r="F1888" s="3">
        <v>45554</v>
      </c>
      <c r="G1888" s="3" t="str">
        <f>TEXT(Table1[[#This Row],[last_purchase_date]],"yyyy")</f>
        <v>2024</v>
      </c>
      <c r="H1888" s="2">
        <f ca="1">IFERROR(TODAY()-Table1[[#This Row],[signup_date]]," - ")</f>
        <v>1289</v>
      </c>
      <c r="I1888" s="2">
        <f ca="1">IFERROR(TODAY()-Table1[[#This Row],[last_purchase_date]]," - ")</f>
        <v>426</v>
      </c>
      <c r="J1888" s="2">
        <f ca="1">IFERROR(1/Table1[[#This Row],[Days_Since_Last_Purchase]],0)</f>
        <v>2.3474178403755869E-3</v>
      </c>
      <c r="K1888" s="3" t="str">
        <f t="shared" si="58"/>
        <v>Has Purchased</v>
      </c>
      <c r="L1888">
        <v>4</v>
      </c>
      <c r="M1888">
        <v>283.06</v>
      </c>
      <c r="N1888">
        <v>70.77</v>
      </c>
      <c r="O1888">
        <v>73.97</v>
      </c>
      <c r="P1888" t="s">
        <v>40</v>
      </c>
      <c r="Q1888" t="s">
        <v>32</v>
      </c>
      <c r="R1888" t="s">
        <v>48</v>
      </c>
      <c r="S1888">
        <v>34</v>
      </c>
      <c r="T1888" t="s">
        <v>34</v>
      </c>
      <c r="U1888" t="s">
        <v>50</v>
      </c>
      <c r="V1888" t="s">
        <v>44</v>
      </c>
      <c r="W1888" t="s">
        <v>72</v>
      </c>
      <c r="X1888">
        <v>0</v>
      </c>
      <c r="Y1888">
        <v>0</v>
      </c>
      <c r="Z1888">
        <v>1</v>
      </c>
      <c r="AA1888">
        <v>0</v>
      </c>
      <c r="AB1888">
        <v>1</v>
      </c>
      <c r="AC1888" s="3">
        <v>44781</v>
      </c>
      <c r="AD1888" s="2" t="str">
        <f t="shared" si="59"/>
        <v>Contacted</v>
      </c>
      <c r="AE1888">
        <v>6</v>
      </c>
      <c r="AF1888" t="s">
        <v>38</v>
      </c>
      <c r="AG1888" t="b">
        <v>1</v>
      </c>
      <c r="AH1888" t="b">
        <v>0</v>
      </c>
      <c r="AI1888" t="str">
        <f ca="1">IF(OR(Table1[[#This Row],[is_active]]="FALSE",Table1[[#This Row],[Days_Since_Last_Purchase]]&gt;90),"Churned","Active")</f>
        <v>Churned</v>
      </c>
    </row>
    <row r="1889" spans="1:35" x14ac:dyDescent="0.25">
      <c r="A1889" t="s">
        <v>1946</v>
      </c>
      <c r="B1889" s="1">
        <v>45356</v>
      </c>
      <c r="C1889" t="str">
        <f>TEXT(Table1[[#This Row],[signup_date]],"yyyy")</f>
        <v>2024</v>
      </c>
      <c r="D1889" t="str">
        <f>TEXT(Table1[[#This Row],[signup_date]],"mmm")</f>
        <v>Mar</v>
      </c>
      <c r="E1889" s="3">
        <v>45716</v>
      </c>
      <c r="F1889" s="3">
        <v>45759</v>
      </c>
      <c r="G1889" s="3" t="str">
        <f>TEXT(Table1[[#This Row],[last_purchase_date]],"yyyy")</f>
        <v>2025</v>
      </c>
      <c r="H1889" s="2">
        <f ca="1">IFERROR(TODAY()-Table1[[#This Row],[signup_date]]," - ")</f>
        <v>624</v>
      </c>
      <c r="I1889" s="2">
        <f ca="1">IFERROR(TODAY()-Table1[[#This Row],[last_purchase_date]]," - ")</f>
        <v>221</v>
      </c>
      <c r="J1889" s="2">
        <f ca="1">IFERROR(1/Table1[[#This Row],[Days_Since_Last_Purchase]],0)</f>
        <v>4.5248868778280547E-3</v>
      </c>
      <c r="K1889" s="3" t="str">
        <f t="shared" si="58"/>
        <v>Has Purchased</v>
      </c>
      <c r="L1889">
        <v>5</v>
      </c>
      <c r="M1889">
        <v>170.42</v>
      </c>
      <c r="N1889">
        <v>34.08</v>
      </c>
      <c r="O1889">
        <v>27.15</v>
      </c>
      <c r="P1889" t="s">
        <v>59</v>
      </c>
      <c r="Q1889" t="s">
        <v>41</v>
      </c>
      <c r="R1889" t="s">
        <v>48</v>
      </c>
      <c r="S1889">
        <v>28</v>
      </c>
      <c r="T1889" t="s">
        <v>70</v>
      </c>
      <c r="U1889" t="s">
        <v>82</v>
      </c>
      <c r="V1889" t="s">
        <v>56</v>
      </c>
      <c r="W1889" t="s">
        <v>45</v>
      </c>
      <c r="X1889">
        <v>0</v>
      </c>
      <c r="Y1889">
        <v>1</v>
      </c>
      <c r="Z1889">
        <v>0</v>
      </c>
      <c r="AA1889">
        <v>0</v>
      </c>
      <c r="AB1889">
        <v>1</v>
      </c>
      <c r="AC1889" s="3">
        <v>45778</v>
      </c>
      <c r="AD1889" s="2" t="str">
        <f t="shared" si="59"/>
        <v>Contacted</v>
      </c>
      <c r="AE1889">
        <v>0</v>
      </c>
      <c r="AF1889" t="s">
        <v>73</v>
      </c>
      <c r="AG1889" t="b">
        <v>1</v>
      </c>
      <c r="AH1889" t="b">
        <v>0</v>
      </c>
      <c r="AI1889" t="str">
        <f ca="1">IF(OR(Table1[[#This Row],[is_active]]="FALSE",Table1[[#This Row],[Days_Since_Last_Purchase]]&gt;90),"Churned","Active")</f>
        <v>Churned</v>
      </c>
    </row>
    <row r="1890" spans="1:35" x14ac:dyDescent="0.25">
      <c r="A1890" t="s">
        <v>1947</v>
      </c>
      <c r="B1890" s="1">
        <v>44237</v>
      </c>
      <c r="C1890" t="str">
        <f>TEXT(Table1[[#This Row],[signup_date]],"yyyy")</f>
        <v>2021</v>
      </c>
      <c r="D1890" t="str">
        <f>TEXT(Table1[[#This Row],[signup_date]],"mmm")</f>
        <v>Feb</v>
      </c>
      <c r="E1890" s="3">
        <v>45331</v>
      </c>
      <c r="F1890" s="3">
        <v>45441</v>
      </c>
      <c r="G1890" s="3" t="str">
        <f>TEXT(Table1[[#This Row],[last_purchase_date]],"yyyy")</f>
        <v>2024</v>
      </c>
      <c r="H1890" s="2">
        <f ca="1">IFERROR(TODAY()-Table1[[#This Row],[signup_date]]," - ")</f>
        <v>1743</v>
      </c>
      <c r="I1890" s="2">
        <f ca="1">IFERROR(TODAY()-Table1[[#This Row],[last_purchase_date]]," - ")</f>
        <v>539</v>
      </c>
      <c r="J1890" s="2">
        <f ca="1">IFERROR(1/Table1[[#This Row],[Days_Since_Last_Purchase]],0)</f>
        <v>1.8552875695732839E-3</v>
      </c>
      <c r="K1890" s="3" t="str">
        <f t="shared" si="58"/>
        <v>Has Purchased</v>
      </c>
      <c r="L1890">
        <v>2</v>
      </c>
      <c r="M1890">
        <v>234.23</v>
      </c>
      <c r="N1890">
        <v>117.12</v>
      </c>
      <c r="O1890">
        <v>177.41</v>
      </c>
      <c r="P1890" t="s">
        <v>47</v>
      </c>
      <c r="Q1890" t="s">
        <v>80</v>
      </c>
      <c r="R1890" t="s">
        <v>33</v>
      </c>
      <c r="S1890">
        <v>44</v>
      </c>
      <c r="T1890" t="s">
        <v>34</v>
      </c>
      <c r="U1890" t="s">
        <v>90</v>
      </c>
      <c r="V1890" t="s">
        <v>35</v>
      </c>
      <c r="W1890" t="s">
        <v>45</v>
      </c>
      <c r="X1890">
        <v>0</v>
      </c>
      <c r="Y1890">
        <v>0</v>
      </c>
      <c r="Z1890">
        <v>0</v>
      </c>
      <c r="AA1890">
        <v>1</v>
      </c>
      <c r="AB1890">
        <v>0</v>
      </c>
      <c r="AC1890" s="3">
        <v>45243</v>
      </c>
      <c r="AD1890" s="2" t="str">
        <f t="shared" si="59"/>
        <v>Contacted</v>
      </c>
      <c r="AE1890">
        <v>9</v>
      </c>
      <c r="AF1890" t="s">
        <v>73</v>
      </c>
      <c r="AG1890" t="b">
        <v>1</v>
      </c>
      <c r="AH1890" t="b">
        <v>0</v>
      </c>
      <c r="AI1890" t="str">
        <f ca="1">IF(OR(Table1[[#This Row],[is_active]]="FALSE",Table1[[#This Row],[Days_Since_Last_Purchase]]&gt;90),"Churned","Active")</f>
        <v>Churned</v>
      </c>
    </row>
    <row r="1891" spans="1:35" x14ac:dyDescent="0.25">
      <c r="A1891" t="s">
        <v>1948</v>
      </c>
      <c r="B1891" s="1">
        <v>44665</v>
      </c>
      <c r="C1891" t="str">
        <f>TEXT(Table1[[#This Row],[signup_date]],"yyyy")</f>
        <v>2022</v>
      </c>
      <c r="D1891" t="str">
        <f>TEXT(Table1[[#This Row],[signup_date]],"mmm")</f>
        <v>Apr</v>
      </c>
      <c r="E1891" s="3">
        <v>44704</v>
      </c>
      <c r="F1891" s="3">
        <v>45748</v>
      </c>
      <c r="G1891" s="3" t="str">
        <f>TEXT(Table1[[#This Row],[last_purchase_date]],"yyyy")</f>
        <v>2025</v>
      </c>
      <c r="H1891" s="2">
        <f ca="1">IFERROR(TODAY()-Table1[[#This Row],[signup_date]]," - ")</f>
        <v>1315</v>
      </c>
      <c r="I1891" s="2">
        <f ca="1">IFERROR(TODAY()-Table1[[#This Row],[last_purchase_date]]," - ")</f>
        <v>232</v>
      </c>
      <c r="J1891" s="2">
        <f ca="1">IFERROR(1/Table1[[#This Row],[Days_Since_Last_Purchase]],0)</f>
        <v>4.3103448275862068E-3</v>
      </c>
      <c r="K1891" s="3" t="str">
        <f t="shared" si="58"/>
        <v>Has Purchased</v>
      </c>
      <c r="L1891">
        <v>1</v>
      </c>
      <c r="M1891">
        <v>0.95</v>
      </c>
      <c r="N1891">
        <v>0.95</v>
      </c>
      <c r="O1891">
        <v>0.5</v>
      </c>
      <c r="P1891" t="s">
        <v>40</v>
      </c>
      <c r="Q1891" t="s">
        <v>62</v>
      </c>
      <c r="R1891" t="s">
        <v>42</v>
      </c>
      <c r="S1891">
        <v>35</v>
      </c>
      <c r="T1891" t="s">
        <v>34</v>
      </c>
      <c r="U1891" t="s">
        <v>50</v>
      </c>
      <c r="V1891" t="s">
        <v>67</v>
      </c>
      <c r="W1891" t="s">
        <v>100</v>
      </c>
      <c r="X1891">
        <v>0</v>
      </c>
      <c r="Y1891">
        <v>0</v>
      </c>
      <c r="Z1891">
        <v>0</v>
      </c>
      <c r="AA1891">
        <v>0</v>
      </c>
      <c r="AB1891">
        <v>0</v>
      </c>
      <c r="AC1891" s="2" t="s">
        <v>2542</v>
      </c>
      <c r="AD1891" s="2" t="str">
        <f t="shared" si="59"/>
        <v>Never Contacted</v>
      </c>
      <c r="AE1891">
        <v>0</v>
      </c>
      <c r="AF1891" t="s">
        <v>38</v>
      </c>
      <c r="AG1891" t="b">
        <v>1</v>
      </c>
      <c r="AH1891" t="b">
        <v>0</v>
      </c>
      <c r="AI1891" t="str">
        <f ca="1">IF(OR(Table1[[#This Row],[is_active]]="FALSE",Table1[[#This Row],[Days_Since_Last_Purchase]]&gt;90),"Churned","Active")</f>
        <v>Churned</v>
      </c>
    </row>
    <row r="1892" spans="1:35" x14ac:dyDescent="0.25">
      <c r="A1892" t="s">
        <v>1949</v>
      </c>
      <c r="B1892" s="1">
        <v>44619</v>
      </c>
      <c r="C1892" t="str">
        <f>TEXT(Table1[[#This Row],[signup_date]],"yyyy")</f>
        <v>2022</v>
      </c>
      <c r="D1892" t="str">
        <f>TEXT(Table1[[#This Row],[signup_date]],"mmm")</f>
        <v>Feb</v>
      </c>
      <c r="E1892" s="3">
        <v>45678</v>
      </c>
      <c r="F1892" s="3">
        <v>45830</v>
      </c>
      <c r="G1892" s="3" t="str">
        <f>TEXT(Table1[[#This Row],[last_purchase_date]],"yyyy")</f>
        <v>2025</v>
      </c>
      <c r="H1892" s="2">
        <f ca="1">IFERROR(TODAY()-Table1[[#This Row],[signup_date]]," - ")</f>
        <v>1361</v>
      </c>
      <c r="I1892" s="2">
        <f ca="1">IFERROR(TODAY()-Table1[[#This Row],[last_purchase_date]]," - ")</f>
        <v>150</v>
      </c>
      <c r="J1892" s="2">
        <f ca="1">IFERROR(1/Table1[[#This Row],[Days_Since_Last_Purchase]],0)</f>
        <v>6.6666666666666671E-3</v>
      </c>
      <c r="K1892" s="3" t="str">
        <f t="shared" si="58"/>
        <v>Has Purchased</v>
      </c>
      <c r="L1892">
        <v>3</v>
      </c>
      <c r="M1892">
        <v>70.94</v>
      </c>
      <c r="N1892">
        <v>23.65</v>
      </c>
      <c r="O1892">
        <v>24.17</v>
      </c>
      <c r="P1892" t="s">
        <v>59</v>
      </c>
      <c r="Q1892" t="s">
        <v>88</v>
      </c>
      <c r="R1892" t="s">
        <v>42</v>
      </c>
      <c r="S1892">
        <v>47</v>
      </c>
      <c r="T1892" t="s">
        <v>34</v>
      </c>
      <c r="U1892" t="s">
        <v>90</v>
      </c>
      <c r="V1892" t="s">
        <v>44</v>
      </c>
      <c r="W1892" t="s">
        <v>85</v>
      </c>
      <c r="X1892">
        <v>0</v>
      </c>
      <c r="Y1892">
        <v>0</v>
      </c>
      <c r="Z1892">
        <v>0</v>
      </c>
      <c r="AA1892">
        <v>0</v>
      </c>
      <c r="AB1892">
        <v>0</v>
      </c>
      <c r="AC1892" s="3">
        <v>45351</v>
      </c>
      <c r="AD1892" s="2" t="str">
        <f t="shared" si="59"/>
        <v>Contacted</v>
      </c>
      <c r="AE1892">
        <v>0</v>
      </c>
      <c r="AF1892" t="s">
        <v>73</v>
      </c>
      <c r="AG1892" t="b">
        <v>1</v>
      </c>
      <c r="AH1892" t="b">
        <v>1</v>
      </c>
      <c r="AI1892" t="str">
        <f ca="1">IF(OR(Table1[[#This Row],[is_active]]="FALSE",Table1[[#This Row],[Days_Since_Last_Purchase]]&gt;90),"Churned","Active")</f>
        <v>Churned</v>
      </c>
    </row>
    <row r="1893" spans="1:35" x14ac:dyDescent="0.25">
      <c r="A1893" t="s">
        <v>1950</v>
      </c>
      <c r="B1893" s="1">
        <v>45379</v>
      </c>
      <c r="C1893" t="str">
        <f>TEXT(Table1[[#This Row],[signup_date]],"yyyy")</f>
        <v>2024</v>
      </c>
      <c r="D1893" t="str">
        <f>TEXT(Table1[[#This Row],[signup_date]],"mmm")</f>
        <v>Mar</v>
      </c>
      <c r="E1893" s="3">
        <v>45607</v>
      </c>
      <c r="F1893" s="3">
        <v>45663</v>
      </c>
      <c r="G1893" s="3" t="str">
        <f>TEXT(Table1[[#This Row],[last_purchase_date]],"yyyy")</f>
        <v>2025</v>
      </c>
      <c r="H1893" s="2">
        <f ca="1">IFERROR(TODAY()-Table1[[#This Row],[signup_date]]," - ")</f>
        <v>601</v>
      </c>
      <c r="I1893" s="2">
        <f ca="1">IFERROR(TODAY()-Table1[[#This Row],[last_purchase_date]]," - ")</f>
        <v>317</v>
      </c>
      <c r="J1893" s="2">
        <f ca="1">IFERROR(1/Table1[[#This Row],[Days_Since_Last_Purchase]],0)</f>
        <v>3.1545741324921135E-3</v>
      </c>
      <c r="K1893" s="3" t="str">
        <f t="shared" si="58"/>
        <v>Has Purchased</v>
      </c>
      <c r="L1893">
        <v>3</v>
      </c>
      <c r="M1893">
        <v>3.06</v>
      </c>
      <c r="N1893">
        <v>1.02</v>
      </c>
      <c r="O1893">
        <v>1.39</v>
      </c>
      <c r="P1893" t="s">
        <v>65</v>
      </c>
      <c r="Q1893" t="s">
        <v>80</v>
      </c>
      <c r="R1893" t="s">
        <v>48</v>
      </c>
      <c r="S1893">
        <v>33</v>
      </c>
      <c r="T1893" t="s">
        <v>34</v>
      </c>
      <c r="U1893" t="s">
        <v>90</v>
      </c>
      <c r="V1893" t="s">
        <v>44</v>
      </c>
      <c r="W1893" t="s">
        <v>72</v>
      </c>
      <c r="X1893">
        <v>0</v>
      </c>
      <c r="Y1893">
        <v>0</v>
      </c>
      <c r="Z1893">
        <v>1</v>
      </c>
      <c r="AA1893">
        <v>0</v>
      </c>
      <c r="AB1893">
        <v>2</v>
      </c>
      <c r="AC1893" s="3">
        <v>45474</v>
      </c>
      <c r="AD1893" s="2" t="str">
        <f t="shared" si="59"/>
        <v>Contacted</v>
      </c>
      <c r="AE1893">
        <v>4</v>
      </c>
      <c r="AF1893" t="s">
        <v>73</v>
      </c>
      <c r="AG1893" t="b">
        <v>1</v>
      </c>
      <c r="AH1893" t="b">
        <v>0</v>
      </c>
      <c r="AI1893" t="str">
        <f ca="1">IF(OR(Table1[[#This Row],[is_active]]="FALSE",Table1[[#This Row],[Days_Since_Last_Purchase]]&gt;90),"Churned","Active")</f>
        <v>Churned</v>
      </c>
    </row>
    <row r="1894" spans="1:35" x14ac:dyDescent="0.25">
      <c r="A1894" t="s">
        <v>1951</v>
      </c>
      <c r="B1894" s="1">
        <v>44934</v>
      </c>
      <c r="C1894" t="str">
        <f>TEXT(Table1[[#This Row],[signup_date]],"yyyy")</f>
        <v>2023</v>
      </c>
      <c r="D1894" t="str">
        <f>TEXT(Table1[[#This Row],[signup_date]],"mmm")</f>
        <v>Jan</v>
      </c>
      <c r="E1894" s="3">
        <v>45491</v>
      </c>
      <c r="F1894" s="3">
        <v>45507</v>
      </c>
      <c r="G1894" s="3" t="str">
        <f>TEXT(Table1[[#This Row],[last_purchase_date]],"yyyy")</f>
        <v>2024</v>
      </c>
      <c r="H1894" s="2">
        <f ca="1">IFERROR(TODAY()-Table1[[#This Row],[signup_date]]," - ")</f>
        <v>1046</v>
      </c>
      <c r="I1894" s="2">
        <f ca="1">IFERROR(TODAY()-Table1[[#This Row],[last_purchase_date]]," - ")</f>
        <v>473</v>
      </c>
      <c r="J1894" s="2">
        <f ca="1">IFERROR(1/Table1[[#This Row],[Days_Since_Last_Purchase]],0)</f>
        <v>2.1141649048625794E-3</v>
      </c>
      <c r="K1894" s="3" t="str">
        <f t="shared" si="58"/>
        <v>Has Purchased</v>
      </c>
      <c r="L1894">
        <v>4</v>
      </c>
      <c r="M1894">
        <v>130.22</v>
      </c>
      <c r="N1894">
        <v>32.56</v>
      </c>
      <c r="O1894">
        <v>26.6</v>
      </c>
      <c r="P1894" t="s">
        <v>47</v>
      </c>
      <c r="Q1894" t="s">
        <v>54</v>
      </c>
      <c r="R1894" t="s">
        <v>33</v>
      </c>
      <c r="S1894">
        <v>31</v>
      </c>
      <c r="T1894" t="s">
        <v>34</v>
      </c>
      <c r="U1894" t="s">
        <v>66</v>
      </c>
      <c r="V1894" t="s">
        <v>44</v>
      </c>
      <c r="W1894" t="s">
        <v>51</v>
      </c>
      <c r="X1894">
        <v>0</v>
      </c>
      <c r="Y1894">
        <v>0</v>
      </c>
      <c r="Z1894">
        <v>0</v>
      </c>
      <c r="AA1894">
        <v>1</v>
      </c>
      <c r="AB1894">
        <v>1</v>
      </c>
      <c r="AC1894" s="3">
        <v>45850</v>
      </c>
      <c r="AD1894" s="2" t="str">
        <f t="shared" si="59"/>
        <v>Contacted</v>
      </c>
      <c r="AE1894">
        <v>5</v>
      </c>
      <c r="AF1894" t="s">
        <v>52</v>
      </c>
      <c r="AG1894" t="b">
        <v>1</v>
      </c>
      <c r="AH1894" t="b">
        <v>1</v>
      </c>
      <c r="AI1894" t="str">
        <f ca="1">IF(OR(Table1[[#This Row],[is_active]]="FALSE",Table1[[#This Row],[Days_Since_Last_Purchase]]&gt;90),"Churned","Active")</f>
        <v>Churned</v>
      </c>
    </row>
    <row r="1895" spans="1:35" x14ac:dyDescent="0.25">
      <c r="A1895" t="s">
        <v>1952</v>
      </c>
      <c r="B1895" s="1">
        <v>44752</v>
      </c>
      <c r="C1895" t="str">
        <f>TEXT(Table1[[#This Row],[signup_date]],"yyyy")</f>
        <v>2022</v>
      </c>
      <c r="D1895" t="str">
        <f>TEXT(Table1[[#This Row],[signup_date]],"mmm")</f>
        <v>Jul</v>
      </c>
      <c r="E1895" s="3">
        <v>45230</v>
      </c>
      <c r="F1895" s="3">
        <v>45236</v>
      </c>
      <c r="G1895" s="3" t="str">
        <f>TEXT(Table1[[#This Row],[last_purchase_date]],"yyyy")</f>
        <v>2023</v>
      </c>
      <c r="H1895" s="2">
        <f ca="1">IFERROR(TODAY()-Table1[[#This Row],[signup_date]]," - ")</f>
        <v>1228</v>
      </c>
      <c r="I1895" s="2">
        <f ca="1">IFERROR(TODAY()-Table1[[#This Row],[last_purchase_date]]," - ")</f>
        <v>744</v>
      </c>
      <c r="J1895" s="2">
        <f ca="1">IFERROR(1/Table1[[#This Row],[Days_Since_Last_Purchase]],0)</f>
        <v>1.3440860215053765E-3</v>
      </c>
      <c r="K1895" s="3" t="str">
        <f t="shared" si="58"/>
        <v>Has Purchased</v>
      </c>
      <c r="L1895">
        <v>3</v>
      </c>
      <c r="M1895">
        <v>123.02</v>
      </c>
      <c r="N1895">
        <v>41.01</v>
      </c>
      <c r="O1895">
        <v>57.53</v>
      </c>
      <c r="P1895" t="s">
        <v>59</v>
      </c>
      <c r="Q1895" t="s">
        <v>41</v>
      </c>
      <c r="R1895" t="s">
        <v>48</v>
      </c>
      <c r="S1895">
        <v>28</v>
      </c>
      <c r="T1895" t="s">
        <v>70</v>
      </c>
      <c r="U1895" t="s">
        <v>35</v>
      </c>
      <c r="V1895" t="s">
        <v>67</v>
      </c>
      <c r="W1895" t="s">
        <v>100</v>
      </c>
      <c r="X1895">
        <v>0</v>
      </c>
      <c r="Y1895">
        <v>0</v>
      </c>
      <c r="Z1895">
        <v>0</v>
      </c>
      <c r="AA1895">
        <v>0</v>
      </c>
      <c r="AB1895">
        <v>1</v>
      </c>
      <c r="AC1895" s="2" t="s">
        <v>2542</v>
      </c>
      <c r="AD1895" s="2" t="str">
        <f t="shared" si="59"/>
        <v>Never Contacted</v>
      </c>
      <c r="AE1895">
        <v>7</v>
      </c>
      <c r="AF1895" t="s">
        <v>38</v>
      </c>
      <c r="AG1895" t="b">
        <v>1</v>
      </c>
      <c r="AH1895" t="b">
        <v>0</v>
      </c>
      <c r="AI1895" t="str">
        <f ca="1">IF(OR(Table1[[#This Row],[is_active]]="FALSE",Table1[[#This Row],[Days_Since_Last_Purchase]]&gt;90),"Churned","Active")</f>
        <v>Churned</v>
      </c>
    </row>
    <row r="1896" spans="1:35" x14ac:dyDescent="0.25">
      <c r="A1896" t="s">
        <v>1953</v>
      </c>
      <c r="B1896" s="1">
        <v>44726</v>
      </c>
      <c r="C1896" t="str">
        <f>TEXT(Table1[[#This Row],[signup_date]],"yyyy")</f>
        <v>2022</v>
      </c>
      <c r="D1896" t="str">
        <f>TEXT(Table1[[#This Row],[signup_date]],"mmm")</f>
        <v>Jun</v>
      </c>
      <c r="E1896" s="3">
        <v>45409</v>
      </c>
      <c r="F1896" s="3">
        <v>45431</v>
      </c>
      <c r="G1896" s="3" t="str">
        <f>TEXT(Table1[[#This Row],[last_purchase_date]],"yyyy")</f>
        <v>2024</v>
      </c>
      <c r="H1896" s="2">
        <f ca="1">IFERROR(TODAY()-Table1[[#This Row],[signup_date]]," - ")</f>
        <v>1254</v>
      </c>
      <c r="I1896" s="2">
        <f ca="1">IFERROR(TODAY()-Table1[[#This Row],[last_purchase_date]]," - ")</f>
        <v>549</v>
      </c>
      <c r="J1896" s="2">
        <f ca="1">IFERROR(1/Table1[[#This Row],[Days_Since_Last_Purchase]],0)</f>
        <v>1.8214936247723133E-3</v>
      </c>
      <c r="K1896" s="3" t="str">
        <f t="shared" si="58"/>
        <v>Has Purchased</v>
      </c>
      <c r="L1896">
        <v>2</v>
      </c>
      <c r="M1896">
        <v>139.01</v>
      </c>
      <c r="N1896">
        <v>69.510000000000005</v>
      </c>
      <c r="O1896">
        <v>75.77</v>
      </c>
      <c r="P1896" t="s">
        <v>87</v>
      </c>
      <c r="Q1896" t="s">
        <v>95</v>
      </c>
      <c r="R1896" t="s">
        <v>33</v>
      </c>
      <c r="S1896">
        <v>27</v>
      </c>
      <c r="T1896" t="s">
        <v>70</v>
      </c>
      <c r="U1896" t="s">
        <v>50</v>
      </c>
      <c r="V1896" t="s">
        <v>56</v>
      </c>
      <c r="W1896" t="s">
        <v>51</v>
      </c>
      <c r="X1896">
        <v>0</v>
      </c>
      <c r="Y1896">
        <v>0</v>
      </c>
      <c r="Z1896">
        <v>0</v>
      </c>
      <c r="AA1896">
        <v>0</v>
      </c>
      <c r="AB1896">
        <v>1</v>
      </c>
      <c r="AC1896" s="3">
        <v>45440</v>
      </c>
      <c r="AD1896" s="2" t="str">
        <f t="shared" si="59"/>
        <v>Contacted</v>
      </c>
      <c r="AE1896">
        <v>0</v>
      </c>
      <c r="AF1896" t="s">
        <v>38</v>
      </c>
      <c r="AG1896" t="b">
        <v>1</v>
      </c>
      <c r="AH1896" t="b">
        <v>0</v>
      </c>
      <c r="AI1896" t="str">
        <f ca="1">IF(OR(Table1[[#This Row],[is_active]]="FALSE",Table1[[#This Row],[Days_Since_Last_Purchase]]&gt;90),"Churned","Active")</f>
        <v>Churned</v>
      </c>
    </row>
    <row r="1897" spans="1:35" x14ac:dyDescent="0.25">
      <c r="A1897" t="s">
        <v>1954</v>
      </c>
      <c r="B1897" s="1">
        <v>44193</v>
      </c>
      <c r="C1897" t="str">
        <f>TEXT(Table1[[#This Row],[signup_date]],"yyyy")</f>
        <v>2020</v>
      </c>
      <c r="D1897" t="str">
        <f>TEXT(Table1[[#This Row],[signup_date]],"mmm")</f>
        <v>Dec</v>
      </c>
      <c r="E1897" s="3">
        <v>45170</v>
      </c>
      <c r="F1897" s="3">
        <v>45617</v>
      </c>
      <c r="G1897" s="3" t="str">
        <f>TEXT(Table1[[#This Row],[last_purchase_date]],"yyyy")</f>
        <v>2024</v>
      </c>
      <c r="H1897" s="2">
        <f ca="1">IFERROR(TODAY()-Table1[[#This Row],[signup_date]]," - ")</f>
        <v>1787</v>
      </c>
      <c r="I1897" s="2">
        <f ca="1">IFERROR(TODAY()-Table1[[#This Row],[last_purchase_date]]," - ")</f>
        <v>363</v>
      </c>
      <c r="J1897" s="2">
        <f ca="1">IFERROR(1/Table1[[#This Row],[Days_Since_Last_Purchase]],0)</f>
        <v>2.7548209366391185E-3</v>
      </c>
      <c r="K1897" s="3" t="str">
        <f t="shared" si="58"/>
        <v>Has Purchased</v>
      </c>
      <c r="L1897">
        <v>6</v>
      </c>
      <c r="M1897">
        <v>359.67</v>
      </c>
      <c r="N1897">
        <v>59.95</v>
      </c>
      <c r="O1897">
        <v>25.23</v>
      </c>
      <c r="P1897" t="s">
        <v>65</v>
      </c>
      <c r="Q1897" t="s">
        <v>88</v>
      </c>
      <c r="R1897" t="s">
        <v>48</v>
      </c>
      <c r="S1897">
        <v>45</v>
      </c>
      <c r="T1897" t="s">
        <v>34</v>
      </c>
      <c r="U1897" t="s">
        <v>35</v>
      </c>
      <c r="V1897" t="s">
        <v>35</v>
      </c>
      <c r="W1897" t="s">
        <v>96</v>
      </c>
      <c r="X1897">
        <v>0</v>
      </c>
      <c r="Y1897">
        <v>0</v>
      </c>
      <c r="Z1897">
        <v>0</v>
      </c>
      <c r="AA1897">
        <v>0</v>
      </c>
      <c r="AB1897">
        <v>2</v>
      </c>
      <c r="AC1897" s="3">
        <v>45903</v>
      </c>
      <c r="AD1897" s="2" t="str">
        <f t="shared" si="59"/>
        <v>Contacted</v>
      </c>
      <c r="AE1897">
        <v>7</v>
      </c>
      <c r="AF1897" t="s">
        <v>73</v>
      </c>
      <c r="AG1897" t="b">
        <v>1</v>
      </c>
      <c r="AH1897" t="b">
        <v>1</v>
      </c>
      <c r="AI1897" t="str">
        <f ca="1">IF(OR(Table1[[#This Row],[is_active]]="FALSE",Table1[[#This Row],[Days_Since_Last_Purchase]]&gt;90),"Churned","Active")</f>
        <v>Churned</v>
      </c>
    </row>
    <row r="1898" spans="1:35" x14ac:dyDescent="0.25">
      <c r="A1898" t="s">
        <v>1955</v>
      </c>
      <c r="B1898" s="1">
        <v>44041</v>
      </c>
      <c r="C1898" t="str">
        <f>TEXT(Table1[[#This Row],[signup_date]],"yyyy")</f>
        <v>2020</v>
      </c>
      <c r="D1898" t="str">
        <f>TEXT(Table1[[#This Row],[signup_date]],"mmm")</f>
        <v>Jul</v>
      </c>
      <c r="E1898" s="3">
        <v>44557</v>
      </c>
      <c r="F1898" s="3">
        <v>45704</v>
      </c>
      <c r="G1898" s="3" t="str">
        <f>TEXT(Table1[[#This Row],[last_purchase_date]],"yyyy")</f>
        <v>2025</v>
      </c>
      <c r="H1898" s="2">
        <f ca="1">IFERROR(TODAY()-Table1[[#This Row],[signup_date]]," - ")</f>
        <v>1939</v>
      </c>
      <c r="I1898" s="2">
        <f ca="1">IFERROR(TODAY()-Table1[[#This Row],[last_purchase_date]]," - ")</f>
        <v>276</v>
      </c>
      <c r="J1898" s="2">
        <f ca="1">IFERROR(1/Table1[[#This Row],[Days_Since_Last_Purchase]],0)</f>
        <v>3.6231884057971015E-3</v>
      </c>
      <c r="K1898" s="3" t="str">
        <f t="shared" si="58"/>
        <v>Has Purchased</v>
      </c>
      <c r="L1898">
        <v>3</v>
      </c>
      <c r="M1898">
        <v>86.71</v>
      </c>
      <c r="N1898">
        <v>28.9</v>
      </c>
      <c r="O1898">
        <v>21.1</v>
      </c>
      <c r="P1898" t="s">
        <v>65</v>
      </c>
      <c r="Q1898" t="s">
        <v>60</v>
      </c>
      <c r="R1898" t="s">
        <v>33</v>
      </c>
      <c r="S1898">
        <v>31</v>
      </c>
      <c r="T1898" t="s">
        <v>34</v>
      </c>
      <c r="U1898" t="s">
        <v>50</v>
      </c>
      <c r="V1898" t="s">
        <v>63</v>
      </c>
      <c r="W1898" t="s">
        <v>51</v>
      </c>
      <c r="X1898">
        <v>2</v>
      </c>
      <c r="Y1898">
        <v>0</v>
      </c>
      <c r="Z1898">
        <v>0</v>
      </c>
      <c r="AA1898">
        <v>0</v>
      </c>
      <c r="AB1898">
        <v>1</v>
      </c>
      <c r="AC1898" s="3">
        <v>45715</v>
      </c>
      <c r="AD1898" s="2" t="str">
        <f t="shared" si="59"/>
        <v>Contacted</v>
      </c>
      <c r="AE1898">
        <v>4</v>
      </c>
      <c r="AF1898" t="s">
        <v>38</v>
      </c>
      <c r="AG1898" t="b">
        <v>0</v>
      </c>
      <c r="AH1898" t="b">
        <v>0</v>
      </c>
      <c r="AI1898" t="str">
        <f ca="1">IF(OR(Table1[[#This Row],[is_active]]="FALSE",Table1[[#This Row],[Days_Since_Last_Purchase]]&gt;90),"Churned","Active")</f>
        <v>Churned</v>
      </c>
    </row>
    <row r="1899" spans="1:35" x14ac:dyDescent="0.25">
      <c r="A1899" t="s">
        <v>1956</v>
      </c>
      <c r="B1899" s="1">
        <v>44142</v>
      </c>
      <c r="C1899" t="str">
        <f>TEXT(Table1[[#This Row],[signup_date]],"yyyy")</f>
        <v>2020</v>
      </c>
      <c r="D1899" t="str">
        <f>TEXT(Table1[[#This Row],[signup_date]],"mmm")</f>
        <v>Nov</v>
      </c>
      <c r="E1899" s="3">
        <v>44451</v>
      </c>
      <c r="F1899" s="3">
        <v>44857</v>
      </c>
      <c r="G1899" s="3" t="str">
        <f>TEXT(Table1[[#This Row],[last_purchase_date]],"yyyy")</f>
        <v>2022</v>
      </c>
      <c r="H1899" s="2">
        <f ca="1">IFERROR(TODAY()-Table1[[#This Row],[signup_date]]," - ")</f>
        <v>1838</v>
      </c>
      <c r="I1899" s="2">
        <f ca="1">IFERROR(TODAY()-Table1[[#This Row],[last_purchase_date]]," - ")</f>
        <v>1123</v>
      </c>
      <c r="J1899" s="2">
        <f ca="1">IFERROR(1/Table1[[#This Row],[Days_Since_Last_Purchase]],0)</f>
        <v>8.9047195013357077E-4</v>
      </c>
      <c r="K1899" s="3" t="str">
        <f t="shared" si="58"/>
        <v>Has Purchased</v>
      </c>
      <c r="L1899">
        <v>3</v>
      </c>
      <c r="M1899">
        <v>75.59</v>
      </c>
      <c r="N1899">
        <v>25.2</v>
      </c>
      <c r="O1899">
        <v>40.799999999999997</v>
      </c>
      <c r="P1899" t="s">
        <v>65</v>
      </c>
      <c r="Q1899" t="s">
        <v>104</v>
      </c>
      <c r="R1899" t="s">
        <v>48</v>
      </c>
      <c r="S1899">
        <v>34</v>
      </c>
      <c r="T1899" t="s">
        <v>34</v>
      </c>
      <c r="U1899" t="s">
        <v>43</v>
      </c>
      <c r="V1899" t="s">
        <v>67</v>
      </c>
      <c r="W1899" t="s">
        <v>57</v>
      </c>
      <c r="X1899">
        <v>0</v>
      </c>
      <c r="Y1899">
        <v>0</v>
      </c>
      <c r="Z1899">
        <v>0</v>
      </c>
      <c r="AA1899">
        <v>0</v>
      </c>
      <c r="AB1899">
        <v>1</v>
      </c>
      <c r="AC1899" s="3">
        <v>44894</v>
      </c>
      <c r="AD1899" s="2" t="str">
        <f t="shared" si="59"/>
        <v>Contacted</v>
      </c>
      <c r="AE1899">
        <v>0</v>
      </c>
      <c r="AF1899" t="s">
        <v>38</v>
      </c>
      <c r="AG1899" t="b">
        <v>1</v>
      </c>
      <c r="AH1899" t="b">
        <v>1</v>
      </c>
      <c r="AI1899" t="str">
        <f ca="1">IF(OR(Table1[[#This Row],[is_active]]="FALSE",Table1[[#This Row],[Days_Since_Last_Purchase]]&gt;90),"Churned","Active")</f>
        <v>Churned</v>
      </c>
    </row>
    <row r="1900" spans="1:35" x14ac:dyDescent="0.25">
      <c r="A1900" t="s">
        <v>1957</v>
      </c>
      <c r="B1900" s="1">
        <v>44701</v>
      </c>
      <c r="C1900" t="str">
        <f>TEXT(Table1[[#This Row],[signup_date]],"yyyy")</f>
        <v>2022</v>
      </c>
      <c r="D1900" t="str">
        <f>TEXT(Table1[[#This Row],[signup_date]],"mmm")</f>
        <v>May</v>
      </c>
      <c r="E1900" s="3">
        <v>45520</v>
      </c>
      <c r="F1900" s="3">
        <v>45598</v>
      </c>
      <c r="G1900" s="3" t="str">
        <f>TEXT(Table1[[#This Row],[last_purchase_date]],"yyyy")</f>
        <v>2024</v>
      </c>
      <c r="H1900" s="2">
        <f ca="1">IFERROR(TODAY()-Table1[[#This Row],[signup_date]]," - ")</f>
        <v>1279</v>
      </c>
      <c r="I1900" s="2">
        <f ca="1">IFERROR(TODAY()-Table1[[#This Row],[last_purchase_date]]," - ")</f>
        <v>382</v>
      </c>
      <c r="J1900" s="2">
        <f ca="1">IFERROR(1/Table1[[#This Row],[Days_Since_Last_Purchase]],0)</f>
        <v>2.617801047120419E-3</v>
      </c>
      <c r="K1900" s="3" t="str">
        <f t="shared" si="58"/>
        <v>Has Purchased</v>
      </c>
      <c r="L1900">
        <v>3</v>
      </c>
      <c r="M1900">
        <v>29.95</v>
      </c>
      <c r="N1900">
        <v>9.98</v>
      </c>
      <c r="O1900">
        <v>3.11</v>
      </c>
      <c r="P1900" t="s">
        <v>59</v>
      </c>
      <c r="Q1900" t="s">
        <v>60</v>
      </c>
      <c r="R1900" t="s">
        <v>33</v>
      </c>
      <c r="S1900">
        <v>17</v>
      </c>
      <c r="T1900" t="s">
        <v>49</v>
      </c>
      <c r="U1900" t="s">
        <v>55</v>
      </c>
      <c r="V1900" t="s">
        <v>35</v>
      </c>
      <c r="W1900" t="s">
        <v>100</v>
      </c>
      <c r="X1900">
        <v>1</v>
      </c>
      <c r="Y1900">
        <v>0</v>
      </c>
      <c r="Z1900">
        <v>1</v>
      </c>
      <c r="AA1900">
        <v>0</v>
      </c>
      <c r="AB1900">
        <v>1</v>
      </c>
      <c r="AC1900" s="3">
        <v>45253</v>
      </c>
      <c r="AD1900" s="2" t="str">
        <f t="shared" si="59"/>
        <v>Contacted</v>
      </c>
      <c r="AE1900">
        <v>4</v>
      </c>
      <c r="AF1900" t="s">
        <v>38</v>
      </c>
      <c r="AG1900" t="b">
        <v>0</v>
      </c>
      <c r="AH1900" t="b">
        <v>1</v>
      </c>
      <c r="AI1900" t="str">
        <f ca="1">IF(OR(Table1[[#This Row],[is_active]]="FALSE",Table1[[#This Row],[Days_Since_Last_Purchase]]&gt;90),"Churned","Active")</f>
        <v>Churned</v>
      </c>
    </row>
    <row r="1901" spans="1:35" x14ac:dyDescent="0.25">
      <c r="A1901" t="s">
        <v>1958</v>
      </c>
      <c r="B1901" s="1">
        <v>44296</v>
      </c>
      <c r="C1901" t="str">
        <f>TEXT(Table1[[#This Row],[signup_date]],"yyyy")</f>
        <v>2021</v>
      </c>
      <c r="D1901" t="str">
        <f>TEXT(Table1[[#This Row],[signup_date]],"mmm")</f>
        <v>Apr</v>
      </c>
      <c r="E1901" s="3">
        <v>45586</v>
      </c>
      <c r="F1901" s="3">
        <v>45781</v>
      </c>
      <c r="G1901" s="3" t="str">
        <f>TEXT(Table1[[#This Row],[last_purchase_date]],"yyyy")</f>
        <v>2025</v>
      </c>
      <c r="H1901" s="2">
        <f ca="1">IFERROR(TODAY()-Table1[[#This Row],[signup_date]]," - ")</f>
        <v>1684</v>
      </c>
      <c r="I1901" s="2">
        <f ca="1">IFERROR(TODAY()-Table1[[#This Row],[last_purchase_date]]," - ")</f>
        <v>199</v>
      </c>
      <c r="J1901" s="2">
        <f ca="1">IFERROR(1/Table1[[#This Row],[Days_Since_Last_Purchase]],0)</f>
        <v>5.0251256281407036E-3</v>
      </c>
      <c r="K1901" s="3" t="str">
        <f t="shared" si="58"/>
        <v>Has Purchased</v>
      </c>
      <c r="L1901">
        <v>1</v>
      </c>
      <c r="M1901">
        <v>50.67</v>
      </c>
      <c r="N1901">
        <v>50.67</v>
      </c>
      <c r="O1901">
        <v>75.83</v>
      </c>
      <c r="P1901" t="s">
        <v>40</v>
      </c>
      <c r="Q1901" t="s">
        <v>60</v>
      </c>
      <c r="R1901" t="s">
        <v>42</v>
      </c>
      <c r="S1901">
        <v>36</v>
      </c>
      <c r="T1901" t="s">
        <v>34</v>
      </c>
      <c r="U1901" t="s">
        <v>50</v>
      </c>
      <c r="V1901" t="s">
        <v>63</v>
      </c>
      <c r="W1901" t="s">
        <v>36</v>
      </c>
      <c r="X1901">
        <v>0</v>
      </c>
      <c r="Y1901">
        <v>0</v>
      </c>
      <c r="Z1901">
        <v>0</v>
      </c>
      <c r="AA1901">
        <v>1</v>
      </c>
      <c r="AB1901">
        <v>0</v>
      </c>
      <c r="AC1901" s="2" t="s">
        <v>2542</v>
      </c>
      <c r="AD1901" s="2" t="str">
        <f t="shared" si="59"/>
        <v>Never Contacted</v>
      </c>
      <c r="AE1901">
        <v>0</v>
      </c>
      <c r="AF1901" t="s">
        <v>38</v>
      </c>
      <c r="AG1901" t="b">
        <v>1</v>
      </c>
      <c r="AH1901" t="b">
        <v>1</v>
      </c>
      <c r="AI1901" t="str">
        <f ca="1">IF(OR(Table1[[#This Row],[is_active]]="FALSE",Table1[[#This Row],[Days_Since_Last_Purchase]]&gt;90),"Churned","Active")</f>
        <v>Churned</v>
      </c>
    </row>
    <row r="1902" spans="1:35" x14ac:dyDescent="0.25">
      <c r="A1902" t="s">
        <v>1959</v>
      </c>
      <c r="B1902" s="1">
        <v>45170</v>
      </c>
      <c r="C1902" t="str">
        <f>TEXT(Table1[[#This Row],[signup_date]],"yyyy")</f>
        <v>2023</v>
      </c>
      <c r="D1902" t="str">
        <f>TEXT(Table1[[#This Row],[signup_date]],"mmm")</f>
        <v>Sep</v>
      </c>
      <c r="E1902" s="3">
        <v>45297</v>
      </c>
      <c r="F1902" s="3">
        <v>45384</v>
      </c>
      <c r="G1902" s="3" t="str">
        <f>TEXT(Table1[[#This Row],[last_purchase_date]],"yyyy")</f>
        <v>2024</v>
      </c>
      <c r="H1902" s="2">
        <f ca="1">IFERROR(TODAY()-Table1[[#This Row],[signup_date]]," - ")</f>
        <v>810</v>
      </c>
      <c r="I1902" s="2">
        <f ca="1">IFERROR(TODAY()-Table1[[#This Row],[last_purchase_date]]," - ")</f>
        <v>596</v>
      </c>
      <c r="J1902" s="2">
        <f ca="1">IFERROR(1/Table1[[#This Row],[Days_Since_Last_Purchase]],0)</f>
        <v>1.6778523489932886E-3</v>
      </c>
      <c r="K1902" s="3" t="str">
        <f t="shared" si="58"/>
        <v>Has Purchased</v>
      </c>
      <c r="L1902">
        <v>5</v>
      </c>
      <c r="M1902">
        <v>191.13</v>
      </c>
      <c r="N1902">
        <v>38.229999999999997</v>
      </c>
      <c r="O1902">
        <v>0.5</v>
      </c>
      <c r="P1902" t="s">
        <v>59</v>
      </c>
      <c r="Q1902" t="s">
        <v>62</v>
      </c>
      <c r="R1902" t="s">
        <v>48</v>
      </c>
      <c r="S1902">
        <v>23</v>
      </c>
      <c r="T1902" t="s">
        <v>70</v>
      </c>
      <c r="U1902" t="s">
        <v>35</v>
      </c>
      <c r="V1902" t="s">
        <v>67</v>
      </c>
      <c r="W1902" t="s">
        <v>72</v>
      </c>
      <c r="X1902">
        <v>0</v>
      </c>
      <c r="Y1902">
        <v>0</v>
      </c>
      <c r="Z1902">
        <v>0</v>
      </c>
      <c r="AA1902">
        <v>0</v>
      </c>
      <c r="AB1902">
        <v>2</v>
      </c>
      <c r="AC1902" s="3">
        <v>45811</v>
      </c>
      <c r="AD1902" s="2" t="str">
        <f t="shared" si="59"/>
        <v>Contacted</v>
      </c>
      <c r="AE1902">
        <v>0</v>
      </c>
      <c r="AF1902" t="s">
        <v>38</v>
      </c>
      <c r="AG1902" t="b">
        <v>1</v>
      </c>
      <c r="AH1902" t="b">
        <v>0</v>
      </c>
      <c r="AI1902" t="str">
        <f ca="1">IF(OR(Table1[[#This Row],[is_active]]="FALSE",Table1[[#This Row],[Days_Since_Last_Purchase]]&gt;90),"Churned","Active")</f>
        <v>Churned</v>
      </c>
    </row>
    <row r="1903" spans="1:35" x14ac:dyDescent="0.25">
      <c r="A1903" t="s">
        <v>1960</v>
      </c>
      <c r="B1903" s="1">
        <v>43933</v>
      </c>
      <c r="C1903" t="str">
        <f>TEXT(Table1[[#This Row],[signup_date]],"yyyy")</f>
        <v>2020</v>
      </c>
      <c r="D1903" t="str">
        <f>TEXT(Table1[[#This Row],[signup_date]],"mmm")</f>
        <v>Apr</v>
      </c>
      <c r="E1903" s="3">
        <v>44606</v>
      </c>
      <c r="F1903" s="3">
        <v>45465</v>
      </c>
      <c r="G1903" s="3" t="str">
        <f>TEXT(Table1[[#This Row],[last_purchase_date]],"yyyy")</f>
        <v>2024</v>
      </c>
      <c r="H1903" s="2">
        <f ca="1">IFERROR(TODAY()-Table1[[#This Row],[signup_date]]," - ")</f>
        <v>2047</v>
      </c>
      <c r="I1903" s="2">
        <f ca="1">IFERROR(TODAY()-Table1[[#This Row],[last_purchase_date]]," - ")</f>
        <v>515</v>
      </c>
      <c r="J1903" s="2">
        <f ca="1">IFERROR(1/Table1[[#This Row],[Days_Since_Last_Purchase]],0)</f>
        <v>1.9417475728155339E-3</v>
      </c>
      <c r="K1903" s="3" t="str">
        <f t="shared" si="58"/>
        <v>Has Purchased</v>
      </c>
      <c r="L1903">
        <v>2</v>
      </c>
      <c r="M1903">
        <v>58.5</v>
      </c>
      <c r="N1903">
        <v>29.25</v>
      </c>
      <c r="O1903">
        <v>24.05</v>
      </c>
      <c r="P1903" t="s">
        <v>31</v>
      </c>
      <c r="Q1903" t="s">
        <v>41</v>
      </c>
      <c r="R1903" t="s">
        <v>48</v>
      </c>
      <c r="S1903">
        <v>46</v>
      </c>
      <c r="T1903" t="s">
        <v>34</v>
      </c>
      <c r="U1903" t="s">
        <v>35</v>
      </c>
      <c r="V1903" t="s">
        <v>63</v>
      </c>
      <c r="W1903" t="s">
        <v>45</v>
      </c>
      <c r="X1903">
        <v>0</v>
      </c>
      <c r="Y1903">
        <v>0</v>
      </c>
      <c r="Z1903">
        <v>0</v>
      </c>
      <c r="AA1903">
        <v>1</v>
      </c>
      <c r="AB1903">
        <v>0</v>
      </c>
      <c r="AC1903" s="2" t="s">
        <v>2542</v>
      </c>
      <c r="AD1903" s="2" t="str">
        <f t="shared" si="59"/>
        <v>Never Contacted</v>
      </c>
      <c r="AE1903">
        <v>0</v>
      </c>
      <c r="AF1903" t="s">
        <v>52</v>
      </c>
      <c r="AG1903" t="b">
        <v>1</v>
      </c>
      <c r="AH1903" t="b">
        <v>0</v>
      </c>
      <c r="AI1903" t="str">
        <f ca="1">IF(OR(Table1[[#This Row],[is_active]]="FALSE",Table1[[#This Row],[Days_Since_Last_Purchase]]&gt;90),"Churned","Active")</f>
        <v>Churned</v>
      </c>
    </row>
    <row r="1904" spans="1:35" x14ac:dyDescent="0.25">
      <c r="A1904" t="s">
        <v>1961</v>
      </c>
      <c r="B1904" s="1">
        <v>45128</v>
      </c>
      <c r="C1904" t="str">
        <f>TEXT(Table1[[#This Row],[signup_date]],"yyyy")</f>
        <v>2023</v>
      </c>
      <c r="D1904" t="str">
        <f>TEXT(Table1[[#This Row],[signup_date]],"mmm")</f>
        <v>Jul</v>
      </c>
      <c r="E1904" s="3">
        <v>45522</v>
      </c>
      <c r="F1904" s="3">
        <v>45570</v>
      </c>
      <c r="G1904" s="3" t="str">
        <f>TEXT(Table1[[#This Row],[last_purchase_date]],"yyyy")</f>
        <v>2024</v>
      </c>
      <c r="H1904" s="2">
        <f ca="1">IFERROR(TODAY()-Table1[[#This Row],[signup_date]]," - ")</f>
        <v>852</v>
      </c>
      <c r="I1904" s="2">
        <f ca="1">IFERROR(TODAY()-Table1[[#This Row],[last_purchase_date]]," - ")</f>
        <v>410</v>
      </c>
      <c r="J1904" s="2">
        <f ca="1">IFERROR(1/Table1[[#This Row],[Days_Since_Last_Purchase]],0)</f>
        <v>2.4390243902439024E-3</v>
      </c>
      <c r="K1904" s="3" t="str">
        <f t="shared" si="58"/>
        <v>Has Purchased</v>
      </c>
      <c r="L1904">
        <v>5</v>
      </c>
      <c r="M1904">
        <v>125.21</v>
      </c>
      <c r="N1904">
        <v>25.04</v>
      </c>
      <c r="O1904">
        <v>25.49</v>
      </c>
      <c r="P1904" t="s">
        <v>31</v>
      </c>
      <c r="Q1904" t="s">
        <v>88</v>
      </c>
      <c r="R1904" t="s">
        <v>48</v>
      </c>
      <c r="S1904">
        <v>26</v>
      </c>
      <c r="T1904" t="s">
        <v>70</v>
      </c>
      <c r="U1904" t="s">
        <v>66</v>
      </c>
      <c r="V1904" t="s">
        <v>56</v>
      </c>
      <c r="W1904" t="s">
        <v>57</v>
      </c>
      <c r="X1904">
        <v>0</v>
      </c>
      <c r="Y1904">
        <v>0</v>
      </c>
      <c r="Z1904">
        <v>0</v>
      </c>
      <c r="AA1904">
        <v>0</v>
      </c>
      <c r="AB1904">
        <v>0</v>
      </c>
      <c r="AC1904" s="3">
        <v>45231</v>
      </c>
      <c r="AD1904" s="2" t="str">
        <f t="shared" si="59"/>
        <v>Contacted</v>
      </c>
      <c r="AE1904">
        <v>0</v>
      </c>
      <c r="AF1904" t="s">
        <v>38</v>
      </c>
      <c r="AG1904" t="b">
        <v>1</v>
      </c>
      <c r="AH1904" t="b">
        <v>0</v>
      </c>
      <c r="AI1904" t="str">
        <f ca="1">IF(OR(Table1[[#This Row],[is_active]]="FALSE",Table1[[#This Row],[Days_Since_Last_Purchase]]&gt;90),"Churned","Active")</f>
        <v>Churned</v>
      </c>
    </row>
    <row r="1905" spans="1:35" x14ac:dyDescent="0.25">
      <c r="A1905" t="s">
        <v>1962</v>
      </c>
      <c r="B1905" s="1">
        <v>43938</v>
      </c>
      <c r="C1905" t="str">
        <f>TEXT(Table1[[#This Row],[signup_date]],"yyyy")</f>
        <v>2020</v>
      </c>
      <c r="D1905" t="str">
        <f>TEXT(Table1[[#This Row],[signup_date]],"mmm")</f>
        <v>Apr</v>
      </c>
      <c r="E1905" s="3">
        <v>44291</v>
      </c>
      <c r="F1905" s="3">
        <v>45221</v>
      </c>
      <c r="G1905" s="3" t="str">
        <f>TEXT(Table1[[#This Row],[last_purchase_date]],"yyyy")</f>
        <v>2023</v>
      </c>
      <c r="H1905" s="2">
        <f ca="1">IFERROR(TODAY()-Table1[[#This Row],[signup_date]]," - ")</f>
        <v>2042</v>
      </c>
      <c r="I1905" s="2">
        <f ca="1">IFERROR(TODAY()-Table1[[#This Row],[last_purchase_date]]," - ")</f>
        <v>759</v>
      </c>
      <c r="J1905" s="2">
        <f ca="1">IFERROR(1/Table1[[#This Row],[Days_Since_Last_Purchase]],0)</f>
        <v>1.3175230566534915E-3</v>
      </c>
      <c r="K1905" s="3" t="str">
        <f t="shared" si="58"/>
        <v>Has Purchased</v>
      </c>
      <c r="L1905">
        <v>4</v>
      </c>
      <c r="M1905">
        <v>289.7</v>
      </c>
      <c r="N1905">
        <v>72.430000000000007</v>
      </c>
      <c r="O1905">
        <v>73.39</v>
      </c>
      <c r="P1905" t="s">
        <v>47</v>
      </c>
      <c r="Q1905" t="s">
        <v>41</v>
      </c>
      <c r="R1905" t="s">
        <v>48</v>
      </c>
      <c r="S1905">
        <v>23</v>
      </c>
      <c r="T1905" t="s">
        <v>70</v>
      </c>
      <c r="U1905" t="s">
        <v>90</v>
      </c>
      <c r="V1905" t="s">
        <v>35</v>
      </c>
      <c r="W1905" t="s">
        <v>36</v>
      </c>
      <c r="X1905">
        <v>0</v>
      </c>
      <c r="Y1905">
        <v>0</v>
      </c>
      <c r="Z1905">
        <v>1</v>
      </c>
      <c r="AA1905">
        <v>1</v>
      </c>
      <c r="AB1905">
        <v>0</v>
      </c>
      <c r="AC1905" s="3">
        <v>44167</v>
      </c>
      <c r="AD1905" s="2" t="str">
        <f t="shared" si="59"/>
        <v>Contacted</v>
      </c>
      <c r="AE1905">
        <v>0</v>
      </c>
      <c r="AF1905" t="s">
        <v>52</v>
      </c>
      <c r="AG1905" t="b">
        <v>0</v>
      </c>
      <c r="AH1905" t="b">
        <v>1</v>
      </c>
      <c r="AI1905" t="str">
        <f ca="1">IF(OR(Table1[[#This Row],[is_active]]="FALSE",Table1[[#This Row],[Days_Since_Last_Purchase]]&gt;90),"Churned","Active")</f>
        <v>Churned</v>
      </c>
    </row>
    <row r="1906" spans="1:35" x14ac:dyDescent="0.25">
      <c r="A1906" t="s">
        <v>1963</v>
      </c>
      <c r="B1906" s="1">
        <v>44545</v>
      </c>
      <c r="C1906" t="str">
        <f>TEXT(Table1[[#This Row],[signup_date]],"yyyy")</f>
        <v>2021</v>
      </c>
      <c r="D1906" t="str">
        <f>TEXT(Table1[[#This Row],[signup_date]],"mmm")</f>
        <v>Dec</v>
      </c>
      <c r="E1906" s="3">
        <v>45654</v>
      </c>
      <c r="F1906" s="3">
        <v>45681</v>
      </c>
      <c r="G1906" s="3" t="str">
        <f>TEXT(Table1[[#This Row],[last_purchase_date]],"yyyy")</f>
        <v>2025</v>
      </c>
      <c r="H1906" s="2">
        <f ca="1">IFERROR(TODAY()-Table1[[#This Row],[signup_date]]," - ")</f>
        <v>1435</v>
      </c>
      <c r="I1906" s="2">
        <f ca="1">IFERROR(TODAY()-Table1[[#This Row],[last_purchase_date]]," - ")</f>
        <v>299</v>
      </c>
      <c r="J1906" s="2">
        <f ca="1">IFERROR(1/Table1[[#This Row],[Days_Since_Last_Purchase]],0)</f>
        <v>3.3444816053511705E-3</v>
      </c>
      <c r="K1906" s="3" t="str">
        <f t="shared" si="58"/>
        <v>Has Purchased</v>
      </c>
      <c r="L1906">
        <v>4</v>
      </c>
      <c r="M1906">
        <v>84.82</v>
      </c>
      <c r="N1906">
        <v>21.21</v>
      </c>
      <c r="O1906">
        <v>30.04</v>
      </c>
      <c r="P1906" t="s">
        <v>59</v>
      </c>
      <c r="Q1906" t="s">
        <v>41</v>
      </c>
      <c r="R1906" t="s">
        <v>48</v>
      </c>
      <c r="S1906">
        <v>42</v>
      </c>
      <c r="T1906" t="s">
        <v>34</v>
      </c>
      <c r="U1906" t="s">
        <v>82</v>
      </c>
      <c r="V1906" t="s">
        <v>67</v>
      </c>
      <c r="W1906" t="s">
        <v>57</v>
      </c>
      <c r="X1906">
        <v>1</v>
      </c>
      <c r="Y1906">
        <v>0</v>
      </c>
      <c r="Z1906">
        <v>0</v>
      </c>
      <c r="AA1906">
        <v>2</v>
      </c>
      <c r="AB1906">
        <v>0</v>
      </c>
      <c r="AC1906" s="3">
        <v>45108</v>
      </c>
      <c r="AD1906" s="2" t="str">
        <f t="shared" si="59"/>
        <v>Contacted</v>
      </c>
      <c r="AE1906">
        <v>3</v>
      </c>
      <c r="AF1906" t="s">
        <v>38</v>
      </c>
      <c r="AG1906" t="b">
        <v>1</v>
      </c>
      <c r="AH1906" t="b">
        <v>0</v>
      </c>
      <c r="AI1906" t="str">
        <f ca="1">IF(OR(Table1[[#This Row],[is_active]]="FALSE",Table1[[#This Row],[Days_Since_Last_Purchase]]&gt;90),"Churned","Active")</f>
        <v>Churned</v>
      </c>
    </row>
    <row r="1907" spans="1:35" x14ac:dyDescent="0.25">
      <c r="A1907" t="s">
        <v>1964</v>
      </c>
      <c r="B1907" s="1">
        <v>45305</v>
      </c>
      <c r="C1907" t="str">
        <f>TEXT(Table1[[#This Row],[signup_date]],"yyyy")</f>
        <v>2024</v>
      </c>
      <c r="D1907" t="str">
        <f>TEXT(Table1[[#This Row],[signup_date]],"mmm")</f>
        <v>Jan</v>
      </c>
      <c r="E1907" s="3">
        <v>45434</v>
      </c>
      <c r="F1907" s="3">
        <v>45436</v>
      </c>
      <c r="G1907" s="3" t="str">
        <f>TEXT(Table1[[#This Row],[last_purchase_date]],"yyyy")</f>
        <v>2024</v>
      </c>
      <c r="H1907" s="2">
        <f ca="1">IFERROR(TODAY()-Table1[[#This Row],[signup_date]]," - ")</f>
        <v>675</v>
      </c>
      <c r="I1907" s="2">
        <f ca="1">IFERROR(TODAY()-Table1[[#This Row],[last_purchase_date]]," - ")</f>
        <v>544</v>
      </c>
      <c r="J1907" s="2">
        <f ca="1">IFERROR(1/Table1[[#This Row],[Days_Since_Last_Purchase]],0)</f>
        <v>1.838235294117647E-3</v>
      </c>
      <c r="K1907" s="3" t="str">
        <f t="shared" si="58"/>
        <v>Has Purchased</v>
      </c>
      <c r="L1907">
        <v>4</v>
      </c>
      <c r="M1907">
        <v>145.97</v>
      </c>
      <c r="N1907">
        <v>36.49</v>
      </c>
      <c r="O1907">
        <v>75.260000000000005</v>
      </c>
      <c r="P1907" t="s">
        <v>65</v>
      </c>
      <c r="Q1907" t="s">
        <v>76</v>
      </c>
      <c r="R1907" t="s">
        <v>48</v>
      </c>
      <c r="S1907">
        <v>23</v>
      </c>
      <c r="T1907" t="s">
        <v>70</v>
      </c>
      <c r="U1907" t="s">
        <v>43</v>
      </c>
      <c r="V1907" t="s">
        <v>63</v>
      </c>
      <c r="W1907" t="s">
        <v>36</v>
      </c>
      <c r="X1907">
        <v>0</v>
      </c>
      <c r="Y1907">
        <v>1</v>
      </c>
      <c r="Z1907">
        <v>0</v>
      </c>
      <c r="AA1907">
        <v>0</v>
      </c>
      <c r="AB1907">
        <v>1</v>
      </c>
      <c r="AC1907" s="3">
        <v>45355</v>
      </c>
      <c r="AD1907" s="2" t="str">
        <f t="shared" si="59"/>
        <v>Contacted</v>
      </c>
      <c r="AE1907">
        <v>0</v>
      </c>
      <c r="AF1907" t="s">
        <v>38</v>
      </c>
      <c r="AG1907" t="b">
        <v>1</v>
      </c>
      <c r="AH1907" t="b">
        <v>0</v>
      </c>
      <c r="AI1907" t="str">
        <f ca="1">IF(OR(Table1[[#This Row],[is_active]]="FALSE",Table1[[#This Row],[Days_Since_Last_Purchase]]&gt;90),"Churned","Active")</f>
        <v>Churned</v>
      </c>
    </row>
    <row r="1908" spans="1:35" x14ac:dyDescent="0.25">
      <c r="A1908" t="s">
        <v>1965</v>
      </c>
      <c r="B1908" s="1">
        <v>44092</v>
      </c>
      <c r="C1908" t="str">
        <f>TEXT(Table1[[#This Row],[signup_date]],"yyyy")</f>
        <v>2020</v>
      </c>
      <c r="D1908" t="str">
        <f>TEXT(Table1[[#This Row],[signup_date]],"mmm")</f>
        <v>Sep</v>
      </c>
      <c r="E1908" s="3" t="s">
        <v>2542</v>
      </c>
      <c r="F1908" s="3" t="s">
        <v>2542</v>
      </c>
      <c r="G1908" s="3" t="str">
        <f>TEXT(Table1[[#This Row],[last_purchase_date]],"yyyy")</f>
        <v>-</v>
      </c>
      <c r="H1908" s="2">
        <f ca="1">IFERROR(TODAY()-Table1[[#This Row],[signup_date]]," - ")</f>
        <v>1888</v>
      </c>
      <c r="I1908" s="2" t="str">
        <f ca="1">IFERROR(TODAY()-Table1[[#This Row],[last_purchase_date]]," - ")</f>
        <v xml:space="preserve"> - </v>
      </c>
      <c r="J1908" s="2">
        <f ca="1">IFERROR(1/Table1[[#This Row],[Days_Since_Last_Purchase]],0)</f>
        <v>0</v>
      </c>
      <c r="K1908" s="3" t="str">
        <f t="shared" si="58"/>
        <v>Never Purchase</v>
      </c>
      <c r="L1908">
        <v>0</v>
      </c>
      <c r="M1908">
        <v>0</v>
      </c>
      <c r="N1908">
        <v>0</v>
      </c>
      <c r="O1908">
        <v>0</v>
      </c>
      <c r="P1908" t="s">
        <v>87</v>
      </c>
      <c r="Q1908" t="s">
        <v>60</v>
      </c>
      <c r="R1908" t="s">
        <v>48</v>
      </c>
      <c r="S1908">
        <v>34</v>
      </c>
      <c r="T1908" t="s">
        <v>34</v>
      </c>
      <c r="U1908" t="s">
        <v>35</v>
      </c>
      <c r="V1908" t="s">
        <v>56</v>
      </c>
      <c r="W1908" t="s">
        <v>51</v>
      </c>
      <c r="X1908">
        <v>1</v>
      </c>
      <c r="Y1908">
        <v>0</v>
      </c>
      <c r="Z1908">
        <v>0</v>
      </c>
      <c r="AA1908">
        <v>0</v>
      </c>
      <c r="AB1908">
        <v>0</v>
      </c>
      <c r="AC1908" s="2" t="s">
        <v>2542</v>
      </c>
      <c r="AD1908" s="2" t="str">
        <f t="shared" si="59"/>
        <v>Never Contacted</v>
      </c>
      <c r="AE1908">
        <v>5</v>
      </c>
      <c r="AF1908" t="s">
        <v>52</v>
      </c>
      <c r="AG1908" t="b">
        <v>0</v>
      </c>
      <c r="AH1908" t="b">
        <v>0</v>
      </c>
      <c r="AI1908" t="str">
        <f ca="1">IF(OR(Table1[[#This Row],[is_active]]="FALSE",Table1[[#This Row],[Days_Since_Last_Purchase]]&gt;90),"Churned","Active")</f>
        <v>Churned</v>
      </c>
    </row>
    <row r="1909" spans="1:35" x14ac:dyDescent="0.25">
      <c r="A1909" t="s">
        <v>1966</v>
      </c>
      <c r="B1909" s="1">
        <v>44682</v>
      </c>
      <c r="C1909" t="str">
        <f>TEXT(Table1[[#This Row],[signup_date]],"yyyy")</f>
        <v>2022</v>
      </c>
      <c r="D1909" t="str">
        <f>TEXT(Table1[[#This Row],[signup_date]],"mmm")</f>
        <v>May</v>
      </c>
      <c r="E1909" s="3">
        <v>45914</v>
      </c>
      <c r="F1909" s="3">
        <v>45924</v>
      </c>
      <c r="G1909" s="3" t="str">
        <f>TEXT(Table1[[#This Row],[last_purchase_date]],"yyyy")</f>
        <v>2025</v>
      </c>
      <c r="H1909" s="2">
        <f ca="1">IFERROR(TODAY()-Table1[[#This Row],[signup_date]]," - ")</f>
        <v>1298</v>
      </c>
      <c r="I1909" s="2">
        <f ca="1">IFERROR(TODAY()-Table1[[#This Row],[last_purchase_date]]," - ")</f>
        <v>56</v>
      </c>
      <c r="J1909" s="2">
        <f ca="1">IFERROR(1/Table1[[#This Row],[Days_Since_Last_Purchase]],0)</f>
        <v>1.7857142857142856E-2</v>
      </c>
      <c r="K1909" s="3" t="str">
        <f t="shared" si="58"/>
        <v>Has Purchased</v>
      </c>
      <c r="L1909">
        <v>3</v>
      </c>
      <c r="M1909">
        <v>146.79</v>
      </c>
      <c r="N1909">
        <v>48.93</v>
      </c>
      <c r="O1909">
        <v>54.92</v>
      </c>
      <c r="P1909" t="s">
        <v>47</v>
      </c>
      <c r="Q1909" t="s">
        <v>32</v>
      </c>
      <c r="R1909" t="s">
        <v>48</v>
      </c>
      <c r="S1909">
        <v>34</v>
      </c>
      <c r="T1909" t="s">
        <v>34</v>
      </c>
      <c r="U1909" t="s">
        <v>66</v>
      </c>
      <c r="V1909" t="s">
        <v>63</v>
      </c>
      <c r="W1909" t="s">
        <v>85</v>
      </c>
      <c r="X1909">
        <v>0</v>
      </c>
      <c r="Y1909">
        <v>0</v>
      </c>
      <c r="Z1909">
        <v>0</v>
      </c>
      <c r="AA1909">
        <v>0</v>
      </c>
      <c r="AB1909">
        <v>0</v>
      </c>
      <c r="AC1909" s="3">
        <v>44784</v>
      </c>
      <c r="AD1909" s="2" t="str">
        <f t="shared" si="59"/>
        <v>Contacted</v>
      </c>
      <c r="AE1909">
        <v>4</v>
      </c>
      <c r="AF1909" t="s">
        <v>38</v>
      </c>
      <c r="AG1909" t="b">
        <v>1</v>
      </c>
      <c r="AH1909" t="b">
        <v>0</v>
      </c>
      <c r="AI1909" t="str">
        <f ca="1">IF(OR(Table1[[#This Row],[is_active]]="FALSE",Table1[[#This Row],[Days_Since_Last_Purchase]]&gt;90),"Churned","Active")</f>
        <v>Active</v>
      </c>
    </row>
    <row r="1910" spans="1:35" x14ac:dyDescent="0.25">
      <c r="A1910" t="s">
        <v>1967</v>
      </c>
      <c r="B1910" s="1">
        <v>45002</v>
      </c>
      <c r="C1910" t="str">
        <f>TEXT(Table1[[#This Row],[signup_date]],"yyyy")</f>
        <v>2023</v>
      </c>
      <c r="D1910" t="str">
        <f>TEXT(Table1[[#This Row],[signup_date]],"mmm")</f>
        <v>Mar</v>
      </c>
      <c r="E1910" s="3" t="s">
        <v>2542</v>
      </c>
      <c r="F1910" s="3" t="s">
        <v>2542</v>
      </c>
      <c r="G1910" s="3" t="str">
        <f>TEXT(Table1[[#This Row],[last_purchase_date]],"yyyy")</f>
        <v>-</v>
      </c>
      <c r="H1910" s="2">
        <f ca="1">IFERROR(TODAY()-Table1[[#This Row],[signup_date]]," - ")</f>
        <v>978</v>
      </c>
      <c r="I1910" s="2" t="str">
        <f ca="1">IFERROR(TODAY()-Table1[[#This Row],[last_purchase_date]]," - ")</f>
        <v xml:space="preserve"> - </v>
      </c>
      <c r="J1910" s="2">
        <f ca="1">IFERROR(1/Table1[[#This Row],[Days_Since_Last_Purchase]],0)</f>
        <v>0</v>
      </c>
      <c r="K1910" s="3" t="str">
        <f t="shared" si="58"/>
        <v>Never Purchase</v>
      </c>
      <c r="L1910">
        <v>0</v>
      </c>
      <c r="M1910">
        <v>0</v>
      </c>
      <c r="N1910">
        <v>0</v>
      </c>
      <c r="O1910">
        <v>0</v>
      </c>
      <c r="P1910" t="s">
        <v>40</v>
      </c>
      <c r="Q1910" t="s">
        <v>60</v>
      </c>
      <c r="R1910" t="s">
        <v>48</v>
      </c>
      <c r="S1910">
        <v>47</v>
      </c>
      <c r="T1910" t="s">
        <v>34</v>
      </c>
      <c r="U1910" t="s">
        <v>55</v>
      </c>
      <c r="V1910" t="s">
        <v>63</v>
      </c>
      <c r="W1910" t="s">
        <v>96</v>
      </c>
      <c r="X1910">
        <v>0</v>
      </c>
      <c r="Y1910">
        <v>0</v>
      </c>
      <c r="Z1910">
        <v>0</v>
      </c>
      <c r="AA1910">
        <v>0</v>
      </c>
      <c r="AB1910">
        <v>0</v>
      </c>
      <c r="AC1910" s="3">
        <v>45131</v>
      </c>
      <c r="AD1910" s="2" t="str">
        <f t="shared" si="59"/>
        <v>Contacted</v>
      </c>
      <c r="AE1910">
        <v>8</v>
      </c>
      <c r="AF1910" t="s">
        <v>38</v>
      </c>
      <c r="AG1910" t="b">
        <v>1</v>
      </c>
      <c r="AH1910" t="b">
        <v>0</v>
      </c>
      <c r="AI1910" t="str">
        <f ca="1">IF(OR(Table1[[#This Row],[is_active]]="FALSE",Table1[[#This Row],[Days_Since_Last_Purchase]]&gt;90),"Churned","Active")</f>
        <v>Churned</v>
      </c>
    </row>
    <row r="1911" spans="1:35" x14ac:dyDescent="0.25">
      <c r="A1911" t="s">
        <v>1968</v>
      </c>
      <c r="B1911" s="1">
        <v>43859</v>
      </c>
      <c r="C1911" t="str">
        <f>TEXT(Table1[[#This Row],[signup_date]],"yyyy")</f>
        <v>2020</v>
      </c>
      <c r="D1911" t="str">
        <f>TEXT(Table1[[#This Row],[signup_date]],"mmm")</f>
        <v>Jan</v>
      </c>
      <c r="E1911" s="3">
        <v>45416</v>
      </c>
      <c r="F1911" s="3">
        <v>45644</v>
      </c>
      <c r="G1911" s="3" t="str">
        <f>TEXT(Table1[[#This Row],[last_purchase_date]],"yyyy")</f>
        <v>2024</v>
      </c>
      <c r="H1911" s="2">
        <f ca="1">IFERROR(TODAY()-Table1[[#This Row],[signup_date]]," - ")</f>
        <v>2121</v>
      </c>
      <c r="I1911" s="2">
        <f ca="1">IFERROR(TODAY()-Table1[[#This Row],[last_purchase_date]]," - ")</f>
        <v>336</v>
      </c>
      <c r="J1911" s="2">
        <f ca="1">IFERROR(1/Table1[[#This Row],[Days_Since_Last_Purchase]],0)</f>
        <v>2.976190476190476E-3</v>
      </c>
      <c r="K1911" s="3" t="str">
        <f t="shared" si="58"/>
        <v>Has Purchased</v>
      </c>
      <c r="L1911">
        <v>4</v>
      </c>
      <c r="M1911">
        <v>137.4</v>
      </c>
      <c r="N1911">
        <v>34.35</v>
      </c>
      <c r="O1911">
        <v>16.14</v>
      </c>
      <c r="P1911" t="s">
        <v>47</v>
      </c>
      <c r="Q1911" t="s">
        <v>41</v>
      </c>
      <c r="R1911" t="s">
        <v>42</v>
      </c>
      <c r="S1911">
        <v>30</v>
      </c>
      <c r="T1911" t="s">
        <v>70</v>
      </c>
      <c r="U1911" t="s">
        <v>82</v>
      </c>
      <c r="V1911" t="s">
        <v>35</v>
      </c>
      <c r="W1911" t="s">
        <v>51</v>
      </c>
      <c r="X1911">
        <v>0</v>
      </c>
      <c r="Y1911">
        <v>0</v>
      </c>
      <c r="Z1911">
        <v>0</v>
      </c>
      <c r="AA1911">
        <v>0</v>
      </c>
      <c r="AB1911">
        <v>1</v>
      </c>
      <c r="AC1911" s="2" t="s">
        <v>2542</v>
      </c>
      <c r="AD1911" s="2" t="str">
        <f t="shared" si="59"/>
        <v>Never Contacted</v>
      </c>
      <c r="AE1911">
        <v>0</v>
      </c>
      <c r="AF1911" t="s">
        <v>38</v>
      </c>
      <c r="AG1911" t="b">
        <v>1</v>
      </c>
      <c r="AH1911" t="b">
        <v>0</v>
      </c>
      <c r="AI1911" t="str">
        <f ca="1">IF(OR(Table1[[#This Row],[is_active]]="FALSE",Table1[[#This Row],[Days_Since_Last_Purchase]]&gt;90),"Churned","Active")</f>
        <v>Churned</v>
      </c>
    </row>
    <row r="1912" spans="1:35" x14ac:dyDescent="0.25">
      <c r="A1912" t="s">
        <v>1969</v>
      </c>
      <c r="B1912" s="1">
        <v>44968</v>
      </c>
      <c r="C1912" t="str">
        <f>TEXT(Table1[[#This Row],[signup_date]],"yyyy")</f>
        <v>2023</v>
      </c>
      <c r="D1912" t="str">
        <f>TEXT(Table1[[#This Row],[signup_date]],"mmm")</f>
        <v>Feb</v>
      </c>
      <c r="E1912" s="3">
        <v>45773</v>
      </c>
      <c r="F1912" s="3">
        <v>45862</v>
      </c>
      <c r="G1912" s="3" t="str">
        <f>TEXT(Table1[[#This Row],[last_purchase_date]],"yyyy")</f>
        <v>2025</v>
      </c>
      <c r="H1912" s="2">
        <f ca="1">IFERROR(TODAY()-Table1[[#This Row],[signup_date]]," - ")</f>
        <v>1012</v>
      </c>
      <c r="I1912" s="2">
        <f ca="1">IFERROR(TODAY()-Table1[[#This Row],[last_purchase_date]]," - ")</f>
        <v>118</v>
      </c>
      <c r="J1912" s="2">
        <f ca="1">IFERROR(1/Table1[[#This Row],[Days_Since_Last_Purchase]],0)</f>
        <v>8.4745762711864406E-3</v>
      </c>
      <c r="K1912" s="3" t="str">
        <f t="shared" si="58"/>
        <v>Has Purchased</v>
      </c>
      <c r="L1912">
        <v>4</v>
      </c>
      <c r="M1912">
        <v>36.380000000000003</v>
      </c>
      <c r="N1912">
        <v>9.1</v>
      </c>
      <c r="O1912">
        <v>3.59</v>
      </c>
      <c r="P1912" t="s">
        <v>47</v>
      </c>
      <c r="Q1912" t="s">
        <v>60</v>
      </c>
      <c r="R1912" t="s">
        <v>33</v>
      </c>
      <c r="S1912">
        <v>24</v>
      </c>
      <c r="T1912" t="s">
        <v>70</v>
      </c>
      <c r="U1912" t="s">
        <v>66</v>
      </c>
      <c r="V1912" t="s">
        <v>67</v>
      </c>
      <c r="W1912" t="s">
        <v>45</v>
      </c>
      <c r="X1912">
        <v>0</v>
      </c>
      <c r="Y1912">
        <v>0</v>
      </c>
      <c r="Z1912">
        <v>0</v>
      </c>
      <c r="AA1912">
        <v>1</v>
      </c>
      <c r="AB1912">
        <v>1</v>
      </c>
      <c r="AC1912" s="3">
        <v>45832</v>
      </c>
      <c r="AD1912" s="2" t="str">
        <f t="shared" si="59"/>
        <v>Contacted</v>
      </c>
      <c r="AE1912">
        <v>0</v>
      </c>
      <c r="AF1912" t="s">
        <v>38</v>
      </c>
      <c r="AG1912" t="b">
        <v>1</v>
      </c>
      <c r="AH1912" t="b">
        <v>0</v>
      </c>
      <c r="AI1912" t="str">
        <f ca="1">IF(OR(Table1[[#This Row],[is_active]]="FALSE",Table1[[#This Row],[Days_Since_Last_Purchase]]&gt;90),"Churned","Active")</f>
        <v>Churned</v>
      </c>
    </row>
    <row r="1913" spans="1:35" x14ac:dyDescent="0.25">
      <c r="A1913" t="s">
        <v>1970</v>
      </c>
      <c r="B1913" s="1">
        <v>44198</v>
      </c>
      <c r="C1913" t="str">
        <f>TEXT(Table1[[#This Row],[signup_date]],"yyyy")</f>
        <v>2021</v>
      </c>
      <c r="D1913" t="str">
        <f>TEXT(Table1[[#This Row],[signup_date]],"mmm")</f>
        <v>Jan</v>
      </c>
      <c r="E1913" s="3">
        <v>44233</v>
      </c>
      <c r="F1913" s="3">
        <v>44975</v>
      </c>
      <c r="G1913" s="3" t="str">
        <f>TEXT(Table1[[#This Row],[last_purchase_date]],"yyyy")</f>
        <v>2023</v>
      </c>
      <c r="H1913" s="2">
        <f ca="1">IFERROR(TODAY()-Table1[[#This Row],[signup_date]]," - ")</f>
        <v>1782</v>
      </c>
      <c r="I1913" s="2">
        <f ca="1">IFERROR(TODAY()-Table1[[#This Row],[last_purchase_date]]," - ")</f>
        <v>1005</v>
      </c>
      <c r="J1913" s="2">
        <f ca="1">IFERROR(1/Table1[[#This Row],[Days_Since_Last_Purchase]],0)</f>
        <v>9.9502487562189048E-4</v>
      </c>
      <c r="K1913" s="3" t="str">
        <f t="shared" si="58"/>
        <v>Has Purchased</v>
      </c>
      <c r="L1913">
        <v>1</v>
      </c>
      <c r="M1913">
        <v>61.7</v>
      </c>
      <c r="N1913">
        <v>61.7</v>
      </c>
      <c r="O1913">
        <v>89.62</v>
      </c>
      <c r="P1913" t="s">
        <v>47</v>
      </c>
      <c r="Q1913" t="s">
        <v>60</v>
      </c>
      <c r="R1913" t="s">
        <v>42</v>
      </c>
      <c r="S1913">
        <v>36</v>
      </c>
      <c r="T1913" t="s">
        <v>34</v>
      </c>
      <c r="U1913" t="s">
        <v>43</v>
      </c>
      <c r="V1913" t="s">
        <v>35</v>
      </c>
      <c r="W1913" t="s">
        <v>57</v>
      </c>
      <c r="X1913">
        <v>0</v>
      </c>
      <c r="Y1913">
        <v>0</v>
      </c>
      <c r="Z1913">
        <v>0</v>
      </c>
      <c r="AA1913">
        <v>0</v>
      </c>
      <c r="AB1913">
        <v>0</v>
      </c>
      <c r="AC1913" s="3">
        <v>45908</v>
      </c>
      <c r="AD1913" s="2" t="str">
        <f t="shared" si="59"/>
        <v>Contacted</v>
      </c>
      <c r="AE1913">
        <v>6</v>
      </c>
      <c r="AF1913" t="s">
        <v>73</v>
      </c>
      <c r="AG1913" t="b">
        <v>1</v>
      </c>
      <c r="AH1913" t="b">
        <v>1</v>
      </c>
      <c r="AI1913" t="str">
        <f ca="1">IF(OR(Table1[[#This Row],[is_active]]="FALSE",Table1[[#This Row],[Days_Since_Last_Purchase]]&gt;90),"Churned","Active")</f>
        <v>Churned</v>
      </c>
    </row>
    <row r="1914" spans="1:35" x14ac:dyDescent="0.25">
      <c r="A1914" t="s">
        <v>1971</v>
      </c>
      <c r="B1914" s="1">
        <v>45593</v>
      </c>
      <c r="C1914" t="str">
        <f>TEXT(Table1[[#This Row],[signup_date]],"yyyy")</f>
        <v>2024</v>
      </c>
      <c r="D1914" t="str">
        <f>TEXT(Table1[[#This Row],[signup_date]],"mmm")</f>
        <v>Oct</v>
      </c>
      <c r="E1914" s="3">
        <v>45885</v>
      </c>
      <c r="F1914" s="3">
        <v>45897</v>
      </c>
      <c r="G1914" s="3" t="str">
        <f>TEXT(Table1[[#This Row],[last_purchase_date]],"yyyy")</f>
        <v>2025</v>
      </c>
      <c r="H1914" s="2">
        <f ca="1">IFERROR(TODAY()-Table1[[#This Row],[signup_date]]," - ")</f>
        <v>387</v>
      </c>
      <c r="I1914" s="2">
        <f ca="1">IFERROR(TODAY()-Table1[[#This Row],[last_purchase_date]]," - ")</f>
        <v>83</v>
      </c>
      <c r="J1914" s="2">
        <f ca="1">IFERROR(1/Table1[[#This Row],[Days_Since_Last_Purchase]],0)</f>
        <v>1.2048192771084338E-2</v>
      </c>
      <c r="K1914" s="3" t="str">
        <f t="shared" si="58"/>
        <v>Has Purchased</v>
      </c>
      <c r="L1914">
        <v>4</v>
      </c>
      <c r="M1914">
        <v>164.97</v>
      </c>
      <c r="N1914">
        <v>41.24</v>
      </c>
      <c r="O1914">
        <v>30.81</v>
      </c>
      <c r="P1914" t="s">
        <v>65</v>
      </c>
      <c r="Q1914" t="s">
        <v>32</v>
      </c>
      <c r="R1914" t="s">
        <v>33</v>
      </c>
      <c r="S1914">
        <v>28</v>
      </c>
      <c r="T1914" t="s">
        <v>70</v>
      </c>
      <c r="U1914" t="s">
        <v>66</v>
      </c>
      <c r="V1914" t="s">
        <v>56</v>
      </c>
      <c r="W1914" t="s">
        <v>72</v>
      </c>
      <c r="X1914">
        <v>0</v>
      </c>
      <c r="Y1914">
        <v>0</v>
      </c>
      <c r="Z1914">
        <v>0</v>
      </c>
      <c r="AA1914">
        <v>0</v>
      </c>
      <c r="AB1914">
        <v>0</v>
      </c>
      <c r="AC1914" s="3">
        <v>45907</v>
      </c>
      <c r="AD1914" s="2" t="str">
        <f t="shared" si="59"/>
        <v>Contacted</v>
      </c>
      <c r="AE1914">
        <v>0</v>
      </c>
      <c r="AF1914" t="s">
        <v>73</v>
      </c>
      <c r="AG1914" t="b">
        <v>1</v>
      </c>
      <c r="AH1914" t="b">
        <v>1</v>
      </c>
      <c r="AI1914" t="str">
        <f ca="1">IF(OR(Table1[[#This Row],[is_active]]="FALSE",Table1[[#This Row],[Days_Since_Last_Purchase]]&gt;90),"Churned","Active")</f>
        <v>Active</v>
      </c>
    </row>
    <row r="1915" spans="1:35" x14ac:dyDescent="0.25">
      <c r="A1915" t="s">
        <v>1972</v>
      </c>
      <c r="B1915" s="1">
        <v>43940</v>
      </c>
      <c r="C1915" t="str">
        <f>TEXT(Table1[[#This Row],[signup_date]],"yyyy")</f>
        <v>2020</v>
      </c>
      <c r="D1915" t="str">
        <f>TEXT(Table1[[#This Row],[signup_date]],"mmm")</f>
        <v>Apr</v>
      </c>
      <c r="E1915" s="3">
        <v>45694</v>
      </c>
      <c r="F1915" s="3">
        <v>45894</v>
      </c>
      <c r="G1915" s="3" t="str">
        <f>TEXT(Table1[[#This Row],[last_purchase_date]],"yyyy")</f>
        <v>2025</v>
      </c>
      <c r="H1915" s="2">
        <f ca="1">IFERROR(TODAY()-Table1[[#This Row],[signup_date]]," - ")</f>
        <v>2040</v>
      </c>
      <c r="I1915" s="2">
        <f ca="1">IFERROR(TODAY()-Table1[[#This Row],[last_purchase_date]]," - ")</f>
        <v>86</v>
      </c>
      <c r="J1915" s="2">
        <f ca="1">IFERROR(1/Table1[[#This Row],[Days_Since_Last_Purchase]],0)</f>
        <v>1.1627906976744186E-2</v>
      </c>
      <c r="K1915" s="3" t="str">
        <f t="shared" si="58"/>
        <v>Has Purchased</v>
      </c>
      <c r="L1915">
        <v>3</v>
      </c>
      <c r="M1915">
        <v>221.51</v>
      </c>
      <c r="N1915">
        <v>73.84</v>
      </c>
      <c r="O1915">
        <v>0.5</v>
      </c>
      <c r="P1915" t="s">
        <v>40</v>
      </c>
      <c r="Q1915" t="s">
        <v>62</v>
      </c>
      <c r="R1915" t="s">
        <v>48</v>
      </c>
      <c r="S1915">
        <v>41</v>
      </c>
      <c r="T1915" t="s">
        <v>34</v>
      </c>
      <c r="U1915" t="s">
        <v>50</v>
      </c>
      <c r="V1915" t="s">
        <v>56</v>
      </c>
      <c r="W1915" t="s">
        <v>72</v>
      </c>
      <c r="X1915">
        <v>0</v>
      </c>
      <c r="Y1915">
        <v>0</v>
      </c>
      <c r="Z1915">
        <v>0</v>
      </c>
      <c r="AA1915">
        <v>0</v>
      </c>
      <c r="AB1915">
        <v>2</v>
      </c>
      <c r="AC1915" s="3">
        <v>44935</v>
      </c>
      <c r="AD1915" s="2" t="str">
        <f t="shared" si="59"/>
        <v>Contacted</v>
      </c>
      <c r="AE1915">
        <v>0</v>
      </c>
      <c r="AF1915" t="s">
        <v>38</v>
      </c>
      <c r="AG1915" t="b">
        <v>1</v>
      </c>
      <c r="AH1915" t="b">
        <v>1</v>
      </c>
      <c r="AI1915" t="str">
        <f ca="1">IF(OR(Table1[[#This Row],[is_active]]="FALSE",Table1[[#This Row],[Days_Since_Last_Purchase]]&gt;90),"Churned","Active")</f>
        <v>Active</v>
      </c>
    </row>
    <row r="1916" spans="1:35" x14ac:dyDescent="0.25">
      <c r="A1916" t="s">
        <v>1973</v>
      </c>
      <c r="B1916" s="1">
        <v>43890</v>
      </c>
      <c r="C1916" t="str">
        <f>TEXT(Table1[[#This Row],[signup_date]],"yyyy")</f>
        <v>2020</v>
      </c>
      <c r="D1916" t="str">
        <f>TEXT(Table1[[#This Row],[signup_date]],"mmm")</f>
        <v>Feb</v>
      </c>
      <c r="E1916" s="3">
        <v>45247</v>
      </c>
      <c r="F1916" s="3">
        <v>45429</v>
      </c>
      <c r="G1916" s="3" t="str">
        <f>TEXT(Table1[[#This Row],[last_purchase_date]],"yyyy")</f>
        <v>2024</v>
      </c>
      <c r="H1916" s="2">
        <f ca="1">IFERROR(TODAY()-Table1[[#This Row],[signup_date]]," - ")</f>
        <v>2090</v>
      </c>
      <c r="I1916" s="2">
        <f ca="1">IFERROR(TODAY()-Table1[[#This Row],[last_purchase_date]]," - ")</f>
        <v>551</v>
      </c>
      <c r="J1916" s="2">
        <f ca="1">IFERROR(1/Table1[[#This Row],[Days_Since_Last_Purchase]],0)</f>
        <v>1.8148820326678765E-3</v>
      </c>
      <c r="K1916" s="3" t="str">
        <f t="shared" si="58"/>
        <v>Has Purchased</v>
      </c>
      <c r="L1916">
        <v>2</v>
      </c>
      <c r="M1916">
        <v>169.4</v>
      </c>
      <c r="N1916">
        <v>84.7</v>
      </c>
      <c r="O1916">
        <v>21.63</v>
      </c>
      <c r="P1916" t="s">
        <v>40</v>
      </c>
      <c r="Q1916" t="s">
        <v>104</v>
      </c>
      <c r="R1916" t="s">
        <v>42</v>
      </c>
      <c r="S1916">
        <v>32</v>
      </c>
      <c r="T1916" t="s">
        <v>34</v>
      </c>
      <c r="U1916" t="s">
        <v>43</v>
      </c>
      <c r="V1916" t="s">
        <v>67</v>
      </c>
      <c r="W1916" t="s">
        <v>100</v>
      </c>
      <c r="X1916">
        <v>1</v>
      </c>
      <c r="Y1916">
        <v>0</v>
      </c>
      <c r="Z1916">
        <v>1</v>
      </c>
      <c r="AA1916">
        <v>0</v>
      </c>
      <c r="AB1916">
        <v>0</v>
      </c>
      <c r="AC1916" s="2" t="s">
        <v>2542</v>
      </c>
      <c r="AD1916" s="2" t="str">
        <f t="shared" si="59"/>
        <v>Never Contacted</v>
      </c>
      <c r="AE1916">
        <v>0</v>
      </c>
      <c r="AF1916" t="s">
        <v>38</v>
      </c>
      <c r="AG1916" t="b">
        <v>1</v>
      </c>
      <c r="AH1916" t="b">
        <v>0</v>
      </c>
      <c r="AI1916" t="str">
        <f ca="1">IF(OR(Table1[[#This Row],[is_active]]="FALSE",Table1[[#This Row],[Days_Since_Last_Purchase]]&gt;90),"Churned","Active")</f>
        <v>Churned</v>
      </c>
    </row>
    <row r="1917" spans="1:35" x14ac:dyDescent="0.25">
      <c r="A1917" t="s">
        <v>1974</v>
      </c>
      <c r="B1917" s="1">
        <v>45287</v>
      </c>
      <c r="C1917" t="str">
        <f>TEXT(Table1[[#This Row],[signup_date]],"yyyy")</f>
        <v>2023</v>
      </c>
      <c r="D1917" t="str">
        <f>TEXT(Table1[[#This Row],[signup_date]],"mmm")</f>
        <v>Dec</v>
      </c>
      <c r="E1917" s="3">
        <v>45521</v>
      </c>
      <c r="F1917" s="3">
        <v>45918</v>
      </c>
      <c r="G1917" s="3" t="str">
        <f>TEXT(Table1[[#This Row],[last_purchase_date]],"yyyy")</f>
        <v>2025</v>
      </c>
      <c r="H1917" s="2">
        <f ca="1">IFERROR(TODAY()-Table1[[#This Row],[signup_date]]," - ")</f>
        <v>693</v>
      </c>
      <c r="I1917" s="2">
        <f ca="1">IFERROR(TODAY()-Table1[[#This Row],[last_purchase_date]]," - ")</f>
        <v>62</v>
      </c>
      <c r="J1917" s="2">
        <f ca="1">IFERROR(1/Table1[[#This Row],[Days_Since_Last_Purchase]],0)</f>
        <v>1.6129032258064516E-2</v>
      </c>
      <c r="K1917" s="3" t="str">
        <f t="shared" si="58"/>
        <v>Has Purchased</v>
      </c>
      <c r="L1917">
        <v>4</v>
      </c>
      <c r="M1917">
        <v>222.69</v>
      </c>
      <c r="N1917">
        <v>55.67</v>
      </c>
      <c r="O1917">
        <v>14.23</v>
      </c>
      <c r="P1917" t="s">
        <v>40</v>
      </c>
      <c r="Q1917" t="s">
        <v>104</v>
      </c>
      <c r="R1917" t="s">
        <v>48</v>
      </c>
      <c r="S1917">
        <v>34</v>
      </c>
      <c r="T1917" t="s">
        <v>34</v>
      </c>
      <c r="U1917" t="s">
        <v>66</v>
      </c>
      <c r="V1917" t="s">
        <v>63</v>
      </c>
      <c r="W1917" t="s">
        <v>51</v>
      </c>
      <c r="X1917">
        <v>0</v>
      </c>
      <c r="Y1917">
        <v>0</v>
      </c>
      <c r="Z1917">
        <v>0</v>
      </c>
      <c r="AA1917">
        <v>1</v>
      </c>
      <c r="AB1917">
        <v>2</v>
      </c>
      <c r="AC1917" s="3">
        <v>45671</v>
      </c>
      <c r="AD1917" s="2" t="str">
        <f t="shared" si="59"/>
        <v>Contacted</v>
      </c>
      <c r="AE1917">
        <v>0</v>
      </c>
      <c r="AF1917" t="s">
        <v>52</v>
      </c>
      <c r="AG1917" t="b">
        <v>1</v>
      </c>
      <c r="AH1917" t="b">
        <v>0</v>
      </c>
      <c r="AI1917" t="str">
        <f ca="1">IF(OR(Table1[[#This Row],[is_active]]="FALSE",Table1[[#This Row],[Days_Since_Last_Purchase]]&gt;90),"Churned","Active")</f>
        <v>Active</v>
      </c>
    </row>
    <row r="1918" spans="1:35" x14ac:dyDescent="0.25">
      <c r="A1918" t="s">
        <v>1975</v>
      </c>
      <c r="B1918" s="1">
        <v>44373</v>
      </c>
      <c r="C1918" t="str">
        <f>TEXT(Table1[[#This Row],[signup_date]],"yyyy")</f>
        <v>2021</v>
      </c>
      <c r="D1918" t="str">
        <f>TEXT(Table1[[#This Row],[signup_date]],"mmm")</f>
        <v>Jun</v>
      </c>
      <c r="E1918" s="3">
        <v>45374</v>
      </c>
      <c r="F1918" s="3">
        <v>45595</v>
      </c>
      <c r="G1918" s="3" t="str">
        <f>TEXT(Table1[[#This Row],[last_purchase_date]],"yyyy")</f>
        <v>2024</v>
      </c>
      <c r="H1918" s="2">
        <f ca="1">IFERROR(TODAY()-Table1[[#This Row],[signup_date]]," - ")</f>
        <v>1607</v>
      </c>
      <c r="I1918" s="2">
        <f ca="1">IFERROR(TODAY()-Table1[[#This Row],[last_purchase_date]]," - ")</f>
        <v>385</v>
      </c>
      <c r="J1918" s="2">
        <f ca="1">IFERROR(1/Table1[[#This Row],[Days_Since_Last_Purchase]],0)</f>
        <v>2.5974025974025974E-3</v>
      </c>
      <c r="K1918" s="3" t="str">
        <f t="shared" si="58"/>
        <v>Has Purchased</v>
      </c>
      <c r="L1918">
        <v>6</v>
      </c>
      <c r="M1918">
        <v>997.96</v>
      </c>
      <c r="N1918">
        <v>166.33</v>
      </c>
      <c r="O1918">
        <v>392.46</v>
      </c>
      <c r="P1918" t="s">
        <v>40</v>
      </c>
      <c r="Q1918" t="s">
        <v>54</v>
      </c>
      <c r="R1918" t="s">
        <v>33</v>
      </c>
      <c r="S1918">
        <v>34</v>
      </c>
      <c r="T1918" t="s">
        <v>34</v>
      </c>
      <c r="U1918" t="s">
        <v>50</v>
      </c>
      <c r="V1918" t="s">
        <v>35</v>
      </c>
      <c r="W1918" t="s">
        <v>96</v>
      </c>
      <c r="X1918">
        <v>0</v>
      </c>
      <c r="Y1918">
        <v>0</v>
      </c>
      <c r="Z1918">
        <v>0</v>
      </c>
      <c r="AA1918">
        <v>0</v>
      </c>
      <c r="AB1918">
        <v>2</v>
      </c>
      <c r="AC1918" s="3">
        <v>45761</v>
      </c>
      <c r="AD1918" s="2" t="str">
        <f t="shared" si="59"/>
        <v>Contacted</v>
      </c>
      <c r="AE1918">
        <v>0</v>
      </c>
      <c r="AF1918" t="s">
        <v>38</v>
      </c>
      <c r="AG1918" t="b">
        <v>1</v>
      </c>
      <c r="AH1918" t="b">
        <v>0</v>
      </c>
      <c r="AI1918" t="str">
        <f ca="1">IF(OR(Table1[[#This Row],[is_active]]="FALSE",Table1[[#This Row],[Days_Since_Last_Purchase]]&gt;90),"Churned","Active")</f>
        <v>Churned</v>
      </c>
    </row>
    <row r="1919" spans="1:35" x14ac:dyDescent="0.25">
      <c r="A1919" t="s">
        <v>1976</v>
      </c>
      <c r="B1919" s="1">
        <v>45378</v>
      </c>
      <c r="C1919" t="str">
        <f>TEXT(Table1[[#This Row],[signup_date]],"yyyy")</f>
        <v>2024</v>
      </c>
      <c r="D1919" t="str">
        <f>TEXT(Table1[[#This Row],[signup_date]],"mmm")</f>
        <v>Mar</v>
      </c>
      <c r="E1919" s="3">
        <v>45854</v>
      </c>
      <c r="F1919" s="3">
        <v>45867</v>
      </c>
      <c r="G1919" s="3" t="str">
        <f>TEXT(Table1[[#This Row],[last_purchase_date]],"yyyy")</f>
        <v>2025</v>
      </c>
      <c r="H1919" s="2">
        <f ca="1">IFERROR(TODAY()-Table1[[#This Row],[signup_date]]," - ")</f>
        <v>602</v>
      </c>
      <c r="I1919" s="2">
        <f ca="1">IFERROR(TODAY()-Table1[[#This Row],[last_purchase_date]]," - ")</f>
        <v>113</v>
      </c>
      <c r="J1919" s="2">
        <f ca="1">IFERROR(1/Table1[[#This Row],[Days_Since_Last_Purchase]],0)</f>
        <v>8.8495575221238937E-3</v>
      </c>
      <c r="K1919" s="3" t="str">
        <f t="shared" si="58"/>
        <v>Has Purchased</v>
      </c>
      <c r="L1919">
        <v>1</v>
      </c>
      <c r="M1919">
        <v>0.83</v>
      </c>
      <c r="N1919">
        <v>0.83</v>
      </c>
      <c r="O1919">
        <v>0.82</v>
      </c>
      <c r="P1919" t="s">
        <v>31</v>
      </c>
      <c r="Q1919" t="s">
        <v>54</v>
      </c>
      <c r="R1919" t="s">
        <v>48</v>
      </c>
      <c r="S1919">
        <v>51</v>
      </c>
      <c r="T1919" t="s">
        <v>34</v>
      </c>
      <c r="U1919" t="s">
        <v>50</v>
      </c>
      <c r="V1919" t="s">
        <v>63</v>
      </c>
      <c r="W1919" t="s">
        <v>85</v>
      </c>
      <c r="X1919">
        <v>0</v>
      </c>
      <c r="Y1919">
        <v>0</v>
      </c>
      <c r="Z1919">
        <v>0</v>
      </c>
      <c r="AA1919">
        <v>0</v>
      </c>
      <c r="AB1919">
        <v>0</v>
      </c>
      <c r="AC1919" s="3">
        <v>45629</v>
      </c>
      <c r="AD1919" s="2" t="str">
        <f t="shared" si="59"/>
        <v>Contacted</v>
      </c>
      <c r="AE1919">
        <v>1</v>
      </c>
      <c r="AF1919" t="s">
        <v>52</v>
      </c>
      <c r="AG1919" t="b">
        <v>1</v>
      </c>
      <c r="AH1919" t="b">
        <v>0</v>
      </c>
      <c r="AI1919" t="str">
        <f ca="1">IF(OR(Table1[[#This Row],[is_active]]="FALSE",Table1[[#This Row],[Days_Since_Last_Purchase]]&gt;90),"Churned","Active")</f>
        <v>Churned</v>
      </c>
    </row>
    <row r="1920" spans="1:35" x14ac:dyDescent="0.25">
      <c r="A1920" t="s">
        <v>1977</v>
      </c>
      <c r="B1920" s="1">
        <v>43943</v>
      </c>
      <c r="C1920" t="str">
        <f>TEXT(Table1[[#This Row],[signup_date]],"yyyy")</f>
        <v>2020</v>
      </c>
      <c r="D1920" t="str">
        <f>TEXT(Table1[[#This Row],[signup_date]],"mmm")</f>
        <v>Apr</v>
      </c>
      <c r="E1920" s="3" t="s">
        <v>2542</v>
      </c>
      <c r="F1920" s="3" t="s">
        <v>2542</v>
      </c>
      <c r="G1920" s="3" t="str">
        <f>TEXT(Table1[[#This Row],[last_purchase_date]],"yyyy")</f>
        <v>-</v>
      </c>
      <c r="H1920" s="2">
        <f ca="1">IFERROR(TODAY()-Table1[[#This Row],[signup_date]]," - ")</f>
        <v>2037</v>
      </c>
      <c r="I1920" s="2" t="str">
        <f ca="1">IFERROR(TODAY()-Table1[[#This Row],[last_purchase_date]]," - ")</f>
        <v xml:space="preserve"> - </v>
      </c>
      <c r="J1920" s="2">
        <f ca="1">IFERROR(1/Table1[[#This Row],[Days_Since_Last_Purchase]],0)</f>
        <v>0</v>
      </c>
      <c r="K1920" s="3" t="str">
        <f t="shared" si="58"/>
        <v>Never Purchase</v>
      </c>
      <c r="L1920">
        <v>0</v>
      </c>
      <c r="M1920">
        <v>0</v>
      </c>
      <c r="N1920">
        <v>0</v>
      </c>
      <c r="O1920">
        <v>0</v>
      </c>
      <c r="P1920" t="s">
        <v>40</v>
      </c>
      <c r="Q1920" t="s">
        <v>32</v>
      </c>
      <c r="R1920" t="s">
        <v>33</v>
      </c>
      <c r="S1920">
        <v>29</v>
      </c>
      <c r="T1920" t="s">
        <v>70</v>
      </c>
      <c r="U1920" t="s">
        <v>35</v>
      </c>
      <c r="V1920" t="s">
        <v>56</v>
      </c>
      <c r="W1920" t="s">
        <v>45</v>
      </c>
      <c r="X1920">
        <v>0</v>
      </c>
      <c r="Y1920">
        <v>0</v>
      </c>
      <c r="Z1920">
        <v>0</v>
      </c>
      <c r="AA1920">
        <v>0</v>
      </c>
      <c r="AB1920">
        <v>0</v>
      </c>
      <c r="AC1920" s="2" t="s">
        <v>2542</v>
      </c>
      <c r="AD1920" s="2" t="str">
        <f t="shared" si="59"/>
        <v>Never Contacted</v>
      </c>
      <c r="AE1920">
        <v>0</v>
      </c>
      <c r="AF1920" t="s">
        <v>38</v>
      </c>
      <c r="AG1920" t="b">
        <v>1</v>
      </c>
      <c r="AH1920" t="b">
        <v>1</v>
      </c>
      <c r="AI1920" t="str">
        <f ca="1">IF(OR(Table1[[#This Row],[is_active]]="FALSE",Table1[[#This Row],[Days_Since_Last_Purchase]]&gt;90),"Churned","Active")</f>
        <v>Churned</v>
      </c>
    </row>
    <row r="1921" spans="1:35" x14ac:dyDescent="0.25">
      <c r="A1921" t="s">
        <v>1978</v>
      </c>
      <c r="B1921" s="1">
        <v>45221</v>
      </c>
      <c r="C1921" t="str">
        <f>TEXT(Table1[[#This Row],[signup_date]],"yyyy")</f>
        <v>2023</v>
      </c>
      <c r="D1921" t="str">
        <f>TEXT(Table1[[#This Row],[signup_date]],"mmm")</f>
        <v>Oct</v>
      </c>
      <c r="E1921" s="3">
        <v>45494</v>
      </c>
      <c r="F1921" s="3">
        <v>45642</v>
      </c>
      <c r="G1921" s="3" t="str">
        <f>TEXT(Table1[[#This Row],[last_purchase_date]],"yyyy")</f>
        <v>2024</v>
      </c>
      <c r="H1921" s="2">
        <f ca="1">IFERROR(TODAY()-Table1[[#This Row],[signup_date]]," - ")</f>
        <v>759</v>
      </c>
      <c r="I1921" s="2">
        <f ca="1">IFERROR(TODAY()-Table1[[#This Row],[last_purchase_date]]," - ")</f>
        <v>338</v>
      </c>
      <c r="J1921" s="2">
        <f ca="1">IFERROR(1/Table1[[#This Row],[Days_Since_Last_Purchase]],0)</f>
        <v>2.9585798816568047E-3</v>
      </c>
      <c r="K1921" s="3" t="str">
        <f t="shared" si="58"/>
        <v>Has Purchased</v>
      </c>
      <c r="L1921">
        <v>1</v>
      </c>
      <c r="M1921">
        <v>107.4</v>
      </c>
      <c r="N1921">
        <v>107.4</v>
      </c>
      <c r="O1921">
        <v>123.62</v>
      </c>
      <c r="P1921" t="s">
        <v>47</v>
      </c>
      <c r="Q1921" t="s">
        <v>69</v>
      </c>
      <c r="R1921" t="s">
        <v>33</v>
      </c>
      <c r="S1921">
        <v>19</v>
      </c>
      <c r="T1921" t="s">
        <v>49</v>
      </c>
      <c r="U1921" t="s">
        <v>50</v>
      </c>
      <c r="V1921" t="s">
        <v>63</v>
      </c>
      <c r="W1921" t="s">
        <v>85</v>
      </c>
      <c r="X1921">
        <v>0</v>
      </c>
      <c r="Y1921">
        <v>0</v>
      </c>
      <c r="Z1921">
        <v>0</v>
      </c>
      <c r="AA1921">
        <v>0</v>
      </c>
      <c r="AB1921">
        <v>0</v>
      </c>
      <c r="AC1921" s="3">
        <v>45629</v>
      </c>
      <c r="AD1921" s="2" t="str">
        <f t="shared" si="59"/>
        <v>Contacted</v>
      </c>
      <c r="AE1921">
        <v>0</v>
      </c>
      <c r="AF1921" t="s">
        <v>38</v>
      </c>
      <c r="AG1921" t="b">
        <v>1</v>
      </c>
      <c r="AH1921" t="b">
        <v>1</v>
      </c>
      <c r="AI1921" t="str">
        <f ca="1">IF(OR(Table1[[#This Row],[is_active]]="FALSE",Table1[[#This Row],[Days_Since_Last_Purchase]]&gt;90),"Churned","Active")</f>
        <v>Churned</v>
      </c>
    </row>
    <row r="1922" spans="1:35" x14ac:dyDescent="0.25">
      <c r="A1922" t="s">
        <v>1979</v>
      </c>
      <c r="B1922" s="1">
        <v>45446</v>
      </c>
      <c r="C1922" t="str">
        <f>TEXT(Table1[[#This Row],[signup_date]],"yyyy")</f>
        <v>2024</v>
      </c>
      <c r="D1922" t="str">
        <f>TEXT(Table1[[#This Row],[signup_date]],"mmm")</f>
        <v>Jun</v>
      </c>
      <c r="E1922" s="3">
        <v>45706</v>
      </c>
      <c r="F1922" s="3">
        <v>45829</v>
      </c>
      <c r="G1922" s="3" t="str">
        <f>TEXT(Table1[[#This Row],[last_purchase_date]],"yyyy")</f>
        <v>2025</v>
      </c>
      <c r="H1922" s="2">
        <f ca="1">IFERROR(TODAY()-Table1[[#This Row],[signup_date]]," - ")</f>
        <v>534</v>
      </c>
      <c r="I1922" s="2">
        <f ca="1">IFERROR(TODAY()-Table1[[#This Row],[last_purchase_date]]," - ")</f>
        <v>151</v>
      </c>
      <c r="J1922" s="2">
        <f ca="1">IFERROR(1/Table1[[#This Row],[Days_Since_Last_Purchase]],0)</f>
        <v>6.6225165562913907E-3</v>
      </c>
      <c r="K1922" s="3" t="str">
        <f t="shared" ref="K1922:K1985" si="60">IF(E1922="-","Never Purchase","Has Purchased")</f>
        <v>Has Purchased</v>
      </c>
      <c r="L1922">
        <v>5</v>
      </c>
      <c r="M1922">
        <v>175.41</v>
      </c>
      <c r="N1922">
        <v>35.08</v>
      </c>
      <c r="O1922">
        <v>64.37</v>
      </c>
      <c r="P1922" t="s">
        <v>31</v>
      </c>
      <c r="Q1922" t="s">
        <v>62</v>
      </c>
      <c r="R1922" t="s">
        <v>33</v>
      </c>
      <c r="S1922">
        <v>28</v>
      </c>
      <c r="T1922" t="s">
        <v>70</v>
      </c>
      <c r="U1922" t="s">
        <v>43</v>
      </c>
      <c r="V1922" t="s">
        <v>35</v>
      </c>
      <c r="W1922" t="s">
        <v>45</v>
      </c>
      <c r="X1922">
        <v>0</v>
      </c>
      <c r="Y1922">
        <v>0</v>
      </c>
      <c r="Z1922">
        <v>0</v>
      </c>
      <c r="AA1922">
        <v>1</v>
      </c>
      <c r="AB1922">
        <v>5</v>
      </c>
      <c r="AC1922" s="2" t="s">
        <v>2542</v>
      </c>
      <c r="AD1922" s="2" t="str">
        <f t="shared" si="59"/>
        <v>Never Contacted</v>
      </c>
      <c r="AE1922">
        <v>0</v>
      </c>
      <c r="AF1922" t="s">
        <v>38</v>
      </c>
      <c r="AG1922" t="b">
        <v>0</v>
      </c>
      <c r="AH1922" t="b">
        <v>1</v>
      </c>
      <c r="AI1922" t="str">
        <f ca="1">IF(OR(Table1[[#This Row],[is_active]]="FALSE",Table1[[#This Row],[Days_Since_Last_Purchase]]&gt;90),"Churned","Active")</f>
        <v>Churned</v>
      </c>
    </row>
    <row r="1923" spans="1:35" x14ac:dyDescent="0.25">
      <c r="A1923" t="s">
        <v>1980</v>
      </c>
      <c r="B1923" s="1">
        <v>44410</v>
      </c>
      <c r="C1923" t="str">
        <f>TEXT(Table1[[#This Row],[signup_date]],"yyyy")</f>
        <v>2021</v>
      </c>
      <c r="D1923" t="str">
        <f>TEXT(Table1[[#This Row],[signup_date]],"mmm")</f>
        <v>Aug</v>
      </c>
      <c r="E1923" s="3">
        <v>44887</v>
      </c>
      <c r="F1923" s="3">
        <v>45579</v>
      </c>
      <c r="G1923" s="3" t="str">
        <f>TEXT(Table1[[#This Row],[last_purchase_date]],"yyyy")</f>
        <v>2024</v>
      </c>
      <c r="H1923" s="2">
        <f ca="1">IFERROR(TODAY()-Table1[[#This Row],[signup_date]]," - ")</f>
        <v>1570</v>
      </c>
      <c r="I1923" s="2">
        <f ca="1">IFERROR(TODAY()-Table1[[#This Row],[last_purchase_date]]," - ")</f>
        <v>401</v>
      </c>
      <c r="J1923" s="2">
        <f ca="1">IFERROR(1/Table1[[#This Row],[Days_Since_Last_Purchase]],0)</f>
        <v>2.4937655860349127E-3</v>
      </c>
      <c r="K1923" s="3" t="str">
        <f t="shared" si="60"/>
        <v>Has Purchased</v>
      </c>
      <c r="L1923">
        <v>3</v>
      </c>
      <c r="M1923">
        <v>68.81</v>
      </c>
      <c r="N1923">
        <v>22.94</v>
      </c>
      <c r="O1923">
        <v>19.78</v>
      </c>
      <c r="P1923" t="s">
        <v>47</v>
      </c>
      <c r="Q1923" t="s">
        <v>60</v>
      </c>
      <c r="R1923" t="s">
        <v>48</v>
      </c>
      <c r="S1923">
        <v>33</v>
      </c>
      <c r="T1923" t="s">
        <v>34</v>
      </c>
      <c r="U1923" t="s">
        <v>35</v>
      </c>
      <c r="V1923" t="s">
        <v>63</v>
      </c>
      <c r="W1923" t="s">
        <v>100</v>
      </c>
      <c r="X1923">
        <v>0</v>
      </c>
      <c r="Y1923">
        <v>1</v>
      </c>
      <c r="Z1923">
        <v>0</v>
      </c>
      <c r="AA1923">
        <v>0</v>
      </c>
      <c r="AB1923">
        <v>2</v>
      </c>
      <c r="AC1923" s="3">
        <v>45858</v>
      </c>
      <c r="AD1923" s="2" t="str">
        <f t="shared" ref="AD1923:AD1986" si="61">IF(AC1923="-","Never Contacted","Contacted")</f>
        <v>Contacted</v>
      </c>
      <c r="AE1923">
        <v>6</v>
      </c>
      <c r="AF1923" t="s">
        <v>38</v>
      </c>
      <c r="AG1923" t="b">
        <v>1</v>
      </c>
      <c r="AH1923" t="b">
        <v>0</v>
      </c>
      <c r="AI1923" t="str">
        <f ca="1">IF(OR(Table1[[#This Row],[is_active]]="FALSE",Table1[[#This Row],[Days_Since_Last_Purchase]]&gt;90),"Churned","Active")</f>
        <v>Churned</v>
      </c>
    </row>
    <row r="1924" spans="1:35" x14ac:dyDescent="0.25">
      <c r="A1924" t="s">
        <v>1981</v>
      </c>
      <c r="B1924" s="1">
        <v>45106</v>
      </c>
      <c r="C1924" t="str">
        <f>TEXT(Table1[[#This Row],[signup_date]],"yyyy")</f>
        <v>2023</v>
      </c>
      <c r="D1924" t="str">
        <f>TEXT(Table1[[#This Row],[signup_date]],"mmm")</f>
        <v>Jun</v>
      </c>
      <c r="E1924" s="3" t="s">
        <v>2542</v>
      </c>
      <c r="F1924" s="3" t="s">
        <v>2542</v>
      </c>
      <c r="G1924" s="3" t="str">
        <f>TEXT(Table1[[#This Row],[last_purchase_date]],"yyyy")</f>
        <v>-</v>
      </c>
      <c r="H1924" s="2">
        <f ca="1">IFERROR(TODAY()-Table1[[#This Row],[signup_date]]," - ")</f>
        <v>874</v>
      </c>
      <c r="I1924" s="2" t="str">
        <f ca="1">IFERROR(TODAY()-Table1[[#This Row],[last_purchase_date]]," - ")</f>
        <v xml:space="preserve"> - </v>
      </c>
      <c r="J1924" s="2">
        <f ca="1">IFERROR(1/Table1[[#This Row],[Days_Since_Last_Purchase]],0)</f>
        <v>0</v>
      </c>
      <c r="K1924" s="3" t="str">
        <f t="shared" si="60"/>
        <v>Never Purchase</v>
      </c>
      <c r="L1924">
        <v>0</v>
      </c>
      <c r="M1924">
        <v>0</v>
      </c>
      <c r="N1924">
        <v>0</v>
      </c>
      <c r="O1924">
        <v>0</v>
      </c>
      <c r="P1924" t="s">
        <v>87</v>
      </c>
      <c r="Q1924" t="s">
        <v>95</v>
      </c>
      <c r="R1924" t="s">
        <v>48</v>
      </c>
      <c r="S1924">
        <v>45</v>
      </c>
      <c r="T1924" t="s">
        <v>34</v>
      </c>
      <c r="U1924" t="s">
        <v>50</v>
      </c>
      <c r="V1924" t="s">
        <v>56</v>
      </c>
      <c r="W1924" t="s">
        <v>100</v>
      </c>
      <c r="X1924">
        <v>0</v>
      </c>
      <c r="Y1924">
        <v>0</v>
      </c>
      <c r="Z1924">
        <v>0</v>
      </c>
      <c r="AA1924">
        <v>0</v>
      </c>
      <c r="AB1924">
        <v>0</v>
      </c>
      <c r="AC1924" s="3">
        <v>45521</v>
      </c>
      <c r="AD1924" s="2" t="str">
        <f t="shared" si="61"/>
        <v>Contacted</v>
      </c>
      <c r="AE1924">
        <v>0</v>
      </c>
      <c r="AF1924" t="s">
        <v>73</v>
      </c>
      <c r="AG1924" t="b">
        <v>1</v>
      </c>
      <c r="AH1924" t="b">
        <v>1</v>
      </c>
      <c r="AI1924" t="str">
        <f ca="1">IF(OR(Table1[[#This Row],[is_active]]="FALSE",Table1[[#This Row],[Days_Since_Last_Purchase]]&gt;90),"Churned","Active")</f>
        <v>Churned</v>
      </c>
    </row>
    <row r="1925" spans="1:35" x14ac:dyDescent="0.25">
      <c r="A1925" t="s">
        <v>1982</v>
      </c>
      <c r="B1925" s="1">
        <v>44003</v>
      </c>
      <c r="C1925" t="str">
        <f>TEXT(Table1[[#This Row],[signup_date]],"yyyy")</f>
        <v>2020</v>
      </c>
      <c r="D1925" t="str">
        <f>TEXT(Table1[[#This Row],[signup_date]],"mmm")</f>
        <v>Jun</v>
      </c>
      <c r="E1925" s="3">
        <v>45238</v>
      </c>
      <c r="F1925" s="3">
        <v>45555</v>
      </c>
      <c r="G1925" s="3" t="str">
        <f>TEXT(Table1[[#This Row],[last_purchase_date]],"yyyy")</f>
        <v>2024</v>
      </c>
      <c r="H1925" s="2">
        <f ca="1">IFERROR(TODAY()-Table1[[#This Row],[signup_date]]," - ")</f>
        <v>1977</v>
      </c>
      <c r="I1925" s="2">
        <f ca="1">IFERROR(TODAY()-Table1[[#This Row],[last_purchase_date]]," - ")</f>
        <v>425</v>
      </c>
      <c r="J1925" s="2">
        <f ca="1">IFERROR(1/Table1[[#This Row],[Days_Since_Last_Purchase]],0)</f>
        <v>2.352941176470588E-3</v>
      </c>
      <c r="K1925" s="3" t="str">
        <f t="shared" si="60"/>
        <v>Has Purchased</v>
      </c>
      <c r="L1925">
        <v>4</v>
      </c>
      <c r="M1925">
        <v>4.38</v>
      </c>
      <c r="N1925">
        <v>1.1000000000000001</v>
      </c>
      <c r="O1925">
        <v>2.5499999999999998</v>
      </c>
      <c r="P1925" t="s">
        <v>65</v>
      </c>
      <c r="Q1925" t="s">
        <v>88</v>
      </c>
      <c r="R1925" t="s">
        <v>48</v>
      </c>
      <c r="S1925">
        <v>41</v>
      </c>
      <c r="T1925" t="s">
        <v>34</v>
      </c>
      <c r="U1925" t="s">
        <v>66</v>
      </c>
      <c r="V1925" t="s">
        <v>35</v>
      </c>
      <c r="W1925" t="s">
        <v>100</v>
      </c>
      <c r="X1925">
        <v>0</v>
      </c>
      <c r="Y1925">
        <v>0</v>
      </c>
      <c r="Z1925">
        <v>0</v>
      </c>
      <c r="AA1925">
        <v>1</v>
      </c>
      <c r="AB1925">
        <v>0</v>
      </c>
      <c r="AC1925" s="2" t="s">
        <v>2542</v>
      </c>
      <c r="AD1925" s="2" t="str">
        <f t="shared" si="61"/>
        <v>Never Contacted</v>
      </c>
      <c r="AE1925">
        <v>10</v>
      </c>
      <c r="AF1925" t="s">
        <v>73</v>
      </c>
      <c r="AG1925" t="b">
        <v>1</v>
      </c>
      <c r="AH1925" t="b">
        <v>1</v>
      </c>
      <c r="AI1925" t="str">
        <f ca="1">IF(OR(Table1[[#This Row],[is_active]]="FALSE",Table1[[#This Row],[Days_Since_Last_Purchase]]&gt;90),"Churned","Active")</f>
        <v>Churned</v>
      </c>
    </row>
    <row r="1926" spans="1:35" x14ac:dyDescent="0.25">
      <c r="A1926" t="s">
        <v>1983</v>
      </c>
      <c r="B1926" s="1">
        <v>44296</v>
      </c>
      <c r="C1926" t="str">
        <f>TEXT(Table1[[#This Row],[signup_date]],"yyyy")</f>
        <v>2021</v>
      </c>
      <c r="D1926" t="str">
        <f>TEXT(Table1[[#This Row],[signup_date]],"mmm")</f>
        <v>Apr</v>
      </c>
      <c r="E1926" s="3">
        <v>45848</v>
      </c>
      <c r="F1926" s="3">
        <v>45925</v>
      </c>
      <c r="G1926" s="3" t="str">
        <f>TEXT(Table1[[#This Row],[last_purchase_date]],"yyyy")</f>
        <v>2025</v>
      </c>
      <c r="H1926" s="2">
        <f ca="1">IFERROR(TODAY()-Table1[[#This Row],[signup_date]]," - ")</f>
        <v>1684</v>
      </c>
      <c r="I1926" s="2">
        <f ca="1">IFERROR(TODAY()-Table1[[#This Row],[last_purchase_date]]," - ")</f>
        <v>55</v>
      </c>
      <c r="J1926" s="2">
        <f ca="1">IFERROR(1/Table1[[#This Row],[Days_Since_Last_Purchase]],0)</f>
        <v>1.8181818181818181E-2</v>
      </c>
      <c r="K1926" s="3" t="str">
        <f t="shared" si="60"/>
        <v>Has Purchased</v>
      </c>
      <c r="L1926">
        <v>6</v>
      </c>
      <c r="M1926">
        <v>259.23</v>
      </c>
      <c r="N1926">
        <v>43.21</v>
      </c>
      <c r="O1926">
        <v>51.73</v>
      </c>
      <c r="P1926" t="s">
        <v>31</v>
      </c>
      <c r="Q1926" t="s">
        <v>60</v>
      </c>
      <c r="R1926" t="s">
        <v>48</v>
      </c>
      <c r="S1926">
        <v>27</v>
      </c>
      <c r="T1926" t="s">
        <v>70</v>
      </c>
      <c r="U1926" t="s">
        <v>35</v>
      </c>
      <c r="V1926" t="s">
        <v>56</v>
      </c>
      <c r="W1926" t="s">
        <v>72</v>
      </c>
      <c r="X1926">
        <v>0</v>
      </c>
      <c r="Y1926">
        <v>0</v>
      </c>
      <c r="Z1926">
        <v>0</v>
      </c>
      <c r="AA1926">
        <v>2</v>
      </c>
      <c r="AB1926">
        <v>3</v>
      </c>
      <c r="AC1926" s="3">
        <v>45910</v>
      </c>
      <c r="AD1926" s="2" t="str">
        <f t="shared" si="61"/>
        <v>Contacted</v>
      </c>
      <c r="AE1926">
        <v>10</v>
      </c>
      <c r="AF1926" t="s">
        <v>38</v>
      </c>
      <c r="AG1926" t="b">
        <v>1</v>
      </c>
      <c r="AH1926" t="b">
        <v>0</v>
      </c>
      <c r="AI1926" t="str">
        <f ca="1">IF(OR(Table1[[#This Row],[is_active]]="FALSE",Table1[[#This Row],[Days_Since_Last_Purchase]]&gt;90),"Churned","Active")</f>
        <v>Active</v>
      </c>
    </row>
    <row r="1927" spans="1:35" x14ac:dyDescent="0.25">
      <c r="A1927" t="s">
        <v>1984</v>
      </c>
      <c r="B1927" s="1">
        <v>44324</v>
      </c>
      <c r="C1927" t="str">
        <f>TEXT(Table1[[#This Row],[signup_date]],"yyyy")</f>
        <v>2021</v>
      </c>
      <c r="D1927" t="str">
        <f>TEXT(Table1[[#This Row],[signup_date]],"mmm")</f>
        <v>May</v>
      </c>
      <c r="E1927" s="3">
        <v>45314</v>
      </c>
      <c r="F1927" s="3">
        <v>45506</v>
      </c>
      <c r="G1927" s="3" t="str">
        <f>TEXT(Table1[[#This Row],[last_purchase_date]],"yyyy")</f>
        <v>2024</v>
      </c>
      <c r="H1927" s="2">
        <f ca="1">IFERROR(TODAY()-Table1[[#This Row],[signup_date]]," - ")</f>
        <v>1656</v>
      </c>
      <c r="I1927" s="2">
        <f ca="1">IFERROR(TODAY()-Table1[[#This Row],[last_purchase_date]]," - ")</f>
        <v>474</v>
      </c>
      <c r="J1927" s="2">
        <f ca="1">IFERROR(1/Table1[[#This Row],[Days_Since_Last_Purchase]],0)</f>
        <v>2.1097046413502108E-3</v>
      </c>
      <c r="K1927" s="3" t="str">
        <f t="shared" si="60"/>
        <v>Has Purchased</v>
      </c>
      <c r="L1927">
        <v>5</v>
      </c>
      <c r="M1927">
        <v>216.79</v>
      </c>
      <c r="N1927">
        <v>43.36</v>
      </c>
      <c r="O1927">
        <v>0.5</v>
      </c>
      <c r="P1927" t="s">
        <v>40</v>
      </c>
      <c r="Q1927" t="s">
        <v>104</v>
      </c>
      <c r="R1927" t="s">
        <v>48</v>
      </c>
      <c r="S1927">
        <v>26</v>
      </c>
      <c r="T1927" t="s">
        <v>70</v>
      </c>
      <c r="U1927" t="s">
        <v>55</v>
      </c>
      <c r="V1927" t="s">
        <v>35</v>
      </c>
      <c r="W1927" t="s">
        <v>36</v>
      </c>
      <c r="X1927">
        <v>1</v>
      </c>
      <c r="Y1927">
        <v>0</v>
      </c>
      <c r="Z1927">
        <v>0</v>
      </c>
      <c r="AA1927">
        <v>1</v>
      </c>
      <c r="AB1927">
        <v>1</v>
      </c>
      <c r="AC1927" s="3">
        <v>45287</v>
      </c>
      <c r="AD1927" s="2" t="str">
        <f t="shared" si="61"/>
        <v>Contacted</v>
      </c>
      <c r="AE1927">
        <v>0</v>
      </c>
      <c r="AF1927" t="s">
        <v>38</v>
      </c>
      <c r="AG1927" t="b">
        <v>0</v>
      </c>
      <c r="AH1927" t="b">
        <v>1</v>
      </c>
      <c r="AI1927" t="str">
        <f ca="1">IF(OR(Table1[[#This Row],[is_active]]="FALSE",Table1[[#This Row],[Days_Since_Last_Purchase]]&gt;90),"Churned","Active")</f>
        <v>Churned</v>
      </c>
    </row>
    <row r="1928" spans="1:35" x14ac:dyDescent="0.25">
      <c r="A1928" t="s">
        <v>1985</v>
      </c>
      <c r="B1928" s="1">
        <v>44100</v>
      </c>
      <c r="C1928" t="str">
        <f>TEXT(Table1[[#This Row],[signup_date]],"yyyy")</f>
        <v>2020</v>
      </c>
      <c r="D1928" t="str">
        <f>TEXT(Table1[[#This Row],[signup_date]],"mmm")</f>
        <v>Sep</v>
      </c>
      <c r="E1928" s="3">
        <v>45649</v>
      </c>
      <c r="F1928" s="3">
        <v>45661</v>
      </c>
      <c r="G1928" s="3" t="str">
        <f>TEXT(Table1[[#This Row],[last_purchase_date]],"yyyy")</f>
        <v>2025</v>
      </c>
      <c r="H1928" s="2">
        <f ca="1">IFERROR(TODAY()-Table1[[#This Row],[signup_date]]," - ")</f>
        <v>1880</v>
      </c>
      <c r="I1928" s="2">
        <f ca="1">IFERROR(TODAY()-Table1[[#This Row],[last_purchase_date]]," - ")</f>
        <v>319</v>
      </c>
      <c r="J1928" s="2">
        <f ca="1">IFERROR(1/Table1[[#This Row],[Days_Since_Last_Purchase]],0)</f>
        <v>3.134796238244514E-3</v>
      </c>
      <c r="K1928" s="3" t="str">
        <f t="shared" si="60"/>
        <v>Has Purchased</v>
      </c>
      <c r="L1928">
        <v>4</v>
      </c>
      <c r="M1928">
        <v>300.93</v>
      </c>
      <c r="N1928">
        <v>75.23</v>
      </c>
      <c r="O1928">
        <v>43.36</v>
      </c>
      <c r="P1928" t="s">
        <v>65</v>
      </c>
      <c r="Q1928" t="s">
        <v>32</v>
      </c>
      <c r="R1928" t="s">
        <v>48</v>
      </c>
      <c r="S1928">
        <v>16</v>
      </c>
      <c r="T1928" t="s">
        <v>49</v>
      </c>
      <c r="U1928" t="s">
        <v>43</v>
      </c>
      <c r="V1928" t="s">
        <v>56</v>
      </c>
      <c r="W1928" t="s">
        <v>72</v>
      </c>
      <c r="X1928">
        <v>0</v>
      </c>
      <c r="Y1928">
        <v>1</v>
      </c>
      <c r="Z1928">
        <v>0</v>
      </c>
      <c r="AA1928">
        <v>0</v>
      </c>
      <c r="AB1928">
        <v>1</v>
      </c>
      <c r="AC1928" s="2" t="s">
        <v>2542</v>
      </c>
      <c r="AD1928" s="2" t="str">
        <f t="shared" si="61"/>
        <v>Never Contacted</v>
      </c>
      <c r="AE1928">
        <v>8</v>
      </c>
      <c r="AF1928" t="s">
        <v>73</v>
      </c>
      <c r="AG1928" t="b">
        <v>1</v>
      </c>
      <c r="AH1928" t="b">
        <v>1</v>
      </c>
      <c r="AI1928" t="str">
        <f ca="1">IF(OR(Table1[[#This Row],[is_active]]="FALSE",Table1[[#This Row],[Days_Since_Last_Purchase]]&gt;90),"Churned","Active")</f>
        <v>Churned</v>
      </c>
    </row>
    <row r="1929" spans="1:35" x14ac:dyDescent="0.25">
      <c r="A1929" t="s">
        <v>1986</v>
      </c>
      <c r="B1929" s="1">
        <v>44753</v>
      </c>
      <c r="C1929" t="str">
        <f>TEXT(Table1[[#This Row],[signup_date]],"yyyy")</f>
        <v>2022</v>
      </c>
      <c r="D1929" t="str">
        <f>TEXT(Table1[[#This Row],[signup_date]],"mmm")</f>
        <v>Jul</v>
      </c>
      <c r="E1929" s="3">
        <v>45322</v>
      </c>
      <c r="F1929" s="3">
        <v>45935</v>
      </c>
      <c r="G1929" s="3" t="str">
        <f>TEXT(Table1[[#This Row],[last_purchase_date]],"yyyy")</f>
        <v>2025</v>
      </c>
      <c r="H1929" s="2">
        <f ca="1">IFERROR(TODAY()-Table1[[#This Row],[signup_date]]," - ")</f>
        <v>1227</v>
      </c>
      <c r="I1929" s="2">
        <f ca="1">IFERROR(TODAY()-Table1[[#This Row],[last_purchase_date]]," - ")</f>
        <v>45</v>
      </c>
      <c r="J1929" s="2">
        <f ca="1">IFERROR(1/Table1[[#This Row],[Days_Since_Last_Purchase]],0)</f>
        <v>2.2222222222222223E-2</v>
      </c>
      <c r="K1929" s="3" t="str">
        <f t="shared" si="60"/>
        <v>Has Purchased</v>
      </c>
      <c r="L1929">
        <v>3</v>
      </c>
      <c r="M1929">
        <v>187.88</v>
      </c>
      <c r="N1929">
        <v>62.63</v>
      </c>
      <c r="O1929">
        <v>0</v>
      </c>
      <c r="P1929" t="s">
        <v>31</v>
      </c>
      <c r="Q1929" t="s">
        <v>76</v>
      </c>
      <c r="R1929" t="s">
        <v>33</v>
      </c>
      <c r="S1929">
        <v>16</v>
      </c>
      <c r="T1929" t="s">
        <v>49</v>
      </c>
      <c r="U1929" t="s">
        <v>35</v>
      </c>
      <c r="V1929" t="s">
        <v>44</v>
      </c>
      <c r="W1929" t="s">
        <v>36</v>
      </c>
      <c r="X1929">
        <v>0</v>
      </c>
      <c r="Y1929">
        <v>0</v>
      </c>
      <c r="Z1929">
        <v>0</v>
      </c>
      <c r="AA1929">
        <v>0</v>
      </c>
      <c r="AB1929">
        <v>1</v>
      </c>
      <c r="AC1929" s="3">
        <v>45715</v>
      </c>
      <c r="AD1929" s="2" t="str">
        <f t="shared" si="61"/>
        <v>Contacted</v>
      </c>
      <c r="AE1929">
        <v>0</v>
      </c>
      <c r="AF1929" t="s">
        <v>73</v>
      </c>
      <c r="AG1929" t="b">
        <v>1</v>
      </c>
      <c r="AH1929" t="b">
        <v>0</v>
      </c>
      <c r="AI1929" t="str">
        <f ca="1">IF(OR(Table1[[#This Row],[is_active]]="FALSE",Table1[[#This Row],[Days_Since_Last_Purchase]]&gt;90),"Churned","Active")</f>
        <v>Active</v>
      </c>
    </row>
    <row r="1930" spans="1:35" x14ac:dyDescent="0.25">
      <c r="A1930" t="s">
        <v>1987</v>
      </c>
      <c r="B1930" s="1">
        <v>44777</v>
      </c>
      <c r="C1930" t="str">
        <f>TEXT(Table1[[#This Row],[signup_date]],"yyyy")</f>
        <v>2022</v>
      </c>
      <c r="D1930" t="str">
        <f>TEXT(Table1[[#This Row],[signup_date]],"mmm")</f>
        <v>Aug</v>
      </c>
      <c r="E1930" s="3">
        <v>44940</v>
      </c>
      <c r="F1930" s="3">
        <v>45394</v>
      </c>
      <c r="G1930" s="3" t="str">
        <f>TEXT(Table1[[#This Row],[last_purchase_date]],"yyyy")</f>
        <v>2024</v>
      </c>
      <c r="H1930" s="2">
        <f ca="1">IFERROR(TODAY()-Table1[[#This Row],[signup_date]]," - ")</f>
        <v>1203</v>
      </c>
      <c r="I1930" s="2">
        <f ca="1">IFERROR(TODAY()-Table1[[#This Row],[last_purchase_date]]," - ")</f>
        <v>586</v>
      </c>
      <c r="J1930" s="2">
        <f ca="1">IFERROR(1/Table1[[#This Row],[Days_Since_Last_Purchase]],0)</f>
        <v>1.7064846416382253E-3</v>
      </c>
      <c r="K1930" s="3" t="str">
        <f t="shared" si="60"/>
        <v>Has Purchased</v>
      </c>
      <c r="L1930">
        <v>1</v>
      </c>
      <c r="M1930">
        <v>71.89</v>
      </c>
      <c r="N1930">
        <v>71.89</v>
      </c>
      <c r="O1930">
        <v>52.51</v>
      </c>
      <c r="P1930" t="s">
        <v>87</v>
      </c>
      <c r="Q1930" t="s">
        <v>32</v>
      </c>
      <c r="R1930" t="s">
        <v>48</v>
      </c>
      <c r="S1930">
        <v>38</v>
      </c>
      <c r="T1930" t="s">
        <v>34</v>
      </c>
      <c r="U1930" t="s">
        <v>35</v>
      </c>
      <c r="V1930" t="s">
        <v>67</v>
      </c>
      <c r="W1930" t="s">
        <v>100</v>
      </c>
      <c r="X1930">
        <v>0</v>
      </c>
      <c r="Y1930">
        <v>0</v>
      </c>
      <c r="Z1930">
        <v>0</v>
      </c>
      <c r="AA1930">
        <v>0</v>
      </c>
      <c r="AB1930">
        <v>1</v>
      </c>
      <c r="AC1930" s="3">
        <v>45772</v>
      </c>
      <c r="AD1930" s="2" t="str">
        <f t="shared" si="61"/>
        <v>Contacted</v>
      </c>
      <c r="AE1930">
        <v>6</v>
      </c>
      <c r="AF1930" t="s">
        <v>73</v>
      </c>
      <c r="AG1930" t="b">
        <v>0</v>
      </c>
      <c r="AH1930" t="b">
        <v>1</v>
      </c>
      <c r="AI1930" t="str">
        <f ca="1">IF(OR(Table1[[#This Row],[is_active]]="FALSE",Table1[[#This Row],[Days_Since_Last_Purchase]]&gt;90),"Churned","Active")</f>
        <v>Churned</v>
      </c>
    </row>
    <row r="1931" spans="1:35" x14ac:dyDescent="0.25">
      <c r="A1931" t="s">
        <v>1988</v>
      </c>
      <c r="B1931" s="1">
        <v>45442</v>
      </c>
      <c r="C1931" t="str">
        <f>TEXT(Table1[[#This Row],[signup_date]],"yyyy")</f>
        <v>2024</v>
      </c>
      <c r="D1931" t="str">
        <f>TEXT(Table1[[#This Row],[signup_date]],"mmm")</f>
        <v>May</v>
      </c>
      <c r="E1931" s="3">
        <v>45850</v>
      </c>
      <c r="F1931" s="3" t="s">
        <v>2542</v>
      </c>
      <c r="G1931" s="3" t="str">
        <f>TEXT(Table1[[#This Row],[last_purchase_date]],"yyyy")</f>
        <v>-</v>
      </c>
      <c r="H1931" s="2">
        <f ca="1">IFERROR(TODAY()-Table1[[#This Row],[signup_date]]," - ")</f>
        <v>538</v>
      </c>
      <c r="I1931" s="2" t="str">
        <f ca="1">IFERROR(TODAY()-Table1[[#This Row],[last_purchase_date]]," - ")</f>
        <v xml:space="preserve"> - </v>
      </c>
      <c r="J1931" s="2">
        <f ca="1">IFERROR(1/Table1[[#This Row],[Days_Since_Last_Purchase]],0)</f>
        <v>0</v>
      </c>
      <c r="K1931" s="3" t="str">
        <f t="shared" si="60"/>
        <v>Has Purchased</v>
      </c>
      <c r="L1931">
        <v>0</v>
      </c>
      <c r="M1931">
        <v>0</v>
      </c>
      <c r="N1931">
        <v>0</v>
      </c>
      <c r="O1931">
        <v>0</v>
      </c>
      <c r="P1931" t="s">
        <v>65</v>
      </c>
      <c r="Q1931" t="s">
        <v>69</v>
      </c>
      <c r="R1931" t="s">
        <v>48</v>
      </c>
      <c r="S1931">
        <v>52</v>
      </c>
      <c r="T1931" t="s">
        <v>34</v>
      </c>
      <c r="U1931" t="s">
        <v>35</v>
      </c>
      <c r="V1931" t="s">
        <v>35</v>
      </c>
      <c r="W1931" t="s">
        <v>51</v>
      </c>
      <c r="X1931">
        <v>0</v>
      </c>
      <c r="Y1931">
        <v>0</v>
      </c>
      <c r="Z1931">
        <v>0</v>
      </c>
      <c r="AA1931">
        <v>0</v>
      </c>
      <c r="AB1931">
        <v>0</v>
      </c>
      <c r="AC1931" s="2" t="s">
        <v>2542</v>
      </c>
      <c r="AD1931" s="2" t="str">
        <f t="shared" si="61"/>
        <v>Never Contacted</v>
      </c>
      <c r="AE1931">
        <v>8</v>
      </c>
      <c r="AF1931" t="s">
        <v>38</v>
      </c>
      <c r="AG1931" t="b">
        <v>1</v>
      </c>
      <c r="AH1931" t="b">
        <v>1</v>
      </c>
      <c r="AI1931" t="str">
        <f ca="1">IF(OR(Table1[[#This Row],[is_active]]="FALSE",Table1[[#This Row],[Days_Since_Last_Purchase]]&gt;90),"Churned","Active")</f>
        <v>Churned</v>
      </c>
    </row>
    <row r="1932" spans="1:35" x14ac:dyDescent="0.25">
      <c r="A1932" t="s">
        <v>1989</v>
      </c>
      <c r="B1932" s="1">
        <v>43942</v>
      </c>
      <c r="C1932" t="str">
        <f>TEXT(Table1[[#This Row],[signup_date]],"yyyy")</f>
        <v>2020</v>
      </c>
      <c r="D1932" t="str">
        <f>TEXT(Table1[[#This Row],[signup_date]],"mmm")</f>
        <v>Apr</v>
      </c>
      <c r="E1932" s="3">
        <v>45000</v>
      </c>
      <c r="F1932" s="3">
        <v>45410</v>
      </c>
      <c r="G1932" s="3" t="str">
        <f>TEXT(Table1[[#This Row],[last_purchase_date]],"yyyy")</f>
        <v>2024</v>
      </c>
      <c r="H1932" s="2">
        <f ca="1">IFERROR(TODAY()-Table1[[#This Row],[signup_date]]," - ")</f>
        <v>2038</v>
      </c>
      <c r="I1932" s="2">
        <f ca="1">IFERROR(TODAY()-Table1[[#This Row],[last_purchase_date]]," - ")</f>
        <v>570</v>
      </c>
      <c r="J1932" s="2">
        <f ca="1">IFERROR(1/Table1[[#This Row],[Days_Since_Last_Purchase]],0)</f>
        <v>1.7543859649122807E-3</v>
      </c>
      <c r="K1932" s="3" t="str">
        <f t="shared" si="60"/>
        <v>Has Purchased</v>
      </c>
      <c r="L1932">
        <v>2</v>
      </c>
      <c r="M1932">
        <v>217.93</v>
      </c>
      <c r="N1932">
        <v>108.97</v>
      </c>
      <c r="O1932">
        <v>66.03</v>
      </c>
      <c r="P1932" t="s">
        <v>65</v>
      </c>
      <c r="Q1932" t="s">
        <v>62</v>
      </c>
      <c r="R1932" t="s">
        <v>48</v>
      </c>
      <c r="S1932">
        <v>38</v>
      </c>
      <c r="T1932" t="s">
        <v>34</v>
      </c>
      <c r="U1932" t="s">
        <v>82</v>
      </c>
      <c r="V1932" t="s">
        <v>56</v>
      </c>
      <c r="W1932" t="s">
        <v>36</v>
      </c>
      <c r="X1932">
        <v>0</v>
      </c>
      <c r="Y1932">
        <v>0</v>
      </c>
      <c r="Z1932">
        <v>0</v>
      </c>
      <c r="AA1932">
        <v>0</v>
      </c>
      <c r="AB1932">
        <v>1</v>
      </c>
      <c r="AC1932" s="3">
        <v>44701</v>
      </c>
      <c r="AD1932" s="2" t="str">
        <f t="shared" si="61"/>
        <v>Contacted</v>
      </c>
      <c r="AE1932">
        <v>0</v>
      </c>
      <c r="AF1932" t="s">
        <v>38</v>
      </c>
      <c r="AG1932" t="b">
        <v>0</v>
      </c>
      <c r="AH1932" t="b">
        <v>0</v>
      </c>
      <c r="AI1932" t="str">
        <f ca="1">IF(OR(Table1[[#This Row],[is_active]]="FALSE",Table1[[#This Row],[Days_Since_Last_Purchase]]&gt;90),"Churned","Active")</f>
        <v>Churned</v>
      </c>
    </row>
    <row r="1933" spans="1:35" x14ac:dyDescent="0.25">
      <c r="A1933" t="s">
        <v>1990</v>
      </c>
      <c r="B1933" s="1">
        <v>45090</v>
      </c>
      <c r="C1933" t="str">
        <f>TEXT(Table1[[#This Row],[signup_date]],"yyyy")</f>
        <v>2023</v>
      </c>
      <c r="D1933" t="str">
        <f>TEXT(Table1[[#This Row],[signup_date]],"mmm")</f>
        <v>Jun</v>
      </c>
      <c r="E1933" s="3">
        <v>45911</v>
      </c>
      <c r="F1933" s="3">
        <v>45912</v>
      </c>
      <c r="G1933" s="3" t="str">
        <f>TEXT(Table1[[#This Row],[last_purchase_date]],"yyyy")</f>
        <v>2025</v>
      </c>
      <c r="H1933" s="2">
        <f ca="1">IFERROR(TODAY()-Table1[[#This Row],[signup_date]]," - ")</f>
        <v>890</v>
      </c>
      <c r="I1933" s="2">
        <f ca="1">IFERROR(TODAY()-Table1[[#This Row],[last_purchase_date]]," - ")</f>
        <v>68</v>
      </c>
      <c r="J1933" s="2">
        <f ca="1">IFERROR(1/Table1[[#This Row],[Days_Since_Last_Purchase]],0)</f>
        <v>1.4705882352941176E-2</v>
      </c>
      <c r="K1933" s="3" t="str">
        <f t="shared" si="60"/>
        <v>Has Purchased</v>
      </c>
      <c r="L1933">
        <v>4</v>
      </c>
      <c r="M1933">
        <v>213.67</v>
      </c>
      <c r="N1933">
        <v>53.42</v>
      </c>
      <c r="O1933">
        <v>63.39</v>
      </c>
      <c r="P1933" t="s">
        <v>87</v>
      </c>
      <c r="Q1933" t="s">
        <v>32</v>
      </c>
      <c r="R1933" t="s">
        <v>33</v>
      </c>
      <c r="S1933">
        <v>31</v>
      </c>
      <c r="T1933" t="s">
        <v>34</v>
      </c>
      <c r="U1933" t="s">
        <v>50</v>
      </c>
      <c r="V1933" t="s">
        <v>67</v>
      </c>
      <c r="W1933" t="s">
        <v>36</v>
      </c>
      <c r="X1933">
        <v>0</v>
      </c>
      <c r="Y1933">
        <v>0</v>
      </c>
      <c r="Z1933">
        <v>0</v>
      </c>
      <c r="AA1933">
        <v>0</v>
      </c>
      <c r="AB1933">
        <v>2</v>
      </c>
      <c r="AC1933" s="2" t="s">
        <v>2542</v>
      </c>
      <c r="AD1933" s="2" t="str">
        <f t="shared" si="61"/>
        <v>Never Contacted</v>
      </c>
      <c r="AE1933">
        <v>0</v>
      </c>
      <c r="AF1933" t="s">
        <v>52</v>
      </c>
      <c r="AG1933" t="b">
        <v>1</v>
      </c>
      <c r="AH1933" t="b">
        <v>0</v>
      </c>
      <c r="AI1933" t="str">
        <f ca="1">IF(OR(Table1[[#This Row],[is_active]]="FALSE",Table1[[#This Row],[Days_Since_Last_Purchase]]&gt;90),"Churned","Active")</f>
        <v>Active</v>
      </c>
    </row>
    <row r="1934" spans="1:35" x14ac:dyDescent="0.25">
      <c r="A1934" t="s">
        <v>1991</v>
      </c>
      <c r="B1934" s="1">
        <v>45471</v>
      </c>
      <c r="C1934" t="str">
        <f>TEXT(Table1[[#This Row],[signup_date]],"yyyy")</f>
        <v>2024</v>
      </c>
      <c r="D1934" t="str">
        <f>TEXT(Table1[[#This Row],[signup_date]],"mmm")</f>
        <v>Jun</v>
      </c>
      <c r="E1934" s="3">
        <v>45506</v>
      </c>
      <c r="F1934" s="3">
        <v>45873</v>
      </c>
      <c r="G1934" s="3" t="str">
        <f>TEXT(Table1[[#This Row],[last_purchase_date]],"yyyy")</f>
        <v>2025</v>
      </c>
      <c r="H1934" s="2">
        <f ca="1">IFERROR(TODAY()-Table1[[#This Row],[signup_date]]," - ")</f>
        <v>509</v>
      </c>
      <c r="I1934" s="2">
        <f ca="1">IFERROR(TODAY()-Table1[[#This Row],[last_purchase_date]]," - ")</f>
        <v>107</v>
      </c>
      <c r="J1934" s="2">
        <f ca="1">IFERROR(1/Table1[[#This Row],[Days_Since_Last_Purchase]],0)</f>
        <v>9.3457943925233638E-3</v>
      </c>
      <c r="K1934" s="3" t="str">
        <f t="shared" si="60"/>
        <v>Has Purchased</v>
      </c>
      <c r="L1934">
        <v>1</v>
      </c>
      <c r="M1934">
        <v>24.39</v>
      </c>
      <c r="N1934">
        <v>24.39</v>
      </c>
      <c r="O1934">
        <v>29.8</v>
      </c>
      <c r="P1934" t="s">
        <v>40</v>
      </c>
      <c r="Q1934" t="s">
        <v>32</v>
      </c>
      <c r="R1934" t="s">
        <v>33</v>
      </c>
      <c r="S1934">
        <v>27</v>
      </c>
      <c r="T1934" t="s">
        <v>70</v>
      </c>
      <c r="U1934" t="s">
        <v>66</v>
      </c>
      <c r="V1934" t="s">
        <v>63</v>
      </c>
      <c r="W1934" t="s">
        <v>96</v>
      </c>
      <c r="X1934">
        <v>0</v>
      </c>
      <c r="Y1934">
        <v>0</v>
      </c>
      <c r="Z1934">
        <v>0</v>
      </c>
      <c r="AA1934">
        <v>0</v>
      </c>
      <c r="AB1934">
        <v>0</v>
      </c>
      <c r="AC1934" s="3">
        <v>45721</v>
      </c>
      <c r="AD1934" s="2" t="str">
        <f t="shared" si="61"/>
        <v>Contacted</v>
      </c>
      <c r="AE1934">
        <v>0</v>
      </c>
      <c r="AF1934" t="s">
        <v>38</v>
      </c>
      <c r="AG1934" t="b">
        <v>1</v>
      </c>
      <c r="AH1934" t="b">
        <v>0</v>
      </c>
      <c r="AI1934" t="str">
        <f ca="1">IF(OR(Table1[[#This Row],[is_active]]="FALSE",Table1[[#This Row],[Days_Since_Last_Purchase]]&gt;90),"Churned","Active")</f>
        <v>Churned</v>
      </c>
    </row>
    <row r="1935" spans="1:35" x14ac:dyDescent="0.25">
      <c r="A1935" t="s">
        <v>1992</v>
      </c>
      <c r="B1935" s="1">
        <v>44011</v>
      </c>
      <c r="C1935" t="str">
        <f>TEXT(Table1[[#This Row],[signup_date]],"yyyy")</f>
        <v>2020</v>
      </c>
      <c r="D1935" t="str">
        <f>TEXT(Table1[[#This Row],[signup_date]],"mmm")</f>
        <v>Jun</v>
      </c>
      <c r="E1935" s="3">
        <v>45650</v>
      </c>
      <c r="F1935" s="3">
        <v>45702</v>
      </c>
      <c r="G1935" s="3" t="str">
        <f>TEXT(Table1[[#This Row],[last_purchase_date]],"yyyy")</f>
        <v>2025</v>
      </c>
      <c r="H1935" s="2">
        <f ca="1">IFERROR(TODAY()-Table1[[#This Row],[signup_date]]," - ")</f>
        <v>1969</v>
      </c>
      <c r="I1935" s="2">
        <f ca="1">IFERROR(TODAY()-Table1[[#This Row],[last_purchase_date]]," - ")</f>
        <v>278</v>
      </c>
      <c r="J1935" s="2">
        <f ca="1">IFERROR(1/Table1[[#This Row],[Days_Since_Last_Purchase]],0)</f>
        <v>3.5971223021582736E-3</v>
      </c>
      <c r="K1935" s="3" t="str">
        <f t="shared" si="60"/>
        <v>Has Purchased</v>
      </c>
      <c r="L1935">
        <v>1</v>
      </c>
      <c r="M1935">
        <v>18.489999999999998</v>
      </c>
      <c r="N1935">
        <v>18.489999999999998</v>
      </c>
      <c r="O1935">
        <v>20.05</v>
      </c>
      <c r="P1935" t="s">
        <v>59</v>
      </c>
      <c r="Q1935" t="s">
        <v>54</v>
      </c>
      <c r="R1935" t="s">
        <v>48</v>
      </c>
      <c r="S1935">
        <v>23</v>
      </c>
      <c r="T1935" t="s">
        <v>70</v>
      </c>
      <c r="U1935" t="s">
        <v>35</v>
      </c>
      <c r="V1935" t="s">
        <v>67</v>
      </c>
      <c r="W1935" t="s">
        <v>45</v>
      </c>
      <c r="X1935">
        <v>0</v>
      </c>
      <c r="Y1935">
        <v>0</v>
      </c>
      <c r="Z1935">
        <v>0</v>
      </c>
      <c r="AA1935">
        <v>0</v>
      </c>
      <c r="AB1935">
        <v>0</v>
      </c>
      <c r="AC1935" s="3">
        <v>45811</v>
      </c>
      <c r="AD1935" s="2" t="str">
        <f t="shared" si="61"/>
        <v>Contacted</v>
      </c>
      <c r="AE1935">
        <v>0</v>
      </c>
      <c r="AF1935" t="s">
        <v>38</v>
      </c>
      <c r="AG1935" t="b">
        <v>1</v>
      </c>
      <c r="AH1935" t="b">
        <v>1</v>
      </c>
      <c r="AI1935" t="str">
        <f ca="1">IF(OR(Table1[[#This Row],[is_active]]="FALSE",Table1[[#This Row],[Days_Since_Last_Purchase]]&gt;90),"Churned","Active")</f>
        <v>Churned</v>
      </c>
    </row>
    <row r="1936" spans="1:35" x14ac:dyDescent="0.25">
      <c r="A1936" t="s">
        <v>1993</v>
      </c>
      <c r="B1936" s="1">
        <v>44990</v>
      </c>
      <c r="C1936" t="str">
        <f>TEXT(Table1[[#This Row],[signup_date]],"yyyy")</f>
        <v>2023</v>
      </c>
      <c r="D1936" t="str">
        <f>TEXT(Table1[[#This Row],[signup_date]],"mmm")</f>
        <v>Mar</v>
      </c>
      <c r="E1936" s="3">
        <v>45811</v>
      </c>
      <c r="F1936" s="3">
        <v>45838</v>
      </c>
      <c r="G1936" s="3" t="str">
        <f>TEXT(Table1[[#This Row],[last_purchase_date]],"yyyy")</f>
        <v>2025</v>
      </c>
      <c r="H1936" s="2">
        <f ca="1">IFERROR(TODAY()-Table1[[#This Row],[signup_date]]," - ")</f>
        <v>990</v>
      </c>
      <c r="I1936" s="2">
        <f ca="1">IFERROR(TODAY()-Table1[[#This Row],[last_purchase_date]]," - ")</f>
        <v>142</v>
      </c>
      <c r="J1936" s="2">
        <f ca="1">IFERROR(1/Table1[[#This Row],[Days_Since_Last_Purchase]],0)</f>
        <v>7.0422535211267607E-3</v>
      </c>
      <c r="K1936" s="3" t="str">
        <f t="shared" si="60"/>
        <v>Has Purchased</v>
      </c>
      <c r="L1936">
        <v>6</v>
      </c>
      <c r="M1936">
        <v>181.15</v>
      </c>
      <c r="N1936">
        <v>30.19</v>
      </c>
      <c r="O1936">
        <v>25.56</v>
      </c>
      <c r="P1936" t="s">
        <v>31</v>
      </c>
      <c r="Q1936" t="s">
        <v>32</v>
      </c>
      <c r="R1936" t="s">
        <v>33</v>
      </c>
      <c r="S1936">
        <v>16</v>
      </c>
      <c r="T1936" t="s">
        <v>49</v>
      </c>
      <c r="U1936" t="s">
        <v>66</v>
      </c>
      <c r="V1936" t="s">
        <v>35</v>
      </c>
      <c r="W1936" t="s">
        <v>96</v>
      </c>
      <c r="X1936">
        <v>0</v>
      </c>
      <c r="Y1936">
        <v>0</v>
      </c>
      <c r="Z1936">
        <v>0</v>
      </c>
      <c r="AA1936">
        <v>1</v>
      </c>
      <c r="AB1936">
        <v>1</v>
      </c>
      <c r="AC1936" s="3">
        <v>45526</v>
      </c>
      <c r="AD1936" s="2" t="str">
        <f t="shared" si="61"/>
        <v>Contacted</v>
      </c>
      <c r="AE1936">
        <v>0</v>
      </c>
      <c r="AF1936" t="s">
        <v>38</v>
      </c>
      <c r="AG1936" t="b">
        <v>1</v>
      </c>
      <c r="AH1936" t="b">
        <v>0</v>
      </c>
      <c r="AI1936" t="str">
        <f ca="1">IF(OR(Table1[[#This Row],[is_active]]="FALSE",Table1[[#This Row],[Days_Since_Last_Purchase]]&gt;90),"Churned","Active")</f>
        <v>Churned</v>
      </c>
    </row>
    <row r="1937" spans="1:35" x14ac:dyDescent="0.25">
      <c r="A1937" t="s">
        <v>1994</v>
      </c>
      <c r="B1937" s="1">
        <v>45227</v>
      </c>
      <c r="C1937" t="str">
        <f>TEXT(Table1[[#This Row],[signup_date]],"yyyy")</f>
        <v>2023</v>
      </c>
      <c r="D1937" t="str">
        <f>TEXT(Table1[[#This Row],[signup_date]],"mmm")</f>
        <v>Oct</v>
      </c>
      <c r="E1937" s="3">
        <v>45280</v>
      </c>
      <c r="F1937" s="3">
        <v>45463</v>
      </c>
      <c r="G1937" s="3" t="str">
        <f>TEXT(Table1[[#This Row],[last_purchase_date]],"yyyy")</f>
        <v>2024</v>
      </c>
      <c r="H1937" s="2">
        <f ca="1">IFERROR(TODAY()-Table1[[#This Row],[signup_date]]," - ")</f>
        <v>753</v>
      </c>
      <c r="I1937" s="2">
        <f ca="1">IFERROR(TODAY()-Table1[[#This Row],[last_purchase_date]]," - ")</f>
        <v>517</v>
      </c>
      <c r="J1937" s="2">
        <f ca="1">IFERROR(1/Table1[[#This Row],[Days_Since_Last_Purchase]],0)</f>
        <v>1.9342359767891683E-3</v>
      </c>
      <c r="K1937" s="3" t="str">
        <f t="shared" si="60"/>
        <v>Has Purchased</v>
      </c>
      <c r="L1937">
        <v>6</v>
      </c>
      <c r="M1937">
        <v>63.85</v>
      </c>
      <c r="N1937">
        <v>10.64</v>
      </c>
      <c r="O1937">
        <v>15.22</v>
      </c>
      <c r="P1937" t="s">
        <v>59</v>
      </c>
      <c r="Q1937" t="s">
        <v>104</v>
      </c>
      <c r="R1937" t="s">
        <v>33</v>
      </c>
      <c r="S1937">
        <v>16</v>
      </c>
      <c r="T1937" t="s">
        <v>49</v>
      </c>
      <c r="U1937" t="s">
        <v>82</v>
      </c>
      <c r="V1937" t="s">
        <v>67</v>
      </c>
      <c r="W1937" t="s">
        <v>72</v>
      </c>
      <c r="X1937">
        <v>0</v>
      </c>
      <c r="Y1937">
        <v>0</v>
      </c>
      <c r="Z1937">
        <v>0</v>
      </c>
      <c r="AA1937">
        <v>0</v>
      </c>
      <c r="AB1937">
        <v>2</v>
      </c>
      <c r="AC1937" s="3">
        <v>45793</v>
      </c>
      <c r="AD1937" s="2" t="str">
        <f t="shared" si="61"/>
        <v>Contacted</v>
      </c>
      <c r="AE1937">
        <v>0</v>
      </c>
      <c r="AF1937" t="s">
        <v>52</v>
      </c>
      <c r="AG1937" t="b">
        <v>1</v>
      </c>
      <c r="AH1937" t="b">
        <v>0</v>
      </c>
      <c r="AI1937" t="str">
        <f ca="1">IF(OR(Table1[[#This Row],[is_active]]="FALSE",Table1[[#This Row],[Days_Since_Last_Purchase]]&gt;90),"Churned","Active")</f>
        <v>Churned</v>
      </c>
    </row>
    <row r="1938" spans="1:35" x14ac:dyDescent="0.25">
      <c r="A1938" t="s">
        <v>1995</v>
      </c>
      <c r="B1938" s="1">
        <v>44855</v>
      </c>
      <c r="C1938" t="str">
        <f>TEXT(Table1[[#This Row],[signup_date]],"yyyy")</f>
        <v>2022</v>
      </c>
      <c r="D1938" t="str">
        <f>TEXT(Table1[[#This Row],[signup_date]],"mmm")</f>
        <v>Oct</v>
      </c>
      <c r="E1938" s="3">
        <v>45498</v>
      </c>
      <c r="F1938" s="3">
        <v>45596</v>
      </c>
      <c r="G1938" s="3" t="str">
        <f>TEXT(Table1[[#This Row],[last_purchase_date]],"yyyy")</f>
        <v>2024</v>
      </c>
      <c r="H1938" s="2">
        <f ca="1">IFERROR(TODAY()-Table1[[#This Row],[signup_date]]," - ")</f>
        <v>1125</v>
      </c>
      <c r="I1938" s="2">
        <f ca="1">IFERROR(TODAY()-Table1[[#This Row],[last_purchase_date]]," - ")</f>
        <v>384</v>
      </c>
      <c r="J1938" s="2">
        <f ca="1">IFERROR(1/Table1[[#This Row],[Days_Since_Last_Purchase]],0)</f>
        <v>2.6041666666666665E-3</v>
      </c>
      <c r="K1938" s="3" t="str">
        <f t="shared" si="60"/>
        <v>Has Purchased</v>
      </c>
      <c r="L1938">
        <v>2</v>
      </c>
      <c r="M1938">
        <v>119.12</v>
      </c>
      <c r="N1938">
        <v>59.56</v>
      </c>
      <c r="O1938">
        <v>79.23</v>
      </c>
      <c r="P1938" t="s">
        <v>87</v>
      </c>
      <c r="Q1938" t="s">
        <v>76</v>
      </c>
      <c r="R1938" t="s">
        <v>48</v>
      </c>
      <c r="S1938">
        <v>33</v>
      </c>
      <c r="T1938" t="s">
        <v>34</v>
      </c>
      <c r="U1938" t="s">
        <v>35</v>
      </c>
      <c r="V1938" t="s">
        <v>44</v>
      </c>
      <c r="W1938" t="s">
        <v>96</v>
      </c>
      <c r="X1938">
        <v>0</v>
      </c>
      <c r="Y1938">
        <v>0</v>
      </c>
      <c r="Z1938">
        <v>0</v>
      </c>
      <c r="AA1938">
        <v>0</v>
      </c>
      <c r="AB1938">
        <v>0</v>
      </c>
      <c r="AC1938" s="3">
        <v>45748</v>
      </c>
      <c r="AD1938" s="2" t="str">
        <f t="shared" si="61"/>
        <v>Contacted</v>
      </c>
      <c r="AE1938">
        <v>9</v>
      </c>
      <c r="AF1938" t="s">
        <v>38</v>
      </c>
      <c r="AG1938" t="b">
        <v>1</v>
      </c>
      <c r="AH1938" t="b">
        <v>0</v>
      </c>
      <c r="AI1938" t="str">
        <f ca="1">IF(OR(Table1[[#This Row],[is_active]]="FALSE",Table1[[#This Row],[Days_Since_Last_Purchase]]&gt;90),"Churned","Active")</f>
        <v>Churned</v>
      </c>
    </row>
    <row r="1939" spans="1:35" x14ac:dyDescent="0.25">
      <c r="A1939" t="s">
        <v>502</v>
      </c>
      <c r="B1939" s="1">
        <v>44347</v>
      </c>
      <c r="C1939" t="str">
        <f>TEXT(Table1[[#This Row],[signup_date]],"yyyy")</f>
        <v>2021</v>
      </c>
      <c r="D1939" t="str">
        <f>TEXT(Table1[[#This Row],[signup_date]],"mmm")</f>
        <v>May</v>
      </c>
      <c r="E1939" s="3">
        <v>44577</v>
      </c>
      <c r="F1939" s="3">
        <v>45753</v>
      </c>
      <c r="G1939" s="3" t="str">
        <f>TEXT(Table1[[#This Row],[last_purchase_date]],"yyyy")</f>
        <v>2025</v>
      </c>
      <c r="H1939" s="2">
        <f ca="1">IFERROR(TODAY()-Table1[[#This Row],[signup_date]]," - ")</f>
        <v>1633</v>
      </c>
      <c r="I1939" s="2">
        <f ca="1">IFERROR(TODAY()-Table1[[#This Row],[last_purchase_date]]," - ")</f>
        <v>227</v>
      </c>
      <c r="J1939" s="2">
        <f ca="1">IFERROR(1/Table1[[#This Row],[Days_Since_Last_Purchase]],0)</f>
        <v>4.4052863436123352E-3</v>
      </c>
      <c r="K1939" s="3" t="str">
        <f t="shared" si="60"/>
        <v>Has Purchased</v>
      </c>
      <c r="L1939">
        <v>1</v>
      </c>
      <c r="M1939">
        <v>1.07</v>
      </c>
      <c r="N1939">
        <v>1.07</v>
      </c>
      <c r="O1939">
        <v>0.52</v>
      </c>
      <c r="P1939" t="s">
        <v>65</v>
      </c>
      <c r="Q1939" t="s">
        <v>88</v>
      </c>
      <c r="R1939" t="s">
        <v>48</v>
      </c>
      <c r="S1939">
        <v>43</v>
      </c>
      <c r="T1939" t="s">
        <v>34</v>
      </c>
      <c r="U1939" t="s">
        <v>66</v>
      </c>
      <c r="V1939" t="s">
        <v>63</v>
      </c>
      <c r="W1939" t="s">
        <v>72</v>
      </c>
      <c r="X1939">
        <v>0</v>
      </c>
      <c r="Y1939">
        <v>0</v>
      </c>
      <c r="Z1939">
        <v>0</v>
      </c>
      <c r="AA1939">
        <v>0</v>
      </c>
      <c r="AB1939">
        <v>0</v>
      </c>
      <c r="AC1939" s="3">
        <v>44648</v>
      </c>
      <c r="AD1939" s="2" t="str">
        <f t="shared" si="61"/>
        <v>Contacted</v>
      </c>
      <c r="AE1939">
        <v>1</v>
      </c>
      <c r="AF1939" t="s">
        <v>52</v>
      </c>
      <c r="AG1939" t="b">
        <v>1</v>
      </c>
      <c r="AH1939" t="b">
        <v>0</v>
      </c>
      <c r="AI1939" t="str">
        <f ca="1">IF(OR(Table1[[#This Row],[is_active]]="FALSE",Table1[[#This Row],[Days_Since_Last_Purchase]]&gt;90),"Churned","Active")</f>
        <v>Churned</v>
      </c>
    </row>
    <row r="1940" spans="1:35" x14ac:dyDescent="0.25">
      <c r="A1940" t="s">
        <v>1996</v>
      </c>
      <c r="B1940" s="1">
        <v>44970</v>
      </c>
      <c r="C1940" t="str">
        <f>TEXT(Table1[[#This Row],[signup_date]],"yyyy")</f>
        <v>2023</v>
      </c>
      <c r="D1940" t="str">
        <f>TEXT(Table1[[#This Row],[signup_date]],"mmm")</f>
        <v>Feb</v>
      </c>
      <c r="E1940" s="3">
        <v>45029</v>
      </c>
      <c r="F1940" s="3">
        <v>45658</v>
      </c>
      <c r="G1940" s="3" t="str">
        <f>TEXT(Table1[[#This Row],[last_purchase_date]],"yyyy")</f>
        <v>2025</v>
      </c>
      <c r="H1940" s="2">
        <f ca="1">IFERROR(TODAY()-Table1[[#This Row],[signup_date]]," - ")</f>
        <v>1010</v>
      </c>
      <c r="I1940" s="2">
        <f ca="1">IFERROR(TODAY()-Table1[[#This Row],[last_purchase_date]]," - ")</f>
        <v>322</v>
      </c>
      <c r="J1940" s="2">
        <f ca="1">IFERROR(1/Table1[[#This Row],[Days_Since_Last_Purchase]],0)</f>
        <v>3.105590062111801E-3</v>
      </c>
      <c r="K1940" s="3" t="str">
        <f t="shared" si="60"/>
        <v>Has Purchased</v>
      </c>
      <c r="L1940">
        <v>5</v>
      </c>
      <c r="M1940">
        <v>238.73</v>
      </c>
      <c r="N1940">
        <v>47.75</v>
      </c>
      <c r="O1940">
        <v>21.62</v>
      </c>
      <c r="P1940" t="s">
        <v>47</v>
      </c>
      <c r="Q1940" t="s">
        <v>32</v>
      </c>
      <c r="R1940" t="s">
        <v>42</v>
      </c>
      <c r="S1940">
        <v>35</v>
      </c>
      <c r="T1940" t="s">
        <v>34</v>
      </c>
      <c r="U1940" t="s">
        <v>50</v>
      </c>
      <c r="V1940" t="s">
        <v>56</v>
      </c>
      <c r="W1940" t="s">
        <v>100</v>
      </c>
      <c r="X1940">
        <v>0</v>
      </c>
      <c r="Y1940">
        <v>0</v>
      </c>
      <c r="Z1940">
        <v>0</v>
      </c>
      <c r="AA1940">
        <v>0</v>
      </c>
      <c r="AB1940">
        <v>3</v>
      </c>
      <c r="AC1940" s="3">
        <v>45054</v>
      </c>
      <c r="AD1940" s="2" t="str">
        <f t="shared" si="61"/>
        <v>Contacted</v>
      </c>
      <c r="AE1940">
        <v>0</v>
      </c>
      <c r="AF1940" t="s">
        <v>52</v>
      </c>
      <c r="AG1940" t="b">
        <v>1</v>
      </c>
      <c r="AH1940" t="b">
        <v>0</v>
      </c>
      <c r="AI1940" t="str">
        <f ca="1">IF(OR(Table1[[#This Row],[is_active]]="FALSE",Table1[[#This Row],[Days_Since_Last_Purchase]]&gt;90),"Churned","Active")</f>
        <v>Churned</v>
      </c>
    </row>
    <row r="1941" spans="1:35" x14ac:dyDescent="0.25">
      <c r="A1941" t="s">
        <v>1997</v>
      </c>
      <c r="B1941" s="1">
        <v>44058</v>
      </c>
      <c r="C1941" t="str">
        <f>TEXT(Table1[[#This Row],[signup_date]],"yyyy")</f>
        <v>2020</v>
      </c>
      <c r="D1941" t="str">
        <f>TEXT(Table1[[#This Row],[signup_date]],"mmm")</f>
        <v>Aug</v>
      </c>
      <c r="E1941" s="3">
        <v>45593</v>
      </c>
      <c r="F1941" s="3">
        <v>45941</v>
      </c>
      <c r="G1941" s="3" t="str">
        <f>TEXT(Table1[[#This Row],[last_purchase_date]],"yyyy")</f>
        <v>2025</v>
      </c>
      <c r="H1941" s="2">
        <f ca="1">IFERROR(TODAY()-Table1[[#This Row],[signup_date]]," - ")</f>
        <v>1922</v>
      </c>
      <c r="I1941" s="2">
        <f ca="1">IFERROR(TODAY()-Table1[[#This Row],[last_purchase_date]]," - ")</f>
        <v>39</v>
      </c>
      <c r="J1941" s="2">
        <f ca="1">IFERROR(1/Table1[[#This Row],[Days_Since_Last_Purchase]],0)</f>
        <v>2.564102564102564E-2</v>
      </c>
      <c r="K1941" s="3" t="str">
        <f t="shared" si="60"/>
        <v>Has Purchased</v>
      </c>
      <c r="L1941">
        <v>5</v>
      </c>
      <c r="M1941">
        <v>209.14</v>
      </c>
      <c r="N1941">
        <v>41.83</v>
      </c>
      <c r="O1941">
        <v>32.03</v>
      </c>
      <c r="P1941" t="s">
        <v>59</v>
      </c>
      <c r="Q1941" t="s">
        <v>54</v>
      </c>
      <c r="R1941" t="s">
        <v>42</v>
      </c>
      <c r="S1941">
        <v>29</v>
      </c>
      <c r="T1941" t="s">
        <v>70</v>
      </c>
      <c r="U1941" t="s">
        <v>90</v>
      </c>
      <c r="V1941" t="s">
        <v>63</v>
      </c>
      <c r="W1941" t="s">
        <v>72</v>
      </c>
      <c r="X1941">
        <v>0</v>
      </c>
      <c r="Y1941">
        <v>1</v>
      </c>
      <c r="Z1941">
        <v>0</v>
      </c>
      <c r="AA1941">
        <v>1</v>
      </c>
      <c r="AB1941">
        <v>0</v>
      </c>
      <c r="AC1941" s="2" t="s">
        <v>2542</v>
      </c>
      <c r="AD1941" s="2" t="str">
        <f t="shared" si="61"/>
        <v>Never Contacted</v>
      </c>
      <c r="AE1941">
        <v>6</v>
      </c>
      <c r="AF1941" t="s">
        <v>38</v>
      </c>
      <c r="AG1941" t="b">
        <v>0</v>
      </c>
      <c r="AH1941" t="b">
        <v>0</v>
      </c>
      <c r="AI1941" t="str">
        <f ca="1">IF(OR(Table1[[#This Row],[is_active]]="FALSE",Table1[[#This Row],[Days_Since_Last_Purchase]]&gt;90),"Churned","Active")</f>
        <v>Active</v>
      </c>
    </row>
    <row r="1942" spans="1:35" x14ac:dyDescent="0.25">
      <c r="A1942" t="s">
        <v>1998</v>
      </c>
      <c r="B1942" s="1">
        <v>44079</v>
      </c>
      <c r="C1942" t="str">
        <f>TEXT(Table1[[#This Row],[signup_date]],"yyyy")</f>
        <v>2020</v>
      </c>
      <c r="D1942" t="str">
        <f>TEXT(Table1[[#This Row],[signup_date]],"mmm")</f>
        <v>Sep</v>
      </c>
      <c r="E1942" s="3">
        <v>45199</v>
      </c>
      <c r="F1942" s="3">
        <v>45862</v>
      </c>
      <c r="G1942" s="3" t="str">
        <f>TEXT(Table1[[#This Row],[last_purchase_date]],"yyyy")</f>
        <v>2025</v>
      </c>
      <c r="H1942" s="2">
        <f ca="1">IFERROR(TODAY()-Table1[[#This Row],[signup_date]]," - ")</f>
        <v>1901</v>
      </c>
      <c r="I1942" s="2">
        <f ca="1">IFERROR(TODAY()-Table1[[#This Row],[last_purchase_date]]," - ")</f>
        <v>118</v>
      </c>
      <c r="J1942" s="2">
        <f ca="1">IFERROR(1/Table1[[#This Row],[Days_Since_Last_Purchase]],0)</f>
        <v>8.4745762711864406E-3</v>
      </c>
      <c r="K1942" s="3" t="str">
        <f t="shared" si="60"/>
        <v>Has Purchased</v>
      </c>
      <c r="L1942">
        <v>3</v>
      </c>
      <c r="M1942">
        <v>316.24</v>
      </c>
      <c r="N1942">
        <v>105.41</v>
      </c>
      <c r="O1942">
        <v>97.17</v>
      </c>
      <c r="P1942" t="s">
        <v>65</v>
      </c>
      <c r="Q1942" t="s">
        <v>62</v>
      </c>
      <c r="R1942" t="s">
        <v>33</v>
      </c>
      <c r="S1942">
        <v>16</v>
      </c>
      <c r="T1942" t="s">
        <v>49</v>
      </c>
      <c r="U1942" t="s">
        <v>55</v>
      </c>
      <c r="V1942" t="s">
        <v>35</v>
      </c>
      <c r="W1942" t="s">
        <v>57</v>
      </c>
      <c r="X1942">
        <v>1</v>
      </c>
      <c r="Y1942">
        <v>0</v>
      </c>
      <c r="Z1942">
        <v>0</v>
      </c>
      <c r="AA1942">
        <v>0</v>
      </c>
      <c r="AB1942">
        <v>0</v>
      </c>
      <c r="AC1942" s="3">
        <v>44705</v>
      </c>
      <c r="AD1942" s="2" t="str">
        <f t="shared" si="61"/>
        <v>Contacted</v>
      </c>
      <c r="AE1942">
        <v>0</v>
      </c>
      <c r="AF1942" t="s">
        <v>38</v>
      </c>
      <c r="AG1942" t="b">
        <v>0</v>
      </c>
      <c r="AH1942" t="b">
        <v>0</v>
      </c>
      <c r="AI1942" t="str">
        <f ca="1">IF(OR(Table1[[#This Row],[is_active]]="FALSE",Table1[[#This Row],[Days_Since_Last_Purchase]]&gt;90),"Churned","Active")</f>
        <v>Churned</v>
      </c>
    </row>
    <row r="1943" spans="1:35" x14ac:dyDescent="0.25">
      <c r="A1943" t="s">
        <v>1999</v>
      </c>
      <c r="B1943" s="1">
        <v>45156</v>
      </c>
      <c r="C1943" t="str">
        <f>TEXT(Table1[[#This Row],[signup_date]],"yyyy")</f>
        <v>2023</v>
      </c>
      <c r="D1943" t="str">
        <f>TEXT(Table1[[#This Row],[signup_date]],"mmm")</f>
        <v>Aug</v>
      </c>
      <c r="E1943" s="3">
        <v>45465</v>
      </c>
      <c r="F1943" s="3">
        <v>45748</v>
      </c>
      <c r="G1943" s="3" t="str">
        <f>TEXT(Table1[[#This Row],[last_purchase_date]],"yyyy")</f>
        <v>2025</v>
      </c>
      <c r="H1943" s="2">
        <f ca="1">IFERROR(TODAY()-Table1[[#This Row],[signup_date]]," - ")</f>
        <v>824</v>
      </c>
      <c r="I1943" s="2">
        <f ca="1">IFERROR(TODAY()-Table1[[#This Row],[last_purchase_date]]," - ")</f>
        <v>232</v>
      </c>
      <c r="J1943" s="2">
        <f ca="1">IFERROR(1/Table1[[#This Row],[Days_Since_Last_Purchase]],0)</f>
        <v>4.3103448275862068E-3</v>
      </c>
      <c r="K1943" s="3" t="str">
        <f t="shared" si="60"/>
        <v>Has Purchased</v>
      </c>
      <c r="L1943">
        <v>2</v>
      </c>
      <c r="M1943">
        <v>124.06</v>
      </c>
      <c r="N1943">
        <v>62.03</v>
      </c>
      <c r="O1943">
        <v>44.7</v>
      </c>
      <c r="P1943" t="s">
        <v>31</v>
      </c>
      <c r="Q1943" t="s">
        <v>60</v>
      </c>
      <c r="R1943" t="s">
        <v>33</v>
      </c>
      <c r="S1943">
        <v>36</v>
      </c>
      <c r="T1943" t="s">
        <v>34</v>
      </c>
      <c r="U1943" t="s">
        <v>43</v>
      </c>
      <c r="V1943" t="s">
        <v>63</v>
      </c>
      <c r="W1943" t="s">
        <v>45</v>
      </c>
      <c r="X1943">
        <v>0</v>
      </c>
      <c r="Y1943">
        <v>0</v>
      </c>
      <c r="Z1943">
        <v>0</v>
      </c>
      <c r="AA1943">
        <v>0</v>
      </c>
      <c r="AB1943">
        <v>1</v>
      </c>
      <c r="AC1943" s="3">
        <v>45771</v>
      </c>
      <c r="AD1943" s="2" t="str">
        <f t="shared" si="61"/>
        <v>Contacted</v>
      </c>
      <c r="AE1943">
        <v>0</v>
      </c>
      <c r="AF1943" t="s">
        <v>38</v>
      </c>
      <c r="AG1943" t="b">
        <v>1</v>
      </c>
      <c r="AH1943" t="b">
        <v>0</v>
      </c>
      <c r="AI1943" t="str">
        <f ca="1">IF(OR(Table1[[#This Row],[is_active]]="FALSE",Table1[[#This Row],[Days_Since_Last_Purchase]]&gt;90),"Churned","Active")</f>
        <v>Churned</v>
      </c>
    </row>
    <row r="1944" spans="1:35" x14ac:dyDescent="0.25">
      <c r="A1944" t="s">
        <v>2000</v>
      </c>
      <c r="B1944" s="1">
        <v>44870</v>
      </c>
      <c r="C1944" t="str">
        <f>TEXT(Table1[[#This Row],[signup_date]],"yyyy")</f>
        <v>2022</v>
      </c>
      <c r="D1944" t="str">
        <f>TEXT(Table1[[#This Row],[signup_date]],"mmm")</f>
        <v>Nov</v>
      </c>
      <c r="E1944" s="3" t="s">
        <v>2542</v>
      </c>
      <c r="F1944" s="3" t="s">
        <v>2542</v>
      </c>
      <c r="G1944" s="3" t="str">
        <f>TEXT(Table1[[#This Row],[last_purchase_date]],"yyyy")</f>
        <v>-</v>
      </c>
      <c r="H1944" s="2">
        <f ca="1">IFERROR(TODAY()-Table1[[#This Row],[signup_date]]," - ")</f>
        <v>1110</v>
      </c>
      <c r="I1944" s="2" t="str">
        <f ca="1">IFERROR(TODAY()-Table1[[#This Row],[last_purchase_date]]," - ")</f>
        <v xml:space="preserve"> - </v>
      </c>
      <c r="J1944" s="2">
        <f ca="1">IFERROR(1/Table1[[#This Row],[Days_Since_Last_Purchase]],0)</f>
        <v>0</v>
      </c>
      <c r="K1944" s="3" t="str">
        <f t="shared" si="60"/>
        <v>Never Purchase</v>
      </c>
      <c r="L1944">
        <v>0</v>
      </c>
      <c r="M1944">
        <v>0</v>
      </c>
      <c r="N1944">
        <v>0</v>
      </c>
      <c r="O1944">
        <v>0</v>
      </c>
      <c r="P1944" t="s">
        <v>87</v>
      </c>
      <c r="Q1944" t="s">
        <v>62</v>
      </c>
      <c r="R1944" t="s">
        <v>48</v>
      </c>
      <c r="S1944">
        <v>43</v>
      </c>
      <c r="T1944" t="s">
        <v>34</v>
      </c>
      <c r="U1944" t="s">
        <v>82</v>
      </c>
      <c r="V1944" t="s">
        <v>35</v>
      </c>
      <c r="W1944" t="s">
        <v>45</v>
      </c>
      <c r="X1944">
        <v>0</v>
      </c>
      <c r="Y1944">
        <v>0</v>
      </c>
      <c r="Z1944">
        <v>0</v>
      </c>
      <c r="AA1944">
        <v>0</v>
      </c>
      <c r="AB1944">
        <v>0</v>
      </c>
      <c r="AC1944" s="2" t="s">
        <v>2542</v>
      </c>
      <c r="AD1944" s="2" t="str">
        <f t="shared" si="61"/>
        <v>Never Contacted</v>
      </c>
      <c r="AE1944">
        <v>0</v>
      </c>
      <c r="AF1944" t="s">
        <v>52</v>
      </c>
      <c r="AG1944" t="b">
        <v>1</v>
      </c>
      <c r="AH1944" t="b">
        <v>0</v>
      </c>
      <c r="AI1944" t="str">
        <f ca="1">IF(OR(Table1[[#This Row],[is_active]]="FALSE",Table1[[#This Row],[Days_Since_Last_Purchase]]&gt;90),"Churned","Active")</f>
        <v>Churned</v>
      </c>
    </row>
    <row r="1945" spans="1:35" x14ac:dyDescent="0.25">
      <c r="A1945" t="s">
        <v>2001</v>
      </c>
      <c r="B1945" s="1">
        <v>45594</v>
      </c>
      <c r="C1945" t="str">
        <f>TEXT(Table1[[#This Row],[signup_date]],"yyyy")</f>
        <v>2024</v>
      </c>
      <c r="D1945" t="str">
        <f>TEXT(Table1[[#This Row],[signup_date]],"mmm")</f>
        <v>Oct</v>
      </c>
      <c r="E1945" s="3">
        <v>45830</v>
      </c>
      <c r="F1945" s="3">
        <v>45859</v>
      </c>
      <c r="G1945" s="3" t="str">
        <f>TEXT(Table1[[#This Row],[last_purchase_date]],"yyyy")</f>
        <v>2025</v>
      </c>
      <c r="H1945" s="2">
        <f ca="1">IFERROR(TODAY()-Table1[[#This Row],[signup_date]]," - ")</f>
        <v>386</v>
      </c>
      <c r="I1945" s="2">
        <f ca="1">IFERROR(TODAY()-Table1[[#This Row],[last_purchase_date]]," - ")</f>
        <v>121</v>
      </c>
      <c r="J1945" s="2">
        <f ca="1">IFERROR(1/Table1[[#This Row],[Days_Since_Last_Purchase]],0)</f>
        <v>8.2644628099173556E-3</v>
      </c>
      <c r="K1945" s="3" t="str">
        <f t="shared" si="60"/>
        <v>Has Purchased</v>
      </c>
      <c r="L1945">
        <v>3</v>
      </c>
      <c r="M1945">
        <v>255.76</v>
      </c>
      <c r="N1945">
        <v>85.25</v>
      </c>
      <c r="O1945">
        <v>162.58000000000001</v>
      </c>
      <c r="P1945" t="s">
        <v>65</v>
      </c>
      <c r="Q1945" t="s">
        <v>88</v>
      </c>
      <c r="R1945" t="s">
        <v>48</v>
      </c>
      <c r="S1945">
        <v>29</v>
      </c>
      <c r="T1945" t="s">
        <v>70</v>
      </c>
      <c r="U1945" t="s">
        <v>35</v>
      </c>
      <c r="V1945" t="s">
        <v>56</v>
      </c>
      <c r="W1945" t="s">
        <v>96</v>
      </c>
      <c r="X1945">
        <v>0</v>
      </c>
      <c r="Y1945">
        <v>1</v>
      </c>
      <c r="Z1945">
        <v>0</v>
      </c>
      <c r="AA1945">
        <v>0</v>
      </c>
      <c r="AB1945">
        <v>2</v>
      </c>
      <c r="AC1945" s="3">
        <v>45813</v>
      </c>
      <c r="AD1945" s="2" t="str">
        <f t="shared" si="61"/>
        <v>Contacted</v>
      </c>
      <c r="AE1945">
        <v>0</v>
      </c>
      <c r="AF1945" t="s">
        <v>73</v>
      </c>
      <c r="AG1945" t="b">
        <v>1</v>
      </c>
      <c r="AH1945" t="b">
        <v>0</v>
      </c>
      <c r="AI1945" t="str">
        <f ca="1">IF(OR(Table1[[#This Row],[is_active]]="FALSE",Table1[[#This Row],[Days_Since_Last_Purchase]]&gt;90),"Churned","Active")</f>
        <v>Churned</v>
      </c>
    </row>
    <row r="1946" spans="1:35" x14ac:dyDescent="0.25">
      <c r="A1946" t="s">
        <v>2002</v>
      </c>
      <c r="B1946" s="1">
        <v>43992</v>
      </c>
      <c r="C1946" t="str">
        <f>TEXT(Table1[[#This Row],[signup_date]],"yyyy")</f>
        <v>2020</v>
      </c>
      <c r="D1946" t="str">
        <f>TEXT(Table1[[#This Row],[signup_date]],"mmm")</f>
        <v>Jun</v>
      </c>
      <c r="E1946" s="3">
        <v>45033</v>
      </c>
      <c r="F1946" s="3">
        <v>45832</v>
      </c>
      <c r="G1946" s="3" t="str">
        <f>TEXT(Table1[[#This Row],[last_purchase_date]],"yyyy")</f>
        <v>2025</v>
      </c>
      <c r="H1946" s="2">
        <f ca="1">IFERROR(TODAY()-Table1[[#This Row],[signup_date]]," - ")</f>
        <v>1988</v>
      </c>
      <c r="I1946" s="2">
        <f ca="1">IFERROR(TODAY()-Table1[[#This Row],[last_purchase_date]]," - ")</f>
        <v>148</v>
      </c>
      <c r="J1946" s="2">
        <f ca="1">IFERROR(1/Table1[[#This Row],[Days_Since_Last_Purchase]],0)</f>
        <v>6.7567567567567571E-3</v>
      </c>
      <c r="K1946" s="3" t="str">
        <f t="shared" si="60"/>
        <v>Has Purchased</v>
      </c>
      <c r="L1946">
        <v>4</v>
      </c>
      <c r="M1946">
        <v>227.14</v>
      </c>
      <c r="N1946">
        <v>56.79</v>
      </c>
      <c r="O1946">
        <v>77.459999999999994</v>
      </c>
      <c r="P1946" t="s">
        <v>87</v>
      </c>
      <c r="Q1946" t="s">
        <v>62</v>
      </c>
      <c r="R1946" t="s">
        <v>42</v>
      </c>
      <c r="S1946">
        <v>41</v>
      </c>
      <c r="T1946" t="s">
        <v>34</v>
      </c>
      <c r="U1946" t="s">
        <v>35</v>
      </c>
      <c r="V1946" t="s">
        <v>67</v>
      </c>
      <c r="W1946" t="s">
        <v>72</v>
      </c>
      <c r="X1946">
        <v>0</v>
      </c>
      <c r="Y1946">
        <v>0</v>
      </c>
      <c r="Z1946">
        <v>0</v>
      </c>
      <c r="AA1946">
        <v>1</v>
      </c>
      <c r="AB1946">
        <v>1</v>
      </c>
      <c r="AC1946" s="3">
        <v>44779</v>
      </c>
      <c r="AD1946" s="2" t="str">
        <f t="shared" si="61"/>
        <v>Contacted</v>
      </c>
      <c r="AE1946">
        <v>0</v>
      </c>
      <c r="AF1946" t="s">
        <v>73</v>
      </c>
      <c r="AG1946" t="b">
        <v>1</v>
      </c>
      <c r="AH1946" t="b">
        <v>0</v>
      </c>
      <c r="AI1946" t="str">
        <f ca="1">IF(OR(Table1[[#This Row],[is_active]]="FALSE",Table1[[#This Row],[Days_Since_Last_Purchase]]&gt;90),"Churned","Active")</f>
        <v>Churned</v>
      </c>
    </row>
    <row r="1947" spans="1:35" x14ac:dyDescent="0.25">
      <c r="A1947" t="s">
        <v>2003</v>
      </c>
      <c r="B1947" s="1">
        <v>45111</v>
      </c>
      <c r="C1947" t="str">
        <f>TEXT(Table1[[#This Row],[signup_date]],"yyyy")</f>
        <v>2023</v>
      </c>
      <c r="D1947" t="str">
        <f>TEXT(Table1[[#This Row],[signup_date]],"mmm")</f>
        <v>Jul</v>
      </c>
      <c r="E1947" s="3">
        <v>45404</v>
      </c>
      <c r="F1947" s="3">
        <v>45811</v>
      </c>
      <c r="G1947" s="3" t="str">
        <f>TEXT(Table1[[#This Row],[last_purchase_date]],"yyyy")</f>
        <v>2025</v>
      </c>
      <c r="H1947" s="2">
        <f ca="1">IFERROR(TODAY()-Table1[[#This Row],[signup_date]]," - ")</f>
        <v>869</v>
      </c>
      <c r="I1947" s="2">
        <f ca="1">IFERROR(TODAY()-Table1[[#This Row],[last_purchase_date]]," - ")</f>
        <v>169</v>
      </c>
      <c r="J1947" s="2">
        <f ca="1">IFERROR(1/Table1[[#This Row],[Days_Since_Last_Purchase]],0)</f>
        <v>5.9171597633136093E-3</v>
      </c>
      <c r="K1947" s="3" t="str">
        <f t="shared" si="60"/>
        <v>Has Purchased</v>
      </c>
      <c r="L1947">
        <v>5</v>
      </c>
      <c r="M1947">
        <v>72.36</v>
      </c>
      <c r="N1947">
        <v>14.47</v>
      </c>
      <c r="O1947">
        <v>17.309999999999999</v>
      </c>
      <c r="P1947" t="s">
        <v>59</v>
      </c>
      <c r="Q1947" t="s">
        <v>41</v>
      </c>
      <c r="R1947" t="s">
        <v>48</v>
      </c>
      <c r="S1947">
        <v>31</v>
      </c>
      <c r="T1947" t="s">
        <v>34</v>
      </c>
      <c r="U1947" t="s">
        <v>90</v>
      </c>
      <c r="V1947" t="s">
        <v>35</v>
      </c>
      <c r="W1947" t="s">
        <v>45</v>
      </c>
      <c r="X1947">
        <v>0</v>
      </c>
      <c r="Y1947">
        <v>1</v>
      </c>
      <c r="Z1947">
        <v>0</v>
      </c>
      <c r="AA1947">
        <v>0</v>
      </c>
      <c r="AB1947">
        <v>0</v>
      </c>
      <c r="AC1947" s="2" t="s">
        <v>2542</v>
      </c>
      <c r="AD1947" s="2" t="str">
        <f t="shared" si="61"/>
        <v>Never Contacted</v>
      </c>
      <c r="AE1947">
        <v>0</v>
      </c>
      <c r="AF1947" t="s">
        <v>73</v>
      </c>
      <c r="AG1947" t="b">
        <v>1</v>
      </c>
      <c r="AH1947" t="b">
        <v>0</v>
      </c>
      <c r="AI1947" t="str">
        <f ca="1">IF(OR(Table1[[#This Row],[is_active]]="FALSE",Table1[[#This Row],[Days_Since_Last_Purchase]]&gt;90),"Churned","Active")</f>
        <v>Churned</v>
      </c>
    </row>
    <row r="1948" spans="1:35" x14ac:dyDescent="0.25">
      <c r="A1948" t="s">
        <v>716</v>
      </c>
      <c r="B1948" s="1">
        <v>44402</v>
      </c>
      <c r="C1948" t="str">
        <f>TEXT(Table1[[#This Row],[signup_date]],"yyyy")</f>
        <v>2021</v>
      </c>
      <c r="D1948" t="str">
        <f>TEXT(Table1[[#This Row],[signup_date]],"mmm")</f>
        <v>Jul</v>
      </c>
      <c r="E1948" s="3">
        <v>45059</v>
      </c>
      <c r="F1948" s="3">
        <v>45628</v>
      </c>
      <c r="G1948" s="3" t="str">
        <f>TEXT(Table1[[#This Row],[last_purchase_date]],"yyyy")</f>
        <v>2024</v>
      </c>
      <c r="H1948" s="2">
        <f ca="1">IFERROR(TODAY()-Table1[[#This Row],[signup_date]]," - ")</f>
        <v>1578</v>
      </c>
      <c r="I1948" s="2">
        <f ca="1">IFERROR(TODAY()-Table1[[#This Row],[last_purchase_date]]," - ")</f>
        <v>352</v>
      </c>
      <c r="J1948" s="2">
        <f ca="1">IFERROR(1/Table1[[#This Row],[Days_Since_Last_Purchase]],0)</f>
        <v>2.840909090909091E-3</v>
      </c>
      <c r="K1948" s="3" t="str">
        <f t="shared" si="60"/>
        <v>Has Purchased</v>
      </c>
      <c r="L1948">
        <v>5</v>
      </c>
      <c r="M1948">
        <v>8.15</v>
      </c>
      <c r="N1948">
        <v>1.63</v>
      </c>
      <c r="O1948">
        <v>1.02</v>
      </c>
      <c r="P1948" t="s">
        <v>87</v>
      </c>
      <c r="Q1948" t="s">
        <v>32</v>
      </c>
      <c r="R1948" t="s">
        <v>48</v>
      </c>
      <c r="S1948">
        <v>32</v>
      </c>
      <c r="T1948" t="s">
        <v>34</v>
      </c>
      <c r="U1948" t="s">
        <v>50</v>
      </c>
      <c r="V1948" t="s">
        <v>44</v>
      </c>
      <c r="W1948" t="s">
        <v>100</v>
      </c>
      <c r="X1948">
        <v>0</v>
      </c>
      <c r="Y1948">
        <v>0</v>
      </c>
      <c r="Z1948">
        <v>1</v>
      </c>
      <c r="AA1948">
        <v>0</v>
      </c>
      <c r="AB1948">
        <v>0</v>
      </c>
      <c r="AC1948" s="3">
        <v>44938</v>
      </c>
      <c r="AD1948" s="2" t="str">
        <f t="shared" si="61"/>
        <v>Contacted</v>
      </c>
      <c r="AE1948">
        <v>0</v>
      </c>
      <c r="AF1948" t="s">
        <v>38</v>
      </c>
      <c r="AG1948" t="b">
        <v>0</v>
      </c>
      <c r="AH1948" t="b">
        <v>0</v>
      </c>
      <c r="AI1948" t="str">
        <f ca="1">IF(OR(Table1[[#This Row],[is_active]]="FALSE",Table1[[#This Row],[Days_Since_Last_Purchase]]&gt;90),"Churned","Active")</f>
        <v>Churned</v>
      </c>
    </row>
    <row r="1949" spans="1:35" x14ac:dyDescent="0.25">
      <c r="A1949" t="s">
        <v>2004</v>
      </c>
      <c r="B1949" s="1">
        <v>44491</v>
      </c>
      <c r="C1949" t="str">
        <f>TEXT(Table1[[#This Row],[signup_date]],"yyyy")</f>
        <v>2021</v>
      </c>
      <c r="D1949" t="str">
        <f>TEXT(Table1[[#This Row],[signup_date]],"mmm")</f>
        <v>Oct</v>
      </c>
      <c r="E1949" s="3">
        <v>45906</v>
      </c>
      <c r="F1949" s="3">
        <v>45941</v>
      </c>
      <c r="G1949" s="3" t="str">
        <f>TEXT(Table1[[#This Row],[last_purchase_date]],"yyyy")</f>
        <v>2025</v>
      </c>
      <c r="H1949" s="2">
        <f ca="1">IFERROR(TODAY()-Table1[[#This Row],[signup_date]]," - ")</f>
        <v>1489</v>
      </c>
      <c r="I1949" s="2">
        <f ca="1">IFERROR(TODAY()-Table1[[#This Row],[last_purchase_date]]," - ")</f>
        <v>39</v>
      </c>
      <c r="J1949" s="2">
        <f ca="1">IFERROR(1/Table1[[#This Row],[Days_Since_Last_Purchase]],0)</f>
        <v>2.564102564102564E-2</v>
      </c>
      <c r="K1949" s="3" t="str">
        <f t="shared" si="60"/>
        <v>Has Purchased</v>
      </c>
      <c r="L1949">
        <v>5</v>
      </c>
      <c r="M1949">
        <v>131.49</v>
      </c>
      <c r="N1949">
        <v>26.3</v>
      </c>
      <c r="O1949">
        <v>22.7</v>
      </c>
      <c r="P1949" t="s">
        <v>47</v>
      </c>
      <c r="Q1949" t="s">
        <v>104</v>
      </c>
      <c r="R1949" t="s">
        <v>48</v>
      </c>
      <c r="S1949">
        <v>44</v>
      </c>
      <c r="T1949" t="s">
        <v>34</v>
      </c>
      <c r="U1949" t="s">
        <v>82</v>
      </c>
      <c r="V1949" t="s">
        <v>35</v>
      </c>
      <c r="W1949" t="s">
        <v>85</v>
      </c>
      <c r="X1949">
        <v>0</v>
      </c>
      <c r="Y1949">
        <v>0</v>
      </c>
      <c r="Z1949">
        <v>0</v>
      </c>
      <c r="AA1949">
        <v>0</v>
      </c>
      <c r="AB1949">
        <v>2</v>
      </c>
      <c r="AC1949" s="3">
        <v>45354</v>
      </c>
      <c r="AD1949" s="2" t="str">
        <f t="shared" si="61"/>
        <v>Contacted</v>
      </c>
      <c r="AE1949">
        <v>4</v>
      </c>
      <c r="AF1949" t="s">
        <v>38</v>
      </c>
      <c r="AG1949" t="b">
        <v>0</v>
      </c>
      <c r="AH1949" t="b">
        <v>0</v>
      </c>
      <c r="AI1949" t="str">
        <f ca="1">IF(OR(Table1[[#This Row],[is_active]]="FALSE",Table1[[#This Row],[Days_Since_Last_Purchase]]&gt;90),"Churned","Active")</f>
        <v>Active</v>
      </c>
    </row>
    <row r="1950" spans="1:35" x14ac:dyDescent="0.25">
      <c r="A1950" t="s">
        <v>2005</v>
      </c>
      <c r="B1950" s="1">
        <v>44290</v>
      </c>
      <c r="C1950" t="str">
        <f>TEXT(Table1[[#This Row],[signup_date]],"yyyy")</f>
        <v>2021</v>
      </c>
      <c r="D1950" t="str">
        <f>TEXT(Table1[[#This Row],[signup_date]],"mmm")</f>
        <v>Apr</v>
      </c>
      <c r="E1950" s="3">
        <v>45211</v>
      </c>
      <c r="F1950" s="3">
        <v>45425</v>
      </c>
      <c r="G1950" s="3" t="str">
        <f>TEXT(Table1[[#This Row],[last_purchase_date]],"yyyy")</f>
        <v>2024</v>
      </c>
      <c r="H1950" s="2">
        <f ca="1">IFERROR(TODAY()-Table1[[#This Row],[signup_date]]," - ")</f>
        <v>1690</v>
      </c>
      <c r="I1950" s="2">
        <f ca="1">IFERROR(TODAY()-Table1[[#This Row],[last_purchase_date]]," - ")</f>
        <v>555</v>
      </c>
      <c r="J1950" s="2">
        <f ca="1">IFERROR(1/Table1[[#This Row],[Days_Since_Last_Purchase]],0)</f>
        <v>1.8018018018018018E-3</v>
      </c>
      <c r="K1950" s="3" t="str">
        <f t="shared" si="60"/>
        <v>Has Purchased</v>
      </c>
      <c r="L1950">
        <v>2</v>
      </c>
      <c r="M1950">
        <v>226.92</v>
      </c>
      <c r="N1950">
        <v>113.46</v>
      </c>
      <c r="O1950">
        <v>82.22</v>
      </c>
      <c r="P1950" t="s">
        <v>31</v>
      </c>
      <c r="Q1950" t="s">
        <v>41</v>
      </c>
      <c r="R1950" t="s">
        <v>48</v>
      </c>
      <c r="S1950">
        <v>21</v>
      </c>
      <c r="T1950" t="s">
        <v>70</v>
      </c>
      <c r="U1950" t="s">
        <v>82</v>
      </c>
      <c r="V1950" t="s">
        <v>56</v>
      </c>
      <c r="W1950" t="s">
        <v>45</v>
      </c>
      <c r="X1950">
        <v>1</v>
      </c>
      <c r="Y1950">
        <v>0</v>
      </c>
      <c r="Z1950">
        <v>0</v>
      </c>
      <c r="AA1950">
        <v>0</v>
      </c>
      <c r="AB1950">
        <v>0</v>
      </c>
      <c r="AC1950" s="3">
        <v>45636</v>
      </c>
      <c r="AD1950" s="2" t="str">
        <f t="shared" si="61"/>
        <v>Contacted</v>
      </c>
      <c r="AE1950">
        <v>0</v>
      </c>
      <c r="AF1950" t="s">
        <v>38</v>
      </c>
      <c r="AG1950" t="b">
        <v>1</v>
      </c>
      <c r="AH1950" t="b">
        <v>0</v>
      </c>
      <c r="AI1950" t="str">
        <f ca="1">IF(OR(Table1[[#This Row],[is_active]]="FALSE",Table1[[#This Row],[Days_Since_Last_Purchase]]&gt;90),"Churned","Active")</f>
        <v>Churned</v>
      </c>
    </row>
    <row r="1951" spans="1:35" x14ac:dyDescent="0.25">
      <c r="A1951" t="s">
        <v>2006</v>
      </c>
      <c r="B1951" s="1">
        <v>45272</v>
      </c>
      <c r="C1951" t="str">
        <f>TEXT(Table1[[#This Row],[signup_date]],"yyyy")</f>
        <v>2023</v>
      </c>
      <c r="D1951" t="str">
        <f>TEXT(Table1[[#This Row],[signup_date]],"mmm")</f>
        <v>Dec</v>
      </c>
      <c r="E1951" s="3">
        <v>45393</v>
      </c>
      <c r="F1951" s="3">
        <v>45916</v>
      </c>
      <c r="G1951" s="3" t="str">
        <f>TEXT(Table1[[#This Row],[last_purchase_date]],"yyyy")</f>
        <v>2025</v>
      </c>
      <c r="H1951" s="2">
        <f ca="1">IFERROR(TODAY()-Table1[[#This Row],[signup_date]]," - ")</f>
        <v>708</v>
      </c>
      <c r="I1951" s="2">
        <f ca="1">IFERROR(TODAY()-Table1[[#This Row],[last_purchase_date]]," - ")</f>
        <v>64</v>
      </c>
      <c r="J1951" s="2">
        <f ca="1">IFERROR(1/Table1[[#This Row],[Days_Since_Last_Purchase]],0)</f>
        <v>1.5625E-2</v>
      </c>
      <c r="K1951" s="3" t="str">
        <f t="shared" si="60"/>
        <v>Has Purchased</v>
      </c>
      <c r="L1951">
        <v>2</v>
      </c>
      <c r="M1951">
        <v>133.88999999999999</v>
      </c>
      <c r="N1951">
        <v>66.95</v>
      </c>
      <c r="O1951">
        <v>34.340000000000003</v>
      </c>
      <c r="P1951" t="s">
        <v>59</v>
      </c>
      <c r="Q1951" t="s">
        <v>54</v>
      </c>
      <c r="R1951" t="s">
        <v>42</v>
      </c>
      <c r="S1951">
        <v>24</v>
      </c>
      <c r="T1951" t="s">
        <v>70</v>
      </c>
      <c r="U1951" t="s">
        <v>55</v>
      </c>
      <c r="V1951" t="s">
        <v>56</v>
      </c>
      <c r="W1951" t="s">
        <v>57</v>
      </c>
      <c r="X1951">
        <v>0</v>
      </c>
      <c r="Y1951">
        <v>0</v>
      </c>
      <c r="Z1951">
        <v>0</v>
      </c>
      <c r="AA1951">
        <v>0</v>
      </c>
      <c r="AB1951">
        <v>0</v>
      </c>
      <c r="AC1951" s="3">
        <v>45713</v>
      </c>
      <c r="AD1951" s="2" t="str">
        <f t="shared" si="61"/>
        <v>Contacted</v>
      </c>
      <c r="AE1951">
        <v>0</v>
      </c>
      <c r="AF1951" t="s">
        <v>73</v>
      </c>
      <c r="AG1951" t="b">
        <v>1</v>
      </c>
      <c r="AH1951" t="b">
        <v>1</v>
      </c>
      <c r="AI1951" t="str">
        <f ca="1">IF(OR(Table1[[#This Row],[is_active]]="FALSE",Table1[[#This Row],[Days_Since_Last_Purchase]]&gt;90),"Churned","Active")</f>
        <v>Active</v>
      </c>
    </row>
    <row r="1952" spans="1:35" x14ac:dyDescent="0.25">
      <c r="A1952" t="s">
        <v>2007</v>
      </c>
      <c r="B1952" s="1">
        <v>44147</v>
      </c>
      <c r="C1952" t="str">
        <f>TEXT(Table1[[#This Row],[signup_date]],"yyyy")</f>
        <v>2020</v>
      </c>
      <c r="D1952" t="str">
        <f>TEXT(Table1[[#This Row],[signup_date]],"mmm")</f>
        <v>Nov</v>
      </c>
      <c r="E1952" s="3" t="s">
        <v>2542</v>
      </c>
      <c r="F1952" s="3" t="s">
        <v>2542</v>
      </c>
      <c r="G1952" s="3" t="str">
        <f>TEXT(Table1[[#This Row],[last_purchase_date]],"yyyy")</f>
        <v>-</v>
      </c>
      <c r="H1952" s="2">
        <f ca="1">IFERROR(TODAY()-Table1[[#This Row],[signup_date]]," - ")</f>
        <v>1833</v>
      </c>
      <c r="I1952" s="2" t="str">
        <f ca="1">IFERROR(TODAY()-Table1[[#This Row],[last_purchase_date]]," - ")</f>
        <v xml:space="preserve"> - </v>
      </c>
      <c r="J1952" s="2">
        <f ca="1">IFERROR(1/Table1[[#This Row],[Days_Since_Last_Purchase]],0)</f>
        <v>0</v>
      </c>
      <c r="K1952" s="3" t="str">
        <f t="shared" si="60"/>
        <v>Never Purchase</v>
      </c>
      <c r="L1952">
        <v>0</v>
      </c>
      <c r="M1952">
        <v>0</v>
      </c>
      <c r="N1952">
        <v>0</v>
      </c>
      <c r="O1952">
        <v>0</v>
      </c>
      <c r="P1952" t="s">
        <v>40</v>
      </c>
      <c r="Q1952" t="s">
        <v>60</v>
      </c>
      <c r="R1952" t="s">
        <v>48</v>
      </c>
      <c r="S1952">
        <v>16</v>
      </c>
      <c r="T1952" t="s">
        <v>49</v>
      </c>
      <c r="U1952" t="s">
        <v>90</v>
      </c>
      <c r="V1952" t="s">
        <v>35</v>
      </c>
      <c r="W1952" t="s">
        <v>85</v>
      </c>
      <c r="X1952">
        <v>0</v>
      </c>
      <c r="Y1952">
        <v>0</v>
      </c>
      <c r="Z1952">
        <v>0</v>
      </c>
      <c r="AA1952">
        <v>0</v>
      </c>
      <c r="AB1952">
        <v>0</v>
      </c>
      <c r="AC1952" s="3">
        <v>45808</v>
      </c>
      <c r="AD1952" s="2" t="str">
        <f t="shared" si="61"/>
        <v>Contacted</v>
      </c>
      <c r="AE1952">
        <v>4</v>
      </c>
      <c r="AF1952" t="s">
        <v>52</v>
      </c>
      <c r="AG1952" t="b">
        <v>1</v>
      </c>
      <c r="AH1952" t="b">
        <v>0</v>
      </c>
      <c r="AI1952" t="str">
        <f ca="1">IF(OR(Table1[[#This Row],[is_active]]="FALSE",Table1[[#This Row],[Days_Since_Last_Purchase]]&gt;90),"Churned","Active")</f>
        <v>Churned</v>
      </c>
    </row>
    <row r="1953" spans="1:35" x14ac:dyDescent="0.25">
      <c r="A1953" t="s">
        <v>2008</v>
      </c>
      <c r="B1953" s="1">
        <v>45134</v>
      </c>
      <c r="C1953" t="str">
        <f>TEXT(Table1[[#This Row],[signup_date]],"yyyy")</f>
        <v>2023</v>
      </c>
      <c r="D1953" t="str">
        <f>TEXT(Table1[[#This Row],[signup_date]],"mmm")</f>
        <v>Jul</v>
      </c>
      <c r="E1953" s="3">
        <v>45711</v>
      </c>
      <c r="F1953" s="3">
        <v>45755</v>
      </c>
      <c r="G1953" s="3" t="str">
        <f>TEXT(Table1[[#This Row],[last_purchase_date]],"yyyy")</f>
        <v>2025</v>
      </c>
      <c r="H1953" s="2">
        <f ca="1">IFERROR(TODAY()-Table1[[#This Row],[signup_date]]," - ")</f>
        <v>846</v>
      </c>
      <c r="I1953" s="2">
        <f ca="1">IFERROR(TODAY()-Table1[[#This Row],[last_purchase_date]]," - ")</f>
        <v>225</v>
      </c>
      <c r="J1953" s="2">
        <f ca="1">IFERROR(1/Table1[[#This Row],[Days_Since_Last_Purchase]],0)</f>
        <v>4.4444444444444444E-3</v>
      </c>
      <c r="K1953" s="3" t="str">
        <f t="shared" si="60"/>
        <v>Has Purchased</v>
      </c>
      <c r="L1953">
        <v>5</v>
      </c>
      <c r="M1953">
        <v>438.44</v>
      </c>
      <c r="N1953">
        <v>87.69</v>
      </c>
      <c r="O1953">
        <v>75.319999999999993</v>
      </c>
      <c r="P1953" t="s">
        <v>87</v>
      </c>
      <c r="Q1953" t="s">
        <v>32</v>
      </c>
      <c r="R1953" t="s">
        <v>33</v>
      </c>
      <c r="S1953">
        <v>40</v>
      </c>
      <c r="T1953" t="s">
        <v>34</v>
      </c>
      <c r="U1953" t="s">
        <v>43</v>
      </c>
      <c r="V1953" t="s">
        <v>44</v>
      </c>
      <c r="W1953" t="s">
        <v>100</v>
      </c>
      <c r="X1953">
        <v>0</v>
      </c>
      <c r="Y1953">
        <v>0</v>
      </c>
      <c r="Z1953">
        <v>0</v>
      </c>
      <c r="AA1953">
        <v>1</v>
      </c>
      <c r="AB1953">
        <v>2</v>
      </c>
      <c r="AC1953" s="3">
        <v>45488</v>
      </c>
      <c r="AD1953" s="2" t="str">
        <f t="shared" si="61"/>
        <v>Contacted</v>
      </c>
      <c r="AE1953">
        <v>0</v>
      </c>
      <c r="AF1953" t="s">
        <v>38</v>
      </c>
      <c r="AG1953" t="b">
        <v>0</v>
      </c>
      <c r="AH1953" t="b">
        <v>1</v>
      </c>
      <c r="AI1953" t="str">
        <f ca="1">IF(OR(Table1[[#This Row],[is_active]]="FALSE",Table1[[#This Row],[Days_Since_Last_Purchase]]&gt;90),"Churned","Active")</f>
        <v>Churned</v>
      </c>
    </row>
    <row r="1954" spans="1:35" x14ac:dyDescent="0.25">
      <c r="A1954" t="s">
        <v>2009</v>
      </c>
      <c r="B1954" s="1">
        <v>44017</v>
      </c>
      <c r="C1954" t="str">
        <f>TEXT(Table1[[#This Row],[signup_date]],"yyyy")</f>
        <v>2020</v>
      </c>
      <c r="D1954" t="str">
        <f>TEXT(Table1[[#This Row],[signup_date]],"mmm")</f>
        <v>Jul</v>
      </c>
      <c r="E1954" s="3">
        <v>44554</v>
      </c>
      <c r="F1954" s="3">
        <v>45880</v>
      </c>
      <c r="G1954" s="3" t="str">
        <f>TEXT(Table1[[#This Row],[last_purchase_date]],"yyyy")</f>
        <v>2025</v>
      </c>
      <c r="H1954" s="2">
        <f ca="1">IFERROR(TODAY()-Table1[[#This Row],[signup_date]]," - ")</f>
        <v>1963</v>
      </c>
      <c r="I1954" s="2">
        <f ca="1">IFERROR(TODAY()-Table1[[#This Row],[last_purchase_date]]," - ")</f>
        <v>100</v>
      </c>
      <c r="J1954" s="2">
        <f ca="1">IFERROR(1/Table1[[#This Row],[Days_Since_Last_Purchase]],0)</f>
        <v>0.01</v>
      </c>
      <c r="K1954" s="3" t="str">
        <f t="shared" si="60"/>
        <v>Has Purchased</v>
      </c>
      <c r="L1954">
        <v>4</v>
      </c>
      <c r="M1954">
        <v>63.89</v>
      </c>
      <c r="N1954">
        <v>15.97</v>
      </c>
      <c r="O1954">
        <v>19.3</v>
      </c>
      <c r="P1954" t="s">
        <v>87</v>
      </c>
      <c r="Q1954" t="s">
        <v>69</v>
      </c>
      <c r="R1954" t="s">
        <v>48</v>
      </c>
      <c r="S1954">
        <v>28</v>
      </c>
      <c r="T1954" t="s">
        <v>70</v>
      </c>
      <c r="U1954" t="s">
        <v>82</v>
      </c>
      <c r="V1954" t="s">
        <v>44</v>
      </c>
      <c r="W1954" t="s">
        <v>85</v>
      </c>
      <c r="X1954">
        <v>0</v>
      </c>
      <c r="Y1954">
        <v>0</v>
      </c>
      <c r="Z1954">
        <v>0</v>
      </c>
      <c r="AA1954">
        <v>1</v>
      </c>
      <c r="AB1954">
        <v>0</v>
      </c>
      <c r="AC1954" s="2" t="s">
        <v>2542</v>
      </c>
      <c r="AD1954" s="2" t="str">
        <f t="shared" si="61"/>
        <v>Never Contacted</v>
      </c>
      <c r="AE1954">
        <v>1</v>
      </c>
      <c r="AF1954" t="s">
        <v>38</v>
      </c>
      <c r="AG1954" t="b">
        <v>1</v>
      </c>
      <c r="AH1954" t="b">
        <v>0</v>
      </c>
      <c r="AI1954" t="str">
        <f ca="1">IF(OR(Table1[[#This Row],[is_active]]="FALSE",Table1[[#This Row],[Days_Since_Last_Purchase]]&gt;90),"Churned","Active")</f>
        <v>Churned</v>
      </c>
    </row>
    <row r="1955" spans="1:35" x14ac:dyDescent="0.25">
      <c r="A1955" t="s">
        <v>2010</v>
      </c>
      <c r="B1955" s="1">
        <v>44226</v>
      </c>
      <c r="C1955" t="str">
        <f>TEXT(Table1[[#This Row],[signup_date]],"yyyy")</f>
        <v>2021</v>
      </c>
      <c r="D1955" t="str">
        <f>TEXT(Table1[[#This Row],[signup_date]],"mmm")</f>
        <v>Jan</v>
      </c>
      <c r="E1955" s="3">
        <v>44806</v>
      </c>
      <c r="F1955" s="3">
        <v>45240</v>
      </c>
      <c r="G1955" s="3" t="str">
        <f>TEXT(Table1[[#This Row],[last_purchase_date]],"yyyy")</f>
        <v>2023</v>
      </c>
      <c r="H1955" s="2">
        <f ca="1">IFERROR(TODAY()-Table1[[#This Row],[signup_date]]," - ")</f>
        <v>1754</v>
      </c>
      <c r="I1955" s="2">
        <f ca="1">IFERROR(TODAY()-Table1[[#This Row],[last_purchase_date]]," - ")</f>
        <v>740</v>
      </c>
      <c r="J1955" s="2">
        <f ca="1">IFERROR(1/Table1[[#This Row],[Days_Since_Last_Purchase]],0)</f>
        <v>1.3513513513513514E-3</v>
      </c>
      <c r="K1955" s="3" t="str">
        <f t="shared" si="60"/>
        <v>Has Purchased</v>
      </c>
      <c r="L1955">
        <v>4</v>
      </c>
      <c r="M1955">
        <v>118.85</v>
      </c>
      <c r="N1955">
        <v>29.71</v>
      </c>
      <c r="O1955">
        <v>35.369999999999997</v>
      </c>
      <c r="P1955" t="s">
        <v>65</v>
      </c>
      <c r="Q1955" t="s">
        <v>32</v>
      </c>
      <c r="R1955" t="s">
        <v>48</v>
      </c>
      <c r="S1955">
        <v>38</v>
      </c>
      <c r="T1955" t="s">
        <v>34</v>
      </c>
      <c r="U1955" t="s">
        <v>43</v>
      </c>
      <c r="V1955" t="s">
        <v>56</v>
      </c>
      <c r="W1955" t="s">
        <v>72</v>
      </c>
      <c r="X1955">
        <v>0</v>
      </c>
      <c r="Y1955">
        <v>0</v>
      </c>
      <c r="Z1955">
        <v>0</v>
      </c>
      <c r="AA1955">
        <v>0</v>
      </c>
      <c r="AB1955">
        <v>3</v>
      </c>
      <c r="AC1955" s="3">
        <v>44631</v>
      </c>
      <c r="AD1955" s="2" t="str">
        <f t="shared" si="61"/>
        <v>Contacted</v>
      </c>
      <c r="AE1955">
        <v>0</v>
      </c>
      <c r="AF1955" t="s">
        <v>38</v>
      </c>
      <c r="AG1955" t="b">
        <v>0</v>
      </c>
      <c r="AH1955" t="b">
        <v>1</v>
      </c>
      <c r="AI1955" t="str">
        <f ca="1">IF(OR(Table1[[#This Row],[is_active]]="FALSE",Table1[[#This Row],[Days_Since_Last_Purchase]]&gt;90),"Churned","Active")</f>
        <v>Churned</v>
      </c>
    </row>
    <row r="1956" spans="1:35" x14ac:dyDescent="0.25">
      <c r="A1956" t="s">
        <v>2011</v>
      </c>
      <c r="B1956" s="1">
        <v>43921</v>
      </c>
      <c r="C1956" t="str">
        <f>TEXT(Table1[[#This Row],[signup_date]],"yyyy")</f>
        <v>2020</v>
      </c>
      <c r="D1956" t="str">
        <f>TEXT(Table1[[#This Row],[signup_date]],"mmm")</f>
        <v>Mar</v>
      </c>
      <c r="E1956" s="3">
        <v>45583</v>
      </c>
      <c r="F1956" s="3">
        <v>45668</v>
      </c>
      <c r="G1956" s="3" t="str">
        <f>TEXT(Table1[[#This Row],[last_purchase_date]],"yyyy")</f>
        <v>2025</v>
      </c>
      <c r="H1956" s="2">
        <f ca="1">IFERROR(TODAY()-Table1[[#This Row],[signup_date]]," - ")</f>
        <v>2059</v>
      </c>
      <c r="I1956" s="2">
        <f ca="1">IFERROR(TODAY()-Table1[[#This Row],[last_purchase_date]]," - ")</f>
        <v>312</v>
      </c>
      <c r="J1956" s="2">
        <f ca="1">IFERROR(1/Table1[[#This Row],[Days_Since_Last_Purchase]],0)</f>
        <v>3.205128205128205E-3</v>
      </c>
      <c r="K1956" s="3" t="str">
        <f t="shared" si="60"/>
        <v>Has Purchased</v>
      </c>
      <c r="L1956">
        <v>2</v>
      </c>
      <c r="M1956">
        <v>2.2000000000000002</v>
      </c>
      <c r="N1956">
        <v>1.1000000000000001</v>
      </c>
      <c r="O1956">
        <v>0.5</v>
      </c>
      <c r="P1956" t="s">
        <v>59</v>
      </c>
      <c r="Q1956" t="s">
        <v>32</v>
      </c>
      <c r="R1956" t="s">
        <v>33</v>
      </c>
      <c r="S1956">
        <v>33</v>
      </c>
      <c r="T1956" t="s">
        <v>34</v>
      </c>
      <c r="U1956" t="s">
        <v>35</v>
      </c>
      <c r="V1956" t="s">
        <v>44</v>
      </c>
      <c r="W1956" t="s">
        <v>51</v>
      </c>
      <c r="X1956">
        <v>2</v>
      </c>
      <c r="Y1956">
        <v>0</v>
      </c>
      <c r="Z1956">
        <v>0</v>
      </c>
      <c r="AA1956">
        <v>2</v>
      </c>
      <c r="AB1956">
        <v>0</v>
      </c>
      <c r="AC1956" s="3">
        <v>44104</v>
      </c>
      <c r="AD1956" s="2" t="str">
        <f t="shared" si="61"/>
        <v>Contacted</v>
      </c>
      <c r="AE1956">
        <v>0</v>
      </c>
      <c r="AF1956" t="s">
        <v>38</v>
      </c>
      <c r="AG1956" t="b">
        <v>1</v>
      </c>
      <c r="AH1956" t="b">
        <v>0</v>
      </c>
      <c r="AI1956" t="str">
        <f ca="1">IF(OR(Table1[[#This Row],[is_active]]="FALSE",Table1[[#This Row],[Days_Since_Last_Purchase]]&gt;90),"Churned","Active")</f>
        <v>Churned</v>
      </c>
    </row>
    <row r="1957" spans="1:35" x14ac:dyDescent="0.25">
      <c r="A1957" t="s">
        <v>2012</v>
      </c>
      <c r="B1957" s="1">
        <v>44769</v>
      </c>
      <c r="C1957" t="str">
        <f>TEXT(Table1[[#This Row],[signup_date]],"yyyy")</f>
        <v>2022</v>
      </c>
      <c r="D1957" t="str">
        <f>TEXT(Table1[[#This Row],[signup_date]],"mmm")</f>
        <v>Jul</v>
      </c>
      <c r="E1957" s="3">
        <v>45069</v>
      </c>
      <c r="F1957" s="3">
        <v>45786</v>
      </c>
      <c r="G1957" s="3" t="str">
        <f>TEXT(Table1[[#This Row],[last_purchase_date]],"yyyy")</f>
        <v>2025</v>
      </c>
      <c r="H1957" s="2">
        <f ca="1">IFERROR(TODAY()-Table1[[#This Row],[signup_date]]," - ")</f>
        <v>1211</v>
      </c>
      <c r="I1957" s="2">
        <f ca="1">IFERROR(TODAY()-Table1[[#This Row],[last_purchase_date]]," - ")</f>
        <v>194</v>
      </c>
      <c r="J1957" s="2">
        <f ca="1">IFERROR(1/Table1[[#This Row],[Days_Since_Last_Purchase]],0)</f>
        <v>5.1546391752577319E-3</v>
      </c>
      <c r="K1957" s="3" t="str">
        <f t="shared" si="60"/>
        <v>Has Purchased</v>
      </c>
      <c r="L1957">
        <v>4</v>
      </c>
      <c r="M1957">
        <v>162.13999999999999</v>
      </c>
      <c r="N1957">
        <v>40.54</v>
      </c>
      <c r="O1957">
        <v>23.68</v>
      </c>
      <c r="P1957" t="s">
        <v>31</v>
      </c>
      <c r="Q1957" t="s">
        <v>54</v>
      </c>
      <c r="R1957" t="s">
        <v>42</v>
      </c>
      <c r="S1957">
        <v>35</v>
      </c>
      <c r="T1957" t="s">
        <v>34</v>
      </c>
      <c r="U1957" t="s">
        <v>50</v>
      </c>
      <c r="V1957" t="s">
        <v>35</v>
      </c>
      <c r="W1957" t="s">
        <v>35</v>
      </c>
      <c r="X1957">
        <v>1</v>
      </c>
      <c r="Y1957">
        <v>0</v>
      </c>
      <c r="Z1957">
        <v>1</v>
      </c>
      <c r="AA1957">
        <v>0</v>
      </c>
      <c r="AB1957">
        <v>1</v>
      </c>
      <c r="AC1957" s="3">
        <v>44941</v>
      </c>
      <c r="AD1957" s="2" t="str">
        <f t="shared" si="61"/>
        <v>Contacted</v>
      </c>
      <c r="AE1957">
        <v>0</v>
      </c>
      <c r="AF1957" t="s">
        <v>52</v>
      </c>
      <c r="AG1957" t="b">
        <v>0</v>
      </c>
      <c r="AH1957" t="b">
        <v>0</v>
      </c>
      <c r="AI1957" t="str">
        <f ca="1">IF(OR(Table1[[#This Row],[is_active]]="FALSE",Table1[[#This Row],[Days_Since_Last_Purchase]]&gt;90),"Churned","Active")</f>
        <v>Churned</v>
      </c>
    </row>
    <row r="1958" spans="1:35" x14ac:dyDescent="0.25">
      <c r="A1958" t="s">
        <v>2013</v>
      </c>
      <c r="B1958" s="1">
        <v>44050</v>
      </c>
      <c r="C1958" t="str">
        <f>TEXT(Table1[[#This Row],[signup_date]],"yyyy")</f>
        <v>2020</v>
      </c>
      <c r="D1958" t="str">
        <f>TEXT(Table1[[#This Row],[signup_date]],"mmm")</f>
        <v>Aug</v>
      </c>
      <c r="E1958" s="3">
        <v>44724</v>
      </c>
      <c r="F1958" s="3">
        <v>45236</v>
      </c>
      <c r="G1958" s="3" t="str">
        <f>TEXT(Table1[[#This Row],[last_purchase_date]],"yyyy")</f>
        <v>2023</v>
      </c>
      <c r="H1958" s="2">
        <f ca="1">IFERROR(TODAY()-Table1[[#This Row],[signup_date]]," - ")</f>
        <v>1930</v>
      </c>
      <c r="I1958" s="2">
        <f ca="1">IFERROR(TODAY()-Table1[[#This Row],[last_purchase_date]]," - ")</f>
        <v>744</v>
      </c>
      <c r="J1958" s="2">
        <f ca="1">IFERROR(1/Table1[[#This Row],[Days_Since_Last_Purchase]],0)</f>
        <v>1.3440860215053765E-3</v>
      </c>
      <c r="K1958" s="3" t="str">
        <f t="shared" si="60"/>
        <v>Has Purchased</v>
      </c>
      <c r="L1958">
        <v>5</v>
      </c>
      <c r="M1958">
        <v>181.52</v>
      </c>
      <c r="N1958">
        <v>36.299999999999997</v>
      </c>
      <c r="O1958">
        <v>4.5999999999999996</v>
      </c>
      <c r="P1958" t="s">
        <v>87</v>
      </c>
      <c r="Q1958" t="s">
        <v>69</v>
      </c>
      <c r="R1958" t="s">
        <v>42</v>
      </c>
      <c r="S1958">
        <v>36</v>
      </c>
      <c r="T1958" t="s">
        <v>34</v>
      </c>
      <c r="U1958" t="s">
        <v>35</v>
      </c>
      <c r="V1958" t="s">
        <v>44</v>
      </c>
      <c r="W1958" t="s">
        <v>57</v>
      </c>
      <c r="X1958">
        <v>0</v>
      </c>
      <c r="Y1958">
        <v>0</v>
      </c>
      <c r="Z1958">
        <v>0</v>
      </c>
      <c r="AA1958">
        <v>0</v>
      </c>
      <c r="AB1958">
        <v>0</v>
      </c>
      <c r="AC1958" s="2" t="s">
        <v>2542</v>
      </c>
      <c r="AD1958" s="2" t="str">
        <f t="shared" si="61"/>
        <v>Never Contacted</v>
      </c>
      <c r="AE1958">
        <v>0</v>
      </c>
      <c r="AF1958" t="s">
        <v>52</v>
      </c>
      <c r="AG1958" t="b">
        <v>0</v>
      </c>
      <c r="AH1958" t="b">
        <v>0</v>
      </c>
      <c r="AI1958" t="str">
        <f ca="1">IF(OR(Table1[[#This Row],[is_active]]="FALSE",Table1[[#This Row],[Days_Since_Last_Purchase]]&gt;90),"Churned","Active")</f>
        <v>Churned</v>
      </c>
    </row>
    <row r="1959" spans="1:35" x14ac:dyDescent="0.25">
      <c r="A1959" t="s">
        <v>2014</v>
      </c>
      <c r="B1959" s="1">
        <v>44905</v>
      </c>
      <c r="C1959" t="str">
        <f>TEXT(Table1[[#This Row],[signup_date]],"yyyy")</f>
        <v>2022</v>
      </c>
      <c r="D1959" t="str">
        <f>TEXT(Table1[[#This Row],[signup_date]],"mmm")</f>
        <v>Dec</v>
      </c>
      <c r="E1959" s="3">
        <v>45018</v>
      </c>
      <c r="F1959" s="3">
        <v>45296</v>
      </c>
      <c r="G1959" s="3" t="str">
        <f>TEXT(Table1[[#This Row],[last_purchase_date]],"yyyy")</f>
        <v>2024</v>
      </c>
      <c r="H1959" s="2">
        <f ca="1">IFERROR(TODAY()-Table1[[#This Row],[signup_date]]," - ")</f>
        <v>1075</v>
      </c>
      <c r="I1959" s="2">
        <f ca="1">IFERROR(TODAY()-Table1[[#This Row],[last_purchase_date]]," - ")</f>
        <v>684</v>
      </c>
      <c r="J1959" s="2">
        <f ca="1">IFERROR(1/Table1[[#This Row],[Days_Since_Last_Purchase]],0)</f>
        <v>1.4619883040935672E-3</v>
      </c>
      <c r="K1959" s="3" t="str">
        <f t="shared" si="60"/>
        <v>Has Purchased</v>
      </c>
      <c r="L1959">
        <v>2</v>
      </c>
      <c r="M1959">
        <v>179.19</v>
      </c>
      <c r="N1959">
        <v>89.6</v>
      </c>
      <c r="O1959">
        <v>124.82</v>
      </c>
      <c r="P1959" t="s">
        <v>59</v>
      </c>
      <c r="Q1959" t="s">
        <v>62</v>
      </c>
      <c r="R1959" t="s">
        <v>48</v>
      </c>
      <c r="S1959">
        <v>37</v>
      </c>
      <c r="T1959" t="s">
        <v>34</v>
      </c>
      <c r="U1959" t="s">
        <v>66</v>
      </c>
      <c r="V1959" t="s">
        <v>63</v>
      </c>
      <c r="W1959" t="s">
        <v>45</v>
      </c>
      <c r="X1959">
        <v>0</v>
      </c>
      <c r="Y1959">
        <v>0</v>
      </c>
      <c r="Z1959">
        <v>1</v>
      </c>
      <c r="AA1959">
        <v>0</v>
      </c>
      <c r="AB1959">
        <v>1</v>
      </c>
      <c r="AC1959" s="3">
        <v>45529</v>
      </c>
      <c r="AD1959" s="2" t="str">
        <f t="shared" si="61"/>
        <v>Contacted</v>
      </c>
      <c r="AE1959">
        <v>10</v>
      </c>
      <c r="AF1959" t="s">
        <v>52</v>
      </c>
      <c r="AG1959" t="b">
        <v>1</v>
      </c>
      <c r="AH1959" t="b">
        <v>1</v>
      </c>
      <c r="AI1959" t="str">
        <f ca="1">IF(OR(Table1[[#This Row],[is_active]]="FALSE",Table1[[#This Row],[Days_Since_Last_Purchase]]&gt;90),"Churned","Active")</f>
        <v>Churned</v>
      </c>
    </row>
    <row r="1960" spans="1:35" x14ac:dyDescent="0.25">
      <c r="A1960" t="s">
        <v>2015</v>
      </c>
      <c r="B1960" s="1">
        <v>44699</v>
      </c>
      <c r="C1960" t="str">
        <f>TEXT(Table1[[#This Row],[signup_date]],"yyyy")</f>
        <v>2022</v>
      </c>
      <c r="D1960" t="str">
        <f>TEXT(Table1[[#This Row],[signup_date]],"mmm")</f>
        <v>May</v>
      </c>
      <c r="E1960" s="3">
        <v>45289</v>
      </c>
      <c r="F1960" s="3">
        <v>45539</v>
      </c>
      <c r="G1960" s="3" t="str">
        <f>TEXT(Table1[[#This Row],[last_purchase_date]],"yyyy")</f>
        <v>2024</v>
      </c>
      <c r="H1960" s="2">
        <f ca="1">IFERROR(TODAY()-Table1[[#This Row],[signup_date]]," - ")</f>
        <v>1281</v>
      </c>
      <c r="I1960" s="2">
        <f ca="1">IFERROR(TODAY()-Table1[[#This Row],[last_purchase_date]]," - ")</f>
        <v>441</v>
      </c>
      <c r="J1960" s="2">
        <f ca="1">IFERROR(1/Table1[[#This Row],[Days_Since_Last_Purchase]],0)</f>
        <v>2.2675736961451248E-3</v>
      </c>
      <c r="K1960" s="3" t="str">
        <f t="shared" si="60"/>
        <v>Has Purchased</v>
      </c>
      <c r="L1960">
        <v>4</v>
      </c>
      <c r="M1960">
        <v>384.36</v>
      </c>
      <c r="N1960">
        <v>96.09</v>
      </c>
      <c r="O1960">
        <v>133.72</v>
      </c>
      <c r="P1960" t="s">
        <v>31</v>
      </c>
      <c r="Q1960" t="s">
        <v>41</v>
      </c>
      <c r="R1960" t="s">
        <v>42</v>
      </c>
      <c r="S1960">
        <v>29</v>
      </c>
      <c r="T1960" t="s">
        <v>70</v>
      </c>
      <c r="U1960" t="s">
        <v>66</v>
      </c>
      <c r="V1960" t="s">
        <v>44</v>
      </c>
      <c r="W1960" t="s">
        <v>57</v>
      </c>
      <c r="X1960">
        <v>0</v>
      </c>
      <c r="Y1960">
        <v>0</v>
      </c>
      <c r="Z1960">
        <v>1</v>
      </c>
      <c r="AA1960">
        <v>0</v>
      </c>
      <c r="AB1960">
        <v>0</v>
      </c>
      <c r="AC1960" s="2" t="s">
        <v>2542</v>
      </c>
      <c r="AD1960" s="2" t="str">
        <f t="shared" si="61"/>
        <v>Never Contacted</v>
      </c>
      <c r="AE1960">
        <v>0</v>
      </c>
      <c r="AF1960" t="s">
        <v>38</v>
      </c>
      <c r="AG1960" t="b">
        <v>0</v>
      </c>
      <c r="AH1960" t="b">
        <v>1</v>
      </c>
      <c r="AI1960" t="str">
        <f ca="1">IF(OR(Table1[[#This Row],[is_active]]="FALSE",Table1[[#This Row],[Days_Since_Last_Purchase]]&gt;90),"Churned","Active")</f>
        <v>Churned</v>
      </c>
    </row>
    <row r="1961" spans="1:35" x14ac:dyDescent="0.25">
      <c r="A1961" t="s">
        <v>2016</v>
      </c>
      <c r="B1961" s="1">
        <v>44908</v>
      </c>
      <c r="C1961" t="str">
        <f>TEXT(Table1[[#This Row],[signup_date]],"yyyy")</f>
        <v>2022</v>
      </c>
      <c r="D1961" t="str">
        <f>TEXT(Table1[[#This Row],[signup_date]],"mmm")</f>
        <v>Dec</v>
      </c>
      <c r="E1961" s="3">
        <v>45206</v>
      </c>
      <c r="F1961" s="3">
        <v>45473</v>
      </c>
      <c r="G1961" s="3" t="str">
        <f>TEXT(Table1[[#This Row],[last_purchase_date]],"yyyy")</f>
        <v>2024</v>
      </c>
      <c r="H1961" s="2">
        <f ca="1">IFERROR(TODAY()-Table1[[#This Row],[signup_date]]," - ")</f>
        <v>1072</v>
      </c>
      <c r="I1961" s="2">
        <f ca="1">IFERROR(TODAY()-Table1[[#This Row],[last_purchase_date]]," - ")</f>
        <v>507</v>
      </c>
      <c r="J1961" s="2">
        <f ca="1">IFERROR(1/Table1[[#This Row],[Days_Since_Last_Purchase]],0)</f>
        <v>1.9723865877712033E-3</v>
      </c>
      <c r="K1961" s="3" t="str">
        <f t="shared" si="60"/>
        <v>Has Purchased</v>
      </c>
      <c r="L1961">
        <v>2</v>
      </c>
      <c r="M1961">
        <v>43.7</v>
      </c>
      <c r="N1961">
        <v>21.85</v>
      </c>
      <c r="O1961">
        <v>20.09</v>
      </c>
      <c r="P1961" t="s">
        <v>40</v>
      </c>
      <c r="Q1961" t="s">
        <v>41</v>
      </c>
      <c r="R1961" t="s">
        <v>48</v>
      </c>
      <c r="S1961">
        <v>18</v>
      </c>
      <c r="T1961" t="s">
        <v>49</v>
      </c>
      <c r="U1961" t="s">
        <v>90</v>
      </c>
      <c r="V1961" t="s">
        <v>56</v>
      </c>
      <c r="W1961" t="s">
        <v>36</v>
      </c>
      <c r="X1961">
        <v>0</v>
      </c>
      <c r="Y1961">
        <v>0</v>
      </c>
      <c r="Z1961">
        <v>1</v>
      </c>
      <c r="AA1961">
        <v>0</v>
      </c>
      <c r="AB1961">
        <v>1</v>
      </c>
      <c r="AC1961" s="2" t="s">
        <v>2542</v>
      </c>
      <c r="AD1961" s="2" t="str">
        <f t="shared" si="61"/>
        <v>Never Contacted</v>
      </c>
      <c r="AE1961">
        <v>0</v>
      </c>
      <c r="AF1961" t="s">
        <v>38</v>
      </c>
      <c r="AG1961" t="b">
        <v>1</v>
      </c>
      <c r="AH1961" t="b">
        <v>0</v>
      </c>
      <c r="AI1961" t="str">
        <f ca="1">IF(OR(Table1[[#This Row],[is_active]]="FALSE",Table1[[#This Row],[Days_Since_Last_Purchase]]&gt;90),"Churned","Active")</f>
        <v>Churned</v>
      </c>
    </row>
    <row r="1962" spans="1:35" x14ac:dyDescent="0.25">
      <c r="A1962" t="s">
        <v>2017</v>
      </c>
      <c r="B1962" s="1">
        <v>44867</v>
      </c>
      <c r="C1962" t="str">
        <f>TEXT(Table1[[#This Row],[signup_date]],"yyyy")</f>
        <v>2022</v>
      </c>
      <c r="D1962" t="str">
        <f>TEXT(Table1[[#This Row],[signup_date]],"mmm")</f>
        <v>Nov</v>
      </c>
      <c r="E1962" s="3">
        <v>45183</v>
      </c>
      <c r="F1962" s="3">
        <v>45767</v>
      </c>
      <c r="G1962" s="3" t="str">
        <f>TEXT(Table1[[#This Row],[last_purchase_date]],"yyyy")</f>
        <v>2025</v>
      </c>
      <c r="H1962" s="2">
        <f ca="1">IFERROR(TODAY()-Table1[[#This Row],[signup_date]]," - ")</f>
        <v>1113</v>
      </c>
      <c r="I1962" s="2">
        <f ca="1">IFERROR(TODAY()-Table1[[#This Row],[last_purchase_date]]," - ")</f>
        <v>213</v>
      </c>
      <c r="J1962" s="2">
        <f ca="1">IFERROR(1/Table1[[#This Row],[Days_Since_Last_Purchase]],0)</f>
        <v>4.6948356807511738E-3</v>
      </c>
      <c r="K1962" s="3" t="str">
        <f t="shared" si="60"/>
        <v>Has Purchased</v>
      </c>
      <c r="L1962">
        <v>6</v>
      </c>
      <c r="M1962">
        <v>180.98</v>
      </c>
      <c r="N1962">
        <v>30.16</v>
      </c>
      <c r="O1962">
        <v>24.95</v>
      </c>
      <c r="P1962" t="s">
        <v>59</v>
      </c>
      <c r="Q1962" t="s">
        <v>95</v>
      </c>
      <c r="R1962" t="s">
        <v>48</v>
      </c>
      <c r="S1962">
        <v>55</v>
      </c>
      <c r="T1962" t="s">
        <v>34</v>
      </c>
      <c r="U1962" t="s">
        <v>55</v>
      </c>
      <c r="V1962" t="s">
        <v>44</v>
      </c>
      <c r="W1962" t="s">
        <v>72</v>
      </c>
      <c r="X1962">
        <v>0</v>
      </c>
      <c r="Y1962">
        <v>0</v>
      </c>
      <c r="Z1962">
        <v>0</v>
      </c>
      <c r="AA1962">
        <v>0</v>
      </c>
      <c r="AB1962">
        <v>4</v>
      </c>
      <c r="AC1962" s="3">
        <v>45670</v>
      </c>
      <c r="AD1962" s="2" t="str">
        <f t="shared" si="61"/>
        <v>Contacted</v>
      </c>
      <c r="AE1962">
        <v>0</v>
      </c>
      <c r="AF1962" t="s">
        <v>73</v>
      </c>
      <c r="AG1962" t="b">
        <v>0</v>
      </c>
      <c r="AH1962" t="b">
        <v>1</v>
      </c>
      <c r="AI1962" t="str">
        <f ca="1">IF(OR(Table1[[#This Row],[is_active]]="FALSE",Table1[[#This Row],[Days_Since_Last_Purchase]]&gt;90),"Churned","Active")</f>
        <v>Churned</v>
      </c>
    </row>
    <row r="1963" spans="1:35" x14ac:dyDescent="0.25">
      <c r="A1963" t="s">
        <v>2018</v>
      </c>
      <c r="B1963" s="1">
        <v>43913</v>
      </c>
      <c r="C1963" t="str">
        <f>TEXT(Table1[[#This Row],[signup_date]],"yyyy")</f>
        <v>2020</v>
      </c>
      <c r="D1963" t="str">
        <f>TEXT(Table1[[#This Row],[signup_date]],"mmm")</f>
        <v>Mar</v>
      </c>
      <c r="E1963" s="3">
        <v>44351</v>
      </c>
      <c r="F1963" s="3">
        <v>45853</v>
      </c>
      <c r="G1963" s="3" t="str">
        <f>TEXT(Table1[[#This Row],[last_purchase_date]],"yyyy")</f>
        <v>2025</v>
      </c>
      <c r="H1963" s="2">
        <f ca="1">IFERROR(TODAY()-Table1[[#This Row],[signup_date]]," - ")</f>
        <v>2067</v>
      </c>
      <c r="I1963" s="2">
        <f ca="1">IFERROR(TODAY()-Table1[[#This Row],[last_purchase_date]]," - ")</f>
        <v>127</v>
      </c>
      <c r="J1963" s="2">
        <f ca="1">IFERROR(1/Table1[[#This Row],[Days_Since_Last_Purchase]],0)</f>
        <v>7.874015748031496E-3</v>
      </c>
      <c r="K1963" s="3" t="str">
        <f t="shared" si="60"/>
        <v>Has Purchased</v>
      </c>
      <c r="L1963">
        <v>3</v>
      </c>
      <c r="M1963">
        <v>436.95</v>
      </c>
      <c r="N1963">
        <v>145.65</v>
      </c>
      <c r="O1963">
        <v>154.38</v>
      </c>
      <c r="P1963" t="s">
        <v>65</v>
      </c>
      <c r="Q1963" t="s">
        <v>95</v>
      </c>
      <c r="R1963" t="s">
        <v>48</v>
      </c>
      <c r="S1963">
        <v>37</v>
      </c>
      <c r="T1963" t="s">
        <v>34</v>
      </c>
      <c r="U1963" t="s">
        <v>55</v>
      </c>
      <c r="V1963" t="s">
        <v>63</v>
      </c>
      <c r="W1963" t="s">
        <v>96</v>
      </c>
      <c r="X1963">
        <v>0</v>
      </c>
      <c r="Y1963">
        <v>0</v>
      </c>
      <c r="Z1963">
        <v>0</v>
      </c>
      <c r="AA1963">
        <v>0</v>
      </c>
      <c r="AB1963">
        <v>0</v>
      </c>
      <c r="AC1963" s="3">
        <v>44172</v>
      </c>
      <c r="AD1963" s="2" t="str">
        <f t="shared" si="61"/>
        <v>Contacted</v>
      </c>
      <c r="AE1963">
        <v>3</v>
      </c>
      <c r="AF1963" t="s">
        <v>38</v>
      </c>
      <c r="AG1963" t="b">
        <v>0</v>
      </c>
      <c r="AH1963" t="b">
        <v>0</v>
      </c>
      <c r="AI1963" t="str">
        <f ca="1">IF(OR(Table1[[#This Row],[is_active]]="FALSE",Table1[[#This Row],[Days_Since_Last_Purchase]]&gt;90),"Churned","Active")</f>
        <v>Churned</v>
      </c>
    </row>
    <row r="1964" spans="1:35" x14ac:dyDescent="0.25">
      <c r="A1964" t="s">
        <v>2019</v>
      </c>
      <c r="B1964" s="1">
        <v>44903</v>
      </c>
      <c r="C1964" t="str">
        <f>TEXT(Table1[[#This Row],[signup_date]],"yyyy")</f>
        <v>2022</v>
      </c>
      <c r="D1964" t="str">
        <f>TEXT(Table1[[#This Row],[signup_date]],"mmm")</f>
        <v>Dec</v>
      </c>
      <c r="E1964" s="3">
        <v>45511</v>
      </c>
      <c r="F1964" s="3">
        <v>45729</v>
      </c>
      <c r="G1964" s="3" t="str">
        <f>TEXT(Table1[[#This Row],[last_purchase_date]],"yyyy")</f>
        <v>2025</v>
      </c>
      <c r="H1964" s="2">
        <f ca="1">IFERROR(TODAY()-Table1[[#This Row],[signup_date]]," - ")</f>
        <v>1077</v>
      </c>
      <c r="I1964" s="2">
        <f ca="1">IFERROR(TODAY()-Table1[[#This Row],[last_purchase_date]]," - ")</f>
        <v>251</v>
      </c>
      <c r="J1964" s="2">
        <f ca="1">IFERROR(1/Table1[[#This Row],[Days_Since_Last_Purchase]],0)</f>
        <v>3.9840637450199202E-3</v>
      </c>
      <c r="K1964" s="3" t="str">
        <f t="shared" si="60"/>
        <v>Has Purchased</v>
      </c>
      <c r="L1964">
        <v>3</v>
      </c>
      <c r="M1964">
        <v>168.68</v>
      </c>
      <c r="N1964">
        <v>56.23</v>
      </c>
      <c r="O1964">
        <v>69.09</v>
      </c>
      <c r="P1964" t="s">
        <v>59</v>
      </c>
      <c r="Q1964" t="s">
        <v>41</v>
      </c>
      <c r="R1964" t="s">
        <v>42</v>
      </c>
      <c r="S1964">
        <v>19</v>
      </c>
      <c r="T1964" t="s">
        <v>49</v>
      </c>
      <c r="U1964" t="s">
        <v>50</v>
      </c>
      <c r="V1964" t="s">
        <v>63</v>
      </c>
      <c r="W1964" t="s">
        <v>72</v>
      </c>
      <c r="X1964">
        <v>0</v>
      </c>
      <c r="Y1964">
        <v>1</v>
      </c>
      <c r="Z1964">
        <v>0</v>
      </c>
      <c r="AA1964">
        <v>1</v>
      </c>
      <c r="AB1964">
        <v>0</v>
      </c>
      <c r="AC1964" s="3">
        <v>45587</v>
      </c>
      <c r="AD1964" s="2" t="str">
        <f t="shared" si="61"/>
        <v>Contacted</v>
      </c>
      <c r="AE1964">
        <v>0</v>
      </c>
      <c r="AF1964" t="s">
        <v>38</v>
      </c>
      <c r="AG1964" t="b">
        <v>1</v>
      </c>
      <c r="AH1964" t="b">
        <v>1</v>
      </c>
      <c r="AI1964" t="str">
        <f ca="1">IF(OR(Table1[[#This Row],[is_active]]="FALSE",Table1[[#This Row],[Days_Since_Last_Purchase]]&gt;90),"Churned","Active")</f>
        <v>Churned</v>
      </c>
    </row>
    <row r="1965" spans="1:35" x14ac:dyDescent="0.25">
      <c r="A1965" t="s">
        <v>2020</v>
      </c>
      <c r="B1965" s="1">
        <v>45473</v>
      </c>
      <c r="C1965" t="str">
        <f>TEXT(Table1[[#This Row],[signup_date]],"yyyy")</f>
        <v>2024</v>
      </c>
      <c r="D1965" t="str">
        <f>TEXT(Table1[[#This Row],[signup_date]],"mmm")</f>
        <v>Jun</v>
      </c>
      <c r="E1965" s="3">
        <v>45526</v>
      </c>
      <c r="F1965" s="3">
        <v>45565</v>
      </c>
      <c r="G1965" s="3" t="str">
        <f>TEXT(Table1[[#This Row],[last_purchase_date]],"yyyy")</f>
        <v>2024</v>
      </c>
      <c r="H1965" s="2">
        <f ca="1">IFERROR(TODAY()-Table1[[#This Row],[signup_date]]," - ")</f>
        <v>507</v>
      </c>
      <c r="I1965" s="2">
        <f ca="1">IFERROR(TODAY()-Table1[[#This Row],[last_purchase_date]]," - ")</f>
        <v>415</v>
      </c>
      <c r="J1965" s="2">
        <f ca="1">IFERROR(1/Table1[[#This Row],[Days_Since_Last_Purchase]],0)</f>
        <v>2.4096385542168677E-3</v>
      </c>
      <c r="K1965" s="3" t="str">
        <f t="shared" si="60"/>
        <v>Has Purchased</v>
      </c>
      <c r="L1965">
        <v>4</v>
      </c>
      <c r="M1965">
        <v>268.70999999999998</v>
      </c>
      <c r="N1965">
        <v>67.180000000000007</v>
      </c>
      <c r="O1965">
        <v>179.9</v>
      </c>
      <c r="P1965" t="s">
        <v>40</v>
      </c>
      <c r="Q1965" t="s">
        <v>104</v>
      </c>
      <c r="R1965" t="s">
        <v>42</v>
      </c>
      <c r="S1965">
        <v>58</v>
      </c>
      <c r="T1965" t="s">
        <v>34</v>
      </c>
      <c r="U1965" t="s">
        <v>55</v>
      </c>
      <c r="V1965" t="s">
        <v>35</v>
      </c>
      <c r="W1965" t="s">
        <v>36</v>
      </c>
      <c r="X1965">
        <v>0</v>
      </c>
      <c r="Y1965">
        <v>0</v>
      </c>
      <c r="Z1965">
        <v>0</v>
      </c>
      <c r="AA1965">
        <v>0</v>
      </c>
      <c r="AB1965">
        <v>2</v>
      </c>
      <c r="AC1965" s="2" t="s">
        <v>2542</v>
      </c>
      <c r="AD1965" s="2" t="str">
        <f t="shared" si="61"/>
        <v>Never Contacted</v>
      </c>
      <c r="AE1965">
        <v>0</v>
      </c>
      <c r="AF1965" t="s">
        <v>52</v>
      </c>
      <c r="AG1965" t="b">
        <v>1</v>
      </c>
      <c r="AH1965" t="b">
        <v>0</v>
      </c>
      <c r="AI1965" t="str">
        <f ca="1">IF(OR(Table1[[#This Row],[is_active]]="FALSE",Table1[[#This Row],[Days_Since_Last_Purchase]]&gt;90),"Churned","Active")</f>
        <v>Churned</v>
      </c>
    </row>
    <row r="1966" spans="1:35" x14ac:dyDescent="0.25">
      <c r="A1966" t="s">
        <v>2021</v>
      </c>
      <c r="B1966" s="1">
        <v>43955</v>
      </c>
      <c r="C1966" t="str">
        <f>TEXT(Table1[[#This Row],[signup_date]],"yyyy")</f>
        <v>2020</v>
      </c>
      <c r="D1966" t="str">
        <f>TEXT(Table1[[#This Row],[signup_date]],"mmm")</f>
        <v>May</v>
      </c>
      <c r="E1966" s="3">
        <v>45558</v>
      </c>
      <c r="F1966" s="3">
        <v>45890</v>
      </c>
      <c r="G1966" s="3" t="str">
        <f>TEXT(Table1[[#This Row],[last_purchase_date]],"yyyy")</f>
        <v>2025</v>
      </c>
      <c r="H1966" s="2">
        <f ca="1">IFERROR(TODAY()-Table1[[#This Row],[signup_date]]," - ")</f>
        <v>2025</v>
      </c>
      <c r="I1966" s="2">
        <f ca="1">IFERROR(TODAY()-Table1[[#This Row],[last_purchase_date]]," - ")</f>
        <v>90</v>
      </c>
      <c r="J1966" s="2">
        <f ca="1">IFERROR(1/Table1[[#This Row],[Days_Since_Last_Purchase]],0)</f>
        <v>1.1111111111111112E-2</v>
      </c>
      <c r="K1966" s="3" t="str">
        <f t="shared" si="60"/>
        <v>Has Purchased</v>
      </c>
      <c r="L1966">
        <v>2</v>
      </c>
      <c r="M1966">
        <v>13.6</v>
      </c>
      <c r="N1966">
        <v>6.8</v>
      </c>
      <c r="O1966">
        <v>6.41</v>
      </c>
      <c r="P1966" t="s">
        <v>65</v>
      </c>
      <c r="Q1966" t="s">
        <v>62</v>
      </c>
      <c r="R1966" t="s">
        <v>48</v>
      </c>
      <c r="S1966">
        <v>28</v>
      </c>
      <c r="T1966" t="s">
        <v>70</v>
      </c>
      <c r="U1966" t="s">
        <v>90</v>
      </c>
      <c r="V1966" t="s">
        <v>35</v>
      </c>
      <c r="W1966" t="s">
        <v>85</v>
      </c>
      <c r="X1966">
        <v>1</v>
      </c>
      <c r="Y1966">
        <v>0</v>
      </c>
      <c r="Z1966">
        <v>0</v>
      </c>
      <c r="AA1966">
        <v>0</v>
      </c>
      <c r="AB1966">
        <v>0</v>
      </c>
      <c r="AC1966" s="3">
        <v>44041</v>
      </c>
      <c r="AD1966" s="2" t="str">
        <f t="shared" si="61"/>
        <v>Contacted</v>
      </c>
      <c r="AE1966">
        <v>8</v>
      </c>
      <c r="AF1966" t="s">
        <v>73</v>
      </c>
      <c r="AG1966" t="b">
        <v>1</v>
      </c>
      <c r="AH1966" t="b">
        <v>0</v>
      </c>
      <c r="AI1966" t="str">
        <f ca="1">IF(OR(Table1[[#This Row],[is_active]]="FALSE",Table1[[#This Row],[Days_Since_Last_Purchase]]&gt;90),"Churned","Active")</f>
        <v>Active</v>
      </c>
    </row>
    <row r="1967" spans="1:35" x14ac:dyDescent="0.25">
      <c r="A1967" t="s">
        <v>2022</v>
      </c>
      <c r="B1967" s="1">
        <v>44966</v>
      </c>
      <c r="C1967" t="str">
        <f>TEXT(Table1[[#This Row],[signup_date]],"yyyy")</f>
        <v>2023</v>
      </c>
      <c r="D1967" t="str">
        <f>TEXT(Table1[[#This Row],[signup_date]],"mmm")</f>
        <v>Feb</v>
      </c>
      <c r="E1967" s="3">
        <v>45008</v>
      </c>
      <c r="F1967" s="3">
        <v>45113</v>
      </c>
      <c r="G1967" s="3" t="str">
        <f>TEXT(Table1[[#This Row],[last_purchase_date]],"yyyy")</f>
        <v>2023</v>
      </c>
      <c r="H1967" s="2">
        <f ca="1">IFERROR(TODAY()-Table1[[#This Row],[signup_date]]," - ")</f>
        <v>1014</v>
      </c>
      <c r="I1967" s="2">
        <f ca="1">IFERROR(TODAY()-Table1[[#This Row],[last_purchase_date]]," - ")</f>
        <v>867</v>
      </c>
      <c r="J1967" s="2">
        <f ca="1">IFERROR(1/Table1[[#This Row],[Days_Since_Last_Purchase]],0)</f>
        <v>1.1534025374855825E-3</v>
      </c>
      <c r="K1967" s="3" t="str">
        <f t="shared" si="60"/>
        <v>Has Purchased</v>
      </c>
      <c r="L1967">
        <v>5</v>
      </c>
      <c r="M1967">
        <v>312.67</v>
      </c>
      <c r="N1967">
        <v>62.53</v>
      </c>
      <c r="O1967">
        <v>33.75</v>
      </c>
      <c r="P1967" t="s">
        <v>47</v>
      </c>
      <c r="Q1967" t="s">
        <v>104</v>
      </c>
      <c r="R1967" t="s">
        <v>48</v>
      </c>
      <c r="S1967">
        <v>16</v>
      </c>
      <c r="T1967" t="s">
        <v>49</v>
      </c>
      <c r="U1967" t="s">
        <v>55</v>
      </c>
      <c r="V1967" t="s">
        <v>67</v>
      </c>
      <c r="W1967" t="s">
        <v>72</v>
      </c>
      <c r="X1967">
        <v>0</v>
      </c>
      <c r="Y1967">
        <v>0</v>
      </c>
      <c r="Z1967">
        <v>0</v>
      </c>
      <c r="AA1967">
        <v>1</v>
      </c>
      <c r="AB1967">
        <v>2</v>
      </c>
      <c r="AC1967" s="3">
        <v>45493</v>
      </c>
      <c r="AD1967" s="2" t="str">
        <f t="shared" si="61"/>
        <v>Contacted</v>
      </c>
      <c r="AE1967">
        <v>4</v>
      </c>
      <c r="AF1967" t="s">
        <v>38</v>
      </c>
      <c r="AG1967" t="b">
        <v>1</v>
      </c>
      <c r="AH1967" t="b">
        <v>0</v>
      </c>
      <c r="AI1967" t="str">
        <f ca="1">IF(OR(Table1[[#This Row],[is_active]]="FALSE",Table1[[#This Row],[Days_Since_Last_Purchase]]&gt;90),"Churned","Active")</f>
        <v>Churned</v>
      </c>
    </row>
    <row r="1968" spans="1:35" x14ac:dyDescent="0.25">
      <c r="A1968" t="s">
        <v>2023</v>
      </c>
      <c r="B1968" s="1">
        <v>44591</v>
      </c>
      <c r="C1968" t="str">
        <f>TEXT(Table1[[#This Row],[signup_date]],"yyyy")</f>
        <v>2022</v>
      </c>
      <c r="D1968" t="str">
        <f>TEXT(Table1[[#This Row],[signup_date]],"mmm")</f>
        <v>Jan</v>
      </c>
      <c r="E1968" s="3">
        <v>45493</v>
      </c>
      <c r="F1968" s="3">
        <v>45672</v>
      </c>
      <c r="G1968" s="3" t="str">
        <f>TEXT(Table1[[#This Row],[last_purchase_date]],"yyyy")</f>
        <v>2025</v>
      </c>
      <c r="H1968" s="2">
        <f ca="1">IFERROR(TODAY()-Table1[[#This Row],[signup_date]]," - ")</f>
        <v>1389</v>
      </c>
      <c r="I1968" s="2">
        <f ca="1">IFERROR(TODAY()-Table1[[#This Row],[last_purchase_date]]," - ")</f>
        <v>308</v>
      </c>
      <c r="J1968" s="2">
        <f ca="1">IFERROR(1/Table1[[#This Row],[Days_Since_Last_Purchase]],0)</f>
        <v>3.246753246753247E-3</v>
      </c>
      <c r="K1968" s="3" t="str">
        <f t="shared" si="60"/>
        <v>Has Purchased</v>
      </c>
      <c r="L1968">
        <v>2</v>
      </c>
      <c r="M1968">
        <v>131.96</v>
      </c>
      <c r="N1968">
        <v>65.98</v>
      </c>
      <c r="O1968">
        <v>98.96</v>
      </c>
      <c r="P1968" t="s">
        <v>40</v>
      </c>
      <c r="Q1968" t="s">
        <v>69</v>
      </c>
      <c r="R1968" t="s">
        <v>42</v>
      </c>
      <c r="S1968">
        <v>49</v>
      </c>
      <c r="T1968" t="s">
        <v>34</v>
      </c>
      <c r="U1968" t="s">
        <v>90</v>
      </c>
      <c r="V1968" t="s">
        <v>44</v>
      </c>
      <c r="W1968" t="s">
        <v>45</v>
      </c>
      <c r="X1968">
        <v>0</v>
      </c>
      <c r="Y1968">
        <v>0</v>
      </c>
      <c r="Z1968">
        <v>0</v>
      </c>
      <c r="AA1968">
        <v>0</v>
      </c>
      <c r="AB1968">
        <v>0</v>
      </c>
      <c r="AC1968" s="3">
        <v>45455</v>
      </c>
      <c r="AD1968" s="2" t="str">
        <f t="shared" si="61"/>
        <v>Contacted</v>
      </c>
      <c r="AE1968">
        <v>0</v>
      </c>
      <c r="AF1968" t="s">
        <v>73</v>
      </c>
      <c r="AG1968" t="b">
        <v>1</v>
      </c>
      <c r="AH1968" t="b">
        <v>0</v>
      </c>
      <c r="AI1968" t="str">
        <f ca="1">IF(OR(Table1[[#This Row],[is_active]]="FALSE",Table1[[#This Row],[Days_Since_Last_Purchase]]&gt;90),"Churned","Active")</f>
        <v>Churned</v>
      </c>
    </row>
    <row r="1969" spans="1:35" x14ac:dyDescent="0.25">
      <c r="A1969" t="s">
        <v>2024</v>
      </c>
      <c r="B1969" s="1">
        <v>43947</v>
      </c>
      <c r="C1969" t="str">
        <f>TEXT(Table1[[#This Row],[signup_date]],"yyyy")</f>
        <v>2020</v>
      </c>
      <c r="D1969" t="str">
        <f>TEXT(Table1[[#This Row],[signup_date]],"mmm")</f>
        <v>Apr</v>
      </c>
      <c r="E1969" s="3">
        <v>44062</v>
      </c>
      <c r="F1969" s="3">
        <v>44760</v>
      </c>
      <c r="G1969" s="3" t="str">
        <f>TEXT(Table1[[#This Row],[last_purchase_date]],"yyyy")</f>
        <v>2022</v>
      </c>
      <c r="H1969" s="2">
        <f ca="1">IFERROR(TODAY()-Table1[[#This Row],[signup_date]]," - ")</f>
        <v>2033</v>
      </c>
      <c r="I1969" s="2">
        <f ca="1">IFERROR(TODAY()-Table1[[#This Row],[last_purchase_date]]," - ")</f>
        <v>1220</v>
      </c>
      <c r="J1969" s="2">
        <f ca="1">IFERROR(1/Table1[[#This Row],[Days_Since_Last_Purchase]],0)</f>
        <v>8.1967213114754098E-4</v>
      </c>
      <c r="K1969" s="3" t="str">
        <f t="shared" si="60"/>
        <v>Has Purchased</v>
      </c>
      <c r="L1969">
        <v>4</v>
      </c>
      <c r="M1969">
        <v>227.21</v>
      </c>
      <c r="N1969">
        <v>56.8</v>
      </c>
      <c r="O1969">
        <v>43.87</v>
      </c>
      <c r="P1969" t="s">
        <v>40</v>
      </c>
      <c r="Q1969" t="s">
        <v>54</v>
      </c>
      <c r="R1969" t="s">
        <v>48</v>
      </c>
      <c r="S1969">
        <v>42</v>
      </c>
      <c r="T1969" t="s">
        <v>34</v>
      </c>
      <c r="U1969" t="s">
        <v>50</v>
      </c>
      <c r="V1969" t="s">
        <v>44</v>
      </c>
      <c r="W1969" t="s">
        <v>57</v>
      </c>
      <c r="X1969">
        <v>0</v>
      </c>
      <c r="Y1969">
        <v>0</v>
      </c>
      <c r="Z1969">
        <v>1</v>
      </c>
      <c r="AA1969">
        <v>1</v>
      </c>
      <c r="AB1969">
        <v>0</v>
      </c>
      <c r="AC1969" s="3">
        <v>45738</v>
      </c>
      <c r="AD1969" s="2" t="str">
        <f t="shared" si="61"/>
        <v>Contacted</v>
      </c>
      <c r="AE1969">
        <v>0</v>
      </c>
      <c r="AF1969" t="s">
        <v>73</v>
      </c>
      <c r="AG1969" t="b">
        <v>0</v>
      </c>
      <c r="AH1969" t="b">
        <v>0</v>
      </c>
      <c r="AI1969" t="str">
        <f ca="1">IF(OR(Table1[[#This Row],[is_active]]="FALSE",Table1[[#This Row],[Days_Since_Last_Purchase]]&gt;90),"Churned","Active")</f>
        <v>Churned</v>
      </c>
    </row>
    <row r="1970" spans="1:35" x14ac:dyDescent="0.25">
      <c r="A1970" t="s">
        <v>2025</v>
      </c>
      <c r="B1970" s="1">
        <v>45117</v>
      </c>
      <c r="C1970" t="str">
        <f>TEXT(Table1[[#This Row],[signup_date]],"yyyy")</f>
        <v>2023</v>
      </c>
      <c r="D1970" t="str">
        <f>TEXT(Table1[[#This Row],[signup_date]],"mmm")</f>
        <v>Jul</v>
      </c>
      <c r="E1970" s="3">
        <v>45666</v>
      </c>
      <c r="F1970" s="3">
        <v>45801</v>
      </c>
      <c r="G1970" s="3" t="str">
        <f>TEXT(Table1[[#This Row],[last_purchase_date]],"yyyy")</f>
        <v>2025</v>
      </c>
      <c r="H1970" s="2">
        <f ca="1">IFERROR(TODAY()-Table1[[#This Row],[signup_date]]," - ")</f>
        <v>863</v>
      </c>
      <c r="I1970" s="2">
        <f ca="1">IFERROR(TODAY()-Table1[[#This Row],[last_purchase_date]]," - ")</f>
        <v>179</v>
      </c>
      <c r="J1970" s="2">
        <f ca="1">IFERROR(1/Table1[[#This Row],[Days_Since_Last_Purchase]],0)</f>
        <v>5.5865921787709499E-3</v>
      </c>
      <c r="K1970" s="3" t="str">
        <f t="shared" si="60"/>
        <v>Has Purchased</v>
      </c>
      <c r="L1970">
        <v>2</v>
      </c>
      <c r="M1970">
        <v>105.78</v>
      </c>
      <c r="N1970">
        <v>52.89</v>
      </c>
      <c r="O1970">
        <v>82.11</v>
      </c>
      <c r="P1970" t="s">
        <v>59</v>
      </c>
      <c r="Q1970" t="s">
        <v>54</v>
      </c>
      <c r="R1970" t="s">
        <v>48</v>
      </c>
      <c r="S1970">
        <v>28</v>
      </c>
      <c r="T1970" t="s">
        <v>70</v>
      </c>
      <c r="U1970" t="s">
        <v>55</v>
      </c>
      <c r="V1970" t="s">
        <v>63</v>
      </c>
      <c r="W1970" t="s">
        <v>96</v>
      </c>
      <c r="X1970">
        <v>0</v>
      </c>
      <c r="Y1970">
        <v>0</v>
      </c>
      <c r="Z1970">
        <v>0</v>
      </c>
      <c r="AA1970">
        <v>1</v>
      </c>
      <c r="AB1970">
        <v>2</v>
      </c>
      <c r="AC1970" s="3">
        <v>45185</v>
      </c>
      <c r="AD1970" s="2" t="str">
        <f t="shared" si="61"/>
        <v>Contacted</v>
      </c>
      <c r="AE1970">
        <v>9</v>
      </c>
      <c r="AF1970" t="s">
        <v>52</v>
      </c>
      <c r="AG1970" t="b">
        <v>1</v>
      </c>
      <c r="AH1970" t="b">
        <v>0</v>
      </c>
      <c r="AI1970" t="str">
        <f ca="1">IF(OR(Table1[[#This Row],[is_active]]="FALSE",Table1[[#This Row],[Days_Since_Last_Purchase]]&gt;90),"Churned","Active")</f>
        <v>Churned</v>
      </c>
    </row>
    <row r="1971" spans="1:35" x14ac:dyDescent="0.25">
      <c r="A1971" t="s">
        <v>2026</v>
      </c>
      <c r="B1971" s="1">
        <v>45239</v>
      </c>
      <c r="C1971" t="str">
        <f>TEXT(Table1[[#This Row],[signup_date]],"yyyy")</f>
        <v>2023</v>
      </c>
      <c r="D1971" t="str">
        <f>TEXT(Table1[[#This Row],[signup_date]],"mmm")</f>
        <v>Nov</v>
      </c>
      <c r="E1971" s="3">
        <v>45923</v>
      </c>
      <c r="F1971" s="3">
        <v>45928</v>
      </c>
      <c r="G1971" s="3" t="str">
        <f>TEXT(Table1[[#This Row],[last_purchase_date]],"yyyy")</f>
        <v>2025</v>
      </c>
      <c r="H1971" s="2">
        <f ca="1">IFERROR(TODAY()-Table1[[#This Row],[signup_date]]," - ")</f>
        <v>741</v>
      </c>
      <c r="I1971" s="2">
        <f ca="1">IFERROR(TODAY()-Table1[[#This Row],[last_purchase_date]]," - ")</f>
        <v>52</v>
      </c>
      <c r="J1971" s="2">
        <f ca="1">IFERROR(1/Table1[[#This Row],[Days_Since_Last_Purchase]],0)</f>
        <v>1.9230769230769232E-2</v>
      </c>
      <c r="K1971" s="3" t="str">
        <f t="shared" si="60"/>
        <v>Has Purchased</v>
      </c>
      <c r="L1971">
        <v>2</v>
      </c>
      <c r="M1971">
        <v>17.2</v>
      </c>
      <c r="N1971">
        <v>8.6</v>
      </c>
      <c r="O1971">
        <v>13.51</v>
      </c>
      <c r="P1971" t="s">
        <v>65</v>
      </c>
      <c r="Q1971" t="s">
        <v>104</v>
      </c>
      <c r="R1971" t="s">
        <v>48</v>
      </c>
      <c r="S1971">
        <v>41</v>
      </c>
      <c r="T1971" t="s">
        <v>34</v>
      </c>
      <c r="U1971" t="s">
        <v>43</v>
      </c>
      <c r="V1971" t="s">
        <v>63</v>
      </c>
      <c r="W1971" t="s">
        <v>45</v>
      </c>
      <c r="X1971">
        <v>0</v>
      </c>
      <c r="Y1971">
        <v>0</v>
      </c>
      <c r="Z1971">
        <v>0</v>
      </c>
      <c r="AA1971">
        <v>0</v>
      </c>
      <c r="AB1971">
        <v>0</v>
      </c>
      <c r="AC1971" s="3">
        <v>45510</v>
      </c>
      <c r="AD1971" s="2" t="str">
        <f t="shared" si="61"/>
        <v>Contacted</v>
      </c>
      <c r="AE1971">
        <v>0</v>
      </c>
      <c r="AF1971" t="s">
        <v>38</v>
      </c>
      <c r="AG1971" t="b">
        <v>1</v>
      </c>
      <c r="AH1971" t="b">
        <v>1</v>
      </c>
      <c r="AI1971" t="str">
        <f ca="1">IF(OR(Table1[[#This Row],[is_active]]="FALSE",Table1[[#This Row],[Days_Since_Last_Purchase]]&gt;90),"Churned","Active")</f>
        <v>Active</v>
      </c>
    </row>
    <row r="1972" spans="1:35" x14ac:dyDescent="0.25">
      <c r="A1972" t="s">
        <v>2027</v>
      </c>
      <c r="B1972" s="1">
        <v>44523</v>
      </c>
      <c r="C1972" t="str">
        <f>TEXT(Table1[[#This Row],[signup_date]],"yyyy")</f>
        <v>2021</v>
      </c>
      <c r="D1972" t="str">
        <f>TEXT(Table1[[#This Row],[signup_date]],"mmm")</f>
        <v>Nov</v>
      </c>
      <c r="E1972" s="3">
        <v>45569</v>
      </c>
      <c r="F1972" s="3">
        <v>45712</v>
      </c>
      <c r="G1972" s="3" t="str">
        <f>TEXT(Table1[[#This Row],[last_purchase_date]],"yyyy")</f>
        <v>2025</v>
      </c>
      <c r="H1972" s="2">
        <f ca="1">IFERROR(TODAY()-Table1[[#This Row],[signup_date]]," - ")</f>
        <v>1457</v>
      </c>
      <c r="I1972" s="2">
        <f ca="1">IFERROR(TODAY()-Table1[[#This Row],[last_purchase_date]]," - ")</f>
        <v>268</v>
      </c>
      <c r="J1972" s="2">
        <f ca="1">IFERROR(1/Table1[[#This Row],[Days_Since_Last_Purchase]],0)</f>
        <v>3.7313432835820895E-3</v>
      </c>
      <c r="K1972" s="3" t="str">
        <f t="shared" si="60"/>
        <v>Has Purchased</v>
      </c>
      <c r="L1972">
        <v>1</v>
      </c>
      <c r="M1972">
        <v>81.27</v>
      </c>
      <c r="N1972">
        <v>81.27</v>
      </c>
      <c r="O1972">
        <v>64.959999999999994</v>
      </c>
      <c r="P1972" t="s">
        <v>59</v>
      </c>
      <c r="Q1972" t="s">
        <v>69</v>
      </c>
      <c r="R1972" t="s">
        <v>33</v>
      </c>
      <c r="S1972">
        <v>20</v>
      </c>
      <c r="T1972" t="s">
        <v>70</v>
      </c>
      <c r="U1972" t="s">
        <v>35</v>
      </c>
      <c r="V1972" t="s">
        <v>44</v>
      </c>
      <c r="W1972" t="s">
        <v>45</v>
      </c>
      <c r="X1972">
        <v>0</v>
      </c>
      <c r="Y1972">
        <v>0</v>
      </c>
      <c r="Z1972">
        <v>1</v>
      </c>
      <c r="AA1972">
        <v>0</v>
      </c>
      <c r="AB1972">
        <v>0</v>
      </c>
      <c r="AC1972" s="3">
        <v>45928</v>
      </c>
      <c r="AD1972" s="2" t="str">
        <f t="shared" si="61"/>
        <v>Contacted</v>
      </c>
      <c r="AE1972">
        <v>7</v>
      </c>
      <c r="AF1972" t="s">
        <v>38</v>
      </c>
      <c r="AG1972" t="b">
        <v>0</v>
      </c>
      <c r="AH1972" t="b">
        <v>0</v>
      </c>
      <c r="AI1972" t="str">
        <f ca="1">IF(OR(Table1[[#This Row],[is_active]]="FALSE",Table1[[#This Row],[Days_Since_Last_Purchase]]&gt;90),"Churned","Active")</f>
        <v>Churned</v>
      </c>
    </row>
    <row r="1973" spans="1:35" x14ac:dyDescent="0.25">
      <c r="A1973" t="s">
        <v>2028</v>
      </c>
      <c r="B1973" s="1">
        <v>45196</v>
      </c>
      <c r="C1973" t="str">
        <f>TEXT(Table1[[#This Row],[signup_date]],"yyyy")</f>
        <v>2023</v>
      </c>
      <c r="D1973" t="str">
        <f>TEXT(Table1[[#This Row],[signup_date]],"mmm")</f>
        <v>Sep</v>
      </c>
      <c r="E1973" s="3">
        <v>45363</v>
      </c>
      <c r="F1973" s="3">
        <v>45935</v>
      </c>
      <c r="G1973" s="3" t="str">
        <f>TEXT(Table1[[#This Row],[last_purchase_date]],"yyyy")</f>
        <v>2025</v>
      </c>
      <c r="H1973" s="2">
        <f ca="1">IFERROR(TODAY()-Table1[[#This Row],[signup_date]]," - ")</f>
        <v>784</v>
      </c>
      <c r="I1973" s="2">
        <f ca="1">IFERROR(TODAY()-Table1[[#This Row],[last_purchase_date]]," - ")</f>
        <v>45</v>
      </c>
      <c r="J1973" s="2">
        <f ca="1">IFERROR(1/Table1[[#This Row],[Days_Since_Last_Purchase]],0)</f>
        <v>2.2222222222222223E-2</v>
      </c>
      <c r="K1973" s="3" t="str">
        <f t="shared" si="60"/>
        <v>Has Purchased</v>
      </c>
      <c r="L1973">
        <v>7</v>
      </c>
      <c r="M1973">
        <v>402.95</v>
      </c>
      <c r="N1973">
        <v>57.56</v>
      </c>
      <c r="O1973">
        <v>50.26</v>
      </c>
      <c r="P1973" t="s">
        <v>40</v>
      </c>
      <c r="Q1973" t="s">
        <v>95</v>
      </c>
      <c r="R1973" t="s">
        <v>48</v>
      </c>
      <c r="S1973">
        <v>35</v>
      </c>
      <c r="T1973" t="s">
        <v>34</v>
      </c>
      <c r="U1973" t="s">
        <v>66</v>
      </c>
      <c r="V1973" t="s">
        <v>35</v>
      </c>
      <c r="W1973" t="s">
        <v>100</v>
      </c>
      <c r="X1973">
        <v>0</v>
      </c>
      <c r="Y1973">
        <v>0</v>
      </c>
      <c r="Z1973">
        <v>0</v>
      </c>
      <c r="AA1973">
        <v>0</v>
      </c>
      <c r="AB1973">
        <v>4</v>
      </c>
      <c r="AC1973" s="3">
        <v>45815</v>
      </c>
      <c r="AD1973" s="2" t="str">
        <f t="shared" si="61"/>
        <v>Contacted</v>
      </c>
      <c r="AE1973">
        <v>6</v>
      </c>
      <c r="AF1973" t="s">
        <v>52</v>
      </c>
      <c r="AG1973" t="b">
        <v>1</v>
      </c>
      <c r="AH1973" t="b">
        <v>1</v>
      </c>
      <c r="AI1973" t="str">
        <f ca="1">IF(OR(Table1[[#This Row],[is_active]]="FALSE",Table1[[#This Row],[Days_Since_Last_Purchase]]&gt;90),"Churned","Active")</f>
        <v>Active</v>
      </c>
    </row>
    <row r="1974" spans="1:35" x14ac:dyDescent="0.25">
      <c r="A1974" t="s">
        <v>2029</v>
      </c>
      <c r="B1974" s="1">
        <v>45157</v>
      </c>
      <c r="C1974" t="str">
        <f>TEXT(Table1[[#This Row],[signup_date]],"yyyy")</f>
        <v>2023</v>
      </c>
      <c r="D1974" t="str">
        <f>TEXT(Table1[[#This Row],[signup_date]],"mmm")</f>
        <v>Aug</v>
      </c>
      <c r="E1974" s="3" t="s">
        <v>2542</v>
      </c>
      <c r="F1974" s="3" t="s">
        <v>2542</v>
      </c>
      <c r="G1974" s="3" t="str">
        <f>TEXT(Table1[[#This Row],[last_purchase_date]],"yyyy")</f>
        <v>-</v>
      </c>
      <c r="H1974" s="2">
        <f ca="1">IFERROR(TODAY()-Table1[[#This Row],[signup_date]]," - ")</f>
        <v>823</v>
      </c>
      <c r="I1974" s="2" t="str">
        <f ca="1">IFERROR(TODAY()-Table1[[#This Row],[last_purchase_date]]," - ")</f>
        <v xml:space="preserve"> - </v>
      </c>
      <c r="J1974" s="2">
        <f ca="1">IFERROR(1/Table1[[#This Row],[Days_Since_Last_Purchase]],0)</f>
        <v>0</v>
      </c>
      <c r="K1974" s="3" t="str">
        <f t="shared" si="60"/>
        <v>Never Purchase</v>
      </c>
      <c r="L1974">
        <v>0</v>
      </c>
      <c r="M1974">
        <v>0</v>
      </c>
      <c r="N1974">
        <v>0</v>
      </c>
      <c r="O1974">
        <v>0</v>
      </c>
      <c r="P1974" t="s">
        <v>40</v>
      </c>
      <c r="Q1974" t="s">
        <v>95</v>
      </c>
      <c r="R1974" t="s">
        <v>33</v>
      </c>
      <c r="S1974">
        <v>37</v>
      </c>
      <c r="T1974" t="s">
        <v>34</v>
      </c>
      <c r="U1974" t="s">
        <v>90</v>
      </c>
      <c r="V1974" t="s">
        <v>63</v>
      </c>
      <c r="W1974" t="s">
        <v>72</v>
      </c>
      <c r="X1974">
        <v>1</v>
      </c>
      <c r="Y1974">
        <v>0</v>
      </c>
      <c r="Z1974">
        <v>0</v>
      </c>
      <c r="AA1974">
        <v>0</v>
      </c>
      <c r="AB1974">
        <v>0</v>
      </c>
      <c r="AC1974" s="3">
        <v>45586</v>
      </c>
      <c r="AD1974" s="2" t="str">
        <f t="shared" si="61"/>
        <v>Contacted</v>
      </c>
      <c r="AE1974">
        <v>0</v>
      </c>
      <c r="AF1974" t="s">
        <v>38</v>
      </c>
      <c r="AG1974" t="b">
        <v>0</v>
      </c>
      <c r="AH1974" t="b">
        <v>0</v>
      </c>
      <c r="AI1974" t="str">
        <f ca="1">IF(OR(Table1[[#This Row],[is_active]]="FALSE",Table1[[#This Row],[Days_Since_Last_Purchase]]&gt;90),"Churned","Active")</f>
        <v>Churned</v>
      </c>
    </row>
    <row r="1975" spans="1:35" x14ac:dyDescent="0.25">
      <c r="A1975" t="s">
        <v>2030</v>
      </c>
      <c r="B1975" s="1">
        <v>44116</v>
      </c>
      <c r="C1975" t="str">
        <f>TEXT(Table1[[#This Row],[signup_date]],"yyyy")</f>
        <v>2020</v>
      </c>
      <c r="D1975" t="str">
        <f>TEXT(Table1[[#This Row],[signup_date]],"mmm")</f>
        <v>Oct</v>
      </c>
      <c r="E1975" s="3">
        <v>44695</v>
      </c>
      <c r="F1975" s="3">
        <v>45474</v>
      </c>
      <c r="G1975" s="3" t="str">
        <f>TEXT(Table1[[#This Row],[last_purchase_date]],"yyyy")</f>
        <v>2024</v>
      </c>
      <c r="H1975" s="2">
        <f ca="1">IFERROR(TODAY()-Table1[[#This Row],[signup_date]]," - ")</f>
        <v>1864</v>
      </c>
      <c r="I1975" s="2">
        <f ca="1">IFERROR(TODAY()-Table1[[#This Row],[last_purchase_date]]," - ")</f>
        <v>506</v>
      </c>
      <c r="J1975" s="2">
        <f ca="1">IFERROR(1/Table1[[#This Row],[Days_Since_Last_Purchase]],0)</f>
        <v>1.976284584980237E-3</v>
      </c>
      <c r="K1975" s="3" t="str">
        <f t="shared" si="60"/>
        <v>Has Purchased</v>
      </c>
      <c r="L1975">
        <v>2</v>
      </c>
      <c r="M1975">
        <v>107.28</v>
      </c>
      <c r="N1975">
        <v>53.64</v>
      </c>
      <c r="O1975">
        <v>81.87</v>
      </c>
      <c r="P1975" t="s">
        <v>47</v>
      </c>
      <c r="Q1975" t="s">
        <v>69</v>
      </c>
      <c r="R1975" t="s">
        <v>48</v>
      </c>
      <c r="S1975">
        <v>16</v>
      </c>
      <c r="T1975" t="s">
        <v>49</v>
      </c>
      <c r="U1975" t="s">
        <v>82</v>
      </c>
      <c r="V1975" t="s">
        <v>67</v>
      </c>
      <c r="W1975" t="s">
        <v>96</v>
      </c>
      <c r="X1975">
        <v>0</v>
      </c>
      <c r="Y1975">
        <v>0</v>
      </c>
      <c r="Z1975">
        <v>0</v>
      </c>
      <c r="AA1975">
        <v>0</v>
      </c>
      <c r="AB1975">
        <v>0</v>
      </c>
      <c r="AC1975" s="3">
        <v>44875</v>
      </c>
      <c r="AD1975" s="2" t="str">
        <f t="shared" si="61"/>
        <v>Contacted</v>
      </c>
      <c r="AE1975">
        <v>0</v>
      </c>
      <c r="AF1975" t="s">
        <v>38</v>
      </c>
      <c r="AG1975" t="b">
        <v>1</v>
      </c>
      <c r="AH1975" t="b">
        <v>0</v>
      </c>
      <c r="AI1975" t="str">
        <f ca="1">IF(OR(Table1[[#This Row],[is_active]]="FALSE",Table1[[#This Row],[Days_Since_Last_Purchase]]&gt;90),"Churned","Active")</f>
        <v>Churned</v>
      </c>
    </row>
    <row r="1976" spans="1:35" x14ac:dyDescent="0.25">
      <c r="A1976" t="s">
        <v>2031</v>
      </c>
      <c r="B1976" s="1">
        <v>45330</v>
      </c>
      <c r="C1976" t="str">
        <f>TEXT(Table1[[#This Row],[signup_date]],"yyyy")</f>
        <v>2024</v>
      </c>
      <c r="D1976" t="str">
        <f>TEXT(Table1[[#This Row],[signup_date]],"mmm")</f>
        <v>Feb</v>
      </c>
      <c r="E1976" s="3">
        <v>45509</v>
      </c>
      <c r="F1976" s="3">
        <v>45569</v>
      </c>
      <c r="G1976" s="3" t="str">
        <f>TEXT(Table1[[#This Row],[last_purchase_date]],"yyyy")</f>
        <v>2024</v>
      </c>
      <c r="H1976" s="2">
        <f ca="1">IFERROR(TODAY()-Table1[[#This Row],[signup_date]]," - ")</f>
        <v>650</v>
      </c>
      <c r="I1976" s="2">
        <f ca="1">IFERROR(TODAY()-Table1[[#This Row],[last_purchase_date]]," - ")</f>
        <v>411</v>
      </c>
      <c r="J1976" s="2">
        <f ca="1">IFERROR(1/Table1[[#This Row],[Days_Since_Last_Purchase]],0)</f>
        <v>2.4330900243309003E-3</v>
      </c>
      <c r="K1976" s="3" t="str">
        <f t="shared" si="60"/>
        <v>Has Purchased</v>
      </c>
      <c r="L1976">
        <v>3</v>
      </c>
      <c r="M1976">
        <v>162.77000000000001</v>
      </c>
      <c r="N1976">
        <v>54.26</v>
      </c>
      <c r="O1976">
        <v>79.44</v>
      </c>
      <c r="P1976" t="s">
        <v>59</v>
      </c>
      <c r="Q1976" t="s">
        <v>32</v>
      </c>
      <c r="R1976" t="s">
        <v>42</v>
      </c>
      <c r="S1976">
        <v>32</v>
      </c>
      <c r="T1976" t="s">
        <v>34</v>
      </c>
      <c r="U1976" t="s">
        <v>35</v>
      </c>
      <c r="V1976" t="s">
        <v>35</v>
      </c>
      <c r="W1976" t="s">
        <v>36</v>
      </c>
      <c r="X1976">
        <v>0</v>
      </c>
      <c r="Y1976">
        <v>0</v>
      </c>
      <c r="Z1976">
        <v>0</v>
      </c>
      <c r="AA1976">
        <v>1</v>
      </c>
      <c r="AB1976">
        <v>2</v>
      </c>
      <c r="AC1976" s="3">
        <v>45333</v>
      </c>
      <c r="AD1976" s="2" t="str">
        <f t="shared" si="61"/>
        <v>Contacted</v>
      </c>
      <c r="AE1976">
        <v>0</v>
      </c>
      <c r="AF1976" t="s">
        <v>38</v>
      </c>
      <c r="AG1976" t="b">
        <v>0</v>
      </c>
      <c r="AH1976" t="b">
        <v>0</v>
      </c>
      <c r="AI1976" t="str">
        <f ca="1">IF(OR(Table1[[#This Row],[is_active]]="FALSE",Table1[[#This Row],[Days_Since_Last_Purchase]]&gt;90),"Churned","Active")</f>
        <v>Churned</v>
      </c>
    </row>
    <row r="1977" spans="1:35" x14ac:dyDescent="0.25">
      <c r="A1977" t="s">
        <v>2032</v>
      </c>
      <c r="B1977" s="1">
        <v>43993</v>
      </c>
      <c r="C1977" t="str">
        <f>TEXT(Table1[[#This Row],[signup_date]],"yyyy")</f>
        <v>2020</v>
      </c>
      <c r="D1977" t="str">
        <f>TEXT(Table1[[#This Row],[signup_date]],"mmm")</f>
        <v>Jun</v>
      </c>
      <c r="E1977" s="3">
        <v>44297</v>
      </c>
      <c r="F1977" s="3">
        <v>44914</v>
      </c>
      <c r="G1977" s="3" t="str">
        <f>TEXT(Table1[[#This Row],[last_purchase_date]],"yyyy")</f>
        <v>2022</v>
      </c>
      <c r="H1977" s="2">
        <f ca="1">IFERROR(TODAY()-Table1[[#This Row],[signup_date]]," - ")</f>
        <v>1987</v>
      </c>
      <c r="I1977" s="2">
        <f ca="1">IFERROR(TODAY()-Table1[[#This Row],[last_purchase_date]]," - ")</f>
        <v>1066</v>
      </c>
      <c r="J1977" s="2">
        <f ca="1">IFERROR(1/Table1[[#This Row],[Days_Since_Last_Purchase]],0)</f>
        <v>9.3808630393996248E-4</v>
      </c>
      <c r="K1977" s="3" t="str">
        <f t="shared" si="60"/>
        <v>Has Purchased</v>
      </c>
      <c r="L1977">
        <v>2</v>
      </c>
      <c r="M1977">
        <v>51.22</v>
      </c>
      <c r="N1977">
        <v>25.61</v>
      </c>
      <c r="O1977">
        <v>35.24</v>
      </c>
      <c r="P1977" t="s">
        <v>31</v>
      </c>
      <c r="Q1977" t="s">
        <v>76</v>
      </c>
      <c r="R1977" t="s">
        <v>33</v>
      </c>
      <c r="S1977">
        <v>23</v>
      </c>
      <c r="T1977" t="s">
        <v>70</v>
      </c>
      <c r="U1977" t="s">
        <v>66</v>
      </c>
      <c r="V1977" t="s">
        <v>63</v>
      </c>
      <c r="W1977" t="s">
        <v>100</v>
      </c>
      <c r="X1977">
        <v>0</v>
      </c>
      <c r="Y1977">
        <v>0</v>
      </c>
      <c r="Z1977">
        <v>0</v>
      </c>
      <c r="AA1977">
        <v>1</v>
      </c>
      <c r="AB1977">
        <v>1</v>
      </c>
      <c r="AC1977" s="3">
        <v>45823</v>
      </c>
      <c r="AD1977" s="2" t="str">
        <f t="shared" si="61"/>
        <v>Contacted</v>
      </c>
      <c r="AE1977">
        <v>0</v>
      </c>
      <c r="AF1977" t="s">
        <v>52</v>
      </c>
      <c r="AG1977" t="b">
        <v>1</v>
      </c>
      <c r="AH1977" t="b">
        <v>0</v>
      </c>
      <c r="AI1977" t="str">
        <f ca="1">IF(OR(Table1[[#This Row],[is_active]]="FALSE",Table1[[#This Row],[Days_Since_Last_Purchase]]&gt;90),"Churned","Active")</f>
        <v>Churned</v>
      </c>
    </row>
    <row r="1978" spans="1:35" x14ac:dyDescent="0.25">
      <c r="A1978" t="s">
        <v>2033</v>
      </c>
      <c r="B1978" s="1">
        <v>45292</v>
      </c>
      <c r="C1978" t="str">
        <f>TEXT(Table1[[#This Row],[signup_date]],"yyyy")</f>
        <v>2024</v>
      </c>
      <c r="D1978" t="str">
        <f>TEXT(Table1[[#This Row],[signup_date]],"mmm")</f>
        <v>Jan</v>
      </c>
      <c r="E1978" s="3">
        <v>45834</v>
      </c>
      <c r="F1978" s="3">
        <v>45858</v>
      </c>
      <c r="G1978" s="3" t="str">
        <f>TEXT(Table1[[#This Row],[last_purchase_date]],"yyyy")</f>
        <v>2025</v>
      </c>
      <c r="H1978" s="2">
        <f ca="1">IFERROR(TODAY()-Table1[[#This Row],[signup_date]]," - ")</f>
        <v>688</v>
      </c>
      <c r="I1978" s="2">
        <f ca="1">IFERROR(TODAY()-Table1[[#This Row],[last_purchase_date]]," - ")</f>
        <v>122</v>
      </c>
      <c r="J1978" s="2">
        <f ca="1">IFERROR(1/Table1[[#This Row],[Days_Since_Last_Purchase]],0)</f>
        <v>8.1967213114754103E-3</v>
      </c>
      <c r="K1978" s="3" t="str">
        <f t="shared" si="60"/>
        <v>Has Purchased</v>
      </c>
      <c r="L1978">
        <v>1</v>
      </c>
      <c r="M1978">
        <v>37.75</v>
      </c>
      <c r="N1978">
        <v>37.75</v>
      </c>
      <c r="O1978">
        <v>0.5</v>
      </c>
      <c r="P1978" t="s">
        <v>65</v>
      </c>
      <c r="Q1978" t="s">
        <v>54</v>
      </c>
      <c r="R1978" t="s">
        <v>33</v>
      </c>
      <c r="S1978">
        <v>37</v>
      </c>
      <c r="T1978" t="s">
        <v>34</v>
      </c>
      <c r="U1978" t="s">
        <v>55</v>
      </c>
      <c r="V1978" t="s">
        <v>44</v>
      </c>
      <c r="W1978" t="s">
        <v>36</v>
      </c>
      <c r="X1978">
        <v>0</v>
      </c>
      <c r="Y1978">
        <v>0</v>
      </c>
      <c r="Z1978">
        <v>0</v>
      </c>
      <c r="AA1978">
        <v>1</v>
      </c>
      <c r="AB1978">
        <v>0</v>
      </c>
      <c r="AC1978" s="3">
        <v>45811</v>
      </c>
      <c r="AD1978" s="2" t="str">
        <f t="shared" si="61"/>
        <v>Contacted</v>
      </c>
      <c r="AE1978">
        <v>0</v>
      </c>
      <c r="AF1978" t="s">
        <v>73</v>
      </c>
      <c r="AG1978" t="b">
        <v>1</v>
      </c>
      <c r="AH1978" t="b">
        <v>0</v>
      </c>
      <c r="AI1978" t="str">
        <f ca="1">IF(OR(Table1[[#This Row],[is_active]]="FALSE",Table1[[#This Row],[Days_Since_Last_Purchase]]&gt;90),"Churned","Active")</f>
        <v>Churned</v>
      </c>
    </row>
    <row r="1979" spans="1:35" x14ac:dyDescent="0.25">
      <c r="A1979" t="s">
        <v>2034</v>
      </c>
      <c r="B1979" s="1">
        <v>44154</v>
      </c>
      <c r="C1979" t="str">
        <f>TEXT(Table1[[#This Row],[signup_date]],"yyyy")</f>
        <v>2020</v>
      </c>
      <c r="D1979" t="str">
        <f>TEXT(Table1[[#This Row],[signup_date]],"mmm")</f>
        <v>Nov</v>
      </c>
      <c r="E1979" s="3">
        <v>45724</v>
      </c>
      <c r="F1979" s="3">
        <v>45873</v>
      </c>
      <c r="G1979" s="3" t="str">
        <f>TEXT(Table1[[#This Row],[last_purchase_date]],"yyyy")</f>
        <v>2025</v>
      </c>
      <c r="H1979" s="2">
        <f ca="1">IFERROR(TODAY()-Table1[[#This Row],[signup_date]]," - ")</f>
        <v>1826</v>
      </c>
      <c r="I1979" s="2">
        <f ca="1">IFERROR(TODAY()-Table1[[#This Row],[last_purchase_date]]," - ")</f>
        <v>107</v>
      </c>
      <c r="J1979" s="2">
        <f ca="1">IFERROR(1/Table1[[#This Row],[Days_Since_Last_Purchase]],0)</f>
        <v>9.3457943925233638E-3</v>
      </c>
      <c r="K1979" s="3" t="str">
        <f t="shared" si="60"/>
        <v>Has Purchased</v>
      </c>
      <c r="L1979">
        <v>2</v>
      </c>
      <c r="M1979">
        <v>101.62</v>
      </c>
      <c r="N1979">
        <v>50.81</v>
      </c>
      <c r="O1979">
        <v>64.33</v>
      </c>
      <c r="P1979" t="s">
        <v>87</v>
      </c>
      <c r="Q1979" t="s">
        <v>41</v>
      </c>
      <c r="R1979" t="s">
        <v>48</v>
      </c>
      <c r="S1979">
        <v>34</v>
      </c>
      <c r="T1979" t="s">
        <v>34</v>
      </c>
      <c r="U1979" t="s">
        <v>82</v>
      </c>
      <c r="V1979" t="s">
        <v>44</v>
      </c>
      <c r="W1979" t="s">
        <v>100</v>
      </c>
      <c r="X1979">
        <v>0</v>
      </c>
      <c r="Y1979">
        <v>1</v>
      </c>
      <c r="Z1979">
        <v>0</v>
      </c>
      <c r="AA1979">
        <v>0</v>
      </c>
      <c r="AB1979">
        <v>0</v>
      </c>
      <c r="AC1979" s="3">
        <v>45787</v>
      </c>
      <c r="AD1979" s="2" t="str">
        <f t="shared" si="61"/>
        <v>Contacted</v>
      </c>
      <c r="AE1979">
        <v>0</v>
      </c>
      <c r="AF1979" t="s">
        <v>73</v>
      </c>
      <c r="AG1979" t="b">
        <v>1</v>
      </c>
      <c r="AH1979" t="b">
        <v>1</v>
      </c>
      <c r="AI1979" t="str">
        <f ca="1">IF(OR(Table1[[#This Row],[is_active]]="FALSE",Table1[[#This Row],[Days_Since_Last_Purchase]]&gt;90),"Churned","Active")</f>
        <v>Churned</v>
      </c>
    </row>
    <row r="1980" spans="1:35" x14ac:dyDescent="0.25">
      <c r="A1980" t="s">
        <v>2035</v>
      </c>
      <c r="B1980" s="1">
        <v>44890</v>
      </c>
      <c r="C1980" t="str">
        <f>TEXT(Table1[[#This Row],[signup_date]],"yyyy")</f>
        <v>2022</v>
      </c>
      <c r="D1980" t="str">
        <f>TEXT(Table1[[#This Row],[signup_date]],"mmm")</f>
        <v>Nov</v>
      </c>
      <c r="E1980" s="3" t="s">
        <v>2542</v>
      </c>
      <c r="F1980" s="3" t="s">
        <v>2542</v>
      </c>
      <c r="G1980" s="3" t="str">
        <f>TEXT(Table1[[#This Row],[last_purchase_date]],"yyyy")</f>
        <v>-</v>
      </c>
      <c r="H1980" s="2">
        <f ca="1">IFERROR(TODAY()-Table1[[#This Row],[signup_date]]," - ")</f>
        <v>1090</v>
      </c>
      <c r="I1980" s="2" t="str">
        <f ca="1">IFERROR(TODAY()-Table1[[#This Row],[last_purchase_date]]," - ")</f>
        <v xml:space="preserve"> - </v>
      </c>
      <c r="J1980" s="2">
        <f ca="1">IFERROR(1/Table1[[#This Row],[Days_Since_Last_Purchase]],0)</f>
        <v>0</v>
      </c>
      <c r="K1980" s="3" t="str">
        <f t="shared" si="60"/>
        <v>Never Purchase</v>
      </c>
      <c r="L1980">
        <v>0</v>
      </c>
      <c r="M1980">
        <v>147.13999999999999</v>
      </c>
      <c r="N1980">
        <v>0</v>
      </c>
      <c r="O1980">
        <v>0</v>
      </c>
      <c r="P1980" t="s">
        <v>47</v>
      </c>
      <c r="Q1980" t="s">
        <v>69</v>
      </c>
      <c r="R1980" t="s">
        <v>42</v>
      </c>
      <c r="S1980">
        <v>32</v>
      </c>
      <c r="T1980" t="s">
        <v>34</v>
      </c>
      <c r="U1980" t="s">
        <v>43</v>
      </c>
      <c r="V1980" t="s">
        <v>67</v>
      </c>
      <c r="W1980" t="s">
        <v>36</v>
      </c>
      <c r="X1980">
        <v>0</v>
      </c>
      <c r="Y1980">
        <v>0</v>
      </c>
      <c r="Z1980">
        <v>0</v>
      </c>
      <c r="AA1980">
        <v>0</v>
      </c>
      <c r="AB1980">
        <v>0</v>
      </c>
      <c r="AC1980" s="3">
        <v>44921</v>
      </c>
      <c r="AD1980" s="2" t="str">
        <f t="shared" si="61"/>
        <v>Contacted</v>
      </c>
      <c r="AE1980">
        <v>1</v>
      </c>
      <c r="AF1980" t="s">
        <v>38</v>
      </c>
      <c r="AG1980" t="b">
        <v>1</v>
      </c>
      <c r="AH1980" t="b">
        <v>0</v>
      </c>
      <c r="AI1980" t="str">
        <f ca="1">IF(OR(Table1[[#This Row],[is_active]]="FALSE",Table1[[#This Row],[Days_Since_Last_Purchase]]&gt;90),"Churned","Active")</f>
        <v>Churned</v>
      </c>
    </row>
    <row r="1981" spans="1:35" x14ac:dyDescent="0.25">
      <c r="A1981" t="s">
        <v>2036</v>
      </c>
      <c r="B1981" s="1">
        <v>45165</v>
      </c>
      <c r="C1981" t="str">
        <f>TEXT(Table1[[#This Row],[signup_date]],"yyyy")</f>
        <v>2023</v>
      </c>
      <c r="D1981" t="str">
        <f>TEXT(Table1[[#This Row],[signup_date]],"mmm")</f>
        <v>Aug</v>
      </c>
      <c r="E1981" s="3">
        <v>45508</v>
      </c>
      <c r="F1981" s="3">
        <v>45915</v>
      </c>
      <c r="G1981" s="3" t="str">
        <f>TEXT(Table1[[#This Row],[last_purchase_date]],"yyyy")</f>
        <v>2025</v>
      </c>
      <c r="H1981" s="2">
        <f ca="1">IFERROR(TODAY()-Table1[[#This Row],[signup_date]]," - ")</f>
        <v>815</v>
      </c>
      <c r="I1981" s="2">
        <f ca="1">IFERROR(TODAY()-Table1[[#This Row],[last_purchase_date]]," - ")</f>
        <v>65</v>
      </c>
      <c r="J1981" s="2">
        <f ca="1">IFERROR(1/Table1[[#This Row],[Days_Since_Last_Purchase]],0)</f>
        <v>1.5384615384615385E-2</v>
      </c>
      <c r="K1981" s="3" t="str">
        <f t="shared" si="60"/>
        <v>Has Purchased</v>
      </c>
      <c r="L1981">
        <v>3</v>
      </c>
      <c r="M1981">
        <v>24.47</v>
      </c>
      <c r="N1981">
        <v>8.16</v>
      </c>
      <c r="O1981">
        <v>10.95</v>
      </c>
      <c r="P1981" t="s">
        <v>47</v>
      </c>
      <c r="Q1981" t="s">
        <v>69</v>
      </c>
      <c r="R1981" t="s">
        <v>33</v>
      </c>
      <c r="S1981">
        <v>40</v>
      </c>
      <c r="T1981" t="s">
        <v>34</v>
      </c>
      <c r="U1981" t="s">
        <v>43</v>
      </c>
      <c r="V1981" t="s">
        <v>56</v>
      </c>
      <c r="W1981" t="s">
        <v>45</v>
      </c>
      <c r="X1981">
        <v>1</v>
      </c>
      <c r="Y1981">
        <v>0</v>
      </c>
      <c r="Z1981">
        <v>0</v>
      </c>
      <c r="AA1981">
        <v>0</v>
      </c>
      <c r="AB1981">
        <v>1</v>
      </c>
      <c r="AC1981" s="3">
        <v>45552</v>
      </c>
      <c r="AD1981" s="2" t="str">
        <f t="shared" si="61"/>
        <v>Contacted</v>
      </c>
      <c r="AE1981">
        <v>2</v>
      </c>
      <c r="AF1981" t="s">
        <v>38</v>
      </c>
      <c r="AG1981" t="b">
        <v>1</v>
      </c>
      <c r="AH1981" t="b">
        <v>0</v>
      </c>
      <c r="AI1981" t="str">
        <f ca="1">IF(OR(Table1[[#This Row],[is_active]]="FALSE",Table1[[#This Row],[Days_Since_Last_Purchase]]&gt;90),"Churned","Active")</f>
        <v>Active</v>
      </c>
    </row>
    <row r="1982" spans="1:35" x14ac:dyDescent="0.25">
      <c r="A1982" t="s">
        <v>2037</v>
      </c>
      <c r="B1982" s="1">
        <v>44039</v>
      </c>
      <c r="C1982" t="str">
        <f>TEXT(Table1[[#This Row],[signup_date]],"yyyy")</f>
        <v>2020</v>
      </c>
      <c r="D1982" t="str">
        <f>TEXT(Table1[[#This Row],[signup_date]],"mmm")</f>
        <v>Jul</v>
      </c>
      <c r="E1982" s="3">
        <v>45321</v>
      </c>
      <c r="F1982" s="3">
        <v>45879</v>
      </c>
      <c r="G1982" s="3" t="str">
        <f>TEXT(Table1[[#This Row],[last_purchase_date]],"yyyy")</f>
        <v>2025</v>
      </c>
      <c r="H1982" s="2">
        <f ca="1">IFERROR(TODAY()-Table1[[#This Row],[signup_date]]," - ")</f>
        <v>1941</v>
      </c>
      <c r="I1982" s="2">
        <f ca="1">IFERROR(TODAY()-Table1[[#This Row],[last_purchase_date]]," - ")</f>
        <v>101</v>
      </c>
      <c r="J1982" s="2">
        <f ca="1">IFERROR(1/Table1[[#This Row],[Days_Since_Last_Purchase]],0)</f>
        <v>9.9009900990099011E-3</v>
      </c>
      <c r="K1982" s="3" t="str">
        <f t="shared" si="60"/>
        <v>Has Purchased</v>
      </c>
      <c r="L1982">
        <v>1</v>
      </c>
      <c r="M1982">
        <v>53.94</v>
      </c>
      <c r="N1982">
        <v>53.94</v>
      </c>
      <c r="O1982">
        <v>4.33</v>
      </c>
      <c r="P1982" t="s">
        <v>59</v>
      </c>
      <c r="Q1982" t="s">
        <v>95</v>
      </c>
      <c r="R1982" t="s">
        <v>42</v>
      </c>
      <c r="S1982">
        <v>24</v>
      </c>
      <c r="T1982" t="s">
        <v>70</v>
      </c>
      <c r="U1982" t="s">
        <v>82</v>
      </c>
      <c r="V1982" t="s">
        <v>67</v>
      </c>
      <c r="W1982" t="s">
        <v>51</v>
      </c>
      <c r="X1982">
        <v>0</v>
      </c>
      <c r="Y1982">
        <v>0</v>
      </c>
      <c r="Z1982">
        <v>0</v>
      </c>
      <c r="AA1982">
        <v>0</v>
      </c>
      <c r="AB1982">
        <v>0</v>
      </c>
      <c r="AC1982" s="3">
        <v>44861</v>
      </c>
      <c r="AD1982" s="2" t="str">
        <f t="shared" si="61"/>
        <v>Contacted</v>
      </c>
      <c r="AE1982">
        <v>0</v>
      </c>
      <c r="AF1982" t="s">
        <v>38</v>
      </c>
      <c r="AG1982" t="b">
        <v>1</v>
      </c>
      <c r="AH1982" t="b">
        <v>0</v>
      </c>
      <c r="AI1982" t="str">
        <f ca="1">IF(OR(Table1[[#This Row],[is_active]]="FALSE",Table1[[#This Row],[Days_Since_Last_Purchase]]&gt;90),"Churned","Active")</f>
        <v>Churned</v>
      </c>
    </row>
    <row r="1983" spans="1:35" x14ac:dyDescent="0.25">
      <c r="A1983" t="s">
        <v>2038</v>
      </c>
      <c r="B1983" s="1">
        <v>45593</v>
      </c>
      <c r="C1983" t="str">
        <f>TEXT(Table1[[#This Row],[signup_date]],"yyyy")</f>
        <v>2024</v>
      </c>
      <c r="D1983" t="str">
        <f>TEXT(Table1[[#This Row],[signup_date]],"mmm")</f>
        <v>Oct</v>
      </c>
      <c r="E1983" s="3">
        <v>45743</v>
      </c>
      <c r="F1983" s="3">
        <v>45810</v>
      </c>
      <c r="G1983" s="3" t="str">
        <f>TEXT(Table1[[#This Row],[last_purchase_date]],"yyyy")</f>
        <v>2025</v>
      </c>
      <c r="H1983" s="2">
        <f ca="1">IFERROR(TODAY()-Table1[[#This Row],[signup_date]]," - ")</f>
        <v>387</v>
      </c>
      <c r="I1983" s="2">
        <f ca="1">IFERROR(TODAY()-Table1[[#This Row],[last_purchase_date]]," - ")</f>
        <v>170</v>
      </c>
      <c r="J1983" s="2">
        <f ca="1">IFERROR(1/Table1[[#This Row],[Days_Since_Last_Purchase]],0)</f>
        <v>5.8823529411764705E-3</v>
      </c>
      <c r="K1983" s="3" t="str">
        <f t="shared" si="60"/>
        <v>Has Purchased</v>
      </c>
      <c r="L1983">
        <v>1</v>
      </c>
      <c r="M1983">
        <v>85.04</v>
      </c>
      <c r="N1983">
        <v>85.04</v>
      </c>
      <c r="O1983">
        <v>72.87</v>
      </c>
      <c r="P1983" t="s">
        <v>31</v>
      </c>
      <c r="Q1983" t="s">
        <v>88</v>
      </c>
      <c r="R1983" t="s">
        <v>48</v>
      </c>
      <c r="S1983">
        <v>20</v>
      </c>
      <c r="T1983" t="s">
        <v>70</v>
      </c>
      <c r="U1983" t="s">
        <v>43</v>
      </c>
      <c r="V1983" t="s">
        <v>35</v>
      </c>
      <c r="W1983" t="s">
        <v>51</v>
      </c>
      <c r="X1983">
        <v>0</v>
      </c>
      <c r="Y1983">
        <v>0</v>
      </c>
      <c r="Z1983">
        <v>0</v>
      </c>
      <c r="AA1983">
        <v>0</v>
      </c>
      <c r="AB1983">
        <v>1</v>
      </c>
      <c r="AC1983" s="2" t="s">
        <v>2542</v>
      </c>
      <c r="AD1983" s="2" t="str">
        <f t="shared" si="61"/>
        <v>Never Contacted</v>
      </c>
      <c r="AE1983">
        <v>0</v>
      </c>
      <c r="AF1983" t="s">
        <v>38</v>
      </c>
      <c r="AG1983" t="b">
        <v>1</v>
      </c>
      <c r="AH1983" t="b">
        <v>0</v>
      </c>
      <c r="AI1983" t="str">
        <f ca="1">IF(OR(Table1[[#This Row],[is_active]]="FALSE",Table1[[#This Row],[Days_Since_Last_Purchase]]&gt;90),"Churned","Active")</f>
        <v>Churned</v>
      </c>
    </row>
    <row r="1984" spans="1:35" x14ac:dyDescent="0.25">
      <c r="A1984" t="s">
        <v>2039</v>
      </c>
      <c r="B1984" s="1">
        <v>44805</v>
      </c>
      <c r="C1984" t="str">
        <f>TEXT(Table1[[#This Row],[signup_date]],"yyyy")</f>
        <v>2022</v>
      </c>
      <c r="D1984" t="str">
        <f>TEXT(Table1[[#This Row],[signup_date]],"mmm")</f>
        <v>Sep</v>
      </c>
      <c r="E1984" s="3">
        <v>45295</v>
      </c>
      <c r="F1984" s="3" t="s">
        <v>2542</v>
      </c>
      <c r="G1984" s="3" t="str">
        <f>TEXT(Table1[[#This Row],[last_purchase_date]],"yyyy")</f>
        <v>-</v>
      </c>
      <c r="H1984" s="2">
        <f ca="1">IFERROR(TODAY()-Table1[[#This Row],[signup_date]]," - ")</f>
        <v>1175</v>
      </c>
      <c r="I1984" s="2" t="str">
        <f ca="1">IFERROR(TODAY()-Table1[[#This Row],[last_purchase_date]]," - ")</f>
        <v xml:space="preserve"> - </v>
      </c>
      <c r="J1984" s="2">
        <f ca="1">IFERROR(1/Table1[[#This Row],[Days_Since_Last_Purchase]],0)</f>
        <v>0</v>
      </c>
      <c r="K1984" s="3" t="str">
        <f t="shared" si="60"/>
        <v>Has Purchased</v>
      </c>
      <c r="L1984">
        <v>0</v>
      </c>
      <c r="M1984">
        <v>0</v>
      </c>
      <c r="N1984">
        <v>0</v>
      </c>
      <c r="O1984">
        <v>0</v>
      </c>
      <c r="P1984" t="s">
        <v>87</v>
      </c>
      <c r="Q1984" t="s">
        <v>62</v>
      </c>
      <c r="R1984" t="s">
        <v>48</v>
      </c>
      <c r="S1984">
        <v>25</v>
      </c>
      <c r="T1984" t="s">
        <v>70</v>
      </c>
      <c r="U1984" t="s">
        <v>66</v>
      </c>
      <c r="V1984" t="s">
        <v>35</v>
      </c>
      <c r="W1984" t="s">
        <v>36</v>
      </c>
      <c r="X1984">
        <v>0</v>
      </c>
      <c r="Y1984">
        <v>0</v>
      </c>
      <c r="Z1984">
        <v>0</v>
      </c>
      <c r="AA1984">
        <v>0</v>
      </c>
      <c r="AB1984">
        <v>0</v>
      </c>
      <c r="AC1984" s="3">
        <v>45349</v>
      </c>
      <c r="AD1984" s="2" t="str">
        <f t="shared" si="61"/>
        <v>Contacted</v>
      </c>
      <c r="AE1984">
        <v>0</v>
      </c>
      <c r="AF1984" t="s">
        <v>52</v>
      </c>
      <c r="AG1984" t="b">
        <v>1</v>
      </c>
      <c r="AH1984" t="b">
        <v>1</v>
      </c>
      <c r="AI1984" t="str">
        <f ca="1">IF(OR(Table1[[#This Row],[is_active]]="FALSE",Table1[[#This Row],[Days_Since_Last_Purchase]]&gt;90),"Churned","Active")</f>
        <v>Churned</v>
      </c>
    </row>
    <row r="1985" spans="1:35" x14ac:dyDescent="0.25">
      <c r="A1985" t="s">
        <v>2040</v>
      </c>
      <c r="B1985" s="1">
        <v>45364</v>
      </c>
      <c r="C1985" t="str">
        <f>TEXT(Table1[[#This Row],[signup_date]],"yyyy")</f>
        <v>2024</v>
      </c>
      <c r="D1985" t="str">
        <f>TEXT(Table1[[#This Row],[signup_date]],"mmm")</f>
        <v>Mar</v>
      </c>
      <c r="E1985" s="3">
        <v>45456</v>
      </c>
      <c r="F1985" s="3">
        <v>45933</v>
      </c>
      <c r="G1985" s="3" t="str">
        <f>TEXT(Table1[[#This Row],[last_purchase_date]],"yyyy")</f>
        <v>2025</v>
      </c>
      <c r="H1985" s="2">
        <f ca="1">IFERROR(TODAY()-Table1[[#This Row],[signup_date]]," - ")</f>
        <v>616</v>
      </c>
      <c r="I1985" s="2">
        <f ca="1">IFERROR(TODAY()-Table1[[#This Row],[last_purchase_date]]," - ")</f>
        <v>47</v>
      </c>
      <c r="J1985" s="2">
        <f ca="1">IFERROR(1/Table1[[#This Row],[Days_Since_Last_Purchase]],0)</f>
        <v>2.1276595744680851E-2</v>
      </c>
      <c r="K1985" s="3" t="str">
        <f t="shared" si="60"/>
        <v>Has Purchased</v>
      </c>
      <c r="L1985">
        <v>2</v>
      </c>
      <c r="M1985">
        <v>169.39</v>
      </c>
      <c r="N1985">
        <v>84.7</v>
      </c>
      <c r="O1985">
        <v>40.76</v>
      </c>
      <c r="P1985" t="s">
        <v>40</v>
      </c>
      <c r="Q1985" t="s">
        <v>76</v>
      </c>
      <c r="R1985" t="s">
        <v>48</v>
      </c>
      <c r="S1985">
        <v>37</v>
      </c>
      <c r="T1985" t="s">
        <v>34</v>
      </c>
      <c r="U1985" t="s">
        <v>43</v>
      </c>
      <c r="V1985" t="s">
        <v>67</v>
      </c>
      <c r="W1985" t="s">
        <v>85</v>
      </c>
      <c r="X1985">
        <v>0</v>
      </c>
      <c r="Y1985">
        <v>1</v>
      </c>
      <c r="Z1985">
        <v>0</v>
      </c>
      <c r="AA1985">
        <v>0</v>
      </c>
      <c r="AB1985">
        <v>1</v>
      </c>
      <c r="AC1985" s="2" t="s">
        <v>2542</v>
      </c>
      <c r="AD1985" s="2" t="str">
        <f t="shared" si="61"/>
        <v>Never Contacted</v>
      </c>
      <c r="AE1985">
        <v>0</v>
      </c>
      <c r="AF1985" t="s">
        <v>73</v>
      </c>
      <c r="AG1985" t="b">
        <v>1</v>
      </c>
      <c r="AH1985" t="b">
        <v>1</v>
      </c>
      <c r="AI1985" t="str">
        <f ca="1">IF(OR(Table1[[#This Row],[is_active]]="FALSE",Table1[[#This Row],[Days_Since_Last_Purchase]]&gt;90),"Churned","Active")</f>
        <v>Active</v>
      </c>
    </row>
    <row r="1986" spans="1:35" x14ac:dyDescent="0.25">
      <c r="A1986" t="s">
        <v>2041</v>
      </c>
      <c r="B1986" s="1">
        <v>44204</v>
      </c>
      <c r="C1986" t="str">
        <f>TEXT(Table1[[#This Row],[signup_date]],"yyyy")</f>
        <v>2021</v>
      </c>
      <c r="D1986" t="str">
        <f>TEXT(Table1[[#This Row],[signup_date]],"mmm")</f>
        <v>Jan</v>
      </c>
      <c r="E1986" s="3">
        <v>44724</v>
      </c>
      <c r="F1986" s="3">
        <v>45140</v>
      </c>
      <c r="G1986" s="3" t="str">
        <f>TEXT(Table1[[#This Row],[last_purchase_date]],"yyyy")</f>
        <v>2023</v>
      </c>
      <c r="H1986" s="2">
        <f ca="1">IFERROR(TODAY()-Table1[[#This Row],[signup_date]]," - ")</f>
        <v>1776</v>
      </c>
      <c r="I1986" s="2">
        <f ca="1">IFERROR(TODAY()-Table1[[#This Row],[last_purchase_date]]," - ")</f>
        <v>840</v>
      </c>
      <c r="J1986" s="2">
        <f ca="1">IFERROR(1/Table1[[#This Row],[Days_Since_Last_Purchase]],0)</f>
        <v>1.1904761904761906E-3</v>
      </c>
      <c r="K1986" s="3" t="str">
        <f t="shared" ref="K1986:K2049" si="62">IF(E1986="-","Never Purchase","Has Purchased")</f>
        <v>Has Purchased</v>
      </c>
      <c r="L1986">
        <v>3</v>
      </c>
      <c r="M1986">
        <v>42.58</v>
      </c>
      <c r="N1986">
        <v>14.19</v>
      </c>
      <c r="O1986">
        <v>16.09</v>
      </c>
      <c r="P1986" t="s">
        <v>65</v>
      </c>
      <c r="Q1986" t="s">
        <v>62</v>
      </c>
      <c r="R1986" t="s">
        <v>42</v>
      </c>
      <c r="S1986">
        <v>38</v>
      </c>
      <c r="T1986" t="s">
        <v>34</v>
      </c>
      <c r="U1986" t="s">
        <v>55</v>
      </c>
      <c r="V1986" t="s">
        <v>56</v>
      </c>
      <c r="W1986" t="s">
        <v>45</v>
      </c>
      <c r="X1986">
        <v>0</v>
      </c>
      <c r="Y1986">
        <v>0</v>
      </c>
      <c r="Z1986">
        <v>0</v>
      </c>
      <c r="AA1986">
        <v>0</v>
      </c>
      <c r="AB1986">
        <v>2</v>
      </c>
      <c r="AC1986" s="3">
        <v>44442</v>
      </c>
      <c r="AD1986" s="2" t="str">
        <f t="shared" si="61"/>
        <v>Contacted</v>
      </c>
      <c r="AE1986">
        <v>0</v>
      </c>
      <c r="AF1986" t="s">
        <v>38</v>
      </c>
      <c r="AG1986" t="b">
        <v>1</v>
      </c>
      <c r="AH1986" t="b">
        <v>0</v>
      </c>
      <c r="AI1986" t="str">
        <f ca="1">IF(OR(Table1[[#This Row],[is_active]]="FALSE",Table1[[#This Row],[Days_Since_Last_Purchase]]&gt;90),"Churned","Active")</f>
        <v>Churned</v>
      </c>
    </row>
    <row r="1987" spans="1:35" x14ac:dyDescent="0.25">
      <c r="A1987" t="s">
        <v>1827</v>
      </c>
      <c r="B1987" s="1">
        <v>44753</v>
      </c>
      <c r="C1987" t="str">
        <f>TEXT(Table1[[#This Row],[signup_date]],"yyyy")</f>
        <v>2022</v>
      </c>
      <c r="D1987" t="str">
        <f>TEXT(Table1[[#This Row],[signup_date]],"mmm")</f>
        <v>Jul</v>
      </c>
      <c r="E1987" s="3">
        <v>44893</v>
      </c>
      <c r="F1987" s="3">
        <v>45304</v>
      </c>
      <c r="G1987" s="3" t="str">
        <f>TEXT(Table1[[#This Row],[last_purchase_date]],"yyyy")</f>
        <v>2024</v>
      </c>
      <c r="H1987" s="2">
        <f ca="1">IFERROR(TODAY()-Table1[[#This Row],[signup_date]]," - ")</f>
        <v>1227</v>
      </c>
      <c r="I1987" s="2">
        <f ca="1">IFERROR(TODAY()-Table1[[#This Row],[last_purchase_date]]," - ")</f>
        <v>676</v>
      </c>
      <c r="J1987" s="2">
        <f ca="1">IFERROR(1/Table1[[#This Row],[Days_Since_Last_Purchase]],0)</f>
        <v>1.4792899408284023E-3</v>
      </c>
      <c r="K1987" s="3" t="str">
        <f t="shared" si="62"/>
        <v>Has Purchased</v>
      </c>
      <c r="L1987">
        <v>4</v>
      </c>
      <c r="M1987">
        <v>138.46</v>
      </c>
      <c r="N1987">
        <v>34.619999999999997</v>
      </c>
      <c r="O1987">
        <v>16.760000000000002</v>
      </c>
      <c r="P1987" t="s">
        <v>40</v>
      </c>
      <c r="Q1987" t="s">
        <v>54</v>
      </c>
      <c r="R1987" t="s">
        <v>33</v>
      </c>
      <c r="S1987">
        <v>44</v>
      </c>
      <c r="T1987" t="s">
        <v>34</v>
      </c>
      <c r="U1987" t="s">
        <v>66</v>
      </c>
      <c r="V1987" t="s">
        <v>67</v>
      </c>
      <c r="W1987" t="s">
        <v>96</v>
      </c>
      <c r="X1987">
        <v>0</v>
      </c>
      <c r="Y1987">
        <v>0</v>
      </c>
      <c r="Z1987">
        <v>0</v>
      </c>
      <c r="AA1987">
        <v>1</v>
      </c>
      <c r="AB1987">
        <v>1</v>
      </c>
      <c r="AC1987" s="3">
        <v>45893</v>
      </c>
      <c r="AD1987" s="2" t="str">
        <f t="shared" ref="AD1987:AD2050" si="63">IF(AC1987="-","Never Contacted","Contacted")</f>
        <v>Contacted</v>
      </c>
      <c r="AE1987">
        <v>0</v>
      </c>
      <c r="AF1987" t="s">
        <v>73</v>
      </c>
      <c r="AG1987" t="b">
        <v>0</v>
      </c>
      <c r="AH1987" t="b">
        <v>0</v>
      </c>
      <c r="AI1987" t="str">
        <f ca="1">IF(OR(Table1[[#This Row],[is_active]]="FALSE",Table1[[#This Row],[Days_Since_Last_Purchase]]&gt;90),"Churned","Active")</f>
        <v>Churned</v>
      </c>
    </row>
    <row r="1988" spans="1:35" x14ac:dyDescent="0.25">
      <c r="A1988" t="s">
        <v>2042</v>
      </c>
      <c r="B1988" s="1">
        <v>44647</v>
      </c>
      <c r="C1988" t="str">
        <f>TEXT(Table1[[#This Row],[signup_date]],"yyyy")</f>
        <v>2022</v>
      </c>
      <c r="D1988" t="str">
        <f>TEXT(Table1[[#This Row],[signup_date]],"mmm")</f>
        <v>Mar</v>
      </c>
      <c r="E1988" s="3">
        <v>45188</v>
      </c>
      <c r="F1988" s="3">
        <v>45398</v>
      </c>
      <c r="G1988" s="3" t="str">
        <f>TEXT(Table1[[#This Row],[last_purchase_date]],"yyyy")</f>
        <v>2024</v>
      </c>
      <c r="H1988" s="2">
        <f ca="1">IFERROR(TODAY()-Table1[[#This Row],[signup_date]]," - ")</f>
        <v>1333</v>
      </c>
      <c r="I1988" s="2">
        <f ca="1">IFERROR(TODAY()-Table1[[#This Row],[last_purchase_date]]," - ")</f>
        <v>582</v>
      </c>
      <c r="J1988" s="2">
        <f ca="1">IFERROR(1/Table1[[#This Row],[Days_Since_Last_Purchase]],0)</f>
        <v>1.718213058419244E-3</v>
      </c>
      <c r="K1988" s="3" t="str">
        <f t="shared" si="62"/>
        <v>Has Purchased</v>
      </c>
      <c r="L1988">
        <v>2</v>
      </c>
      <c r="M1988">
        <v>119.49</v>
      </c>
      <c r="N1988">
        <v>59.75</v>
      </c>
      <c r="O1988">
        <v>16.600000000000001</v>
      </c>
      <c r="P1988" t="s">
        <v>65</v>
      </c>
      <c r="Q1988" t="s">
        <v>95</v>
      </c>
      <c r="R1988" t="s">
        <v>48</v>
      </c>
      <c r="S1988">
        <v>19</v>
      </c>
      <c r="T1988" t="s">
        <v>49</v>
      </c>
      <c r="U1988" t="s">
        <v>55</v>
      </c>
      <c r="V1988" t="s">
        <v>35</v>
      </c>
      <c r="W1988" t="s">
        <v>51</v>
      </c>
      <c r="X1988">
        <v>0</v>
      </c>
      <c r="Y1988">
        <v>0</v>
      </c>
      <c r="Z1988">
        <v>0</v>
      </c>
      <c r="AA1988">
        <v>0</v>
      </c>
      <c r="AB1988">
        <v>0</v>
      </c>
      <c r="AC1988" s="3">
        <v>44962</v>
      </c>
      <c r="AD1988" s="2" t="str">
        <f t="shared" si="63"/>
        <v>Contacted</v>
      </c>
      <c r="AE1988">
        <v>2</v>
      </c>
      <c r="AF1988" t="s">
        <v>38</v>
      </c>
      <c r="AG1988" t="b">
        <v>1</v>
      </c>
      <c r="AH1988" t="b">
        <v>0</v>
      </c>
      <c r="AI1988" t="str">
        <f ca="1">IF(OR(Table1[[#This Row],[is_active]]="FALSE",Table1[[#This Row],[Days_Since_Last_Purchase]]&gt;90),"Churned","Active")</f>
        <v>Churned</v>
      </c>
    </row>
    <row r="1989" spans="1:35" x14ac:dyDescent="0.25">
      <c r="A1989" t="s">
        <v>2043</v>
      </c>
      <c r="B1989" s="1">
        <v>43953</v>
      </c>
      <c r="C1989" t="str">
        <f>TEXT(Table1[[#This Row],[signup_date]],"yyyy")</f>
        <v>2020</v>
      </c>
      <c r="D1989" t="str">
        <f>TEXT(Table1[[#This Row],[signup_date]],"mmm")</f>
        <v>May</v>
      </c>
      <c r="E1989" s="3">
        <v>45096</v>
      </c>
      <c r="F1989" s="3">
        <v>45637</v>
      </c>
      <c r="G1989" s="3" t="str">
        <f>TEXT(Table1[[#This Row],[last_purchase_date]],"yyyy")</f>
        <v>2024</v>
      </c>
      <c r="H1989" s="2">
        <f ca="1">IFERROR(TODAY()-Table1[[#This Row],[signup_date]]," - ")</f>
        <v>2027</v>
      </c>
      <c r="I1989" s="2">
        <f ca="1">IFERROR(TODAY()-Table1[[#This Row],[last_purchase_date]]," - ")</f>
        <v>343</v>
      </c>
      <c r="J1989" s="2">
        <f ca="1">IFERROR(1/Table1[[#This Row],[Days_Since_Last_Purchase]],0)</f>
        <v>2.9154518950437317E-3</v>
      </c>
      <c r="K1989" s="3" t="str">
        <f t="shared" si="62"/>
        <v>Has Purchased</v>
      </c>
      <c r="L1989">
        <v>6</v>
      </c>
      <c r="M1989">
        <v>139</v>
      </c>
      <c r="N1989">
        <v>23.17</v>
      </c>
      <c r="O1989">
        <v>33.29</v>
      </c>
      <c r="P1989" t="s">
        <v>40</v>
      </c>
      <c r="Q1989" t="s">
        <v>62</v>
      </c>
      <c r="R1989" t="s">
        <v>48</v>
      </c>
      <c r="S1989">
        <v>37</v>
      </c>
      <c r="T1989" t="s">
        <v>34</v>
      </c>
      <c r="U1989" t="s">
        <v>35</v>
      </c>
      <c r="V1989" t="s">
        <v>44</v>
      </c>
      <c r="W1989" t="s">
        <v>72</v>
      </c>
      <c r="X1989">
        <v>1</v>
      </c>
      <c r="Y1989">
        <v>0</v>
      </c>
      <c r="Z1989">
        <v>0</v>
      </c>
      <c r="AA1989">
        <v>0</v>
      </c>
      <c r="AB1989">
        <v>2</v>
      </c>
      <c r="AC1989" s="3">
        <v>44911</v>
      </c>
      <c r="AD1989" s="2" t="str">
        <f t="shared" si="63"/>
        <v>Contacted</v>
      </c>
      <c r="AE1989">
        <v>0</v>
      </c>
      <c r="AF1989" t="s">
        <v>38</v>
      </c>
      <c r="AG1989" t="b">
        <v>1</v>
      </c>
      <c r="AH1989" t="b">
        <v>0</v>
      </c>
      <c r="AI1989" t="str">
        <f ca="1">IF(OR(Table1[[#This Row],[is_active]]="FALSE",Table1[[#This Row],[Days_Since_Last_Purchase]]&gt;90),"Churned","Active")</f>
        <v>Churned</v>
      </c>
    </row>
    <row r="1990" spans="1:35" x14ac:dyDescent="0.25">
      <c r="A1990" t="s">
        <v>2044</v>
      </c>
      <c r="B1990" s="1">
        <v>44870</v>
      </c>
      <c r="C1990" t="str">
        <f>TEXT(Table1[[#This Row],[signup_date]],"yyyy")</f>
        <v>2022</v>
      </c>
      <c r="D1990" t="str">
        <f>TEXT(Table1[[#This Row],[signup_date]],"mmm")</f>
        <v>Nov</v>
      </c>
      <c r="E1990" s="3">
        <v>45713</v>
      </c>
      <c r="F1990" s="3">
        <v>45886</v>
      </c>
      <c r="G1990" s="3" t="str">
        <f>TEXT(Table1[[#This Row],[last_purchase_date]],"yyyy")</f>
        <v>2025</v>
      </c>
      <c r="H1990" s="2">
        <f ca="1">IFERROR(TODAY()-Table1[[#This Row],[signup_date]]," - ")</f>
        <v>1110</v>
      </c>
      <c r="I1990" s="2">
        <f ca="1">IFERROR(TODAY()-Table1[[#This Row],[last_purchase_date]]," - ")</f>
        <v>94</v>
      </c>
      <c r="J1990" s="2">
        <f ca="1">IFERROR(1/Table1[[#This Row],[Days_Since_Last_Purchase]],0)</f>
        <v>1.0638297872340425E-2</v>
      </c>
      <c r="K1990" s="3" t="str">
        <f t="shared" si="62"/>
        <v>Has Purchased</v>
      </c>
      <c r="L1990">
        <v>6</v>
      </c>
      <c r="M1990">
        <v>301.39999999999998</v>
      </c>
      <c r="N1990">
        <v>50.23</v>
      </c>
      <c r="O1990">
        <v>81.91</v>
      </c>
      <c r="P1990" t="s">
        <v>47</v>
      </c>
      <c r="Q1990" t="s">
        <v>88</v>
      </c>
      <c r="R1990" t="s">
        <v>48</v>
      </c>
      <c r="S1990">
        <v>22</v>
      </c>
      <c r="T1990" t="s">
        <v>70</v>
      </c>
      <c r="U1990" t="s">
        <v>43</v>
      </c>
      <c r="V1990" t="s">
        <v>67</v>
      </c>
      <c r="W1990" t="s">
        <v>72</v>
      </c>
      <c r="X1990">
        <v>0</v>
      </c>
      <c r="Y1990">
        <v>0</v>
      </c>
      <c r="Z1990">
        <v>0</v>
      </c>
      <c r="AA1990">
        <v>1</v>
      </c>
      <c r="AB1990">
        <v>2</v>
      </c>
      <c r="AC1990" s="3">
        <v>44880</v>
      </c>
      <c r="AD1990" s="2" t="str">
        <f t="shared" si="63"/>
        <v>Contacted</v>
      </c>
      <c r="AE1990">
        <v>0</v>
      </c>
      <c r="AF1990" t="s">
        <v>38</v>
      </c>
      <c r="AG1990" t="b">
        <v>0</v>
      </c>
      <c r="AH1990" t="b">
        <v>1</v>
      </c>
      <c r="AI1990" t="str">
        <f ca="1">IF(OR(Table1[[#This Row],[is_active]]="FALSE",Table1[[#This Row],[Days_Since_Last_Purchase]]&gt;90),"Churned","Active")</f>
        <v>Churned</v>
      </c>
    </row>
    <row r="1991" spans="1:35" x14ac:dyDescent="0.25">
      <c r="A1991" t="s">
        <v>2045</v>
      </c>
      <c r="B1991" s="1">
        <v>44787</v>
      </c>
      <c r="C1991" t="str">
        <f>TEXT(Table1[[#This Row],[signup_date]],"yyyy")</f>
        <v>2022</v>
      </c>
      <c r="D1991" t="str">
        <f>TEXT(Table1[[#This Row],[signup_date]],"mmm")</f>
        <v>Aug</v>
      </c>
      <c r="E1991" s="3">
        <v>45845</v>
      </c>
      <c r="F1991" s="3">
        <v>45863</v>
      </c>
      <c r="G1991" s="3" t="str">
        <f>TEXT(Table1[[#This Row],[last_purchase_date]],"yyyy")</f>
        <v>2025</v>
      </c>
      <c r="H1991" s="2">
        <f ca="1">IFERROR(TODAY()-Table1[[#This Row],[signup_date]]," - ")</f>
        <v>1193</v>
      </c>
      <c r="I1991" s="2">
        <f ca="1">IFERROR(TODAY()-Table1[[#This Row],[last_purchase_date]]," - ")</f>
        <v>117</v>
      </c>
      <c r="J1991" s="2">
        <f ca="1">IFERROR(1/Table1[[#This Row],[Days_Since_Last_Purchase]],0)</f>
        <v>8.5470085470085479E-3</v>
      </c>
      <c r="K1991" s="3" t="str">
        <f t="shared" si="62"/>
        <v>Has Purchased</v>
      </c>
      <c r="L1991">
        <v>2</v>
      </c>
      <c r="M1991">
        <v>138.34</v>
      </c>
      <c r="N1991">
        <v>69.17</v>
      </c>
      <c r="O1991">
        <v>146.22</v>
      </c>
      <c r="P1991" t="s">
        <v>87</v>
      </c>
      <c r="Q1991" t="s">
        <v>60</v>
      </c>
      <c r="R1991" t="s">
        <v>48</v>
      </c>
      <c r="S1991">
        <v>20</v>
      </c>
      <c r="T1991" t="s">
        <v>70</v>
      </c>
      <c r="U1991" t="s">
        <v>43</v>
      </c>
      <c r="V1991" t="s">
        <v>67</v>
      </c>
      <c r="W1991" t="s">
        <v>36</v>
      </c>
      <c r="X1991">
        <v>0</v>
      </c>
      <c r="Y1991">
        <v>0</v>
      </c>
      <c r="Z1991">
        <v>0</v>
      </c>
      <c r="AA1991">
        <v>0</v>
      </c>
      <c r="AB1991">
        <v>2</v>
      </c>
      <c r="AC1991" s="3">
        <v>45449</v>
      </c>
      <c r="AD1991" s="2" t="str">
        <f t="shared" si="63"/>
        <v>Contacted</v>
      </c>
      <c r="AE1991">
        <v>0</v>
      </c>
      <c r="AF1991" t="s">
        <v>73</v>
      </c>
      <c r="AG1991" t="b">
        <v>0</v>
      </c>
      <c r="AH1991" t="b">
        <v>0</v>
      </c>
      <c r="AI1991" t="str">
        <f ca="1">IF(OR(Table1[[#This Row],[is_active]]="FALSE",Table1[[#This Row],[Days_Since_Last_Purchase]]&gt;90),"Churned","Active")</f>
        <v>Churned</v>
      </c>
    </row>
    <row r="1992" spans="1:35" x14ac:dyDescent="0.25">
      <c r="A1992" t="s">
        <v>2046</v>
      </c>
      <c r="B1992" s="1">
        <v>44217</v>
      </c>
      <c r="C1992" t="str">
        <f>TEXT(Table1[[#This Row],[signup_date]],"yyyy")</f>
        <v>2021</v>
      </c>
      <c r="D1992" t="str">
        <f>TEXT(Table1[[#This Row],[signup_date]],"mmm")</f>
        <v>Jan</v>
      </c>
      <c r="E1992" s="3">
        <v>45347</v>
      </c>
      <c r="F1992" s="3">
        <v>45498</v>
      </c>
      <c r="G1992" s="3" t="str">
        <f>TEXT(Table1[[#This Row],[last_purchase_date]],"yyyy")</f>
        <v>2024</v>
      </c>
      <c r="H1992" s="2">
        <f ca="1">IFERROR(TODAY()-Table1[[#This Row],[signup_date]]," - ")</f>
        <v>1763</v>
      </c>
      <c r="I1992" s="2">
        <f ca="1">IFERROR(TODAY()-Table1[[#This Row],[last_purchase_date]]," - ")</f>
        <v>482</v>
      </c>
      <c r="J1992" s="2">
        <f ca="1">IFERROR(1/Table1[[#This Row],[Days_Since_Last_Purchase]],0)</f>
        <v>2.0746887966804979E-3</v>
      </c>
      <c r="K1992" s="3" t="str">
        <f t="shared" si="62"/>
        <v>Has Purchased</v>
      </c>
      <c r="L1992">
        <v>2</v>
      </c>
      <c r="M1992">
        <v>113.88</v>
      </c>
      <c r="N1992">
        <v>56.94</v>
      </c>
      <c r="O1992">
        <v>60.27</v>
      </c>
      <c r="P1992" t="s">
        <v>87</v>
      </c>
      <c r="Q1992" t="s">
        <v>76</v>
      </c>
      <c r="R1992" t="s">
        <v>33</v>
      </c>
      <c r="S1992">
        <v>35</v>
      </c>
      <c r="T1992" t="s">
        <v>34</v>
      </c>
      <c r="U1992" t="s">
        <v>90</v>
      </c>
      <c r="V1992" t="s">
        <v>67</v>
      </c>
      <c r="W1992" t="s">
        <v>85</v>
      </c>
      <c r="X1992">
        <v>0</v>
      </c>
      <c r="Y1992">
        <v>0</v>
      </c>
      <c r="Z1992">
        <v>0</v>
      </c>
      <c r="AA1992">
        <v>0</v>
      </c>
      <c r="AB1992">
        <v>2</v>
      </c>
      <c r="AC1992" s="3">
        <v>45458</v>
      </c>
      <c r="AD1992" s="2" t="str">
        <f t="shared" si="63"/>
        <v>Contacted</v>
      </c>
      <c r="AE1992">
        <v>0</v>
      </c>
      <c r="AF1992" t="s">
        <v>52</v>
      </c>
      <c r="AG1992" t="b">
        <v>1</v>
      </c>
      <c r="AH1992" t="b">
        <v>1</v>
      </c>
      <c r="AI1992" t="str">
        <f ca="1">IF(OR(Table1[[#This Row],[is_active]]="FALSE",Table1[[#This Row],[Days_Since_Last_Purchase]]&gt;90),"Churned","Active")</f>
        <v>Churned</v>
      </c>
    </row>
    <row r="1993" spans="1:35" x14ac:dyDescent="0.25">
      <c r="A1993" t="s">
        <v>2047</v>
      </c>
      <c r="B1993" s="1">
        <v>45414</v>
      </c>
      <c r="C1993" t="str">
        <f>TEXT(Table1[[#This Row],[signup_date]],"yyyy")</f>
        <v>2024</v>
      </c>
      <c r="D1993" t="str">
        <f>TEXT(Table1[[#This Row],[signup_date]],"mmm")</f>
        <v>May</v>
      </c>
      <c r="E1993" s="3">
        <v>45508</v>
      </c>
      <c r="F1993" s="3">
        <v>45643</v>
      </c>
      <c r="G1993" s="3" t="str">
        <f>TEXT(Table1[[#This Row],[last_purchase_date]],"yyyy")</f>
        <v>2024</v>
      </c>
      <c r="H1993" s="2">
        <f ca="1">IFERROR(TODAY()-Table1[[#This Row],[signup_date]]," - ")</f>
        <v>566</v>
      </c>
      <c r="I1993" s="2">
        <f ca="1">IFERROR(TODAY()-Table1[[#This Row],[last_purchase_date]]," - ")</f>
        <v>337</v>
      </c>
      <c r="J1993" s="2">
        <f ca="1">IFERROR(1/Table1[[#This Row],[Days_Since_Last_Purchase]],0)</f>
        <v>2.967359050445104E-3</v>
      </c>
      <c r="K1993" s="3" t="str">
        <f t="shared" si="62"/>
        <v>Has Purchased</v>
      </c>
      <c r="L1993">
        <v>7</v>
      </c>
      <c r="M1993">
        <v>744.99</v>
      </c>
      <c r="N1993">
        <v>106.43</v>
      </c>
      <c r="O1993">
        <v>185.34</v>
      </c>
      <c r="P1993" t="s">
        <v>59</v>
      </c>
      <c r="Q1993" t="s">
        <v>80</v>
      </c>
      <c r="R1993" t="s">
        <v>33</v>
      </c>
      <c r="S1993">
        <v>27</v>
      </c>
      <c r="T1993" t="s">
        <v>70</v>
      </c>
      <c r="U1993" t="s">
        <v>82</v>
      </c>
      <c r="V1993" t="s">
        <v>35</v>
      </c>
      <c r="W1993" t="s">
        <v>51</v>
      </c>
      <c r="X1993">
        <v>0</v>
      </c>
      <c r="Y1993">
        <v>0</v>
      </c>
      <c r="Z1993">
        <v>0</v>
      </c>
      <c r="AA1993">
        <v>0</v>
      </c>
      <c r="AB1993">
        <v>1</v>
      </c>
      <c r="AC1993" s="2" t="s">
        <v>2542</v>
      </c>
      <c r="AD1993" s="2" t="str">
        <f t="shared" si="63"/>
        <v>Never Contacted</v>
      </c>
      <c r="AE1993">
        <v>7</v>
      </c>
      <c r="AF1993" t="s">
        <v>38</v>
      </c>
      <c r="AG1993" t="b">
        <v>1</v>
      </c>
      <c r="AH1993" t="b">
        <v>0</v>
      </c>
      <c r="AI1993" t="str">
        <f ca="1">IF(OR(Table1[[#This Row],[is_active]]="FALSE",Table1[[#This Row],[Days_Since_Last_Purchase]]&gt;90),"Churned","Active")</f>
        <v>Churned</v>
      </c>
    </row>
    <row r="1994" spans="1:35" x14ac:dyDescent="0.25">
      <c r="A1994" t="s">
        <v>2048</v>
      </c>
      <c r="B1994" s="1">
        <v>44946</v>
      </c>
      <c r="C1994" t="str">
        <f>TEXT(Table1[[#This Row],[signup_date]],"yyyy")</f>
        <v>2023</v>
      </c>
      <c r="D1994" t="str">
        <f>TEXT(Table1[[#This Row],[signup_date]],"mmm")</f>
        <v>Jan</v>
      </c>
      <c r="E1994" s="3">
        <v>45684</v>
      </c>
      <c r="F1994" s="3">
        <v>45756</v>
      </c>
      <c r="G1994" s="3" t="str">
        <f>TEXT(Table1[[#This Row],[last_purchase_date]],"yyyy")</f>
        <v>2025</v>
      </c>
      <c r="H1994" s="2">
        <f ca="1">IFERROR(TODAY()-Table1[[#This Row],[signup_date]]," - ")</f>
        <v>1034</v>
      </c>
      <c r="I1994" s="2">
        <f ca="1">IFERROR(TODAY()-Table1[[#This Row],[last_purchase_date]]," - ")</f>
        <v>224</v>
      </c>
      <c r="J1994" s="2">
        <f ca="1">IFERROR(1/Table1[[#This Row],[Days_Since_Last_Purchase]],0)</f>
        <v>4.464285714285714E-3</v>
      </c>
      <c r="K1994" s="3" t="str">
        <f t="shared" si="62"/>
        <v>Has Purchased</v>
      </c>
      <c r="L1994">
        <v>3</v>
      </c>
      <c r="M1994">
        <v>78.64</v>
      </c>
      <c r="N1994">
        <v>26.21</v>
      </c>
      <c r="O1994">
        <v>18.34</v>
      </c>
      <c r="P1994" t="s">
        <v>59</v>
      </c>
      <c r="Q1994" t="s">
        <v>54</v>
      </c>
      <c r="R1994" t="s">
        <v>48</v>
      </c>
      <c r="S1994">
        <v>31</v>
      </c>
      <c r="T1994" t="s">
        <v>34</v>
      </c>
      <c r="U1994" t="s">
        <v>43</v>
      </c>
      <c r="V1994" t="s">
        <v>67</v>
      </c>
      <c r="W1994" t="s">
        <v>51</v>
      </c>
      <c r="X1994">
        <v>0</v>
      </c>
      <c r="Y1994">
        <v>0</v>
      </c>
      <c r="Z1994">
        <v>0</v>
      </c>
      <c r="AA1994">
        <v>0</v>
      </c>
      <c r="AB1994">
        <v>1</v>
      </c>
      <c r="AC1994" s="3">
        <v>45291</v>
      </c>
      <c r="AD1994" s="2" t="str">
        <f t="shared" si="63"/>
        <v>Contacted</v>
      </c>
      <c r="AE1994">
        <v>6</v>
      </c>
      <c r="AF1994" t="s">
        <v>38</v>
      </c>
      <c r="AG1994" t="b">
        <v>0</v>
      </c>
      <c r="AH1994" t="b">
        <v>0</v>
      </c>
      <c r="AI1994" t="str">
        <f ca="1">IF(OR(Table1[[#This Row],[is_active]]="FALSE",Table1[[#This Row],[Days_Since_Last_Purchase]]&gt;90),"Churned","Active")</f>
        <v>Churned</v>
      </c>
    </row>
    <row r="1995" spans="1:35" x14ac:dyDescent="0.25">
      <c r="A1995" t="s">
        <v>2049</v>
      </c>
      <c r="B1995" s="1">
        <v>45615</v>
      </c>
      <c r="C1995" t="str">
        <f>TEXT(Table1[[#This Row],[signup_date]],"yyyy")</f>
        <v>2024</v>
      </c>
      <c r="D1995" t="str">
        <f>TEXT(Table1[[#This Row],[signup_date]],"mmm")</f>
        <v>Nov</v>
      </c>
      <c r="E1995" s="3">
        <v>45630</v>
      </c>
      <c r="F1995" s="3">
        <v>45904</v>
      </c>
      <c r="G1995" s="3" t="str">
        <f>TEXT(Table1[[#This Row],[last_purchase_date]],"yyyy")</f>
        <v>2025</v>
      </c>
      <c r="H1995" s="2">
        <f ca="1">IFERROR(TODAY()-Table1[[#This Row],[signup_date]]," - ")</f>
        <v>365</v>
      </c>
      <c r="I1995" s="2">
        <f ca="1">IFERROR(TODAY()-Table1[[#This Row],[last_purchase_date]]," - ")</f>
        <v>76</v>
      </c>
      <c r="J1995" s="2">
        <f ca="1">IFERROR(1/Table1[[#This Row],[Days_Since_Last_Purchase]],0)</f>
        <v>1.3157894736842105E-2</v>
      </c>
      <c r="K1995" s="3" t="str">
        <f t="shared" si="62"/>
        <v>Has Purchased</v>
      </c>
      <c r="L1995">
        <v>4</v>
      </c>
      <c r="M1995">
        <v>268.95999999999998</v>
      </c>
      <c r="N1995">
        <v>67.239999999999995</v>
      </c>
      <c r="O1995">
        <v>84.32</v>
      </c>
      <c r="P1995" t="s">
        <v>40</v>
      </c>
      <c r="Q1995" t="s">
        <v>41</v>
      </c>
      <c r="R1995" t="s">
        <v>48</v>
      </c>
      <c r="S1995">
        <v>24</v>
      </c>
      <c r="T1995" t="s">
        <v>70</v>
      </c>
      <c r="U1995" t="s">
        <v>90</v>
      </c>
      <c r="V1995" t="s">
        <v>56</v>
      </c>
      <c r="W1995" t="s">
        <v>51</v>
      </c>
      <c r="X1995">
        <v>0</v>
      </c>
      <c r="Y1995">
        <v>0</v>
      </c>
      <c r="Z1995">
        <v>1</v>
      </c>
      <c r="AA1995">
        <v>0</v>
      </c>
      <c r="AB1995">
        <v>3</v>
      </c>
      <c r="AC1995" s="2" t="s">
        <v>2542</v>
      </c>
      <c r="AD1995" s="2" t="str">
        <f t="shared" si="63"/>
        <v>Never Contacted</v>
      </c>
      <c r="AE1995">
        <v>2</v>
      </c>
      <c r="AF1995" t="s">
        <v>52</v>
      </c>
      <c r="AG1995" t="b">
        <v>1</v>
      </c>
      <c r="AH1995" t="b">
        <v>0</v>
      </c>
      <c r="AI1995" t="str">
        <f ca="1">IF(OR(Table1[[#This Row],[is_active]]="FALSE",Table1[[#This Row],[Days_Since_Last_Purchase]]&gt;90),"Churned","Active")</f>
        <v>Active</v>
      </c>
    </row>
    <row r="1996" spans="1:35" x14ac:dyDescent="0.25">
      <c r="A1996" t="s">
        <v>2050</v>
      </c>
      <c r="B1996" s="1">
        <v>44537</v>
      </c>
      <c r="C1996" t="str">
        <f>TEXT(Table1[[#This Row],[signup_date]],"yyyy")</f>
        <v>2021</v>
      </c>
      <c r="D1996" t="str">
        <f>TEXT(Table1[[#This Row],[signup_date]],"mmm")</f>
        <v>Dec</v>
      </c>
      <c r="E1996" s="3">
        <v>45121</v>
      </c>
      <c r="F1996" s="3">
        <v>45575</v>
      </c>
      <c r="G1996" s="3" t="str">
        <f>TEXT(Table1[[#This Row],[last_purchase_date]],"yyyy")</f>
        <v>2024</v>
      </c>
      <c r="H1996" s="2">
        <f ca="1">IFERROR(TODAY()-Table1[[#This Row],[signup_date]]," - ")</f>
        <v>1443</v>
      </c>
      <c r="I1996" s="2">
        <f ca="1">IFERROR(TODAY()-Table1[[#This Row],[last_purchase_date]]," - ")</f>
        <v>405</v>
      </c>
      <c r="J1996" s="2">
        <f ca="1">IFERROR(1/Table1[[#This Row],[Days_Since_Last_Purchase]],0)</f>
        <v>2.4691358024691358E-3</v>
      </c>
      <c r="K1996" s="3" t="str">
        <f t="shared" si="62"/>
        <v>Has Purchased</v>
      </c>
      <c r="L1996">
        <v>7</v>
      </c>
      <c r="M1996">
        <v>433.35</v>
      </c>
      <c r="N1996">
        <v>61.91</v>
      </c>
      <c r="O1996">
        <v>47.27</v>
      </c>
      <c r="P1996" t="s">
        <v>31</v>
      </c>
      <c r="Q1996" t="s">
        <v>41</v>
      </c>
      <c r="R1996" t="s">
        <v>33</v>
      </c>
      <c r="S1996">
        <v>49</v>
      </c>
      <c r="T1996" t="s">
        <v>34</v>
      </c>
      <c r="U1996" t="s">
        <v>35</v>
      </c>
      <c r="V1996" t="s">
        <v>56</v>
      </c>
      <c r="W1996" t="s">
        <v>85</v>
      </c>
      <c r="X1996">
        <v>0</v>
      </c>
      <c r="Y1996">
        <v>1</v>
      </c>
      <c r="Z1996">
        <v>0</v>
      </c>
      <c r="AA1996">
        <v>3</v>
      </c>
      <c r="AB1996">
        <v>3</v>
      </c>
      <c r="AC1996" s="2" t="s">
        <v>2542</v>
      </c>
      <c r="AD1996" s="2" t="str">
        <f t="shared" si="63"/>
        <v>Never Contacted</v>
      </c>
      <c r="AE1996">
        <v>0</v>
      </c>
      <c r="AF1996" t="s">
        <v>38</v>
      </c>
      <c r="AG1996" t="b">
        <v>1</v>
      </c>
      <c r="AH1996" t="b">
        <v>0</v>
      </c>
      <c r="AI1996" t="str">
        <f ca="1">IF(OR(Table1[[#This Row],[is_active]]="FALSE",Table1[[#This Row],[Days_Since_Last_Purchase]]&gt;90),"Churned","Active")</f>
        <v>Churned</v>
      </c>
    </row>
    <row r="1997" spans="1:35" x14ac:dyDescent="0.25">
      <c r="A1997" t="s">
        <v>2051</v>
      </c>
      <c r="B1997" s="1">
        <v>44981</v>
      </c>
      <c r="C1997" t="str">
        <f>TEXT(Table1[[#This Row],[signup_date]],"yyyy")</f>
        <v>2023</v>
      </c>
      <c r="D1997" t="str">
        <f>TEXT(Table1[[#This Row],[signup_date]],"mmm")</f>
        <v>Feb</v>
      </c>
      <c r="E1997" s="3">
        <v>45201</v>
      </c>
      <c r="F1997" s="3">
        <v>45296</v>
      </c>
      <c r="G1997" s="3" t="str">
        <f>TEXT(Table1[[#This Row],[last_purchase_date]],"yyyy")</f>
        <v>2024</v>
      </c>
      <c r="H1997" s="2">
        <f ca="1">IFERROR(TODAY()-Table1[[#This Row],[signup_date]]," - ")</f>
        <v>999</v>
      </c>
      <c r="I1997" s="2">
        <f ca="1">IFERROR(TODAY()-Table1[[#This Row],[last_purchase_date]]," - ")</f>
        <v>684</v>
      </c>
      <c r="J1997" s="2">
        <f ca="1">IFERROR(1/Table1[[#This Row],[Days_Since_Last_Purchase]],0)</f>
        <v>1.4619883040935672E-3</v>
      </c>
      <c r="K1997" s="3" t="str">
        <f t="shared" si="62"/>
        <v>Has Purchased</v>
      </c>
      <c r="L1997">
        <v>2</v>
      </c>
      <c r="M1997">
        <v>4.3099999999999996</v>
      </c>
      <c r="N1997">
        <v>2.16</v>
      </c>
      <c r="O1997">
        <v>0</v>
      </c>
      <c r="P1997" t="s">
        <v>40</v>
      </c>
      <c r="Q1997" t="s">
        <v>32</v>
      </c>
      <c r="R1997" t="s">
        <v>33</v>
      </c>
      <c r="S1997">
        <v>24</v>
      </c>
      <c r="T1997" t="s">
        <v>70</v>
      </c>
      <c r="U1997" t="s">
        <v>90</v>
      </c>
      <c r="V1997" t="s">
        <v>35</v>
      </c>
      <c r="W1997" t="s">
        <v>45</v>
      </c>
      <c r="X1997">
        <v>0</v>
      </c>
      <c r="Y1997">
        <v>0</v>
      </c>
      <c r="Z1997">
        <v>1</v>
      </c>
      <c r="AA1997">
        <v>1</v>
      </c>
      <c r="AB1997">
        <v>0</v>
      </c>
      <c r="AC1997" s="3">
        <v>45757</v>
      </c>
      <c r="AD1997" s="2" t="str">
        <f t="shared" si="63"/>
        <v>Contacted</v>
      </c>
      <c r="AE1997">
        <v>6</v>
      </c>
      <c r="AF1997" t="s">
        <v>73</v>
      </c>
      <c r="AG1997" t="b">
        <v>1</v>
      </c>
      <c r="AH1997" t="b">
        <v>0</v>
      </c>
      <c r="AI1997" t="str">
        <f ca="1">IF(OR(Table1[[#This Row],[is_active]]="FALSE",Table1[[#This Row],[Days_Since_Last_Purchase]]&gt;90),"Churned","Active")</f>
        <v>Churned</v>
      </c>
    </row>
    <row r="1998" spans="1:35" x14ac:dyDescent="0.25">
      <c r="A1998" t="s">
        <v>2052</v>
      </c>
      <c r="B1998" s="1">
        <v>44126</v>
      </c>
      <c r="C1998" t="str">
        <f>TEXT(Table1[[#This Row],[signup_date]],"yyyy")</f>
        <v>2020</v>
      </c>
      <c r="D1998" t="str">
        <f>TEXT(Table1[[#This Row],[signup_date]],"mmm")</f>
        <v>Oct</v>
      </c>
      <c r="E1998" s="3">
        <v>45471</v>
      </c>
      <c r="F1998" s="3">
        <v>45523</v>
      </c>
      <c r="G1998" s="3" t="str">
        <f>TEXT(Table1[[#This Row],[last_purchase_date]],"yyyy")</f>
        <v>2024</v>
      </c>
      <c r="H1998" s="2">
        <f ca="1">IFERROR(TODAY()-Table1[[#This Row],[signup_date]]," - ")</f>
        <v>1854</v>
      </c>
      <c r="I1998" s="2">
        <f ca="1">IFERROR(TODAY()-Table1[[#This Row],[last_purchase_date]]," - ")</f>
        <v>457</v>
      </c>
      <c r="J1998" s="2">
        <f ca="1">IFERROR(1/Table1[[#This Row],[Days_Since_Last_Purchase]],0)</f>
        <v>2.1881838074398249E-3</v>
      </c>
      <c r="K1998" s="3" t="str">
        <f t="shared" si="62"/>
        <v>Has Purchased</v>
      </c>
      <c r="L1998">
        <v>2</v>
      </c>
      <c r="M1998">
        <v>128.94999999999999</v>
      </c>
      <c r="N1998">
        <v>64.48</v>
      </c>
      <c r="O1998">
        <v>110.2</v>
      </c>
      <c r="P1998" t="s">
        <v>47</v>
      </c>
      <c r="Q1998" t="s">
        <v>54</v>
      </c>
      <c r="R1998" t="s">
        <v>48</v>
      </c>
      <c r="S1998">
        <v>33</v>
      </c>
      <c r="T1998" t="s">
        <v>34</v>
      </c>
      <c r="U1998" t="s">
        <v>35</v>
      </c>
      <c r="V1998" t="s">
        <v>35</v>
      </c>
      <c r="W1998" t="s">
        <v>35</v>
      </c>
      <c r="X1998">
        <v>0</v>
      </c>
      <c r="Y1998">
        <v>1</v>
      </c>
      <c r="Z1998">
        <v>0</v>
      </c>
      <c r="AA1998">
        <v>0</v>
      </c>
      <c r="AB1998">
        <v>2</v>
      </c>
      <c r="AC1998" s="2" t="s">
        <v>2542</v>
      </c>
      <c r="AD1998" s="2" t="str">
        <f t="shared" si="63"/>
        <v>Never Contacted</v>
      </c>
      <c r="AE1998">
        <v>0</v>
      </c>
      <c r="AF1998" t="s">
        <v>38</v>
      </c>
      <c r="AG1998" t="b">
        <v>0</v>
      </c>
      <c r="AH1998" t="b">
        <v>0</v>
      </c>
      <c r="AI1998" t="str">
        <f ca="1">IF(OR(Table1[[#This Row],[is_active]]="FALSE",Table1[[#This Row],[Days_Since_Last_Purchase]]&gt;90),"Churned","Active")</f>
        <v>Churned</v>
      </c>
    </row>
    <row r="1999" spans="1:35" x14ac:dyDescent="0.25">
      <c r="A1999" t="s">
        <v>2053</v>
      </c>
      <c r="B1999" s="1">
        <v>45072</v>
      </c>
      <c r="C1999" t="str">
        <f>TEXT(Table1[[#This Row],[signup_date]],"yyyy")</f>
        <v>2023</v>
      </c>
      <c r="D1999" t="str">
        <f>TEXT(Table1[[#This Row],[signup_date]],"mmm")</f>
        <v>May</v>
      </c>
      <c r="E1999" s="3">
        <v>45798</v>
      </c>
      <c r="F1999" s="3">
        <v>45882</v>
      </c>
      <c r="G1999" s="3" t="str">
        <f>TEXT(Table1[[#This Row],[last_purchase_date]],"yyyy")</f>
        <v>2025</v>
      </c>
      <c r="H1999" s="2">
        <f ca="1">IFERROR(TODAY()-Table1[[#This Row],[signup_date]]," - ")</f>
        <v>908</v>
      </c>
      <c r="I1999" s="2">
        <f ca="1">IFERROR(TODAY()-Table1[[#This Row],[last_purchase_date]]," - ")</f>
        <v>98</v>
      </c>
      <c r="J1999" s="2">
        <f ca="1">IFERROR(1/Table1[[#This Row],[Days_Since_Last_Purchase]],0)</f>
        <v>1.020408163265306E-2</v>
      </c>
      <c r="K1999" s="3" t="str">
        <f t="shared" si="62"/>
        <v>Has Purchased</v>
      </c>
      <c r="L1999">
        <v>2</v>
      </c>
      <c r="M1999">
        <v>90.57</v>
      </c>
      <c r="N1999">
        <v>45.29</v>
      </c>
      <c r="O1999">
        <v>14.51</v>
      </c>
      <c r="P1999" t="s">
        <v>31</v>
      </c>
      <c r="Q1999" t="s">
        <v>32</v>
      </c>
      <c r="R1999" t="s">
        <v>48</v>
      </c>
      <c r="S1999">
        <v>25</v>
      </c>
      <c r="T1999" t="s">
        <v>70</v>
      </c>
      <c r="U1999" t="s">
        <v>35</v>
      </c>
      <c r="V1999" t="s">
        <v>44</v>
      </c>
      <c r="W1999" t="s">
        <v>100</v>
      </c>
      <c r="X1999">
        <v>0</v>
      </c>
      <c r="Y1999">
        <v>1</v>
      </c>
      <c r="Z1999">
        <v>0</v>
      </c>
      <c r="AA1999">
        <v>1</v>
      </c>
      <c r="AB1999">
        <v>0</v>
      </c>
      <c r="AC1999" s="2" t="s">
        <v>2542</v>
      </c>
      <c r="AD1999" s="2" t="str">
        <f t="shared" si="63"/>
        <v>Never Contacted</v>
      </c>
      <c r="AE1999">
        <v>10</v>
      </c>
      <c r="AF1999" t="s">
        <v>52</v>
      </c>
      <c r="AG1999" t="b">
        <v>0</v>
      </c>
      <c r="AH1999" t="b">
        <v>0</v>
      </c>
      <c r="AI1999" t="str">
        <f ca="1">IF(OR(Table1[[#This Row],[is_active]]="FALSE",Table1[[#This Row],[Days_Since_Last_Purchase]]&gt;90),"Churned","Active")</f>
        <v>Churned</v>
      </c>
    </row>
    <row r="2000" spans="1:35" x14ac:dyDescent="0.25">
      <c r="A2000" t="s">
        <v>2054</v>
      </c>
      <c r="B2000" s="1">
        <v>44275</v>
      </c>
      <c r="C2000" t="str">
        <f>TEXT(Table1[[#This Row],[signup_date]],"yyyy")</f>
        <v>2021</v>
      </c>
      <c r="D2000" t="str">
        <f>TEXT(Table1[[#This Row],[signup_date]],"mmm")</f>
        <v>Mar</v>
      </c>
      <c r="E2000" s="3">
        <v>45908</v>
      </c>
      <c r="F2000" s="3">
        <v>45943</v>
      </c>
      <c r="G2000" s="3" t="str">
        <f>TEXT(Table1[[#This Row],[last_purchase_date]],"yyyy")</f>
        <v>2025</v>
      </c>
      <c r="H2000" s="2">
        <f ca="1">IFERROR(TODAY()-Table1[[#This Row],[signup_date]]," - ")</f>
        <v>1705</v>
      </c>
      <c r="I2000" s="2">
        <f ca="1">IFERROR(TODAY()-Table1[[#This Row],[last_purchase_date]]," - ")</f>
        <v>37</v>
      </c>
      <c r="J2000" s="2">
        <f ca="1">IFERROR(1/Table1[[#This Row],[Days_Since_Last_Purchase]],0)</f>
        <v>2.7027027027027029E-2</v>
      </c>
      <c r="K2000" s="3" t="str">
        <f t="shared" si="62"/>
        <v>Has Purchased</v>
      </c>
      <c r="L2000">
        <v>5</v>
      </c>
      <c r="M2000">
        <v>729.06</v>
      </c>
      <c r="N2000">
        <v>145.81</v>
      </c>
      <c r="O2000">
        <v>134.83000000000001</v>
      </c>
      <c r="P2000" t="s">
        <v>87</v>
      </c>
      <c r="Q2000" t="s">
        <v>41</v>
      </c>
      <c r="R2000" t="s">
        <v>33</v>
      </c>
      <c r="S2000">
        <v>32</v>
      </c>
      <c r="T2000" t="s">
        <v>34</v>
      </c>
      <c r="U2000" t="s">
        <v>50</v>
      </c>
      <c r="V2000" t="s">
        <v>44</v>
      </c>
      <c r="W2000" t="s">
        <v>100</v>
      </c>
      <c r="X2000">
        <v>0</v>
      </c>
      <c r="Y2000">
        <v>0</v>
      </c>
      <c r="Z2000">
        <v>0</v>
      </c>
      <c r="AA2000">
        <v>0</v>
      </c>
      <c r="AB2000">
        <v>1</v>
      </c>
      <c r="AC2000" s="3">
        <v>45610</v>
      </c>
      <c r="AD2000" s="2" t="str">
        <f t="shared" si="63"/>
        <v>Contacted</v>
      </c>
      <c r="AE2000">
        <v>10</v>
      </c>
      <c r="AF2000" t="s">
        <v>38</v>
      </c>
      <c r="AG2000" t="b">
        <v>0</v>
      </c>
      <c r="AH2000" t="b">
        <v>0</v>
      </c>
      <c r="AI2000" t="str">
        <f ca="1">IF(OR(Table1[[#This Row],[is_active]]="FALSE",Table1[[#This Row],[Days_Since_Last_Purchase]]&gt;90),"Churned","Active")</f>
        <v>Active</v>
      </c>
    </row>
    <row r="2001" spans="1:35" x14ac:dyDescent="0.25">
      <c r="A2001" t="s">
        <v>2055</v>
      </c>
      <c r="B2001" s="1">
        <v>44099</v>
      </c>
      <c r="C2001" t="str">
        <f>TEXT(Table1[[#This Row],[signup_date]],"yyyy")</f>
        <v>2020</v>
      </c>
      <c r="D2001" t="str">
        <f>TEXT(Table1[[#This Row],[signup_date]],"mmm")</f>
        <v>Sep</v>
      </c>
      <c r="E2001" s="3">
        <v>45150</v>
      </c>
      <c r="F2001" s="3">
        <v>45755</v>
      </c>
      <c r="G2001" s="3" t="str">
        <f>TEXT(Table1[[#This Row],[last_purchase_date]],"yyyy")</f>
        <v>2025</v>
      </c>
      <c r="H2001" s="2">
        <f ca="1">IFERROR(TODAY()-Table1[[#This Row],[signup_date]]," - ")</f>
        <v>1881</v>
      </c>
      <c r="I2001" s="2">
        <f ca="1">IFERROR(TODAY()-Table1[[#This Row],[last_purchase_date]]," - ")</f>
        <v>225</v>
      </c>
      <c r="J2001" s="2">
        <f ca="1">IFERROR(1/Table1[[#This Row],[Days_Since_Last_Purchase]],0)</f>
        <v>4.4444444444444444E-3</v>
      </c>
      <c r="K2001" s="3" t="str">
        <f t="shared" si="62"/>
        <v>Has Purchased</v>
      </c>
      <c r="L2001">
        <v>3</v>
      </c>
      <c r="M2001">
        <v>214.93</v>
      </c>
      <c r="N2001">
        <v>71.64</v>
      </c>
      <c r="O2001">
        <v>135.66</v>
      </c>
      <c r="P2001" t="s">
        <v>87</v>
      </c>
      <c r="Q2001" t="s">
        <v>32</v>
      </c>
      <c r="R2001" t="s">
        <v>48</v>
      </c>
      <c r="S2001">
        <v>25</v>
      </c>
      <c r="T2001" t="s">
        <v>70</v>
      </c>
      <c r="U2001" t="s">
        <v>43</v>
      </c>
      <c r="V2001" t="s">
        <v>56</v>
      </c>
      <c r="W2001" t="s">
        <v>85</v>
      </c>
      <c r="X2001">
        <v>0</v>
      </c>
      <c r="Y2001">
        <v>0</v>
      </c>
      <c r="Z2001">
        <v>0</v>
      </c>
      <c r="AA2001">
        <v>0</v>
      </c>
      <c r="AB2001">
        <v>1</v>
      </c>
      <c r="AC2001" s="3">
        <v>45232</v>
      </c>
      <c r="AD2001" s="2" t="str">
        <f t="shared" si="63"/>
        <v>Contacted</v>
      </c>
      <c r="AE2001">
        <v>0</v>
      </c>
      <c r="AF2001" t="s">
        <v>38</v>
      </c>
      <c r="AG2001" t="b">
        <v>0</v>
      </c>
      <c r="AH2001" t="b">
        <v>1</v>
      </c>
      <c r="AI2001" t="str">
        <f ca="1">IF(OR(Table1[[#This Row],[is_active]]="FALSE",Table1[[#This Row],[Days_Since_Last_Purchase]]&gt;90),"Churned","Active")</f>
        <v>Churned</v>
      </c>
    </row>
    <row r="2002" spans="1:35" x14ac:dyDescent="0.25">
      <c r="A2002" t="s">
        <v>2056</v>
      </c>
      <c r="B2002" s="1">
        <v>45563</v>
      </c>
      <c r="C2002" t="str">
        <f>TEXT(Table1[[#This Row],[signup_date]],"yyyy")</f>
        <v>2024</v>
      </c>
      <c r="D2002" t="str">
        <f>TEXT(Table1[[#This Row],[signup_date]],"mmm")</f>
        <v>Sep</v>
      </c>
      <c r="E2002" s="3">
        <v>45777</v>
      </c>
      <c r="F2002" s="3">
        <v>45849</v>
      </c>
      <c r="G2002" s="3" t="str">
        <f>TEXT(Table1[[#This Row],[last_purchase_date]],"yyyy")</f>
        <v>2025</v>
      </c>
      <c r="H2002" s="2">
        <f ca="1">IFERROR(TODAY()-Table1[[#This Row],[signup_date]]," - ")</f>
        <v>417</v>
      </c>
      <c r="I2002" s="2">
        <f ca="1">IFERROR(TODAY()-Table1[[#This Row],[last_purchase_date]]," - ")</f>
        <v>131</v>
      </c>
      <c r="J2002" s="2">
        <f ca="1">IFERROR(1/Table1[[#This Row],[Days_Since_Last_Purchase]],0)</f>
        <v>7.6335877862595417E-3</v>
      </c>
      <c r="K2002" s="3" t="str">
        <f t="shared" si="62"/>
        <v>Has Purchased</v>
      </c>
      <c r="L2002">
        <v>3</v>
      </c>
      <c r="M2002">
        <v>307.05</v>
      </c>
      <c r="N2002">
        <v>102.35</v>
      </c>
      <c r="O2002">
        <v>79.150000000000006</v>
      </c>
      <c r="P2002" t="s">
        <v>40</v>
      </c>
      <c r="Q2002" t="s">
        <v>69</v>
      </c>
      <c r="R2002" t="s">
        <v>48</v>
      </c>
      <c r="S2002">
        <v>32</v>
      </c>
      <c r="T2002" t="s">
        <v>34</v>
      </c>
      <c r="U2002" t="s">
        <v>66</v>
      </c>
      <c r="V2002" t="s">
        <v>56</v>
      </c>
      <c r="W2002" t="s">
        <v>72</v>
      </c>
      <c r="X2002">
        <v>0</v>
      </c>
      <c r="Y2002">
        <v>0</v>
      </c>
      <c r="Z2002">
        <v>0</v>
      </c>
      <c r="AA2002">
        <v>0</v>
      </c>
      <c r="AB2002">
        <v>1</v>
      </c>
      <c r="AC2002" s="2" t="s">
        <v>2542</v>
      </c>
      <c r="AD2002" s="2" t="str">
        <f t="shared" si="63"/>
        <v>Never Contacted</v>
      </c>
      <c r="AE2002">
        <v>1</v>
      </c>
      <c r="AF2002" t="s">
        <v>38</v>
      </c>
      <c r="AG2002" t="b">
        <v>1</v>
      </c>
      <c r="AH2002" t="b">
        <v>0</v>
      </c>
      <c r="AI2002" t="str">
        <f ca="1">IF(OR(Table1[[#This Row],[is_active]]="FALSE",Table1[[#This Row],[Days_Since_Last_Purchase]]&gt;90),"Churned","Active")</f>
        <v>Churned</v>
      </c>
    </row>
    <row r="2003" spans="1:35" x14ac:dyDescent="0.25">
      <c r="A2003" t="s">
        <v>2057</v>
      </c>
      <c r="B2003" s="1">
        <v>45211</v>
      </c>
      <c r="C2003" t="str">
        <f>TEXT(Table1[[#This Row],[signup_date]],"yyyy")</f>
        <v>2023</v>
      </c>
      <c r="D2003" t="str">
        <f>TEXT(Table1[[#This Row],[signup_date]],"mmm")</f>
        <v>Oct</v>
      </c>
      <c r="E2003" s="3">
        <v>45342</v>
      </c>
      <c r="F2003" s="3">
        <v>45775</v>
      </c>
      <c r="G2003" s="3" t="str">
        <f>TEXT(Table1[[#This Row],[last_purchase_date]],"yyyy")</f>
        <v>2025</v>
      </c>
      <c r="H2003" s="2">
        <f ca="1">IFERROR(TODAY()-Table1[[#This Row],[signup_date]]," - ")</f>
        <v>769</v>
      </c>
      <c r="I2003" s="2">
        <f ca="1">IFERROR(TODAY()-Table1[[#This Row],[last_purchase_date]]," - ")</f>
        <v>205</v>
      </c>
      <c r="J2003" s="2">
        <f ca="1">IFERROR(1/Table1[[#This Row],[Days_Since_Last_Purchase]],0)</f>
        <v>4.8780487804878049E-3</v>
      </c>
      <c r="K2003" s="3" t="str">
        <f t="shared" si="62"/>
        <v>Has Purchased</v>
      </c>
      <c r="L2003">
        <v>1</v>
      </c>
      <c r="M2003">
        <v>67.58</v>
      </c>
      <c r="N2003">
        <v>67.58</v>
      </c>
      <c r="O2003">
        <v>39.17</v>
      </c>
      <c r="P2003" t="s">
        <v>59</v>
      </c>
      <c r="Q2003" t="s">
        <v>104</v>
      </c>
      <c r="R2003" t="s">
        <v>42</v>
      </c>
      <c r="S2003">
        <v>39</v>
      </c>
      <c r="T2003" t="s">
        <v>34</v>
      </c>
      <c r="U2003" t="s">
        <v>90</v>
      </c>
      <c r="V2003" t="s">
        <v>67</v>
      </c>
      <c r="W2003" t="s">
        <v>57</v>
      </c>
      <c r="X2003">
        <v>0</v>
      </c>
      <c r="Y2003">
        <v>0</v>
      </c>
      <c r="Z2003">
        <v>0</v>
      </c>
      <c r="AA2003">
        <v>1</v>
      </c>
      <c r="AB2003">
        <v>1</v>
      </c>
      <c r="AC2003" s="3">
        <v>45846</v>
      </c>
      <c r="AD2003" s="2" t="str">
        <f t="shared" si="63"/>
        <v>Contacted</v>
      </c>
      <c r="AE2003">
        <v>0</v>
      </c>
      <c r="AF2003" t="s">
        <v>38</v>
      </c>
      <c r="AG2003" t="b">
        <v>1</v>
      </c>
      <c r="AH2003" t="b">
        <v>1</v>
      </c>
      <c r="AI2003" t="str">
        <f ca="1">IF(OR(Table1[[#This Row],[is_active]]="FALSE",Table1[[#This Row],[Days_Since_Last_Purchase]]&gt;90),"Churned","Active")</f>
        <v>Churned</v>
      </c>
    </row>
    <row r="2004" spans="1:35" x14ac:dyDescent="0.25">
      <c r="A2004" t="s">
        <v>2058</v>
      </c>
      <c r="B2004" s="1">
        <v>44475</v>
      </c>
      <c r="C2004" t="str">
        <f>TEXT(Table1[[#This Row],[signup_date]],"yyyy")</f>
        <v>2021</v>
      </c>
      <c r="D2004" t="str">
        <f>TEXT(Table1[[#This Row],[signup_date]],"mmm")</f>
        <v>Oct</v>
      </c>
      <c r="E2004" s="3">
        <v>45695</v>
      </c>
      <c r="F2004" s="3">
        <v>45918</v>
      </c>
      <c r="G2004" s="3" t="str">
        <f>TEXT(Table1[[#This Row],[last_purchase_date]],"yyyy")</f>
        <v>2025</v>
      </c>
      <c r="H2004" s="2">
        <f ca="1">IFERROR(TODAY()-Table1[[#This Row],[signup_date]]," - ")</f>
        <v>1505</v>
      </c>
      <c r="I2004" s="2">
        <f ca="1">IFERROR(TODAY()-Table1[[#This Row],[last_purchase_date]]," - ")</f>
        <v>62</v>
      </c>
      <c r="J2004" s="2">
        <f ca="1">IFERROR(1/Table1[[#This Row],[Days_Since_Last_Purchase]],0)</f>
        <v>1.6129032258064516E-2</v>
      </c>
      <c r="K2004" s="3" t="str">
        <f t="shared" si="62"/>
        <v>Has Purchased</v>
      </c>
      <c r="L2004">
        <v>5</v>
      </c>
      <c r="M2004">
        <v>281.41000000000003</v>
      </c>
      <c r="N2004">
        <v>56.28</v>
      </c>
      <c r="O2004">
        <v>52.45</v>
      </c>
      <c r="P2004" t="s">
        <v>87</v>
      </c>
      <c r="Q2004" t="s">
        <v>88</v>
      </c>
      <c r="R2004" t="s">
        <v>48</v>
      </c>
      <c r="S2004">
        <v>17</v>
      </c>
      <c r="T2004" t="s">
        <v>49</v>
      </c>
      <c r="U2004" t="s">
        <v>35</v>
      </c>
      <c r="V2004" t="s">
        <v>63</v>
      </c>
      <c r="W2004" t="s">
        <v>85</v>
      </c>
      <c r="X2004">
        <v>0</v>
      </c>
      <c r="Y2004">
        <v>1</v>
      </c>
      <c r="Z2004">
        <v>1</v>
      </c>
      <c r="AA2004">
        <v>0</v>
      </c>
      <c r="AB2004">
        <v>0</v>
      </c>
      <c r="AC2004" s="3">
        <v>44781</v>
      </c>
      <c r="AD2004" s="2" t="str">
        <f t="shared" si="63"/>
        <v>Contacted</v>
      </c>
      <c r="AE2004">
        <v>0</v>
      </c>
      <c r="AF2004" t="s">
        <v>38</v>
      </c>
      <c r="AG2004" t="b">
        <v>1</v>
      </c>
      <c r="AH2004" t="b">
        <v>0</v>
      </c>
      <c r="AI2004" t="str">
        <f ca="1">IF(OR(Table1[[#This Row],[is_active]]="FALSE",Table1[[#This Row],[Days_Since_Last_Purchase]]&gt;90),"Churned","Active")</f>
        <v>Active</v>
      </c>
    </row>
    <row r="2005" spans="1:35" x14ac:dyDescent="0.25">
      <c r="A2005" t="s">
        <v>2059</v>
      </c>
      <c r="B2005" s="1">
        <v>45225</v>
      </c>
      <c r="C2005" t="str">
        <f>TEXT(Table1[[#This Row],[signup_date]],"yyyy")</f>
        <v>2023</v>
      </c>
      <c r="D2005" t="str">
        <f>TEXT(Table1[[#This Row],[signup_date]],"mmm")</f>
        <v>Oct</v>
      </c>
      <c r="E2005" s="3">
        <v>45945</v>
      </c>
      <c r="F2005" s="3">
        <v>45945</v>
      </c>
      <c r="G2005" s="3" t="str">
        <f>TEXT(Table1[[#This Row],[last_purchase_date]],"yyyy")</f>
        <v>2025</v>
      </c>
      <c r="H2005" s="2">
        <f ca="1">IFERROR(TODAY()-Table1[[#This Row],[signup_date]]," - ")</f>
        <v>755</v>
      </c>
      <c r="I2005" s="2">
        <f ca="1">IFERROR(TODAY()-Table1[[#This Row],[last_purchase_date]]," - ")</f>
        <v>35</v>
      </c>
      <c r="J2005" s="2">
        <f ca="1">IFERROR(1/Table1[[#This Row],[Days_Since_Last_Purchase]],0)</f>
        <v>2.8571428571428571E-2</v>
      </c>
      <c r="K2005" s="3" t="str">
        <f t="shared" si="62"/>
        <v>Has Purchased</v>
      </c>
      <c r="L2005">
        <v>1</v>
      </c>
      <c r="M2005">
        <v>25.76</v>
      </c>
      <c r="N2005">
        <v>25.76</v>
      </c>
      <c r="O2005">
        <v>0.87</v>
      </c>
      <c r="P2005" t="s">
        <v>59</v>
      </c>
      <c r="Q2005" t="s">
        <v>104</v>
      </c>
      <c r="R2005" t="s">
        <v>33</v>
      </c>
      <c r="S2005">
        <v>33</v>
      </c>
      <c r="T2005" t="s">
        <v>34</v>
      </c>
      <c r="U2005" t="s">
        <v>90</v>
      </c>
      <c r="V2005" t="s">
        <v>67</v>
      </c>
      <c r="W2005" t="s">
        <v>51</v>
      </c>
      <c r="X2005">
        <v>2</v>
      </c>
      <c r="Y2005">
        <v>0</v>
      </c>
      <c r="Z2005">
        <v>0</v>
      </c>
      <c r="AA2005">
        <v>0</v>
      </c>
      <c r="AB2005">
        <v>1</v>
      </c>
      <c r="AC2005" s="2" t="s">
        <v>2542</v>
      </c>
      <c r="AD2005" s="2" t="str">
        <f t="shared" si="63"/>
        <v>Never Contacted</v>
      </c>
      <c r="AE2005">
        <v>0</v>
      </c>
      <c r="AF2005" t="s">
        <v>38</v>
      </c>
      <c r="AG2005" t="b">
        <v>1</v>
      </c>
      <c r="AH2005" t="b">
        <v>0</v>
      </c>
      <c r="AI2005" t="str">
        <f ca="1">IF(OR(Table1[[#This Row],[is_active]]="FALSE",Table1[[#This Row],[Days_Since_Last_Purchase]]&gt;90),"Churned","Active")</f>
        <v>Active</v>
      </c>
    </row>
    <row r="2006" spans="1:35" x14ac:dyDescent="0.25">
      <c r="A2006" t="s">
        <v>2060</v>
      </c>
      <c r="B2006" s="1">
        <v>44667</v>
      </c>
      <c r="C2006" t="str">
        <f>TEXT(Table1[[#This Row],[signup_date]],"yyyy")</f>
        <v>2022</v>
      </c>
      <c r="D2006" t="str">
        <f>TEXT(Table1[[#This Row],[signup_date]],"mmm")</f>
        <v>Apr</v>
      </c>
      <c r="E2006" s="3">
        <v>45336</v>
      </c>
      <c r="F2006" s="3">
        <v>45645</v>
      </c>
      <c r="G2006" s="3" t="str">
        <f>TEXT(Table1[[#This Row],[last_purchase_date]],"yyyy")</f>
        <v>2024</v>
      </c>
      <c r="H2006" s="2">
        <f ca="1">IFERROR(TODAY()-Table1[[#This Row],[signup_date]]," - ")</f>
        <v>1313</v>
      </c>
      <c r="I2006" s="2">
        <f ca="1">IFERROR(TODAY()-Table1[[#This Row],[last_purchase_date]]," - ")</f>
        <v>335</v>
      </c>
      <c r="J2006" s="2">
        <f ca="1">IFERROR(1/Table1[[#This Row],[Days_Since_Last_Purchase]],0)</f>
        <v>2.9850746268656717E-3</v>
      </c>
      <c r="K2006" s="3" t="str">
        <f t="shared" si="62"/>
        <v>Has Purchased</v>
      </c>
      <c r="L2006">
        <v>3</v>
      </c>
      <c r="M2006">
        <v>203.44</v>
      </c>
      <c r="N2006">
        <v>67.81</v>
      </c>
      <c r="O2006">
        <v>75.53</v>
      </c>
      <c r="P2006" t="s">
        <v>40</v>
      </c>
      <c r="Q2006" t="s">
        <v>104</v>
      </c>
      <c r="R2006" t="s">
        <v>33</v>
      </c>
      <c r="S2006">
        <v>38</v>
      </c>
      <c r="T2006" t="s">
        <v>34</v>
      </c>
      <c r="U2006" t="s">
        <v>35</v>
      </c>
      <c r="V2006" t="s">
        <v>44</v>
      </c>
      <c r="W2006" t="s">
        <v>57</v>
      </c>
      <c r="X2006">
        <v>0</v>
      </c>
      <c r="Y2006">
        <v>0</v>
      </c>
      <c r="Z2006">
        <v>1</v>
      </c>
      <c r="AA2006">
        <v>0</v>
      </c>
      <c r="AB2006">
        <v>1</v>
      </c>
      <c r="AC2006" s="3">
        <v>45446</v>
      </c>
      <c r="AD2006" s="2" t="str">
        <f t="shared" si="63"/>
        <v>Contacted</v>
      </c>
      <c r="AE2006">
        <v>0</v>
      </c>
      <c r="AF2006" t="s">
        <v>38</v>
      </c>
      <c r="AG2006" t="b">
        <v>1</v>
      </c>
      <c r="AH2006" t="b">
        <v>0</v>
      </c>
      <c r="AI2006" t="str">
        <f ca="1">IF(OR(Table1[[#This Row],[is_active]]="FALSE",Table1[[#This Row],[Days_Since_Last_Purchase]]&gt;90),"Churned","Active")</f>
        <v>Churned</v>
      </c>
    </row>
    <row r="2007" spans="1:35" x14ac:dyDescent="0.25">
      <c r="A2007" t="s">
        <v>2061</v>
      </c>
      <c r="B2007" s="1">
        <v>44066</v>
      </c>
      <c r="C2007" t="str">
        <f>TEXT(Table1[[#This Row],[signup_date]],"yyyy")</f>
        <v>2020</v>
      </c>
      <c r="D2007" t="str">
        <f>TEXT(Table1[[#This Row],[signup_date]],"mmm")</f>
        <v>Aug</v>
      </c>
      <c r="E2007" s="3">
        <v>44391</v>
      </c>
      <c r="F2007" s="3">
        <v>45788</v>
      </c>
      <c r="G2007" s="3" t="str">
        <f>TEXT(Table1[[#This Row],[last_purchase_date]],"yyyy")</f>
        <v>2025</v>
      </c>
      <c r="H2007" s="2">
        <f ca="1">IFERROR(TODAY()-Table1[[#This Row],[signup_date]]," - ")</f>
        <v>1914</v>
      </c>
      <c r="I2007" s="2">
        <f ca="1">IFERROR(TODAY()-Table1[[#This Row],[last_purchase_date]]," - ")</f>
        <v>192</v>
      </c>
      <c r="J2007" s="2">
        <f ca="1">IFERROR(1/Table1[[#This Row],[Days_Since_Last_Purchase]],0)</f>
        <v>5.208333333333333E-3</v>
      </c>
      <c r="K2007" s="3" t="str">
        <f t="shared" si="62"/>
        <v>Has Purchased</v>
      </c>
      <c r="L2007">
        <v>4</v>
      </c>
      <c r="M2007">
        <v>326.82</v>
      </c>
      <c r="N2007">
        <v>81.709999999999994</v>
      </c>
      <c r="O2007">
        <v>0</v>
      </c>
      <c r="P2007" t="s">
        <v>40</v>
      </c>
      <c r="Q2007" t="s">
        <v>60</v>
      </c>
      <c r="R2007" t="s">
        <v>48</v>
      </c>
      <c r="S2007">
        <v>31</v>
      </c>
      <c r="T2007" t="s">
        <v>34</v>
      </c>
      <c r="U2007" t="s">
        <v>50</v>
      </c>
      <c r="V2007" t="s">
        <v>35</v>
      </c>
      <c r="W2007" t="s">
        <v>57</v>
      </c>
      <c r="X2007">
        <v>0</v>
      </c>
      <c r="Y2007">
        <v>0</v>
      </c>
      <c r="Z2007">
        <v>0</v>
      </c>
      <c r="AA2007">
        <v>0</v>
      </c>
      <c r="AB2007">
        <v>0</v>
      </c>
      <c r="AC2007" s="3">
        <v>45689</v>
      </c>
      <c r="AD2007" s="2" t="str">
        <f t="shared" si="63"/>
        <v>Contacted</v>
      </c>
      <c r="AE2007">
        <v>0</v>
      </c>
      <c r="AF2007" t="s">
        <v>38</v>
      </c>
      <c r="AG2007" t="b">
        <v>1</v>
      </c>
      <c r="AH2007" t="b">
        <v>1</v>
      </c>
      <c r="AI2007" t="str">
        <f ca="1">IF(OR(Table1[[#This Row],[is_active]]="FALSE",Table1[[#This Row],[Days_Since_Last_Purchase]]&gt;90),"Churned","Active")</f>
        <v>Churned</v>
      </c>
    </row>
    <row r="2008" spans="1:35" x14ac:dyDescent="0.25">
      <c r="A2008" t="s">
        <v>2062</v>
      </c>
      <c r="B2008" s="1">
        <v>44708</v>
      </c>
      <c r="C2008" t="str">
        <f>TEXT(Table1[[#This Row],[signup_date]],"yyyy")</f>
        <v>2022</v>
      </c>
      <c r="D2008" t="str">
        <f>TEXT(Table1[[#This Row],[signup_date]],"mmm")</f>
        <v>May</v>
      </c>
      <c r="E2008" s="3">
        <v>45224</v>
      </c>
      <c r="F2008" s="3">
        <v>45622</v>
      </c>
      <c r="G2008" s="3" t="str">
        <f>TEXT(Table1[[#This Row],[last_purchase_date]],"yyyy")</f>
        <v>2024</v>
      </c>
      <c r="H2008" s="2">
        <f ca="1">IFERROR(TODAY()-Table1[[#This Row],[signup_date]]," - ")</f>
        <v>1272</v>
      </c>
      <c r="I2008" s="2">
        <f ca="1">IFERROR(TODAY()-Table1[[#This Row],[last_purchase_date]]," - ")</f>
        <v>358</v>
      </c>
      <c r="J2008" s="2">
        <f ca="1">IFERROR(1/Table1[[#This Row],[Days_Since_Last_Purchase]],0)</f>
        <v>2.7932960893854749E-3</v>
      </c>
      <c r="K2008" s="3" t="str">
        <f t="shared" si="62"/>
        <v>Has Purchased</v>
      </c>
      <c r="L2008">
        <v>5</v>
      </c>
      <c r="M2008">
        <v>307.14999999999998</v>
      </c>
      <c r="N2008">
        <v>61.43</v>
      </c>
      <c r="O2008">
        <v>69.48</v>
      </c>
      <c r="P2008" t="s">
        <v>31</v>
      </c>
      <c r="Q2008" t="s">
        <v>104</v>
      </c>
      <c r="R2008" t="s">
        <v>33</v>
      </c>
      <c r="S2008">
        <v>34</v>
      </c>
      <c r="T2008" t="s">
        <v>34</v>
      </c>
      <c r="U2008" t="s">
        <v>43</v>
      </c>
      <c r="V2008" t="s">
        <v>44</v>
      </c>
      <c r="W2008" t="s">
        <v>85</v>
      </c>
      <c r="X2008">
        <v>1</v>
      </c>
      <c r="Y2008">
        <v>0</v>
      </c>
      <c r="Z2008">
        <v>0</v>
      </c>
      <c r="AA2008">
        <v>1</v>
      </c>
      <c r="AB2008">
        <v>2</v>
      </c>
      <c r="AC2008" s="3">
        <v>45868</v>
      </c>
      <c r="AD2008" s="2" t="str">
        <f t="shared" si="63"/>
        <v>Contacted</v>
      </c>
      <c r="AE2008">
        <v>2</v>
      </c>
      <c r="AF2008" t="s">
        <v>38</v>
      </c>
      <c r="AG2008" t="b">
        <v>1</v>
      </c>
      <c r="AH2008" t="b">
        <v>0</v>
      </c>
      <c r="AI2008" t="str">
        <f ca="1">IF(OR(Table1[[#This Row],[is_active]]="FALSE",Table1[[#This Row],[Days_Since_Last_Purchase]]&gt;90),"Churned","Active")</f>
        <v>Churned</v>
      </c>
    </row>
    <row r="2009" spans="1:35" x14ac:dyDescent="0.25">
      <c r="A2009" t="s">
        <v>2063</v>
      </c>
      <c r="B2009" s="1">
        <v>44843</v>
      </c>
      <c r="C2009" t="str">
        <f>TEXT(Table1[[#This Row],[signup_date]],"yyyy")</f>
        <v>2022</v>
      </c>
      <c r="D2009" t="str">
        <f>TEXT(Table1[[#This Row],[signup_date]],"mmm")</f>
        <v>Oct</v>
      </c>
      <c r="E2009" s="3">
        <v>45180</v>
      </c>
      <c r="F2009" s="3">
        <v>45234</v>
      </c>
      <c r="G2009" s="3" t="str">
        <f>TEXT(Table1[[#This Row],[last_purchase_date]],"yyyy")</f>
        <v>2023</v>
      </c>
      <c r="H2009" s="2">
        <f ca="1">IFERROR(TODAY()-Table1[[#This Row],[signup_date]]," - ")</f>
        <v>1137</v>
      </c>
      <c r="I2009" s="2">
        <f ca="1">IFERROR(TODAY()-Table1[[#This Row],[last_purchase_date]]," - ")</f>
        <v>746</v>
      </c>
      <c r="J2009" s="2">
        <f ca="1">IFERROR(1/Table1[[#This Row],[Days_Since_Last_Purchase]],0)</f>
        <v>1.3404825737265416E-3</v>
      </c>
      <c r="K2009" s="3" t="str">
        <f t="shared" si="62"/>
        <v>Has Purchased</v>
      </c>
      <c r="L2009">
        <v>2</v>
      </c>
      <c r="M2009">
        <v>86.66</v>
      </c>
      <c r="N2009">
        <v>43.33</v>
      </c>
      <c r="O2009">
        <v>34.54</v>
      </c>
      <c r="P2009" t="s">
        <v>31</v>
      </c>
      <c r="Q2009" t="s">
        <v>54</v>
      </c>
      <c r="R2009" t="s">
        <v>42</v>
      </c>
      <c r="S2009">
        <v>59</v>
      </c>
      <c r="T2009" t="s">
        <v>34</v>
      </c>
      <c r="U2009" t="s">
        <v>50</v>
      </c>
      <c r="V2009" t="s">
        <v>67</v>
      </c>
      <c r="W2009" t="s">
        <v>57</v>
      </c>
      <c r="X2009">
        <v>0</v>
      </c>
      <c r="Y2009">
        <v>0</v>
      </c>
      <c r="Z2009">
        <v>0</v>
      </c>
      <c r="AA2009">
        <v>0</v>
      </c>
      <c r="AB2009">
        <v>1</v>
      </c>
      <c r="AC2009" s="3">
        <v>45933</v>
      </c>
      <c r="AD2009" s="2" t="str">
        <f t="shared" si="63"/>
        <v>Contacted</v>
      </c>
      <c r="AE2009">
        <v>0</v>
      </c>
      <c r="AF2009" t="s">
        <v>52</v>
      </c>
      <c r="AG2009" t="b">
        <v>1</v>
      </c>
      <c r="AH2009" t="b">
        <v>0</v>
      </c>
      <c r="AI2009" t="str">
        <f ca="1">IF(OR(Table1[[#This Row],[is_active]]="FALSE",Table1[[#This Row],[Days_Since_Last_Purchase]]&gt;90),"Churned","Active")</f>
        <v>Churned</v>
      </c>
    </row>
    <row r="2010" spans="1:35" x14ac:dyDescent="0.25">
      <c r="A2010" t="s">
        <v>2064</v>
      </c>
      <c r="B2010" s="1">
        <v>45617</v>
      </c>
      <c r="C2010" t="str">
        <f>TEXT(Table1[[#This Row],[signup_date]],"yyyy")</f>
        <v>2024</v>
      </c>
      <c r="D2010" t="str">
        <f>TEXT(Table1[[#This Row],[signup_date]],"mmm")</f>
        <v>Nov</v>
      </c>
      <c r="E2010" s="3">
        <v>45904</v>
      </c>
      <c r="F2010" s="3">
        <v>45935</v>
      </c>
      <c r="G2010" s="3" t="str">
        <f>TEXT(Table1[[#This Row],[last_purchase_date]],"yyyy")</f>
        <v>2025</v>
      </c>
      <c r="H2010" s="2">
        <f ca="1">IFERROR(TODAY()-Table1[[#This Row],[signup_date]]," - ")</f>
        <v>363</v>
      </c>
      <c r="I2010" s="2">
        <f ca="1">IFERROR(TODAY()-Table1[[#This Row],[last_purchase_date]]," - ")</f>
        <v>45</v>
      </c>
      <c r="J2010" s="2">
        <f ca="1">IFERROR(1/Table1[[#This Row],[Days_Since_Last_Purchase]],0)</f>
        <v>2.2222222222222223E-2</v>
      </c>
      <c r="K2010" s="3" t="str">
        <f t="shared" si="62"/>
        <v>Has Purchased</v>
      </c>
      <c r="L2010">
        <v>1</v>
      </c>
      <c r="M2010">
        <v>68.61</v>
      </c>
      <c r="N2010">
        <v>68.61</v>
      </c>
      <c r="O2010">
        <v>59.27</v>
      </c>
      <c r="P2010" t="s">
        <v>31</v>
      </c>
      <c r="Q2010" t="s">
        <v>104</v>
      </c>
      <c r="R2010" t="s">
        <v>33</v>
      </c>
      <c r="S2010">
        <v>36</v>
      </c>
      <c r="T2010" t="s">
        <v>34</v>
      </c>
      <c r="U2010" t="s">
        <v>50</v>
      </c>
      <c r="V2010" t="s">
        <v>63</v>
      </c>
      <c r="W2010" t="s">
        <v>72</v>
      </c>
      <c r="X2010">
        <v>0</v>
      </c>
      <c r="Y2010">
        <v>0</v>
      </c>
      <c r="Z2010">
        <v>0</v>
      </c>
      <c r="AA2010">
        <v>0</v>
      </c>
      <c r="AB2010">
        <v>0</v>
      </c>
      <c r="AC2010" s="2" t="s">
        <v>2542</v>
      </c>
      <c r="AD2010" s="2" t="str">
        <f t="shared" si="63"/>
        <v>Never Contacted</v>
      </c>
      <c r="AE2010">
        <v>2</v>
      </c>
      <c r="AF2010" t="s">
        <v>52</v>
      </c>
      <c r="AG2010" t="b">
        <v>1</v>
      </c>
      <c r="AH2010" t="b">
        <v>1</v>
      </c>
      <c r="AI2010" t="str">
        <f ca="1">IF(OR(Table1[[#This Row],[is_active]]="FALSE",Table1[[#This Row],[Days_Since_Last_Purchase]]&gt;90),"Churned","Active")</f>
        <v>Active</v>
      </c>
    </row>
    <row r="2011" spans="1:35" x14ac:dyDescent="0.25">
      <c r="A2011" t="s">
        <v>2065</v>
      </c>
      <c r="B2011" s="1">
        <v>44338</v>
      </c>
      <c r="C2011" t="str">
        <f>TEXT(Table1[[#This Row],[signup_date]],"yyyy")</f>
        <v>2021</v>
      </c>
      <c r="D2011" t="str">
        <f>TEXT(Table1[[#This Row],[signup_date]],"mmm")</f>
        <v>May</v>
      </c>
      <c r="E2011" s="3">
        <v>45325</v>
      </c>
      <c r="F2011" s="3">
        <v>45444</v>
      </c>
      <c r="G2011" s="3" t="str">
        <f>TEXT(Table1[[#This Row],[last_purchase_date]],"yyyy")</f>
        <v>2024</v>
      </c>
      <c r="H2011" s="2">
        <f ca="1">IFERROR(TODAY()-Table1[[#This Row],[signup_date]]," - ")</f>
        <v>1642</v>
      </c>
      <c r="I2011" s="2">
        <f ca="1">IFERROR(TODAY()-Table1[[#This Row],[last_purchase_date]]," - ")</f>
        <v>536</v>
      </c>
      <c r="J2011" s="2">
        <f ca="1">IFERROR(1/Table1[[#This Row],[Days_Since_Last_Purchase]],0)</f>
        <v>1.8656716417910447E-3</v>
      </c>
      <c r="K2011" s="3" t="str">
        <f t="shared" si="62"/>
        <v>Has Purchased</v>
      </c>
      <c r="L2011">
        <v>4</v>
      </c>
      <c r="M2011">
        <v>256.45999999999998</v>
      </c>
      <c r="N2011">
        <v>64.12</v>
      </c>
      <c r="O2011">
        <v>43.86</v>
      </c>
      <c r="P2011" t="s">
        <v>87</v>
      </c>
      <c r="Q2011" t="s">
        <v>95</v>
      </c>
      <c r="R2011" t="s">
        <v>33</v>
      </c>
      <c r="S2011">
        <v>22</v>
      </c>
      <c r="T2011" t="s">
        <v>70</v>
      </c>
      <c r="U2011" t="s">
        <v>43</v>
      </c>
      <c r="V2011" t="s">
        <v>67</v>
      </c>
      <c r="W2011" t="s">
        <v>96</v>
      </c>
      <c r="X2011">
        <v>0</v>
      </c>
      <c r="Y2011">
        <v>0</v>
      </c>
      <c r="Z2011">
        <v>0</v>
      </c>
      <c r="AA2011">
        <v>0</v>
      </c>
      <c r="AB2011">
        <v>1</v>
      </c>
      <c r="AC2011" s="3">
        <v>44877</v>
      </c>
      <c r="AD2011" s="2" t="str">
        <f t="shared" si="63"/>
        <v>Contacted</v>
      </c>
      <c r="AE2011">
        <v>0</v>
      </c>
      <c r="AF2011" t="s">
        <v>38</v>
      </c>
      <c r="AG2011" t="b">
        <v>0</v>
      </c>
      <c r="AH2011" t="b">
        <v>0</v>
      </c>
      <c r="AI2011" t="str">
        <f ca="1">IF(OR(Table1[[#This Row],[is_active]]="FALSE",Table1[[#This Row],[Days_Since_Last_Purchase]]&gt;90),"Churned","Active")</f>
        <v>Churned</v>
      </c>
    </row>
    <row r="2012" spans="1:35" x14ac:dyDescent="0.25">
      <c r="A2012" t="s">
        <v>2066</v>
      </c>
      <c r="B2012" s="1">
        <v>45387</v>
      </c>
      <c r="C2012" t="str">
        <f>TEXT(Table1[[#This Row],[signup_date]],"yyyy")</f>
        <v>2024</v>
      </c>
      <c r="D2012" t="str">
        <f>TEXT(Table1[[#This Row],[signup_date]],"mmm")</f>
        <v>Apr</v>
      </c>
      <c r="E2012" s="3">
        <v>45901</v>
      </c>
      <c r="F2012" s="3">
        <v>45943</v>
      </c>
      <c r="G2012" s="3" t="str">
        <f>TEXT(Table1[[#This Row],[last_purchase_date]],"yyyy")</f>
        <v>2025</v>
      </c>
      <c r="H2012" s="2">
        <f ca="1">IFERROR(TODAY()-Table1[[#This Row],[signup_date]]," - ")</f>
        <v>593</v>
      </c>
      <c r="I2012" s="2">
        <f ca="1">IFERROR(TODAY()-Table1[[#This Row],[last_purchase_date]]," - ")</f>
        <v>37</v>
      </c>
      <c r="J2012" s="2">
        <f ca="1">IFERROR(1/Table1[[#This Row],[Days_Since_Last_Purchase]],0)</f>
        <v>2.7027027027027029E-2</v>
      </c>
      <c r="K2012" s="3" t="str">
        <f t="shared" si="62"/>
        <v>Has Purchased</v>
      </c>
      <c r="L2012">
        <v>1</v>
      </c>
      <c r="M2012">
        <v>16.100000000000001</v>
      </c>
      <c r="N2012">
        <v>16.100000000000001</v>
      </c>
      <c r="O2012">
        <v>18.32</v>
      </c>
      <c r="P2012" t="s">
        <v>87</v>
      </c>
      <c r="Q2012" t="s">
        <v>69</v>
      </c>
      <c r="R2012" t="s">
        <v>48</v>
      </c>
      <c r="S2012">
        <v>0</v>
      </c>
      <c r="T2012" t="s">
        <v>80</v>
      </c>
      <c r="U2012" t="s">
        <v>82</v>
      </c>
      <c r="V2012" t="s">
        <v>63</v>
      </c>
      <c r="W2012" t="s">
        <v>100</v>
      </c>
      <c r="X2012">
        <v>0</v>
      </c>
      <c r="Y2012">
        <v>1</v>
      </c>
      <c r="Z2012">
        <v>0</v>
      </c>
      <c r="AA2012">
        <v>0</v>
      </c>
      <c r="AB2012">
        <v>0</v>
      </c>
      <c r="AC2012" s="3">
        <v>45787</v>
      </c>
      <c r="AD2012" s="2" t="str">
        <f t="shared" si="63"/>
        <v>Contacted</v>
      </c>
      <c r="AE2012">
        <v>0</v>
      </c>
      <c r="AF2012" t="s">
        <v>38</v>
      </c>
      <c r="AG2012" t="b">
        <v>1</v>
      </c>
      <c r="AH2012" t="b">
        <v>0</v>
      </c>
      <c r="AI2012" t="str">
        <f ca="1">IF(OR(Table1[[#This Row],[is_active]]="FALSE",Table1[[#This Row],[Days_Since_Last_Purchase]]&gt;90),"Churned","Active")</f>
        <v>Active</v>
      </c>
    </row>
    <row r="2013" spans="1:35" x14ac:dyDescent="0.25">
      <c r="A2013" t="s">
        <v>2067</v>
      </c>
      <c r="B2013" s="1">
        <v>44573</v>
      </c>
      <c r="C2013" t="str">
        <f>TEXT(Table1[[#This Row],[signup_date]],"yyyy")</f>
        <v>2022</v>
      </c>
      <c r="D2013" t="str">
        <f>TEXT(Table1[[#This Row],[signup_date]],"mmm")</f>
        <v>Jan</v>
      </c>
      <c r="E2013" s="3">
        <v>44971</v>
      </c>
      <c r="F2013" s="3">
        <v>45399</v>
      </c>
      <c r="G2013" s="3" t="str">
        <f>TEXT(Table1[[#This Row],[last_purchase_date]],"yyyy")</f>
        <v>2024</v>
      </c>
      <c r="H2013" s="2">
        <f ca="1">IFERROR(TODAY()-Table1[[#This Row],[signup_date]]," - ")</f>
        <v>1407</v>
      </c>
      <c r="I2013" s="2">
        <f ca="1">IFERROR(TODAY()-Table1[[#This Row],[last_purchase_date]]," - ")</f>
        <v>581</v>
      </c>
      <c r="J2013" s="2">
        <f ca="1">IFERROR(1/Table1[[#This Row],[Days_Since_Last_Purchase]],0)</f>
        <v>1.7211703958691911E-3</v>
      </c>
      <c r="K2013" s="3" t="str">
        <f t="shared" si="62"/>
        <v>Has Purchased</v>
      </c>
      <c r="L2013">
        <v>5</v>
      </c>
      <c r="M2013">
        <v>355.05</v>
      </c>
      <c r="N2013">
        <v>71.010000000000005</v>
      </c>
      <c r="O2013">
        <v>92.55</v>
      </c>
      <c r="P2013" t="s">
        <v>59</v>
      </c>
      <c r="Q2013" t="s">
        <v>76</v>
      </c>
      <c r="R2013" t="s">
        <v>48</v>
      </c>
      <c r="S2013">
        <v>22</v>
      </c>
      <c r="T2013" t="s">
        <v>70</v>
      </c>
      <c r="U2013" t="s">
        <v>55</v>
      </c>
      <c r="V2013" t="s">
        <v>35</v>
      </c>
      <c r="W2013" t="s">
        <v>100</v>
      </c>
      <c r="X2013">
        <v>0</v>
      </c>
      <c r="Y2013">
        <v>0</v>
      </c>
      <c r="Z2013">
        <v>0</v>
      </c>
      <c r="AA2013">
        <v>0</v>
      </c>
      <c r="AB2013">
        <v>0</v>
      </c>
      <c r="AC2013" s="3">
        <v>44793</v>
      </c>
      <c r="AD2013" s="2" t="str">
        <f t="shared" si="63"/>
        <v>Contacted</v>
      </c>
      <c r="AE2013">
        <v>0</v>
      </c>
      <c r="AF2013" t="s">
        <v>73</v>
      </c>
      <c r="AG2013" t="b">
        <v>1</v>
      </c>
      <c r="AH2013" t="b">
        <v>0</v>
      </c>
      <c r="AI2013" t="str">
        <f ca="1">IF(OR(Table1[[#This Row],[is_active]]="FALSE",Table1[[#This Row],[Days_Since_Last_Purchase]]&gt;90),"Churned","Active")</f>
        <v>Churned</v>
      </c>
    </row>
    <row r="2014" spans="1:35" x14ac:dyDescent="0.25">
      <c r="A2014" t="s">
        <v>2068</v>
      </c>
      <c r="B2014" s="1">
        <v>44382</v>
      </c>
      <c r="C2014" t="str">
        <f>TEXT(Table1[[#This Row],[signup_date]],"yyyy")</f>
        <v>2021</v>
      </c>
      <c r="D2014" t="str">
        <f>TEXT(Table1[[#This Row],[signup_date]],"mmm")</f>
        <v>Jul</v>
      </c>
      <c r="E2014" s="3">
        <v>45290</v>
      </c>
      <c r="F2014" s="3">
        <v>45330</v>
      </c>
      <c r="G2014" s="3" t="str">
        <f>TEXT(Table1[[#This Row],[last_purchase_date]],"yyyy")</f>
        <v>2024</v>
      </c>
      <c r="H2014" s="2">
        <f ca="1">IFERROR(TODAY()-Table1[[#This Row],[signup_date]]," - ")</f>
        <v>1598</v>
      </c>
      <c r="I2014" s="2">
        <f ca="1">IFERROR(TODAY()-Table1[[#This Row],[last_purchase_date]]," - ")</f>
        <v>650</v>
      </c>
      <c r="J2014" s="2">
        <f ca="1">IFERROR(1/Table1[[#This Row],[Days_Since_Last_Purchase]],0)</f>
        <v>1.5384615384615385E-3</v>
      </c>
      <c r="K2014" s="3" t="str">
        <f t="shared" si="62"/>
        <v>Has Purchased</v>
      </c>
      <c r="L2014">
        <v>7</v>
      </c>
      <c r="M2014">
        <v>564.79</v>
      </c>
      <c r="N2014">
        <v>80.680000000000007</v>
      </c>
      <c r="O2014">
        <v>162.75</v>
      </c>
      <c r="P2014" t="s">
        <v>31</v>
      </c>
      <c r="Q2014" t="s">
        <v>76</v>
      </c>
      <c r="R2014" t="s">
        <v>48</v>
      </c>
      <c r="S2014">
        <v>29</v>
      </c>
      <c r="T2014" t="s">
        <v>70</v>
      </c>
      <c r="U2014" t="s">
        <v>35</v>
      </c>
      <c r="V2014" t="s">
        <v>67</v>
      </c>
      <c r="W2014" t="s">
        <v>72</v>
      </c>
      <c r="X2014">
        <v>0</v>
      </c>
      <c r="Y2014">
        <v>0</v>
      </c>
      <c r="Z2014">
        <v>0</v>
      </c>
      <c r="AA2014">
        <v>0</v>
      </c>
      <c r="AB2014">
        <v>2</v>
      </c>
      <c r="AC2014" s="2" t="s">
        <v>2542</v>
      </c>
      <c r="AD2014" s="2" t="str">
        <f t="shared" si="63"/>
        <v>Never Contacted</v>
      </c>
      <c r="AE2014">
        <v>10</v>
      </c>
      <c r="AF2014" t="s">
        <v>38</v>
      </c>
      <c r="AG2014" t="b">
        <v>1</v>
      </c>
      <c r="AH2014" t="b">
        <v>0</v>
      </c>
      <c r="AI2014" t="str">
        <f ca="1">IF(OR(Table1[[#This Row],[is_active]]="FALSE",Table1[[#This Row],[Days_Since_Last_Purchase]]&gt;90),"Churned","Active")</f>
        <v>Churned</v>
      </c>
    </row>
    <row r="2015" spans="1:35" x14ac:dyDescent="0.25">
      <c r="A2015" t="s">
        <v>2069</v>
      </c>
      <c r="B2015" s="1">
        <v>44111</v>
      </c>
      <c r="C2015" t="str">
        <f>TEXT(Table1[[#This Row],[signup_date]],"yyyy")</f>
        <v>2020</v>
      </c>
      <c r="D2015" t="str">
        <f>TEXT(Table1[[#This Row],[signup_date]],"mmm")</f>
        <v>Oct</v>
      </c>
      <c r="E2015" s="3">
        <v>45922</v>
      </c>
      <c r="F2015" s="3" t="s">
        <v>2542</v>
      </c>
      <c r="G2015" s="3" t="str">
        <f>TEXT(Table1[[#This Row],[last_purchase_date]],"yyyy")</f>
        <v>-</v>
      </c>
      <c r="H2015" s="2">
        <f ca="1">IFERROR(TODAY()-Table1[[#This Row],[signup_date]]," - ")</f>
        <v>1869</v>
      </c>
      <c r="I2015" s="2" t="str">
        <f ca="1">IFERROR(TODAY()-Table1[[#This Row],[last_purchase_date]]," - ")</f>
        <v xml:space="preserve"> - </v>
      </c>
      <c r="J2015" s="2">
        <f ca="1">IFERROR(1/Table1[[#This Row],[Days_Since_Last_Purchase]],0)</f>
        <v>0</v>
      </c>
      <c r="K2015" s="3" t="str">
        <f t="shared" si="62"/>
        <v>Has Purchased</v>
      </c>
      <c r="L2015">
        <v>0</v>
      </c>
      <c r="M2015">
        <v>0</v>
      </c>
      <c r="N2015">
        <v>0</v>
      </c>
      <c r="O2015">
        <v>0</v>
      </c>
      <c r="P2015" t="s">
        <v>87</v>
      </c>
      <c r="Q2015" t="s">
        <v>95</v>
      </c>
      <c r="R2015" t="s">
        <v>33</v>
      </c>
      <c r="S2015">
        <v>27</v>
      </c>
      <c r="T2015" t="s">
        <v>70</v>
      </c>
      <c r="U2015" t="s">
        <v>35</v>
      </c>
      <c r="V2015" t="s">
        <v>44</v>
      </c>
      <c r="W2015" t="s">
        <v>85</v>
      </c>
      <c r="X2015">
        <v>1</v>
      </c>
      <c r="Y2015">
        <v>0</v>
      </c>
      <c r="Z2015">
        <v>0</v>
      </c>
      <c r="AA2015">
        <v>0</v>
      </c>
      <c r="AB2015">
        <v>0</v>
      </c>
      <c r="AC2015" s="3">
        <v>44578</v>
      </c>
      <c r="AD2015" s="2" t="str">
        <f t="shared" si="63"/>
        <v>Contacted</v>
      </c>
      <c r="AE2015">
        <v>10</v>
      </c>
      <c r="AF2015" t="s">
        <v>38</v>
      </c>
      <c r="AG2015" t="b">
        <v>1</v>
      </c>
      <c r="AH2015" t="b">
        <v>0</v>
      </c>
      <c r="AI2015" t="str">
        <f ca="1">IF(OR(Table1[[#This Row],[is_active]]="FALSE",Table1[[#This Row],[Days_Since_Last_Purchase]]&gt;90),"Churned","Active")</f>
        <v>Churned</v>
      </c>
    </row>
    <row r="2016" spans="1:35" x14ac:dyDescent="0.25">
      <c r="A2016" t="s">
        <v>2070</v>
      </c>
      <c r="B2016" s="1">
        <v>44215</v>
      </c>
      <c r="C2016" t="str">
        <f>TEXT(Table1[[#This Row],[signup_date]],"yyyy")</f>
        <v>2021</v>
      </c>
      <c r="D2016" t="str">
        <f>TEXT(Table1[[#This Row],[signup_date]],"mmm")</f>
        <v>Jan</v>
      </c>
      <c r="E2016" s="3">
        <v>45492</v>
      </c>
      <c r="F2016" s="3">
        <v>45771</v>
      </c>
      <c r="G2016" s="3" t="str">
        <f>TEXT(Table1[[#This Row],[last_purchase_date]],"yyyy")</f>
        <v>2025</v>
      </c>
      <c r="H2016" s="2">
        <f ca="1">IFERROR(TODAY()-Table1[[#This Row],[signup_date]]," - ")</f>
        <v>1765</v>
      </c>
      <c r="I2016" s="2">
        <f ca="1">IFERROR(TODAY()-Table1[[#This Row],[last_purchase_date]]," - ")</f>
        <v>209</v>
      </c>
      <c r="J2016" s="2">
        <f ca="1">IFERROR(1/Table1[[#This Row],[Days_Since_Last_Purchase]],0)</f>
        <v>4.7846889952153108E-3</v>
      </c>
      <c r="K2016" s="3" t="str">
        <f t="shared" si="62"/>
        <v>Has Purchased</v>
      </c>
      <c r="L2016">
        <v>3</v>
      </c>
      <c r="M2016">
        <v>147.13999999999999</v>
      </c>
      <c r="N2016">
        <v>49.05</v>
      </c>
      <c r="O2016">
        <v>46.02</v>
      </c>
      <c r="P2016" t="s">
        <v>59</v>
      </c>
      <c r="Q2016" t="s">
        <v>41</v>
      </c>
      <c r="R2016" t="s">
        <v>48</v>
      </c>
      <c r="S2016">
        <v>32</v>
      </c>
      <c r="T2016" t="s">
        <v>34</v>
      </c>
      <c r="U2016" t="s">
        <v>43</v>
      </c>
      <c r="V2016" t="s">
        <v>63</v>
      </c>
      <c r="W2016" t="s">
        <v>100</v>
      </c>
      <c r="X2016">
        <v>0</v>
      </c>
      <c r="Y2016">
        <v>1</v>
      </c>
      <c r="Z2016">
        <v>0</v>
      </c>
      <c r="AA2016">
        <v>0</v>
      </c>
      <c r="AB2016">
        <v>1</v>
      </c>
      <c r="AC2016" s="2" t="s">
        <v>2542</v>
      </c>
      <c r="AD2016" s="2" t="str">
        <f t="shared" si="63"/>
        <v>Never Contacted</v>
      </c>
      <c r="AE2016">
        <v>0</v>
      </c>
      <c r="AF2016" t="s">
        <v>52</v>
      </c>
      <c r="AG2016" t="b">
        <v>1</v>
      </c>
      <c r="AH2016" t="b">
        <v>1</v>
      </c>
      <c r="AI2016" t="str">
        <f ca="1">IF(OR(Table1[[#This Row],[is_active]]="FALSE",Table1[[#This Row],[Days_Since_Last_Purchase]]&gt;90),"Churned","Active")</f>
        <v>Churned</v>
      </c>
    </row>
    <row r="2017" spans="1:35" x14ac:dyDescent="0.25">
      <c r="A2017" t="s">
        <v>2071</v>
      </c>
      <c r="B2017" s="1">
        <v>45467</v>
      </c>
      <c r="C2017" t="str">
        <f>TEXT(Table1[[#This Row],[signup_date]],"yyyy")</f>
        <v>2024</v>
      </c>
      <c r="D2017" t="str">
        <f>TEXT(Table1[[#This Row],[signup_date]],"mmm")</f>
        <v>Jun</v>
      </c>
      <c r="E2017" s="3">
        <v>45796</v>
      </c>
      <c r="F2017" s="3">
        <v>45935</v>
      </c>
      <c r="G2017" s="3" t="str">
        <f>TEXT(Table1[[#This Row],[last_purchase_date]],"yyyy")</f>
        <v>2025</v>
      </c>
      <c r="H2017" s="2">
        <f ca="1">IFERROR(TODAY()-Table1[[#This Row],[signup_date]]," - ")</f>
        <v>513</v>
      </c>
      <c r="I2017" s="2">
        <f ca="1">IFERROR(TODAY()-Table1[[#This Row],[last_purchase_date]]," - ")</f>
        <v>45</v>
      </c>
      <c r="J2017" s="2">
        <f ca="1">IFERROR(1/Table1[[#This Row],[Days_Since_Last_Purchase]],0)</f>
        <v>2.2222222222222223E-2</v>
      </c>
      <c r="K2017" s="3" t="str">
        <f t="shared" si="62"/>
        <v>Has Purchased</v>
      </c>
      <c r="L2017">
        <v>2</v>
      </c>
      <c r="M2017">
        <v>41.31</v>
      </c>
      <c r="N2017">
        <v>20.66</v>
      </c>
      <c r="O2017">
        <v>39.5</v>
      </c>
      <c r="P2017" t="s">
        <v>65</v>
      </c>
      <c r="Q2017" t="s">
        <v>76</v>
      </c>
      <c r="R2017" t="s">
        <v>48</v>
      </c>
      <c r="S2017">
        <v>38</v>
      </c>
      <c r="T2017" t="s">
        <v>34</v>
      </c>
      <c r="U2017" t="s">
        <v>35</v>
      </c>
      <c r="V2017" t="s">
        <v>56</v>
      </c>
      <c r="W2017" t="s">
        <v>36</v>
      </c>
      <c r="X2017">
        <v>2</v>
      </c>
      <c r="Y2017">
        <v>0</v>
      </c>
      <c r="Z2017">
        <v>0</v>
      </c>
      <c r="AA2017">
        <v>0</v>
      </c>
      <c r="AB2017">
        <v>0</v>
      </c>
      <c r="AC2017" s="3">
        <v>45841</v>
      </c>
      <c r="AD2017" s="2" t="str">
        <f t="shared" si="63"/>
        <v>Contacted</v>
      </c>
      <c r="AE2017">
        <v>0</v>
      </c>
      <c r="AF2017" t="s">
        <v>52</v>
      </c>
      <c r="AG2017" t="b">
        <v>1</v>
      </c>
      <c r="AH2017" t="b">
        <v>0</v>
      </c>
      <c r="AI2017" t="str">
        <f ca="1">IF(OR(Table1[[#This Row],[is_active]]="FALSE",Table1[[#This Row],[Days_Since_Last_Purchase]]&gt;90),"Churned","Active")</f>
        <v>Active</v>
      </c>
    </row>
    <row r="2018" spans="1:35" x14ac:dyDescent="0.25">
      <c r="A2018" t="s">
        <v>2072</v>
      </c>
      <c r="B2018" s="1">
        <v>44191</v>
      </c>
      <c r="C2018" t="str">
        <f>TEXT(Table1[[#This Row],[signup_date]],"yyyy")</f>
        <v>2020</v>
      </c>
      <c r="D2018" t="str">
        <f>TEXT(Table1[[#This Row],[signup_date]],"mmm")</f>
        <v>Dec</v>
      </c>
      <c r="E2018" s="3">
        <v>44695</v>
      </c>
      <c r="F2018" s="3">
        <v>45209</v>
      </c>
      <c r="G2018" s="3" t="str">
        <f>TEXT(Table1[[#This Row],[last_purchase_date]],"yyyy")</f>
        <v>2023</v>
      </c>
      <c r="H2018" s="2">
        <f ca="1">IFERROR(TODAY()-Table1[[#This Row],[signup_date]]," - ")</f>
        <v>1789</v>
      </c>
      <c r="I2018" s="2">
        <f ca="1">IFERROR(TODAY()-Table1[[#This Row],[last_purchase_date]]," - ")</f>
        <v>771</v>
      </c>
      <c r="J2018" s="2">
        <f ca="1">IFERROR(1/Table1[[#This Row],[Days_Since_Last_Purchase]],0)</f>
        <v>1.2970168612191958E-3</v>
      </c>
      <c r="K2018" s="3" t="str">
        <f t="shared" si="62"/>
        <v>Has Purchased</v>
      </c>
      <c r="L2018">
        <v>3</v>
      </c>
      <c r="M2018">
        <v>249.94</v>
      </c>
      <c r="N2018">
        <v>83.31</v>
      </c>
      <c r="O2018">
        <v>82.57</v>
      </c>
      <c r="P2018" t="s">
        <v>59</v>
      </c>
      <c r="Q2018" t="s">
        <v>88</v>
      </c>
      <c r="R2018" t="s">
        <v>48</v>
      </c>
      <c r="S2018">
        <v>37</v>
      </c>
      <c r="T2018" t="s">
        <v>34</v>
      </c>
      <c r="U2018" t="s">
        <v>90</v>
      </c>
      <c r="V2018" t="s">
        <v>63</v>
      </c>
      <c r="W2018" t="s">
        <v>96</v>
      </c>
      <c r="X2018">
        <v>0</v>
      </c>
      <c r="Y2018">
        <v>0</v>
      </c>
      <c r="Z2018">
        <v>0</v>
      </c>
      <c r="AA2018">
        <v>0</v>
      </c>
      <c r="AB2018">
        <v>2</v>
      </c>
      <c r="AC2018" s="3">
        <v>45766</v>
      </c>
      <c r="AD2018" s="2" t="str">
        <f t="shared" si="63"/>
        <v>Contacted</v>
      </c>
      <c r="AE2018">
        <v>0</v>
      </c>
      <c r="AF2018" t="s">
        <v>38</v>
      </c>
      <c r="AG2018" t="b">
        <v>1</v>
      </c>
      <c r="AH2018" t="b">
        <v>1</v>
      </c>
      <c r="AI2018" t="str">
        <f ca="1">IF(OR(Table1[[#This Row],[is_active]]="FALSE",Table1[[#This Row],[Days_Since_Last_Purchase]]&gt;90),"Churned","Active")</f>
        <v>Churned</v>
      </c>
    </row>
    <row r="2019" spans="1:35" x14ac:dyDescent="0.25">
      <c r="A2019" t="s">
        <v>2073</v>
      </c>
      <c r="B2019" s="1">
        <v>44286</v>
      </c>
      <c r="C2019" t="str">
        <f>TEXT(Table1[[#This Row],[signup_date]],"yyyy")</f>
        <v>2021</v>
      </c>
      <c r="D2019" t="str">
        <f>TEXT(Table1[[#This Row],[signup_date]],"mmm")</f>
        <v>Mar</v>
      </c>
      <c r="E2019" s="3">
        <v>45825</v>
      </c>
      <c r="F2019" s="3">
        <v>45904</v>
      </c>
      <c r="G2019" s="3" t="str">
        <f>TEXT(Table1[[#This Row],[last_purchase_date]],"yyyy")</f>
        <v>2025</v>
      </c>
      <c r="H2019" s="2">
        <f ca="1">IFERROR(TODAY()-Table1[[#This Row],[signup_date]]," - ")</f>
        <v>1694</v>
      </c>
      <c r="I2019" s="2">
        <f ca="1">IFERROR(TODAY()-Table1[[#This Row],[last_purchase_date]]," - ")</f>
        <v>76</v>
      </c>
      <c r="J2019" s="2">
        <f ca="1">IFERROR(1/Table1[[#This Row],[Days_Since_Last_Purchase]],0)</f>
        <v>1.3157894736842105E-2</v>
      </c>
      <c r="K2019" s="3" t="str">
        <f t="shared" si="62"/>
        <v>Has Purchased</v>
      </c>
      <c r="L2019">
        <v>2</v>
      </c>
      <c r="M2019">
        <v>150.08000000000001</v>
      </c>
      <c r="N2019">
        <v>75.040000000000006</v>
      </c>
      <c r="O2019">
        <v>37.36</v>
      </c>
      <c r="P2019" t="s">
        <v>40</v>
      </c>
      <c r="Q2019" t="s">
        <v>88</v>
      </c>
      <c r="R2019" t="s">
        <v>48</v>
      </c>
      <c r="S2019">
        <v>46</v>
      </c>
      <c r="T2019" t="s">
        <v>34</v>
      </c>
      <c r="U2019" t="s">
        <v>43</v>
      </c>
      <c r="V2019" t="s">
        <v>35</v>
      </c>
      <c r="W2019" t="s">
        <v>36</v>
      </c>
      <c r="X2019">
        <v>0</v>
      </c>
      <c r="Y2019">
        <v>0</v>
      </c>
      <c r="Z2019">
        <v>0</v>
      </c>
      <c r="AA2019">
        <v>0</v>
      </c>
      <c r="AB2019">
        <v>2</v>
      </c>
      <c r="AC2019" s="2" t="s">
        <v>2542</v>
      </c>
      <c r="AD2019" s="2" t="str">
        <f t="shared" si="63"/>
        <v>Never Contacted</v>
      </c>
      <c r="AE2019">
        <v>0</v>
      </c>
      <c r="AF2019" t="s">
        <v>38</v>
      </c>
      <c r="AG2019" t="b">
        <v>1</v>
      </c>
      <c r="AH2019" t="b">
        <v>1</v>
      </c>
      <c r="AI2019" t="str">
        <f ca="1">IF(OR(Table1[[#This Row],[is_active]]="FALSE",Table1[[#This Row],[Days_Since_Last_Purchase]]&gt;90),"Churned","Active")</f>
        <v>Active</v>
      </c>
    </row>
    <row r="2020" spans="1:35" x14ac:dyDescent="0.25">
      <c r="A2020" t="s">
        <v>1406</v>
      </c>
      <c r="B2020" s="1">
        <v>44360</v>
      </c>
      <c r="C2020" t="str">
        <f>TEXT(Table1[[#This Row],[signup_date]],"yyyy")</f>
        <v>2021</v>
      </c>
      <c r="D2020" t="str">
        <f>TEXT(Table1[[#This Row],[signup_date]],"mmm")</f>
        <v>Jun</v>
      </c>
      <c r="E2020" s="3">
        <v>45231</v>
      </c>
      <c r="F2020" s="3">
        <v>45831</v>
      </c>
      <c r="G2020" s="3" t="str">
        <f>TEXT(Table1[[#This Row],[last_purchase_date]],"yyyy")</f>
        <v>2025</v>
      </c>
      <c r="H2020" s="2">
        <f ca="1">IFERROR(TODAY()-Table1[[#This Row],[signup_date]]," - ")</f>
        <v>1620</v>
      </c>
      <c r="I2020" s="2">
        <f ca="1">IFERROR(TODAY()-Table1[[#This Row],[last_purchase_date]]," - ")</f>
        <v>149</v>
      </c>
      <c r="J2020" s="2">
        <f ca="1">IFERROR(1/Table1[[#This Row],[Days_Since_Last_Purchase]],0)</f>
        <v>6.7114093959731542E-3</v>
      </c>
      <c r="K2020" s="3" t="str">
        <f t="shared" si="62"/>
        <v>Has Purchased</v>
      </c>
      <c r="L2020">
        <v>5</v>
      </c>
      <c r="M2020">
        <v>137.26</v>
      </c>
      <c r="N2020">
        <v>27.45</v>
      </c>
      <c r="O2020">
        <v>30.88</v>
      </c>
      <c r="P2020" t="s">
        <v>59</v>
      </c>
      <c r="Q2020" t="s">
        <v>60</v>
      </c>
      <c r="R2020" t="s">
        <v>33</v>
      </c>
      <c r="S2020">
        <v>42</v>
      </c>
      <c r="T2020" t="s">
        <v>34</v>
      </c>
      <c r="U2020" t="s">
        <v>90</v>
      </c>
      <c r="V2020" t="s">
        <v>63</v>
      </c>
      <c r="W2020" t="s">
        <v>36</v>
      </c>
      <c r="X2020">
        <v>0</v>
      </c>
      <c r="Y2020">
        <v>0</v>
      </c>
      <c r="Z2020">
        <v>1</v>
      </c>
      <c r="AA2020">
        <v>2</v>
      </c>
      <c r="AB2020">
        <v>0</v>
      </c>
      <c r="AC2020" s="3">
        <v>44574</v>
      </c>
      <c r="AD2020" s="2" t="str">
        <f t="shared" si="63"/>
        <v>Contacted</v>
      </c>
      <c r="AE2020">
        <v>0</v>
      </c>
      <c r="AF2020" t="s">
        <v>38</v>
      </c>
      <c r="AG2020" t="b">
        <v>1</v>
      </c>
      <c r="AH2020" t="b">
        <v>0</v>
      </c>
      <c r="AI2020" t="str">
        <f ca="1">IF(OR(Table1[[#This Row],[is_active]]="FALSE",Table1[[#This Row],[Days_Since_Last_Purchase]]&gt;90),"Churned","Active")</f>
        <v>Churned</v>
      </c>
    </row>
    <row r="2021" spans="1:35" x14ac:dyDescent="0.25">
      <c r="A2021" t="s">
        <v>2074</v>
      </c>
      <c r="B2021" s="1">
        <v>45036</v>
      </c>
      <c r="C2021" t="str">
        <f>TEXT(Table1[[#This Row],[signup_date]],"yyyy")</f>
        <v>2023</v>
      </c>
      <c r="D2021" t="str">
        <f>TEXT(Table1[[#This Row],[signup_date]],"mmm")</f>
        <v>Apr</v>
      </c>
      <c r="E2021" s="3">
        <v>45580</v>
      </c>
      <c r="F2021" s="3" t="s">
        <v>2542</v>
      </c>
      <c r="G2021" s="3" t="str">
        <f>TEXT(Table1[[#This Row],[last_purchase_date]],"yyyy")</f>
        <v>-</v>
      </c>
      <c r="H2021" s="2">
        <f ca="1">IFERROR(TODAY()-Table1[[#This Row],[signup_date]]," - ")</f>
        <v>944</v>
      </c>
      <c r="I2021" s="2" t="str">
        <f ca="1">IFERROR(TODAY()-Table1[[#This Row],[last_purchase_date]]," - ")</f>
        <v xml:space="preserve"> - </v>
      </c>
      <c r="J2021" s="2">
        <f ca="1">IFERROR(1/Table1[[#This Row],[Days_Since_Last_Purchase]],0)</f>
        <v>0</v>
      </c>
      <c r="K2021" s="3" t="str">
        <f t="shared" si="62"/>
        <v>Has Purchased</v>
      </c>
      <c r="L2021">
        <v>0</v>
      </c>
      <c r="M2021">
        <v>0</v>
      </c>
      <c r="N2021">
        <v>0</v>
      </c>
      <c r="O2021">
        <v>0</v>
      </c>
      <c r="P2021" t="s">
        <v>40</v>
      </c>
      <c r="Q2021" t="s">
        <v>54</v>
      </c>
      <c r="R2021" t="s">
        <v>48</v>
      </c>
      <c r="S2021">
        <v>44</v>
      </c>
      <c r="T2021" t="s">
        <v>34</v>
      </c>
      <c r="U2021" t="s">
        <v>35</v>
      </c>
      <c r="V2021" t="s">
        <v>67</v>
      </c>
      <c r="W2021" t="s">
        <v>72</v>
      </c>
      <c r="X2021">
        <v>1</v>
      </c>
      <c r="Y2021">
        <v>0</v>
      </c>
      <c r="Z2021">
        <v>0</v>
      </c>
      <c r="AA2021">
        <v>0</v>
      </c>
      <c r="AB2021">
        <v>0</v>
      </c>
      <c r="AC2021" s="3">
        <v>45333</v>
      </c>
      <c r="AD2021" s="2" t="str">
        <f t="shared" si="63"/>
        <v>Contacted</v>
      </c>
      <c r="AE2021">
        <v>2</v>
      </c>
      <c r="AF2021" t="s">
        <v>52</v>
      </c>
      <c r="AG2021" t="b">
        <v>0</v>
      </c>
      <c r="AH2021" t="b">
        <v>0</v>
      </c>
      <c r="AI2021" t="str">
        <f ca="1">IF(OR(Table1[[#This Row],[is_active]]="FALSE",Table1[[#This Row],[Days_Since_Last_Purchase]]&gt;90),"Churned","Active")</f>
        <v>Churned</v>
      </c>
    </row>
    <row r="2022" spans="1:35" x14ac:dyDescent="0.25">
      <c r="A2022" t="s">
        <v>2075</v>
      </c>
      <c r="B2022" s="1">
        <v>44570</v>
      </c>
      <c r="C2022" t="str">
        <f>TEXT(Table1[[#This Row],[signup_date]],"yyyy")</f>
        <v>2022</v>
      </c>
      <c r="D2022" t="str">
        <f>TEXT(Table1[[#This Row],[signup_date]],"mmm")</f>
        <v>Jan</v>
      </c>
      <c r="E2022" s="3">
        <v>45565</v>
      </c>
      <c r="F2022" s="3">
        <v>45758</v>
      </c>
      <c r="G2022" s="3" t="str">
        <f>TEXT(Table1[[#This Row],[last_purchase_date]],"yyyy")</f>
        <v>2025</v>
      </c>
      <c r="H2022" s="2">
        <f ca="1">IFERROR(TODAY()-Table1[[#This Row],[signup_date]]," - ")</f>
        <v>1410</v>
      </c>
      <c r="I2022" s="2">
        <f ca="1">IFERROR(TODAY()-Table1[[#This Row],[last_purchase_date]]," - ")</f>
        <v>222</v>
      </c>
      <c r="J2022" s="2">
        <f ca="1">IFERROR(1/Table1[[#This Row],[Days_Since_Last_Purchase]],0)</f>
        <v>4.5045045045045045E-3</v>
      </c>
      <c r="K2022" s="3" t="str">
        <f t="shared" si="62"/>
        <v>Has Purchased</v>
      </c>
      <c r="L2022">
        <v>6</v>
      </c>
      <c r="M2022">
        <v>305.72000000000003</v>
      </c>
      <c r="N2022">
        <v>50.95</v>
      </c>
      <c r="O2022">
        <v>60.08</v>
      </c>
      <c r="P2022" t="s">
        <v>31</v>
      </c>
      <c r="Q2022" t="s">
        <v>76</v>
      </c>
      <c r="R2022" t="s">
        <v>33</v>
      </c>
      <c r="S2022">
        <v>17</v>
      </c>
      <c r="T2022" t="s">
        <v>49</v>
      </c>
      <c r="U2022" t="s">
        <v>90</v>
      </c>
      <c r="V2022" t="s">
        <v>44</v>
      </c>
      <c r="W2022" t="s">
        <v>45</v>
      </c>
      <c r="X2022">
        <v>0</v>
      </c>
      <c r="Y2022">
        <v>0</v>
      </c>
      <c r="Z2022">
        <v>1</v>
      </c>
      <c r="AA2022">
        <v>2</v>
      </c>
      <c r="AB2022">
        <v>1</v>
      </c>
      <c r="AC2022" s="2" t="s">
        <v>2542</v>
      </c>
      <c r="AD2022" s="2" t="str">
        <f t="shared" si="63"/>
        <v>Never Contacted</v>
      </c>
      <c r="AE2022">
        <v>7</v>
      </c>
      <c r="AF2022" t="s">
        <v>38</v>
      </c>
      <c r="AG2022" t="b">
        <v>1</v>
      </c>
      <c r="AH2022" t="b">
        <v>0</v>
      </c>
      <c r="AI2022" t="str">
        <f ca="1">IF(OR(Table1[[#This Row],[is_active]]="FALSE",Table1[[#This Row],[Days_Since_Last_Purchase]]&gt;90),"Churned","Active")</f>
        <v>Churned</v>
      </c>
    </row>
    <row r="2023" spans="1:35" x14ac:dyDescent="0.25">
      <c r="A2023" t="s">
        <v>2076</v>
      </c>
      <c r="B2023" s="1">
        <v>44447</v>
      </c>
      <c r="C2023" t="str">
        <f>TEXT(Table1[[#This Row],[signup_date]],"yyyy")</f>
        <v>2021</v>
      </c>
      <c r="D2023" t="str">
        <f>TEXT(Table1[[#This Row],[signup_date]],"mmm")</f>
        <v>Sep</v>
      </c>
      <c r="E2023" s="3">
        <v>45659</v>
      </c>
      <c r="F2023" s="3">
        <v>45800</v>
      </c>
      <c r="G2023" s="3" t="str">
        <f>TEXT(Table1[[#This Row],[last_purchase_date]],"yyyy")</f>
        <v>2025</v>
      </c>
      <c r="H2023" s="2">
        <f ca="1">IFERROR(TODAY()-Table1[[#This Row],[signup_date]]," - ")</f>
        <v>1533</v>
      </c>
      <c r="I2023" s="2">
        <f ca="1">IFERROR(TODAY()-Table1[[#This Row],[last_purchase_date]]," - ")</f>
        <v>180</v>
      </c>
      <c r="J2023" s="2">
        <f ca="1">IFERROR(1/Table1[[#This Row],[Days_Since_Last_Purchase]],0)</f>
        <v>5.5555555555555558E-3</v>
      </c>
      <c r="K2023" s="3" t="str">
        <f t="shared" si="62"/>
        <v>Has Purchased</v>
      </c>
      <c r="L2023">
        <v>1</v>
      </c>
      <c r="M2023">
        <v>50.48</v>
      </c>
      <c r="N2023">
        <v>50.48</v>
      </c>
      <c r="O2023">
        <v>109.63</v>
      </c>
      <c r="P2023" t="s">
        <v>65</v>
      </c>
      <c r="Q2023" t="s">
        <v>95</v>
      </c>
      <c r="R2023" t="s">
        <v>48</v>
      </c>
      <c r="S2023">
        <v>33</v>
      </c>
      <c r="T2023" t="s">
        <v>34</v>
      </c>
      <c r="U2023" t="s">
        <v>50</v>
      </c>
      <c r="V2023" t="s">
        <v>56</v>
      </c>
      <c r="W2023" t="s">
        <v>36</v>
      </c>
      <c r="X2023">
        <v>0</v>
      </c>
      <c r="Y2023">
        <v>0</v>
      </c>
      <c r="Z2023">
        <v>0</v>
      </c>
      <c r="AA2023">
        <v>1</v>
      </c>
      <c r="AB2023">
        <v>0</v>
      </c>
      <c r="AC2023" s="2" t="s">
        <v>2542</v>
      </c>
      <c r="AD2023" s="2" t="str">
        <f t="shared" si="63"/>
        <v>Never Contacted</v>
      </c>
      <c r="AE2023">
        <v>2</v>
      </c>
      <c r="AF2023" t="s">
        <v>73</v>
      </c>
      <c r="AG2023" t="b">
        <v>1</v>
      </c>
      <c r="AH2023" t="b">
        <v>0</v>
      </c>
      <c r="AI2023" t="str">
        <f ca="1">IF(OR(Table1[[#This Row],[is_active]]="FALSE",Table1[[#This Row],[Days_Since_Last_Purchase]]&gt;90),"Churned","Active")</f>
        <v>Churned</v>
      </c>
    </row>
    <row r="2024" spans="1:35" x14ac:dyDescent="0.25">
      <c r="A2024" t="s">
        <v>2077</v>
      </c>
      <c r="B2024" s="1">
        <v>44807</v>
      </c>
      <c r="C2024" t="str">
        <f>TEXT(Table1[[#This Row],[signup_date]],"yyyy")</f>
        <v>2022</v>
      </c>
      <c r="D2024" t="str">
        <f>TEXT(Table1[[#This Row],[signup_date]],"mmm")</f>
        <v>Sep</v>
      </c>
      <c r="E2024" s="3" t="s">
        <v>2542</v>
      </c>
      <c r="F2024" s="3" t="s">
        <v>2542</v>
      </c>
      <c r="G2024" s="3" t="str">
        <f>TEXT(Table1[[#This Row],[last_purchase_date]],"yyyy")</f>
        <v>-</v>
      </c>
      <c r="H2024" s="2">
        <f ca="1">IFERROR(TODAY()-Table1[[#This Row],[signup_date]]," - ")</f>
        <v>1173</v>
      </c>
      <c r="I2024" s="2" t="str">
        <f ca="1">IFERROR(TODAY()-Table1[[#This Row],[last_purchase_date]]," - ")</f>
        <v xml:space="preserve"> - </v>
      </c>
      <c r="J2024" s="2">
        <f ca="1">IFERROR(1/Table1[[#This Row],[Days_Since_Last_Purchase]],0)</f>
        <v>0</v>
      </c>
      <c r="K2024" s="3" t="str">
        <f t="shared" si="62"/>
        <v>Never Purchase</v>
      </c>
      <c r="L2024">
        <v>0</v>
      </c>
      <c r="M2024">
        <v>0</v>
      </c>
      <c r="N2024">
        <v>0</v>
      </c>
      <c r="O2024">
        <v>0</v>
      </c>
      <c r="P2024" t="s">
        <v>65</v>
      </c>
      <c r="Q2024" t="s">
        <v>60</v>
      </c>
      <c r="R2024" t="s">
        <v>48</v>
      </c>
      <c r="S2024">
        <v>25</v>
      </c>
      <c r="T2024" t="s">
        <v>70</v>
      </c>
      <c r="U2024" t="s">
        <v>82</v>
      </c>
      <c r="V2024" t="s">
        <v>44</v>
      </c>
      <c r="W2024" t="s">
        <v>35</v>
      </c>
      <c r="X2024">
        <v>0</v>
      </c>
      <c r="Y2024">
        <v>0</v>
      </c>
      <c r="Z2024">
        <v>0</v>
      </c>
      <c r="AA2024">
        <v>0</v>
      </c>
      <c r="AB2024">
        <v>0</v>
      </c>
      <c r="AC2024" s="3">
        <v>45168</v>
      </c>
      <c r="AD2024" s="2" t="str">
        <f t="shared" si="63"/>
        <v>Contacted</v>
      </c>
      <c r="AE2024">
        <v>0</v>
      </c>
      <c r="AF2024" t="s">
        <v>52</v>
      </c>
      <c r="AG2024" t="b">
        <v>1</v>
      </c>
      <c r="AH2024" t="b">
        <v>1</v>
      </c>
      <c r="AI2024" t="str">
        <f ca="1">IF(OR(Table1[[#This Row],[is_active]]="FALSE",Table1[[#This Row],[Days_Since_Last_Purchase]]&gt;90),"Churned","Active")</f>
        <v>Churned</v>
      </c>
    </row>
    <row r="2025" spans="1:35" x14ac:dyDescent="0.25">
      <c r="A2025" t="s">
        <v>2078</v>
      </c>
      <c r="B2025" s="1">
        <v>45644</v>
      </c>
      <c r="C2025" t="str">
        <f>TEXT(Table1[[#This Row],[signup_date]],"yyyy")</f>
        <v>2024</v>
      </c>
      <c r="D2025" t="str">
        <f>TEXT(Table1[[#This Row],[signup_date]],"mmm")</f>
        <v>Dec</v>
      </c>
      <c r="E2025" s="3" t="s">
        <v>2542</v>
      </c>
      <c r="F2025" s="3" t="s">
        <v>2542</v>
      </c>
      <c r="G2025" s="3" t="str">
        <f>TEXT(Table1[[#This Row],[last_purchase_date]],"yyyy")</f>
        <v>-</v>
      </c>
      <c r="H2025" s="2">
        <f ca="1">IFERROR(TODAY()-Table1[[#This Row],[signup_date]]," - ")</f>
        <v>336</v>
      </c>
      <c r="I2025" s="2" t="str">
        <f ca="1">IFERROR(TODAY()-Table1[[#This Row],[last_purchase_date]]," - ")</f>
        <v xml:space="preserve"> - </v>
      </c>
      <c r="J2025" s="2">
        <f ca="1">IFERROR(1/Table1[[#This Row],[Days_Since_Last_Purchase]],0)</f>
        <v>0</v>
      </c>
      <c r="K2025" s="3" t="str">
        <f t="shared" si="62"/>
        <v>Never Purchase</v>
      </c>
      <c r="L2025">
        <v>0</v>
      </c>
      <c r="M2025">
        <v>0</v>
      </c>
      <c r="N2025">
        <v>0</v>
      </c>
      <c r="O2025">
        <v>0</v>
      </c>
      <c r="P2025" t="s">
        <v>87</v>
      </c>
      <c r="Q2025" t="s">
        <v>62</v>
      </c>
      <c r="R2025" t="s">
        <v>48</v>
      </c>
      <c r="S2025">
        <v>35</v>
      </c>
      <c r="T2025" t="s">
        <v>34</v>
      </c>
      <c r="U2025" t="s">
        <v>55</v>
      </c>
      <c r="V2025" t="s">
        <v>44</v>
      </c>
      <c r="W2025" t="s">
        <v>45</v>
      </c>
      <c r="X2025">
        <v>0</v>
      </c>
      <c r="Y2025">
        <v>0</v>
      </c>
      <c r="Z2025">
        <v>0</v>
      </c>
      <c r="AA2025">
        <v>0</v>
      </c>
      <c r="AB2025">
        <v>0</v>
      </c>
      <c r="AC2025" s="3">
        <v>45740</v>
      </c>
      <c r="AD2025" s="2" t="str">
        <f t="shared" si="63"/>
        <v>Contacted</v>
      </c>
      <c r="AE2025">
        <v>9</v>
      </c>
      <c r="AF2025" t="s">
        <v>38</v>
      </c>
      <c r="AG2025" t="b">
        <v>0</v>
      </c>
      <c r="AH2025" t="b">
        <v>1</v>
      </c>
      <c r="AI2025" t="str">
        <f ca="1">IF(OR(Table1[[#This Row],[is_active]]="FALSE",Table1[[#This Row],[Days_Since_Last_Purchase]]&gt;90),"Churned","Active")</f>
        <v>Churned</v>
      </c>
    </row>
    <row r="2026" spans="1:35" x14ac:dyDescent="0.25">
      <c r="A2026" t="s">
        <v>2079</v>
      </c>
      <c r="B2026" s="1">
        <v>45608</v>
      </c>
      <c r="C2026" t="str">
        <f>TEXT(Table1[[#This Row],[signup_date]],"yyyy")</f>
        <v>2024</v>
      </c>
      <c r="D2026" t="str">
        <f>TEXT(Table1[[#This Row],[signup_date]],"mmm")</f>
        <v>Nov</v>
      </c>
      <c r="E2026" s="3">
        <v>45792</v>
      </c>
      <c r="F2026" s="3">
        <v>45842</v>
      </c>
      <c r="G2026" s="3" t="str">
        <f>TEXT(Table1[[#This Row],[last_purchase_date]],"yyyy")</f>
        <v>2025</v>
      </c>
      <c r="H2026" s="2">
        <f ca="1">IFERROR(TODAY()-Table1[[#This Row],[signup_date]]," - ")</f>
        <v>372</v>
      </c>
      <c r="I2026" s="2">
        <f ca="1">IFERROR(TODAY()-Table1[[#This Row],[last_purchase_date]]," - ")</f>
        <v>138</v>
      </c>
      <c r="J2026" s="2">
        <f ca="1">IFERROR(1/Table1[[#This Row],[Days_Since_Last_Purchase]],0)</f>
        <v>7.246376811594203E-3</v>
      </c>
      <c r="K2026" s="3" t="str">
        <f t="shared" si="62"/>
        <v>Has Purchased</v>
      </c>
      <c r="L2026">
        <v>1</v>
      </c>
      <c r="M2026">
        <v>53.41</v>
      </c>
      <c r="N2026">
        <v>53.41</v>
      </c>
      <c r="O2026">
        <v>73.47</v>
      </c>
      <c r="P2026" t="s">
        <v>59</v>
      </c>
      <c r="Q2026" t="s">
        <v>60</v>
      </c>
      <c r="R2026" t="s">
        <v>42</v>
      </c>
      <c r="S2026">
        <v>22</v>
      </c>
      <c r="T2026" t="s">
        <v>70</v>
      </c>
      <c r="U2026" t="s">
        <v>35</v>
      </c>
      <c r="V2026" t="s">
        <v>35</v>
      </c>
      <c r="W2026" t="s">
        <v>36</v>
      </c>
      <c r="X2026">
        <v>0</v>
      </c>
      <c r="Y2026">
        <v>1</v>
      </c>
      <c r="Z2026">
        <v>0</v>
      </c>
      <c r="AA2026">
        <v>0</v>
      </c>
      <c r="AB2026">
        <v>0</v>
      </c>
      <c r="AC2026" s="2" t="s">
        <v>2542</v>
      </c>
      <c r="AD2026" s="2" t="str">
        <f t="shared" si="63"/>
        <v>Never Contacted</v>
      </c>
      <c r="AE2026">
        <v>0</v>
      </c>
      <c r="AF2026" t="s">
        <v>52</v>
      </c>
      <c r="AG2026" t="b">
        <v>1</v>
      </c>
      <c r="AH2026" t="b">
        <v>0</v>
      </c>
      <c r="AI2026" t="str">
        <f ca="1">IF(OR(Table1[[#This Row],[is_active]]="FALSE",Table1[[#This Row],[Days_Since_Last_Purchase]]&gt;90),"Churned","Active")</f>
        <v>Churned</v>
      </c>
    </row>
    <row r="2027" spans="1:35" x14ac:dyDescent="0.25">
      <c r="A2027" t="s">
        <v>2080</v>
      </c>
      <c r="B2027" s="1">
        <v>44929</v>
      </c>
      <c r="C2027" t="str">
        <f>TEXT(Table1[[#This Row],[signup_date]],"yyyy")</f>
        <v>2023</v>
      </c>
      <c r="D2027" t="str">
        <f>TEXT(Table1[[#This Row],[signup_date]],"mmm")</f>
        <v>Jan</v>
      </c>
      <c r="E2027" s="3">
        <v>45846</v>
      </c>
      <c r="F2027" s="3">
        <v>45924</v>
      </c>
      <c r="G2027" s="3" t="str">
        <f>TEXT(Table1[[#This Row],[last_purchase_date]],"yyyy")</f>
        <v>2025</v>
      </c>
      <c r="H2027" s="2">
        <f ca="1">IFERROR(TODAY()-Table1[[#This Row],[signup_date]]," - ")</f>
        <v>1051</v>
      </c>
      <c r="I2027" s="2">
        <f ca="1">IFERROR(TODAY()-Table1[[#This Row],[last_purchase_date]]," - ")</f>
        <v>56</v>
      </c>
      <c r="J2027" s="2">
        <f ca="1">IFERROR(1/Table1[[#This Row],[Days_Since_Last_Purchase]],0)</f>
        <v>1.7857142857142856E-2</v>
      </c>
      <c r="K2027" s="3" t="str">
        <f t="shared" si="62"/>
        <v>Has Purchased</v>
      </c>
      <c r="L2027">
        <v>1</v>
      </c>
      <c r="M2027">
        <v>63.4</v>
      </c>
      <c r="N2027">
        <v>63.4</v>
      </c>
      <c r="O2027">
        <v>5.58</v>
      </c>
      <c r="P2027" t="s">
        <v>31</v>
      </c>
      <c r="Q2027" t="s">
        <v>41</v>
      </c>
      <c r="R2027" t="s">
        <v>48</v>
      </c>
      <c r="S2027">
        <v>16</v>
      </c>
      <c r="T2027" t="s">
        <v>49</v>
      </c>
      <c r="U2027" t="s">
        <v>50</v>
      </c>
      <c r="V2027" t="s">
        <v>67</v>
      </c>
      <c r="W2027" t="s">
        <v>72</v>
      </c>
      <c r="X2027">
        <v>0</v>
      </c>
      <c r="Y2027">
        <v>0</v>
      </c>
      <c r="Z2027">
        <v>0</v>
      </c>
      <c r="AA2027">
        <v>0</v>
      </c>
      <c r="AB2027">
        <v>0</v>
      </c>
      <c r="AC2027" s="2" t="s">
        <v>2542</v>
      </c>
      <c r="AD2027" s="2" t="str">
        <f t="shared" si="63"/>
        <v>Never Contacted</v>
      </c>
      <c r="AE2027">
        <v>0</v>
      </c>
      <c r="AF2027" t="s">
        <v>38</v>
      </c>
      <c r="AG2027" t="b">
        <v>0</v>
      </c>
      <c r="AH2027" t="b">
        <v>1</v>
      </c>
      <c r="AI2027" t="str">
        <f ca="1">IF(OR(Table1[[#This Row],[is_active]]="FALSE",Table1[[#This Row],[Days_Since_Last_Purchase]]&gt;90),"Churned","Active")</f>
        <v>Active</v>
      </c>
    </row>
    <row r="2028" spans="1:35" x14ac:dyDescent="0.25">
      <c r="A2028" t="s">
        <v>2081</v>
      </c>
      <c r="B2028" s="1">
        <v>44508</v>
      </c>
      <c r="C2028" t="str">
        <f>TEXT(Table1[[#This Row],[signup_date]],"yyyy")</f>
        <v>2021</v>
      </c>
      <c r="D2028" t="str">
        <f>TEXT(Table1[[#This Row],[signup_date]],"mmm")</f>
        <v>Nov</v>
      </c>
      <c r="E2028" s="3">
        <v>45261</v>
      </c>
      <c r="F2028" s="3">
        <v>45782</v>
      </c>
      <c r="G2028" s="3" t="str">
        <f>TEXT(Table1[[#This Row],[last_purchase_date]],"yyyy")</f>
        <v>2025</v>
      </c>
      <c r="H2028" s="2">
        <f ca="1">IFERROR(TODAY()-Table1[[#This Row],[signup_date]]," - ")</f>
        <v>1472</v>
      </c>
      <c r="I2028" s="2">
        <f ca="1">IFERROR(TODAY()-Table1[[#This Row],[last_purchase_date]]," - ")</f>
        <v>198</v>
      </c>
      <c r="J2028" s="2">
        <f ca="1">IFERROR(1/Table1[[#This Row],[Days_Since_Last_Purchase]],0)</f>
        <v>5.0505050505050509E-3</v>
      </c>
      <c r="K2028" s="3" t="str">
        <f t="shared" si="62"/>
        <v>Has Purchased</v>
      </c>
      <c r="L2028">
        <v>2</v>
      </c>
      <c r="M2028">
        <v>88.46</v>
      </c>
      <c r="N2028">
        <v>44.23</v>
      </c>
      <c r="O2028">
        <v>47.86</v>
      </c>
      <c r="P2028" t="s">
        <v>59</v>
      </c>
      <c r="Q2028" t="s">
        <v>41</v>
      </c>
      <c r="R2028" t="s">
        <v>48</v>
      </c>
      <c r="S2028">
        <v>45</v>
      </c>
      <c r="T2028" t="s">
        <v>34</v>
      </c>
      <c r="U2028" t="s">
        <v>90</v>
      </c>
      <c r="V2028" t="s">
        <v>67</v>
      </c>
      <c r="W2028" t="s">
        <v>51</v>
      </c>
      <c r="X2028">
        <v>0</v>
      </c>
      <c r="Y2028">
        <v>0</v>
      </c>
      <c r="Z2028">
        <v>0</v>
      </c>
      <c r="AA2028">
        <v>0</v>
      </c>
      <c r="AB2028">
        <v>1</v>
      </c>
      <c r="AC2028" s="3">
        <v>44835</v>
      </c>
      <c r="AD2028" s="2" t="str">
        <f t="shared" si="63"/>
        <v>Contacted</v>
      </c>
      <c r="AE2028">
        <v>9</v>
      </c>
      <c r="AF2028" t="s">
        <v>52</v>
      </c>
      <c r="AG2028" t="b">
        <v>1</v>
      </c>
      <c r="AH2028" t="b">
        <v>1</v>
      </c>
      <c r="AI2028" t="str">
        <f ca="1">IF(OR(Table1[[#This Row],[is_active]]="FALSE",Table1[[#This Row],[Days_Since_Last_Purchase]]&gt;90),"Churned","Active")</f>
        <v>Churned</v>
      </c>
    </row>
    <row r="2029" spans="1:35" x14ac:dyDescent="0.25">
      <c r="A2029" t="s">
        <v>2082</v>
      </c>
      <c r="B2029" s="1">
        <v>44243</v>
      </c>
      <c r="C2029" t="str">
        <f>TEXT(Table1[[#This Row],[signup_date]],"yyyy")</f>
        <v>2021</v>
      </c>
      <c r="D2029" t="str">
        <f>TEXT(Table1[[#This Row],[signup_date]],"mmm")</f>
        <v>Feb</v>
      </c>
      <c r="E2029" s="3">
        <v>44494</v>
      </c>
      <c r="F2029" s="3">
        <v>44529</v>
      </c>
      <c r="G2029" s="3" t="str">
        <f>TEXT(Table1[[#This Row],[last_purchase_date]],"yyyy")</f>
        <v>2021</v>
      </c>
      <c r="H2029" s="2">
        <f ca="1">IFERROR(TODAY()-Table1[[#This Row],[signup_date]]," - ")</f>
        <v>1737</v>
      </c>
      <c r="I2029" s="2">
        <f ca="1">IFERROR(TODAY()-Table1[[#This Row],[last_purchase_date]]," - ")</f>
        <v>1451</v>
      </c>
      <c r="J2029" s="2">
        <f ca="1">IFERROR(1/Table1[[#This Row],[Days_Since_Last_Purchase]],0)</f>
        <v>6.8917987594762232E-4</v>
      </c>
      <c r="K2029" s="3" t="str">
        <f t="shared" si="62"/>
        <v>Has Purchased</v>
      </c>
      <c r="L2029">
        <v>6</v>
      </c>
      <c r="M2029">
        <v>341.08</v>
      </c>
      <c r="N2029">
        <v>56.85</v>
      </c>
      <c r="O2029">
        <v>79.86</v>
      </c>
      <c r="P2029" t="s">
        <v>87</v>
      </c>
      <c r="Q2029" t="s">
        <v>88</v>
      </c>
      <c r="R2029" t="s">
        <v>48</v>
      </c>
      <c r="S2029">
        <v>38</v>
      </c>
      <c r="T2029" t="s">
        <v>34</v>
      </c>
      <c r="U2029" t="s">
        <v>43</v>
      </c>
      <c r="V2029" t="s">
        <v>35</v>
      </c>
      <c r="W2029" t="s">
        <v>45</v>
      </c>
      <c r="X2029">
        <v>0</v>
      </c>
      <c r="Y2029">
        <v>0</v>
      </c>
      <c r="Z2029">
        <v>0</v>
      </c>
      <c r="AA2029">
        <v>0</v>
      </c>
      <c r="AB2029">
        <v>1</v>
      </c>
      <c r="AC2029" s="3">
        <v>45798</v>
      </c>
      <c r="AD2029" s="2" t="str">
        <f t="shared" si="63"/>
        <v>Contacted</v>
      </c>
      <c r="AE2029">
        <v>0</v>
      </c>
      <c r="AF2029" t="s">
        <v>52</v>
      </c>
      <c r="AG2029" t="b">
        <v>1</v>
      </c>
      <c r="AH2029" t="b">
        <v>0</v>
      </c>
      <c r="AI2029" t="str">
        <f ca="1">IF(OR(Table1[[#This Row],[is_active]]="FALSE",Table1[[#This Row],[Days_Since_Last_Purchase]]&gt;90),"Churned","Active")</f>
        <v>Churned</v>
      </c>
    </row>
    <row r="2030" spans="1:35" x14ac:dyDescent="0.25">
      <c r="A2030" t="s">
        <v>2083</v>
      </c>
      <c r="B2030" s="1">
        <v>44018</v>
      </c>
      <c r="C2030" t="str">
        <f>TEXT(Table1[[#This Row],[signup_date]],"yyyy")</f>
        <v>2020</v>
      </c>
      <c r="D2030" t="str">
        <f>TEXT(Table1[[#This Row],[signup_date]],"mmm")</f>
        <v>Jul</v>
      </c>
      <c r="E2030" s="3">
        <v>45876</v>
      </c>
      <c r="F2030" s="3">
        <v>45893</v>
      </c>
      <c r="G2030" s="3" t="str">
        <f>TEXT(Table1[[#This Row],[last_purchase_date]],"yyyy")</f>
        <v>2025</v>
      </c>
      <c r="H2030" s="2">
        <f ca="1">IFERROR(TODAY()-Table1[[#This Row],[signup_date]]," - ")</f>
        <v>1962</v>
      </c>
      <c r="I2030" s="2">
        <f ca="1">IFERROR(TODAY()-Table1[[#This Row],[last_purchase_date]]," - ")</f>
        <v>87</v>
      </c>
      <c r="J2030" s="2">
        <f ca="1">IFERROR(1/Table1[[#This Row],[Days_Since_Last_Purchase]],0)</f>
        <v>1.1494252873563218E-2</v>
      </c>
      <c r="K2030" s="3" t="str">
        <f t="shared" si="62"/>
        <v>Has Purchased</v>
      </c>
      <c r="L2030">
        <v>5</v>
      </c>
      <c r="M2030">
        <v>579.89</v>
      </c>
      <c r="N2030">
        <v>115.98</v>
      </c>
      <c r="O2030">
        <v>116.69</v>
      </c>
      <c r="P2030" t="s">
        <v>31</v>
      </c>
      <c r="Q2030" t="s">
        <v>80</v>
      </c>
      <c r="R2030" t="s">
        <v>48</v>
      </c>
      <c r="S2030">
        <v>44</v>
      </c>
      <c r="T2030" t="s">
        <v>34</v>
      </c>
      <c r="U2030" t="s">
        <v>82</v>
      </c>
      <c r="V2030" t="s">
        <v>35</v>
      </c>
      <c r="W2030" t="s">
        <v>100</v>
      </c>
      <c r="X2030">
        <v>0</v>
      </c>
      <c r="Y2030">
        <v>0</v>
      </c>
      <c r="Z2030">
        <v>0</v>
      </c>
      <c r="AA2030">
        <v>0</v>
      </c>
      <c r="AB2030">
        <v>0</v>
      </c>
      <c r="AC2030" s="3">
        <v>44779</v>
      </c>
      <c r="AD2030" s="2" t="str">
        <f t="shared" si="63"/>
        <v>Contacted</v>
      </c>
      <c r="AE2030">
        <v>0</v>
      </c>
      <c r="AF2030" t="s">
        <v>38</v>
      </c>
      <c r="AG2030" t="b">
        <v>1</v>
      </c>
      <c r="AH2030" t="b">
        <v>0</v>
      </c>
      <c r="AI2030" t="str">
        <f ca="1">IF(OR(Table1[[#This Row],[is_active]]="FALSE",Table1[[#This Row],[Days_Since_Last_Purchase]]&gt;90),"Churned","Active")</f>
        <v>Active</v>
      </c>
    </row>
    <row r="2031" spans="1:35" x14ac:dyDescent="0.25">
      <c r="A2031" t="s">
        <v>2084</v>
      </c>
      <c r="B2031" s="1">
        <v>44170</v>
      </c>
      <c r="C2031" t="str">
        <f>TEXT(Table1[[#This Row],[signup_date]],"yyyy")</f>
        <v>2020</v>
      </c>
      <c r="D2031" t="str">
        <f>TEXT(Table1[[#This Row],[signup_date]],"mmm")</f>
        <v>Dec</v>
      </c>
      <c r="E2031" s="3" t="s">
        <v>2542</v>
      </c>
      <c r="F2031" s="3" t="s">
        <v>2542</v>
      </c>
      <c r="G2031" s="3" t="str">
        <f>TEXT(Table1[[#This Row],[last_purchase_date]],"yyyy")</f>
        <v>-</v>
      </c>
      <c r="H2031" s="2">
        <f ca="1">IFERROR(TODAY()-Table1[[#This Row],[signup_date]]," - ")</f>
        <v>1810</v>
      </c>
      <c r="I2031" s="2" t="str">
        <f ca="1">IFERROR(TODAY()-Table1[[#This Row],[last_purchase_date]]," - ")</f>
        <v xml:space="preserve"> - </v>
      </c>
      <c r="J2031" s="2">
        <f ca="1">IFERROR(1/Table1[[#This Row],[Days_Since_Last_Purchase]],0)</f>
        <v>0</v>
      </c>
      <c r="K2031" s="3" t="str">
        <f t="shared" si="62"/>
        <v>Never Purchase</v>
      </c>
      <c r="L2031">
        <v>0</v>
      </c>
      <c r="M2031">
        <v>0</v>
      </c>
      <c r="N2031">
        <v>0</v>
      </c>
      <c r="O2031">
        <v>0</v>
      </c>
      <c r="P2031" t="s">
        <v>87</v>
      </c>
      <c r="Q2031" t="s">
        <v>62</v>
      </c>
      <c r="R2031" t="s">
        <v>48</v>
      </c>
      <c r="S2031">
        <v>25</v>
      </c>
      <c r="T2031" t="s">
        <v>70</v>
      </c>
      <c r="U2031" t="s">
        <v>82</v>
      </c>
      <c r="V2031" t="s">
        <v>63</v>
      </c>
      <c r="W2031" t="s">
        <v>36</v>
      </c>
      <c r="X2031">
        <v>0</v>
      </c>
      <c r="Y2031">
        <v>0</v>
      </c>
      <c r="Z2031">
        <v>0</v>
      </c>
      <c r="AA2031">
        <v>0</v>
      </c>
      <c r="AB2031">
        <v>0</v>
      </c>
      <c r="AC2031" s="3">
        <v>45174</v>
      </c>
      <c r="AD2031" s="2" t="str">
        <f t="shared" si="63"/>
        <v>Contacted</v>
      </c>
      <c r="AE2031">
        <v>8</v>
      </c>
      <c r="AF2031" t="s">
        <v>73</v>
      </c>
      <c r="AG2031" t="b">
        <v>0</v>
      </c>
      <c r="AH2031" t="b">
        <v>0</v>
      </c>
      <c r="AI2031" t="str">
        <f ca="1">IF(OR(Table1[[#This Row],[is_active]]="FALSE",Table1[[#This Row],[Days_Since_Last_Purchase]]&gt;90),"Churned","Active")</f>
        <v>Churned</v>
      </c>
    </row>
    <row r="2032" spans="1:35" x14ac:dyDescent="0.25">
      <c r="A2032" t="s">
        <v>2085</v>
      </c>
      <c r="B2032" s="1">
        <v>43864</v>
      </c>
      <c r="C2032" t="str">
        <f>TEXT(Table1[[#This Row],[signup_date]],"yyyy")</f>
        <v>2020</v>
      </c>
      <c r="D2032" t="str">
        <f>TEXT(Table1[[#This Row],[signup_date]],"mmm")</f>
        <v>Feb</v>
      </c>
      <c r="E2032" s="3">
        <v>45198</v>
      </c>
      <c r="F2032" s="3">
        <v>45645</v>
      </c>
      <c r="G2032" s="3" t="str">
        <f>TEXT(Table1[[#This Row],[last_purchase_date]],"yyyy")</f>
        <v>2024</v>
      </c>
      <c r="H2032" s="2">
        <f ca="1">IFERROR(TODAY()-Table1[[#This Row],[signup_date]]," - ")</f>
        <v>2116</v>
      </c>
      <c r="I2032" s="2">
        <f ca="1">IFERROR(TODAY()-Table1[[#This Row],[last_purchase_date]]," - ")</f>
        <v>335</v>
      </c>
      <c r="J2032" s="2">
        <f ca="1">IFERROR(1/Table1[[#This Row],[Days_Since_Last_Purchase]],0)</f>
        <v>2.9850746268656717E-3</v>
      </c>
      <c r="K2032" s="3" t="str">
        <f t="shared" si="62"/>
        <v>Has Purchased</v>
      </c>
      <c r="L2032">
        <v>4</v>
      </c>
      <c r="M2032">
        <v>147.13999999999999</v>
      </c>
      <c r="N2032">
        <v>36.78</v>
      </c>
      <c r="O2032">
        <v>23.23</v>
      </c>
      <c r="P2032" t="s">
        <v>65</v>
      </c>
      <c r="Q2032" t="s">
        <v>41</v>
      </c>
      <c r="R2032" t="s">
        <v>48</v>
      </c>
      <c r="S2032">
        <v>29</v>
      </c>
      <c r="T2032" t="s">
        <v>70</v>
      </c>
      <c r="U2032" t="s">
        <v>35</v>
      </c>
      <c r="V2032" t="s">
        <v>44</v>
      </c>
      <c r="W2032" t="s">
        <v>96</v>
      </c>
      <c r="X2032">
        <v>0</v>
      </c>
      <c r="Y2032">
        <v>0</v>
      </c>
      <c r="Z2032">
        <v>0</v>
      </c>
      <c r="AA2032">
        <v>1</v>
      </c>
      <c r="AB2032">
        <v>2</v>
      </c>
      <c r="AC2032" s="3">
        <v>45198</v>
      </c>
      <c r="AD2032" s="2" t="str">
        <f t="shared" si="63"/>
        <v>Contacted</v>
      </c>
      <c r="AE2032">
        <v>8</v>
      </c>
      <c r="AF2032" t="s">
        <v>38</v>
      </c>
      <c r="AG2032" t="b">
        <v>1</v>
      </c>
      <c r="AH2032" t="b">
        <v>0</v>
      </c>
      <c r="AI2032" t="str">
        <f ca="1">IF(OR(Table1[[#This Row],[is_active]]="FALSE",Table1[[#This Row],[Days_Since_Last_Purchase]]&gt;90),"Churned","Active")</f>
        <v>Churned</v>
      </c>
    </row>
    <row r="2033" spans="1:35" x14ac:dyDescent="0.25">
      <c r="A2033" t="s">
        <v>2086</v>
      </c>
      <c r="B2033" s="1">
        <v>43833</v>
      </c>
      <c r="C2033" t="str">
        <f>TEXT(Table1[[#This Row],[signup_date]],"yyyy")</f>
        <v>2020</v>
      </c>
      <c r="D2033" t="str">
        <f>TEXT(Table1[[#This Row],[signup_date]],"mmm")</f>
        <v>Jan</v>
      </c>
      <c r="E2033" s="3">
        <v>45624</v>
      </c>
      <c r="F2033" s="3">
        <v>45931</v>
      </c>
      <c r="G2033" s="3" t="str">
        <f>TEXT(Table1[[#This Row],[last_purchase_date]],"yyyy")</f>
        <v>2025</v>
      </c>
      <c r="H2033" s="2">
        <f ca="1">IFERROR(TODAY()-Table1[[#This Row],[signup_date]]," - ")</f>
        <v>2147</v>
      </c>
      <c r="I2033" s="2">
        <f ca="1">IFERROR(TODAY()-Table1[[#This Row],[last_purchase_date]]," - ")</f>
        <v>49</v>
      </c>
      <c r="J2033" s="2">
        <f ca="1">IFERROR(1/Table1[[#This Row],[Days_Since_Last_Purchase]],0)</f>
        <v>2.0408163265306121E-2</v>
      </c>
      <c r="K2033" s="3" t="str">
        <f t="shared" si="62"/>
        <v>Has Purchased</v>
      </c>
      <c r="L2033">
        <v>2</v>
      </c>
      <c r="M2033">
        <v>121.97</v>
      </c>
      <c r="N2033">
        <v>60.99</v>
      </c>
      <c r="O2033">
        <v>67.48</v>
      </c>
      <c r="P2033" t="s">
        <v>40</v>
      </c>
      <c r="Q2033" t="s">
        <v>41</v>
      </c>
      <c r="R2033" t="s">
        <v>33</v>
      </c>
      <c r="S2033">
        <v>38</v>
      </c>
      <c r="T2033" t="s">
        <v>34</v>
      </c>
      <c r="U2033" t="s">
        <v>66</v>
      </c>
      <c r="V2033" t="s">
        <v>67</v>
      </c>
      <c r="W2033" t="s">
        <v>57</v>
      </c>
      <c r="X2033">
        <v>0</v>
      </c>
      <c r="Y2033">
        <v>2</v>
      </c>
      <c r="Z2033">
        <v>0</v>
      </c>
      <c r="AA2033">
        <v>0</v>
      </c>
      <c r="AB2033">
        <v>0</v>
      </c>
      <c r="AC2033" s="3">
        <v>45751</v>
      </c>
      <c r="AD2033" s="2" t="str">
        <f t="shared" si="63"/>
        <v>Contacted</v>
      </c>
      <c r="AE2033">
        <v>0</v>
      </c>
      <c r="AF2033" t="s">
        <v>38</v>
      </c>
      <c r="AG2033" t="b">
        <v>1</v>
      </c>
      <c r="AH2033" t="b">
        <v>0</v>
      </c>
      <c r="AI2033" t="str">
        <f ca="1">IF(OR(Table1[[#This Row],[is_active]]="FALSE",Table1[[#This Row],[Days_Since_Last_Purchase]]&gt;90),"Churned","Active")</f>
        <v>Active</v>
      </c>
    </row>
    <row r="2034" spans="1:35" x14ac:dyDescent="0.25">
      <c r="A2034" t="s">
        <v>2087</v>
      </c>
      <c r="B2034" s="1">
        <v>45132</v>
      </c>
      <c r="C2034" t="str">
        <f>TEXT(Table1[[#This Row],[signup_date]],"yyyy")</f>
        <v>2023</v>
      </c>
      <c r="D2034" t="str">
        <f>TEXT(Table1[[#This Row],[signup_date]],"mmm")</f>
        <v>Jul</v>
      </c>
      <c r="E2034" s="3">
        <v>45561</v>
      </c>
      <c r="F2034" s="3" t="s">
        <v>2542</v>
      </c>
      <c r="G2034" s="3" t="str">
        <f>TEXT(Table1[[#This Row],[last_purchase_date]],"yyyy")</f>
        <v>-</v>
      </c>
      <c r="H2034" s="2">
        <f ca="1">IFERROR(TODAY()-Table1[[#This Row],[signup_date]]," - ")</f>
        <v>848</v>
      </c>
      <c r="I2034" s="2" t="str">
        <f ca="1">IFERROR(TODAY()-Table1[[#This Row],[last_purchase_date]]," - ")</f>
        <v xml:space="preserve"> - </v>
      </c>
      <c r="J2034" s="2">
        <f ca="1">IFERROR(1/Table1[[#This Row],[Days_Since_Last_Purchase]],0)</f>
        <v>0</v>
      </c>
      <c r="K2034" s="3" t="str">
        <f t="shared" si="62"/>
        <v>Has Purchased</v>
      </c>
      <c r="L2034">
        <v>0</v>
      </c>
      <c r="M2034">
        <v>0</v>
      </c>
      <c r="N2034">
        <v>0</v>
      </c>
      <c r="O2034">
        <v>0</v>
      </c>
      <c r="P2034" t="s">
        <v>31</v>
      </c>
      <c r="Q2034" t="s">
        <v>69</v>
      </c>
      <c r="R2034" t="s">
        <v>33</v>
      </c>
      <c r="S2034">
        <v>23</v>
      </c>
      <c r="T2034" t="s">
        <v>70</v>
      </c>
      <c r="U2034" t="s">
        <v>35</v>
      </c>
      <c r="V2034" t="s">
        <v>35</v>
      </c>
      <c r="W2034" t="s">
        <v>100</v>
      </c>
      <c r="X2034">
        <v>0</v>
      </c>
      <c r="Y2034">
        <v>0</v>
      </c>
      <c r="Z2034">
        <v>0</v>
      </c>
      <c r="AA2034">
        <v>0</v>
      </c>
      <c r="AB2034">
        <v>0</v>
      </c>
      <c r="AC2034" s="3">
        <v>45170</v>
      </c>
      <c r="AD2034" s="2" t="str">
        <f t="shared" si="63"/>
        <v>Contacted</v>
      </c>
      <c r="AE2034">
        <v>0</v>
      </c>
      <c r="AF2034" t="s">
        <v>73</v>
      </c>
      <c r="AG2034" t="b">
        <v>0</v>
      </c>
      <c r="AH2034" t="b">
        <v>1</v>
      </c>
      <c r="AI2034" t="str">
        <f ca="1">IF(OR(Table1[[#This Row],[is_active]]="FALSE",Table1[[#This Row],[Days_Since_Last_Purchase]]&gt;90),"Churned","Active")</f>
        <v>Churned</v>
      </c>
    </row>
    <row r="2035" spans="1:35" x14ac:dyDescent="0.25">
      <c r="A2035" t="s">
        <v>2088</v>
      </c>
      <c r="B2035" s="1">
        <v>45636</v>
      </c>
      <c r="C2035" t="str">
        <f>TEXT(Table1[[#This Row],[signup_date]],"yyyy")</f>
        <v>2024</v>
      </c>
      <c r="D2035" t="str">
        <f>TEXT(Table1[[#This Row],[signup_date]],"mmm")</f>
        <v>Dec</v>
      </c>
      <c r="E2035" s="3">
        <v>45734</v>
      </c>
      <c r="F2035" s="3">
        <v>45912</v>
      </c>
      <c r="G2035" s="3" t="str">
        <f>TEXT(Table1[[#This Row],[last_purchase_date]],"yyyy")</f>
        <v>2025</v>
      </c>
      <c r="H2035" s="2">
        <f ca="1">IFERROR(TODAY()-Table1[[#This Row],[signup_date]]," - ")</f>
        <v>344</v>
      </c>
      <c r="I2035" s="2">
        <f ca="1">IFERROR(TODAY()-Table1[[#This Row],[last_purchase_date]]," - ")</f>
        <v>68</v>
      </c>
      <c r="J2035" s="2">
        <f ca="1">IFERROR(1/Table1[[#This Row],[Days_Since_Last_Purchase]],0)</f>
        <v>1.4705882352941176E-2</v>
      </c>
      <c r="K2035" s="3" t="str">
        <f t="shared" si="62"/>
        <v>Has Purchased</v>
      </c>
      <c r="L2035">
        <v>2</v>
      </c>
      <c r="M2035">
        <v>147.13999999999999</v>
      </c>
      <c r="N2035">
        <v>73.569999999999993</v>
      </c>
      <c r="O2035">
        <v>51.17</v>
      </c>
      <c r="P2035" t="s">
        <v>65</v>
      </c>
      <c r="Q2035" t="s">
        <v>69</v>
      </c>
      <c r="R2035" t="s">
        <v>48</v>
      </c>
      <c r="S2035">
        <v>16</v>
      </c>
      <c r="T2035" t="s">
        <v>49</v>
      </c>
      <c r="U2035" t="s">
        <v>66</v>
      </c>
      <c r="V2035" t="s">
        <v>44</v>
      </c>
      <c r="W2035" t="s">
        <v>100</v>
      </c>
      <c r="X2035">
        <v>1</v>
      </c>
      <c r="Y2035">
        <v>1</v>
      </c>
      <c r="Z2035">
        <v>0</v>
      </c>
      <c r="AA2035">
        <v>0</v>
      </c>
      <c r="AB2035">
        <v>1</v>
      </c>
      <c r="AC2035" s="3">
        <v>45700</v>
      </c>
      <c r="AD2035" s="2" t="str">
        <f t="shared" si="63"/>
        <v>Contacted</v>
      </c>
      <c r="AE2035">
        <v>9</v>
      </c>
      <c r="AF2035" t="s">
        <v>38</v>
      </c>
      <c r="AG2035" t="b">
        <v>1</v>
      </c>
      <c r="AH2035" t="b">
        <v>0</v>
      </c>
      <c r="AI2035" t="str">
        <f ca="1">IF(OR(Table1[[#This Row],[is_active]]="FALSE",Table1[[#This Row],[Days_Since_Last_Purchase]]&gt;90),"Churned","Active")</f>
        <v>Active</v>
      </c>
    </row>
    <row r="2036" spans="1:35" x14ac:dyDescent="0.25">
      <c r="A2036" t="s">
        <v>2089</v>
      </c>
      <c r="B2036" s="1">
        <v>45029</v>
      </c>
      <c r="C2036" t="str">
        <f>TEXT(Table1[[#This Row],[signup_date]],"yyyy")</f>
        <v>2023</v>
      </c>
      <c r="D2036" t="str">
        <f>TEXT(Table1[[#This Row],[signup_date]],"mmm")</f>
        <v>Apr</v>
      </c>
      <c r="E2036" s="3">
        <v>45857</v>
      </c>
      <c r="F2036" s="3">
        <v>45865</v>
      </c>
      <c r="G2036" s="3" t="str">
        <f>TEXT(Table1[[#This Row],[last_purchase_date]],"yyyy")</f>
        <v>2025</v>
      </c>
      <c r="H2036" s="2">
        <f ca="1">IFERROR(TODAY()-Table1[[#This Row],[signup_date]]," - ")</f>
        <v>951</v>
      </c>
      <c r="I2036" s="2">
        <f ca="1">IFERROR(TODAY()-Table1[[#This Row],[last_purchase_date]]," - ")</f>
        <v>115</v>
      </c>
      <c r="J2036" s="2">
        <f ca="1">IFERROR(1/Table1[[#This Row],[Days_Since_Last_Purchase]],0)</f>
        <v>8.6956521739130436E-3</v>
      </c>
      <c r="K2036" s="3" t="str">
        <f t="shared" si="62"/>
        <v>Has Purchased</v>
      </c>
      <c r="L2036">
        <v>3</v>
      </c>
      <c r="M2036">
        <v>224.54</v>
      </c>
      <c r="N2036">
        <v>74.849999999999994</v>
      </c>
      <c r="O2036">
        <v>84.8</v>
      </c>
      <c r="P2036" t="s">
        <v>31</v>
      </c>
      <c r="Q2036" t="s">
        <v>60</v>
      </c>
      <c r="R2036" t="s">
        <v>48</v>
      </c>
      <c r="S2036">
        <v>63</v>
      </c>
      <c r="T2036" t="s">
        <v>216</v>
      </c>
      <c r="U2036" t="s">
        <v>35</v>
      </c>
      <c r="V2036" t="s">
        <v>63</v>
      </c>
      <c r="W2036" t="s">
        <v>85</v>
      </c>
      <c r="X2036">
        <v>0</v>
      </c>
      <c r="Y2036">
        <v>0</v>
      </c>
      <c r="Z2036">
        <v>0</v>
      </c>
      <c r="AA2036">
        <v>0</v>
      </c>
      <c r="AB2036">
        <v>1</v>
      </c>
      <c r="AC2036" s="3">
        <v>45741</v>
      </c>
      <c r="AD2036" s="2" t="str">
        <f t="shared" si="63"/>
        <v>Contacted</v>
      </c>
      <c r="AE2036">
        <v>0</v>
      </c>
      <c r="AF2036" t="s">
        <v>38</v>
      </c>
      <c r="AG2036" t="b">
        <v>1</v>
      </c>
      <c r="AH2036" t="b">
        <v>0</v>
      </c>
      <c r="AI2036" t="str">
        <f ca="1">IF(OR(Table1[[#This Row],[is_active]]="FALSE",Table1[[#This Row],[Days_Since_Last_Purchase]]&gt;90),"Churned","Active")</f>
        <v>Churned</v>
      </c>
    </row>
    <row r="2037" spans="1:35" x14ac:dyDescent="0.25">
      <c r="A2037" t="s">
        <v>2090</v>
      </c>
      <c r="B2037" s="1">
        <v>45514</v>
      </c>
      <c r="C2037" t="str">
        <f>TEXT(Table1[[#This Row],[signup_date]],"yyyy")</f>
        <v>2024</v>
      </c>
      <c r="D2037" t="str">
        <f>TEXT(Table1[[#This Row],[signup_date]],"mmm")</f>
        <v>Aug</v>
      </c>
      <c r="E2037" s="3">
        <v>45718</v>
      </c>
      <c r="F2037" s="3">
        <v>45909</v>
      </c>
      <c r="G2037" s="3" t="str">
        <f>TEXT(Table1[[#This Row],[last_purchase_date]],"yyyy")</f>
        <v>2025</v>
      </c>
      <c r="H2037" s="2">
        <f ca="1">IFERROR(TODAY()-Table1[[#This Row],[signup_date]]," - ")</f>
        <v>466</v>
      </c>
      <c r="I2037" s="2">
        <f ca="1">IFERROR(TODAY()-Table1[[#This Row],[last_purchase_date]]," - ")</f>
        <v>71</v>
      </c>
      <c r="J2037" s="2">
        <f ca="1">IFERROR(1/Table1[[#This Row],[Days_Since_Last_Purchase]],0)</f>
        <v>1.4084507042253521E-2</v>
      </c>
      <c r="K2037" s="3" t="str">
        <f t="shared" si="62"/>
        <v>Has Purchased</v>
      </c>
      <c r="L2037">
        <v>5</v>
      </c>
      <c r="M2037">
        <v>10.15</v>
      </c>
      <c r="N2037">
        <v>2.0299999999999998</v>
      </c>
      <c r="O2037">
        <v>1.45</v>
      </c>
      <c r="P2037" t="s">
        <v>47</v>
      </c>
      <c r="Q2037" t="s">
        <v>32</v>
      </c>
      <c r="R2037" t="s">
        <v>48</v>
      </c>
      <c r="S2037">
        <v>28</v>
      </c>
      <c r="T2037" t="s">
        <v>70</v>
      </c>
      <c r="U2037" t="s">
        <v>43</v>
      </c>
      <c r="V2037" t="s">
        <v>35</v>
      </c>
      <c r="W2037" t="s">
        <v>72</v>
      </c>
      <c r="X2037">
        <v>0</v>
      </c>
      <c r="Y2037">
        <v>0</v>
      </c>
      <c r="Z2037">
        <v>0</v>
      </c>
      <c r="AA2037">
        <v>0</v>
      </c>
      <c r="AB2037">
        <v>3</v>
      </c>
      <c r="AC2037" s="3">
        <v>45880</v>
      </c>
      <c r="AD2037" s="2" t="str">
        <f t="shared" si="63"/>
        <v>Contacted</v>
      </c>
      <c r="AE2037">
        <v>2</v>
      </c>
      <c r="AF2037" t="s">
        <v>73</v>
      </c>
      <c r="AG2037" t="b">
        <v>1</v>
      </c>
      <c r="AH2037" t="b">
        <v>1</v>
      </c>
      <c r="AI2037" t="str">
        <f ca="1">IF(OR(Table1[[#This Row],[is_active]]="FALSE",Table1[[#This Row],[Days_Since_Last_Purchase]]&gt;90),"Churned","Active")</f>
        <v>Active</v>
      </c>
    </row>
    <row r="2038" spans="1:35" x14ac:dyDescent="0.25">
      <c r="A2038" t="s">
        <v>2091</v>
      </c>
      <c r="B2038" s="1">
        <v>44503</v>
      </c>
      <c r="C2038" t="str">
        <f>TEXT(Table1[[#This Row],[signup_date]],"yyyy")</f>
        <v>2021</v>
      </c>
      <c r="D2038" t="str">
        <f>TEXT(Table1[[#This Row],[signup_date]],"mmm")</f>
        <v>Nov</v>
      </c>
      <c r="E2038" s="3">
        <v>45602</v>
      </c>
      <c r="F2038" s="3" t="s">
        <v>2542</v>
      </c>
      <c r="G2038" s="3" t="str">
        <f>TEXT(Table1[[#This Row],[last_purchase_date]],"yyyy")</f>
        <v>-</v>
      </c>
      <c r="H2038" s="2">
        <f ca="1">IFERROR(TODAY()-Table1[[#This Row],[signup_date]]," - ")</f>
        <v>1477</v>
      </c>
      <c r="I2038" s="2" t="str">
        <f ca="1">IFERROR(TODAY()-Table1[[#This Row],[last_purchase_date]]," - ")</f>
        <v xml:space="preserve"> - </v>
      </c>
      <c r="J2038" s="2">
        <f ca="1">IFERROR(1/Table1[[#This Row],[Days_Since_Last_Purchase]],0)</f>
        <v>0</v>
      </c>
      <c r="K2038" s="3" t="str">
        <f t="shared" si="62"/>
        <v>Has Purchased</v>
      </c>
      <c r="L2038">
        <v>0</v>
      </c>
      <c r="M2038">
        <v>0</v>
      </c>
      <c r="N2038">
        <v>0</v>
      </c>
      <c r="O2038">
        <v>0</v>
      </c>
      <c r="P2038" t="s">
        <v>87</v>
      </c>
      <c r="Q2038" t="s">
        <v>69</v>
      </c>
      <c r="R2038" t="s">
        <v>48</v>
      </c>
      <c r="S2038">
        <v>36</v>
      </c>
      <c r="T2038" t="s">
        <v>34</v>
      </c>
      <c r="U2038" t="s">
        <v>50</v>
      </c>
      <c r="V2038" t="s">
        <v>44</v>
      </c>
      <c r="W2038" t="s">
        <v>100</v>
      </c>
      <c r="X2038">
        <v>0</v>
      </c>
      <c r="Y2038">
        <v>0</v>
      </c>
      <c r="Z2038">
        <v>0</v>
      </c>
      <c r="AA2038">
        <v>0</v>
      </c>
      <c r="AB2038">
        <v>0</v>
      </c>
      <c r="AC2038" s="2" t="s">
        <v>2542</v>
      </c>
      <c r="AD2038" s="2" t="str">
        <f t="shared" si="63"/>
        <v>Never Contacted</v>
      </c>
      <c r="AE2038">
        <v>2</v>
      </c>
      <c r="AF2038" t="s">
        <v>38</v>
      </c>
      <c r="AG2038" t="b">
        <v>0</v>
      </c>
      <c r="AH2038" t="b">
        <v>0</v>
      </c>
      <c r="AI2038" t="str">
        <f ca="1">IF(OR(Table1[[#This Row],[is_active]]="FALSE",Table1[[#This Row],[Days_Since_Last_Purchase]]&gt;90),"Churned","Active")</f>
        <v>Churned</v>
      </c>
    </row>
    <row r="2039" spans="1:35" x14ac:dyDescent="0.25">
      <c r="A2039" t="s">
        <v>1210</v>
      </c>
      <c r="B2039" s="1">
        <v>45078</v>
      </c>
      <c r="C2039" t="str">
        <f>TEXT(Table1[[#This Row],[signup_date]],"yyyy")</f>
        <v>2023</v>
      </c>
      <c r="D2039" t="str">
        <f>TEXT(Table1[[#This Row],[signup_date]],"mmm")</f>
        <v>Jun</v>
      </c>
      <c r="E2039" s="3">
        <v>45283</v>
      </c>
      <c r="F2039" s="3">
        <v>45342</v>
      </c>
      <c r="G2039" s="3" t="str">
        <f>TEXT(Table1[[#This Row],[last_purchase_date]],"yyyy")</f>
        <v>2024</v>
      </c>
      <c r="H2039" s="2">
        <f ca="1">IFERROR(TODAY()-Table1[[#This Row],[signup_date]]," - ")</f>
        <v>902</v>
      </c>
      <c r="I2039" s="2">
        <f ca="1">IFERROR(TODAY()-Table1[[#This Row],[last_purchase_date]]," - ")</f>
        <v>638</v>
      </c>
      <c r="J2039" s="2">
        <f ca="1">IFERROR(1/Table1[[#This Row],[Days_Since_Last_Purchase]],0)</f>
        <v>1.567398119122257E-3</v>
      </c>
      <c r="K2039" s="3" t="str">
        <f t="shared" si="62"/>
        <v>Has Purchased</v>
      </c>
      <c r="L2039">
        <v>1</v>
      </c>
      <c r="M2039">
        <v>65.39</v>
      </c>
      <c r="N2039">
        <v>65.39</v>
      </c>
      <c r="O2039">
        <v>99.9</v>
      </c>
      <c r="P2039" t="s">
        <v>40</v>
      </c>
      <c r="Q2039" t="s">
        <v>69</v>
      </c>
      <c r="R2039" t="s">
        <v>42</v>
      </c>
      <c r="S2039">
        <v>31</v>
      </c>
      <c r="T2039" t="s">
        <v>34</v>
      </c>
      <c r="U2039" t="s">
        <v>35</v>
      </c>
      <c r="V2039" t="s">
        <v>35</v>
      </c>
      <c r="W2039" t="s">
        <v>96</v>
      </c>
      <c r="X2039">
        <v>0</v>
      </c>
      <c r="Y2039">
        <v>0</v>
      </c>
      <c r="Z2039">
        <v>0</v>
      </c>
      <c r="AA2039">
        <v>0</v>
      </c>
      <c r="AB2039">
        <v>1</v>
      </c>
      <c r="AC2039" s="3">
        <v>45204</v>
      </c>
      <c r="AD2039" s="2" t="str">
        <f t="shared" si="63"/>
        <v>Contacted</v>
      </c>
      <c r="AE2039">
        <v>3</v>
      </c>
      <c r="AF2039" t="s">
        <v>52</v>
      </c>
      <c r="AG2039" t="b">
        <v>0</v>
      </c>
      <c r="AH2039" t="b">
        <v>0</v>
      </c>
      <c r="AI2039" t="str">
        <f ca="1">IF(OR(Table1[[#This Row],[is_active]]="FALSE",Table1[[#This Row],[Days_Since_Last_Purchase]]&gt;90),"Churned","Active")</f>
        <v>Churned</v>
      </c>
    </row>
    <row r="2040" spans="1:35" x14ac:dyDescent="0.25">
      <c r="A2040" t="s">
        <v>2092</v>
      </c>
      <c r="B2040" s="1">
        <v>45595</v>
      </c>
      <c r="C2040" t="str">
        <f>TEXT(Table1[[#This Row],[signup_date]],"yyyy")</f>
        <v>2024</v>
      </c>
      <c r="D2040" t="str">
        <f>TEXT(Table1[[#This Row],[signup_date]],"mmm")</f>
        <v>Oct</v>
      </c>
      <c r="E2040" s="3">
        <v>45649</v>
      </c>
      <c r="F2040" s="3">
        <v>45763</v>
      </c>
      <c r="G2040" s="3" t="str">
        <f>TEXT(Table1[[#This Row],[last_purchase_date]],"yyyy")</f>
        <v>2025</v>
      </c>
      <c r="H2040" s="2">
        <f ca="1">IFERROR(TODAY()-Table1[[#This Row],[signup_date]]," - ")</f>
        <v>385</v>
      </c>
      <c r="I2040" s="2">
        <f ca="1">IFERROR(TODAY()-Table1[[#This Row],[last_purchase_date]]," - ")</f>
        <v>217</v>
      </c>
      <c r="J2040" s="2">
        <f ca="1">IFERROR(1/Table1[[#This Row],[Days_Since_Last_Purchase]],0)</f>
        <v>4.608294930875576E-3</v>
      </c>
      <c r="K2040" s="3" t="str">
        <f t="shared" si="62"/>
        <v>Has Purchased</v>
      </c>
      <c r="L2040">
        <v>2</v>
      </c>
      <c r="M2040">
        <v>175.72</v>
      </c>
      <c r="N2040">
        <v>87.86</v>
      </c>
      <c r="O2040">
        <v>0.5</v>
      </c>
      <c r="P2040" t="s">
        <v>31</v>
      </c>
      <c r="Q2040" t="s">
        <v>41</v>
      </c>
      <c r="R2040" t="s">
        <v>42</v>
      </c>
      <c r="S2040">
        <v>33</v>
      </c>
      <c r="T2040" t="s">
        <v>34</v>
      </c>
      <c r="U2040" t="s">
        <v>66</v>
      </c>
      <c r="V2040" t="s">
        <v>35</v>
      </c>
      <c r="W2040" t="s">
        <v>100</v>
      </c>
      <c r="X2040">
        <v>0</v>
      </c>
      <c r="Y2040">
        <v>0</v>
      </c>
      <c r="Z2040">
        <v>0</v>
      </c>
      <c r="AA2040">
        <v>0</v>
      </c>
      <c r="AB2040">
        <v>1</v>
      </c>
      <c r="AC2040" s="3">
        <v>45643</v>
      </c>
      <c r="AD2040" s="2" t="str">
        <f t="shared" si="63"/>
        <v>Contacted</v>
      </c>
      <c r="AE2040">
        <v>2</v>
      </c>
      <c r="AF2040" t="s">
        <v>38</v>
      </c>
      <c r="AG2040" t="b">
        <v>1</v>
      </c>
      <c r="AH2040" t="b">
        <v>0</v>
      </c>
      <c r="AI2040" t="str">
        <f ca="1">IF(OR(Table1[[#This Row],[is_active]]="FALSE",Table1[[#This Row],[Days_Since_Last_Purchase]]&gt;90),"Churned","Active")</f>
        <v>Churned</v>
      </c>
    </row>
    <row r="2041" spans="1:35" x14ac:dyDescent="0.25">
      <c r="A2041" t="s">
        <v>2093</v>
      </c>
      <c r="B2041" s="1">
        <v>44869</v>
      </c>
      <c r="C2041" t="str">
        <f>TEXT(Table1[[#This Row],[signup_date]],"yyyy")</f>
        <v>2022</v>
      </c>
      <c r="D2041" t="str">
        <f>TEXT(Table1[[#This Row],[signup_date]],"mmm")</f>
        <v>Nov</v>
      </c>
      <c r="E2041" s="3">
        <v>45936</v>
      </c>
      <c r="F2041" s="3">
        <v>45941</v>
      </c>
      <c r="G2041" s="3" t="str">
        <f>TEXT(Table1[[#This Row],[last_purchase_date]],"yyyy")</f>
        <v>2025</v>
      </c>
      <c r="H2041" s="2">
        <f ca="1">IFERROR(TODAY()-Table1[[#This Row],[signup_date]]," - ")</f>
        <v>1111</v>
      </c>
      <c r="I2041" s="2">
        <f ca="1">IFERROR(TODAY()-Table1[[#This Row],[last_purchase_date]]," - ")</f>
        <v>39</v>
      </c>
      <c r="J2041" s="2">
        <f ca="1">IFERROR(1/Table1[[#This Row],[Days_Since_Last_Purchase]],0)</f>
        <v>2.564102564102564E-2</v>
      </c>
      <c r="K2041" s="3" t="str">
        <f t="shared" si="62"/>
        <v>Has Purchased</v>
      </c>
      <c r="L2041">
        <v>4</v>
      </c>
      <c r="M2041">
        <v>247.01</v>
      </c>
      <c r="N2041">
        <v>61.75</v>
      </c>
      <c r="O2041">
        <v>0.5</v>
      </c>
      <c r="P2041" t="s">
        <v>87</v>
      </c>
      <c r="Q2041" t="s">
        <v>41</v>
      </c>
      <c r="R2041" t="s">
        <v>48</v>
      </c>
      <c r="S2041">
        <v>27</v>
      </c>
      <c r="T2041" t="s">
        <v>70</v>
      </c>
      <c r="U2041" t="s">
        <v>66</v>
      </c>
      <c r="V2041" t="s">
        <v>56</v>
      </c>
      <c r="W2041" t="s">
        <v>85</v>
      </c>
      <c r="X2041">
        <v>0</v>
      </c>
      <c r="Y2041">
        <v>0</v>
      </c>
      <c r="Z2041">
        <v>0</v>
      </c>
      <c r="AA2041">
        <v>0</v>
      </c>
      <c r="AB2041">
        <v>2</v>
      </c>
      <c r="AC2041" s="3">
        <v>45319</v>
      </c>
      <c r="AD2041" s="2" t="str">
        <f t="shared" si="63"/>
        <v>Contacted</v>
      </c>
      <c r="AE2041">
        <v>4</v>
      </c>
      <c r="AF2041" t="s">
        <v>38</v>
      </c>
      <c r="AG2041" t="b">
        <v>1</v>
      </c>
      <c r="AH2041" t="b">
        <v>0</v>
      </c>
      <c r="AI2041" t="str">
        <f ca="1">IF(OR(Table1[[#This Row],[is_active]]="FALSE",Table1[[#This Row],[Days_Since_Last_Purchase]]&gt;90),"Churned","Active")</f>
        <v>Active</v>
      </c>
    </row>
    <row r="2042" spans="1:35" x14ac:dyDescent="0.25">
      <c r="A2042" t="s">
        <v>2094</v>
      </c>
      <c r="B2042" s="1">
        <v>45241</v>
      </c>
      <c r="C2042" t="str">
        <f>TEXT(Table1[[#This Row],[signup_date]],"yyyy")</f>
        <v>2023</v>
      </c>
      <c r="D2042" t="str">
        <f>TEXT(Table1[[#This Row],[signup_date]],"mmm")</f>
        <v>Nov</v>
      </c>
      <c r="E2042" s="3">
        <v>45462</v>
      </c>
      <c r="F2042" s="3">
        <v>45512</v>
      </c>
      <c r="G2042" s="3" t="str">
        <f>TEXT(Table1[[#This Row],[last_purchase_date]],"yyyy")</f>
        <v>2024</v>
      </c>
      <c r="H2042" s="2">
        <f ca="1">IFERROR(TODAY()-Table1[[#This Row],[signup_date]]," - ")</f>
        <v>739</v>
      </c>
      <c r="I2042" s="2">
        <f ca="1">IFERROR(TODAY()-Table1[[#This Row],[last_purchase_date]]," - ")</f>
        <v>468</v>
      </c>
      <c r="J2042" s="2">
        <f ca="1">IFERROR(1/Table1[[#This Row],[Days_Since_Last_Purchase]],0)</f>
        <v>2.136752136752137E-3</v>
      </c>
      <c r="K2042" s="3" t="str">
        <f t="shared" si="62"/>
        <v>Has Purchased</v>
      </c>
      <c r="L2042">
        <v>5</v>
      </c>
      <c r="M2042">
        <v>36.950000000000003</v>
      </c>
      <c r="N2042">
        <v>7.39</v>
      </c>
      <c r="O2042">
        <v>3.82</v>
      </c>
      <c r="P2042" t="s">
        <v>31</v>
      </c>
      <c r="Q2042" t="s">
        <v>60</v>
      </c>
      <c r="R2042" t="s">
        <v>48</v>
      </c>
      <c r="S2042">
        <v>19</v>
      </c>
      <c r="T2042" t="s">
        <v>49</v>
      </c>
      <c r="U2042" t="s">
        <v>55</v>
      </c>
      <c r="V2042" t="s">
        <v>44</v>
      </c>
      <c r="W2042" t="s">
        <v>96</v>
      </c>
      <c r="X2042">
        <v>0</v>
      </c>
      <c r="Y2042">
        <v>0</v>
      </c>
      <c r="Z2042">
        <v>0</v>
      </c>
      <c r="AA2042">
        <v>2</v>
      </c>
      <c r="AB2042">
        <v>1</v>
      </c>
      <c r="AC2042" s="3">
        <v>45573</v>
      </c>
      <c r="AD2042" s="2" t="str">
        <f t="shared" si="63"/>
        <v>Contacted</v>
      </c>
      <c r="AE2042">
        <v>10</v>
      </c>
      <c r="AF2042" t="s">
        <v>73</v>
      </c>
      <c r="AG2042" t="b">
        <v>0</v>
      </c>
      <c r="AH2042" t="b">
        <v>1</v>
      </c>
      <c r="AI2042" t="str">
        <f ca="1">IF(OR(Table1[[#This Row],[is_active]]="FALSE",Table1[[#This Row],[Days_Since_Last_Purchase]]&gt;90),"Churned","Active")</f>
        <v>Churned</v>
      </c>
    </row>
    <row r="2043" spans="1:35" x14ac:dyDescent="0.25">
      <c r="A2043" t="s">
        <v>2095</v>
      </c>
      <c r="B2043" s="1">
        <v>44842</v>
      </c>
      <c r="C2043" t="str">
        <f>TEXT(Table1[[#This Row],[signup_date]],"yyyy")</f>
        <v>2022</v>
      </c>
      <c r="D2043" t="str">
        <f>TEXT(Table1[[#This Row],[signup_date]],"mmm")</f>
        <v>Oct</v>
      </c>
      <c r="E2043" s="3">
        <v>45601</v>
      </c>
      <c r="F2043" s="3">
        <v>45934</v>
      </c>
      <c r="G2043" s="3" t="str">
        <f>TEXT(Table1[[#This Row],[last_purchase_date]],"yyyy")</f>
        <v>2025</v>
      </c>
      <c r="H2043" s="2">
        <f ca="1">IFERROR(TODAY()-Table1[[#This Row],[signup_date]]," - ")</f>
        <v>1138</v>
      </c>
      <c r="I2043" s="2">
        <f ca="1">IFERROR(TODAY()-Table1[[#This Row],[last_purchase_date]]," - ")</f>
        <v>46</v>
      </c>
      <c r="J2043" s="2">
        <f ca="1">IFERROR(1/Table1[[#This Row],[Days_Since_Last_Purchase]],0)</f>
        <v>2.1739130434782608E-2</v>
      </c>
      <c r="K2043" s="3" t="str">
        <f t="shared" si="62"/>
        <v>Has Purchased</v>
      </c>
      <c r="L2043">
        <v>4</v>
      </c>
      <c r="M2043">
        <v>211.08</v>
      </c>
      <c r="N2043">
        <v>52.77</v>
      </c>
      <c r="O2043">
        <v>112.8</v>
      </c>
      <c r="P2043" t="s">
        <v>40</v>
      </c>
      <c r="Q2043" t="s">
        <v>32</v>
      </c>
      <c r="R2043" t="s">
        <v>48</v>
      </c>
      <c r="S2043">
        <v>23</v>
      </c>
      <c r="T2043" t="s">
        <v>70</v>
      </c>
      <c r="U2043" t="s">
        <v>66</v>
      </c>
      <c r="V2043" t="s">
        <v>63</v>
      </c>
      <c r="W2043" t="s">
        <v>51</v>
      </c>
      <c r="X2043">
        <v>0</v>
      </c>
      <c r="Y2043">
        <v>0</v>
      </c>
      <c r="Z2043">
        <v>0</v>
      </c>
      <c r="AA2043">
        <v>0</v>
      </c>
      <c r="AB2043">
        <v>1</v>
      </c>
      <c r="AC2043" s="2" t="s">
        <v>2542</v>
      </c>
      <c r="AD2043" s="2" t="str">
        <f t="shared" si="63"/>
        <v>Never Contacted</v>
      </c>
      <c r="AE2043">
        <v>5</v>
      </c>
      <c r="AF2043" t="s">
        <v>38</v>
      </c>
      <c r="AG2043" t="b">
        <v>1</v>
      </c>
      <c r="AH2043" t="b">
        <v>0</v>
      </c>
      <c r="AI2043" t="str">
        <f ca="1">IF(OR(Table1[[#This Row],[is_active]]="FALSE",Table1[[#This Row],[Days_Since_Last_Purchase]]&gt;90),"Churned","Active")</f>
        <v>Active</v>
      </c>
    </row>
    <row r="2044" spans="1:35" x14ac:dyDescent="0.25">
      <c r="A2044" t="s">
        <v>2096</v>
      </c>
      <c r="B2044" s="1">
        <v>45592</v>
      </c>
      <c r="C2044" t="str">
        <f>TEXT(Table1[[#This Row],[signup_date]],"yyyy")</f>
        <v>2024</v>
      </c>
      <c r="D2044" t="str">
        <f>TEXT(Table1[[#This Row],[signup_date]],"mmm")</f>
        <v>Oct</v>
      </c>
      <c r="E2044" s="3">
        <v>45724</v>
      </c>
      <c r="F2044" s="3">
        <v>45849</v>
      </c>
      <c r="G2044" s="3" t="str">
        <f>TEXT(Table1[[#This Row],[last_purchase_date]],"yyyy")</f>
        <v>2025</v>
      </c>
      <c r="H2044" s="2">
        <f ca="1">IFERROR(TODAY()-Table1[[#This Row],[signup_date]]," - ")</f>
        <v>388</v>
      </c>
      <c r="I2044" s="2">
        <f ca="1">IFERROR(TODAY()-Table1[[#This Row],[last_purchase_date]]," - ")</f>
        <v>131</v>
      </c>
      <c r="J2044" s="2">
        <f ca="1">IFERROR(1/Table1[[#This Row],[Days_Since_Last_Purchase]],0)</f>
        <v>7.6335877862595417E-3</v>
      </c>
      <c r="K2044" s="3" t="str">
        <f t="shared" si="62"/>
        <v>Has Purchased</v>
      </c>
      <c r="L2044">
        <v>3</v>
      </c>
      <c r="M2044">
        <v>47.58</v>
      </c>
      <c r="N2044">
        <v>15.86</v>
      </c>
      <c r="O2044">
        <v>7.24</v>
      </c>
      <c r="P2044" t="s">
        <v>87</v>
      </c>
      <c r="Q2044" t="s">
        <v>32</v>
      </c>
      <c r="R2044" t="s">
        <v>42</v>
      </c>
      <c r="S2044">
        <v>46</v>
      </c>
      <c r="T2044" t="s">
        <v>34</v>
      </c>
      <c r="U2044" t="s">
        <v>55</v>
      </c>
      <c r="V2044" t="s">
        <v>63</v>
      </c>
      <c r="W2044" t="s">
        <v>45</v>
      </c>
      <c r="X2044">
        <v>1</v>
      </c>
      <c r="Y2044">
        <v>0</v>
      </c>
      <c r="Z2044">
        <v>0</v>
      </c>
      <c r="AA2044">
        <v>1</v>
      </c>
      <c r="AB2044">
        <v>2</v>
      </c>
      <c r="AC2044" s="3">
        <v>45706</v>
      </c>
      <c r="AD2044" s="2" t="str">
        <f t="shared" si="63"/>
        <v>Contacted</v>
      </c>
      <c r="AE2044">
        <v>0</v>
      </c>
      <c r="AF2044" t="s">
        <v>52</v>
      </c>
      <c r="AG2044" t="b">
        <v>1</v>
      </c>
      <c r="AH2044" t="b">
        <v>0</v>
      </c>
      <c r="AI2044" t="str">
        <f ca="1">IF(OR(Table1[[#This Row],[is_active]]="FALSE",Table1[[#This Row],[Days_Since_Last_Purchase]]&gt;90),"Churned","Active")</f>
        <v>Churned</v>
      </c>
    </row>
    <row r="2045" spans="1:35" x14ac:dyDescent="0.25">
      <c r="A2045" t="s">
        <v>2097</v>
      </c>
      <c r="B2045" s="1">
        <v>43875</v>
      </c>
      <c r="C2045" t="str">
        <f>TEXT(Table1[[#This Row],[signup_date]],"yyyy")</f>
        <v>2020</v>
      </c>
      <c r="D2045" t="str">
        <f>TEXT(Table1[[#This Row],[signup_date]],"mmm")</f>
        <v>Feb</v>
      </c>
      <c r="E2045" s="3">
        <v>44228</v>
      </c>
      <c r="F2045" s="3">
        <v>45755</v>
      </c>
      <c r="G2045" s="3" t="str">
        <f>TEXT(Table1[[#This Row],[last_purchase_date]],"yyyy")</f>
        <v>2025</v>
      </c>
      <c r="H2045" s="2">
        <f ca="1">IFERROR(TODAY()-Table1[[#This Row],[signup_date]]," - ")</f>
        <v>2105</v>
      </c>
      <c r="I2045" s="2">
        <f ca="1">IFERROR(TODAY()-Table1[[#This Row],[last_purchase_date]]," - ")</f>
        <v>225</v>
      </c>
      <c r="J2045" s="2">
        <f ca="1">IFERROR(1/Table1[[#This Row],[Days_Since_Last_Purchase]],0)</f>
        <v>4.4444444444444444E-3</v>
      </c>
      <c r="K2045" s="3" t="str">
        <f t="shared" si="62"/>
        <v>Has Purchased</v>
      </c>
      <c r="L2045">
        <v>1</v>
      </c>
      <c r="M2045">
        <v>56.82</v>
      </c>
      <c r="N2045">
        <v>56.82</v>
      </c>
      <c r="O2045">
        <v>13.45</v>
      </c>
      <c r="P2045" t="s">
        <v>47</v>
      </c>
      <c r="Q2045" t="s">
        <v>76</v>
      </c>
      <c r="R2045" t="s">
        <v>42</v>
      </c>
      <c r="S2045">
        <v>16</v>
      </c>
      <c r="T2045" t="s">
        <v>49</v>
      </c>
      <c r="U2045" t="s">
        <v>82</v>
      </c>
      <c r="V2045" t="s">
        <v>67</v>
      </c>
      <c r="W2045" t="s">
        <v>85</v>
      </c>
      <c r="X2045">
        <v>0</v>
      </c>
      <c r="Y2045">
        <v>0</v>
      </c>
      <c r="Z2045">
        <v>0</v>
      </c>
      <c r="AA2045">
        <v>0</v>
      </c>
      <c r="AB2045">
        <v>0</v>
      </c>
      <c r="AC2045" s="2" t="s">
        <v>2542</v>
      </c>
      <c r="AD2045" s="2" t="str">
        <f t="shared" si="63"/>
        <v>Never Contacted</v>
      </c>
      <c r="AE2045">
        <v>0</v>
      </c>
      <c r="AF2045" t="s">
        <v>73</v>
      </c>
      <c r="AG2045" t="b">
        <v>1</v>
      </c>
      <c r="AH2045" t="b">
        <v>1</v>
      </c>
      <c r="AI2045" t="str">
        <f ca="1">IF(OR(Table1[[#This Row],[is_active]]="FALSE",Table1[[#This Row],[Days_Since_Last_Purchase]]&gt;90),"Churned","Active")</f>
        <v>Churned</v>
      </c>
    </row>
    <row r="2046" spans="1:35" x14ac:dyDescent="0.25">
      <c r="A2046" t="s">
        <v>2098</v>
      </c>
      <c r="B2046" s="1">
        <v>45562</v>
      </c>
      <c r="C2046" t="str">
        <f>TEXT(Table1[[#This Row],[signup_date]],"yyyy")</f>
        <v>2024</v>
      </c>
      <c r="D2046" t="str">
        <f>TEXT(Table1[[#This Row],[signup_date]],"mmm")</f>
        <v>Sep</v>
      </c>
      <c r="E2046" s="3">
        <v>45791</v>
      </c>
      <c r="F2046" s="3">
        <v>45861</v>
      </c>
      <c r="G2046" s="3" t="str">
        <f>TEXT(Table1[[#This Row],[last_purchase_date]],"yyyy")</f>
        <v>2025</v>
      </c>
      <c r="H2046" s="2">
        <f ca="1">IFERROR(TODAY()-Table1[[#This Row],[signup_date]]," - ")</f>
        <v>418</v>
      </c>
      <c r="I2046" s="2">
        <f ca="1">IFERROR(TODAY()-Table1[[#This Row],[last_purchase_date]]," - ")</f>
        <v>119</v>
      </c>
      <c r="J2046" s="2">
        <f ca="1">IFERROR(1/Table1[[#This Row],[Days_Since_Last_Purchase]],0)</f>
        <v>8.4033613445378148E-3</v>
      </c>
      <c r="K2046" s="3" t="str">
        <f t="shared" si="62"/>
        <v>Has Purchased</v>
      </c>
      <c r="L2046">
        <v>4</v>
      </c>
      <c r="M2046">
        <v>145</v>
      </c>
      <c r="N2046">
        <v>36.25</v>
      </c>
      <c r="O2046">
        <v>7.68</v>
      </c>
      <c r="P2046" t="s">
        <v>65</v>
      </c>
      <c r="Q2046" t="s">
        <v>54</v>
      </c>
      <c r="R2046" t="s">
        <v>33</v>
      </c>
      <c r="S2046">
        <v>48</v>
      </c>
      <c r="T2046" t="s">
        <v>34</v>
      </c>
      <c r="U2046" t="s">
        <v>90</v>
      </c>
      <c r="V2046" t="s">
        <v>56</v>
      </c>
      <c r="W2046" t="s">
        <v>51</v>
      </c>
      <c r="X2046">
        <v>0</v>
      </c>
      <c r="Y2046">
        <v>0</v>
      </c>
      <c r="Z2046">
        <v>0</v>
      </c>
      <c r="AA2046">
        <v>0</v>
      </c>
      <c r="AB2046">
        <v>2</v>
      </c>
      <c r="AC2046" s="3">
        <v>45904</v>
      </c>
      <c r="AD2046" s="2" t="str">
        <f t="shared" si="63"/>
        <v>Contacted</v>
      </c>
      <c r="AE2046">
        <v>0</v>
      </c>
      <c r="AF2046" t="s">
        <v>38</v>
      </c>
      <c r="AG2046" t="b">
        <v>0</v>
      </c>
      <c r="AH2046" t="b">
        <v>0</v>
      </c>
      <c r="AI2046" t="str">
        <f ca="1">IF(OR(Table1[[#This Row],[is_active]]="FALSE",Table1[[#This Row],[Days_Since_Last_Purchase]]&gt;90),"Churned","Active")</f>
        <v>Churned</v>
      </c>
    </row>
    <row r="2047" spans="1:35" x14ac:dyDescent="0.25">
      <c r="A2047" t="s">
        <v>2099</v>
      </c>
      <c r="B2047" s="1">
        <v>44708</v>
      </c>
      <c r="C2047" t="str">
        <f>TEXT(Table1[[#This Row],[signup_date]],"yyyy")</f>
        <v>2022</v>
      </c>
      <c r="D2047" t="str">
        <f>TEXT(Table1[[#This Row],[signup_date]],"mmm")</f>
        <v>May</v>
      </c>
      <c r="E2047" s="3">
        <v>45329</v>
      </c>
      <c r="F2047" s="3">
        <v>45620</v>
      </c>
      <c r="G2047" s="3" t="str">
        <f>TEXT(Table1[[#This Row],[last_purchase_date]],"yyyy")</f>
        <v>2024</v>
      </c>
      <c r="H2047" s="2">
        <f ca="1">IFERROR(TODAY()-Table1[[#This Row],[signup_date]]," - ")</f>
        <v>1272</v>
      </c>
      <c r="I2047" s="2">
        <f ca="1">IFERROR(TODAY()-Table1[[#This Row],[last_purchase_date]]," - ")</f>
        <v>360</v>
      </c>
      <c r="J2047" s="2">
        <f ca="1">IFERROR(1/Table1[[#This Row],[Days_Since_Last_Purchase]],0)</f>
        <v>2.7777777777777779E-3</v>
      </c>
      <c r="K2047" s="3" t="str">
        <f t="shared" si="62"/>
        <v>Has Purchased</v>
      </c>
      <c r="L2047">
        <v>3</v>
      </c>
      <c r="M2047">
        <v>62.11</v>
      </c>
      <c r="N2047">
        <v>20.7</v>
      </c>
      <c r="O2047">
        <v>23.83</v>
      </c>
      <c r="P2047" t="s">
        <v>59</v>
      </c>
      <c r="Q2047" t="s">
        <v>62</v>
      </c>
      <c r="R2047" t="s">
        <v>48</v>
      </c>
      <c r="S2047">
        <v>46</v>
      </c>
      <c r="T2047" t="s">
        <v>34</v>
      </c>
      <c r="U2047" t="s">
        <v>43</v>
      </c>
      <c r="V2047" t="s">
        <v>44</v>
      </c>
      <c r="W2047" t="s">
        <v>85</v>
      </c>
      <c r="X2047">
        <v>0</v>
      </c>
      <c r="Y2047">
        <v>0</v>
      </c>
      <c r="Z2047">
        <v>0</v>
      </c>
      <c r="AA2047">
        <v>0</v>
      </c>
      <c r="AB2047">
        <v>2</v>
      </c>
      <c r="AC2047" s="3">
        <v>45611</v>
      </c>
      <c r="AD2047" s="2" t="str">
        <f t="shared" si="63"/>
        <v>Contacted</v>
      </c>
      <c r="AE2047">
        <v>4</v>
      </c>
      <c r="AF2047" t="s">
        <v>38</v>
      </c>
      <c r="AG2047" t="b">
        <v>1</v>
      </c>
      <c r="AH2047" t="b">
        <v>0</v>
      </c>
      <c r="AI2047" t="str">
        <f ca="1">IF(OR(Table1[[#This Row],[is_active]]="FALSE",Table1[[#This Row],[Days_Since_Last_Purchase]]&gt;90),"Churned","Active")</f>
        <v>Churned</v>
      </c>
    </row>
    <row r="2048" spans="1:35" x14ac:dyDescent="0.25">
      <c r="A2048" t="s">
        <v>2100</v>
      </c>
      <c r="B2048" s="1">
        <v>44496</v>
      </c>
      <c r="C2048" t="str">
        <f>TEXT(Table1[[#This Row],[signup_date]],"yyyy")</f>
        <v>2021</v>
      </c>
      <c r="D2048" t="str">
        <f>TEXT(Table1[[#This Row],[signup_date]],"mmm")</f>
        <v>Oct</v>
      </c>
      <c r="E2048" s="3">
        <v>45189</v>
      </c>
      <c r="F2048" s="3">
        <v>45338</v>
      </c>
      <c r="G2048" s="3" t="str">
        <f>TEXT(Table1[[#This Row],[last_purchase_date]],"yyyy")</f>
        <v>2024</v>
      </c>
      <c r="H2048" s="2">
        <f ca="1">IFERROR(TODAY()-Table1[[#This Row],[signup_date]]," - ")</f>
        <v>1484</v>
      </c>
      <c r="I2048" s="2">
        <f ca="1">IFERROR(TODAY()-Table1[[#This Row],[last_purchase_date]]," - ")</f>
        <v>642</v>
      </c>
      <c r="J2048" s="2">
        <f ca="1">IFERROR(1/Table1[[#This Row],[Days_Since_Last_Purchase]],0)</f>
        <v>1.557632398753894E-3</v>
      </c>
      <c r="K2048" s="3" t="str">
        <f t="shared" si="62"/>
        <v>Has Purchased</v>
      </c>
      <c r="L2048">
        <v>4</v>
      </c>
      <c r="M2048">
        <v>301.27999999999997</v>
      </c>
      <c r="N2048">
        <v>75.319999999999993</v>
      </c>
      <c r="O2048">
        <v>0.5</v>
      </c>
      <c r="P2048" t="s">
        <v>40</v>
      </c>
      <c r="Q2048" t="s">
        <v>62</v>
      </c>
      <c r="R2048" t="s">
        <v>48</v>
      </c>
      <c r="S2048">
        <v>21</v>
      </c>
      <c r="T2048" t="s">
        <v>70</v>
      </c>
      <c r="U2048" t="s">
        <v>90</v>
      </c>
      <c r="V2048" t="s">
        <v>44</v>
      </c>
      <c r="W2048" t="s">
        <v>51</v>
      </c>
      <c r="X2048">
        <v>0</v>
      </c>
      <c r="Y2048">
        <v>0</v>
      </c>
      <c r="Z2048">
        <v>0</v>
      </c>
      <c r="AA2048">
        <v>0</v>
      </c>
      <c r="AB2048">
        <v>2</v>
      </c>
      <c r="AC2048" s="3">
        <v>45755</v>
      </c>
      <c r="AD2048" s="2" t="str">
        <f t="shared" si="63"/>
        <v>Contacted</v>
      </c>
      <c r="AE2048">
        <v>7</v>
      </c>
      <c r="AF2048" t="s">
        <v>38</v>
      </c>
      <c r="AG2048" t="b">
        <v>0</v>
      </c>
      <c r="AH2048" t="b">
        <v>0</v>
      </c>
      <c r="AI2048" t="str">
        <f ca="1">IF(OR(Table1[[#This Row],[is_active]]="FALSE",Table1[[#This Row],[Days_Since_Last_Purchase]]&gt;90),"Churned","Active")</f>
        <v>Churned</v>
      </c>
    </row>
    <row r="2049" spans="1:35" x14ac:dyDescent="0.25">
      <c r="A2049" t="s">
        <v>2101</v>
      </c>
      <c r="B2049" s="1">
        <v>45372</v>
      </c>
      <c r="C2049" t="str">
        <f>TEXT(Table1[[#This Row],[signup_date]],"yyyy")</f>
        <v>2024</v>
      </c>
      <c r="D2049" t="str">
        <f>TEXT(Table1[[#This Row],[signup_date]],"mmm")</f>
        <v>Mar</v>
      </c>
      <c r="E2049" s="3">
        <v>45851</v>
      </c>
      <c r="F2049" s="3">
        <v>45907</v>
      </c>
      <c r="G2049" s="3" t="str">
        <f>TEXT(Table1[[#This Row],[last_purchase_date]],"yyyy")</f>
        <v>2025</v>
      </c>
      <c r="H2049" s="2">
        <f ca="1">IFERROR(TODAY()-Table1[[#This Row],[signup_date]]," - ")</f>
        <v>608</v>
      </c>
      <c r="I2049" s="2">
        <f ca="1">IFERROR(TODAY()-Table1[[#This Row],[last_purchase_date]]," - ")</f>
        <v>73</v>
      </c>
      <c r="J2049" s="2">
        <f ca="1">IFERROR(1/Table1[[#This Row],[Days_Since_Last_Purchase]],0)</f>
        <v>1.3698630136986301E-2</v>
      </c>
      <c r="K2049" s="3" t="str">
        <f t="shared" si="62"/>
        <v>Has Purchased</v>
      </c>
      <c r="L2049">
        <v>3</v>
      </c>
      <c r="M2049">
        <v>95.24</v>
      </c>
      <c r="N2049">
        <v>31.75</v>
      </c>
      <c r="O2049">
        <v>47.38</v>
      </c>
      <c r="P2049" t="s">
        <v>87</v>
      </c>
      <c r="Q2049" t="s">
        <v>41</v>
      </c>
      <c r="R2049" t="s">
        <v>33</v>
      </c>
      <c r="S2049">
        <v>35</v>
      </c>
      <c r="T2049" t="s">
        <v>34</v>
      </c>
      <c r="U2049" t="s">
        <v>35</v>
      </c>
      <c r="V2049" t="s">
        <v>56</v>
      </c>
      <c r="W2049" t="s">
        <v>36</v>
      </c>
      <c r="X2049">
        <v>0</v>
      </c>
      <c r="Y2049">
        <v>1</v>
      </c>
      <c r="Z2049">
        <v>1</v>
      </c>
      <c r="AA2049">
        <v>0</v>
      </c>
      <c r="AB2049">
        <v>0</v>
      </c>
      <c r="AC2049" s="3">
        <v>45517</v>
      </c>
      <c r="AD2049" s="2" t="str">
        <f t="shared" si="63"/>
        <v>Contacted</v>
      </c>
      <c r="AE2049">
        <v>9</v>
      </c>
      <c r="AF2049" t="s">
        <v>52</v>
      </c>
      <c r="AG2049" t="b">
        <v>1</v>
      </c>
      <c r="AH2049" t="b">
        <v>1</v>
      </c>
      <c r="AI2049" t="str">
        <f ca="1">IF(OR(Table1[[#This Row],[is_active]]="FALSE",Table1[[#This Row],[Days_Since_Last_Purchase]]&gt;90),"Churned","Active")</f>
        <v>Active</v>
      </c>
    </row>
    <row r="2050" spans="1:35" x14ac:dyDescent="0.25">
      <c r="A2050" t="s">
        <v>2102</v>
      </c>
      <c r="B2050" s="1">
        <v>44513</v>
      </c>
      <c r="C2050" t="str">
        <f>TEXT(Table1[[#This Row],[signup_date]],"yyyy")</f>
        <v>2021</v>
      </c>
      <c r="D2050" t="str">
        <f>TEXT(Table1[[#This Row],[signup_date]],"mmm")</f>
        <v>Nov</v>
      </c>
      <c r="E2050" s="3">
        <v>45899</v>
      </c>
      <c r="F2050" s="3">
        <v>45921</v>
      </c>
      <c r="G2050" s="3" t="str">
        <f>TEXT(Table1[[#This Row],[last_purchase_date]],"yyyy")</f>
        <v>2025</v>
      </c>
      <c r="H2050" s="2">
        <f ca="1">IFERROR(TODAY()-Table1[[#This Row],[signup_date]]," - ")</f>
        <v>1467</v>
      </c>
      <c r="I2050" s="2">
        <f ca="1">IFERROR(TODAY()-Table1[[#This Row],[last_purchase_date]]," - ")</f>
        <v>59</v>
      </c>
      <c r="J2050" s="2">
        <f ca="1">IFERROR(1/Table1[[#This Row],[Days_Since_Last_Purchase]],0)</f>
        <v>1.6949152542372881E-2</v>
      </c>
      <c r="K2050" s="3" t="str">
        <f t="shared" ref="K2050:K2113" si="64">IF(E2050="-","Never Purchase","Has Purchased")</f>
        <v>Has Purchased</v>
      </c>
      <c r="L2050">
        <v>5</v>
      </c>
      <c r="M2050">
        <v>224.06</v>
      </c>
      <c r="N2050">
        <v>44.81</v>
      </c>
      <c r="O2050">
        <v>5.77</v>
      </c>
      <c r="P2050" t="s">
        <v>40</v>
      </c>
      <c r="Q2050" t="s">
        <v>88</v>
      </c>
      <c r="R2050" t="s">
        <v>33</v>
      </c>
      <c r="S2050">
        <v>32</v>
      </c>
      <c r="T2050" t="s">
        <v>34</v>
      </c>
      <c r="U2050" t="s">
        <v>35</v>
      </c>
      <c r="V2050" t="s">
        <v>56</v>
      </c>
      <c r="W2050" t="s">
        <v>72</v>
      </c>
      <c r="X2050">
        <v>0</v>
      </c>
      <c r="Y2050">
        <v>0</v>
      </c>
      <c r="Z2050">
        <v>0</v>
      </c>
      <c r="AA2050">
        <v>0</v>
      </c>
      <c r="AB2050">
        <v>1</v>
      </c>
      <c r="AC2050" s="3">
        <v>45195</v>
      </c>
      <c r="AD2050" s="2" t="str">
        <f t="shared" si="63"/>
        <v>Contacted</v>
      </c>
      <c r="AE2050">
        <v>3</v>
      </c>
      <c r="AF2050" t="s">
        <v>73</v>
      </c>
      <c r="AG2050" t="b">
        <v>1</v>
      </c>
      <c r="AH2050" t="b">
        <v>1</v>
      </c>
      <c r="AI2050" t="str">
        <f ca="1">IF(OR(Table1[[#This Row],[is_active]]="FALSE",Table1[[#This Row],[Days_Since_Last_Purchase]]&gt;90),"Churned","Active")</f>
        <v>Active</v>
      </c>
    </row>
    <row r="2051" spans="1:35" x14ac:dyDescent="0.25">
      <c r="A2051" t="s">
        <v>2103</v>
      </c>
      <c r="B2051" s="1">
        <v>45461</v>
      </c>
      <c r="C2051" t="str">
        <f>TEXT(Table1[[#This Row],[signup_date]],"yyyy")</f>
        <v>2024</v>
      </c>
      <c r="D2051" t="str">
        <f>TEXT(Table1[[#This Row],[signup_date]],"mmm")</f>
        <v>Jun</v>
      </c>
      <c r="E2051" s="3">
        <v>45549</v>
      </c>
      <c r="F2051" s="3">
        <v>45736</v>
      </c>
      <c r="G2051" s="3" t="str">
        <f>TEXT(Table1[[#This Row],[last_purchase_date]],"yyyy")</f>
        <v>2025</v>
      </c>
      <c r="H2051" s="2">
        <f ca="1">IFERROR(TODAY()-Table1[[#This Row],[signup_date]]," - ")</f>
        <v>519</v>
      </c>
      <c r="I2051" s="2">
        <f ca="1">IFERROR(TODAY()-Table1[[#This Row],[last_purchase_date]]," - ")</f>
        <v>244</v>
      </c>
      <c r="J2051" s="2">
        <f ca="1">IFERROR(1/Table1[[#This Row],[Days_Since_Last_Purchase]],0)</f>
        <v>4.0983606557377051E-3</v>
      </c>
      <c r="K2051" s="3" t="str">
        <f t="shared" si="64"/>
        <v>Has Purchased</v>
      </c>
      <c r="L2051">
        <v>4</v>
      </c>
      <c r="M2051">
        <v>242.44</v>
      </c>
      <c r="N2051">
        <v>60.61</v>
      </c>
      <c r="O2051">
        <v>50.45</v>
      </c>
      <c r="P2051" t="s">
        <v>59</v>
      </c>
      <c r="Q2051" t="s">
        <v>60</v>
      </c>
      <c r="R2051" t="s">
        <v>42</v>
      </c>
      <c r="S2051">
        <v>33</v>
      </c>
      <c r="T2051" t="s">
        <v>34</v>
      </c>
      <c r="U2051" t="s">
        <v>66</v>
      </c>
      <c r="V2051" t="s">
        <v>63</v>
      </c>
      <c r="W2051" t="s">
        <v>36</v>
      </c>
      <c r="X2051">
        <v>1</v>
      </c>
      <c r="Y2051">
        <v>0</v>
      </c>
      <c r="Z2051">
        <v>1</v>
      </c>
      <c r="AA2051">
        <v>0</v>
      </c>
      <c r="AB2051">
        <v>1</v>
      </c>
      <c r="AC2051" s="3">
        <v>45484</v>
      </c>
      <c r="AD2051" s="2" t="str">
        <f t="shared" ref="AD2051:AD2114" si="65">IF(AC2051="-","Never Contacted","Contacted")</f>
        <v>Contacted</v>
      </c>
      <c r="AE2051">
        <v>0</v>
      </c>
      <c r="AF2051" t="s">
        <v>52</v>
      </c>
      <c r="AG2051" t="b">
        <v>1</v>
      </c>
      <c r="AH2051" t="b">
        <v>0</v>
      </c>
      <c r="AI2051" t="str">
        <f ca="1">IF(OR(Table1[[#This Row],[is_active]]="FALSE",Table1[[#This Row],[Days_Since_Last_Purchase]]&gt;90),"Churned","Active")</f>
        <v>Churned</v>
      </c>
    </row>
    <row r="2052" spans="1:35" x14ac:dyDescent="0.25">
      <c r="A2052" t="s">
        <v>2104</v>
      </c>
      <c r="B2052" s="1">
        <v>44093</v>
      </c>
      <c r="C2052" t="str">
        <f>TEXT(Table1[[#This Row],[signup_date]],"yyyy")</f>
        <v>2020</v>
      </c>
      <c r="D2052" t="str">
        <f>TEXT(Table1[[#This Row],[signup_date]],"mmm")</f>
        <v>Sep</v>
      </c>
      <c r="E2052" s="3">
        <v>45676</v>
      </c>
      <c r="F2052" s="3">
        <v>45679</v>
      </c>
      <c r="G2052" s="3" t="str">
        <f>TEXT(Table1[[#This Row],[last_purchase_date]],"yyyy")</f>
        <v>2025</v>
      </c>
      <c r="H2052" s="2">
        <f ca="1">IFERROR(TODAY()-Table1[[#This Row],[signup_date]]," - ")</f>
        <v>1887</v>
      </c>
      <c r="I2052" s="2">
        <f ca="1">IFERROR(TODAY()-Table1[[#This Row],[last_purchase_date]]," - ")</f>
        <v>301</v>
      </c>
      <c r="J2052" s="2">
        <f ca="1">IFERROR(1/Table1[[#This Row],[Days_Since_Last_Purchase]],0)</f>
        <v>3.3222591362126247E-3</v>
      </c>
      <c r="K2052" s="3" t="str">
        <f t="shared" si="64"/>
        <v>Has Purchased</v>
      </c>
      <c r="L2052">
        <v>3</v>
      </c>
      <c r="M2052">
        <v>345.62</v>
      </c>
      <c r="N2052">
        <v>115.21</v>
      </c>
      <c r="O2052">
        <v>135.59</v>
      </c>
      <c r="P2052" t="s">
        <v>40</v>
      </c>
      <c r="Q2052" t="s">
        <v>54</v>
      </c>
      <c r="R2052" t="s">
        <v>42</v>
      </c>
      <c r="S2052">
        <v>31</v>
      </c>
      <c r="T2052" t="s">
        <v>34</v>
      </c>
      <c r="U2052" t="s">
        <v>35</v>
      </c>
      <c r="V2052" t="s">
        <v>44</v>
      </c>
      <c r="W2052" t="s">
        <v>57</v>
      </c>
      <c r="X2052">
        <v>0</v>
      </c>
      <c r="Y2052">
        <v>0</v>
      </c>
      <c r="Z2052">
        <v>0</v>
      </c>
      <c r="AA2052">
        <v>1</v>
      </c>
      <c r="AB2052">
        <v>0</v>
      </c>
      <c r="AC2052" s="3">
        <v>44240</v>
      </c>
      <c r="AD2052" s="2" t="str">
        <f t="shared" si="65"/>
        <v>Contacted</v>
      </c>
      <c r="AE2052">
        <v>2</v>
      </c>
      <c r="AF2052" t="s">
        <v>38</v>
      </c>
      <c r="AG2052" t="b">
        <v>0</v>
      </c>
      <c r="AH2052" t="b">
        <v>0</v>
      </c>
      <c r="AI2052" t="str">
        <f ca="1">IF(OR(Table1[[#This Row],[is_active]]="FALSE",Table1[[#This Row],[Days_Since_Last_Purchase]]&gt;90),"Churned","Active")</f>
        <v>Churned</v>
      </c>
    </row>
    <row r="2053" spans="1:35" x14ac:dyDescent="0.25">
      <c r="A2053" t="s">
        <v>2105</v>
      </c>
      <c r="B2053" s="1">
        <v>45361</v>
      </c>
      <c r="C2053" t="str">
        <f>TEXT(Table1[[#This Row],[signup_date]],"yyyy")</f>
        <v>2024</v>
      </c>
      <c r="D2053" t="str">
        <f>TEXT(Table1[[#This Row],[signup_date]],"mmm")</f>
        <v>Mar</v>
      </c>
      <c r="E2053" s="3">
        <v>45481</v>
      </c>
      <c r="F2053" s="3">
        <v>45717</v>
      </c>
      <c r="G2053" s="3" t="str">
        <f>TEXT(Table1[[#This Row],[last_purchase_date]],"yyyy")</f>
        <v>2025</v>
      </c>
      <c r="H2053" s="2">
        <f ca="1">IFERROR(TODAY()-Table1[[#This Row],[signup_date]]," - ")</f>
        <v>619</v>
      </c>
      <c r="I2053" s="2">
        <f ca="1">IFERROR(TODAY()-Table1[[#This Row],[last_purchase_date]]," - ")</f>
        <v>263</v>
      </c>
      <c r="J2053" s="2">
        <f ca="1">IFERROR(1/Table1[[#This Row],[Days_Since_Last_Purchase]],0)</f>
        <v>3.8022813688212928E-3</v>
      </c>
      <c r="K2053" s="3" t="str">
        <f t="shared" si="64"/>
        <v>Has Purchased</v>
      </c>
      <c r="L2053">
        <v>2</v>
      </c>
      <c r="M2053">
        <v>38.450000000000003</v>
      </c>
      <c r="N2053">
        <v>19.23</v>
      </c>
      <c r="O2053">
        <v>0.5</v>
      </c>
      <c r="P2053" t="s">
        <v>87</v>
      </c>
      <c r="Q2053" t="s">
        <v>32</v>
      </c>
      <c r="R2053" t="s">
        <v>42</v>
      </c>
      <c r="S2053">
        <v>36</v>
      </c>
      <c r="T2053" t="s">
        <v>34</v>
      </c>
      <c r="U2053" t="s">
        <v>82</v>
      </c>
      <c r="V2053" t="s">
        <v>63</v>
      </c>
      <c r="W2053" t="s">
        <v>72</v>
      </c>
      <c r="X2053">
        <v>1</v>
      </c>
      <c r="Y2053">
        <v>0</v>
      </c>
      <c r="Z2053">
        <v>1</v>
      </c>
      <c r="AA2053">
        <v>1</v>
      </c>
      <c r="AB2053">
        <v>0</v>
      </c>
      <c r="AC2053" s="3">
        <v>45459</v>
      </c>
      <c r="AD2053" s="2" t="str">
        <f t="shared" si="65"/>
        <v>Contacted</v>
      </c>
      <c r="AE2053">
        <v>9</v>
      </c>
      <c r="AF2053" t="s">
        <v>52</v>
      </c>
      <c r="AG2053" t="b">
        <v>0</v>
      </c>
      <c r="AH2053" t="b">
        <v>0</v>
      </c>
      <c r="AI2053" t="str">
        <f ca="1">IF(OR(Table1[[#This Row],[is_active]]="FALSE",Table1[[#This Row],[Days_Since_Last_Purchase]]&gt;90),"Churned","Active")</f>
        <v>Churned</v>
      </c>
    </row>
    <row r="2054" spans="1:35" x14ac:dyDescent="0.25">
      <c r="A2054" t="s">
        <v>2106</v>
      </c>
      <c r="B2054" s="1">
        <v>45071</v>
      </c>
      <c r="C2054" t="str">
        <f>TEXT(Table1[[#This Row],[signup_date]],"yyyy")</f>
        <v>2023</v>
      </c>
      <c r="D2054" t="str">
        <f>TEXT(Table1[[#This Row],[signup_date]],"mmm")</f>
        <v>May</v>
      </c>
      <c r="E2054" s="3">
        <v>45693</v>
      </c>
      <c r="F2054" s="3" t="s">
        <v>2542</v>
      </c>
      <c r="G2054" s="3" t="str">
        <f>TEXT(Table1[[#This Row],[last_purchase_date]],"yyyy")</f>
        <v>-</v>
      </c>
      <c r="H2054" s="2">
        <f ca="1">IFERROR(TODAY()-Table1[[#This Row],[signup_date]]," - ")</f>
        <v>909</v>
      </c>
      <c r="I2054" s="2" t="str">
        <f ca="1">IFERROR(TODAY()-Table1[[#This Row],[last_purchase_date]]," - ")</f>
        <v xml:space="preserve"> - </v>
      </c>
      <c r="J2054" s="2">
        <f ca="1">IFERROR(1/Table1[[#This Row],[Days_Since_Last_Purchase]],0)</f>
        <v>0</v>
      </c>
      <c r="K2054" s="3" t="str">
        <f t="shared" si="64"/>
        <v>Has Purchased</v>
      </c>
      <c r="L2054">
        <v>0</v>
      </c>
      <c r="M2054">
        <v>0</v>
      </c>
      <c r="N2054">
        <v>0</v>
      </c>
      <c r="O2054">
        <v>0</v>
      </c>
      <c r="P2054" t="s">
        <v>65</v>
      </c>
      <c r="Q2054" t="s">
        <v>80</v>
      </c>
      <c r="R2054" t="s">
        <v>42</v>
      </c>
      <c r="S2054">
        <v>27</v>
      </c>
      <c r="T2054" t="s">
        <v>70</v>
      </c>
      <c r="U2054" t="s">
        <v>43</v>
      </c>
      <c r="V2054" t="s">
        <v>67</v>
      </c>
      <c r="W2054" t="s">
        <v>72</v>
      </c>
      <c r="X2054">
        <v>0</v>
      </c>
      <c r="Y2054">
        <v>0</v>
      </c>
      <c r="Z2054">
        <v>0</v>
      </c>
      <c r="AA2054">
        <v>0</v>
      </c>
      <c r="AB2054">
        <v>0</v>
      </c>
      <c r="AC2054" s="3">
        <v>45857</v>
      </c>
      <c r="AD2054" s="2" t="str">
        <f t="shared" si="65"/>
        <v>Contacted</v>
      </c>
      <c r="AE2054">
        <v>0</v>
      </c>
      <c r="AF2054" t="s">
        <v>52</v>
      </c>
      <c r="AG2054" t="b">
        <v>1</v>
      </c>
      <c r="AH2054" t="b">
        <v>1</v>
      </c>
      <c r="AI2054" t="str">
        <f ca="1">IF(OR(Table1[[#This Row],[is_active]]="FALSE",Table1[[#This Row],[Days_Since_Last_Purchase]]&gt;90),"Churned","Active")</f>
        <v>Churned</v>
      </c>
    </row>
    <row r="2055" spans="1:35" x14ac:dyDescent="0.25">
      <c r="A2055" t="s">
        <v>2107</v>
      </c>
      <c r="B2055" s="1">
        <v>44518</v>
      </c>
      <c r="C2055" t="str">
        <f>TEXT(Table1[[#This Row],[signup_date]],"yyyy")</f>
        <v>2021</v>
      </c>
      <c r="D2055" t="str">
        <f>TEXT(Table1[[#This Row],[signup_date]],"mmm")</f>
        <v>Nov</v>
      </c>
      <c r="E2055" s="3">
        <v>44907</v>
      </c>
      <c r="F2055" s="3">
        <v>45374</v>
      </c>
      <c r="G2055" s="3" t="str">
        <f>TEXT(Table1[[#This Row],[last_purchase_date]],"yyyy")</f>
        <v>2024</v>
      </c>
      <c r="H2055" s="2">
        <f ca="1">IFERROR(TODAY()-Table1[[#This Row],[signup_date]]," - ")</f>
        <v>1462</v>
      </c>
      <c r="I2055" s="2">
        <f ca="1">IFERROR(TODAY()-Table1[[#This Row],[last_purchase_date]]," - ")</f>
        <v>606</v>
      </c>
      <c r="J2055" s="2">
        <f ca="1">IFERROR(1/Table1[[#This Row],[Days_Since_Last_Purchase]],0)</f>
        <v>1.6501650165016502E-3</v>
      </c>
      <c r="K2055" s="3" t="str">
        <f t="shared" si="64"/>
        <v>Has Purchased</v>
      </c>
      <c r="L2055">
        <v>1</v>
      </c>
      <c r="M2055">
        <v>105.2</v>
      </c>
      <c r="N2055">
        <v>105.2</v>
      </c>
      <c r="O2055">
        <v>79.06</v>
      </c>
      <c r="P2055" t="s">
        <v>87</v>
      </c>
      <c r="Q2055" t="s">
        <v>104</v>
      </c>
      <c r="R2055" t="s">
        <v>48</v>
      </c>
      <c r="S2055">
        <v>27</v>
      </c>
      <c r="T2055" t="s">
        <v>70</v>
      </c>
      <c r="U2055" t="s">
        <v>55</v>
      </c>
      <c r="V2055" t="s">
        <v>35</v>
      </c>
      <c r="W2055" t="s">
        <v>72</v>
      </c>
      <c r="X2055">
        <v>0</v>
      </c>
      <c r="Y2055">
        <v>1</v>
      </c>
      <c r="Z2055">
        <v>0</v>
      </c>
      <c r="AA2055">
        <v>0</v>
      </c>
      <c r="AB2055">
        <v>1</v>
      </c>
      <c r="AC2055" s="3">
        <v>45469</v>
      </c>
      <c r="AD2055" s="2" t="str">
        <f t="shared" si="65"/>
        <v>Contacted</v>
      </c>
      <c r="AE2055">
        <v>0</v>
      </c>
      <c r="AF2055" t="s">
        <v>73</v>
      </c>
      <c r="AG2055" t="b">
        <v>0</v>
      </c>
      <c r="AH2055" t="b">
        <v>0</v>
      </c>
      <c r="AI2055" t="str">
        <f ca="1">IF(OR(Table1[[#This Row],[is_active]]="FALSE",Table1[[#This Row],[Days_Since_Last_Purchase]]&gt;90),"Churned","Active")</f>
        <v>Churned</v>
      </c>
    </row>
    <row r="2056" spans="1:35" x14ac:dyDescent="0.25">
      <c r="A2056" t="s">
        <v>2108</v>
      </c>
      <c r="B2056" s="1">
        <v>44112</v>
      </c>
      <c r="C2056" t="str">
        <f>TEXT(Table1[[#This Row],[signup_date]],"yyyy")</f>
        <v>2020</v>
      </c>
      <c r="D2056" t="str">
        <f>TEXT(Table1[[#This Row],[signup_date]],"mmm")</f>
        <v>Oct</v>
      </c>
      <c r="E2056" s="3">
        <v>44223</v>
      </c>
      <c r="F2056" s="3">
        <v>45295</v>
      </c>
      <c r="G2056" s="3" t="str">
        <f>TEXT(Table1[[#This Row],[last_purchase_date]],"yyyy")</f>
        <v>2024</v>
      </c>
      <c r="H2056" s="2">
        <f ca="1">IFERROR(TODAY()-Table1[[#This Row],[signup_date]]," - ")</f>
        <v>1868</v>
      </c>
      <c r="I2056" s="2">
        <f ca="1">IFERROR(TODAY()-Table1[[#This Row],[last_purchase_date]]," - ")</f>
        <v>685</v>
      </c>
      <c r="J2056" s="2">
        <f ca="1">IFERROR(1/Table1[[#This Row],[Days_Since_Last_Purchase]],0)</f>
        <v>1.4598540145985401E-3</v>
      </c>
      <c r="K2056" s="3" t="str">
        <f t="shared" si="64"/>
        <v>Has Purchased</v>
      </c>
      <c r="L2056">
        <v>3</v>
      </c>
      <c r="M2056">
        <v>141.01</v>
      </c>
      <c r="N2056">
        <v>47</v>
      </c>
      <c r="O2056">
        <v>55.01</v>
      </c>
      <c r="P2056" t="s">
        <v>65</v>
      </c>
      <c r="Q2056" t="s">
        <v>104</v>
      </c>
      <c r="R2056" t="s">
        <v>48</v>
      </c>
      <c r="S2056">
        <v>20</v>
      </c>
      <c r="T2056" t="s">
        <v>70</v>
      </c>
      <c r="U2056" t="s">
        <v>82</v>
      </c>
      <c r="V2056" t="s">
        <v>67</v>
      </c>
      <c r="W2056" t="s">
        <v>45</v>
      </c>
      <c r="X2056">
        <v>1</v>
      </c>
      <c r="Y2056">
        <v>1</v>
      </c>
      <c r="Z2056">
        <v>0</v>
      </c>
      <c r="AA2056">
        <v>1</v>
      </c>
      <c r="AB2056">
        <v>0</v>
      </c>
      <c r="AC2056" s="3">
        <v>45695</v>
      </c>
      <c r="AD2056" s="2" t="str">
        <f t="shared" si="65"/>
        <v>Contacted</v>
      </c>
      <c r="AE2056">
        <v>0</v>
      </c>
      <c r="AF2056" t="s">
        <v>38</v>
      </c>
      <c r="AG2056" t="b">
        <v>1</v>
      </c>
      <c r="AH2056" t="b">
        <v>1</v>
      </c>
      <c r="AI2056" t="str">
        <f ca="1">IF(OR(Table1[[#This Row],[is_active]]="FALSE",Table1[[#This Row],[Days_Since_Last_Purchase]]&gt;90),"Churned","Active")</f>
        <v>Churned</v>
      </c>
    </row>
    <row r="2057" spans="1:35" x14ac:dyDescent="0.25">
      <c r="A2057" t="s">
        <v>2109</v>
      </c>
      <c r="B2057" s="1">
        <v>45601</v>
      </c>
      <c r="C2057" t="str">
        <f>TEXT(Table1[[#This Row],[signup_date]],"yyyy")</f>
        <v>2024</v>
      </c>
      <c r="D2057" t="str">
        <f>TEXT(Table1[[#This Row],[signup_date]],"mmm")</f>
        <v>Nov</v>
      </c>
      <c r="E2057" s="3">
        <v>45833</v>
      </c>
      <c r="F2057" s="3">
        <v>45838</v>
      </c>
      <c r="G2057" s="3" t="str">
        <f>TEXT(Table1[[#This Row],[last_purchase_date]],"yyyy")</f>
        <v>2025</v>
      </c>
      <c r="H2057" s="2">
        <f ca="1">IFERROR(TODAY()-Table1[[#This Row],[signup_date]]," - ")</f>
        <v>379</v>
      </c>
      <c r="I2057" s="2">
        <f ca="1">IFERROR(TODAY()-Table1[[#This Row],[last_purchase_date]]," - ")</f>
        <v>142</v>
      </c>
      <c r="J2057" s="2">
        <f ca="1">IFERROR(1/Table1[[#This Row],[Days_Since_Last_Purchase]],0)</f>
        <v>7.0422535211267607E-3</v>
      </c>
      <c r="K2057" s="3" t="str">
        <f t="shared" si="64"/>
        <v>Has Purchased</v>
      </c>
      <c r="L2057">
        <v>2</v>
      </c>
      <c r="M2057">
        <v>130.22999999999999</v>
      </c>
      <c r="N2057">
        <v>65.12</v>
      </c>
      <c r="O2057">
        <v>61.14</v>
      </c>
      <c r="P2057" t="s">
        <v>65</v>
      </c>
      <c r="Q2057" t="s">
        <v>62</v>
      </c>
      <c r="R2057" t="s">
        <v>48</v>
      </c>
      <c r="S2057">
        <v>23</v>
      </c>
      <c r="T2057" t="s">
        <v>70</v>
      </c>
      <c r="U2057" t="s">
        <v>55</v>
      </c>
      <c r="V2057" t="s">
        <v>56</v>
      </c>
      <c r="W2057" t="s">
        <v>72</v>
      </c>
      <c r="X2057">
        <v>0</v>
      </c>
      <c r="Y2057">
        <v>0</v>
      </c>
      <c r="Z2057">
        <v>0</v>
      </c>
      <c r="AA2057">
        <v>0</v>
      </c>
      <c r="AB2057">
        <v>1</v>
      </c>
      <c r="AC2057" s="3">
        <v>45828</v>
      </c>
      <c r="AD2057" s="2" t="str">
        <f t="shared" si="65"/>
        <v>Contacted</v>
      </c>
      <c r="AE2057">
        <v>0</v>
      </c>
      <c r="AF2057" t="s">
        <v>52</v>
      </c>
      <c r="AG2057" t="b">
        <v>0</v>
      </c>
      <c r="AH2057" t="b">
        <v>1</v>
      </c>
      <c r="AI2057" t="str">
        <f ca="1">IF(OR(Table1[[#This Row],[is_active]]="FALSE",Table1[[#This Row],[Days_Since_Last_Purchase]]&gt;90),"Churned","Active")</f>
        <v>Churned</v>
      </c>
    </row>
    <row r="2058" spans="1:35" x14ac:dyDescent="0.25">
      <c r="A2058" t="s">
        <v>2110</v>
      </c>
      <c r="B2058" s="1">
        <v>43854</v>
      </c>
      <c r="C2058" t="str">
        <f>TEXT(Table1[[#This Row],[signup_date]],"yyyy")</f>
        <v>2020</v>
      </c>
      <c r="D2058" t="str">
        <f>TEXT(Table1[[#This Row],[signup_date]],"mmm")</f>
        <v>Jan</v>
      </c>
      <c r="E2058" s="3">
        <v>44831</v>
      </c>
      <c r="F2058" s="3">
        <v>44949</v>
      </c>
      <c r="G2058" s="3" t="str">
        <f>TEXT(Table1[[#This Row],[last_purchase_date]],"yyyy")</f>
        <v>2023</v>
      </c>
      <c r="H2058" s="2">
        <f ca="1">IFERROR(TODAY()-Table1[[#This Row],[signup_date]]," - ")</f>
        <v>2126</v>
      </c>
      <c r="I2058" s="2">
        <f ca="1">IFERROR(TODAY()-Table1[[#This Row],[last_purchase_date]]," - ")</f>
        <v>1031</v>
      </c>
      <c r="J2058" s="2">
        <f ca="1">IFERROR(1/Table1[[#This Row],[Days_Since_Last_Purchase]],0)</f>
        <v>9.6993210475266732E-4</v>
      </c>
      <c r="K2058" s="3" t="str">
        <f t="shared" si="64"/>
        <v>Has Purchased</v>
      </c>
      <c r="L2058">
        <v>3</v>
      </c>
      <c r="M2058">
        <v>31.49</v>
      </c>
      <c r="N2058">
        <v>10.5</v>
      </c>
      <c r="O2058">
        <v>0.84</v>
      </c>
      <c r="P2058" t="s">
        <v>31</v>
      </c>
      <c r="Q2058" t="s">
        <v>41</v>
      </c>
      <c r="R2058" t="s">
        <v>48</v>
      </c>
      <c r="S2058">
        <v>23</v>
      </c>
      <c r="T2058" t="s">
        <v>70</v>
      </c>
      <c r="U2058" t="s">
        <v>35</v>
      </c>
      <c r="V2058" t="s">
        <v>35</v>
      </c>
      <c r="W2058" t="s">
        <v>85</v>
      </c>
      <c r="X2058">
        <v>0</v>
      </c>
      <c r="Y2058">
        <v>0</v>
      </c>
      <c r="Z2058">
        <v>0</v>
      </c>
      <c r="AA2058">
        <v>0</v>
      </c>
      <c r="AB2058">
        <v>1</v>
      </c>
      <c r="AC2058" s="2" t="s">
        <v>2542</v>
      </c>
      <c r="AD2058" s="2" t="str">
        <f t="shared" si="65"/>
        <v>Never Contacted</v>
      </c>
      <c r="AE2058">
        <v>0</v>
      </c>
      <c r="AF2058" t="s">
        <v>38</v>
      </c>
      <c r="AG2058" t="b">
        <v>1</v>
      </c>
      <c r="AH2058" t="b">
        <v>0</v>
      </c>
      <c r="AI2058" t="str">
        <f ca="1">IF(OR(Table1[[#This Row],[is_active]]="FALSE",Table1[[#This Row],[Days_Since_Last_Purchase]]&gt;90),"Churned","Active")</f>
        <v>Churned</v>
      </c>
    </row>
    <row r="2059" spans="1:35" x14ac:dyDescent="0.25">
      <c r="A2059" t="s">
        <v>2111</v>
      </c>
      <c r="B2059" s="1">
        <v>44533</v>
      </c>
      <c r="C2059" t="str">
        <f>TEXT(Table1[[#This Row],[signup_date]],"yyyy")</f>
        <v>2021</v>
      </c>
      <c r="D2059" t="str">
        <f>TEXT(Table1[[#This Row],[signup_date]],"mmm")</f>
        <v>Dec</v>
      </c>
      <c r="E2059" s="3">
        <v>45898</v>
      </c>
      <c r="F2059" s="3">
        <v>45902</v>
      </c>
      <c r="G2059" s="3" t="str">
        <f>TEXT(Table1[[#This Row],[last_purchase_date]],"yyyy")</f>
        <v>2025</v>
      </c>
      <c r="H2059" s="2">
        <f ca="1">IFERROR(TODAY()-Table1[[#This Row],[signup_date]]," - ")</f>
        <v>1447</v>
      </c>
      <c r="I2059" s="2">
        <f ca="1">IFERROR(TODAY()-Table1[[#This Row],[last_purchase_date]]," - ")</f>
        <v>78</v>
      </c>
      <c r="J2059" s="2">
        <f ca="1">IFERROR(1/Table1[[#This Row],[Days_Since_Last_Purchase]],0)</f>
        <v>1.282051282051282E-2</v>
      </c>
      <c r="K2059" s="3" t="str">
        <f t="shared" si="64"/>
        <v>Has Purchased</v>
      </c>
      <c r="L2059">
        <v>3</v>
      </c>
      <c r="M2059">
        <v>253</v>
      </c>
      <c r="N2059">
        <v>84.33</v>
      </c>
      <c r="O2059">
        <v>6.31</v>
      </c>
      <c r="P2059" t="s">
        <v>65</v>
      </c>
      <c r="Q2059" t="s">
        <v>95</v>
      </c>
      <c r="R2059" t="s">
        <v>48</v>
      </c>
      <c r="S2059">
        <v>16</v>
      </c>
      <c r="T2059" t="s">
        <v>49</v>
      </c>
      <c r="U2059" t="s">
        <v>66</v>
      </c>
      <c r="V2059" t="s">
        <v>35</v>
      </c>
      <c r="W2059" t="s">
        <v>51</v>
      </c>
      <c r="X2059">
        <v>0</v>
      </c>
      <c r="Y2059">
        <v>1</v>
      </c>
      <c r="Z2059">
        <v>0</v>
      </c>
      <c r="AA2059">
        <v>0</v>
      </c>
      <c r="AB2059">
        <v>2</v>
      </c>
      <c r="AC2059" s="3">
        <v>45200</v>
      </c>
      <c r="AD2059" s="2" t="str">
        <f t="shared" si="65"/>
        <v>Contacted</v>
      </c>
      <c r="AE2059">
        <v>0</v>
      </c>
      <c r="AF2059" t="s">
        <v>73</v>
      </c>
      <c r="AG2059" t="b">
        <v>1</v>
      </c>
      <c r="AH2059" t="b">
        <v>1</v>
      </c>
      <c r="AI2059" t="str">
        <f ca="1">IF(OR(Table1[[#This Row],[is_active]]="FALSE",Table1[[#This Row],[Days_Since_Last_Purchase]]&gt;90),"Churned","Active")</f>
        <v>Active</v>
      </c>
    </row>
    <row r="2060" spans="1:35" x14ac:dyDescent="0.25">
      <c r="A2060" t="s">
        <v>2112</v>
      </c>
      <c r="B2060" s="1">
        <v>43946</v>
      </c>
      <c r="C2060" t="str">
        <f>TEXT(Table1[[#This Row],[signup_date]],"yyyy")</f>
        <v>2020</v>
      </c>
      <c r="D2060" t="str">
        <f>TEXT(Table1[[#This Row],[signup_date]],"mmm")</f>
        <v>Apr</v>
      </c>
      <c r="E2060" s="3">
        <v>44139</v>
      </c>
      <c r="F2060" s="3">
        <v>44418</v>
      </c>
      <c r="G2060" s="3" t="str">
        <f>TEXT(Table1[[#This Row],[last_purchase_date]],"yyyy")</f>
        <v>2021</v>
      </c>
      <c r="H2060" s="2">
        <f ca="1">IFERROR(TODAY()-Table1[[#This Row],[signup_date]]," - ")</f>
        <v>2034</v>
      </c>
      <c r="I2060" s="2">
        <f ca="1">IFERROR(TODAY()-Table1[[#This Row],[last_purchase_date]]," - ")</f>
        <v>1562</v>
      </c>
      <c r="J2060" s="2">
        <f ca="1">IFERROR(1/Table1[[#This Row],[Days_Since_Last_Purchase]],0)</f>
        <v>6.4020486555697821E-4</v>
      </c>
      <c r="K2060" s="3" t="str">
        <f t="shared" si="64"/>
        <v>Has Purchased</v>
      </c>
      <c r="L2060">
        <v>1</v>
      </c>
      <c r="M2060">
        <v>44.21</v>
      </c>
      <c r="N2060">
        <v>44.21</v>
      </c>
      <c r="O2060">
        <v>46.48</v>
      </c>
      <c r="P2060" t="s">
        <v>87</v>
      </c>
      <c r="Q2060" t="s">
        <v>95</v>
      </c>
      <c r="R2060" t="s">
        <v>33</v>
      </c>
      <c r="S2060">
        <v>27</v>
      </c>
      <c r="T2060" t="s">
        <v>70</v>
      </c>
      <c r="U2060" t="s">
        <v>43</v>
      </c>
      <c r="V2060" t="s">
        <v>63</v>
      </c>
      <c r="W2060" t="s">
        <v>36</v>
      </c>
      <c r="X2060">
        <v>1</v>
      </c>
      <c r="Y2060">
        <v>0</v>
      </c>
      <c r="Z2060">
        <v>0</v>
      </c>
      <c r="AA2060">
        <v>0</v>
      </c>
      <c r="AB2060">
        <v>0</v>
      </c>
      <c r="AC2060" s="3">
        <v>45100</v>
      </c>
      <c r="AD2060" s="2" t="str">
        <f t="shared" si="65"/>
        <v>Contacted</v>
      </c>
      <c r="AE2060">
        <v>0</v>
      </c>
      <c r="AF2060" t="s">
        <v>38</v>
      </c>
      <c r="AG2060" t="b">
        <v>1</v>
      </c>
      <c r="AH2060" t="b">
        <v>1</v>
      </c>
      <c r="AI2060" t="str">
        <f ca="1">IF(OR(Table1[[#This Row],[is_active]]="FALSE",Table1[[#This Row],[Days_Since_Last_Purchase]]&gt;90),"Churned","Active")</f>
        <v>Churned</v>
      </c>
    </row>
    <row r="2061" spans="1:35" x14ac:dyDescent="0.25">
      <c r="A2061" t="s">
        <v>2113</v>
      </c>
      <c r="B2061" s="1">
        <v>44414</v>
      </c>
      <c r="C2061" t="str">
        <f>TEXT(Table1[[#This Row],[signup_date]],"yyyy")</f>
        <v>2021</v>
      </c>
      <c r="D2061" t="str">
        <f>TEXT(Table1[[#This Row],[signup_date]],"mmm")</f>
        <v>Aug</v>
      </c>
      <c r="E2061" s="3">
        <v>45516</v>
      </c>
      <c r="F2061" s="3">
        <v>45808</v>
      </c>
      <c r="G2061" s="3" t="str">
        <f>TEXT(Table1[[#This Row],[last_purchase_date]],"yyyy")</f>
        <v>2025</v>
      </c>
      <c r="H2061" s="2">
        <f ca="1">IFERROR(TODAY()-Table1[[#This Row],[signup_date]]," - ")</f>
        <v>1566</v>
      </c>
      <c r="I2061" s="2">
        <f ca="1">IFERROR(TODAY()-Table1[[#This Row],[last_purchase_date]]," - ")</f>
        <v>172</v>
      </c>
      <c r="J2061" s="2">
        <f ca="1">IFERROR(1/Table1[[#This Row],[Days_Since_Last_Purchase]],0)</f>
        <v>5.8139534883720929E-3</v>
      </c>
      <c r="K2061" s="3" t="str">
        <f t="shared" si="64"/>
        <v>Has Purchased</v>
      </c>
      <c r="L2061">
        <v>2</v>
      </c>
      <c r="M2061">
        <v>2</v>
      </c>
      <c r="N2061">
        <v>1</v>
      </c>
      <c r="O2061">
        <v>1.63</v>
      </c>
      <c r="P2061" t="s">
        <v>31</v>
      </c>
      <c r="Q2061" t="s">
        <v>76</v>
      </c>
      <c r="R2061" t="s">
        <v>48</v>
      </c>
      <c r="S2061">
        <v>41</v>
      </c>
      <c r="T2061" t="s">
        <v>34</v>
      </c>
      <c r="U2061" t="s">
        <v>35</v>
      </c>
      <c r="V2061" t="s">
        <v>63</v>
      </c>
      <c r="W2061" t="s">
        <v>51</v>
      </c>
      <c r="X2061">
        <v>2</v>
      </c>
      <c r="Y2061">
        <v>0</v>
      </c>
      <c r="Z2061">
        <v>0</v>
      </c>
      <c r="AA2061">
        <v>0</v>
      </c>
      <c r="AB2061">
        <v>0</v>
      </c>
      <c r="AC2061" s="3">
        <v>45645</v>
      </c>
      <c r="AD2061" s="2" t="str">
        <f t="shared" si="65"/>
        <v>Contacted</v>
      </c>
      <c r="AE2061">
        <v>0</v>
      </c>
      <c r="AF2061" t="s">
        <v>52</v>
      </c>
      <c r="AG2061" t="b">
        <v>1</v>
      </c>
      <c r="AH2061" t="b">
        <v>0</v>
      </c>
      <c r="AI2061" t="str">
        <f ca="1">IF(OR(Table1[[#This Row],[is_active]]="FALSE",Table1[[#This Row],[Days_Since_Last_Purchase]]&gt;90),"Churned","Active")</f>
        <v>Churned</v>
      </c>
    </row>
    <row r="2062" spans="1:35" x14ac:dyDescent="0.25">
      <c r="A2062" t="s">
        <v>2114</v>
      </c>
      <c r="B2062" s="1">
        <v>44247</v>
      </c>
      <c r="C2062" t="str">
        <f>TEXT(Table1[[#This Row],[signup_date]],"yyyy")</f>
        <v>2021</v>
      </c>
      <c r="D2062" t="str">
        <f>TEXT(Table1[[#This Row],[signup_date]],"mmm")</f>
        <v>Feb</v>
      </c>
      <c r="E2062" s="3">
        <v>45193</v>
      </c>
      <c r="F2062" s="3">
        <v>45220</v>
      </c>
      <c r="G2062" s="3" t="str">
        <f>TEXT(Table1[[#This Row],[last_purchase_date]],"yyyy")</f>
        <v>2023</v>
      </c>
      <c r="H2062" s="2">
        <f ca="1">IFERROR(TODAY()-Table1[[#This Row],[signup_date]]," - ")</f>
        <v>1733</v>
      </c>
      <c r="I2062" s="2">
        <f ca="1">IFERROR(TODAY()-Table1[[#This Row],[last_purchase_date]]," - ")</f>
        <v>760</v>
      </c>
      <c r="J2062" s="2">
        <f ca="1">IFERROR(1/Table1[[#This Row],[Days_Since_Last_Purchase]],0)</f>
        <v>1.3157894736842105E-3</v>
      </c>
      <c r="K2062" s="3" t="str">
        <f t="shared" si="64"/>
        <v>Has Purchased</v>
      </c>
      <c r="L2062">
        <v>4</v>
      </c>
      <c r="M2062">
        <v>197.49</v>
      </c>
      <c r="N2062">
        <v>49.37</v>
      </c>
      <c r="O2062">
        <v>59.53</v>
      </c>
      <c r="P2062" t="s">
        <v>31</v>
      </c>
      <c r="Q2062" t="s">
        <v>104</v>
      </c>
      <c r="R2062" t="s">
        <v>33</v>
      </c>
      <c r="S2062">
        <v>31</v>
      </c>
      <c r="T2062" t="s">
        <v>34</v>
      </c>
      <c r="U2062" t="s">
        <v>50</v>
      </c>
      <c r="V2062" t="s">
        <v>44</v>
      </c>
      <c r="W2062" t="s">
        <v>100</v>
      </c>
      <c r="X2062">
        <v>0</v>
      </c>
      <c r="Y2062">
        <v>0</v>
      </c>
      <c r="Z2062">
        <v>1</v>
      </c>
      <c r="AA2062">
        <v>0</v>
      </c>
      <c r="AB2062">
        <v>2</v>
      </c>
      <c r="AC2062" s="2" t="s">
        <v>2542</v>
      </c>
      <c r="AD2062" s="2" t="str">
        <f t="shared" si="65"/>
        <v>Never Contacted</v>
      </c>
      <c r="AE2062">
        <v>0</v>
      </c>
      <c r="AF2062" t="s">
        <v>73</v>
      </c>
      <c r="AG2062" t="b">
        <v>1</v>
      </c>
      <c r="AH2062" t="b">
        <v>0</v>
      </c>
      <c r="AI2062" t="str">
        <f ca="1">IF(OR(Table1[[#This Row],[is_active]]="FALSE",Table1[[#This Row],[Days_Since_Last_Purchase]]&gt;90),"Churned","Active")</f>
        <v>Churned</v>
      </c>
    </row>
    <row r="2063" spans="1:35" x14ac:dyDescent="0.25">
      <c r="A2063" t="s">
        <v>2115</v>
      </c>
      <c r="B2063" s="1">
        <v>44611</v>
      </c>
      <c r="C2063" t="str">
        <f>TEXT(Table1[[#This Row],[signup_date]],"yyyy")</f>
        <v>2022</v>
      </c>
      <c r="D2063" t="str">
        <f>TEXT(Table1[[#This Row],[signup_date]],"mmm")</f>
        <v>Feb</v>
      </c>
      <c r="E2063" s="3">
        <v>44828</v>
      </c>
      <c r="F2063" s="3">
        <v>45318</v>
      </c>
      <c r="G2063" s="3" t="str">
        <f>TEXT(Table1[[#This Row],[last_purchase_date]],"yyyy")</f>
        <v>2024</v>
      </c>
      <c r="H2063" s="2">
        <f ca="1">IFERROR(TODAY()-Table1[[#This Row],[signup_date]]," - ")</f>
        <v>1369</v>
      </c>
      <c r="I2063" s="2">
        <f ca="1">IFERROR(TODAY()-Table1[[#This Row],[last_purchase_date]]," - ")</f>
        <v>662</v>
      </c>
      <c r="J2063" s="2">
        <f ca="1">IFERROR(1/Table1[[#This Row],[Days_Since_Last_Purchase]],0)</f>
        <v>1.5105740181268882E-3</v>
      </c>
      <c r="K2063" s="3" t="str">
        <f t="shared" si="64"/>
        <v>Has Purchased</v>
      </c>
      <c r="L2063">
        <v>3</v>
      </c>
      <c r="M2063">
        <v>95.83</v>
      </c>
      <c r="N2063">
        <v>31.94</v>
      </c>
      <c r="O2063">
        <v>0.5</v>
      </c>
      <c r="P2063" t="s">
        <v>47</v>
      </c>
      <c r="Q2063" t="s">
        <v>62</v>
      </c>
      <c r="R2063" t="s">
        <v>33</v>
      </c>
      <c r="S2063">
        <v>23</v>
      </c>
      <c r="T2063" t="s">
        <v>70</v>
      </c>
      <c r="U2063" t="s">
        <v>43</v>
      </c>
      <c r="V2063" t="s">
        <v>63</v>
      </c>
      <c r="W2063" t="s">
        <v>96</v>
      </c>
      <c r="X2063">
        <v>0</v>
      </c>
      <c r="Y2063">
        <v>0</v>
      </c>
      <c r="Z2063">
        <v>1</v>
      </c>
      <c r="AA2063">
        <v>1</v>
      </c>
      <c r="AB2063">
        <v>1</v>
      </c>
      <c r="AC2063" s="2" t="s">
        <v>2542</v>
      </c>
      <c r="AD2063" s="2" t="str">
        <f t="shared" si="65"/>
        <v>Never Contacted</v>
      </c>
      <c r="AE2063">
        <v>0</v>
      </c>
      <c r="AF2063" t="s">
        <v>52</v>
      </c>
      <c r="AG2063" t="b">
        <v>0</v>
      </c>
      <c r="AH2063" t="b">
        <v>1</v>
      </c>
      <c r="AI2063" t="str">
        <f ca="1">IF(OR(Table1[[#This Row],[is_active]]="FALSE",Table1[[#This Row],[Days_Since_Last_Purchase]]&gt;90),"Churned","Active")</f>
        <v>Churned</v>
      </c>
    </row>
    <row r="2064" spans="1:35" x14ac:dyDescent="0.25">
      <c r="A2064" t="s">
        <v>2116</v>
      </c>
      <c r="B2064" s="1">
        <v>44130</v>
      </c>
      <c r="C2064" t="str">
        <f>TEXT(Table1[[#This Row],[signup_date]],"yyyy")</f>
        <v>2020</v>
      </c>
      <c r="D2064" t="str">
        <f>TEXT(Table1[[#This Row],[signup_date]],"mmm")</f>
        <v>Oct</v>
      </c>
      <c r="E2064" s="3">
        <v>44235</v>
      </c>
      <c r="F2064" s="3">
        <v>44403</v>
      </c>
      <c r="G2064" s="3" t="str">
        <f>TEXT(Table1[[#This Row],[last_purchase_date]],"yyyy")</f>
        <v>2021</v>
      </c>
      <c r="H2064" s="2">
        <f ca="1">IFERROR(TODAY()-Table1[[#This Row],[signup_date]]," - ")</f>
        <v>1850</v>
      </c>
      <c r="I2064" s="2">
        <f ca="1">IFERROR(TODAY()-Table1[[#This Row],[last_purchase_date]]," - ")</f>
        <v>1577</v>
      </c>
      <c r="J2064" s="2">
        <f ca="1">IFERROR(1/Table1[[#This Row],[Days_Since_Last_Purchase]],0)</f>
        <v>6.3411540900443881E-4</v>
      </c>
      <c r="K2064" s="3" t="str">
        <f t="shared" si="64"/>
        <v>Has Purchased</v>
      </c>
      <c r="L2064">
        <v>2</v>
      </c>
      <c r="M2064">
        <v>72.010000000000005</v>
      </c>
      <c r="N2064">
        <v>36.01</v>
      </c>
      <c r="O2064">
        <v>27.9</v>
      </c>
      <c r="P2064" t="s">
        <v>59</v>
      </c>
      <c r="Q2064" t="s">
        <v>54</v>
      </c>
      <c r="R2064" t="s">
        <v>48</v>
      </c>
      <c r="S2064">
        <v>28</v>
      </c>
      <c r="T2064" t="s">
        <v>70</v>
      </c>
      <c r="U2064" t="s">
        <v>55</v>
      </c>
      <c r="V2064" t="s">
        <v>44</v>
      </c>
      <c r="W2064" t="s">
        <v>96</v>
      </c>
      <c r="X2064">
        <v>0</v>
      </c>
      <c r="Y2064">
        <v>0</v>
      </c>
      <c r="Z2064">
        <v>0</v>
      </c>
      <c r="AA2064">
        <v>0</v>
      </c>
      <c r="AB2064">
        <v>0</v>
      </c>
      <c r="AC2064" s="3">
        <v>44461</v>
      </c>
      <c r="AD2064" s="2" t="str">
        <f t="shared" si="65"/>
        <v>Contacted</v>
      </c>
      <c r="AE2064">
        <v>0</v>
      </c>
      <c r="AF2064" t="s">
        <v>38</v>
      </c>
      <c r="AG2064" t="b">
        <v>0</v>
      </c>
      <c r="AH2064" t="b">
        <v>0</v>
      </c>
      <c r="AI2064" t="str">
        <f ca="1">IF(OR(Table1[[#This Row],[is_active]]="FALSE",Table1[[#This Row],[Days_Since_Last_Purchase]]&gt;90),"Churned","Active")</f>
        <v>Churned</v>
      </c>
    </row>
    <row r="2065" spans="1:35" x14ac:dyDescent="0.25">
      <c r="A2065" t="s">
        <v>2117</v>
      </c>
      <c r="B2065" s="1">
        <v>43884</v>
      </c>
      <c r="C2065" t="str">
        <f>TEXT(Table1[[#This Row],[signup_date]],"yyyy")</f>
        <v>2020</v>
      </c>
      <c r="D2065" t="str">
        <f>TEXT(Table1[[#This Row],[signup_date]],"mmm")</f>
        <v>Feb</v>
      </c>
      <c r="E2065" s="3">
        <v>44414</v>
      </c>
      <c r="F2065" s="3">
        <v>44619</v>
      </c>
      <c r="G2065" s="3" t="str">
        <f>TEXT(Table1[[#This Row],[last_purchase_date]],"yyyy")</f>
        <v>2022</v>
      </c>
      <c r="H2065" s="2">
        <f ca="1">IFERROR(TODAY()-Table1[[#This Row],[signup_date]]," - ")</f>
        <v>2096</v>
      </c>
      <c r="I2065" s="2">
        <f ca="1">IFERROR(TODAY()-Table1[[#This Row],[last_purchase_date]]," - ")</f>
        <v>1361</v>
      </c>
      <c r="J2065" s="2">
        <f ca="1">IFERROR(1/Table1[[#This Row],[Days_Since_Last_Purchase]],0)</f>
        <v>7.347538574577516E-4</v>
      </c>
      <c r="K2065" s="3" t="str">
        <f t="shared" si="64"/>
        <v>Has Purchased</v>
      </c>
      <c r="L2065">
        <v>3</v>
      </c>
      <c r="M2065">
        <v>146.31</v>
      </c>
      <c r="N2065">
        <v>48.77</v>
      </c>
      <c r="O2065">
        <v>21.55</v>
      </c>
      <c r="P2065" t="s">
        <v>59</v>
      </c>
      <c r="Q2065" t="s">
        <v>60</v>
      </c>
      <c r="R2065" t="s">
        <v>33</v>
      </c>
      <c r="S2065">
        <v>25</v>
      </c>
      <c r="T2065" t="s">
        <v>70</v>
      </c>
      <c r="U2065" t="s">
        <v>43</v>
      </c>
      <c r="V2065" t="s">
        <v>63</v>
      </c>
      <c r="W2065" t="s">
        <v>51</v>
      </c>
      <c r="X2065">
        <v>1</v>
      </c>
      <c r="Y2065">
        <v>1</v>
      </c>
      <c r="Z2065">
        <v>0</v>
      </c>
      <c r="AA2065">
        <v>0</v>
      </c>
      <c r="AB2065">
        <v>1</v>
      </c>
      <c r="AC2065" s="3">
        <v>45186</v>
      </c>
      <c r="AD2065" s="2" t="str">
        <f t="shared" si="65"/>
        <v>Contacted</v>
      </c>
      <c r="AE2065">
        <v>5</v>
      </c>
      <c r="AF2065" t="s">
        <v>38</v>
      </c>
      <c r="AG2065" t="b">
        <v>1</v>
      </c>
      <c r="AH2065" t="b">
        <v>0</v>
      </c>
      <c r="AI2065" t="str">
        <f ca="1">IF(OR(Table1[[#This Row],[is_active]]="FALSE",Table1[[#This Row],[Days_Since_Last_Purchase]]&gt;90),"Churned","Active")</f>
        <v>Churned</v>
      </c>
    </row>
    <row r="2066" spans="1:35" x14ac:dyDescent="0.25">
      <c r="A2066" t="s">
        <v>2118</v>
      </c>
      <c r="B2066" s="1">
        <v>44711</v>
      </c>
      <c r="C2066" t="str">
        <f>TEXT(Table1[[#This Row],[signup_date]],"yyyy")</f>
        <v>2022</v>
      </c>
      <c r="D2066" t="str">
        <f>TEXT(Table1[[#This Row],[signup_date]],"mmm")</f>
        <v>May</v>
      </c>
      <c r="E2066" s="3">
        <v>45429</v>
      </c>
      <c r="F2066" s="3">
        <v>45549</v>
      </c>
      <c r="G2066" s="3" t="str">
        <f>TEXT(Table1[[#This Row],[last_purchase_date]],"yyyy")</f>
        <v>2024</v>
      </c>
      <c r="H2066" s="2">
        <f ca="1">IFERROR(TODAY()-Table1[[#This Row],[signup_date]]," - ")</f>
        <v>1269</v>
      </c>
      <c r="I2066" s="2">
        <f ca="1">IFERROR(TODAY()-Table1[[#This Row],[last_purchase_date]]," - ")</f>
        <v>431</v>
      </c>
      <c r="J2066" s="2">
        <f ca="1">IFERROR(1/Table1[[#This Row],[Days_Since_Last_Purchase]],0)</f>
        <v>2.3201856148491878E-3</v>
      </c>
      <c r="K2066" s="3" t="str">
        <f t="shared" si="64"/>
        <v>Has Purchased</v>
      </c>
      <c r="L2066">
        <v>4</v>
      </c>
      <c r="M2066">
        <v>102.36</v>
      </c>
      <c r="N2066">
        <v>25.59</v>
      </c>
      <c r="O2066">
        <v>7.82</v>
      </c>
      <c r="P2066" t="s">
        <v>31</v>
      </c>
      <c r="Q2066" t="s">
        <v>76</v>
      </c>
      <c r="R2066" t="s">
        <v>33</v>
      </c>
      <c r="S2066">
        <v>41</v>
      </c>
      <c r="T2066" t="s">
        <v>34</v>
      </c>
      <c r="U2066" t="s">
        <v>82</v>
      </c>
      <c r="V2066" t="s">
        <v>56</v>
      </c>
      <c r="W2066" t="s">
        <v>57</v>
      </c>
      <c r="X2066">
        <v>0</v>
      </c>
      <c r="Y2066">
        <v>0</v>
      </c>
      <c r="Z2066">
        <v>0</v>
      </c>
      <c r="AA2066">
        <v>0</v>
      </c>
      <c r="AB2066">
        <v>1</v>
      </c>
      <c r="AC2066" s="3">
        <v>45091</v>
      </c>
      <c r="AD2066" s="2" t="str">
        <f t="shared" si="65"/>
        <v>Contacted</v>
      </c>
      <c r="AE2066">
        <v>0</v>
      </c>
      <c r="AF2066" t="s">
        <v>38</v>
      </c>
      <c r="AG2066" t="b">
        <v>1</v>
      </c>
      <c r="AH2066" t="b">
        <v>1</v>
      </c>
      <c r="AI2066" t="str">
        <f ca="1">IF(OR(Table1[[#This Row],[is_active]]="FALSE",Table1[[#This Row],[Days_Since_Last_Purchase]]&gt;90),"Churned","Active")</f>
        <v>Churned</v>
      </c>
    </row>
    <row r="2067" spans="1:35" x14ac:dyDescent="0.25">
      <c r="A2067" t="s">
        <v>2119</v>
      </c>
      <c r="B2067" s="1">
        <v>44428</v>
      </c>
      <c r="C2067" t="str">
        <f>TEXT(Table1[[#This Row],[signup_date]],"yyyy")</f>
        <v>2021</v>
      </c>
      <c r="D2067" t="str">
        <f>TEXT(Table1[[#This Row],[signup_date]],"mmm")</f>
        <v>Aug</v>
      </c>
      <c r="E2067" s="3">
        <v>45533</v>
      </c>
      <c r="F2067" s="3">
        <v>45800</v>
      </c>
      <c r="G2067" s="3" t="str">
        <f>TEXT(Table1[[#This Row],[last_purchase_date]],"yyyy")</f>
        <v>2025</v>
      </c>
      <c r="H2067" s="2">
        <f ca="1">IFERROR(TODAY()-Table1[[#This Row],[signup_date]]," - ")</f>
        <v>1552</v>
      </c>
      <c r="I2067" s="2">
        <f ca="1">IFERROR(TODAY()-Table1[[#This Row],[last_purchase_date]]," - ")</f>
        <v>180</v>
      </c>
      <c r="J2067" s="2">
        <f ca="1">IFERROR(1/Table1[[#This Row],[Days_Since_Last_Purchase]],0)</f>
        <v>5.5555555555555558E-3</v>
      </c>
      <c r="K2067" s="3" t="str">
        <f t="shared" si="64"/>
        <v>Has Purchased</v>
      </c>
      <c r="L2067">
        <v>2</v>
      </c>
      <c r="M2067">
        <v>104.67</v>
      </c>
      <c r="N2067">
        <v>52.34</v>
      </c>
      <c r="O2067">
        <v>14.21</v>
      </c>
      <c r="P2067" t="s">
        <v>40</v>
      </c>
      <c r="Q2067" t="s">
        <v>76</v>
      </c>
      <c r="R2067" t="s">
        <v>48</v>
      </c>
      <c r="S2067">
        <v>36</v>
      </c>
      <c r="T2067" t="s">
        <v>34</v>
      </c>
      <c r="U2067" t="s">
        <v>90</v>
      </c>
      <c r="V2067" t="s">
        <v>35</v>
      </c>
      <c r="W2067" t="s">
        <v>57</v>
      </c>
      <c r="X2067">
        <v>0</v>
      </c>
      <c r="Y2067">
        <v>0</v>
      </c>
      <c r="Z2067">
        <v>1</v>
      </c>
      <c r="AA2067">
        <v>0</v>
      </c>
      <c r="AB2067">
        <v>2</v>
      </c>
      <c r="AC2067" s="3">
        <v>45222</v>
      </c>
      <c r="AD2067" s="2" t="str">
        <f t="shared" si="65"/>
        <v>Contacted</v>
      </c>
      <c r="AE2067">
        <v>9</v>
      </c>
      <c r="AF2067" t="s">
        <v>38</v>
      </c>
      <c r="AG2067" t="b">
        <v>1</v>
      </c>
      <c r="AH2067" t="b">
        <v>1</v>
      </c>
      <c r="AI2067" t="str">
        <f ca="1">IF(OR(Table1[[#This Row],[is_active]]="FALSE",Table1[[#This Row],[Days_Since_Last_Purchase]]&gt;90),"Churned","Active")</f>
        <v>Churned</v>
      </c>
    </row>
    <row r="2068" spans="1:35" x14ac:dyDescent="0.25">
      <c r="A2068" t="s">
        <v>2120</v>
      </c>
      <c r="B2068" s="1">
        <v>45649</v>
      </c>
      <c r="C2068" t="str">
        <f>TEXT(Table1[[#This Row],[signup_date]],"yyyy")</f>
        <v>2024</v>
      </c>
      <c r="D2068" t="str">
        <f>TEXT(Table1[[#This Row],[signup_date]],"mmm")</f>
        <v>Dec</v>
      </c>
      <c r="E2068" s="3">
        <v>45908</v>
      </c>
      <c r="F2068" s="3">
        <v>45913</v>
      </c>
      <c r="G2068" s="3" t="str">
        <f>TEXT(Table1[[#This Row],[last_purchase_date]],"yyyy")</f>
        <v>2025</v>
      </c>
      <c r="H2068" s="2">
        <f ca="1">IFERROR(TODAY()-Table1[[#This Row],[signup_date]]," - ")</f>
        <v>331</v>
      </c>
      <c r="I2068" s="2">
        <f ca="1">IFERROR(TODAY()-Table1[[#This Row],[last_purchase_date]]," - ")</f>
        <v>67</v>
      </c>
      <c r="J2068" s="2">
        <f ca="1">IFERROR(1/Table1[[#This Row],[Days_Since_Last_Purchase]],0)</f>
        <v>1.4925373134328358E-2</v>
      </c>
      <c r="K2068" s="3" t="str">
        <f t="shared" si="64"/>
        <v>Has Purchased</v>
      </c>
      <c r="L2068">
        <v>1</v>
      </c>
      <c r="M2068">
        <v>21.91</v>
      </c>
      <c r="N2068">
        <v>21.91</v>
      </c>
      <c r="O2068">
        <v>22.82</v>
      </c>
      <c r="P2068" t="s">
        <v>65</v>
      </c>
      <c r="Q2068" t="s">
        <v>88</v>
      </c>
      <c r="R2068" t="s">
        <v>33</v>
      </c>
      <c r="S2068">
        <v>23</v>
      </c>
      <c r="T2068" t="s">
        <v>70</v>
      </c>
      <c r="U2068" t="s">
        <v>50</v>
      </c>
      <c r="V2068" t="s">
        <v>63</v>
      </c>
      <c r="W2068" t="s">
        <v>96</v>
      </c>
      <c r="X2068">
        <v>0</v>
      </c>
      <c r="Y2068">
        <v>0</v>
      </c>
      <c r="Z2068">
        <v>0</v>
      </c>
      <c r="AA2068">
        <v>0</v>
      </c>
      <c r="AB2068">
        <v>0</v>
      </c>
      <c r="AC2068" s="3">
        <v>45779</v>
      </c>
      <c r="AD2068" s="2" t="str">
        <f t="shared" si="65"/>
        <v>Contacted</v>
      </c>
      <c r="AE2068">
        <v>0</v>
      </c>
      <c r="AF2068" t="s">
        <v>38</v>
      </c>
      <c r="AG2068" t="b">
        <v>1</v>
      </c>
      <c r="AH2068" t="b">
        <v>0</v>
      </c>
      <c r="AI2068" t="str">
        <f ca="1">IF(OR(Table1[[#This Row],[is_active]]="FALSE",Table1[[#This Row],[Days_Since_Last_Purchase]]&gt;90),"Churned","Active")</f>
        <v>Active</v>
      </c>
    </row>
    <row r="2069" spans="1:35" x14ac:dyDescent="0.25">
      <c r="A2069" t="s">
        <v>2121</v>
      </c>
      <c r="B2069" s="1">
        <v>45532</v>
      </c>
      <c r="C2069" t="str">
        <f>TEXT(Table1[[#This Row],[signup_date]],"yyyy")</f>
        <v>2024</v>
      </c>
      <c r="D2069" t="str">
        <f>TEXT(Table1[[#This Row],[signup_date]],"mmm")</f>
        <v>Aug</v>
      </c>
      <c r="E2069" s="3">
        <v>45576</v>
      </c>
      <c r="F2069" s="3">
        <v>45777</v>
      </c>
      <c r="G2069" s="3" t="str">
        <f>TEXT(Table1[[#This Row],[last_purchase_date]],"yyyy")</f>
        <v>2025</v>
      </c>
      <c r="H2069" s="2">
        <f ca="1">IFERROR(TODAY()-Table1[[#This Row],[signup_date]]," - ")</f>
        <v>448</v>
      </c>
      <c r="I2069" s="2">
        <f ca="1">IFERROR(TODAY()-Table1[[#This Row],[last_purchase_date]]," - ")</f>
        <v>203</v>
      </c>
      <c r="J2069" s="2">
        <f ca="1">IFERROR(1/Table1[[#This Row],[Days_Since_Last_Purchase]],0)</f>
        <v>4.9261083743842365E-3</v>
      </c>
      <c r="K2069" s="3" t="str">
        <f t="shared" si="64"/>
        <v>Has Purchased</v>
      </c>
      <c r="L2069">
        <v>5</v>
      </c>
      <c r="M2069">
        <v>306.22000000000003</v>
      </c>
      <c r="N2069">
        <v>61.24</v>
      </c>
      <c r="O2069">
        <v>0</v>
      </c>
      <c r="P2069" t="s">
        <v>59</v>
      </c>
      <c r="Q2069" t="s">
        <v>41</v>
      </c>
      <c r="R2069" t="s">
        <v>48</v>
      </c>
      <c r="S2069">
        <v>35</v>
      </c>
      <c r="T2069" t="s">
        <v>34</v>
      </c>
      <c r="U2069" t="s">
        <v>82</v>
      </c>
      <c r="V2069" t="s">
        <v>63</v>
      </c>
      <c r="W2069" t="s">
        <v>45</v>
      </c>
      <c r="X2069">
        <v>0</v>
      </c>
      <c r="Y2069">
        <v>0</v>
      </c>
      <c r="Z2069">
        <v>0</v>
      </c>
      <c r="AA2069">
        <v>0</v>
      </c>
      <c r="AB2069">
        <v>0</v>
      </c>
      <c r="AC2069" s="3">
        <v>45907</v>
      </c>
      <c r="AD2069" s="2" t="str">
        <f t="shared" si="65"/>
        <v>Contacted</v>
      </c>
      <c r="AE2069">
        <v>0</v>
      </c>
      <c r="AF2069" t="s">
        <v>73</v>
      </c>
      <c r="AG2069" t="b">
        <v>1</v>
      </c>
      <c r="AH2069" t="b">
        <v>0</v>
      </c>
      <c r="AI2069" t="str">
        <f ca="1">IF(OR(Table1[[#This Row],[is_active]]="FALSE",Table1[[#This Row],[Days_Since_Last_Purchase]]&gt;90),"Churned","Active")</f>
        <v>Churned</v>
      </c>
    </row>
    <row r="2070" spans="1:35" x14ac:dyDescent="0.25">
      <c r="A2070" t="s">
        <v>2122</v>
      </c>
      <c r="B2070" s="1">
        <v>44463</v>
      </c>
      <c r="C2070" t="str">
        <f>TEXT(Table1[[#This Row],[signup_date]],"yyyy")</f>
        <v>2021</v>
      </c>
      <c r="D2070" t="str">
        <f>TEXT(Table1[[#This Row],[signup_date]],"mmm")</f>
        <v>Sep</v>
      </c>
      <c r="E2070" s="3" t="s">
        <v>2542</v>
      </c>
      <c r="F2070" s="3" t="s">
        <v>2542</v>
      </c>
      <c r="G2070" s="3" t="str">
        <f>TEXT(Table1[[#This Row],[last_purchase_date]],"yyyy")</f>
        <v>-</v>
      </c>
      <c r="H2070" s="2">
        <f ca="1">IFERROR(TODAY()-Table1[[#This Row],[signup_date]]," - ")</f>
        <v>1517</v>
      </c>
      <c r="I2070" s="2" t="str">
        <f ca="1">IFERROR(TODAY()-Table1[[#This Row],[last_purchase_date]]," - ")</f>
        <v xml:space="preserve"> - </v>
      </c>
      <c r="J2070" s="2">
        <f ca="1">IFERROR(1/Table1[[#This Row],[Days_Since_Last_Purchase]],0)</f>
        <v>0</v>
      </c>
      <c r="K2070" s="3" t="str">
        <f t="shared" si="64"/>
        <v>Never Purchase</v>
      </c>
      <c r="L2070">
        <v>0</v>
      </c>
      <c r="M2070">
        <v>0</v>
      </c>
      <c r="N2070">
        <v>0</v>
      </c>
      <c r="O2070">
        <v>0</v>
      </c>
      <c r="P2070" t="s">
        <v>40</v>
      </c>
      <c r="Q2070" t="s">
        <v>41</v>
      </c>
      <c r="R2070" t="s">
        <v>48</v>
      </c>
      <c r="S2070">
        <v>53</v>
      </c>
      <c r="T2070" t="s">
        <v>34</v>
      </c>
      <c r="U2070" t="s">
        <v>43</v>
      </c>
      <c r="V2070" t="s">
        <v>67</v>
      </c>
      <c r="W2070" t="s">
        <v>96</v>
      </c>
      <c r="X2070">
        <v>0</v>
      </c>
      <c r="Y2070">
        <v>0</v>
      </c>
      <c r="Z2070">
        <v>0</v>
      </c>
      <c r="AA2070">
        <v>0</v>
      </c>
      <c r="AB2070">
        <v>0</v>
      </c>
      <c r="AC2070" s="2" t="s">
        <v>2542</v>
      </c>
      <c r="AD2070" s="2" t="str">
        <f t="shared" si="65"/>
        <v>Never Contacted</v>
      </c>
      <c r="AE2070">
        <v>0</v>
      </c>
      <c r="AF2070" t="s">
        <v>73</v>
      </c>
      <c r="AG2070" t="b">
        <v>0</v>
      </c>
      <c r="AH2070" t="b">
        <v>1</v>
      </c>
      <c r="AI2070" t="str">
        <f ca="1">IF(OR(Table1[[#This Row],[is_active]]="FALSE",Table1[[#This Row],[Days_Since_Last_Purchase]]&gt;90),"Churned","Active")</f>
        <v>Churned</v>
      </c>
    </row>
    <row r="2071" spans="1:35" x14ac:dyDescent="0.25">
      <c r="A2071" t="s">
        <v>2123</v>
      </c>
      <c r="B2071" s="1">
        <v>44123</v>
      </c>
      <c r="C2071" t="str">
        <f>TEXT(Table1[[#This Row],[signup_date]],"yyyy")</f>
        <v>2020</v>
      </c>
      <c r="D2071" t="str">
        <f>TEXT(Table1[[#This Row],[signup_date]],"mmm")</f>
        <v>Oct</v>
      </c>
      <c r="E2071" s="3">
        <v>44918</v>
      </c>
      <c r="F2071" s="3">
        <v>45415</v>
      </c>
      <c r="G2071" s="3" t="str">
        <f>TEXT(Table1[[#This Row],[last_purchase_date]],"yyyy")</f>
        <v>2024</v>
      </c>
      <c r="H2071" s="2">
        <f ca="1">IFERROR(TODAY()-Table1[[#This Row],[signup_date]]," - ")</f>
        <v>1857</v>
      </c>
      <c r="I2071" s="2">
        <f ca="1">IFERROR(TODAY()-Table1[[#This Row],[last_purchase_date]]," - ")</f>
        <v>565</v>
      </c>
      <c r="J2071" s="2">
        <f ca="1">IFERROR(1/Table1[[#This Row],[Days_Since_Last_Purchase]],0)</f>
        <v>1.7699115044247787E-3</v>
      </c>
      <c r="K2071" s="3" t="str">
        <f t="shared" si="64"/>
        <v>Has Purchased</v>
      </c>
      <c r="L2071">
        <v>1</v>
      </c>
      <c r="M2071">
        <v>53.21</v>
      </c>
      <c r="N2071">
        <v>53.21</v>
      </c>
      <c r="O2071">
        <v>66.11</v>
      </c>
      <c r="P2071" t="s">
        <v>87</v>
      </c>
      <c r="Q2071" t="s">
        <v>69</v>
      </c>
      <c r="R2071" t="s">
        <v>48</v>
      </c>
      <c r="S2071">
        <v>24</v>
      </c>
      <c r="T2071" t="s">
        <v>70</v>
      </c>
      <c r="U2071" t="s">
        <v>35</v>
      </c>
      <c r="V2071" t="s">
        <v>35</v>
      </c>
      <c r="W2071" t="s">
        <v>51</v>
      </c>
      <c r="X2071">
        <v>0</v>
      </c>
      <c r="Y2071">
        <v>1</v>
      </c>
      <c r="Z2071">
        <v>0</v>
      </c>
      <c r="AA2071">
        <v>0</v>
      </c>
      <c r="AB2071">
        <v>1</v>
      </c>
      <c r="AC2071" s="3">
        <v>45502</v>
      </c>
      <c r="AD2071" s="2" t="str">
        <f t="shared" si="65"/>
        <v>Contacted</v>
      </c>
      <c r="AE2071">
        <v>0</v>
      </c>
      <c r="AF2071" t="s">
        <v>38</v>
      </c>
      <c r="AG2071" t="b">
        <v>1</v>
      </c>
      <c r="AH2071" t="b">
        <v>0</v>
      </c>
      <c r="AI2071" t="str">
        <f ca="1">IF(OR(Table1[[#This Row],[is_active]]="FALSE",Table1[[#This Row],[Days_Since_Last_Purchase]]&gt;90),"Churned","Active")</f>
        <v>Churned</v>
      </c>
    </row>
    <row r="2072" spans="1:35" x14ac:dyDescent="0.25">
      <c r="A2072" t="s">
        <v>2124</v>
      </c>
      <c r="B2072" s="1">
        <v>45533</v>
      </c>
      <c r="C2072" t="str">
        <f>TEXT(Table1[[#This Row],[signup_date]],"yyyy")</f>
        <v>2024</v>
      </c>
      <c r="D2072" t="str">
        <f>TEXT(Table1[[#This Row],[signup_date]],"mmm")</f>
        <v>Aug</v>
      </c>
      <c r="E2072" s="3">
        <v>45583</v>
      </c>
      <c r="F2072" s="3">
        <v>45708</v>
      </c>
      <c r="G2072" s="3" t="str">
        <f>TEXT(Table1[[#This Row],[last_purchase_date]],"yyyy")</f>
        <v>2025</v>
      </c>
      <c r="H2072" s="2">
        <f ca="1">IFERROR(TODAY()-Table1[[#This Row],[signup_date]]," - ")</f>
        <v>447</v>
      </c>
      <c r="I2072" s="2">
        <f ca="1">IFERROR(TODAY()-Table1[[#This Row],[last_purchase_date]]," - ")</f>
        <v>272</v>
      </c>
      <c r="J2072" s="2">
        <f ca="1">IFERROR(1/Table1[[#This Row],[Days_Since_Last_Purchase]],0)</f>
        <v>3.6764705882352941E-3</v>
      </c>
      <c r="K2072" s="3" t="str">
        <f t="shared" si="64"/>
        <v>Has Purchased</v>
      </c>
      <c r="L2072">
        <v>3</v>
      </c>
      <c r="M2072">
        <v>147.26</v>
      </c>
      <c r="N2072">
        <v>49.09</v>
      </c>
      <c r="O2072">
        <v>0.5</v>
      </c>
      <c r="P2072" t="s">
        <v>40</v>
      </c>
      <c r="Q2072" t="s">
        <v>41</v>
      </c>
      <c r="R2072" t="s">
        <v>48</v>
      </c>
      <c r="S2072">
        <v>43</v>
      </c>
      <c r="T2072" t="s">
        <v>34</v>
      </c>
      <c r="U2072" t="s">
        <v>50</v>
      </c>
      <c r="V2072" t="s">
        <v>63</v>
      </c>
      <c r="W2072" t="s">
        <v>36</v>
      </c>
      <c r="X2072">
        <v>0</v>
      </c>
      <c r="Y2072">
        <v>0</v>
      </c>
      <c r="Z2072">
        <v>1</v>
      </c>
      <c r="AA2072">
        <v>0</v>
      </c>
      <c r="AB2072">
        <v>0</v>
      </c>
      <c r="AC2072" s="3">
        <v>45830</v>
      </c>
      <c r="AD2072" s="2" t="str">
        <f t="shared" si="65"/>
        <v>Contacted</v>
      </c>
      <c r="AE2072">
        <v>0</v>
      </c>
      <c r="AF2072" t="s">
        <v>38</v>
      </c>
      <c r="AG2072" t="b">
        <v>0</v>
      </c>
      <c r="AH2072" t="b">
        <v>1</v>
      </c>
      <c r="AI2072" t="str">
        <f ca="1">IF(OR(Table1[[#This Row],[is_active]]="FALSE",Table1[[#This Row],[Days_Since_Last_Purchase]]&gt;90),"Churned","Active")</f>
        <v>Churned</v>
      </c>
    </row>
    <row r="2073" spans="1:35" x14ac:dyDescent="0.25">
      <c r="A2073" t="s">
        <v>2125</v>
      </c>
      <c r="B2073" s="1">
        <v>44756</v>
      </c>
      <c r="C2073" t="str">
        <f>TEXT(Table1[[#This Row],[signup_date]],"yyyy")</f>
        <v>2022</v>
      </c>
      <c r="D2073" t="str">
        <f>TEXT(Table1[[#This Row],[signup_date]],"mmm")</f>
        <v>Jul</v>
      </c>
      <c r="E2073" s="3">
        <v>45700</v>
      </c>
      <c r="F2073" s="3">
        <v>45773</v>
      </c>
      <c r="G2073" s="3" t="str">
        <f>TEXT(Table1[[#This Row],[last_purchase_date]],"yyyy")</f>
        <v>2025</v>
      </c>
      <c r="H2073" s="2">
        <f ca="1">IFERROR(TODAY()-Table1[[#This Row],[signup_date]]," - ")</f>
        <v>1224</v>
      </c>
      <c r="I2073" s="2">
        <f ca="1">IFERROR(TODAY()-Table1[[#This Row],[last_purchase_date]]," - ")</f>
        <v>207</v>
      </c>
      <c r="J2073" s="2">
        <f ca="1">IFERROR(1/Table1[[#This Row],[Days_Since_Last_Purchase]],0)</f>
        <v>4.830917874396135E-3</v>
      </c>
      <c r="K2073" s="3" t="str">
        <f t="shared" si="64"/>
        <v>Has Purchased</v>
      </c>
      <c r="L2073">
        <v>4</v>
      </c>
      <c r="M2073">
        <v>207.05</v>
      </c>
      <c r="N2073">
        <v>51.76</v>
      </c>
      <c r="O2073">
        <v>39.85</v>
      </c>
      <c r="P2073" t="s">
        <v>31</v>
      </c>
      <c r="Q2073" t="s">
        <v>88</v>
      </c>
      <c r="R2073" t="s">
        <v>48</v>
      </c>
      <c r="S2073">
        <v>32</v>
      </c>
      <c r="T2073" t="s">
        <v>34</v>
      </c>
      <c r="U2073" t="s">
        <v>90</v>
      </c>
      <c r="V2073" t="s">
        <v>67</v>
      </c>
      <c r="W2073" t="s">
        <v>57</v>
      </c>
      <c r="X2073">
        <v>0</v>
      </c>
      <c r="Y2073">
        <v>0</v>
      </c>
      <c r="Z2073">
        <v>0</v>
      </c>
      <c r="AA2073">
        <v>0</v>
      </c>
      <c r="AB2073">
        <v>0</v>
      </c>
      <c r="AC2073" s="3">
        <v>45920</v>
      </c>
      <c r="AD2073" s="2" t="str">
        <f t="shared" si="65"/>
        <v>Contacted</v>
      </c>
      <c r="AE2073">
        <v>10</v>
      </c>
      <c r="AF2073" t="s">
        <v>38</v>
      </c>
      <c r="AG2073" t="b">
        <v>1</v>
      </c>
      <c r="AH2073" t="b">
        <v>1</v>
      </c>
      <c r="AI2073" t="str">
        <f ca="1">IF(OR(Table1[[#This Row],[is_active]]="FALSE",Table1[[#This Row],[Days_Since_Last_Purchase]]&gt;90),"Churned","Active")</f>
        <v>Churned</v>
      </c>
    </row>
    <row r="2074" spans="1:35" x14ac:dyDescent="0.25">
      <c r="A2074" t="s">
        <v>2126</v>
      </c>
      <c r="B2074" s="1">
        <v>44836</v>
      </c>
      <c r="C2074" t="str">
        <f>TEXT(Table1[[#This Row],[signup_date]],"yyyy")</f>
        <v>2022</v>
      </c>
      <c r="D2074" t="str">
        <f>TEXT(Table1[[#This Row],[signup_date]],"mmm")</f>
        <v>Oct</v>
      </c>
      <c r="E2074" s="3">
        <v>45523</v>
      </c>
      <c r="F2074" s="3">
        <v>45703</v>
      </c>
      <c r="G2074" s="3" t="str">
        <f>TEXT(Table1[[#This Row],[last_purchase_date]],"yyyy")</f>
        <v>2025</v>
      </c>
      <c r="H2074" s="2">
        <f ca="1">IFERROR(TODAY()-Table1[[#This Row],[signup_date]]," - ")</f>
        <v>1144</v>
      </c>
      <c r="I2074" s="2">
        <f ca="1">IFERROR(TODAY()-Table1[[#This Row],[last_purchase_date]]," - ")</f>
        <v>277</v>
      </c>
      <c r="J2074" s="2">
        <f ca="1">IFERROR(1/Table1[[#This Row],[Days_Since_Last_Purchase]],0)</f>
        <v>3.6101083032490976E-3</v>
      </c>
      <c r="K2074" s="3" t="str">
        <f t="shared" si="64"/>
        <v>Has Purchased</v>
      </c>
      <c r="L2074">
        <v>7</v>
      </c>
      <c r="M2074">
        <v>26.75</v>
      </c>
      <c r="N2074">
        <v>3.82</v>
      </c>
      <c r="O2074">
        <v>3.98</v>
      </c>
      <c r="P2074" t="s">
        <v>87</v>
      </c>
      <c r="Q2074" t="s">
        <v>62</v>
      </c>
      <c r="R2074" t="s">
        <v>48</v>
      </c>
      <c r="S2074">
        <v>16</v>
      </c>
      <c r="T2074" t="s">
        <v>49</v>
      </c>
      <c r="U2074" t="s">
        <v>90</v>
      </c>
      <c r="V2074" t="s">
        <v>56</v>
      </c>
      <c r="W2074" t="s">
        <v>96</v>
      </c>
      <c r="X2074">
        <v>0</v>
      </c>
      <c r="Y2074">
        <v>0</v>
      </c>
      <c r="Z2074">
        <v>3</v>
      </c>
      <c r="AA2074">
        <v>0</v>
      </c>
      <c r="AB2074">
        <v>0</v>
      </c>
      <c r="AC2074" s="3">
        <v>45500</v>
      </c>
      <c r="AD2074" s="2" t="str">
        <f t="shared" si="65"/>
        <v>Contacted</v>
      </c>
      <c r="AE2074">
        <v>0</v>
      </c>
      <c r="AF2074" t="s">
        <v>38</v>
      </c>
      <c r="AG2074" t="b">
        <v>1</v>
      </c>
      <c r="AH2074" t="b">
        <v>0</v>
      </c>
      <c r="AI2074" t="str">
        <f ca="1">IF(OR(Table1[[#This Row],[is_active]]="FALSE",Table1[[#This Row],[Days_Since_Last_Purchase]]&gt;90),"Churned","Active")</f>
        <v>Churned</v>
      </c>
    </row>
    <row r="2075" spans="1:35" x14ac:dyDescent="0.25">
      <c r="A2075" t="s">
        <v>2127</v>
      </c>
      <c r="B2075" s="1">
        <v>45531</v>
      </c>
      <c r="C2075" t="str">
        <f>TEXT(Table1[[#This Row],[signup_date]],"yyyy")</f>
        <v>2024</v>
      </c>
      <c r="D2075" t="str">
        <f>TEXT(Table1[[#This Row],[signup_date]],"mmm")</f>
        <v>Aug</v>
      </c>
      <c r="E2075" s="3">
        <v>45741</v>
      </c>
      <c r="F2075" s="3">
        <v>45935</v>
      </c>
      <c r="G2075" s="3" t="str">
        <f>TEXT(Table1[[#This Row],[last_purchase_date]],"yyyy")</f>
        <v>2025</v>
      </c>
      <c r="H2075" s="2">
        <f ca="1">IFERROR(TODAY()-Table1[[#This Row],[signup_date]]," - ")</f>
        <v>449</v>
      </c>
      <c r="I2075" s="2">
        <f ca="1">IFERROR(TODAY()-Table1[[#This Row],[last_purchase_date]]," - ")</f>
        <v>45</v>
      </c>
      <c r="J2075" s="2">
        <f ca="1">IFERROR(1/Table1[[#This Row],[Days_Since_Last_Purchase]],0)</f>
        <v>2.2222222222222223E-2</v>
      </c>
      <c r="K2075" s="3" t="str">
        <f t="shared" si="64"/>
        <v>Has Purchased</v>
      </c>
      <c r="L2075">
        <v>6</v>
      </c>
      <c r="M2075">
        <v>164.95</v>
      </c>
      <c r="N2075">
        <v>27.49</v>
      </c>
      <c r="O2075">
        <v>34.22</v>
      </c>
      <c r="P2075" t="s">
        <v>65</v>
      </c>
      <c r="Q2075" t="s">
        <v>54</v>
      </c>
      <c r="R2075" t="s">
        <v>48</v>
      </c>
      <c r="S2075">
        <v>43</v>
      </c>
      <c r="T2075" t="s">
        <v>34</v>
      </c>
      <c r="U2075" t="s">
        <v>90</v>
      </c>
      <c r="V2075" t="s">
        <v>56</v>
      </c>
      <c r="W2075" t="s">
        <v>51</v>
      </c>
      <c r="X2075">
        <v>0</v>
      </c>
      <c r="Y2075">
        <v>0</v>
      </c>
      <c r="Z2075">
        <v>0</v>
      </c>
      <c r="AA2075">
        <v>0</v>
      </c>
      <c r="AB2075">
        <v>0</v>
      </c>
      <c r="AC2075" s="3">
        <v>45545</v>
      </c>
      <c r="AD2075" s="2" t="str">
        <f t="shared" si="65"/>
        <v>Contacted</v>
      </c>
      <c r="AE2075">
        <v>0</v>
      </c>
      <c r="AF2075" t="s">
        <v>73</v>
      </c>
      <c r="AG2075" t="b">
        <v>1</v>
      </c>
      <c r="AH2075" t="b">
        <v>1</v>
      </c>
      <c r="AI2075" t="str">
        <f ca="1">IF(OR(Table1[[#This Row],[is_active]]="FALSE",Table1[[#This Row],[Days_Since_Last_Purchase]]&gt;90),"Churned","Active")</f>
        <v>Active</v>
      </c>
    </row>
    <row r="2076" spans="1:35" x14ac:dyDescent="0.25">
      <c r="A2076" t="s">
        <v>2128</v>
      </c>
      <c r="B2076" s="1">
        <v>45242</v>
      </c>
      <c r="C2076" t="str">
        <f>TEXT(Table1[[#This Row],[signup_date]],"yyyy")</f>
        <v>2023</v>
      </c>
      <c r="D2076" t="str">
        <f>TEXT(Table1[[#This Row],[signup_date]],"mmm")</f>
        <v>Nov</v>
      </c>
      <c r="E2076" s="3">
        <v>45714</v>
      </c>
      <c r="F2076" s="3">
        <v>45736</v>
      </c>
      <c r="G2076" s="3" t="str">
        <f>TEXT(Table1[[#This Row],[last_purchase_date]],"yyyy")</f>
        <v>2025</v>
      </c>
      <c r="H2076" s="2">
        <f ca="1">IFERROR(TODAY()-Table1[[#This Row],[signup_date]]," - ")</f>
        <v>738</v>
      </c>
      <c r="I2076" s="2">
        <f ca="1">IFERROR(TODAY()-Table1[[#This Row],[last_purchase_date]]," - ")</f>
        <v>244</v>
      </c>
      <c r="J2076" s="2">
        <f ca="1">IFERROR(1/Table1[[#This Row],[Days_Since_Last_Purchase]],0)</f>
        <v>4.0983606557377051E-3</v>
      </c>
      <c r="K2076" s="3" t="str">
        <f t="shared" si="64"/>
        <v>Has Purchased</v>
      </c>
      <c r="L2076">
        <v>5</v>
      </c>
      <c r="M2076">
        <v>411.02</v>
      </c>
      <c r="N2076">
        <v>82.2</v>
      </c>
      <c r="O2076">
        <v>66.36</v>
      </c>
      <c r="P2076" t="s">
        <v>40</v>
      </c>
      <c r="Q2076" t="s">
        <v>76</v>
      </c>
      <c r="R2076" t="s">
        <v>42</v>
      </c>
      <c r="S2076">
        <v>31</v>
      </c>
      <c r="T2076" t="s">
        <v>34</v>
      </c>
      <c r="U2076" t="s">
        <v>90</v>
      </c>
      <c r="V2076" t="s">
        <v>56</v>
      </c>
      <c r="W2076" t="s">
        <v>45</v>
      </c>
      <c r="X2076">
        <v>0</v>
      </c>
      <c r="Y2076">
        <v>1</v>
      </c>
      <c r="Z2076">
        <v>0</v>
      </c>
      <c r="AA2076">
        <v>1</v>
      </c>
      <c r="AB2076">
        <v>0</v>
      </c>
      <c r="AC2076" s="3">
        <v>45763</v>
      </c>
      <c r="AD2076" s="2" t="str">
        <f t="shared" si="65"/>
        <v>Contacted</v>
      </c>
      <c r="AE2076">
        <v>0</v>
      </c>
      <c r="AF2076" t="s">
        <v>38</v>
      </c>
      <c r="AG2076" t="b">
        <v>0</v>
      </c>
      <c r="AH2076" t="b">
        <v>0</v>
      </c>
      <c r="AI2076" t="str">
        <f ca="1">IF(OR(Table1[[#This Row],[is_active]]="FALSE",Table1[[#This Row],[Days_Since_Last_Purchase]]&gt;90),"Churned","Active")</f>
        <v>Churned</v>
      </c>
    </row>
    <row r="2077" spans="1:35" x14ac:dyDescent="0.25">
      <c r="A2077" t="s">
        <v>2129</v>
      </c>
      <c r="B2077" s="1">
        <v>45484</v>
      </c>
      <c r="C2077" t="str">
        <f>TEXT(Table1[[#This Row],[signup_date]],"yyyy")</f>
        <v>2024</v>
      </c>
      <c r="D2077" t="str">
        <f>TEXT(Table1[[#This Row],[signup_date]],"mmm")</f>
        <v>Jul</v>
      </c>
      <c r="E2077" s="3">
        <v>45782</v>
      </c>
      <c r="F2077" s="3">
        <v>45863</v>
      </c>
      <c r="G2077" s="3" t="str">
        <f>TEXT(Table1[[#This Row],[last_purchase_date]],"yyyy")</f>
        <v>2025</v>
      </c>
      <c r="H2077" s="2">
        <f ca="1">IFERROR(TODAY()-Table1[[#This Row],[signup_date]]," - ")</f>
        <v>496</v>
      </c>
      <c r="I2077" s="2">
        <f ca="1">IFERROR(TODAY()-Table1[[#This Row],[last_purchase_date]]," - ")</f>
        <v>117</v>
      </c>
      <c r="J2077" s="2">
        <f ca="1">IFERROR(1/Table1[[#This Row],[Days_Since_Last_Purchase]],0)</f>
        <v>8.5470085470085479E-3</v>
      </c>
      <c r="K2077" s="3" t="str">
        <f t="shared" si="64"/>
        <v>Has Purchased</v>
      </c>
      <c r="L2077">
        <v>3</v>
      </c>
      <c r="M2077">
        <v>128.32</v>
      </c>
      <c r="N2077">
        <v>42.77</v>
      </c>
      <c r="O2077">
        <v>14.13</v>
      </c>
      <c r="P2077" t="s">
        <v>87</v>
      </c>
      <c r="Q2077" t="s">
        <v>60</v>
      </c>
      <c r="R2077" t="s">
        <v>33</v>
      </c>
      <c r="S2077">
        <v>31</v>
      </c>
      <c r="T2077" t="s">
        <v>34</v>
      </c>
      <c r="U2077" t="s">
        <v>43</v>
      </c>
      <c r="V2077" t="s">
        <v>44</v>
      </c>
      <c r="W2077" t="s">
        <v>96</v>
      </c>
      <c r="X2077">
        <v>0</v>
      </c>
      <c r="Y2077">
        <v>0</v>
      </c>
      <c r="Z2077">
        <v>0</v>
      </c>
      <c r="AA2077">
        <v>0</v>
      </c>
      <c r="AB2077">
        <v>1</v>
      </c>
      <c r="AC2077" s="2" t="s">
        <v>2542</v>
      </c>
      <c r="AD2077" s="2" t="str">
        <f t="shared" si="65"/>
        <v>Never Contacted</v>
      </c>
      <c r="AE2077">
        <v>0</v>
      </c>
      <c r="AF2077" t="s">
        <v>73</v>
      </c>
      <c r="AG2077" t="b">
        <v>1</v>
      </c>
      <c r="AH2077" t="b">
        <v>1</v>
      </c>
      <c r="AI2077" t="str">
        <f ca="1">IF(OR(Table1[[#This Row],[is_active]]="FALSE",Table1[[#This Row],[Days_Since_Last_Purchase]]&gt;90),"Churned","Active")</f>
        <v>Churned</v>
      </c>
    </row>
    <row r="2078" spans="1:35" x14ac:dyDescent="0.25">
      <c r="A2078" t="s">
        <v>2130</v>
      </c>
      <c r="B2078" s="1">
        <v>44782</v>
      </c>
      <c r="C2078" t="str">
        <f>TEXT(Table1[[#This Row],[signup_date]],"yyyy")</f>
        <v>2022</v>
      </c>
      <c r="D2078" t="str">
        <f>TEXT(Table1[[#This Row],[signup_date]],"mmm")</f>
        <v>Aug</v>
      </c>
      <c r="E2078" s="3">
        <v>44824</v>
      </c>
      <c r="F2078" s="3">
        <v>45813</v>
      </c>
      <c r="G2078" s="3" t="str">
        <f>TEXT(Table1[[#This Row],[last_purchase_date]],"yyyy")</f>
        <v>2025</v>
      </c>
      <c r="H2078" s="2">
        <f ca="1">IFERROR(TODAY()-Table1[[#This Row],[signup_date]]," - ")</f>
        <v>1198</v>
      </c>
      <c r="I2078" s="2">
        <f ca="1">IFERROR(TODAY()-Table1[[#This Row],[last_purchase_date]]," - ")</f>
        <v>167</v>
      </c>
      <c r="J2078" s="2">
        <f ca="1">IFERROR(1/Table1[[#This Row],[Days_Since_Last_Purchase]],0)</f>
        <v>5.9880239520958087E-3</v>
      </c>
      <c r="K2078" s="3" t="str">
        <f t="shared" si="64"/>
        <v>Has Purchased</v>
      </c>
      <c r="L2078">
        <v>3</v>
      </c>
      <c r="M2078">
        <v>300.99</v>
      </c>
      <c r="N2078">
        <v>100.33</v>
      </c>
      <c r="O2078">
        <v>0.5</v>
      </c>
      <c r="P2078" t="s">
        <v>87</v>
      </c>
      <c r="Q2078" t="s">
        <v>41</v>
      </c>
      <c r="R2078" t="s">
        <v>42</v>
      </c>
      <c r="S2078">
        <v>24</v>
      </c>
      <c r="T2078" t="s">
        <v>70</v>
      </c>
      <c r="U2078" t="s">
        <v>90</v>
      </c>
      <c r="V2078" t="s">
        <v>35</v>
      </c>
      <c r="W2078" t="s">
        <v>36</v>
      </c>
      <c r="X2078">
        <v>0</v>
      </c>
      <c r="Y2078">
        <v>1</v>
      </c>
      <c r="Z2078">
        <v>0</v>
      </c>
      <c r="AA2078">
        <v>1</v>
      </c>
      <c r="AB2078">
        <v>1</v>
      </c>
      <c r="AC2078" s="3">
        <v>45574</v>
      </c>
      <c r="AD2078" s="2" t="str">
        <f t="shared" si="65"/>
        <v>Contacted</v>
      </c>
      <c r="AE2078">
        <v>5</v>
      </c>
      <c r="AF2078" t="s">
        <v>52</v>
      </c>
      <c r="AG2078" t="b">
        <v>0</v>
      </c>
      <c r="AH2078" t="b">
        <v>0</v>
      </c>
      <c r="AI2078" t="str">
        <f ca="1">IF(OR(Table1[[#This Row],[is_active]]="FALSE",Table1[[#This Row],[Days_Since_Last_Purchase]]&gt;90),"Churned","Active")</f>
        <v>Churned</v>
      </c>
    </row>
    <row r="2079" spans="1:35" x14ac:dyDescent="0.25">
      <c r="A2079" t="s">
        <v>2131</v>
      </c>
      <c r="B2079" s="1">
        <v>44269</v>
      </c>
      <c r="C2079" t="str">
        <f>TEXT(Table1[[#This Row],[signup_date]],"yyyy")</f>
        <v>2021</v>
      </c>
      <c r="D2079" t="str">
        <f>TEXT(Table1[[#This Row],[signup_date]],"mmm")</f>
        <v>Mar</v>
      </c>
      <c r="E2079" s="3">
        <v>44349</v>
      </c>
      <c r="F2079" s="3">
        <v>45396</v>
      </c>
      <c r="G2079" s="3" t="str">
        <f>TEXT(Table1[[#This Row],[last_purchase_date]],"yyyy")</f>
        <v>2024</v>
      </c>
      <c r="H2079" s="2">
        <f ca="1">IFERROR(TODAY()-Table1[[#This Row],[signup_date]]," - ")</f>
        <v>1711</v>
      </c>
      <c r="I2079" s="2">
        <f ca="1">IFERROR(TODAY()-Table1[[#This Row],[last_purchase_date]]," - ")</f>
        <v>584</v>
      </c>
      <c r="J2079" s="2">
        <f ca="1">IFERROR(1/Table1[[#This Row],[Days_Since_Last_Purchase]],0)</f>
        <v>1.7123287671232876E-3</v>
      </c>
      <c r="K2079" s="3" t="str">
        <f t="shared" si="64"/>
        <v>Has Purchased</v>
      </c>
      <c r="L2079">
        <v>3</v>
      </c>
      <c r="M2079">
        <v>160.66</v>
      </c>
      <c r="N2079">
        <v>53.55</v>
      </c>
      <c r="O2079">
        <v>25.42</v>
      </c>
      <c r="P2079" t="s">
        <v>65</v>
      </c>
      <c r="Q2079" t="s">
        <v>62</v>
      </c>
      <c r="R2079" t="s">
        <v>42</v>
      </c>
      <c r="S2079">
        <v>25</v>
      </c>
      <c r="T2079" t="s">
        <v>70</v>
      </c>
      <c r="U2079" t="s">
        <v>35</v>
      </c>
      <c r="V2079" t="s">
        <v>56</v>
      </c>
      <c r="W2079" t="s">
        <v>85</v>
      </c>
      <c r="X2079">
        <v>0</v>
      </c>
      <c r="Y2079">
        <v>0</v>
      </c>
      <c r="Z2079">
        <v>0</v>
      </c>
      <c r="AA2079">
        <v>0</v>
      </c>
      <c r="AB2079">
        <v>0</v>
      </c>
      <c r="AC2079" s="3">
        <v>44750</v>
      </c>
      <c r="AD2079" s="2" t="str">
        <f t="shared" si="65"/>
        <v>Contacted</v>
      </c>
      <c r="AE2079">
        <v>0</v>
      </c>
      <c r="AF2079" t="s">
        <v>52</v>
      </c>
      <c r="AG2079" t="b">
        <v>1</v>
      </c>
      <c r="AH2079" t="b">
        <v>0</v>
      </c>
      <c r="AI2079" t="str">
        <f ca="1">IF(OR(Table1[[#This Row],[is_active]]="FALSE",Table1[[#This Row],[Days_Since_Last_Purchase]]&gt;90),"Churned","Active")</f>
        <v>Churned</v>
      </c>
    </row>
    <row r="2080" spans="1:35" x14ac:dyDescent="0.25">
      <c r="A2080" t="s">
        <v>2132</v>
      </c>
      <c r="B2080" s="1">
        <v>43838</v>
      </c>
      <c r="C2080" t="str">
        <f>TEXT(Table1[[#This Row],[signup_date]],"yyyy")</f>
        <v>2020</v>
      </c>
      <c r="D2080" t="str">
        <f>TEXT(Table1[[#This Row],[signup_date]],"mmm")</f>
        <v>Jan</v>
      </c>
      <c r="E2080" s="3">
        <v>44441</v>
      </c>
      <c r="F2080" s="3">
        <v>44961</v>
      </c>
      <c r="G2080" s="3" t="str">
        <f>TEXT(Table1[[#This Row],[last_purchase_date]],"yyyy")</f>
        <v>2023</v>
      </c>
      <c r="H2080" s="2">
        <f ca="1">IFERROR(TODAY()-Table1[[#This Row],[signup_date]]," - ")</f>
        <v>2142</v>
      </c>
      <c r="I2080" s="2">
        <f ca="1">IFERROR(TODAY()-Table1[[#This Row],[last_purchase_date]]," - ")</f>
        <v>1019</v>
      </c>
      <c r="J2080" s="2">
        <f ca="1">IFERROR(1/Table1[[#This Row],[Days_Since_Last_Purchase]],0)</f>
        <v>9.813542688910696E-4</v>
      </c>
      <c r="K2080" s="3" t="str">
        <f t="shared" si="64"/>
        <v>Has Purchased</v>
      </c>
      <c r="L2080">
        <v>4</v>
      </c>
      <c r="M2080">
        <v>189.95</v>
      </c>
      <c r="N2080">
        <v>47.49</v>
      </c>
      <c r="O2080">
        <v>24.75</v>
      </c>
      <c r="P2080" t="s">
        <v>65</v>
      </c>
      <c r="Q2080" t="s">
        <v>69</v>
      </c>
      <c r="R2080" t="s">
        <v>33</v>
      </c>
      <c r="S2080">
        <v>22</v>
      </c>
      <c r="T2080" t="s">
        <v>70</v>
      </c>
      <c r="U2080" t="s">
        <v>90</v>
      </c>
      <c r="V2080" t="s">
        <v>63</v>
      </c>
      <c r="W2080" t="s">
        <v>36</v>
      </c>
      <c r="X2080">
        <v>0</v>
      </c>
      <c r="Y2080">
        <v>0</v>
      </c>
      <c r="Z2080">
        <v>0</v>
      </c>
      <c r="AA2080">
        <v>0</v>
      </c>
      <c r="AB2080">
        <v>1</v>
      </c>
      <c r="AC2080" s="3">
        <v>44167</v>
      </c>
      <c r="AD2080" s="2" t="str">
        <f t="shared" si="65"/>
        <v>Contacted</v>
      </c>
      <c r="AE2080">
        <v>0</v>
      </c>
      <c r="AF2080" t="s">
        <v>73</v>
      </c>
      <c r="AG2080" t="b">
        <v>0</v>
      </c>
      <c r="AH2080" t="b">
        <v>1</v>
      </c>
      <c r="AI2080" t="str">
        <f ca="1">IF(OR(Table1[[#This Row],[is_active]]="FALSE",Table1[[#This Row],[Days_Since_Last_Purchase]]&gt;90),"Churned","Active")</f>
        <v>Churned</v>
      </c>
    </row>
    <row r="2081" spans="1:35" x14ac:dyDescent="0.25">
      <c r="A2081" t="s">
        <v>267</v>
      </c>
      <c r="B2081" s="1">
        <v>45424</v>
      </c>
      <c r="C2081" t="str">
        <f>TEXT(Table1[[#This Row],[signup_date]],"yyyy")</f>
        <v>2024</v>
      </c>
      <c r="D2081" t="str">
        <f>TEXT(Table1[[#This Row],[signup_date]],"mmm")</f>
        <v>May</v>
      </c>
      <c r="E2081" s="3">
        <v>45837</v>
      </c>
      <c r="F2081" s="3">
        <v>45941</v>
      </c>
      <c r="G2081" s="3" t="str">
        <f>TEXT(Table1[[#This Row],[last_purchase_date]],"yyyy")</f>
        <v>2025</v>
      </c>
      <c r="H2081" s="2">
        <f ca="1">IFERROR(TODAY()-Table1[[#This Row],[signup_date]]," - ")</f>
        <v>556</v>
      </c>
      <c r="I2081" s="2">
        <f ca="1">IFERROR(TODAY()-Table1[[#This Row],[last_purchase_date]]," - ")</f>
        <v>39</v>
      </c>
      <c r="J2081" s="2">
        <f ca="1">IFERROR(1/Table1[[#This Row],[Days_Since_Last_Purchase]],0)</f>
        <v>2.564102564102564E-2</v>
      </c>
      <c r="K2081" s="3" t="str">
        <f t="shared" si="64"/>
        <v>Has Purchased</v>
      </c>
      <c r="L2081">
        <v>1</v>
      </c>
      <c r="M2081">
        <v>88.07</v>
      </c>
      <c r="N2081">
        <v>88.07</v>
      </c>
      <c r="O2081">
        <v>82.33</v>
      </c>
      <c r="P2081" t="s">
        <v>87</v>
      </c>
      <c r="Q2081" t="s">
        <v>32</v>
      </c>
      <c r="R2081" t="s">
        <v>42</v>
      </c>
      <c r="S2081">
        <v>43</v>
      </c>
      <c r="T2081" t="s">
        <v>34</v>
      </c>
      <c r="U2081" t="s">
        <v>50</v>
      </c>
      <c r="V2081" t="s">
        <v>35</v>
      </c>
      <c r="W2081" t="s">
        <v>100</v>
      </c>
      <c r="X2081">
        <v>0</v>
      </c>
      <c r="Y2081">
        <v>1</v>
      </c>
      <c r="Z2081">
        <v>1</v>
      </c>
      <c r="AA2081">
        <v>0</v>
      </c>
      <c r="AB2081">
        <v>1</v>
      </c>
      <c r="AC2081" s="3">
        <v>45614</v>
      </c>
      <c r="AD2081" s="2" t="str">
        <f t="shared" si="65"/>
        <v>Contacted</v>
      </c>
      <c r="AE2081">
        <v>2</v>
      </c>
      <c r="AF2081" t="s">
        <v>73</v>
      </c>
      <c r="AG2081" t="b">
        <v>1</v>
      </c>
      <c r="AH2081" t="b">
        <v>1</v>
      </c>
      <c r="AI2081" t="str">
        <f ca="1">IF(OR(Table1[[#This Row],[is_active]]="FALSE",Table1[[#This Row],[Days_Since_Last_Purchase]]&gt;90),"Churned","Active")</f>
        <v>Active</v>
      </c>
    </row>
    <row r="2082" spans="1:35" x14ac:dyDescent="0.25">
      <c r="A2082" t="s">
        <v>2133</v>
      </c>
      <c r="B2082" s="1">
        <v>44590</v>
      </c>
      <c r="C2082" t="str">
        <f>TEXT(Table1[[#This Row],[signup_date]],"yyyy")</f>
        <v>2022</v>
      </c>
      <c r="D2082" t="str">
        <f>TEXT(Table1[[#This Row],[signup_date]],"mmm")</f>
        <v>Jan</v>
      </c>
      <c r="E2082" s="3" t="s">
        <v>2542</v>
      </c>
      <c r="F2082" s="3" t="s">
        <v>2542</v>
      </c>
      <c r="G2082" s="3" t="str">
        <f>TEXT(Table1[[#This Row],[last_purchase_date]],"yyyy")</f>
        <v>-</v>
      </c>
      <c r="H2082" s="2">
        <f ca="1">IFERROR(TODAY()-Table1[[#This Row],[signup_date]]," - ")</f>
        <v>1390</v>
      </c>
      <c r="I2082" s="2" t="str">
        <f ca="1">IFERROR(TODAY()-Table1[[#This Row],[last_purchase_date]]," - ")</f>
        <v xml:space="preserve"> - </v>
      </c>
      <c r="J2082" s="2">
        <f ca="1">IFERROR(1/Table1[[#This Row],[Days_Since_Last_Purchase]],0)</f>
        <v>0</v>
      </c>
      <c r="K2082" s="3" t="str">
        <f t="shared" si="64"/>
        <v>Never Purchase</v>
      </c>
      <c r="L2082">
        <v>0</v>
      </c>
      <c r="M2082">
        <v>0</v>
      </c>
      <c r="N2082">
        <v>0</v>
      </c>
      <c r="O2082">
        <v>0</v>
      </c>
      <c r="P2082" t="s">
        <v>40</v>
      </c>
      <c r="Q2082" t="s">
        <v>60</v>
      </c>
      <c r="R2082" t="s">
        <v>48</v>
      </c>
      <c r="S2082">
        <v>21</v>
      </c>
      <c r="T2082" t="s">
        <v>70</v>
      </c>
      <c r="U2082" t="s">
        <v>55</v>
      </c>
      <c r="V2082" t="s">
        <v>63</v>
      </c>
      <c r="W2082" t="s">
        <v>100</v>
      </c>
      <c r="X2082">
        <v>0</v>
      </c>
      <c r="Y2082">
        <v>0</v>
      </c>
      <c r="Z2082">
        <v>0</v>
      </c>
      <c r="AA2082">
        <v>0</v>
      </c>
      <c r="AB2082">
        <v>0</v>
      </c>
      <c r="AC2082" s="3">
        <v>45047</v>
      </c>
      <c r="AD2082" s="2" t="str">
        <f t="shared" si="65"/>
        <v>Contacted</v>
      </c>
      <c r="AE2082">
        <v>2</v>
      </c>
      <c r="AF2082" t="s">
        <v>38</v>
      </c>
      <c r="AG2082" t="b">
        <v>1</v>
      </c>
      <c r="AH2082" t="b">
        <v>0</v>
      </c>
      <c r="AI2082" t="str">
        <f ca="1">IF(OR(Table1[[#This Row],[is_active]]="FALSE",Table1[[#This Row],[Days_Since_Last_Purchase]]&gt;90),"Churned","Active")</f>
        <v>Churned</v>
      </c>
    </row>
    <row r="2083" spans="1:35" x14ac:dyDescent="0.25">
      <c r="A2083" t="s">
        <v>2134</v>
      </c>
      <c r="B2083" s="1">
        <v>43971</v>
      </c>
      <c r="C2083" t="str">
        <f>TEXT(Table1[[#This Row],[signup_date]],"yyyy")</f>
        <v>2020</v>
      </c>
      <c r="D2083" t="str">
        <f>TEXT(Table1[[#This Row],[signup_date]],"mmm")</f>
        <v>May</v>
      </c>
      <c r="E2083" s="3">
        <v>44292</v>
      </c>
      <c r="F2083" s="3">
        <v>44771</v>
      </c>
      <c r="G2083" s="3" t="str">
        <f>TEXT(Table1[[#This Row],[last_purchase_date]],"yyyy")</f>
        <v>2022</v>
      </c>
      <c r="H2083" s="2">
        <f ca="1">IFERROR(TODAY()-Table1[[#This Row],[signup_date]]," - ")</f>
        <v>2009</v>
      </c>
      <c r="I2083" s="2">
        <f ca="1">IFERROR(TODAY()-Table1[[#This Row],[last_purchase_date]]," - ")</f>
        <v>1209</v>
      </c>
      <c r="J2083" s="2">
        <f ca="1">IFERROR(1/Table1[[#This Row],[Days_Since_Last_Purchase]],0)</f>
        <v>8.271298593879239E-4</v>
      </c>
      <c r="K2083" s="3" t="str">
        <f t="shared" si="64"/>
        <v>Has Purchased</v>
      </c>
      <c r="L2083">
        <v>3</v>
      </c>
      <c r="M2083">
        <v>3.07</v>
      </c>
      <c r="N2083">
        <v>1.02</v>
      </c>
      <c r="O2083">
        <v>1.1499999999999999</v>
      </c>
      <c r="P2083" t="s">
        <v>47</v>
      </c>
      <c r="Q2083" t="s">
        <v>60</v>
      </c>
      <c r="R2083" t="s">
        <v>48</v>
      </c>
      <c r="S2083">
        <v>38</v>
      </c>
      <c r="T2083" t="s">
        <v>34</v>
      </c>
      <c r="U2083" t="s">
        <v>66</v>
      </c>
      <c r="V2083" t="s">
        <v>63</v>
      </c>
      <c r="W2083" t="s">
        <v>96</v>
      </c>
      <c r="X2083">
        <v>0</v>
      </c>
      <c r="Y2083">
        <v>0</v>
      </c>
      <c r="Z2083">
        <v>0</v>
      </c>
      <c r="AA2083">
        <v>1</v>
      </c>
      <c r="AB2083">
        <v>1</v>
      </c>
      <c r="AC2083" s="3">
        <v>44433</v>
      </c>
      <c r="AD2083" s="2" t="str">
        <f t="shared" si="65"/>
        <v>Contacted</v>
      </c>
      <c r="AE2083">
        <v>0</v>
      </c>
      <c r="AF2083" t="s">
        <v>38</v>
      </c>
      <c r="AG2083" t="b">
        <v>1</v>
      </c>
      <c r="AH2083" t="b">
        <v>0</v>
      </c>
      <c r="AI2083" t="str">
        <f ca="1">IF(OR(Table1[[#This Row],[is_active]]="FALSE",Table1[[#This Row],[Days_Since_Last_Purchase]]&gt;90),"Churned","Active")</f>
        <v>Churned</v>
      </c>
    </row>
    <row r="2084" spans="1:35" x14ac:dyDescent="0.25">
      <c r="A2084" t="s">
        <v>2135</v>
      </c>
      <c r="B2084" s="1">
        <v>45190</v>
      </c>
      <c r="C2084" t="str">
        <f>TEXT(Table1[[#This Row],[signup_date]],"yyyy")</f>
        <v>2023</v>
      </c>
      <c r="D2084" t="str">
        <f>TEXT(Table1[[#This Row],[signup_date]],"mmm")</f>
        <v>Sep</v>
      </c>
      <c r="E2084" s="3">
        <v>45700</v>
      </c>
      <c r="F2084" s="3">
        <v>45753</v>
      </c>
      <c r="G2084" s="3" t="str">
        <f>TEXT(Table1[[#This Row],[last_purchase_date]],"yyyy")</f>
        <v>2025</v>
      </c>
      <c r="H2084" s="2">
        <f ca="1">IFERROR(TODAY()-Table1[[#This Row],[signup_date]]," - ")</f>
        <v>790</v>
      </c>
      <c r="I2084" s="2">
        <f ca="1">IFERROR(TODAY()-Table1[[#This Row],[last_purchase_date]]," - ")</f>
        <v>227</v>
      </c>
      <c r="J2084" s="2">
        <f ca="1">IFERROR(1/Table1[[#This Row],[Days_Since_Last_Purchase]],0)</f>
        <v>4.4052863436123352E-3</v>
      </c>
      <c r="K2084" s="3" t="str">
        <f t="shared" si="64"/>
        <v>Has Purchased</v>
      </c>
      <c r="L2084">
        <v>3</v>
      </c>
      <c r="M2084">
        <v>236</v>
      </c>
      <c r="N2084">
        <v>78.67</v>
      </c>
      <c r="O2084">
        <v>105.81</v>
      </c>
      <c r="P2084" t="s">
        <v>65</v>
      </c>
      <c r="Q2084" t="s">
        <v>95</v>
      </c>
      <c r="R2084" t="s">
        <v>42</v>
      </c>
      <c r="S2084">
        <v>45</v>
      </c>
      <c r="T2084" t="s">
        <v>34</v>
      </c>
      <c r="U2084" t="s">
        <v>82</v>
      </c>
      <c r="V2084" t="s">
        <v>44</v>
      </c>
      <c r="W2084" t="s">
        <v>51</v>
      </c>
      <c r="X2084">
        <v>0</v>
      </c>
      <c r="Y2084">
        <v>1</v>
      </c>
      <c r="Z2084">
        <v>0</v>
      </c>
      <c r="AA2084">
        <v>0</v>
      </c>
      <c r="AB2084">
        <v>1</v>
      </c>
      <c r="AC2084" s="2" t="s">
        <v>2542</v>
      </c>
      <c r="AD2084" s="2" t="str">
        <f t="shared" si="65"/>
        <v>Never Contacted</v>
      </c>
      <c r="AE2084">
        <v>8</v>
      </c>
      <c r="AF2084" t="s">
        <v>52</v>
      </c>
      <c r="AG2084" t="b">
        <v>1</v>
      </c>
      <c r="AH2084" t="b">
        <v>0</v>
      </c>
      <c r="AI2084" t="str">
        <f ca="1">IF(OR(Table1[[#This Row],[is_active]]="FALSE",Table1[[#This Row],[Days_Since_Last_Purchase]]&gt;90),"Churned","Active")</f>
        <v>Churned</v>
      </c>
    </row>
    <row r="2085" spans="1:35" x14ac:dyDescent="0.25">
      <c r="A2085" t="s">
        <v>2136</v>
      </c>
      <c r="B2085" s="1">
        <v>44935</v>
      </c>
      <c r="C2085" t="str">
        <f>TEXT(Table1[[#This Row],[signup_date]],"yyyy")</f>
        <v>2023</v>
      </c>
      <c r="D2085" t="str">
        <f>TEXT(Table1[[#This Row],[signup_date]],"mmm")</f>
        <v>Jan</v>
      </c>
      <c r="E2085" s="3">
        <v>45120</v>
      </c>
      <c r="F2085" s="3">
        <v>45420</v>
      </c>
      <c r="G2085" s="3" t="str">
        <f>TEXT(Table1[[#This Row],[last_purchase_date]],"yyyy")</f>
        <v>2024</v>
      </c>
      <c r="H2085" s="2">
        <f ca="1">IFERROR(TODAY()-Table1[[#This Row],[signup_date]]," - ")</f>
        <v>1045</v>
      </c>
      <c r="I2085" s="2">
        <f ca="1">IFERROR(TODAY()-Table1[[#This Row],[last_purchase_date]]," - ")</f>
        <v>560</v>
      </c>
      <c r="J2085" s="2">
        <f ca="1">IFERROR(1/Table1[[#This Row],[Days_Since_Last_Purchase]],0)</f>
        <v>1.7857142857142857E-3</v>
      </c>
      <c r="K2085" s="3" t="str">
        <f t="shared" si="64"/>
        <v>Has Purchased</v>
      </c>
      <c r="L2085">
        <v>3</v>
      </c>
      <c r="M2085">
        <v>219.1</v>
      </c>
      <c r="N2085">
        <v>73.03</v>
      </c>
      <c r="O2085">
        <v>53.87</v>
      </c>
      <c r="P2085" t="s">
        <v>31</v>
      </c>
      <c r="Q2085" t="s">
        <v>95</v>
      </c>
      <c r="R2085" t="s">
        <v>48</v>
      </c>
      <c r="S2085">
        <v>16</v>
      </c>
      <c r="T2085" t="s">
        <v>49</v>
      </c>
      <c r="U2085" t="s">
        <v>82</v>
      </c>
      <c r="V2085" t="s">
        <v>56</v>
      </c>
      <c r="W2085" t="s">
        <v>72</v>
      </c>
      <c r="X2085">
        <v>0</v>
      </c>
      <c r="Y2085">
        <v>0</v>
      </c>
      <c r="Z2085">
        <v>0</v>
      </c>
      <c r="AA2085">
        <v>1</v>
      </c>
      <c r="AB2085">
        <v>1</v>
      </c>
      <c r="AC2085" s="3">
        <v>45697</v>
      </c>
      <c r="AD2085" s="2" t="str">
        <f t="shared" si="65"/>
        <v>Contacted</v>
      </c>
      <c r="AE2085">
        <v>6</v>
      </c>
      <c r="AF2085" t="s">
        <v>52</v>
      </c>
      <c r="AG2085" t="b">
        <v>1</v>
      </c>
      <c r="AH2085" t="b">
        <v>0</v>
      </c>
      <c r="AI2085" t="str">
        <f ca="1">IF(OR(Table1[[#This Row],[is_active]]="FALSE",Table1[[#This Row],[Days_Since_Last_Purchase]]&gt;90),"Churned","Active")</f>
        <v>Churned</v>
      </c>
    </row>
    <row r="2086" spans="1:35" x14ac:dyDescent="0.25">
      <c r="A2086" t="s">
        <v>2137</v>
      </c>
      <c r="B2086" s="1">
        <v>44367</v>
      </c>
      <c r="C2086" t="str">
        <f>TEXT(Table1[[#This Row],[signup_date]],"yyyy")</f>
        <v>2021</v>
      </c>
      <c r="D2086" t="str">
        <f>TEXT(Table1[[#This Row],[signup_date]],"mmm")</f>
        <v>Jun</v>
      </c>
      <c r="E2086" s="3">
        <v>45926</v>
      </c>
      <c r="F2086" s="3">
        <v>45934</v>
      </c>
      <c r="G2086" s="3" t="str">
        <f>TEXT(Table1[[#This Row],[last_purchase_date]],"yyyy")</f>
        <v>2025</v>
      </c>
      <c r="H2086" s="2">
        <f ca="1">IFERROR(TODAY()-Table1[[#This Row],[signup_date]]," - ")</f>
        <v>1613</v>
      </c>
      <c r="I2086" s="2">
        <f ca="1">IFERROR(TODAY()-Table1[[#This Row],[last_purchase_date]]," - ")</f>
        <v>46</v>
      </c>
      <c r="J2086" s="2">
        <f ca="1">IFERROR(1/Table1[[#This Row],[Days_Since_Last_Purchase]],0)</f>
        <v>2.1739130434782608E-2</v>
      </c>
      <c r="K2086" s="3" t="str">
        <f t="shared" si="64"/>
        <v>Has Purchased</v>
      </c>
      <c r="L2086">
        <v>1</v>
      </c>
      <c r="M2086">
        <v>12.34</v>
      </c>
      <c r="N2086">
        <v>12.34</v>
      </c>
      <c r="O2086">
        <v>3.62</v>
      </c>
      <c r="P2086" t="s">
        <v>47</v>
      </c>
      <c r="Q2086" t="s">
        <v>95</v>
      </c>
      <c r="R2086" t="s">
        <v>33</v>
      </c>
      <c r="S2086">
        <v>16</v>
      </c>
      <c r="T2086" t="s">
        <v>49</v>
      </c>
      <c r="U2086" t="s">
        <v>66</v>
      </c>
      <c r="V2086" t="s">
        <v>67</v>
      </c>
      <c r="W2086" t="s">
        <v>96</v>
      </c>
      <c r="X2086">
        <v>0</v>
      </c>
      <c r="Y2086">
        <v>0</v>
      </c>
      <c r="Z2086">
        <v>0</v>
      </c>
      <c r="AA2086">
        <v>0</v>
      </c>
      <c r="AB2086">
        <v>0</v>
      </c>
      <c r="AC2086" s="3">
        <v>45106</v>
      </c>
      <c r="AD2086" s="2" t="str">
        <f t="shared" si="65"/>
        <v>Contacted</v>
      </c>
      <c r="AE2086">
        <v>6</v>
      </c>
      <c r="AF2086" t="s">
        <v>38</v>
      </c>
      <c r="AG2086" t="b">
        <v>1</v>
      </c>
      <c r="AH2086" t="b">
        <v>0</v>
      </c>
      <c r="AI2086" t="str">
        <f ca="1">IF(OR(Table1[[#This Row],[is_active]]="FALSE",Table1[[#This Row],[Days_Since_Last_Purchase]]&gt;90),"Churned","Active")</f>
        <v>Active</v>
      </c>
    </row>
    <row r="2087" spans="1:35" x14ac:dyDescent="0.25">
      <c r="A2087" t="s">
        <v>2138</v>
      </c>
      <c r="B2087" s="1">
        <v>44284</v>
      </c>
      <c r="C2087" t="str">
        <f>TEXT(Table1[[#This Row],[signup_date]],"yyyy")</f>
        <v>2021</v>
      </c>
      <c r="D2087" t="str">
        <f>TEXT(Table1[[#This Row],[signup_date]],"mmm")</f>
        <v>Mar</v>
      </c>
      <c r="E2087" s="3">
        <v>44358</v>
      </c>
      <c r="F2087" s="3">
        <v>44524</v>
      </c>
      <c r="G2087" s="3" t="str">
        <f>TEXT(Table1[[#This Row],[last_purchase_date]],"yyyy")</f>
        <v>2021</v>
      </c>
      <c r="H2087" s="2">
        <f ca="1">IFERROR(TODAY()-Table1[[#This Row],[signup_date]]," - ")</f>
        <v>1696</v>
      </c>
      <c r="I2087" s="2">
        <f ca="1">IFERROR(TODAY()-Table1[[#This Row],[last_purchase_date]]," - ")</f>
        <v>1456</v>
      </c>
      <c r="J2087" s="2">
        <f ca="1">IFERROR(1/Table1[[#This Row],[Days_Since_Last_Purchase]],0)</f>
        <v>6.8681318681318687E-4</v>
      </c>
      <c r="K2087" s="3" t="str">
        <f t="shared" si="64"/>
        <v>Has Purchased</v>
      </c>
      <c r="L2087">
        <v>6</v>
      </c>
      <c r="M2087">
        <v>92.34</v>
      </c>
      <c r="N2087">
        <v>15.39</v>
      </c>
      <c r="O2087">
        <v>25.07</v>
      </c>
      <c r="P2087" t="s">
        <v>65</v>
      </c>
      <c r="Q2087" t="s">
        <v>60</v>
      </c>
      <c r="R2087" t="s">
        <v>33</v>
      </c>
      <c r="S2087">
        <v>16</v>
      </c>
      <c r="T2087" t="s">
        <v>49</v>
      </c>
      <c r="U2087" t="s">
        <v>55</v>
      </c>
      <c r="V2087" t="s">
        <v>35</v>
      </c>
      <c r="W2087" t="s">
        <v>57</v>
      </c>
      <c r="X2087">
        <v>0</v>
      </c>
      <c r="Y2087">
        <v>0</v>
      </c>
      <c r="Z2087">
        <v>1</v>
      </c>
      <c r="AA2087">
        <v>0</v>
      </c>
      <c r="AB2087">
        <v>2</v>
      </c>
      <c r="AC2087" s="3">
        <v>45095</v>
      </c>
      <c r="AD2087" s="2" t="str">
        <f t="shared" si="65"/>
        <v>Contacted</v>
      </c>
      <c r="AE2087">
        <v>0</v>
      </c>
      <c r="AF2087" t="s">
        <v>52</v>
      </c>
      <c r="AG2087" t="b">
        <v>1</v>
      </c>
      <c r="AH2087" t="b">
        <v>1</v>
      </c>
      <c r="AI2087" t="str">
        <f ca="1">IF(OR(Table1[[#This Row],[is_active]]="FALSE",Table1[[#This Row],[Days_Since_Last_Purchase]]&gt;90),"Churned","Active")</f>
        <v>Churned</v>
      </c>
    </row>
    <row r="2088" spans="1:35" x14ac:dyDescent="0.25">
      <c r="A2088" t="s">
        <v>2139</v>
      </c>
      <c r="B2088" s="1">
        <v>44595</v>
      </c>
      <c r="C2088" t="str">
        <f>TEXT(Table1[[#This Row],[signup_date]],"yyyy")</f>
        <v>2022</v>
      </c>
      <c r="D2088" t="str">
        <f>TEXT(Table1[[#This Row],[signup_date]],"mmm")</f>
        <v>Feb</v>
      </c>
      <c r="E2088" s="3">
        <v>45333</v>
      </c>
      <c r="F2088" s="3">
        <v>45712</v>
      </c>
      <c r="G2088" s="3" t="str">
        <f>TEXT(Table1[[#This Row],[last_purchase_date]],"yyyy")</f>
        <v>2025</v>
      </c>
      <c r="H2088" s="2">
        <f ca="1">IFERROR(TODAY()-Table1[[#This Row],[signup_date]]," - ")</f>
        <v>1385</v>
      </c>
      <c r="I2088" s="2">
        <f ca="1">IFERROR(TODAY()-Table1[[#This Row],[last_purchase_date]]," - ")</f>
        <v>268</v>
      </c>
      <c r="J2088" s="2">
        <f ca="1">IFERROR(1/Table1[[#This Row],[Days_Since_Last_Purchase]],0)</f>
        <v>3.7313432835820895E-3</v>
      </c>
      <c r="K2088" s="3" t="str">
        <f t="shared" si="64"/>
        <v>Has Purchased</v>
      </c>
      <c r="L2088">
        <v>5</v>
      </c>
      <c r="M2088">
        <v>385.06</v>
      </c>
      <c r="N2088">
        <v>77.010000000000005</v>
      </c>
      <c r="O2088">
        <v>158.63</v>
      </c>
      <c r="P2088" t="s">
        <v>40</v>
      </c>
      <c r="Q2088" t="s">
        <v>95</v>
      </c>
      <c r="R2088" t="s">
        <v>48</v>
      </c>
      <c r="S2088">
        <v>24</v>
      </c>
      <c r="T2088" t="s">
        <v>70</v>
      </c>
      <c r="U2088" t="s">
        <v>90</v>
      </c>
      <c r="V2088" t="s">
        <v>44</v>
      </c>
      <c r="W2088" t="s">
        <v>57</v>
      </c>
      <c r="X2088">
        <v>0</v>
      </c>
      <c r="Y2088">
        <v>0</v>
      </c>
      <c r="Z2088">
        <v>0</v>
      </c>
      <c r="AA2088">
        <v>2</v>
      </c>
      <c r="AB2088">
        <v>2</v>
      </c>
      <c r="AC2088" s="2" t="s">
        <v>2542</v>
      </c>
      <c r="AD2088" s="2" t="str">
        <f t="shared" si="65"/>
        <v>Never Contacted</v>
      </c>
      <c r="AE2088">
        <v>5</v>
      </c>
      <c r="AF2088" t="s">
        <v>38</v>
      </c>
      <c r="AG2088" t="b">
        <v>0</v>
      </c>
      <c r="AH2088" t="b">
        <v>0</v>
      </c>
      <c r="AI2088" t="str">
        <f ca="1">IF(OR(Table1[[#This Row],[is_active]]="FALSE",Table1[[#This Row],[Days_Since_Last_Purchase]]&gt;90),"Churned","Active")</f>
        <v>Churned</v>
      </c>
    </row>
    <row r="2089" spans="1:35" x14ac:dyDescent="0.25">
      <c r="A2089" t="s">
        <v>2140</v>
      </c>
      <c r="B2089" s="1">
        <v>44721</v>
      </c>
      <c r="C2089" t="str">
        <f>TEXT(Table1[[#This Row],[signup_date]],"yyyy")</f>
        <v>2022</v>
      </c>
      <c r="D2089" t="str">
        <f>TEXT(Table1[[#This Row],[signup_date]],"mmm")</f>
        <v>Jun</v>
      </c>
      <c r="E2089" s="3">
        <v>45456</v>
      </c>
      <c r="F2089" s="3">
        <v>45701</v>
      </c>
      <c r="G2089" s="3" t="str">
        <f>TEXT(Table1[[#This Row],[last_purchase_date]],"yyyy")</f>
        <v>2025</v>
      </c>
      <c r="H2089" s="2">
        <f ca="1">IFERROR(TODAY()-Table1[[#This Row],[signup_date]]," - ")</f>
        <v>1259</v>
      </c>
      <c r="I2089" s="2">
        <f ca="1">IFERROR(TODAY()-Table1[[#This Row],[last_purchase_date]]," - ")</f>
        <v>279</v>
      </c>
      <c r="J2089" s="2">
        <f ca="1">IFERROR(1/Table1[[#This Row],[Days_Since_Last_Purchase]],0)</f>
        <v>3.5842293906810036E-3</v>
      </c>
      <c r="K2089" s="3" t="str">
        <f t="shared" si="64"/>
        <v>Has Purchased</v>
      </c>
      <c r="L2089">
        <v>3</v>
      </c>
      <c r="M2089">
        <v>84.85</v>
      </c>
      <c r="N2089">
        <v>28.28</v>
      </c>
      <c r="O2089">
        <v>2.66</v>
      </c>
      <c r="P2089" t="s">
        <v>59</v>
      </c>
      <c r="Q2089" t="s">
        <v>88</v>
      </c>
      <c r="R2089" t="s">
        <v>48</v>
      </c>
      <c r="S2089">
        <v>25</v>
      </c>
      <c r="T2089" t="s">
        <v>70</v>
      </c>
      <c r="U2089" t="s">
        <v>66</v>
      </c>
      <c r="V2089" t="s">
        <v>35</v>
      </c>
      <c r="W2089" t="s">
        <v>51</v>
      </c>
      <c r="X2089">
        <v>1</v>
      </c>
      <c r="Y2089">
        <v>0</v>
      </c>
      <c r="Z2089">
        <v>0</v>
      </c>
      <c r="AA2089">
        <v>0</v>
      </c>
      <c r="AB2089">
        <v>1</v>
      </c>
      <c r="AC2089" s="3">
        <v>45169</v>
      </c>
      <c r="AD2089" s="2" t="str">
        <f t="shared" si="65"/>
        <v>Contacted</v>
      </c>
      <c r="AE2089">
        <v>0</v>
      </c>
      <c r="AF2089" t="s">
        <v>52</v>
      </c>
      <c r="AG2089" t="b">
        <v>1</v>
      </c>
      <c r="AH2089" t="b">
        <v>0</v>
      </c>
      <c r="AI2089" t="str">
        <f ca="1">IF(OR(Table1[[#This Row],[is_active]]="FALSE",Table1[[#This Row],[Days_Since_Last_Purchase]]&gt;90),"Churned","Active")</f>
        <v>Churned</v>
      </c>
    </row>
    <row r="2090" spans="1:35" x14ac:dyDescent="0.25">
      <c r="A2090" t="s">
        <v>2141</v>
      </c>
      <c r="B2090" s="1">
        <v>44144</v>
      </c>
      <c r="C2090" t="str">
        <f>TEXT(Table1[[#This Row],[signup_date]],"yyyy")</f>
        <v>2020</v>
      </c>
      <c r="D2090" t="str">
        <f>TEXT(Table1[[#This Row],[signup_date]],"mmm")</f>
        <v>Nov</v>
      </c>
      <c r="E2090" s="3">
        <v>45655</v>
      </c>
      <c r="F2090" s="3">
        <v>45773</v>
      </c>
      <c r="G2090" s="3" t="str">
        <f>TEXT(Table1[[#This Row],[last_purchase_date]],"yyyy")</f>
        <v>2025</v>
      </c>
      <c r="H2090" s="2">
        <f ca="1">IFERROR(TODAY()-Table1[[#This Row],[signup_date]]," - ")</f>
        <v>1836</v>
      </c>
      <c r="I2090" s="2">
        <f ca="1">IFERROR(TODAY()-Table1[[#This Row],[last_purchase_date]]," - ")</f>
        <v>207</v>
      </c>
      <c r="J2090" s="2">
        <f ca="1">IFERROR(1/Table1[[#This Row],[Days_Since_Last_Purchase]],0)</f>
        <v>4.830917874396135E-3</v>
      </c>
      <c r="K2090" s="3" t="str">
        <f t="shared" si="64"/>
        <v>Has Purchased</v>
      </c>
      <c r="L2090">
        <v>2</v>
      </c>
      <c r="M2090">
        <v>103.99</v>
      </c>
      <c r="N2090">
        <v>52</v>
      </c>
      <c r="O2090">
        <v>51.68</v>
      </c>
      <c r="P2090" t="s">
        <v>31</v>
      </c>
      <c r="Q2090" t="s">
        <v>95</v>
      </c>
      <c r="R2090" t="s">
        <v>48</v>
      </c>
      <c r="S2090">
        <v>36</v>
      </c>
      <c r="T2090" t="s">
        <v>34</v>
      </c>
      <c r="U2090" t="s">
        <v>50</v>
      </c>
      <c r="V2090" t="s">
        <v>63</v>
      </c>
      <c r="W2090" t="s">
        <v>45</v>
      </c>
      <c r="X2090">
        <v>0</v>
      </c>
      <c r="Y2090">
        <v>0</v>
      </c>
      <c r="Z2090">
        <v>0</v>
      </c>
      <c r="AA2090">
        <v>0</v>
      </c>
      <c r="AB2090">
        <v>0</v>
      </c>
      <c r="AC2090" s="3">
        <v>45530</v>
      </c>
      <c r="AD2090" s="2" t="str">
        <f t="shared" si="65"/>
        <v>Contacted</v>
      </c>
      <c r="AE2090">
        <v>0</v>
      </c>
      <c r="AF2090" t="s">
        <v>73</v>
      </c>
      <c r="AG2090" t="b">
        <v>1</v>
      </c>
      <c r="AH2090" t="b">
        <v>1</v>
      </c>
      <c r="AI2090" t="str">
        <f ca="1">IF(OR(Table1[[#This Row],[is_active]]="FALSE",Table1[[#This Row],[Days_Since_Last_Purchase]]&gt;90),"Churned","Active")</f>
        <v>Churned</v>
      </c>
    </row>
    <row r="2091" spans="1:35" x14ac:dyDescent="0.25">
      <c r="A2091" t="s">
        <v>2142</v>
      </c>
      <c r="B2091" s="1">
        <v>44442</v>
      </c>
      <c r="C2091" t="str">
        <f>TEXT(Table1[[#This Row],[signup_date]],"yyyy")</f>
        <v>2021</v>
      </c>
      <c r="D2091" t="str">
        <f>TEXT(Table1[[#This Row],[signup_date]],"mmm")</f>
        <v>Sep</v>
      </c>
      <c r="E2091" s="3">
        <v>44824</v>
      </c>
      <c r="F2091" s="3">
        <v>45226</v>
      </c>
      <c r="G2091" s="3" t="str">
        <f>TEXT(Table1[[#This Row],[last_purchase_date]],"yyyy")</f>
        <v>2023</v>
      </c>
      <c r="H2091" s="2">
        <f ca="1">IFERROR(TODAY()-Table1[[#This Row],[signup_date]]," - ")</f>
        <v>1538</v>
      </c>
      <c r="I2091" s="2">
        <f ca="1">IFERROR(TODAY()-Table1[[#This Row],[last_purchase_date]]," - ")</f>
        <v>754</v>
      </c>
      <c r="J2091" s="2">
        <f ca="1">IFERROR(1/Table1[[#This Row],[Days_Since_Last_Purchase]],0)</f>
        <v>1.3262599469496021E-3</v>
      </c>
      <c r="K2091" s="3" t="str">
        <f t="shared" si="64"/>
        <v>Has Purchased</v>
      </c>
      <c r="L2091">
        <v>4</v>
      </c>
      <c r="M2091">
        <v>54.36</v>
      </c>
      <c r="N2091">
        <v>13.59</v>
      </c>
      <c r="O2091">
        <v>2.86</v>
      </c>
      <c r="P2091" t="s">
        <v>65</v>
      </c>
      <c r="Q2091" t="s">
        <v>32</v>
      </c>
      <c r="R2091" t="s">
        <v>48</v>
      </c>
      <c r="S2091">
        <v>26</v>
      </c>
      <c r="T2091" t="s">
        <v>70</v>
      </c>
      <c r="U2091" t="s">
        <v>82</v>
      </c>
      <c r="V2091" t="s">
        <v>67</v>
      </c>
      <c r="W2091" t="s">
        <v>45</v>
      </c>
      <c r="X2091">
        <v>0</v>
      </c>
      <c r="Y2091">
        <v>0</v>
      </c>
      <c r="Z2091">
        <v>0</v>
      </c>
      <c r="AA2091">
        <v>0</v>
      </c>
      <c r="AB2091">
        <v>0</v>
      </c>
      <c r="AC2091" s="2" t="s">
        <v>2542</v>
      </c>
      <c r="AD2091" s="2" t="str">
        <f t="shared" si="65"/>
        <v>Never Contacted</v>
      </c>
      <c r="AE2091">
        <v>0</v>
      </c>
      <c r="AF2091" t="s">
        <v>73</v>
      </c>
      <c r="AG2091" t="b">
        <v>1</v>
      </c>
      <c r="AH2091" t="b">
        <v>0</v>
      </c>
      <c r="AI2091" t="str">
        <f ca="1">IF(OR(Table1[[#This Row],[is_active]]="FALSE",Table1[[#This Row],[Days_Since_Last_Purchase]]&gt;90),"Churned","Active")</f>
        <v>Churned</v>
      </c>
    </row>
    <row r="2092" spans="1:35" x14ac:dyDescent="0.25">
      <c r="A2092" t="s">
        <v>2143</v>
      </c>
      <c r="B2092" s="1">
        <v>44781</v>
      </c>
      <c r="C2092" t="str">
        <f>TEXT(Table1[[#This Row],[signup_date]],"yyyy")</f>
        <v>2022</v>
      </c>
      <c r="D2092" t="str">
        <f>TEXT(Table1[[#This Row],[signup_date]],"mmm")</f>
        <v>Aug</v>
      </c>
      <c r="E2092" s="3" t="s">
        <v>2542</v>
      </c>
      <c r="F2092" s="3" t="s">
        <v>2542</v>
      </c>
      <c r="G2092" s="3" t="str">
        <f>TEXT(Table1[[#This Row],[last_purchase_date]],"yyyy")</f>
        <v>-</v>
      </c>
      <c r="H2092" s="2">
        <f ca="1">IFERROR(TODAY()-Table1[[#This Row],[signup_date]]," - ")</f>
        <v>1199</v>
      </c>
      <c r="I2092" s="2" t="str">
        <f ca="1">IFERROR(TODAY()-Table1[[#This Row],[last_purchase_date]]," - ")</f>
        <v xml:space="preserve"> - </v>
      </c>
      <c r="J2092" s="2">
        <f ca="1">IFERROR(1/Table1[[#This Row],[Days_Since_Last_Purchase]],0)</f>
        <v>0</v>
      </c>
      <c r="K2092" s="3" t="str">
        <f t="shared" si="64"/>
        <v>Never Purchase</v>
      </c>
      <c r="L2092">
        <v>0</v>
      </c>
      <c r="M2092">
        <v>0</v>
      </c>
      <c r="N2092">
        <v>0</v>
      </c>
      <c r="O2092">
        <v>0</v>
      </c>
      <c r="P2092" t="s">
        <v>87</v>
      </c>
      <c r="Q2092" t="s">
        <v>104</v>
      </c>
      <c r="R2092" t="s">
        <v>42</v>
      </c>
      <c r="S2092">
        <v>19</v>
      </c>
      <c r="T2092" t="s">
        <v>49</v>
      </c>
      <c r="U2092" t="s">
        <v>66</v>
      </c>
      <c r="V2092" t="s">
        <v>44</v>
      </c>
      <c r="W2092" t="s">
        <v>51</v>
      </c>
      <c r="X2092">
        <v>0</v>
      </c>
      <c r="Y2092">
        <v>0</v>
      </c>
      <c r="Z2092">
        <v>0</v>
      </c>
      <c r="AA2092">
        <v>0</v>
      </c>
      <c r="AB2092">
        <v>0</v>
      </c>
      <c r="AC2092" s="3">
        <v>45608</v>
      </c>
      <c r="AD2092" s="2" t="str">
        <f t="shared" si="65"/>
        <v>Contacted</v>
      </c>
      <c r="AE2092">
        <v>3</v>
      </c>
      <c r="AF2092" t="s">
        <v>38</v>
      </c>
      <c r="AG2092" t="b">
        <v>1</v>
      </c>
      <c r="AH2092" t="b">
        <v>0</v>
      </c>
      <c r="AI2092" t="str">
        <f ca="1">IF(OR(Table1[[#This Row],[is_active]]="FALSE",Table1[[#This Row],[Days_Since_Last_Purchase]]&gt;90),"Churned","Active")</f>
        <v>Churned</v>
      </c>
    </row>
    <row r="2093" spans="1:35" x14ac:dyDescent="0.25">
      <c r="A2093" t="s">
        <v>2144</v>
      </c>
      <c r="B2093" s="1">
        <v>44495</v>
      </c>
      <c r="C2093" t="str">
        <f>TEXT(Table1[[#This Row],[signup_date]],"yyyy")</f>
        <v>2021</v>
      </c>
      <c r="D2093" t="str">
        <f>TEXT(Table1[[#This Row],[signup_date]],"mmm")</f>
        <v>Oct</v>
      </c>
      <c r="E2093" s="3">
        <v>45148</v>
      </c>
      <c r="F2093" s="3">
        <v>45899</v>
      </c>
      <c r="G2093" s="3" t="str">
        <f>TEXT(Table1[[#This Row],[last_purchase_date]],"yyyy")</f>
        <v>2025</v>
      </c>
      <c r="H2093" s="2">
        <f ca="1">IFERROR(TODAY()-Table1[[#This Row],[signup_date]]," - ")</f>
        <v>1485</v>
      </c>
      <c r="I2093" s="2">
        <f ca="1">IFERROR(TODAY()-Table1[[#This Row],[last_purchase_date]]," - ")</f>
        <v>81</v>
      </c>
      <c r="J2093" s="2">
        <f ca="1">IFERROR(1/Table1[[#This Row],[Days_Since_Last_Purchase]],0)</f>
        <v>1.2345679012345678E-2</v>
      </c>
      <c r="K2093" s="3" t="str">
        <f t="shared" si="64"/>
        <v>Has Purchased</v>
      </c>
      <c r="L2093">
        <v>2</v>
      </c>
      <c r="M2093">
        <v>2.12</v>
      </c>
      <c r="N2093">
        <v>1.06</v>
      </c>
      <c r="O2093">
        <v>0.74</v>
      </c>
      <c r="P2093" t="s">
        <v>31</v>
      </c>
      <c r="Q2093" t="s">
        <v>76</v>
      </c>
      <c r="R2093" t="s">
        <v>48</v>
      </c>
      <c r="S2093">
        <v>19</v>
      </c>
      <c r="T2093" t="s">
        <v>49</v>
      </c>
      <c r="U2093" t="s">
        <v>90</v>
      </c>
      <c r="V2093" t="s">
        <v>35</v>
      </c>
      <c r="W2093" t="s">
        <v>51</v>
      </c>
      <c r="X2093">
        <v>0</v>
      </c>
      <c r="Y2093">
        <v>0</v>
      </c>
      <c r="Z2093">
        <v>0</v>
      </c>
      <c r="AA2093">
        <v>1</v>
      </c>
      <c r="AB2093">
        <v>0</v>
      </c>
      <c r="AC2093" s="3">
        <v>45002</v>
      </c>
      <c r="AD2093" s="2" t="str">
        <f t="shared" si="65"/>
        <v>Contacted</v>
      </c>
      <c r="AE2093">
        <v>0</v>
      </c>
      <c r="AF2093" t="s">
        <v>38</v>
      </c>
      <c r="AG2093" t="b">
        <v>1</v>
      </c>
      <c r="AH2093" t="b">
        <v>0</v>
      </c>
      <c r="AI2093" t="str">
        <f ca="1">IF(OR(Table1[[#This Row],[is_active]]="FALSE",Table1[[#This Row],[Days_Since_Last_Purchase]]&gt;90),"Churned","Active")</f>
        <v>Active</v>
      </c>
    </row>
    <row r="2094" spans="1:35" x14ac:dyDescent="0.25">
      <c r="A2094" t="s">
        <v>1184</v>
      </c>
      <c r="B2094" s="1">
        <v>44148</v>
      </c>
      <c r="C2094" t="str">
        <f>TEXT(Table1[[#This Row],[signup_date]],"yyyy")</f>
        <v>2020</v>
      </c>
      <c r="D2094" t="str">
        <f>TEXT(Table1[[#This Row],[signup_date]],"mmm")</f>
        <v>Nov</v>
      </c>
      <c r="E2094" s="3">
        <v>44740</v>
      </c>
      <c r="F2094" s="3">
        <v>45874</v>
      </c>
      <c r="G2094" s="3" t="str">
        <f>TEXT(Table1[[#This Row],[last_purchase_date]],"yyyy")</f>
        <v>2025</v>
      </c>
      <c r="H2094" s="2">
        <f ca="1">IFERROR(TODAY()-Table1[[#This Row],[signup_date]]," - ")</f>
        <v>1832</v>
      </c>
      <c r="I2094" s="2">
        <f ca="1">IFERROR(TODAY()-Table1[[#This Row],[last_purchase_date]]," - ")</f>
        <v>106</v>
      </c>
      <c r="J2094" s="2">
        <f ca="1">IFERROR(1/Table1[[#This Row],[Days_Since_Last_Purchase]],0)</f>
        <v>9.433962264150943E-3</v>
      </c>
      <c r="K2094" s="3" t="str">
        <f t="shared" si="64"/>
        <v>Has Purchased</v>
      </c>
      <c r="L2094">
        <v>1</v>
      </c>
      <c r="M2094">
        <v>11.79</v>
      </c>
      <c r="N2094">
        <v>11.79</v>
      </c>
      <c r="O2094">
        <v>19.11</v>
      </c>
      <c r="P2094" t="s">
        <v>31</v>
      </c>
      <c r="Q2094" t="s">
        <v>104</v>
      </c>
      <c r="R2094" t="s">
        <v>48</v>
      </c>
      <c r="S2094">
        <v>32</v>
      </c>
      <c r="T2094" t="s">
        <v>34</v>
      </c>
      <c r="U2094" t="s">
        <v>43</v>
      </c>
      <c r="V2094" t="s">
        <v>35</v>
      </c>
      <c r="W2094" t="s">
        <v>57</v>
      </c>
      <c r="X2094">
        <v>0</v>
      </c>
      <c r="Y2094">
        <v>0</v>
      </c>
      <c r="Z2094">
        <v>0</v>
      </c>
      <c r="AA2094">
        <v>0</v>
      </c>
      <c r="AB2094">
        <v>0</v>
      </c>
      <c r="AC2094" s="2" t="s">
        <v>2542</v>
      </c>
      <c r="AD2094" s="2" t="str">
        <f t="shared" si="65"/>
        <v>Never Contacted</v>
      </c>
      <c r="AE2094">
        <v>0</v>
      </c>
      <c r="AF2094" t="s">
        <v>52</v>
      </c>
      <c r="AG2094" t="b">
        <v>1</v>
      </c>
      <c r="AH2094" t="b">
        <v>0</v>
      </c>
      <c r="AI2094" t="str">
        <f ca="1">IF(OR(Table1[[#This Row],[is_active]]="FALSE",Table1[[#This Row],[Days_Since_Last_Purchase]]&gt;90),"Churned","Active")</f>
        <v>Churned</v>
      </c>
    </row>
    <row r="2095" spans="1:35" x14ac:dyDescent="0.25">
      <c r="A2095" t="s">
        <v>2145</v>
      </c>
      <c r="B2095" s="1">
        <v>43964</v>
      </c>
      <c r="C2095" t="str">
        <f>TEXT(Table1[[#This Row],[signup_date]],"yyyy")</f>
        <v>2020</v>
      </c>
      <c r="D2095" t="str">
        <f>TEXT(Table1[[#This Row],[signup_date]],"mmm")</f>
        <v>May</v>
      </c>
      <c r="E2095" s="3">
        <v>44589</v>
      </c>
      <c r="F2095" s="3">
        <v>44719</v>
      </c>
      <c r="G2095" s="3" t="str">
        <f>TEXT(Table1[[#This Row],[last_purchase_date]],"yyyy")</f>
        <v>2022</v>
      </c>
      <c r="H2095" s="2">
        <f ca="1">IFERROR(TODAY()-Table1[[#This Row],[signup_date]]," - ")</f>
        <v>2016</v>
      </c>
      <c r="I2095" s="2">
        <f ca="1">IFERROR(TODAY()-Table1[[#This Row],[last_purchase_date]]," - ")</f>
        <v>1261</v>
      </c>
      <c r="J2095" s="2">
        <f ca="1">IFERROR(1/Table1[[#This Row],[Days_Since_Last_Purchase]],0)</f>
        <v>7.9302141157811261E-4</v>
      </c>
      <c r="K2095" s="3" t="str">
        <f t="shared" si="64"/>
        <v>Has Purchased</v>
      </c>
      <c r="L2095">
        <v>5</v>
      </c>
      <c r="M2095">
        <v>292.48</v>
      </c>
      <c r="N2095">
        <v>58.5</v>
      </c>
      <c r="O2095">
        <v>83.18</v>
      </c>
      <c r="P2095" t="s">
        <v>65</v>
      </c>
      <c r="Q2095" t="s">
        <v>41</v>
      </c>
      <c r="R2095" t="s">
        <v>48</v>
      </c>
      <c r="S2095">
        <v>46</v>
      </c>
      <c r="T2095" t="s">
        <v>34</v>
      </c>
      <c r="U2095" t="s">
        <v>50</v>
      </c>
      <c r="V2095" t="s">
        <v>56</v>
      </c>
      <c r="W2095" t="s">
        <v>96</v>
      </c>
      <c r="X2095">
        <v>0</v>
      </c>
      <c r="Y2095">
        <v>0</v>
      </c>
      <c r="Z2095">
        <v>0</v>
      </c>
      <c r="AA2095">
        <v>0</v>
      </c>
      <c r="AB2095">
        <v>1</v>
      </c>
      <c r="AC2095" s="2" t="s">
        <v>2542</v>
      </c>
      <c r="AD2095" s="2" t="str">
        <f t="shared" si="65"/>
        <v>Never Contacted</v>
      </c>
      <c r="AE2095">
        <v>7</v>
      </c>
      <c r="AF2095" t="s">
        <v>73</v>
      </c>
      <c r="AG2095" t="b">
        <v>0</v>
      </c>
      <c r="AH2095" t="b">
        <v>0</v>
      </c>
      <c r="AI2095" t="str">
        <f ca="1">IF(OR(Table1[[#This Row],[is_active]]="FALSE",Table1[[#This Row],[Days_Since_Last_Purchase]]&gt;90),"Churned","Active")</f>
        <v>Churned</v>
      </c>
    </row>
    <row r="2096" spans="1:35" x14ac:dyDescent="0.25">
      <c r="A2096" t="s">
        <v>2146</v>
      </c>
      <c r="B2096" s="1">
        <v>45009</v>
      </c>
      <c r="C2096" t="str">
        <f>TEXT(Table1[[#This Row],[signup_date]],"yyyy")</f>
        <v>2023</v>
      </c>
      <c r="D2096" t="str">
        <f>TEXT(Table1[[#This Row],[signup_date]],"mmm")</f>
        <v>Mar</v>
      </c>
      <c r="E2096" s="3">
        <v>45138</v>
      </c>
      <c r="F2096" s="3">
        <v>45521</v>
      </c>
      <c r="G2096" s="3" t="str">
        <f>TEXT(Table1[[#This Row],[last_purchase_date]],"yyyy")</f>
        <v>2024</v>
      </c>
      <c r="H2096" s="2">
        <f ca="1">IFERROR(TODAY()-Table1[[#This Row],[signup_date]]," - ")</f>
        <v>971</v>
      </c>
      <c r="I2096" s="2">
        <f ca="1">IFERROR(TODAY()-Table1[[#This Row],[last_purchase_date]]," - ")</f>
        <v>459</v>
      </c>
      <c r="J2096" s="2">
        <f ca="1">IFERROR(1/Table1[[#This Row],[Days_Since_Last_Purchase]],0)</f>
        <v>2.1786492374727671E-3</v>
      </c>
      <c r="K2096" s="3" t="str">
        <f t="shared" si="64"/>
        <v>Has Purchased</v>
      </c>
      <c r="L2096">
        <v>2</v>
      </c>
      <c r="M2096">
        <v>68.55</v>
      </c>
      <c r="N2096">
        <v>34.28</v>
      </c>
      <c r="O2096">
        <v>17.23</v>
      </c>
      <c r="P2096" t="s">
        <v>47</v>
      </c>
      <c r="Q2096" t="s">
        <v>60</v>
      </c>
      <c r="R2096" t="s">
        <v>42</v>
      </c>
      <c r="S2096">
        <v>20</v>
      </c>
      <c r="T2096" t="s">
        <v>70</v>
      </c>
      <c r="U2096" t="s">
        <v>43</v>
      </c>
      <c r="V2096" t="s">
        <v>63</v>
      </c>
      <c r="W2096" t="s">
        <v>36</v>
      </c>
      <c r="X2096">
        <v>0</v>
      </c>
      <c r="Y2096">
        <v>0</v>
      </c>
      <c r="Z2096">
        <v>0</v>
      </c>
      <c r="AA2096">
        <v>0</v>
      </c>
      <c r="AB2096">
        <v>1</v>
      </c>
      <c r="AC2096" s="3">
        <v>45762</v>
      </c>
      <c r="AD2096" s="2" t="str">
        <f t="shared" si="65"/>
        <v>Contacted</v>
      </c>
      <c r="AE2096">
        <v>0</v>
      </c>
      <c r="AF2096" t="s">
        <v>52</v>
      </c>
      <c r="AG2096" t="b">
        <v>0</v>
      </c>
      <c r="AH2096" t="b">
        <v>0</v>
      </c>
      <c r="AI2096" t="str">
        <f ca="1">IF(OR(Table1[[#This Row],[is_active]]="FALSE",Table1[[#This Row],[Days_Since_Last_Purchase]]&gt;90),"Churned","Active")</f>
        <v>Churned</v>
      </c>
    </row>
    <row r="2097" spans="1:35" x14ac:dyDescent="0.25">
      <c r="A2097" t="s">
        <v>2147</v>
      </c>
      <c r="B2097" s="1">
        <v>43925</v>
      </c>
      <c r="C2097" t="str">
        <f>TEXT(Table1[[#This Row],[signup_date]],"yyyy")</f>
        <v>2020</v>
      </c>
      <c r="D2097" t="str">
        <f>TEXT(Table1[[#This Row],[signup_date]],"mmm")</f>
        <v>Apr</v>
      </c>
      <c r="E2097" s="3">
        <v>44029</v>
      </c>
      <c r="F2097" s="3">
        <v>44050</v>
      </c>
      <c r="G2097" s="3" t="str">
        <f>TEXT(Table1[[#This Row],[last_purchase_date]],"yyyy")</f>
        <v>2020</v>
      </c>
      <c r="H2097" s="2">
        <f ca="1">IFERROR(TODAY()-Table1[[#This Row],[signup_date]]," - ")</f>
        <v>2055</v>
      </c>
      <c r="I2097" s="2">
        <f ca="1">IFERROR(TODAY()-Table1[[#This Row],[last_purchase_date]]," - ")</f>
        <v>1930</v>
      </c>
      <c r="J2097" s="2">
        <f ca="1">IFERROR(1/Table1[[#This Row],[Days_Since_Last_Purchase]],0)</f>
        <v>5.1813471502590671E-4</v>
      </c>
      <c r="K2097" s="3" t="str">
        <f t="shared" si="64"/>
        <v>Has Purchased</v>
      </c>
      <c r="L2097">
        <v>7</v>
      </c>
      <c r="M2097">
        <v>436.45</v>
      </c>
      <c r="N2097">
        <v>62.35</v>
      </c>
      <c r="O2097">
        <v>88.7</v>
      </c>
      <c r="P2097" t="s">
        <v>65</v>
      </c>
      <c r="Q2097" t="s">
        <v>54</v>
      </c>
      <c r="R2097" t="s">
        <v>48</v>
      </c>
      <c r="S2097">
        <v>20</v>
      </c>
      <c r="T2097" t="s">
        <v>70</v>
      </c>
      <c r="U2097" t="s">
        <v>82</v>
      </c>
      <c r="V2097" t="s">
        <v>35</v>
      </c>
      <c r="W2097" t="s">
        <v>36</v>
      </c>
      <c r="X2097">
        <v>0</v>
      </c>
      <c r="Y2097">
        <v>0</v>
      </c>
      <c r="Z2097">
        <v>0</v>
      </c>
      <c r="AA2097">
        <v>0</v>
      </c>
      <c r="AB2097">
        <v>2</v>
      </c>
      <c r="AC2097" s="3">
        <v>45450</v>
      </c>
      <c r="AD2097" s="2" t="str">
        <f t="shared" si="65"/>
        <v>Contacted</v>
      </c>
      <c r="AE2097">
        <v>10</v>
      </c>
      <c r="AF2097" t="s">
        <v>52</v>
      </c>
      <c r="AG2097" t="b">
        <v>1</v>
      </c>
      <c r="AH2097" t="b">
        <v>1</v>
      </c>
      <c r="AI2097" t="str">
        <f ca="1">IF(OR(Table1[[#This Row],[is_active]]="FALSE",Table1[[#This Row],[Days_Since_Last_Purchase]]&gt;90),"Churned","Active")</f>
        <v>Churned</v>
      </c>
    </row>
    <row r="2098" spans="1:35" x14ac:dyDescent="0.25">
      <c r="A2098" t="s">
        <v>2148</v>
      </c>
      <c r="B2098" s="1">
        <v>45393</v>
      </c>
      <c r="C2098" t="str">
        <f>TEXT(Table1[[#This Row],[signup_date]],"yyyy")</f>
        <v>2024</v>
      </c>
      <c r="D2098" t="str">
        <f>TEXT(Table1[[#This Row],[signup_date]],"mmm")</f>
        <v>Apr</v>
      </c>
      <c r="E2098" s="3">
        <v>45839</v>
      </c>
      <c r="F2098" s="3">
        <v>45932</v>
      </c>
      <c r="G2098" s="3" t="str">
        <f>TEXT(Table1[[#This Row],[last_purchase_date]],"yyyy")</f>
        <v>2025</v>
      </c>
      <c r="H2098" s="2">
        <f ca="1">IFERROR(TODAY()-Table1[[#This Row],[signup_date]]," - ")</f>
        <v>587</v>
      </c>
      <c r="I2098" s="2">
        <f ca="1">IFERROR(TODAY()-Table1[[#This Row],[last_purchase_date]]," - ")</f>
        <v>48</v>
      </c>
      <c r="J2098" s="2">
        <f ca="1">IFERROR(1/Table1[[#This Row],[Days_Since_Last_Purchase]],0)</f>
        <v>2.0833333333333332E-2</v>
      </c>
      <c r="K2098" s="3" t="str">
        <f t="shared" si="64"/>
        <v>Has Purchased</v>
      </c>
      <c r="L2098">
        <v>2</v>
      </c>
      <c r="M2098">
        <v>147.29</v>
      </c>
      <c r="N2098">
        <v>73.650000000000006</v>
      </c>
      <c r="O2098">
        <v>125.67</v>
      </c>
      <c r="P2098" t="s">
        <v>47</v>
      </c>
      <c r="Q2098" t="s">
        <v>95</v>
      </c>
      <c r="R2098" t="s">
        <v>48</v>
      </c>
      <c r="S2098">
        <v>38</v>
      </c>
      <c r="T2098" t="s">
        <v>34</v>
      </c>
      <c r="U2098" t="s">
        <v>55</v>
      </c>
      <c r="V2098" t="s">
        <v>67</v>
      </c>
      <c r="W2098" t="s">
        <v>100</v>
      </c>
      <c r="X2098">
        <v>0</v>
      </c>
      <c r="Y2098">
        <v>0</v>
      </c>
      <c r="Z2098">
        <v>0</v>
      </c>
      <c r="AA2098">
        <v>0</v>
      </c>
      <c r="AB2098">
        <v>1</v>
      </c>
      <c r="AC2098" s="3">
        <v>45881</v>
      </c>
      <c r="AD2098" s="2" t="str">
        <f t="shared" si="65"/>
        <v>Contacted</v>
      </c>
      <c r="AE2098">
        <v>1</v>
      </c>
      <c r="AF2098" t="s">
        <v>52</v>
      </c>
      <c r="AG2098" t="b">
        <v>1</v>
      </c>
      <c r="AH2098" t="b">
        <v>0</v>
      </c>
      <c r="AI2098" t="str">
        <f ca="1">IF(OR(Table1[[#This Row],[is_active]]="FALSE",Table1[[#This Row],[Days_Since_Last_Purchase]]&gt;90),"Churned","Active")</f>
        <v>Active</v>
      </c>
    </row>
    <row r="2099" spans="1:35" x14ac:dyDescent="0.25">
      <c r="A2099" t="s">
        <v>2149</v>
      </c>
      <c r="B2099" s="1">
        <v>43959</v>
      </c>
      <c r="C2099" t="str">
        <f>TEXT(Table1[[#This Row],[signup_date]],"yyyy")</f>
        <v>2020</v>
      </c>
      <c r="D2099" t="str">
        <f>TEXT(Table1[[#This Row],[signup_date]],"mmm")</f>
        <v>May</v>
      </c>
      <c r="E2099" s="3">
        <v>44897</v>
      </c>
      <c r="F2099" s="3">
        <v>45758</v>
      </c>
      <c r="G2099" s="3" t="str">
        <f>TEXT(Table1[[#This Row],[last_purchase_date]],"yyyy")</f>
        <v>2025</v>
      </c>
      <c r="H2099" s="2">
        <f ca="1">IFERROR(TODAY()-Table1[[#This Row],[signup_date]]," - ")</f>
        <v>2021</v>
      </c>
      <c r="I2099" s="2">
        <f ca="1">IFERROR(TODAY()-Table1[[#This Row],[last_purchase_date]]," - ")</f>
        <v>222</v>
      </c>
      <c r="J2099" s="2">
        <f ca="1">IFERROR(1/Table1[[#This Row],[Days_Since_Last_Purchase]],0)</f>
        <v>4.5045045045045045E-3</v>
      </c>
      <c r="K2099" s="3" t="str">
        <f t="shared" si="64"/>
        <v>Has Purchased</v>
      </c>
      <c r="L2099">
        <v>3</v>
      </c>
      <c r="M2099">
        <v>336.6</v>
      </c>
      <c r="N2099">
        <v>112.2</v>
      </c>
      <c r="O2099">
        <v>10.63</v>
      </c>
      <c r="P2099" t="s">
        <v>65</v>
      </c>
      <c r="Q2099" t="s">
        <v>41</v>
      </c>
      <c r="R2099" t="s">
        <v>48</v>
      </c>
      <c r="S2099">
        <v>41</v>
      </c>
      <c r="T2099" t="s">
        <v>34</v>
      </c>
      <c r="U2099" t="s">
        <v>35</v>
      </c>
      <c r="V2099" t="s">
        <v>56</v>
      </c>
      <c r="W2099" t="s">
        <v>96</v>
      </c>
      <c r="X2099">
        <v>0</v>
      </c>
      <c r="Y2099">
        <v>0</v>
      </c>
      <c r="Z2099">
        <v>0</v>
      </c>
      <c r="AA2099">
        <v>0</v>
      </c>
      <c r="AB2099">
        <v>0</v>
      </c>
      <c r="AC2099" s="3">
        <v>45831</v>
      </c>
      <c r="AD2099" s="2" t="str">
        <f t="shared" si="65"/>
        <v>Contacted</v>
      </c>
      <c r="AE2099">
        <v>0</v>
      </c>
      <c r="AF2099" t="s">
        <v>52</v>
      </c>
      <c r="AG2099" t="b">
        <v>1</v>
      </c>
      <c r="AH2099" t="b">
        <v>0</v>
      </c>
      <c r="AI2099" t="str">
        <f ca="1">IF(OR(Table1[[#This Row],[is_active]]="FALSE",Table1[[#This Row],[Days_Since_Last_Purchase]]&gt;90),"Churned","Active")</f>
        <v>Churned</v>
      </c>
    </row>
    <row r="2100" spans="1:35" x14ac:dyDescent="0.25">
      <c r="A2100" t="s">
        <v>2150</v>
      </c>
      <c r="B2100" s="1">
        <v>45541</v>
      </c>
      <c r="C2100" t="str">
        <f>TEXT(Table1[[#This Row],[signup_date]],"yyyy")</f>
        <v>2024</v>
      </c>
      <c r="D2100" t="str">
        <f>TEXT(Table1[[#This Row],[signup_date]],"mmm")</f>
        <v>Sep</v>
      </c>
      <c r="E2100" s="3">
        <v>45620</v>
      </c>
      <c r="F2100" s="3">
        <v>45798</v>
      </c>
      <c r="G2100" s="3" t="str">
        <f>TEXT(Table1[[#This Row],[last_purchase_date]],"yyyy")</f>
        <v>2025</v>
      </c>
      <c r="H2100" s="2">
        <f ca="1">IFERROR(TODAY()-Table1[[#This Row],[signup_date]]," - ")</f>
        <v>439</v>
      </c>
      <c r="I2100" s="2">
        <f ca="1">IFERROR(TODAY()-Table1[[#This Row],[last_purchase_date]]," - ")</f>
        <v>182</v>
      </c>
      <c r="J2100" s="2">
        <f ca="1">IFERROR(1/Table1[[#This Row],[Days_Since_Last_Purchase]],0)</f>
        <v>5.4945054945054949E-3</v>
      </c>
      <c r="K2100" s="3" t="str">
        <f t="shared" si="64"/>
        <v>Has Purchased</v>
      </c>
      <c r="L2100">
        <v>5</v>
      </c>
      <c r="M2100">
        <v>487.75</v>
      </c>
      <c r="N2100">
        <v>97.55</v>
      </c>
      <c r="O2100">
        <v>120.15</v>
      </c>
      <c r="P2100" t="s">
        <v>87</v>
      </c>
      <c r="Q2100" t="s">
        <v>69</v>
      </c>
      <c r="R2100" t="s">
        <v>33</v>
      </c>
      <c r="S2100">
        <v>36</v>
      </c>
      <c r="T2100" t="s">
        <v>34</v>
      </c>
      <c r="U2100" t="s">
        <v>82</v>
      </c>
      <c r="V2100" t="s">
        <v>56</v>
      </c>
      <c r="W2100" t="s">
        <v>100</v>
      </c>
      <c r="X2100">
        <v>0</v>
      </c>
      <c r="Y2100">
        <v>0</v>
      </c>
      <c r="Z2100">
        <v>0</v>
      </c>
      <c r="AA2100">
        <v>1</v>
      </c>
      <c r="AB2100">
        <v>1</v>
      </c>
      <c r="AC2100" s="3">
        <v>45922</v>
      </c>
      <c r="AD2100" s="2" t="str">
        <f t="shared" si="65"/>
        <v>Contacted</v>
      </c>
      <c r="AE2100">
        <v>4</v>
      </c>
      <c r="AF2100" t="s">
        <v>38</v>
      </c>
      <c r="AG2100" t="b">
        <v>1</v>
      </c>
      <c r="AH2100" t="b">
        <v>0</v>
      </c>
      <c r="AI2100" t="str">
        <f ca="1">IF(OR(Table1[[#This Row],[is_active]]="FALSE",Table1[[#This Row],[Days_Since_Last_Purchase]]&gt;90),"Churned","Active")</f>
        <v>Churned</v>
      </c>
    </row>
    <row r="2101" spans="1:35" x14ac:dyDescent="0.25">
      <c r="A2101" t="s">
        <v>2151</v>
      </c>
      <c r="B2101" s="1">
        <v>44918</v>
      </c>
      <c r="C2101" t="str">
        <f>TEXT(Table1[[#This Row],[signup_date]],"yyyy")</f>
        <v>2022</v>
      </c>
      <c r="D2101" t="str">
        <f>TEXT(Table1[[#This Row],[signup_date]],"mmm")</f>
        <v>Dec</v>
      </c>
      <c r="E2101" s="3">
        <v>45388</v>
      </c>
      <c r="F2101" s="3">
        <v>45646</v>
      </c>
      <c r="G2101" s="3" t="str">
        <f>TEXT(Table1[[#This Row],[last_purchase_date]],"yyyy")</f>
        <v>2024</v>
      </c>
      <c r="H2101" s="2">
        <f ca="1">IFERROR(TODAY()-Table1[[#This Row],[signup_date]]," - ")</f>
        <v>1062</v>
      </c>
      <c r="I2101" s="2">
        <f ca="1">IFERROR(TODAY()-Table1[[#This Row],[last_purchase_date]]," - ")</f>
        <v>334</v>
      </c>
      <c r="J2101" s="2">
        <f ca="1">IFERROR(1/Table1[[#This Row],[Days_Since_Last_Purchase]],0)</f>
        <v>2.9940119760479044E-3</v>
      </c>
      <c r="K2101" s="3" t="str">
        <f t="shared" si="64"/>
        <v>Has Purchased</v>
      </c>
      <c r="L2101">
        <v>6</v>
      </c>
      <c r="M2101">
        <v>147.13999999999999</v>
      </c>
      <c r="N2101">
        <v>24.52</v>
      </c>
      <c r="O2101">
        <v>33.33</v>
      </c>
      <c r="P2101" t="s">
        <v>59</v>
      </c>
      <c r="Q2101" t="s">
        <v>69</v>
      </c>
      <c r="R2101" t="s">
        <v>33</v>
      </c>
      <c r="S2101">
        <v>19</v>
      </c>
      <c r="T2101" t="s">
        <v>49</v>
      </c>
      <c r="U2101" t="s">
        <v>55</v>
      </c>
      <c r="V2101" t="s">
        <v>63</v>
      </c>
      <c r="W2101" t="s">
        <v>45</v>
      </c>
      <c r="X2101">
        <v>0</v>
      </c>
      <c r="Y2101">
        <v>0</v>
      </c>
      <c r="Z2101">
        <v>0</v>
      </c>
      <c r="AA2101">
        <v>1</v>
      </c>
      <c r="AB2101">
        <v>0</v>
      </c>
      <c r="AC2101" s="3">
        <v>44922</v>
      </c>
      <c r="AD2101" s="2" t="str">
        <f t="shared" si="65"/>
        <v>Contacted</v>
      </c>
      <c r="AE2101">
        <v>0</v>
      </c>
      <c r="AF2101" t="s">
        <v>52</v>
      </c>
      <c r="AG2101" t="b">
        <v>1</v>
      </c>
      <c r="AH2101" t="b">
        <v>1</v>
      </c>
      <c r="AI2101" t="str">
        <f ca="1">IF(OR(Table1[[#This Row],[is_active]]="FALSE",Table1[[#This Row],[Days_Since_Last_Purchase]]&gt;90),"Churned","Active")</f>
        <v>Churned</v>
      </c>
    </row>
    <row r="2102" spans="1:35" x14ac:dyDescent="0.25">
      <c r="A2102" t="s">
        <v>2152</v>
      </c>
      <c r="B2102" s="1">
        <v>43915</v>
      </c>
      <c r="C2102" t="str">
        <f>TEXT(Table1[[#This Row],[signup_date]],"yyyy")</f>
        <v>2020</v>
      </c>
      <c r="D2102" t="str">
        <f>TEXT(Table1[[#This Row],[signup_date]],"mmm")</f>
        <v>Mar</v>
      </c>
      <c r="E2102" s="3" t="s">
        <v>2542</v>
      </c>
      <c r="F2102" s="3" t="s">
        <v>2542</v>
      </c>
      <c r="G2102" s="3" t="str">
        <f>TEXT(Table1[[#This Row],[last_purchase_date]],"yyyy")</f>
        <v>-</v>
      </c>
      <c r="H2102" s="2">
        <f ca="1">IFERROR(TODAY()-Table1[[#This Row],[signup_date]]," - ")</f>
        <v>2065</v>
      </c>
      <c r="I2102" s="2" t="str">
        <f ca="1">IFERROR(TODAY()-Table1[[#This Row],[last_purchase_date]]," - ")</f>
        <v xml:space="preserve"> - </v>
      </c>
      <c r="J2102" s="2">
        <f ca="1">IFERROR(1/Table1[[#This Row],[Days_Since_Last_Purchase]],0)</f>
        <v>0</v>
      </c>
      <c r="K2102" s="3" t="str">
        <f t="shared" si="64"/>
        <v>Never Purchase</v>
      </c>
      <c r="L2102">
        <v>0</v>
      </c>
      <c r="M2102">
        <v>0</v>
      </c>
      <c r="N2102">
        <v>0</v>
      </c>
      <c r="O2102">
        <v>0</v>
      </c>
      <c r="P2102" t="s">
        <v>31</v>
      </c>
      <c r="Q2102" t="s">
        <v>88</v>
      </c>
      <c r="R2102" t="s">
        <v>48</v>
      </c>
      <c r="S2102">
        <v>36</v>
      </c>
      <c r="T2102" t="s">
        <v>34</v>
      </c>
      <c r="U2102" t="s">
        <v>82</v>
      </c>
      <c r="V2102" t="s">
        <v>56</v>
      </c>
      <c r="W2102" t="s">
        <v>36</v>
      </c>
      <c r="X2102">
        <v>0</v>
      </c>
      <c r="Y2102">
        <v>1</v>
      </c>
      <c r="Z2102">
        <v>0</v>
      </c>
      <c r="AA2102">
        <v>0</v>
      </c>
      <c r="AB2102">
        <v>0</v>
      </c>
      <c r="AC2102" s="3">
        <v>45739</v>
      </c>
      <c r="AD2102" s="2" t="str">
        <f t="shared" si="65"/>
        <v>Contacted</v>
      </c>
      <c r="AE2102">
        <v>0</v>
      </c>
      <c r="AF2102" t="s">
        <v>38</v>
      </c>
      <c r="AG2102" t="b">
        <v>1</v>
      </c>
      <c r="AH2102" t="b">
        <v>0</v>
      </c>
      <c r="AI2102" t="str">
        <f ca="1">IF(OR(Table1[[#This Row],[is_active]]="FALSE",Table1[[#This Row],[Days_Since_Last_Purchase]]&gt;90),"Churned","Active")</f>
        <v>Churned</v>
      </c>
    </row>
    <row r="2103" spans="1:35" x14ac:dyDescent="0.25">
      <c r="A2103" t="s">
        <v>2153</v>
      </c>
      <c r="B2103" s="1">
        <v>44081</v>
      </c>
      <c r="C2103" t="str">
        <f>TEXT(Table1[[#This Row],[signup_date]],"yyyy")</f>
        <v>2020</v>
      </c>
      <c r="D2103" t="str">
        <f>TEXT(Table1[[#This Row],[signup_date]],"mmm")</f>
        <v>Sep</v>
      </c>
      <c r="E2103" s="3">
        <v>45207</v>
      </c>
      <c r="F2103" s="3">
        <v>45683</v>
      </c>
      <c r="G2103" s="3" t="str">
        <f>TEXT(Table1[[#This Row],[last_purchase_date]],"yyyy")</f>
        <v>2025</v>
      </c>
      <c r="H2103" s="2">
        <f ca="1">IFERROR(TODAY()-Table1[[#This Row],[signup_date]]," - ")</f>
        <v>1899</v>
      </c>
      <c r="I2103" s="2">
        <f ca="1">IFERROR(TODAY()-Table1[[#This Row],[last_purchase_date]]," - ")</f>
        <v>297</v>
      </c>
      <c r="J2103" s="2">
        <f ca="1">IFERROR(1/Table1[[#This Row],[Days_Since_Last_Purchase]],0)</f>
        <v>3.3670033670033669E-3</v>
      </c>
      <c r="K2103" s="3" t="str">
        <f t="shared" si="64"/>
        <v>Has Purchased</v>
      </c>
      <c r="L2103">
        <v>3</v>
      </c>
      <c r="M2103">
        <v>65.540000000000006</v>
      </c>
      <c r="N2103">
        <v>21.85</v>
      </c>
      <c r="O2103">
        <v>17.25</v>
      </c>
      <c r="P2103" t="s">
        <v>47</v>
      </c>
      <c r="Q2103" t="s">
        <v>69</v>
      </c>
      <c r="R2103" t="s">
        <v>42</v>
      </c>
      <c r="S2103">
        <v>32</v>
      </c>
      <c r="T2103" t="s">
        <v>34</v>
      </c>
      <c r="U2103" t="s">
        <v>43</v>
      </c>
      <c r="V2103" t="s">
        <v>67</v>
      </c>
      <c r="W2103" t="s">
        <v>57</v>
      </c>
      <c r="X2103">
        <v>0</v>
      </c>
      <c r="Y2103">
        <v>0</v>
      </c>
      <c r="Z2103">
        <v>0</v>
      </c>
      <c r="AA2103">
        <v>0</v>
      </c>
      <c r="AB2103">
        <v>1</v>
      </c>
      <c r="AC2103" s="3">
        <v>45061</v>
      </c>
      <c r="AD2103" s="2" t="str">
        <f t="shared" si="65"/>
        <v>Contacted</v>
      </c>
      <c r="AE2103">
        <v>0</v>
      </c>
      <c r="AF2103" t="s">
        <v>38</v>
      </c>
      <c r="AG2103" t="b">
        <v>0</v>
      </c>
      <c r="AH2103" t="b">
        <v>1</v>
      </c>
      <c r="AI2103" t="str">
        <f ca="1">IF(OR(Table1[[#This Row],[is_active]]="FALSE",Table1[[#This Row],[Days_Since_Last_Purchase]]&gt;90),"Churned","Active")</f>
        <v>Churned</v>
      </c>
    </row>
    <row r="2104" spans="1:35" x14ac:dyDescent="0.25">
      <c r="A2104" t="s">
        <v>2154</v>
      </c>
      <c r="B2104" s="1">
        <v>45074</v>
      </c>
      <c r="C2104" t="str">
        <f>TEXT(Table1[[#This Row],[signup_date]],"yyyy")</f>
        <v>2023</v>
      </c>
      <c r="D2104" t="str">
        <f>TEXT(Table1[[#This Row],[signup_date]],"mmm")</f>
        <v>May</v>
      </c>
      <c r="E2104" s="3">
        <v>45595</v>
      </c>
      <c r="F2104" s="3">
        <v>45876</v>
      </c>
      <c r="G2104" s="3" t="str">
        <f>TEXT(Table1[[#This Row],[last_purchase_date]],"yyyy")</f>
        <v>2025</v>
      </c>
      <c r="H2104" s="2">
        <f ca="1">IFERROR(TODAY()-Table1[[#This Row],[signup_date]]," - ")</f>
        <v>906</v>
      </c>
      <c r="I2104" s="2">
        <f ca="1">IFERROR(TODAY()-Table1[[#This Row],[last_purchase_date]]," - ")</f>
        <v>104</v>
      </c>
      <c r="J2104" s="2">
        <f ca="1">IFERROR(1/Table1[[#This Row],[Days_Since_Last_Purchase]],0)</f>
        <v>9.6153846153846159E-3</v>
      </c>
      <c r="K2104" s="3" t="str">
        <f t="shared" si="64"/>
        <v>Has Purchased</v>
      </c>
      <c r="L2104">
        <v>2</v>
      </c>
      <c r="M2104">
        <v>19.93</v>
      </c>
      <c r="N2104">
        <v>9.9700000000000006</v>
      </c>
      <c r="O2104">
        <v>17.7</v>
      </c>
      <c r="P2104" t="s">
        <v>40</v>
      </c>
      <c r="Q2104" t="s">
        <v>88</v>
      </c>
      <c r="R2104" t="s">
        <v>48</v>
      </c>
      <c r="S2104">
        <v>39</v>
      </c>
      <c r="T2104" t="s">
        <v>34</v>
      </c>
      <c r="U2104" t="s">
        <v>35</v>
      </c>
      <c r="V2104" t="s">
        <v>35</v>
      </c>
      <c r="W2104" t="s">
        <v>100</v>
      </c>
      <c r="X2104">
        <v>0</v>
      </c>
      <c r="Y2104">
        <v>0</v>
      </c>
      <c r="Z2104">
        <v>0</v>
      </c>
      <c r="AA2104">
        <v>0</v>
      </c>
      <c r="AB2104">
        <v>0</v>
      </c>
      <c r="AC2104" s="3">
        <v>45115</v>
      </c>
      <c r="AD2104" s="2" t="str">
        <f t="shared" si="65"/>
        <v>Contacted</v>
      </c>
      <c r="AE2104">
        <v>0</v>
      </c>
      <c r="AF2104" t="s">
        <v>52</v>
      </c>
      <c r="AG2104" t="b">
        <v>1</v>
      </c>
      <c r="AH2104" t="b">
        <v>0</v>
      </c>
      <c r="AI2104" t="str">
        <f ca="1">IF(OR(Table1[[#This Row],[is_active]]="FALSE",Table1[[#This Row],[Days_Since_Last_Purchase]]&gt;90),"Churned","Active")</f>
        <v>Churned</v>
      </c>
    </row>
    <row r="2105" spans="1:35" x14ac:dyDescent="0.25">
      <c r="A2105" t="s">
        <v>385</v>
      </c>
      <c r="B2105" s="1">
        <v>45157</v>
      </c>
      <c r="C2105" t="str">
        <f>TEXT(Table1[[#This Row],[signup_date]],"yyyy")</f>
        <v>2023</v>
      </c>
      <c r="D2105" t="str">
        <f>TEXT(Table1[[#This Row],[signup_date]],"mmm")</f>
        <v>Aug</v>
      </c>
      <c r="E2105" s="3">
        <v>45336</v>
      </c>
      <c r="F2105" s="3">
        <v>45400</v>
      </c>
      <c r="G2105" s="3" t="str">
        <f>TEXT(Table1[[#This Row],[last_purchase_date]],"yyyy")</f>
        <v>2024</v>
      </c>
      <c r="H2105" s="2">
        <f ca="1">IFERROR(TODAY()-Table1[[#This Row],[signup_date]]," - ")</f>
        <v>823</v>
      </c>
      <c r="I2105" s="2">
        <f ca="1">IFERROR(TODAY()-Table1[[#This Row],[last_purchase_date]]," - ")</f>
        <v>580</v>
      </c>
      <c r="J2105" s="2">
        <f ca="1">IFERROR(1/Table1[[#This Row],[Days_Since_Last_Purchase]],0)</f>
        <v>1.7241379310344827E-3</v>
      </c>
      <c r="K2105" s="3" t="str">
        <f t="shared" si="64"/>
        <v>Has Purchased</v>
      </c>
      <c r="L2105">
        <v>2</v>
      </c>
      <c r="M2105">
        <v>94.09</v>
      </c>
      <c r="N2105">
        <v>47.05</v>
      </c>
      <c r="O2105">
        <v>52.82</v>
      </c>
      <c r="P2105" t="s">
        <v>40</v>
      </c>
      <c r="Q2105" t="s">
        <v>60</v>
      </c>
      <c r="R2105" t="s">
        <v>42</v>
      </c>
      <c r="S2105">
        <v>41</v>
      </c>
      <c r="T2105" t="s">
        <v>34</v>
      </c>
      <c r="U2105" t="s">
        <v>43</v>
      </c>
      <c r="V2105" t="s">
        <v>56</v>
      </c>
      <c r="W2105" t="s">
        <v>51</v>
      </c>
      <c r="X2105">
        <v>0</v>
      </c>
      <c r="Y2105">
        <v>0</v>
      </c>
      <c r="Z2105">
        <v>0</v>
      </c>
      <c r="AA2105">
        <v>0</v>
      </c>
      <c r="AB2105">
        <v>1</v>
      </c>
      <c r="AC2105" s="2" t="s">
        <v>2542</v>
      </c>
      <c r="AD2105" s="2" t="str">
        <f t="shared" si="65"/>
        <v>Never Contacted</v>
      </c>
      <c r="AE2105">
        <v>0</v>
      </c>
      <c r="AF2105" t="s">
        <v>73</v>
      </c>
      <c r="AG2105" t="b">
        <v>0</v>
      </c>
      <c r="AH2105" t="b">
        <v>1</v>
      </c>
      <c r="AI2105" t="str">
        <f ca="1">IF(OR(Table1[[#This Row],[is_active]]="FALSE",Table1[[#This Row],[Days_Since_Last_Purchase]]&gt;90),"Churned","Active")</f>
        <v>Churned</v>
      </c>
    </row>
    <row r="2106" spans="1:35" x14ac:dyDescent="0.25">
      <c r="A2106" t="s">
        <v>2155</v>
      </c>
      <c r="B2106" s="1">
        <v>44456</v>
      </c>
      <c r="C2106" t="str">
        <f>TEXT(Table1[[#This Row],[signup_date]],"yyyy")</f>
        <v>2021</v>
      </c>
      <c r="D2106" t="str">
        <f>TEXT(Table1[[#This Row],[signup_date]],"mmm")</f>
        <v>Sep</v>
      </c>
      <c r="E2106" s="3">
        <v>44958</v>
      </c>
      <c r="F2106" s="3">
        <v>45701</v>
      </c>
      <c r="G2106" s="3" t="str">
        <f>TEXT(Table1[[#This Row],[last_purchase_date]],"yyyy")</f>
        <v>2025</v>
      </c>
      <c r="H2106" s="2">
        <f ca="1">IFERROR(TODAY()-Table1[[#This Row],[signup_date]]," - ")</f>
        <v>1524</v>
      </c>
      <c r="I2106" s="2">
        <f ca="1">IFERROR(TODAY()-Table1[[#This Row],[last_purchase_date]]," - ")</f>
        <v>279</v>
      </c>
      <c r="J2106" s="2">
        <f ca="1">IFERROR(1/Table1[[#This Row],[Days_Since_Last_Purchase]],0)</f>
        <v>3.5842293906810036E-3</v>
      </c>
      <c r="K2106" s="3" t="str">
        <f t="shared" si="64"/>
        <v>Has Purchased</v>
      </c>
      <c r="L2106">
        <v>3</v>
      </c>
      <c r="M2106">
        <v>192.1</v>
      </c>
      <c r="N2106">
        <v>64.03</v>
      </c>
      <c r="O2106">
        <v>83.72</v>
      </c>
      <c r="P2106" t="s">
        <v>40</v>
      </c>
      <c r="Q2106" t="s">
        <v>88</v>
      </c>
      <c r="R2106" t="s">
        <v>48</v>
      </c>
      <c r="S2106">
        <v>45</v>
      </c>
      <c r="T2106" t="s">
        <v>34</v>
      </c>
      <c r="U2106" t="s">
        <v>50</v>
      </c>
      <c r="V2106" t="s">
        <v>63</v>
      </c>
      <c r="W2106" t="s">
        <v>51</v>
      </c>
      <c r="X2106">
        <v>0</v>
      </c>
      <c r="Y2106">
        <v>0</v>
      </c>
      <c r="Z2106">
        <v>0</v>
      </c>
      <c r="AA2106">
        <v>0</v>
      </c>
      <c r="AB2106">
        <v>0</v>
      </c>
      <c r="AC2106" s="3">
        <v>45642</v>
      </c>
      <c r="AD2106" s="2" t="str">
        <f t="shared" si="65"/>
        <v>Contacted</v>
      </c>
      <c r="AE2106">
        <v>1</v>
      </c>
      <c r="AF2106" t="s">
        <v>38</v>
      </c>
      <c r="AG2106" t="b">
        <v>1</v>
      </c>
      <c r="AH2106" t="b">
        <v>1</v>
      </c>
      <c r="AI2106" t="str">
        <f ca="1">IF(OR(Table1[[#This Row],[is_active]]="FALSE",Table1[[#This Row],[Days_Since_Last_Purchase]]&gt;90),"Churned","Active")</f>
        <v>Churned</v>
      </c>
    </row>
    <row r="2107" spans="1:35" x14ac:dyDescent="0.25">
      <c r="A2107" t="s">
        <v>2156</v>
      </c>
      <c r="B2107" s="1">
        <v>45289</v>
      </c>
      <c r="C2107" t="str">
        <f>TEXT(Table1[[#This Row],[signup_date]],"yyyy")</f>
        <v>2023</v>
      </c>
      <c r="D2107" t="str">
        <f>TEXT(Table1[[#This Row],[signup_date]],"mmm")</f>
        <v>Dec</v>
      </c>
      <c r="E2107" s="3">
        <v>45294</v>
      </c>
      <c r="F2107" s="3">
        <v>45392</v>
      </c>
      <c r="G2107" s="3" t="str">
        <f>TEXT(Table1[[#This Row],[last_purchase_date]],"yyyy")</f>
        <v>2024</v>
      </c>
      <c r="H2107" s="2">
        <f ca="1">IFERROR(TODAY()-Table1[[#This Row],[signup_date]]," - ")</f>
        <v>691</v>
      </c>
      <c r="I2107" s="2">
        <f ca="1">IFERROR(TODAY()-Table1[[#This Row],[last_purchase_date]]," - ")</f>
        <v>588</v>
      </c>
      <c r="J2107" s="2">
        <f ca="1">IFERROR(1/Table1[[#This Row],[Days_Since_Last_Purchase]],0)</f>
        <v>1.7006802721088435E-3</v>
      </c>
      <c r="K2107" s="3" t="str">
        <f t="shared" si="64"/>
        <v>Has Purchased</v>
      </c>
      <c r="L2107">
        <v>5</v>
      </c>
      <c r="M2107">
        <v>443.01</v>
      </c>
      <c r="N2107">
        <v>88.6</v>
      </c>
      <c r="O2107">
        <v>0</v>
      </c>
      <c r="P2107" t="s">
        <v>65</v>
      </c>
      <c r="Q2107" t="s">
        <v>54</v>
      </c>
      <c r="R2107" t="s">
        <v>42</v>
      </c>
      <c r="S2107">
        <v>33</v>
      </c>
      <c r="T2107" t="s">
        <v>34</v>
      </c>
      <c r="U2107" t="s">
        <v>55</v>
      </c>
      <c r="V2107" t="s">
        <v>35</v>
      </c>
      <c r="W2107" t="s">
        <v>100</v>
      </c>
      <c r="X2107">
        <v>0</v>
      </c>
      <c r="Y2107">
        <v>1</v>
      </c>
      <c r="Z2107">
        <v>0</v>
      </c>
      <c r="AA2107">
        <v>0</v>
      </c>
      <c r="AB2107">
        <v>1</v>
      </c>
      <c r="AC2107" s="2" t="s">
        <v>2542</v>
      </c>
      <c r="AD2107" s="2" t="str">
        <f t="shared" si="65"/>
        <v>Never Contacted</v>
      </c>
      <c r="AE2107">
        <v>2</v>
      </c>
      <c r="AF2107" t="s">
        <v>38</v>
      </c>
      <c r="AG2107" t="b">
        <v>1</v>
      </c>
      <c r="AH2107" t="b">
        <v>0</v>
      </c>
      <c r="AI2107" t="str">
        <f ca="1">IF(OR(Table1[[#This Row],[is_active]]="FALSE",Table1[[#This Row],[Days_Since_Last_Purchase]]&gt;90),"Churned","Active")</f>
        <v>Churned</v>
      </c>
    </row>
    <row r="2108" spans="1:35" x14ac:dyDescent="0.25">
      <c r="A2108" t="s">
        <v>2157</v>
      </c>
      <c r="B2108" s="1">
        <v>44319</v>
      </c>
      <c r="C2108" t="str">
        <f>TEXT(Table1[[#This Row],[signup_date]],"yyyy")</f>
        <v>2021</v>
      </c>
      <c r="D2108" t="str">
        <f>TEXT(Table1[[#This Row],[signup_date]],"mmm")</f>
        <v>May</v>
      </c>
      <c r="E2108" s="3">
        <v>45582</v>
      </c>
      <c r="F2108" s="3" t="s">
        <v>2542</v>
      </c>
      <c r="G2108" s="3" t="str">
        <f>TEXT(Table1[[#This Row],[last_purchase_date]],"yyyy")</f>
        <v>-</v>
      </c>
      <c r="H2108" s="2">
        <f ca="1">IFERROR(TODAY()-Table1[[#This Row],[signup_date]]," - ")</f>
        <v>1661</v>
      </c>
      <c r="I2108" s="2" t="str">
        <f ca="1">IFERROR(TODAY()-Table1[[#This Row],[last_purchase_date]]," - ")</f>
        <v xml:space="preserve"> - </v>
      </c>
      <c r="J2108" s="2">
        <f ca="1">IFERROR(1/Table1[[#This Row],[Days_Since_Last_Purchase]],0)</f>
        <v>0</v>
      </c>
      <c r="K2108" s="3" t="str">
        <f t="shared" si="64"/>
        <v>Has Purchased</v>
      </c>
      <c r="L2108">
        <v>0</v>
      </c>
      <c r="M2108">
        <v>0</v>
      </c>
      <c r="N2108">
        <v>0</v>
      </c>
      <c r="O2108">
        <v>0</v>
      </c>
      <c r="P2108" t="s">
        <v>65</v>
      </c>
      <c r="Q2108" t="s">
        <v>88</v>
      </c>
      <c r="R2108" t="s">
        <v>42</v>
      </c>
      <c r="S2108">
        <v>39</v>
      </c>
      <c r="T2108" t="s">
        <v>34</v>
      </c>
      <c r="U2108" t="s">
        <v>82</v>
      </c>
      <c r="V2108" t="s">
        <v>44</v>
      </c>
      <c r="W2108" t="s">
        <v>85</v>
      </c>
      <c r="X2108">
        <v>0</v>
      </c>
      <c r="Y2108">
        <v>0</v>
      </c>
      <c r="Z2108">
        <v>0</v>
      </c>
      <c r="AA2108">
        <v>0</v>
      </c>
      <c r="AB2108">
        <v>0</v>
      </c>
      <c r="AC2108" s="2" t="s">
        <v>2542</v>
      </c>
      <c r="AD2108" s="2" t="str">
        <f t="shared" si="65"/>
        <v>Never Contacted</v>
      </c>
      <c r="AE2108">
        <v>3</v>
      </c>
      <c r="AF2108" t="s">
        <v>38</v>
      </c>
      <c r="AG2108" t="b">
        <v>1</v>
      </c>
      <c r="AH2108" t="b">
        <v>0</v>
      </c>
      <c r="AI2108" t="str">
        <f ca="1">IF(OR(Table1[[#This Row],[is_active]]="FALSE",Table1[[#This Row],[Days_Since_Last_Purchase]]&gt;90),"Churned","Active")</f>
        <v>Churned</v>
      </c>
    </row>
    <row r="2109" spans="1:35" x14ac:dyDescent="0.25">
      <c r="A2109" t="s">
        <v>2158</v>
      </c>
      <c r="B2109" s="1">
        <v>44649</v>
      </c>
      <c r="C2109" t="str">
        <f>TEXT(Table1[[#This Row],[signup_date]],"yyyy")</f>
        <v>2022</v>
      </c>
      <c r="D2109" t="str">
        <f>TEXT(Table1[[#This Row],[signup_date]],"mmm")</f>
        <v>Mar</v>
      </c>
      <c r="E2109" s="3">
        <v>44855</v>
      </c>
      <c r="F2109" s="3">
        <v>45419</v>
      </c>
      <c r="G2109" s="3" t="str">
        <f>TEXT(Table1[[#This Row],[last_purchase_date]],"yyyy")</f>
        <v>2024</v>
      </c>
      <c r="H2109" s="2">
        <f ca="1">IFERROR(TODAY()-Table1[[#This Row],[signup_date]]," - ")</f>
        <v>1331</v>
      </c>
      <c r="I2109" s="2">
        <f ca="1">IFERROR(TODAY()-Table1[[#This Row],[last_purchase_date]]," - ")</f>
        <v>561</v>
      </c>
      <c r="J2109" s="2">
        <f ca="1">IFERROR(1/Table1[[#This Row],[Days_Since_Last_Purchase]],0)</f>
        <v>1.7825311942959001E-3</v>
      </c>
      <c r="K2109" s="3" t="str">
        <f t="shared" si="64"/>
        <v>Has Purchased</v>
      </c>
      <c r="L2109">
        <v>3</v>
      </c>
      <c r="M2109">
        <v>24.18</v>
      </c>
      <c r="N2109">
        <v>8.06</v>
      </c>
      <c r="O2109">
        <v>7.54</v>
      </c>
      <c r="P2109" t="s">
        <v>87</v>
      </c>
      <c r="Q2109" t="s">
        <v>32</v>
      </c>
      <c r="R2109" t="s">
        <v>48</v>
      </c>
      <c r="S2109">
        <v>38</v>
      </c>
      <c r="T2109" t="s">
        <v>34</v>
      </c>
      <c r="U2109" t="s">
        <v>35</v>
      </c>
      <c r="V2109" t="s">
        <v>63</v>
      </c>
      <c r="W2109" t="s">
        <v>100</v>
      </c>
      <c r="X2109">
        <v>0</v>
      </c>
      <c r="Y2109">
        <v>0</v>
      </c>
      <c r="Z2109">
        <v>0</v>
      </c>
      <c r="AA2109">
        <v>0</v>
      </c>
      <c r="AB2109">
        <v>1</v>
      </c>
      <c r="AC2109" s="2" t="s">
        <v>2542</v>
      </c>
      <c r="AD2109" s="2" t="str">
        <f t="shared" si="65"/>
        <v>Never Contacted</v>
      </c>
      <c r="AE2109">
        <v>5</v>
      </c>
      <c r="AF2109" t="s">
        <v>52</v>
      </c>
      <c r="AG2109" t="b">
        <v>1</v>
      </c>
      <c r="AH2109" t="b">
        <v>0</v>
      </c>
      <c r="AI2109" t="str">
        <f ca="1">IF(OR(Table1[[#This Row],[is_active]]="FALSE",Table1[[#This Row],[Days_Since_Last_Purchase]]&gt;90),"Churned","Active")</f>
        <v>Churned</v>
      </c>
    </row>
    <row r="2110" spans="1:35" x14ac:dyDescent="0.25">
      <c r="A2110" t="s">
        <v>2159</v>
      </c>
      <c r="B2110" s="1">
        <v>44490</v>
      </c>
      <c r="C2110" t="str">
        <f>TEXT(Table1[[#This Row],[signup_date]],"yyyy")</f>
        <v>2021</v>
      </c>
      <c r="D2110" t="str">
        <f>TEXT(Table1[[#This Row],[signup_date]],"mmm")</f>
        <v>Oct</v>
      </c>
      <c r="E2110" s="3">
        <v>45829</v>
      </c>
      <c r="F2110" s="3">
        <v>45864</v>
      </c>
      <c r="G2110" s="3" t="str">
        <f>TEXT(Table1[[#This Row],[last_purchase_date]],"yyyy")</f>
        <v>2025</v>
      </c>
      <c r="H2110" s="2">
        <f ca="1">IFERROR(TODAY()-Table1[[#This Row],[signup_date]]," - ")</f>
        <v>1490</v>
      </c>
      <c r="I2110" s="2">
        <f ca="1">IFERROR(TODAY()-Table1[[#This Row],[last_purchase_date]]," - ")</f>
        <v>116</v>
      </c>
      <c r="J2110" s="2">
        <f ca="1">IFERROR(1/Table1[[#This Row],[Days_Since_Last_Purchase]],0)</f>
        <v>8.6206896551724137E-3</v>
      </c>
      <c r="K2110" s="3" t="str">
        <f t="shared" si="64"/>
        <v>Has Purchased</v>
      </c>
      <c r="L2110">
        <v>3</v>
      </c>
      <c r="M2110">
        <v>118</v>
      </c>
      <c r="N2110">
        <v>39.33</v>
      </c>
      <c r="O2110">
        <v>75.150000000000006</v>
      </c>
      <c r="P2110" t="s">
        <v>65</v>
      </c>
      <c r="Q2110" t="s">
        <v>41</v>
      </c>
      <c r="R2110" t="s">
        <v>42</v>
      </c>
      <c r="S2110">
        <v>48</v>
      </c>
      <c r="T2110" t="s">
        <v>34</v>
      </c>
      <c r="U2110" t="s">
        <v>43</v>
      </c>
      <c r="V2110" t="s">
        <v>63</v>
      </c>
      <c r="W2110" t="s">
        <v>51</v>
      </c>
      <c r="X2110">
        <v>1</v>
      </c>
      <c r="Y2110">
        <v>0</v>
      </c>
      <c r="Z2110">
        <v>0</v>
      </c>
      <c r="AA2110">
        <v>0</v>
      </c>
      <c r="AB2110">
        <v>0</v>
      </c>
      <c r="AC2110" s="3">
        <v>44700</v>
      </c>
      <c r="AD2110" s="2" t="str">
        <f t="shared" si="65"/>
        <v>Contacted</v>
      </c>
      <c r="AE2110">
        <v>0</v>
      </c>
      <c r="AF2110" t="s">
        <v>38</v>
      </c>
      <c r="AG2110" t="b">
        <v>0</v>
      </c>
      <c r="AH2110" t="b">
        <v>0</v>
      </c>
      <c r="AI2110" t="str">
        <f ca="1">IF(OR(Table1[[#This Row],[is_active]]="FALSE",Table1[[#This Row],[Days_Since_Last_Purchase]]&gt;90),"Churned","Active")</f>
        <v>Churned</v>
      </c>
    </row>
    <row r="2111" spans="1:35" x14ac:dyDescent="0.25">
      <c r="A2111" t="s">
        <v>2160</v>
      </c>
      <c r="B2111" s="1">
        <v>44210</v>
      </c>
      <c r="C2111" t="str">
        <f>TEXT(Table1[[#This Row],[signup_date]],"yyyy")</f>
        <v>2021</v>
      </c>
      <c r="D2111" t="str">
        <f>TEXT(Table1[[#This Row],[signup_date]],"mmm")</f>
        <v>Jan</v>
      </c>
      <c r="E2111" s="3">
        <v>45879</v>
      </c>
      <c r="F2111" s="3">
        <v>45898</v>
      </c>
      <c r="G2111" s="3" t="str">
        <f>TEXT(Table1[[#This Row],[last_purchase_date]],"yyyy")</f>
        <v>2025</v>
      </c>
      <c r="H2111" s="2">
        <f ca="1">IFERROR(TODAY()-Table1[[#This Row],[signup_date]]," - ")</f>
        <v>1770</v>
      </c>
      <c r="I2111" s="2">
        <f ca="1">IFERROR(TODAY()-Table1[[#This Row],[last_purchase_date]]," - ")</f>
        <v>82</v>
      </c>
      <c r="J2111" s="2">
        <f ca="1">IFERROR(1/Table1[[#This Row],[Days_Since_Last_Purchase]],0)</f>
        <v>1.2195121951219513E-2</v>
      </c>
      <c r="K2111" s="3" t="str">
        <f t="shared" si="64"/>
        <v>Has Purchased</v>
      </c>
      <c r="L2111">
        <v>2</v>
      </c>
      <c r="M2111">
        <v>112.41</v>
      </c>
      <c r="N2111">
        <v>56.21</v>
      </c>
      <c r="O2111">
        <v>66.959999999999994</v>
      </c>
      <c r="P2111" t="s">
        <v>65</v>
      </c>
      <c r="Q2111" t="s">
        <v>88</v>
      </c>
      <c r="R2111" t="s">
        <v>48</v>
      </c>
      <c r="S2111">
        <v>49</v>
      </c>
      <c r="T2111" t="s">
        <v>34</v>
      </c>
      <c r="U2111" t="s">
        <v>66</v>
      </c>
      <c r="V2111" t="s">
        <v>35</v>
      </c>
      <c r="W2111" t="s">
        <v>36</v>
      </c>
      <c r="X2111">
        <v>0</v>
      </c>
      <c r="Y2111">
        <v>0</v>
      </c>
      <c r="Z2111">
        <v>0</v>
      </c>
      <c r="AA2111">
        <v>0</v>
      </c>
      <c r="AB2111">
        <v>1</v>
      </c>
      <c r="AC2111" s="3">
        <v>45607</v>
      </c>
      <c r="AD2111" s="2" t="str">
        <f t="shared" si="65"/>
        <v>Contacted</v>
      </c>
      <c r="AE2111">
        <v>0</v>
      </c>
      <c r="AF2111" t="s">
        <v>73</v>
      </c>
      <c r="AG2111" t="b">
        <v>1</v>
      </c>
      <c r="AH2111" t="b">
        <v>0</v>
      </c>
      <c r="AI2111" t="str">
        <f ca="1">IF(OR(Table1[[#This Row],[is_active]]="FALSE",Table1[[#This Row],[Days_Since_Last_Purchase]]&gt;90),"Churned","Active")</f>
        <v>Active</v>
      </c>
    </row>
    <row r="2112" spans="1:35" x14ac:dyDescent="0.25">
      <c r="A2112" t="s">
        <v>2161</v>
      </c>
      <c r="B2112" s="1">
        <v>45191</v>
      </c>
      <c r="C2112" t="str">
        <f>TEXT(Table1[[#This Row],[signup_date]],"yyyy")</f>
        <v>2023</v>
      </c>
      <c r="D2112" t="str">
        <f>TEXT(Table1[[#This Row],[signup_date]],"mmm")</f>
        <v>Sep</v>
      </c>
      <c r="E2112" s="3">
        <v>45783</v>
      </c>
      <c r="F2112" s="3" t="s">
        <v>2542</v>
      </c>
      <c r="G2112" s="3" t="str">
        <f>TEXT(Table1[[#This Row],[last_purchase_date]],"yyyy")</f>
        <v>-</v>
      </c>
      <c r="H2112" s="2">
        <f ca="1">IFERROR(TODAY()-Table1[[#This Row],[signup_date]]," - ")</f>
        <v>789</v>
      </c>
      <c r="I2112" s="2" t="str">
        <f ca="1">IFERROR(TODAY()-Table1[[#This Row],[last_purchase_date]]," - ")</f>
        <v xml:space="preserve"> - </v>
      </c>
      <c r="J2112" s="2">
        <f ca="1">IFERROR(1/Table1[[#This Row],[Days_Since_Last_Purchase]],0)</f>
        <v>0</v>
      </c>
      <c r="K2112" s="3" t="str">
        <f t="shared" si="64"/>
        <v>Has Purchased</v>
      </c>
      <c r="L2112">
        <v>0</v>
      </c>
      <c r="M2112">
        <v>0</v>
      </c>
      <c r="N2112">
        <v>0</v>
      </c>
      <c r="O2112">
        <v>0</v>
      </c>
      <c r="P2112" t="s">
        <v>47</v>
      </c>
      <c r="Q2112" t="s">
        <v>54</v>
      </c>
      <c r="R2112" t="s">
        <v>42</v>
      </c>
      <c r="S2112">
        <v>29</v>
      </c>
      <c r="T2112" t="s">
        <v>70</v>
      </c>
      <c r="U2112" t="s">
        <v>35</v>
      </c>
      <c r="V2112" t="s">
        <v>44</v>
      </c>
      <c r="W2112" t="s">
        <v>85</v>
      </c>
      <c r="X2112">
        <v>1</v>
      </c>
      <c r="Y2112">
        <v>0</v>
      </c>
      <c r="Z2112">
        <v>0</v>
      </c>
      <c r="AA2112">
        <v>0</v>
      </c>
      <c r="AB2112">
        <v>0</v>
      </c>
      <c r="AC2112" s="3">
        <v>45893</v>
      </c>
      <c r="AD2112" s="2" t="str">
        <f t="shared" si="65"/>
        <v>Contacted</v>
      </c>
      <c r="AE2112">
        <v>0</v>
      </c>
      <c r="AF2112" t="s">
        <v>38</v>
      </c>
      <c r="AG2112" t="b">
        <v>1</v>
      </c>
      <c r="AH2112" t="b">
        <v>0</v>
      </c>
      <c r="AI2112" t="str">
        <f ca="1">IF(OR(Table1[[#This Row],[is_active]]="FALSE",Table1[[#This Row],[Days_Since_Last_Purchase]]&gt;90),"Churned","Active")</f>
        <v>Churned</v>
      </c>
    </row>
    <row r="2113" spans="1:35" x14ac:dyDescent="0.25">
      <c r="A2113" t="s">
        <v>2162</v>
      </c>
      <c r="B2113" s="1">
        <v>44835</v>
      </c>
      <c r="C2113" t="str">
        <f>TEXT(Table1[[#This Row],[signup_date]],"yyyy")</f>
        <v>2022</v>
      </c>
      <c r="D2113" t="str">
        <f>TEXT(Table1[[#This Row],[signup_date]],"mmm")</f>
        <v>Oct</v>
      </c>
      <c r="E2113" s="3">
        <v>45178</v>
      </c>
      <c r="F2113" s="3">
        <v>45537</v>
      </c>
      <c r="G2113" s="3" t="str">
        <f>TEXT(Table1[[#This Row],[last_purchase_date]],"yyyy")</f>
        <v>2024</v>
      </c>
      <c r="H2113" s="2">
        <f ca="1">IFERROR(TODAY()-Table1[[#This Row],[signup_date]]," - ")</f>
        <v>1145</v>
      </c>
      <c r="I2113" s="2">
        <f ca="1">IFERROR(TODAY()-Table1[[#This Row],[last_purchase_date]]," - ")</f>
        <v>443</v>
      </c>
      <c r="J2113" s="2">
        <f ca="1">IFERROR(1/Table1[[#This Row],[Days_Since_Last_Purchase]],0)</f>
        <v>2.257336343115124E-3</v>
      </c>
      <c r="K2113" s="3" t="str">
        <f t="shared" si="64"/>
        <v>Has Purchased</v>
      </c>
      <c r="L2113">
        <v>3</v>
      </c>
      <c r="M2113">
        <v>289.06</v>
      </c>
      <c r="N2113">
        <v>96.35</v>
      </c>
      <c r="O2113">
        <v>162.69999999999999</v>
      </c>
      <c r="P2113" t="s">
        <v>65</v>
      </c>
      <c r="Q2113" t="s">
        <v>88</v>
      </c>
      <c r="R2113" t="s">
        <v>48</v>
      </c>
      <c r="S2113">
        <v>35</v>
      </c>
      <c r="T2113" t="s">
        <v>34</v>
      </c>
      <c r="U2113" t="s">
        <v>82</v>
      </c>
      <c r="V2113" t="s">
        <v>35</v>
      </c>
      <c r="W2113" t="s">
        <v>45</v>
      </c>
      <c r="X2113">
        <v>0</v>
      </c>
      <c r="Y2113">
        <v>2</v>
      </c>
      <c r="Z2113">
        <v>0</v>
      </c>
      <c r="AA2113">
        <v>0</v>
      </c>
      <c r="AB2113">
        <v>1</v>
      </c>
      <c r="AC2113" s="3">
        <v>45760</v>
      </c>
      <c r="AD2113" s="2" t="str">
        <f t="shared" si="65"/>
        <v>Contacted</v>
      </c>
      <c r="AE2113">
        <v>0</v>
      </c>
      <c r="AF2113" t="s">
        <v>73</v>
      </c>
      <c r="AG2113" t="b">
        <v>1</v>
      </c>
      <c r="AH2113" t="b">
        <v>0</v>
      </c>
      <c r="AI2113" t="str">
        <f ca="1">IF(OR(Table1[[#This Row],[is_active]]="FALSE",Table1[[#This Row],[Days_Since_Last_Purchase]]&gt;90),"Churned","Active")</f>
        <v>Churned</v>
      </c>
    </row>
    <row r="2114" spans="1:35" x14ac:dyDescent="0.25">
      <c r="A2114" t="s">
        <v>2163</v>
      </c>
      <c r="B2114" s="1">
        <v>43996</v>
      </c>
      <c r="C2114" t="str">
        <f>TEXT(Table1[[#This Row],[signup_date]],"yyyy")</f>
        <v>2020</v>
      </c>
      <c r="D2114" t="str">
        <f>TEXT(Table1[[#This Row],[signup_date]],"mmm")</f>
        <v>Jun</v>
      </c>
      <c r="E2114" s="3">
        <v>45619</v>
      </c>
      <c r="F2114" s="3">
        <v>45728</v>
      </c>
      <c r="G2114" s="3" t="str">
        <f>TEXT(Table1[[#This Row],[last_purchase_date]],"yyyy")</f>
        <v>2025</v>
      </c>
      <c r="H2114" s="2">
        <f ca="1">IFERROR(TODAY()-Table1[[#This Row],[signup_date]]," - ")</f>
        <v>1984</v>
      </c>
      <c r="I2114" s="2">
        <f ca="1">IFERROR(TODAY()-Table1[[#This Row],[last_purchase_date]]," - ")</f>
        <v>252</v>
      </c>
      <c r="J2114" s="2">
        <f ca="1">IFERROR(1/Table1[[#This Row],[Days_Since_Last_Purchase]],0)</f>
        <v>3.968253968253968E-3</v>
      </c>
      <c r="K2114" s="3" t="str">
        <f t="shared" ref="K2114:K2177" si="66">IF(E2114="-","Never Purchase","Has Purchased")</f>
        <v>Has Purchased</v>
      </c>
      <c r="L2114">
        <v>3</v>
      </c>
      <c r="M2114">
        <v>3.66</v>
      </c>
      <c r="N2114">
        <v>1.22</v>
      </c>
      <c r="O2114">
        <v>0.5</v>
      </c>
      <c r="P2114" t="s">
        <v>31</v>
      </c>
      <c r="Q2114" t="s">
        <v>62</v>
      </c>
      <c r="R2114" t="s">
        <v>42</v>
      </c>
      <c r="S2114">
        <v>16</v>
      </c>
      <c r="T2114" t="s">
        <v>49</v>
      </c>
      <c r="U2114" t="s">
        <v>90</v>
      </c>
      <c r="V2114" t="s">
        <v>35</v>
      </c>
      <c r="W2114" t="s">
        <v>36</v>
      </c>
      <c r="X2114">
        <v>1</v>
      </c>
      <c r="Y2114">
        <v>0</v>
      </c>
      <c r="Z2114">
        <v>0</v>
      </c>
      <c r="AA2114">
        <v>0</v>
      </c>
      <c r="AB2114">
        <v>0</v>
      </c>
      <c r="AC2114" s="3">
        <v>44792</v>
      </c>
      <c r="AD2114" s="2" t="str">
        <f t="shared" si="65"/>
        <v>Contacted</v>
      </c>
      <c r="AE2114">
        <v>0</v>
      </c>
      <c r="AF2114" t="s">
        <v>38</v>
      </c>
      <c r="AG2114" t="b">
        <v>1</v>
      </c>
      <c r="AH2114" t="b">
        <v>0</v>
      </c>
      <c r="AI2114" t="str">
        <f ca="1">IF(OR(Table1[[#This Row],[is_active]]="FALSE",Table1[[#This Row],[Days_Since_Last_Purchase]]&gt;90),"Churned","Active")</f>
        <v>Churned</v>
      </c>
    </row>
    <row r="2115" spans="1:35" x14ac:dyDescent="0.25">
      <c r="A2115" t="s">
        <v>2164</v>
      </c>
      <c r="B2115" s="1">
        <v>45320</v>
      </c>
      <c r="C2115" t="str">
        <f>TEXT(Table1[[#This Row],[signup_date]],"yyyy")</f>
        <v>2024</v>
      </c>
      <c r="D2115" t="str">
        <f>TEXT(Table1[[#This Row],[signup_date]],"mmm")</f>
        <v>Jan</v>
      </c>
      <c r="E2115" s="3">
        <v>45649</v>
      </c>
      <c r="F2115" s="3">
        <v>45788</v>
      </c>
      <c r="G2115" s="3" t="str">
        <f>TEXT(Table1[[#This Row],[last_purchase_date]],"yyyy")</f>
        <v>2025</v>
      </c>
      <c r="H2115" s="2">
        <f ca="1">IFERROR(TODAY()-Table1[[#This Row],[signup_date]]," - ")</f>
        <v>660</v>
      </c>
      <c r="I2115" s="2">
        <f ca="1">IFERROR(TODAY()-Table1[[#This Row],[last_purchase_date]]," - ")</f>
        <v>192</v>
      </c>
      <c r="J2115" s="2">
        <f ca="1">IFERROR(1/Table1[[#This Row],[Days_Since_Last_Purchase]],0)</f>
        <v>5.208333333333333E-3</v>
      </c>
      <c r="K2115" s="3" t="str">
        <f t="shared" si="66"/>
        <v>Has Purchased</v>
      </c>
      <c r="L2115">
        <v>2</v>
      </c>
      <c r="M2115">
        <v>23.92</v>
      </c>
      <c r="N2115">
        <v>11.96</v>
      </c>
      <c r="O2115">
        <v>9.8699999999999992</v>
      </c>
      <c r="P2115" t="s">
        <v>40</v>
      </c>
      <c r="Q2115" t="s">
        <v>76</v>
      </c>
      <c r="R2115" t="s">
        <v>42</v>
      </c>
      <c r="S2115">
        <v>21</v>
      </c>
      <c r="T2115" t="s">
        <v>70</v>
      </c>
      <c r="U2115" t="s">
        <v>55</v>
      </c>
      <c r="V2115" t="s">
        <v>67</v>
      </c>
      <c r="W2115" t="s">
        <v>57</v>
      </c>
      <c r="X2115">
        <v>0</v>
      </c>
      <c r="Y2115">
        <v>0</v>
      </c>
      <c r="Z2115">
        <v>0</v>
      </c>
      <c r="AA2115">
        <v>1</v>
      </c>
      <c r="AB2115">
        <v>1</v>
      </c>
      <c r="AC2115" s="3">
        <v>45349</v>
      </c>
      <c r="AD2115" s="2" t="str">
        <f t="shared" ref="AD2115:AD2178" si="67">IF(AC2115="-","Never Contacted","Contacted")</f>
        <v>Contacted</v>
      </c>
      <c r="AE2115">
        <v>0</v>
      </c>
      <c r="AF2115" t="s">
        <v>38</v>
      </c>
      <c r="AG2115" t="b">
        <v>0</v>
      </c>
      <c r="AH2115" t="b">
        <v>0</v>
      </c>
      <c r="AI2115" t="str">
        <f ca="1">IF(OR(Table1[[#This Row],[is_active]]="FALSE",Table1[[#This Row],[Days_Since_Last_Purchase]]&gt;90),"Churned","Active")</f>
        <v>Churned</v>
      </c>
    </row>
    <row r="2116" spans="1:35" x14ac:dyDescent="0.25">
      <c r="A2116" t="s">
        <v>1095</v>
      </c>
      <c r="B2116" s="1">
        <v>44102</v>
      </c>
      <c r="C2116" t="str">
        <f>TEXT(Table1[[#This Row],[signup_date]],"yyyy")</f>
        <v>2020</v>
      </c>
      <c r="D2116" t="str">
        <f>TEXT(Table1[[#This Row],[signup_date]],"mmm")</f>
        <v>Sep</v>
      </c>
      <c r="E2116" s="3">
        <v>44911</v>
      </c>
      <c r="F2116" s="3">
        <v>45605</v>
      </c>
      <c r="G2116" s="3" t="str">
        <f>TEXT(Table1[[#This Row],[last_purchase_date]],"yyyy")</f>
        <v>2024</v>
      </c>
      <c r="H2116" s="2">
        <f ca="1">IFERROR(TODAY()-Table1[[#This Row],[signup_date]]," - ")</f>
        <v>1878</v>
      </c>
      <c r="I2116" s="2">
        <f ca="1">IFERROR(TODAY()-Table1[[#This Row],[last_purchase_date]]," - ")</f>
        <v>375</v>
      </c>
      <c r="J2116" s="2">
        <f ca="1">IFERROR(1/Table1[[#This Row],[Days_Since_Last_Purchase]],0)</f>
        <v>2.6666666666666666E-3</v>
      </c>
      <c r="K2116" s="3" t="str">
        <f t="shared" si="66"/>
        <v>Has Purchased</v>
      </c>
      <c r="L2116">
        <v>1</v>
      </c>
      <c r="M2116">
        <v>97.18</v>
      </c>
      <c r="N2116">
        <v>97.18</v>
      </c>
      <c r="O2116">
        <v>119.47</v>
      </c>
      <c r="P2116" t="s">
        <v>59</v>
      </c>
      <c r="Q2116" t="s">
        <v>95</v>
      </c>
      <c r="R2116" t="s">
        <v>48</v>
      </c>
      <c r="S2116">
        <v>21</v>
      </c>
      <c r="T2116" t="s">
        <v>70</v>
      </c>
      <c r="U2116" t="s">
        <v>66</v>
      </c>
      <c r="V2116" t="s">
        <v>56</v>
      </c>
      <c r="W2116" t="s">
        <v>100</v>
      </c>
      <c r="X2116">
        <v>0</v>
      </c>
      <c r="Y2116">
        <v>0</v>
      </c>
      <c r="Z2116">
        <v>0</v>
      </c>
      <c r="AA2116">
        <v>0</v>
      </c>
      <c r="AB2116">
        <v>0</v>
      </c>
      <c r="AC2116" s="3">
        <v>45732</v>
      </c>
      <c r="AD2116" s="2" t="str">
        <f t="shared" si="67"/>
        <v>Contacted</v>
      </c>
      <c r="AE2116">
        <v>4</v>
      </c>
      <c r="AF2116" t="s">
        <v>38</v>
      </c>
      <c r="AG2116" t="b">
        <v>1</v>
      </c>
      <c r="AH2116" t="b">
        <v>1</v>
      </c>
      <c r="AI2116" t="str">
        <f ca="1">IF(OR(Table1[[#This Row],[is_active]]="FALSE",Table1[[#This Row],[Days_Since_Last_Purchase]]&gt;90),"Churned","Active")</f>
        <v>Churned</v>
      </c>
    </row>
    <row r="2117" spans="1:35" x14ac:dyDescent="0.25">
      <c r="A2117" t="s">
        <v>2165</v>
      </c>
      <c r="B2117" s="1">
        <v>44115</v>
      </c>
      <c r="C2117" t="str">
        <f>TEXT(Table1[[#This Row],[signup_date]],"yyyy")</f>
        <v>2020</v>
      </c>
      <c r="D2117" t="str">
        <f>TEXT(Table1[[#This Row],[signup_date]],"mmm")</f>
        <v>Oct</v>
      </c>
      <c r="E2117" s="3">
        <v>45880</v>
      </c>
      <c r="F2117" s="3">
        <v>45911</v>
      </c>
      <c r="G2117" s="3" t="str">
        <f>TEXT(Table1[[#This Row],[last_purchase_date]],"yyyy")</f>
        <v>2025</v>
      </c>
      <c r="H2117" s="2">
        <f ca="1">IFERROR(TODAY()-Table1[[#This Row],[signup_date]]," - ")</f>
        <v>1865</v>
      </c>
      <c r="I2117" s="2">
        <f ca="1">IFERROR(TODAY()-Table1[[#This Row],[last_purchase_date]]," - ")</f>
        <v>69</v>
      </c>
      <c r="J2117" s="2">
        <f ca="1">IFERROR(1/Table1[[#This Row],[Days_Since_Last_Purchase]],0)</f>
        <v>1.4492753623188406E-2</v>
      </c>
      <c r="K2117" s="3" t="str">
        <f t="shared" si="66"/>
        <v>Has Purchased</v>
      </c>
      <c r="L2117">
        <v>2</v>
      </c>
      <c r="M2117">
        <v>64.78</v>
      </c>
      <c r="N2117">
        <v>32.39</v>
      </c>
      <c r="O2117">
        <v>0</v>
      </c>
      <c r="P2117" t="s">
        <v>47</v>
      </c>
      <c r="Q2117" t="s">
        <v>88</v>
      </c>
      <c r="R2117" t="s">
        <v>42</v>
      </c>
      <c r="S2117">
        <v>30</v>
      </c>
      <c r="T2117" t="s">
        <v>70</v>
      </c>
      <c r="U2117" t="s">
        <v>55</v>
      </c>
      <c r="V2117" t="s">
        <v>56</v>
      </c>
      <c r="W2117" t="s">
        <v>36</v>
      </c>
      <c r="X2117">
        <v>0</v>
      </c>
      <c r="Y2117">
        <v>0</v>
      </c>
      <c r="Z2117">
        <v>0</v>
      </c>
      <c r="AA2117">
        <v>0</v>
      </c>
      <c r="AB2117">
        <v>0</v>
      </c>
      <c r="AC2117" s="2" t="s">
        <v>2542</v>
      </c>
      <c r="AD2117" s="2" t="str">
        <f t="shared" si="67"/>
        <v>Never Contacted</v>
      </c>
      <c r="AE2117">
        <v>0</v>
      </c>
      <c r="AF2117" t="s">
        <v>73</v>
      </c>
      <c r="AG2117" t="b">
        <v>0</v>
      </c>
      <c r="AH2117" t="b">
        <v>0</v>
      </c>
      <c r="AI2117" t="str">
        <f ca="1">IF(OR(Table1[[#This Row],[is_active]]="FALSE",Table1[[#This Row],[Days_Since_Last_Purchase]]&gt;90),"Churned","Active")</f>
        <v>Active</v>
      </c>
    </row>
    <row r="2118" spans="1:35" x14ac:dyDescent="0.25">
      <c r="A2118" t="s">
        <v>2166</v>
      </c>
      <c r="B2118" s="1">
        <v>45359</v>
      </c>
      <c r="C2118" t="str">
        <f>TEXT(Table1[[#This Row],[signup_date]],"yyyy")</f>
        <v>2024</v>
      </c>
      <c r="D2118" t="str">
        <f>TEXT(Table1[[#This Row],[signup_date]],"mmm")</f>
        <v>Mar</v>
      </c>
      <c r="E2118" s="3">
        <v>45763</v>
      </c>
      <c r="F2118" s="3">
        <v>45855</v>
      </c>
      <c r="G2118" s="3" t="str">
        <f>TEXT(Table1[[#This Row],[last_purchase_date]],"yyyy")</f>
        <v>2025</v>
      </c>
      <c r="H2118" s="2">
        <f ca="1">IFERROR(TODAY()-Table1[[#This Row],[signup_date]]," - ")</f>
        <v>621</v>
      </c>
      <c r="I2118" s="2">
        <f ca="1">IFERROR(TODAY()-Table1[[#This Row],[last_purchase_date]]," - ")</f>
        <v>125</v>
      </c>
      <c r="J2118" s="2">
        <f ca="1">IFERROR(1/Table1[[#This Row],[Days_Since_Last_Purchase]],0)</f>
        <v>8.0000000000000002E-3</v>
      </c>
      <c r="K2118" s="3" t="str">
        <f t="shared" si="66"/>
        <v>Has Purchased</v>
      </c>
      <c r="L2118">
        <v>4</v>
      </c>
      <c r="M2118">
        <v>364.77</v>
      </c>
      <c r="N2118">
        <v>91.19</v>
      </c>
      <c r="O2118">
        <v>180.19</v>
      </c>
      <c r="P2118" t="s">
        <v>65</v>
      </c>
      <c r="Q2118" t="s">
        <v>95</v>
      </c>
      <c r="R2118" t="s">
        <v>48</v>
      </c>
      <c r="S2118">
        <v>27</v>
      </c>
      <c r="T2118" t="s">
        <v>70</v>
      </c>
      <c r="U2118" t="s">
        <v>66</v>
      </c>
      <c r="V2118" t="s">
        <v>44</v>
      </c>
      <c r="W2118" t="s">
        <v>57</v>
      </c>
      <c r="X2118">
        <v>1</v>
      </c>
      <c r="Y2118">
        <v>0</v>
      </c>
      <c r="Z2118">
        <v>0</v>
      </c>
      <c r="AA2118">
        <v>0</v>
      </c>
      <c r="AB2118">
        <v>0</v>
      </c>
      <c r="AC2118" s="3">
        <v>45490</v>
      </c>
      <c r="AD2118" s="2" t="str">
        <f t="shared" si="67"/>
        <v>Contacted</v>
      </c>
      <c r="AE2118">
        <v>0</v>
      </c>
      <c r="AF2118" t="s">
        <v>38</v>
      </c>
      <c r="AG2118" t="b">
        <v>1</v>
      </c>
      <c r="AH2118" t="b">
        <v>0</v>
      </c>
      <c r="AI2118" t="str">
        <f ca="1">IF(OR(Table1[[#This Row],[is_active]]="FALSE",Table1[[#This Row],[Days_Since_Last_Purchase]]&gt;90),"Churned","Active")</f>
        <v>Churned</v>
      </c>
    </row>
    <row r="2119" spans="1:35" x14ac:dyDescent="0.25">
      <c r="A2119" t="s">
        <v>2167</v>
      </c>
      <c r="B2119" s="1">
        <v>44069</v>
      </c>
      <c r="C2119" t="str">
        <f>TEXT(Table1[[#This Row],[signup_date]],"yyyy")</f>
        <v>2020</v>
      </c>
      <c r="D2119" t="str">
        <f>TEXT(Table1[[#This Row],[signup_date]],"mmm")</f>
        <v>Aug</v>
      </c>
      <c r="E2119" s="3">
        <v>45493</v>
      </c>
      <c r="F2119" s="3">
        <v>45923</v>
      </c>
      <c r="G2119" s="3" t="str">
        <f>TEXT(Table1[[#This Row],[last_purchase_date]],"yyyy")</f>
        <v>2025</v>
      </c>
      <c r="H2119" s="2">
        <f ca="1">IFERROR(TODAY()-Table1[[#This Row],[signup_date]]," - ")</f>
        <v>1911</v>
      </c>
      <c r="I2119" s="2">
        <f ca="1">IFERROR(TODAY()-Table1[[#This Row],[last_purchase_date]]," - ")</f>
        <v>57</v>
      </c>
      <c r="J2119" s="2">
        <f ca="1">IFERROR(1/Table1[[#This Row],[Days_Since_Last_Purchase]],0)</f>
        <v>1.7543859649122806E-2</v>
      </c>
      <c r="K2119" s="3" t="str">
        <f t="shared" si="66"/>
        <v>Has Purchased</v>
      </c>
      <c r="L2119">
        <v>4</v>
      </c>
      <c r="M2119">
        <v>327.7</v>
      </c>
      <c r="N2119">
        <v>81.93</v>
      </c>
      <c r="O2119">
        <v>0.5</v>
      </c>
      <c r="P2119" t="s">
        <v>65</v>
      </c>
      <c r="Q2119" t="s">
        <v>88</v>
      </c>
      <c r="R2119" t="s">
        <v>42</v>
      </c>
      <c r="S2119">
        <v>32</v>
      </c>
      <c r="T2119" t="s">
        <v>34</v>
      </c>
      <c r="U2119" t="s">
        <v>90</v>
      </c>
      <c r="V2119" t="s">
        <v>63</v>
      </c>
      <c r="W2119" t="s">
        <v>72</v>
      </c>
      <c r="X2119">
        <v>0</v>
      </c>
      <c r="Y2119">
        <v>0</v>
      </c>
      <c r="Z2119">
        <v>0</v>
      </c>
      <c r="AA2119">
        <v>0</v>
      </c>
      <c r="AB2119">
        <v>2</v>
      </c>
      <c r="AC2119" s="3">
        <v>45341</v>
      </c>
      <c r="AD2119" s="2" t="str">
        <f t="shared" si="67"/>
        <v>Contacted</v>
      </c>
      <c r="AE2119">
        <v>6</v>
      </c>
      <c r="AF2119" t="s">
        <v>38</v>
      </c>
      <c r="AG2119" t="b">
        <v>1</v>
      </c>
      <c r="AH2119" t="b">
        <v>1</v>
      </c>
      <c r="AI2119" t="str">
        <f ca="1">IF(OR(Table1[[#This Row],[is_active]]="FALSE",Table1[[#This Row],[Days_Since_Last_Purchase]]&gt;90),"Churned","Active")</f>
        <v>Active</v>
      </c>
    </row>
    <row r="2120" spans="1:35" x14ac:dyDescent="0.25">
      <c r="A2120" t="s">
        <v>2168</v>
      </c>
      <c r="B2120" s="1">
        <v>45237</v>
      </c>
      <c r="C2120" t="str">
        <f>TEXT(Table1[[#This Row],[signup_date]],"yyyy")</f>
        <v>2023</v>
      </c>
      <c r="D2120" t="str">
        <f>TEXT(Table1[[#This Row],[signup_date]],"mmm")</f>
        <v>Nov</v>
      </c>
      <c r="E2120" s="3">
        <v>45531</v>
      </c>
      <c r="F2120" s="3">
        <v>45804</v>
      </c>
      <c r="G2120" s="3" t="str">
        <f>TEXT(Table1[[#This Row],[last_purchase_date]],"yyyy")</f>
        <v>2025</v>
      </c>
      <c r="H2120" s="2">
        <f ca="1">IFERROR(TODAY()-Table1[[#This Row],[signup_date]]," - ")</f>
        <v>743</v>
      </c>
      <c r="I2120" s="2">
        <f ca="1">IFERROR(TODAY()-Table1[[#This Row],[last_purchase_date]]," - ")</f>
        <v>176</v>
      </c>
      <c r="J2120" s="2">
        <f ca="1">IFERROR(1/Table1[[#This Row],[Days_Since_Last_Purchase]],0)</f>
        <v>5.681818181818182E-3</v>
      </c>
      <c r="K2120" s="3" t="str">
        <f t="shared" si="66"/>
        <v>Has Purchased</v>
      </c>
      <c r="L2120">
        <v>3</v>
      </c>
      <c r="M2120">
        <v>179.97</v>
      </c>
      <c r="N2120">
        <v>59.99</v>
      </c>
      <c r="O2120">
        <v>78.13</v>
      </c>
      <c r="P2120" t="s">
        <v>59</v>
      </c>
      <c r="Q2120" t="s">
        <v>32</v>
      </c>
      <c r="R2120" t="s">
        <v>33</v>
      </c>
      <c r="S2120">
        <v>34</v>
      </c>
      <c r="T2120" t="s">
        <v>34</v>
      </c>
      <c r="U2120" t="s">
        <v>43</v>
      </c>
      <c r="V2120" t="s">
        <v>63</v>
      </c>
      <c r="W2120" t="s">
        <v>45</v>
      </c>
      <c r="X2120">
        <v>1</v>
      </c>
      <c r="Y2120">
        <v>0</v>
      </c>
      <c r="Z2120">
        <v>0</v>
      </c>
      <c r="AA2120">
        <v>0</v>
      </c>
      <c r="AB2120">
        <v>0</v>
      </c>
      <c r="AC2120" s="2" t="s">
        <v>2542</v>
      </c>
      <c r="AD2120" s="2" t="str">
        <f t="shared" si="67"/>
        <v>Never Contacted</v>
      </c>
      <c r="AE2120">
        <v>0</v>
      </c>
      <c r="AF2120" t="s">
        <v>52</v>
      </c>
      <c r="AG2120" t="b">
        <v>1</v>
      </c>
      <c r="AH2120" t="b">
        <v>1</v>
      </c>
      <c r="AI2120" t="str">
        <f ca="1">IF(OR(Table1[[#This Row],[is_active]]="FALSE",Table1[[#This Row],[Days_Since_Last_Purchase]]&gt;90),"Churned","Active")</f>
        <v>Churned</v>
      </c>
    </row>
    <row r="2121" spans="1:35" x14ac:dyDescent="0.25">
      <c r="A2121" t="s">
        <v>2169</v>
      </c>
      <c r="B2121" s="1">
        <v>44845</v>
      </c>
      <c r="C2121" t="str">
        <f>TEXT(Table1[[#This Row],[signup_date]],"yyyy")</f>
        <v>2022</v>
      </c>
      <c r="D2121" t="str">
        <f>TEXT(Table1[[#This Row],[signup_date]],"mmm")</f>
        <v>Oct</v>
      </c>
      <c r="E2121" s="3">
        <v>45936</v>
      </c>
      <c r="F2121" s="3">
        <v>45943</v>
      </c>
      <c r="G2121" s="3" t="str">
        <f>TEXT(Table1[[#This Row],[last_purchase_date]],"yyyy")</f>
        <v>2025</v>
      </c>
      <c r="H2121" s="2">
        <f ca="1">IFERROR(TODAY()-Table1[[#This Row],[signup_date]]," - ")</f>
        <v>1135</v>
      </c>
      <c r="I2121" s="2">
        <f ca="1">IFERROR(TODAY()-Table1[[#This Row],[last_purchase_date]]," - ")</f>
        <v>37</v>
      </c>
      <c r="J2121" s="2">
        <f ca="1">IFERROR(1/Table1[[#This Row],[Days_Since_Last_Purchase]],0)</f>
        <v>2.7027027027027029E-2</v>
      </c>
      <c r="K2121" s="3" t="str">
        <f t="shared" si="66"/>
        <v>Has Purchased</v>
      </c>
      <c r="L2121">
        <v>4</v>
      </c>
      <c r="M2121">
        <v>472.13</v>
      </c>
      <c r="N2121">
        <v>118.03</v>
      </c>
      <c r="O2121">
        <v>206.79</v>
      </c>
      <c r="P2121" t="s">
        <v>65</v>
      </c>
      <c r="Q2121" t="s">
        <v>69</v>
      </c>
      <c r="R2121" t="s">
        <v>42</v>
      </c>
      <c r="S2121">
        <v>22</v>
      </c>
      <c r="T2121" t="s">
        <v>70</v>
      </c>
      <c r="U2121" t="s">
        <v>35</v>
      </c>
      <c r="V2121" t="s">
        <v>67</v>
      </c>
      <c r="W2121" t="s">
        <v>35</v>
      </c>
      <c r="X2121">
        <v>0</v>
      </c>
      <c r="Y2121">
        <v>0</v>
      </c>
      <c r="Z2121">
        <v>0</v>
      </c>
      <c r="AA2121">
        <v>0</v>
      </c>
      <c r="AB2121">
        <v>2</v>
      </c>
      <c r="AC2121" s="2" t="s">
        <v>2542</v>
      </c>
      <c r="AD2121" s="2" t="str">
        <f t="shared" si="67"/>
        <v>Never Contacted</v>
      </c>
      <c r="AE2121">
        <v>9</v>
      </c>
      <c r="AF2121" t="s">
        <v>38</v>
      </c>
      <c r="AG2121" t="b">
        <v>0</v>
      </c>
      <c r="AH2121" t="b">
        <v>1</v>
      </c>
      <c r="AI2121" t="str">
        <f ca="1">IF(OR(Table1[[#This Row],[is_active]]="FALSE",Table1[[#This Row],[Days_Since_Last_Purchase]]&gt;90),"Churned","Active")</f>
        <v>Active</v>
      </c>
    </row>
    <row r="2122" spans="1:35" x14ac:dyDescent="0.25">
      <c r="A2122" t="s">
        <v>2170</v>
      </c>
      <c r="B2122" s="1">
        <v>44909</v>
      </c>
      <c r="C2122" t="str">
        <f>TEXT(Table1[[#This Row],[signup_date]],"yyyy")</f>
        <v>2022</v>
      </c>
      <c r="D2122" t="str">
        <f>TEXT(Table1[[#This Row],[signup_date]],"mmm")</f>
        <v>Dec</v>
      </c>
      <c r="E2122" s="3">
        <v>45332</v>
      </c>
      <c r="F2122" s="3">
        <v>45894</v>
      </c>
      <c r="G2122" s="3" t="str">
        <f>TEXT(Table1[[#This Row],[last_purchase_date]],"yyyy")</f>
        <v>2025</v>
      </c>
      <c r="H2122" s="2">
        <f ca="1">IFERROR(TODAY()-Table1[[#This Row],[signup_date]]," - ")</f>
        <v>1071</v>
      </c>
      <c r="I2122" s="2">
        <f ca="1">IFERROR(TODAY()-Table1[[#This Row],[last_purchase_date]]," - ")</f>
        <v>86</v>
      </c>
      <c r="J2122" s="2">
        <f ca="1">IFERROR(1/Table1[[#This Row],[Days_Since_Last_Purchase]],0)</f>
        <v>1.1627906976744186E-2</v>
      </c>
      <c r="K2122" s="3" t="str">
        <f t="shared" si="66"/>
        <v>Has Purchased</v>
      </c>
      <c r="L2122">
        <v>2</v>
      </c>
      <c r="M2122">
        <v>170.37</v>
      </c>
      <c r="N2122">
        <v>85.19</v>
      </c>
      <c r="O2122">
        <v>100.64</v>
      </c>
      <c r="P2122" t="s">
        <v>65</v>
      </c>
      <c r="Q2122" t="s">
        <v>104</v>
      </c>
      <c r="R2122" t="s">
        <v>33</v>
      </c>
      <c r="S2122">
        <v>35</v>
      </c>
      <c r="T2122" t="s">
        <v>34</v>
      </c>
      <c r="U2122" t="s">
        <v>43</v>
      </c>
      <c r="V2122" t="s">
        <v>44</v>
      </c>
      <c r="W2122" t="s">
        <v>57</v>
      </c>
      <c r="X2122">
        <v>0</v>
      </c>
      <c r="Y2122">
        <v>0</v>
      </c>
      <c r="Z2122">
        <v>0</v>
      </c>
      <c r="AA2122">
        <v>0</v>
      </c>
      <c r="AB2122">
        <v>0</v>
      </c>
      <c r="AC2122" s="2" t="s">
        <v>2542</v>
      </c>
      <c r="AD2122" s="2" t="str">
        <f t="shared" si="67"/>
        <v>Never Contacted</v>
      </c>
      <c r="AE2122">
        <v>0</v>
      </c>
      <c r="AF2122" t="s">
        <v>52</v>
      </c>
      <c r="AG2122" t="b">
        <v>0</v>
      </c>
      <c r="AH2122" t="b">
        <v>1</v>
      </c>
      <c r="AI2122" t="str">
        <f ca="1">IF(OR(Table1[[#This Row],[is_active]]="FALSE",Table1[[#This Row],[Days_Since_Last_Purchase]]&gt;90),"Churned","Active")</f>
        <v>Active</v>
      </c>
    </row>
    <row r="2123" spans="1:35" x14ac:dyDescent="0.25">
      <c r="A2123" t="s">
        <v>2171</v>
      </c>
      <c r="B2123" s="1">
        <v>45051</v>
      </c>
      <c r="C2123" t="str">
        <f>TEXT(Table1[[#This Row],[signup_date]],"yyyy")</f>
        <v>2023</v>
      </c>
      <c r="D2123" t="str">
        <f>TEXT(Table1[[#This Row],[signup_date]],"mmm")</f>
        <v>May</v>
      </c>
      <c r="E2123" s="3" t="s">
        <v>2542</v>
      </c>
      <c r="F2123" s="3" t="s">
        <v>2542</v>
      </c>
      <c r="G2123" s="3" t="str">
        <f>TEXT(Table1[[#This Row],[last_purchase_date]],"yyyy")</f>
        <v>-</v>
      </c>
      <c r="H2123" s="2">
        <f ca="1">IFERROR(TODAY()-Table1[[#This Row],[signup_date]]," - ")</f>
        <v>929</v>
      </c>
      <c r="I2123" s="2" t="str">
        <f ca="1">IFERROR(TODAY()-Table1[[#This Row],[last_purchase_date]]," - ")</f>
        <v xml:space="preserve"> - </v>
      </c>
      <c r="J2123" s="2">
        <f ca="1">IFERROR(1/Table1[[#This Row],[Days_Since_Last_Purchase]],0)</f>
        <v>0</v>
      </c>
      <c r="K2123" s="3" t="str">
        <f t="shared" si="66"/>
        <v>Never Purchase</v>
      </c>
      <c r="L2123">
        <v>0</v>
      </c>
      <c r="M2123">
        <v>0</v>
      </c>
      <c r="N2123">
        <v>0</v>
      </c>
      <c r="O2123">
        <v>0</v>
      </c>
      <c r="P2123" t="s">
        <v>47</v>
      </c>
      <c r="Q2123" t="s">
        <v>54</v>
      </c>
      <c r="R2123" t="s">
        <v>42</v>
      </c>
      <c r="S2123">
        <v>29</v>
      </c>
      <c r="T2123" t="s">
        <v>70</v>
      </c>
      <c r="U2123" t="s">
        <v>43</v>
      </c>
      <c r="V2123" t="s">
        <v>63</v>
      </c>
      <c r="W2123" t="s">
        <v>96</v>
      </c>
      <c r="X2123">
        <v>0</v>
      </c>
      <c r="Y2123">
        <v>0</v>
      </c>
      <c r="Z2123">
        <v>0</v>
      </c>
      <c r="AA2123">
        <v>0</v>
      </c>
      <c r="AB2123">
        <v>0</v>
      </c>
      <c r="AC2123" s="3">
        <v>45716</v>
      </c>
      <c r="AD2123" s="2" t="str">
        <f t="shared" si="67"/>
        <v>Contacted</v>
      </c>
      <c r="AE2123">
        <v>0</v>
      </c>
      <c r="AF2123" t="s">
        <v>38</v>
      </c>
      <c r="AG2123" t="b">
        <v>1</v>
      </c>
      <c r="AH2123" t="b">
        <v>0</v>
      </c>
      <c r="AI2123" t="str">
        <f ca="1">IF(OR(Table1[[#This Row],[is_active]]="FALSE",Table1[[#This Row],[Days_Since_Last_Purchase]]&gt;90),"Churned","Active")</f>
        <v>Churned</v>
      </c>
    </row>
    <row r="2124" spans="1:35" x14ac:dyDescent="0.25">
      <c r="A2124" t="s">
        <v>2172</v>
      </c>
      <c r="B2124" s="1">
        <v>43894</v>
      </c>
      <c r="C2124" t="str">
        <f>TEXT(Table1[[#This Row],[signup_date]],"yyyy")</f>
        <v>2020</v>
      </c>
      <c r="D2124" t="str">
        <f>TEXT(Table1[[#This Row],[signup_date]],"mmm")</f>
        <v>Mar</v>
      </c>
      <c r="E2124" s="3">
        <v>44307</v>
      </c>
      <c r="F2124" s="3">
        <v>45520</v>
      </c>
      <c r="G2124" s="3" t="str">
        <f>TEXT(Table1[[#This Row],[last_purchase_date]],"yyyy")</f>
        <v>2024</v>
      </c>
      <c r="H2124" s="2">
        <f ca="1">IFERROR(TODAY()-Table1[[#This Row],[signup_date]]," - ")</f>
        <v>2086</v>
      </c>
      <c r="I2124" s="2">
        <f ca="1">IFERROR(TODAY()-Table1[[#This Row],[last_purchase_date]]," - ")</f>
        <v>460</v>
      </c>
      <c r="J2124" s="2">
        <f ca="1">IFERROR(1/Table1[[#This Row],[Days_Since_Last_Purchase]],0)</f>
        <v>2.1739130434782609E-3</v>
      </c>
      <c r="K2124" s="3" t="str">
        <f t="shared" si="66"/>
        <v>Has Purchased</v>
      </c>
      <c r="L2124">
        <v>3</v>
      </c>
      <c r="M2124">
        <v>213.7</v>
      </c>
      <c r="N2124">
        <v>71.23</v>
      </c>
      <c r="O2124">
        <v>109.7</v>
      </c>
      <c r="P2124" t="s">
        <v>87</v>
      </c>
      <c r="Q2124" t="s">
        <v>60</v>
      </c>
      <c r="R2124" t="s">
        <v>42</v>
      </c>
      <c r="S2124">
        <v>34</v>
      </c>
      <c r="T2124" t="s">
        <v>34</v>
      </c>
      <c r="U2124" t="s">
        <v>50</v>
      </c>
      <c r="V2124" t="s">
        <v>56</v>
      </c>
      <c r="W2124" t="s">
        <v>100</v>
      </c>
      <c r="X2124">
        <v>1</v>
      </c>
      <c r="Y2124">
        <v>0</v>
      </c>
      <c r="Z2124">
        <v>1</v>
      </c>
      <c r="AA2124">
        <v>0</v>
      </c>
      <c r="AB2124">
        <v>0</v>
      </c>
      <c r="AC2124" s="3">
        <v>45475</v>
      </c>
      <c r="AD2124" s="2" t="str">
        <f t="shared" si="67"/>
        <v>Contacted</v>
      </c>
      <c r="AE2124">
        <v>0</v>
      </c>
      <c r="AF2124" t="s">
        <v>52</v>
      </c>
      <c r="AG2124" t="b">
        <v>1</v>
      </c>
      <c r="AH2124" t="b">
        <v>0</v>
      </c>
      <c r="AI2124" t="str">
        <f ca="1">IF(OR(Table1[[#This Row],[is_active]]="FALSE",Table1[[#This Row],[Days_Since_Last_Purchase]]&gt;90),"Churned","Active")</f>
        <v>Churned</v>
      </c>
    </row>
    <row r="2125" spans="1:35" x14ac:dyDescent="0.25">
      <c r="A2125" t="s">
        <v>2173</v>
      </c>
      <c r="B2125" s="1">
        <v>44225</v>
      </c>
      <c r="C2125" t="str">
        <f>TEXT(Table1[[#This Row],[signup_date]],"yyyy")</f>
        <v>2021</v>
      </c>
      <c r="D2125" t="str">
        <f>TEXT(Table1[[#This Row],[signup_date]],"mmm")</f>
        <v>Jan</v>
      </c>
      <c r="E2125" s="3">
        <v>44716</v>
      </c>
      <c r="F2125" s="3">
        <v>45610</v>
      </c>
      <c r="G2125" s="3" t="str">
        <f>TEXT(Table1[[#This Row],[last_purchase_date]],"yyyy")</f>
        <v>2024</v>
      </c>
      <c r="H2125" s="2">
        <f ca="1">IFERROR(TODAY()-Table1[[#This Row],[signup_date]]," - ")</f>
        <v>1755</v>
      </c>
      <c r="I2125" s="2">
        <f ca="1">IFERROR(TODAY()-Table1[[#This Row],[last_purchase_date]]," - ")</f>
        <v>370</v>
      </c>
      <c r="J2125" s="2">
        <f ca="1">IFERROR(1/Table1[[#This Row],[Days_Since_Last_Purchase]],0)</f>
        <v>2.7027027027027029E-3</v>
      </c>
      <c r="K2125" s="3" t="str">
        <f t="shared" si="66"/>
        <v>Has Purchased</v>
      </c>
      <c r="L2125">
        <v>5</v>
      </c>
      <c r="M2125">
        <v>487.42</v>
      </c>
      <c r="N2125">
        <v>97.48</v>
      </c>
      <c r="O2125">
        <v>38.78</v>
      </c>
      <c r="P2125" t="s">
        <v>47</v>
      </c>
      <c r="Q2125" t="s">
        <v>95</v>
      </c>
      <c r="R2125" t="s">
        <v>33</v>
      </c>
      <c r="S2125">
        <v>27</v>
      </c>
      <c r="T2125" t="s">
        <v>70</v>
      </c>
      <c r="U2125" t="s">
        <v>35</v>
      </c>
      <c r="V2125" t="s">
        <v>44</v>
      </c>
      <c r="W2125" t="s">
        <v>85</v>
      </c>
      <c r="X2125">
        <v>0</v>
      </c>
      <c r="Y2125">
        <v>0</v>
      </c>
      <c r="Z2125">
        <v>0</v>
      </c>
      <c r="AA2125">
        <v>0</v>
      </c>
      <c r="AB2125">
        <v>1</v>
      </c>
      <c r="AC2125" s="2" t="s">
        <v>2542</v>
      </c>
      <c r="AD2125" s="2" t="str">
        <f t="shared" si="67"/>
        <v>Never Contacted</v>
      </c>
      <c r="AE2125">
        <v>0</v>
      </c>
      <c r="AF2125" t="s">
        <v>38</v>
      </c>
      <c r="AG2125" t="b">
        <v>1</v>
      </c>
      <c r="AH2125" t="b">
        <v>0</v>
      </c>
      <c r="AI2125" t="str">
        <f ca="1">IF(OR(Table1[[#This Row],[is_active]]="FALSE",Table1[[#This Row],[Days_Since_Last_Purchase]]&gt;90),"Churned","Active")</f>
        <v>Churned</v>
      </c>
    </row>
    <row r="2126" spans="1:35" x14ac:dyDescent="0.25">
      <c r="A2126" t="s">
        <v>2174</v>
      </c>
      <c r="B2126" s="1">
        <v>44610</v>
      </c>
      <c r="C2126" t="str">
        <f>TEXT(Table1[[#This Row],[signup_date]],"yyyy")</f>
        <v>2022</v>
      </c>
      <c r="D2126" t="str">
        <f>TEXT(Table1[[#This Row],[signup_date]],"mmm")</f>
        <v>Feb</v>
      </c>
      <c r="E2126" s="3">
        <v>45779</v>
      </c>
      <c r="F2126" s="3">
        <v>45896</v>
      </c>
      <c r="G2126" s="3" t="str">
        <f>TEXT(Table1[[#This Row],[last_purchase_date]],"yyyy")</f>
        <v>2025</v>
      </c>
      <c r="H2126" s="2">
        <f ca="1">IFERROR(TODAY()-Table1[[#This Row],[signup_date]]," - ")</f>
        <v>1370</v>
      </c>
      <c r="I2126" s="2">
        <f ca="1">IFERROR(TODAY()-Table1[[#This Row],[last_purchase_date]]," - ")</f>
        <v>84</v>
      </c>
      <c r="J2126" s="2">
        <f ca="1">IFERROR(1/Table1[[#This Row],[Days_Since_Last_Purchase]],0)</f>
        <v>1.1904761904761904E-2</v>
      </c>
      <c r="K2126" s="3" t="str">
        <f t="shared" si="66"/>
        <v>Has Purchased</v>
      </c>
      <c r="L2126">
        <v>3</v>
      </c>
      <c r="M2126">
        <v>48.76</v>
      </c>
      <c r="N2126">
        <v>16.25</v>
      </c>
      <c r="O2126">
        <v>11.06</v>
      </c>
      <c r="P2126" t="s">
        <v>87</v>
      </c>
      <c r="Q2126" t="s">
        <v>54</v>
      </c>
      <c r="R2126" t="s">
        <v>33</v>
      </c>
      <c r="S2126">
        <v>30</v>
      </c>
      <c r="T2126" t="s">
        <v>70</v>
      </c>
      <c r="U2126" t="s">
        <v>66</v>
      </c>
      <c r="V2126" t="s">
        <v>63</v>
      </c>
      <c r="W2126" t="s">
        <v>100</v>
      </c>
      <c r="X2126">
        <v>0</v>
      </c>
      <c r="Y2126">
        <v>1</v>
      </c>
      <c r="Z2126">
        <v>0</v>
      </c>
      <c r="AA2126">
        <v>0</v>
      </c>
      <c r="AB2126">
        <v>0</v>
      </c>
      <c r="AC2126" s="2" t="s">
        <v>2542</v>
      </c>
      <c r="AD2126" s="2" t="str">
        <f t="shared" si="67"/>
        <v>Never Contacted</v>
      </c>
      <c r="AE2126">
        <v>0</v>
      </c>
      <c r="AF2126" t="s">
        <v>73</v>
      </c>
      <c r="AG2126" t="b">
        <v>0</v>
      </c>
      <c r="AH2126" t="b">
        <v>1</v>
      </c>
      <c r="AI2126" t="str">
        <f ca="1">IF(OR(Table1[[#This Row],[is_active]]="FALSE",Table1[[#This Row],[Days_Since_Last_Purchase]]&gt;90),"Churned","Active")</f>
        <v>Active</v>
      </c>
    </row>
    <row r="2127" spans="1:35" x14ac:dyDescent="0.25">
      <c r="A2127" t="s">
        <v>2175</v>
      </c>
      <c r="B2127" s="1">
        <v>44092</v>
      </c>
      <c r="C2127" t="str">
        <f>TEXT(Table1[[#This Row],[signup_date]],"yyyy")</f>
        <v>2020</v>
      </c>
      <c r="D2127" t="str">
        <f>TEXT(Table1[[#This Row],[signup_date]],"mmm")</f>
        <v>Sep</v>
      </c>
      <c r="E2127" s="3">
        <v>44412</v>
      </c>
      <c r="F2127" s="3">
        <v>44729</v>
      </c>
      <c r="G2127" s="3" t="str">
        <f>TEXT(Table1[[#This Row],[last_purchase_date]],"yyyy")</f>
        <v>2022</v>
      </c>
      <c r="H2127" s="2">
        <f ca="1">IFERROR(TODAY()-Table1[[#This Row],[signup_date]]," - ")</f>
        <v>1888</v>
      </c>
      <c r="I2127" s="2">
        <f ca="1">IFERROR(TODAY()-Table1[[#This Row],[last_purchase_date]]," - ")</f>
        <v>1251</v>
      </c>
      <c r="J2127" s="2">
        <f ca="1">IFERROR(1/Table1[[#This Row],[Days_Since_Last_Purchase]],0)</f>
        <v>7.993605115907274E-4</v>
      </c>
      <c r="K2127" s="3" t="str">
        <f t="shared" si="66"/>
        <v>Has Purchased</v>
      </c>
      <c r="L2127">
        <v>2</v>
      </c>
      <c r="M2127">
        <v>46.4</v>
      </c>
      <c r="N2127">
        <v>23.2</v>
      </c>
      <c r="O2127">
        <v>35.25</v>
      </c>
      <c r="P2127" t="s">
        <v>65</v>
      </c>
      <c r="Q2127" t="s">
        <v>104</v>
      </c>
      <c r="R2127" t="s">
        <v>48</v>
      </c>
      <c r="S2127">
        <v>53</v>
      </c>
      <c r="T2127" t="s">
        <v>34</v>
      </c>
      <c r="U2127" t="s">
        <v>90</v>
      </c>
      <c r="V2127" t="s">
        <v>44</v>
      </c>
      <c r="W2127" t="s">
        <v>51</v>
      </c>
      <c r="X2127">
        <v>0</v>
      </c>
      <c r="Y2127">
        <v>0</v>
      </c>
      <c r="Z2127">
        <v>0</v>
      </c>
      <c r="AA2127">
        <v>0</v>
      </c>
      <c r="AB2127">
        <v>2</v>
      </c>
      <c r="AC2127" s="2" t="s">
        <v>2542</v>
      </c>
      <c r="AD2127" s="2" t="str">
        <f t="shared" si="67"/>
        <v>Never Contacted</v>
      </c>
      <c r="AE2127">
        <v>2</v>
      </c>
      <c r="AF2127" t="s">
        <v>73</v>
      </c>
      <c r="AG2127" t="b">
        <v>1</v>
      </c>
      <c r="AH2127" t="b">
        <v>0</v>
      </c>
      <c r="AI2127" t="str">
        <f ca="1">IF(OR(Table1[[#This Row],[is_active]]="FALSE",Table1[[#This Row],[Days_Since_Last_Purchase]]&gt;90),"Churned","Active")</f>
        <v>Churned</v>
      </c>
    </row>
    <row r="2128" spans="1:35" x14ac:dyDescent="0.25">
      <c r="A2128" t="s">
        <v>2176</v>
      </c>
      <c r="B2128" s="1">
        <v>45358</v>
      </c>
      <c r="C2128" t="str">
        <f>TEXT(Table1[[#This Row],[signup_date]],"yyyy")</f>
        <v>2024</v>
      </c>
      <c r="D2128" t="str">
        <f>TEXT(Table1[[#This Row],[signup_date]],"mmm")</f>
        <v>Mar</v>
      </c>
      <c r="E2128" s="3">
        <v>45592</v>
      </c>
      <c r="F2128" s="3">
        <v>45661</v>
      </c>
      <c r="G2128" s="3" t="str">
        <f>TEXT(Table1[[#This Row],[last_purchase_date]],"yyyy")</f>
        <v>2025</v>
      </c>
      <c r="H2128" s="2">
        <f ca="1">IFERROR(TODAY()-Table1[[#This Row],[signup_date]]," - ")</f>
        <v>622</v>
      </c>
      <c r="I2128" s="2">
        <f ca="1">IFERROR(TODAY()-Table1[[#This Row],[last_purchase_date]]," - ")</f>
        <v>319</v>
      </c>
      <c r="J2128" s="2">
        <f ca="1">IFERROR(1/Table1[[#This Row],[Days_Since_Last_Purchase]],0)</f>
        <v>3.134796238244514E-3</v>
      </c>
      <c r="K2128" s="3" t="str">
        <f t="shared" si="66"/>
        <v>Has Purchased</v>
      </c>
      <c r="L2128">
        <v>4</v>
      </c>
      <c r="M2128">
        <v>107.84</v>
      </c>
      <c r="N2128">
        <v>26.96</v>
      </c>
      <c r="O2128">
        <v>31.8</v>
      </c>
      <c r="P2128" t="s">
        <v>59</v>
      </c>
      <c r="Q2128" t="s">
        <v>76</v>
      </c>
      <c r="R2128" t="s">
        <v>42</v>
      </c>
      <c r="S2128">
        <v>52</v>
      </c>
      <c r="T2128" t="s">
        <v>34</v>
      </c>
      <c r="U2128" t="s">
        <v>35</v>
      </c>
      <c r="V2128" t="s">
        <v>56</v>
      </c>
      <c r="W2128" t="s">
        <v>72</v>
      </c>
      <c r="X2128">
        <v>0</v>
      </c>
      <c r="Y2128">
        <v>0</v>
      </c>
      <c r="Z2128">
        <v>0</v>
      </c>
      <c r="AA2128">
        <v>0</v>
      </c>
      <c r="AB2128">
        <v>1</v>
      </c>
      <c r="AC2128" s="3">
        <v>45895</v>
      </c>
      <c r="AD2128" s="2" t="str">
        <f t="shared" si="67"/>
        <v>Contacted</v>
      </c>
      <c r="AE2128">
        <v>1</v>
      </c>
      <c r="AF2128" t="s">
        <v>38</v>
      </c>
      <c r="AG2128" t="b">
        <v>1</v>
      </c>
      <c r="AH2128" t="b">
        <v>0</v>
      </c>
      <c r="AI2128" t="str">
        <f ca="1">IF(OR(Table1[[#This Row],[is_active]]="FALSE",Table1[[#This Row],[Days_Since_Last_Purchase]]&gt;90),"Churned","Active")</f>
        <v>Churned</v>
      </c>
    </row>
    <row r="2129" spans="1:35" x14ac:dyDescent="0.25">
      <c r="A2129" t="s">
        <v>2177</v>
      </c>
      <c r="B2129" s="1">
        <v>44583</v>
      </c>
      <c r="C2129" t="str">
        <f>TEXT(Table1[[#This Row],[signup_date]],"yyyy")</f>
        <v>2022</v>
      </c>
      <c r="D2129" t="str">
        <f>TEXT(Table1[[#This Row],[signup_date]],"mmm")</f>
        <v>Jan</v>
      </c>
      <c r="E2129" s="3">
        <v>45686</v>
      </c>
      <c r="F2129" s="3">
        <v>45845</v>
      </c>
      <c r="G2129" s="3" t="str">
        <f>TEXT(Table1[[#This Row],[last_purchase_date]],"yyyy")</f>
        <v>2025</v>
      </c>
      <c r="H2129" s="2">
        <f ca="1">IFERROR(TODAY()-Table1[[#This Row],[signup_date]]," - ")</f>
        <v>1397</v>
      </c>
      <c r="I2129" s="2">
        <f ca="1">IFERROR(TODAY()-Table1[[#This Row],[last_purchase_date]]," - ")</f>
        <v>135</v>
      </c>
      <c r="J2129" s="2">
        <f ca="1">IFERROR(1/Table1[[#This Row],[Days_Since_Last_Purchase]],0)</f>
        <v>7.4074074074074077E-3</v>
      </c>
      <c r="K2129" s="3" t="str">
        <f t="shared" si="66"/>
        <v>Has Purchased</v>
      </c>
      <c r="L2129">
        <v>3</v>
      </c>
      <c r="M2129">
        <v>117.19</v>
      </c>
      <c r="N2129">
        <v>39.06</v>
      </c>
      <c r="O2129">
        <v>79.28</v>
      </c>
      <c r="P2129" t="s">
        <v>31</v>
      </c>
      <c r="Q2129" t="s">
        <v>88</v>
      </c>
      <c r="R2129" t="s">
        <v>48</v>
      </c>
      <c r="S2129">
        <v>32</v>
      </c>
      <c r="T2129" t="s">
        <v>34</v>
      </c>
      <c r="U2129" t="s">
        <v>50</v>
      </c>
      <c r="V2129" t="s">
        <v>35</v>
      </c>
      <c r="W2129" t="s">
        <v>45</v>
      </c>
      <c r="X2129">
        <v>0</v>
      </c>
      <c r="Y2129">
        <v>0</v>
      </c>
      <c r="Z2129">
        <v>1</v>
      </c>
      <c r="AA2129">
        <v>0</v>
      </c>
      <c r="AB2129">
        <v>1</v>
      </c>
      <c r="AC2129" s="3">
        <v>45424</v>
      </c>
      <c r="AD2129" s="2" t="str">
        <f t="shared" si="67"/>
        <v>Contacted</v>
      </c>
      <c r="AE2129">
        <v>0</v>
      </c>
      <c r="AF2129" t="s">
        <v>73</v>
      </c>
      <c r="AG2129" t="b">
        <v>1</v>
      </c>
      <c r="AH2129" t="b">
        <v>0</v>
      </c>
      <c r="AI2129" t="str">
        <f ca="1">IF(OR(Table1[[#This Row],[is_active]]="FALSE",Table1[[#This Row],[Days_Since_Last_Purchase]]&gt;90),"Churned","Active")</f>
        <v>Churned</v>
      </c>
    </row>
    <row r="2130" spans="1:35" x14ac:dyDescent="0.25">
      <c r="A2130" t="s">
        <v>2178</v>
      </c>
      <c r="B2130" s="1">
        <v>44264</v>
      </c>
      <c r="C2130" t="str">
        <f>TEXT(Table1[[#This Row],[signup_date]],"yyyy")</f>
        <v>2021</v>
      </c>
      <c r="D2130" t="str">
        <f>TEXT(Table1[[#This Row],[signup_date]],"mmm")</f>
        <v>Mar</v>
      </c>
      <c r="E2130" s="3">
        <v>44590</v>
      </c>
      <c r="F2130" s="3">
        <v>44956</v>
      </c>
      <c r="G2130" s="3" t="str">
        <f>TEXT(Table1[[#This Row],[last_purchase_date]],"yyyy")</f>
        <v>2023</v>
      </c>
      <c r="H2130" s="2">
        <f ca="1">IFERROR(TODAY()-Table1[[#This Row],[signup_date]]," - ")</f>
        <v>1716</v>
      </c>
      <c r="I2130" s="2">
        <f ca="1">IFERROR(TODAY()-Table1[[#This Row],[last_purchase_date]]," - ")</f>
        <v>1024</v>
      </c>
      <c r="J2130" s="2">
        <f ca="1">IFERROR(1/Table1[[#This Row],[Days_Since_Last_Purchase]],0)</f>
        <v>9.765625E-4</v>
      </c>
      <c r="K2130" s="3" t="str">
        <f t="shared" si="66"/>
        <v>Has Purchased</v>
      </c>
      <c r="L2130">
        <v>2</v>
      </c>
      <c r="M2130">
        <v>117.65</v>
      </c>
      <c r="N2130">
        <v>58.83</v>
      </c>
      <c r="O2130">
        <v>71.739999999999995</v>
      </c>
      <c r="P2130" t="s">
        <v>65</v>
      </c>
      <c r="Q2130" t="s">
        <v>104</v>
      </c>
      <c r="R2130" t="s">
        <v>48</v>
      </c>
      <c r="S2130">
        <v>32</v>
      </c>
      <c r="T2130" t="s">
        <v>34</v>
      </c>
      <c r="U2130" t="s">
        <v>55</v>
      </c>
      <c r="V2130" t="s">
        <v>67</v>
      </c>
      <c r="W2130" t="s">
        <v>85</v>
      </c>
      <c r="X2130">
        <v>0</v>
      </c>
      <c r="Y2130">
        <v>0</v>
      </c>
      <c r="Z2130">
        <v>0</v>
      </c>
      <c r="AA2130">
        <v>0</v>
      </c>
      <c r="AB2130">
        <v>0</v>
      </c>
      <c r="AC2130" s="2" t="s">
        <v>2542</v>
      </c>
      <c r="AD2130" s="2" t="str">
        <f t="shared" si="67"/>
        <v>Never Contacted</v>
      </c>
      <c r="AE2130">
        <v>0</v>
      </c>
      <c r="AF2130" t="s">
        <v>73</v>
      </c>
      <c r="AG2130" t="b">
        <v>1</v>
      </c>
      <c r="AH2130" t="b">
        <v>0</v>
      </c>
      <c r="AI2130" t="str">
        <f ca="1">IF(OR(Table1[[#This Row],[is_active]]="FALSE",Table1[[#This Row],[Days_Since_Last_Purchase]]&gt;90),"Churned","Active")</f>
        <v>Churned</v>
      </c>
    </row>
    <row r="2131" spans="1:35" x14ac:dyDescent="0.25">
      <c r="A2131" t="s">
        <v>2179</v>
      </c>
      <c r="B2131" s="1">
        <v>45192</v>
      </c>
      <c r="C2131" t="str">
        <f>TEXT(Table1[[#This Row],[signup_date]],"yyyy")</f>
        <v>2023</v>
      </c>
      <c r="D2131" t="str">
        <f>TEXT(Table1[[#This Row],[signup_date]],"mmm")</f>
        <v>Sep</v>
      </c>
      <c r="E2131" s="3">
        <v>45676</v>
      </c>
      <c r="F2131" s="3">
        <v>45943</v>
      </c>
      <c r="G2131" s="3" t="str">
        <f>TEXT(Table1[[#This Row],[last_purchase_date]],"yyyy")</f>
        <v>2025</v>
      </c>
      <c r="H2131" s="2">
        <f ca="1">IFERROR(TODAY()-Table1[[#This Row],[signup_date]]," - ")</f>
        <v>788</v>
      </c>
      <c r="I2131" s="2">
        <f ca="1">IFERROR(TODAY()-Table1[[#This Row],[last_purchase_date]]," - ")</f>
        <v>37</v>
      </c>
      <c r="J2131" s="2">
        <f ca="1">IFERROR(1/Table1[[#This Row],[Days_Since_Last_Purchase]],0)</f>
        <v>2.7027027027027029E-2</v>
      </c>
      <c r="K2131" s="3" t="str">
        <f t="shared" si="66"/>
        <v>Has Purchased</v>
      </c>
      <c r="L2131">
        <v>3</v>
      </c>
      <c r="M2131">
        <v>232.82</v>
      </c>
      <c r="N2131">
        <v>77.61</v>
      </c>
      <c r="O2131">
        <v>0.5</v>
      </c>
      <c r="P2131" t="s">
        <v>87</v>
      </c>
      <c r="Q2131" t="s">
        <v>62</v>
      </c>
      <c r="R2131" t="s">
        <v>33</v>
      </c>
      <c r="S2131">
        <v>34</v>
      </c>
      <c r="T2131" t="s">
        <v>34</v>
      </c>
      <c r="U2131" t="s">
        <v>50</v>
      </c>
      <c r="V2131" t="s">
        <v>44</v>
      </c>
      <c r="W2131" t="s">
        <v>36</v>
      </c>
      <c r="X2131">
        <v>0</v>
      </c>
      <c r="Y2131">
        <v>0</v>
      </c>
      <c r="Z2131">
        <v>1</v>
      </c>
      <c r="AA2131">
        <v>0</v>
      </c>
      <c r="AB2131">
        <v>1</v>
      </c>
      <c r="AC2131" s="2" t="s">
        <v>2542</v>
      </c>
      <c r="AD2131" s="2" t="str">
        <f t="shared" si="67"/>
        <v>Never Contacted</v>
      </c>
      <c r="AE2131">
        <v>9</v>
      </c>
      <c r="AF2131" t="s">
        <v>38</v>
      </c>
      <c r="AG2131" t="b">
        <v>1</v>
      </c>
      <c r="AH2131" t="b">
        <v>0</v>
      </c>
      <c r="AI2131" t="str">
        <f ca="1">IF(OR(Table1[[#This Row],[is_active]]="FALSE",Table1[[#This Row],[Days_Since_Last_Purchase]]&gt;90),"Churned","Active")</f>
        <v>Active</v>
      </c>
    </row>
    <row r="2132" spans="1:35" x14ac:dyDescent="0.25">
      <c r="A2132" t="s">
        <v>2114</v>
      </c>
      <c r="B2132" s="1">
        <v>45137</v>
      </c>
      <c r="C2132" t="str">
        <f>TEXT(Table1[[#This Row],[signup_date]],"yyyy")</f>
        <v>2023</v>
      </c>
      <c r="D2132" t="str">
        <f>TEXT(Table1[[#This Row],[signup_date]],"mmm")</f>
        <v>Jul</v>
      </c>
      <c r="E2132" s="3">
        <v>45316</v>
      </c>
      <c r="F2132" s="3">
        <v>45352</v>
      </c>
      <c r="G2132" s="3" t="str">
        <f>TEXT(Table1[[#This Row],[last_purchase_date]],"yyyy")</f>
        <v>2024</v>
      </c>
      <c r="H2132" s="2">
        <f ca="1">IFERROR(TODAY()-Table1[[#This Row],[signup_date]]," - ")</f>
        <v>843</v>
      </c>
      <c r="I2132" s="2">
        <f ca="1">IFERROR(TODAY()-Table1[[#This Row],[last_purchase_date]]," - ")</f>
        <v>628</v>
      </c>
      <c r="J2132" s="2">
        <f ca="1">IFERROR(1/Table1[[#This Row],[Days_Since_Last_Purchase]],0)</f>
        <v>1.5923566878980893E-3</v>
      </c>
      <c r="K2132" s="3" t="str">
        <f t="shared" si="66"/>
        <v>Has Purchased</v>
      </c>
      <c r="L2132">
        <v>1</v>
      </c>
      <c r="M2132">
        <v>80.430000000000007</v>
      </c>
      <c r="N2132">
        <v>80.430000000000007</v>
      </c>
      <c r="O2132">
        <v>49.73</v>
      </c>
      <c r="P2132" t="s">
        <v>87</v>
      </c>
      <c r="Q2132" t="s">
        <v>41</v>
      </c>
      <c r="R2132" t="s">
        <v>48</v>
      </c>
      <c r="S2132">
        <v>40</v>
      </c>
      <c r="T2132" t="s">
        <v>34</v>
      </c>
      <c r="U2132" t="s">
        <v>90</v>
      </c>
      <c r="V2132" t="s">
        <v>44</v>
      </c>
      <c r="W2132" t="s">
        <v>35</v>
      </c>
      <c r="X2132">
        <v>0</v>
      </c>
      <c r="Y2132">
        <v>0</v>
      </c>
      <c r="Z2132">
        <v>0</v>
      </c>
      <c r="AA2132">
        <v>0</v>
      </c>
      <c r="AB2132">
        <v>0</v>
      </c>
      <c r="AC2132" s="3">
        <v>45720</v>
      </c>
      <c r="AD2132" s="2" t="str">
        <f t="shared" si="67"/>
        <v>Contacted</v>
      </c>
      <c r="AE2132">
        <v>0</v>
      </c>
      <c r="AF2132" t="s">
        <v>73</v>
      </c>
      <c r="AG2132" t="b">
        <v>0</v>
      </c>
      <c r="AH2132" t="b">
        <v>1</v>
      </c>
      <c r="AI2132" t="str">
        <f ca="1">IF(OR(Table1[[#This Row],[is_active]]="FALSE",Table1[[#This Row],[Days_Since_Last_Purchase]]&gt;90),"Churned","Active")</f>
        <v>Churned</v>
      </c>
    </row>
    <row r="2133" spans="1:35" x14ac:dyDescent="0.25">
      <c r="A2133" t="s">
        <v>2180</v>
      </c>
      <c r="B2133" s="1">
        <v>44398</v>
      </c>
      <c r="C2133" t="str">
        <f>TEXT(Table1[[#This Row],[signup_date]],"yyyy")</f>
        <v>2021</v>
      </c>
      <c r="D2133" t="str">
        <f>TEXT(Table1[[#This Row],[signup_date]],"mmm")</f>
        <v>Jul</v>
      </c>
      <c r="E2133" s="3">
        <v>45652</v>
      </c>
      <c r="F2133" s="3">
        <v>45923</v>
      </c>
      <c r="G2133" s="3" t="str">
        <f>TEXT(Table1[[#This Row],[last_purchase_date]],"yyyy")</f>
        <v>2025</v>
      </c>
      <c r="H2133" s="2">
        <f ca="1">IFERROR(TODAY()-Table1[[#This Row],[signup_date]]," - ")</f>
        <v>1582</v>
      </c>
      <c r="I2133" s="2">
        <f ca="1">IFERROR(TODAY()-Table1[[#This Row],[last_purchase_date]]," - ")</f>
        <v>57</v>
      </c>
      <c r="J2133" s="2">
        <f ca="1">IFERROR(1/Table1[[#This Row],[Days_Since_Last_Purchase]],0)</f>
        <v>1.7543859649122806E-2</v>
      </c>
      <c r="K2133" s="3" t="str">
        <f t="shared" si="66"/>
        <v>Has Purchased</v>
      </c>
      <c r="L2133">
        <v>6</v>
      </c>
      <c r="M2133">
        <v>340.36</v>
      </c>
      <c r="N2133">
        <v>56.73</v>
      </c>
      <c r="O2133">
        <v>112.31</v>
      </c>
      <c r="P2133" t="s">
        <v>65</v>
      </c>
      <c r="Q2133" t="s">
        <v>69</v>
      </c>
      <c r="R2133" t="s">
        <v>42</v>
      </c>
      <c r="S2133">
        <v>23</v>
      </c>
      <c r="T2133" t="s">
        <v>70</v>
      </c>
      <c r="U2133" t="s">
        <v>90</v>
      </c>
      <c r="V2133" t="s">
        <v>67</v>
      </c>
      <c r="W2133" t="s">
        <v>36</v>
      </c>
      <c r="X2133">
        <v>1</v>
      </c>
      <c r="Y2133">
        <v>0</v>
      </c>
      <c r="Z2133">
        <v>1</v>
      </c>
      <c r="AA2133">
        <v>0</v>
      </c>
      <c r="AB2133">
        <v>0</v>
      </c>
      <c r="AC2133" s="3">
        <v>45039</v>
      </c>
      <c r="AD2133" s="2" t="str">
        <f t="shared" si="67"/>
        <v>Contacted</v>
      </c>
      <c r="AE2133">
        <v>5</v>
      </c>
      <c r="AF2133" t="s">
        <v>73</v>
      </c>
      <c r="AG2133" t="b">
        <v>1</v>
      </c>
      <c r="AH2133" t="b">
        <v>1</v>
      </c>
      <c r="AI2133" t="str">
        <f ca="1">IF(OR(Table1[[#This Row],[is_active]]="FALSE",Table1[[#This Row],[Days_Since_Last_Purchase]]&gt;90),"Churned","Active")</f>
        <v>Active</v>
      </c>
    </row>
    <row r="2134" spans="1:35" x14ac:dyDescent="0.25">
      <c r="A2134" t="s">
        <v>2181</v>
      </c>
      <c r="B2134" s="1">
        <v>45498</v>
      </c>
      <c r="C2134" t="str">
        <f>TEXT(Table1[[#This Row],[signup_date]],"yyyy")</f>
        <v>2024</v>
      </c>
      <c r="D2134" t="str">
        <f>TEXT(Table1[[#This Row],[signup_date]],"mmm")</f>
        <v>Jul</v>
      </c>
      <c r="E2134" s="3">
        <v>45708</v>
      </c>
      <c r="F2134" s="3">
        <v>45935</v>
      </c>
      <c r="G2134" s="3" t="str">
        <f>TEXT(Table1[[#This Row],[last_purchase_date]],"yyyy")</f>
        <v>2025</v>
      </c>
      <c r="H2134" s="2">
        <f ca="1">IFERROR(TODAY()-Table1[[#This Row],[signup_date]]," - ")</f>
        <v>482</v>
      </c>
      <c r="I2134" s="2">
        <f ca="1">IFERROR(TODAY()-Table1[[#This Row],[last_purchase_date]]," - ")</f>
        <v>45</v>
      </c>
      <c r="J2134" s="2">
        <f ca="1">IFERROR(1/Table1[[#This Row],[Days_Since_Last_Purchase]],0)</f>
        <v>2.2222222222222223E-2</v>
      </c>
      <c r="K2134" s="3" t="str">
        <f t="shared" si="66"/>
        <v>Has Purchased</v>
      </c>
      <c r="L2134">
        <v>4</v>
      </c>
      <c r="M2134">
        <v>5.09</v>
      </c>
      <c r="N2134">
        <v>1.27</v>
      </c>
      <c r="O2134">
        <v>0.9</v>
      </c>
      <c r="P2134" t="s">
        <v>31</v>
      </c>
      <c r="Q2134" t="s">
        <v>88</v>
      </c>
      <c r="R2134" t="s">
        <v>48</v>
      </c>
      <c r="S2134">
        <v>46</v>
      </c>
      <c r="T2134" t="s">
        <v>34</v>
      </c>
      <c r="U2134" t="s">
        <v>35</v>
      </c>
      <c r="V2134" t="s">
        <v>67</v>
      </c>
      <c r="W2134" t="s">
        <v>72</v>
      </c>
      <c r="X2134">
        <v>1</v>
      </c>
      <c r="Y2134">
        <v>0</v>
      </c>
      <c r="Z2134">
        <v>0</v>
      </c>
      <c r="AA2134">
        <v>1</v>
      </c>
      <c r="AB2134">
        <v>1</v>
      </c>
      <c r="AC2134" s="3">
        <v>45755</v>
      </c>
      <c r="AD2134" s="2" t="str">
        <f t="shared" si="67"/>
        <v>Contacted</v>
      </c>
      <c r="AE2134">
        <v>10</v>
      </c>
      <c r="AF2134" t="s">
        <v>38</v>
      </c>
      <c r="AG2134" t="b">
        <v>0</v>
      </c>
      <c r="AH2134" t="b">
        <v>0</v>
      </c>
      <c r="AI2134" t="str">
        <f ca="1">IF(OR(Table1[[#This Row],[is_active]]="FALSE",Table1[[#This Row],[Days_Since_Last_Purchase]]&gt;90),"Churned","Active")</f>
        <v>Active</v>
      </c>
    </row>
    <row r="2135" spans="1:35" x14ac:dyDescent="0.25">
      <c r="A2135" t="s">
        <v>2182</v>
      </c>
      <c r="B2135" s="1">
        <v>44529</v>
      </c>
      <c r="C2135" t="str">
        <f>TEXT(Table1[[#This Row],[signup_date]],"yyyy")</f>
        <v>2021</v>
      </c>
      <c r="D2135" t="str">
        <f>TEXT(Table1[[#This Row],[signup_date]],"mmm")</f>
        <v>Nov</v>
      </c>
      <c r="E2135" s="3">
        <v>45403</v>
      </c>
      <c r="F2135" s="3">
        <v>45737</v>
      </c>
      <c r="G2135" s="3" t="str">
        <f>TEXT(Table1[[#This Row],[last_purchase_date]],"yyyy")</f>
        <v>2025</v>
      </c>
      <c r="H2135" s="2">
        <f ca="1">IFERROR(TODAY()-Table1[[#This Row],[signup_date]]," - ")</f>
        <v>1451</v>
      </c>
      <c r="I2135" s="2">
        <f ca="1">IFERROR(TODAY()-Table1[[#This Row],[last_purchase_date]]," - ")</f>
        <v>243</v>
      </c>
      <c r="J2135" s="2">
        <f ca="1">IFERROR(1/Table1[[#This Row],[Days_Since_Last_Purchase]],0)</f>
        <v>4.11522633744856E-3</v>
      </c>
      <c r="K2135" s="3" t="str">
        <f t="shared" si="66"/>
        <v>Has Purchased</v>
      </c>
      <c r="L2135">
        <v>2</v>
      </c>
      <c r="M2135">
        <v>152.99</v>
      </c>
      <c r="N2135">
        <v>76.5</v>
      </c>
      <c r="O2135">
        <v>54.77</v>
      </c>
      <c r="P2135" t="s">
        <v>31</v>
      </c>
      <c r="Q2135" t="s">
        <v>76</v>
      </c>
      <c r="R2135" t="s">
        <v>33</v>
      </c>
      <c r="S2135">
        <v>18</v>
      </c>
      <c r="T2135" t="s">
        <v>49</v>
      </c>
      <c r="U2135" t="s">
        <v>90</v>
      </c>
      <c r="V2135" t="s">
        <v>56</v>
      </c>
      <c r="W2135" t="s">
        <v>36</v>
      </c>
      <c r="X2135">
        <v>0</v>
      </c>
      <c r="Y2135">
        <v>1</v>
      </c>
      <c r="Z2135">
        <v>1</v>
      </c>
      <c r="AA2135">
        <v>0</v>
      </c>
      <c r="AB2135">
        <v>0</v>
      </c>
      <c r="AC2135" s="3">
        <v>45029</v>
      </c>
      <c r="AD2135" s="2" t="str">
        <f t="shared" si="67"/>
        <v>Contacted</v>
      </c>
      <c r="AE2135">
        <v>8</v>
      </c>
      <c r="AF2135" t="s">
        <v>73</v>
      </c>
      <c r="AG2135" t="b">
        <v>1</v>
      </c>
      <c r="AH2135" t="b">
        <v>0</v>
      </c>
      <c r="AI2135" t="str">
        <f ca="1">IF(OR(Table1[[#This Row],[is_active]]="FALSE",Table1[[#This Row],[Days_Since_Last_Purchase]]&gt;90),"Churned","Active")</f>
        <v>Churned</v>
      </c>
    </row>
    <row r="2136" spans="1:35" x14ac:dyDescent="0.25">
      <c r="A2136" t="s">
        <v>2183</v>
      </c>
      <c r="B2136" s="1">
        <v>45617</v>
      </c>
      <c r="C2136" t="str">
        <f>TEXT(Table1[[#This Row],[signup_date]],"yyyy")</f>
        <v>2024</v>
      </c>
      <c r="D2136" t="str">
        <f>TEXT(Table1[[#This Row],[signup_date]],"mmm")</f>
        <v>Nov</v>
      </c>
      <c r="E2136" s="3">
        <v>45932</v>
      </c>
      <c r="F2136" s="3">
        <v>45934</v>
      </c>
      <c r="G2136" s="3" t="str">
        <f>TEXT(Table1[[#This Row],[last_purchase_date]],"yyyy")</f>
        <v>2025</v>
      </c>
      <c r="H2136" s="2">
        <f ca="1">IFERROR(TODAY()-Table1[[#This Row],[signup_date]]," - ")</f>
        <v>363</v>
      </c>
      <c r="I2136" s="2">
        <f ca="1">IFERROR(TODAY()-Table1[[#This Row],[last_purchase_date]]," - ")</f>
        <v>46</v>
      </c>
      <c r="J2136" s="2">
        <f ca="1">IFERROR(1/Table1[[#This Row],[Days_Since_Last_Purchase]],0)</f>
        <v>2.1739130434782608E-2</v>
      </c>
      <c r="K2136" s="3" t="str">
        <f t="shared" si="66"/>
        <v>Has Purchased</v>
      </c>
      <c r="L2136">
        <v>2</v>
      </c>
      <c r="M2136">
        <v>145.46</v>
      </c>
      <c r="N2136">
        <v>72.73</v>
      </c>
      <c r="O2136">
        <v>71.819999999999993</v>
      </c>
      <c r="P2136" t="s">
        <v>40</v>
      </c>
      <c r="Q2136" t="s">
        <v>104</v>
      </c>
      <c r="R2136" t="s">
        <v>48</v>
      </c>
      <c r="S2136">
        <v>35</v>
      </c>
      <c r="T2136" t="s">
        <v>34</v>
      </c>
      <c r="U2136" t="s">
        <v>43</v>
      </c>
      <c r="V2136" t="s">
        <v>44</v>
      </c>
      <c r="W2136" t="s">
        <v>57</v>
      </c>
      <c r="X2136">
        <v>0</v>
      </c>
      <c r="Y2136">
        <v>0</v>
      </c>
      <c r="Z2136">
        <v>0</v>
      </c>
      <c r="AA2136">
        <v>0</v>
      </c>
      <c r="AB2136">
        <v>0</v>
      </c>
      <c r="AC2136" s="3">
        <v>45779</v>
      </c>
      <c r="AD2136" s="2" t="str">
        <f t="shared" si="67"/>
        <v>Contacted</v>
      </c>
      <c r="AE2136">
        <v>0</v>
      </c>
      <c r="AF2136" t="s">
        <v>38</v>
      </c>
      <c r="AG2136" t="b">
        <v>1</v>
      </c>
      <c r="AH2136" t="b">
        <v>0</v>
      </c>
      <c r="AI2136" t="str">
        <f ca="1">IF(OR(Table1[[#This Row],[is_active]]="FALSE",Table1[[#This Row],[Days_Since_Last_Purchase]]&gt;90),"Churned","Active")</f>
        <v>Active</v>
      </c>
    </row>
    <row r="2137" spans="1:35" x14ac:dyDescent="0.25">
      <c r="A2137" t="s">
        <v>2184</v>
      </c>
      <c r="B2137" s="1">
        <v>45191</v>
      </c>
      <c r="C2137" t="str">
        <f>TEXT(Table1[[#This Row],[signup_date]],"yyyy")</f>
        <v>2023</v>
      </c>
      <c r="D2137" t="str">
        <f>TEXT(Table1[[#This Row],[signup_date]],"mmm")</f>
        <v>Sep</v>
      </c>
      <c r="E2137" s="3">
        <v>45764</v>
      </c>
      <c r="F2137" s="3">
        <v>45893</v>
      </c>
      <c r="G2137" s="3" t="str">
        <f>TEXT(Table1[[#This Row],[last_purchase_date]],"yyyy")</f>
        <v>2025</v>
      </c>
      <c r="H2137" s="2">
        <f ca="1">IFERROR(TODAY()-Table1[[#This Row],[signup_date]]," - ")</f>
        <v>789</v>
      </c>
      <c r="I2137" s="2">
        <f ca="1">IFERROR(TODAY()-Table1[[#This Row],[last_purchase_date]]," - ")</f>
        <v>87</v>
      </c>
      <c r="J2137" s="2">
        <f ca="1">IFERROR(1/Table1[[#This Row],[Days_Since_Last_Purchase]],0)</f>
        <v>1.1494252873563218E-2</v>
      </c>
      <c r="K2137" s="3" t="str">
        <f t="shared" si="66"/>
        <v>Has Purchased</v>
      </c>
      <c r="L2137">
        <v>3</v>
      </c>
      <c r="M2137">
        <v>3.13</v>
      </c>
      <c r="N2137">
        <v>1.04</v>
      </c>
      <c r="O2137">
        <v>0.5</v>
      </c>
      <c r="P2137" t="s">
        <v>40</v>
      </c>
      <c r="Q2137" t="s">
        <v>62</v>
      </c>
      <c r="R2137" t="s">
        <v>48</v>
      </c>
      <c r="S2137">
        <v>48</v>
      </c>
      <c r="T2137" t="s">
        <v>34</v>
      </c>
      <c r="U2137" t="s">
        <v>55</v>
      </c>
      <c r="V2137" t="s">
        <v>56</v>
      </c>
      <c r="W2137" t="s">
        <v>36</v>
      </c>
      <c r="X2137">
        <v>1</v>
      </c>
      <c r="Y2137">
        <v>1</v>
      </c>
      <c r="Z2137">
        <v>0</v>
      </c>
      <c r="AA2137">
        <v>0</v>
      </c>
      <c r="AB2137">
        <v>0</v>
      </c>
      <c r="AC2137" s="3">
        <v>45441</v>
      </c>
      <c r="AD2137" s="2" t="str">
        <f t="shared" si="67"/>
        <v>Contacted</v>
      </c>
      <c r="AE2137">
        <v>6</v>
      </c>
      <c r="AF2137" t="s">
        <v>73</v>
      </c>
      <c r="AG2137" t="b">
        <v>1</v>
      </c>
      <c r="AH2137" t="b">
        <v>0</v>
      </c>
      <c r="AI2137" t="str">
        <f ca="1">IF(OR(Table1[[#This Row],[is_active]]="FALSE",Table1[[#This Row],[Days_Since_Last_Purchase]]&gt;90),"Churned","Active")</f>
        <v>Active</v>
      </c>
    </row>
    <row r="2138" spans="1:35" x14ac:dyDescent="0.25">
      <c r="A2138" t="s">
        <v>2185</v>
      </c>
      <c r="B2138" s="1">
        <v>45038</v>
      </c>
      <c r="C2138" t="str">
        <f>TEXT(Table1[[#This Row],[signup_date]],"yyyy")</f>
        <v>2023</v>
      </c>
      <c r="D2138" t="str">
        <f>TEXT(Table1[[#This Row],[signup_date]],"mmm")</f>
        <v>Apr</v>
      </c>
      <c r="E2138" s="3">
        <v>45129</v>
      </c>
      <c r="F2138" s="3">
        <v>45869</v>
      </c>
      <c r="G2138" s="3" t="str">
        <f>TEXT(Table1[[#This Row],[last_purchase_date]],"yyyy")</f>
        <v>2025</v>
      </c>
      <c r="H2138" s="2">
        <f ca="1">IFERROR(TODAY()-Table1[[#This Row],[signup_date]]," - ")</f>
        <v>942</v>
      </c>
      <c r="I2138" s="2">
        <f ca="1">IFERROR(TODAY()-Table1[[#This Row],[last_purchase_date]]," - ")</f>
        <v>111</v>
      </c>
      <c r="J2138" s="2">
        <f ca="1">IFERROR(1/Table1[[#This Row],[Days_Since_Last_Purchase]],0)</f>
        <v>9.0090090090090089E-3</v>
      </c>
      <c r="K2138" s="3" t="str">
        <f t="shared" si="66"/>
        <v>Has Purchased</v>
      </c>
      <c r="L2138">
        <v>5</v>
      </c>
      <c r="M2138">
        <v>188.81</v>
      </c>
      <c r="N2138">
        <v>37.76</v>
      </c>
      <c r="O2138">
        <v>0.5</v>
      </c>
      <c r="P2138" t="s">
        <v>65</v>
      </c>
      <c r="Q2138" t="s">
        <v>32</v>
      </c>
      <c r="R2138" t="s">
        <v>33</v>
      </c>
      <c r="S2138">
        <v>19</v>
      </c>
      <c r="T2138" t="s">
        <v>49</v>
      </c>
      <c r="U2138" t="s">
        <v>66</v>
      </c>
      <c r="V2138" t="s">
        <v>67</v>
      </c>
      <c r="W2138" t="s">
        <v>100</v>
      </c>
      <c r="X2138">
        <v>2</v>
      </c>
      <c r="Y2138">
        <v>0</v>
      </c>
      <c r="Z2138">
        <v>0</v>
      </c>
      <c r="AA2138">
        <v>0</v>
      </c>
      <c r="AB2138">
        <v>0</v>
      </c>
      <c r="AC2138" s="2" t="s">
        <v>2542</v>
      </c>
      <c r="AD2138" s="2" t="str">
        <f t="shared" si="67"/>
        <v>Never Contacted</v>
      </c>
      <c r="AE2138">
        <v>8</v>
      </c>
      <c r="AF2138" t="s">
        <v>52</v>
      </c>
      <c r="AG2138" t="b">
        <v>1</v>
      </c>
      <c r="AH2138" t="b">
        <v>0</v>
      </c>
      <c r="AI2138" t="str">
        <f ca="1">IF(OR(Table1[[#This Row],[is_active]]="FALSE",Table1[[#This Row],[Days_Since_Last_Purchase]]&gt;90),"Churned","Active")</f>
        <v>Churned</v>
      </c>
    </row>
    <row r="2139" spans="1:35" x14ac:dyDescent="0.25">
      <c r="A2139" t="s">
        <v>2186</v>
      </c>
      <c r="B2139" s="1">
        <v>43836</v>
      </c>
      <c r="C2139" t="str">
        <f>TEXT(Table1[[#This Row],[signup_date]],"yyyy")</f>
        <v>2020</v>
      </c>
      <c r="D2139" t="str">
        <f>TEXT(Table1[[#This Row],[signup_date]],"mmm")</f>
        <v>Jan</v>
      </c>
      <c r="E2139" s="3">
        <v>44595</v>
      </c>
      <c r="F2139" s="3">
        <v>45188</v>
      </c>
      <c r="G2139" s="3" t="str">
        <f>TEXT(Table1[[#This Row],[last_purchase_date]],"yyyy")</f>
        <v>2023</v>
      </c>
      <c r="H2139" s="2">
        <f ca="1">IFERROR(TODAY()-Table1[[#This Row],[signup_date]]," - ")</f>
        <v>2144</v>
      </c>
      <c r="I2139" s="2">
        <f ca="1">IFERROR(TODAY()-Table1[[#This Row],[last_purchase_date]]," - ")</f>
        <v>792</v>
      </c>
      <c r="J2139" s="2">
        <f ca="1">IFERROR(1/Table1[[#This Row],[Days_Since_Last_Purchase]],0)</f>
        <v>1.2626262626262627E-3</v>
      </c>
      <c r="K2139" s="3" t="str">
        <f t="shared" si="66"/>
        <v>Has Purchased</v>
      </c>
      <c r="L2139">
        <v>4</v>
      </c>
      <c r="M2139">
        <v>193.5</v>
      </c>
      <c r="N2139">
        <v>48.38</v>
      </c>
      <c r="O2139">
        <v>72.709999999999994</v>
      </c>
      <c r="P2139" t="s">
        <v>47</v>
      </c>
      <c r="Q2139" t="s">
        <v>69</v>
      </c>
      <c r="R2139" t="s">
        <v>48</v>
      </c>
      <c r="S2139">
        <v>27</v>
      </c>
      <c r="T2139" t="s">
        <v>70</v>
      </c>
      <c r="U2139" t="s">
        <v>35</v>
      </c>
      <c r="V2139" t="s">
        <v>67</v>
      </c>
      <c r="W2139" t="s">
        <v>85</v>
      </c>
      <c r="X2139">
        <v>0</v>
      </c>
      <c r="Y2139">
        <v>0</v>
      </c>
      <c r="Z2139">
        <v>1</v>
      </c>
      <c r="AA2139">
        <v>1</v>
      </c>
      <c r="AB2139">
        <v>2</v>
      </c>
      <c r="AC2139" s="3">
        <v>44047</v>
      </c>
      <c r="AD2139" s="2" t="str">
        <f t="shared" si="67"/>
        <v>Contacted</v>
      </c>
      <c r="AE2139">
        <v>0</v>
      </c>
      <c r="AF2139" t="s">
        <v>52</v>
      </c>
      <c r="AG2139" t="b">
        <v>0</v>
      </c>
      <c r="AH2139" t="b">
        <v>0</v>
      </c>
      <c r="AI2139" t="str">
        <f ca="1">IF(OR(Table1[[#This Row],[is_active]]="FALSE",Table1[[#This Row],[Days_Since_Last_Purchase]]&gt;90),"Churned","Active")</f>
        <v>Churned</v>
      </c>
    </row>
    <row r="2140" spans="1:35" x14ac:dyDescent="0.25">
      <c r="A2140" t="s">
        <v>2187</v>
      </c>
      <c r="B2140" s="1">
        <v>44550</v>
      </c>
      <c r="C2140" t="str">
        <f>TEXT(Table1[[#This Row],[signup_date]],"yyyy")</f>
        <v>2021</v>
      </c>
      <c r="D2140" t="str">
        <f>TEXT(Table1[[#This Row],[signup_date]],"mmm")</f>
        <v>Dec</v>
      </c>
      <c r="E2140" s="3">
        <v>45119</v>
      </c>
      <c r="F2140" s="3">
        <v>45552</v>
      </c>
      <c r="G2140" s="3" t="str">
        <f>TEXT(Table1[[#This Row],[last_purchase_date]],"yyyy")</f>
        <v>2024</v>
      </c>
      <c r="H2140" s="2">
        <f ca="1">IFERROR(TODAY()-Table1[[#This Row],[signup_date]]," - ")</f>
        <v>1430</v>
      </c>
      <c r="I2140" s="2">
        <f ca="1">IFERROR(TODAY()-Table1[[#This Row],[last_purchase_date]]," - ")</f>
        <v>428</v>
      </c>
      <c r="J2140" s="2">
        <f ca="1">IFERROR(1/Table1[[#This Row],[Days_Since_Last_Purchase]],0)</f>
        <v>2.3364485981308409E-3</v>
      </c>
      <c r="K2140" s="3" t="str">
        <f t="shared" si="66"/>
        <v>Has Purchased</v>
      </c>
      <c r="L2140">
        <v>6</v>
      </c>
      <c r="M2140">
        <v>60.34</v>
      </c>
      <c r="N2140">
        <v>10.06</v>
      </c>
      <c r="O2140">
        <v>7.67</v>
      </c>
      <c r="P2140" t="s">
        <v>47</v>
      </c>
      <c r="Q2140" t="s">
        <v>104</v>
      </c>
      <c r="R2140" t="s">
        <v>33</v>
      </c>
      <c r="S2140">
        <v>16</v>
      </c>
      <c r="T2140" t="s">
        <v>49</v>
      </c>
      <c r="U2140" t="s">
        <v>82</v>
      </c>
      <c r="V2140" t="s">
        <v>63</v>
      </c>
      <c r="W2140" t="s">
        <v>51</v>
      </c>
      <c r="X2140">
        <v>0</v>
      </c>
      <c r="Y2140">
        <v>0</v>
      </c>
      <c r="Z2140">
        <v>1</v>
      </c>
      <c r="AA2140">
        <v>0</v>
      </c>
      <c r="AB2140">
        <v>3</v>
      </c>
      <c r="AC2140" s="2" t="s">
        <v>2542</v>
      </c>
      <c r="AD2140" s="2" t="str">
        <f t="shared" si="67"/>
        <v>Never Contacted</v>
      </c>
      <c r="AE2140">
        <v>2</v>
      </c>
      <c r="AF2140" t="s">
        <v>52</v>
      </c>
      <c r="AG2140" t="b">
        <v>1</v>
      </c>
      <c r="AH2140" t="b">
        <v>0</v>
      </c>
      <c r="AI2140" t="str">
        <f ca="1">IF(OR(Table1[[#This Row],[is_active]]="FALSE",Table1[[#This Row],[Days_Since_Last_Purchase]]&gt;90),"Churned","Active")</f>
        <v>Churned</v>
      </c>
    </row>
    <row r="2141" spans="1:35" x14ac:dyDescent="0.25">
      <c r="A2141" t="s">
        <v>2188</v>
      </c>
      <c r="B2141" s="1">
        <v>44804</v>
      </c>
      <c r="C2141" t="str">
        <f>TEXT(Table1[[#This Row],[signup_date]],"yyyy")</f>
        <v>2022</v>
      </c>
      <c r="D2141" t="str">
        <f>TEXT(Table1[[#This Row],[signup_date]],"mmm")</f>
        <v>Aug</v>
      </c>
      <c r="E2141" s="3">
        <v>45032</v>
      </c>
      <c r="F2141" s="3">
        <v>45769</v>
      </c>
      <c r="G2141" s="3" t="str">
        <f>TEXT(Table1[[#This Row],[last_purchase_date]],"yyyy")</f>
        <v>2025</v>
      </c>
      <c r="H2141" s="2">
        <f ca="1">IFERROR(TODAY()-Table1[[#This Row],[signup_date]]," - ")</f>
        <v>1176</v>
      </c>
      <c r="I2141" s="2">
        <f ca="1">IFERROR(TODAY()-Table1[[#This Row],[last_purchase_date]]," - ")</f>
        <v>211</v>
      </c>
      <c r="J2141" s="2">
        <f ca="1">IFERROR(1/Table1[[#This Row],[Days_Since_Last_Purchase]],0)</f>
        <v>4.7393364928909956E-3</v>
      </c>
      <c r="K2141" s="3" t="str">
        <f t="shared" si="66"/>
        <v>Has Purchased</v>
      </c>
      <c r="L2141">
        <v>4</v>
      </c>
      <c r="M2141">
        <v>129.43</v>
      </c>
      <c r="N2141">
        <v>32.36</v>
      </c>
      <c r="O2141">
        <v>25.39</v>
      </c>
      <c r="P2141" t="s">
        <v>47</v>
      </c>
      <c r="Q2141" t="s">
        <v>76</v>
      </c>
      <c r="R2141" t="s">
        <v>48</v>
      </c>
      <c r="S2141">
        <v>38</v>
      </c>
      <c r="T2141" t="s">
        <v>34</v>
      </c>
      <c r="U2141" t="s">
        <v>55</v>
      </c>
      <c r="V2141" t="s">
        <v>44</v>
      </c>
      <c r="W2141" t="s">
        <v>45</v>
      </c>
      <c r="X2141">
        <v>1</v>
      </c>
      <c r="Y2141">
        <v>0</v>
      </c>
      <c r="Z2141">
        <v>0</v>
      </c>
      <c r="AA2141">
        <v>0</v>
      </c>
      <c r="AB2141">
        <v>2</v>
      </c>
      <c r="AC2141" s="3">
        <v>45165</v>
      </c>
      <c r="AD2141" s="2" t="str">
        <f t="shared" si="67"/>
        <v>Contacted</v>
      </c>
      <c r="AE2141">
        <v>0</v>
      </c>
      <c r="AF2141" t="s">
        <v>38</v>
      </c>
      <c r="AG2141" t="b">
        <v>1</v>
      </c>
      <c r="AH2141" t="b">
        <v>0</v>
      </c>
      <c r="AI2141" t="str">
        <f ca="1">IF(OR(Table1[[#This Row],[is_active]]="FALSE",Table1[[#This Row],[Days_Since_Last_Purchase]]&gt;90),"Churned","Active")</f>
        <v>Churned</v>
      </c>
    </row>
    <row r="2142" spans="1:35" x14ac:dyDescent="0.25">
      <c r="A2142" t="s">
        <v>2189</v>
      </c>
      <c r="B2142" s="1">
        <v>45070</v>
      </c>
      <c r="C2142" t="str">
        <f>TEXT(Table1[[#This Row],[signup_date]],"yyyy")</f>
        <v>2023</v>
      </c>
      <c r="D2142" t="str">
        <f>TEXT(Table1[[#This Row],[signup_date]],"mmm")</f>
        <v>May</v>
      </c>
      <c r="E2142" s="3">
        <v>45303</v>
      </c>
      <c r="F2142" s="3">
        <v>45442</v>
      </c>
      <c r="G2142" s="3" t="str">
        <f>TEXT(Table1[[#This Row],[last_purchase_date]],"yyyy")</f>
        <v>2024</v>
      </c>
      <c r="H2142" s="2">
        <f ca="1">IFERROR(TODAY()-Table1[[#This Row],[signup_date]]," - ")</f>
        <v>910</v>
      </c>
      <c r="I2142" s="2">
        <f ca="1">IFERROR(TODAY()-Table1[[#This Row],[last_purchase_date]]," - ")</f>
        <v>538</v>
      </c>
      <c r="J2142" s="2">
        <f ca="1">IFERROR(1/Table1[[#This Row],[Days_Since_Last_Purchase]],0)</f>
        <v>1.8587360594795538E-3</v>
      </c>
      <c r="K2142" s="3" t="str">
        <f t="shared" si="66"/>
        <v>Has Purchased</v>
      </c>
      <c r="L2142">
        <v>3</v>
      </c>
      <c r="M2142">
        <v>135.32</v>
      </c>
      <c r="N2142">
        <v>45.11</v>
      </c>
      <c r="O2142">
        <v>64.89</v>
      </c>
      <c r="P2142" t="s">
        <v>65</v>
      </c>
      <c r="Q2142" t="s">
        <v>69</v>
      </c>
      <c r="R2142" t="s">
        <v>42</v>
      </c>
      <c r="S2142">
        <v>25</v>
      </c>
      <c r="T2142" t="s">
        <v>70</v>
      </c>
      <c r="U2142" t="s">
        <v>66</v>
      </c>
      <c r="V2142" t="s">
        <v>44</v>
      </c>
      <c r="W2142" t="s">
        <v>96</v>
      </c>
      <c r="X2142">
        <v>0</v>
      </c>
      <c r="Y2142">
        <v>0</v>
      </c>
      <c r="Z2142">
        <v>0</v>
      </c>
      <c r="AA2142">
        <v>1</v>
      </c>
      <c r="AB2142">
        <v>1</v>
      </c>
      <c r="AC2142" s="3">
        <v>45829</v>
      </c>
      <c r="AD2142" s="2" t="str">
        <f t="shared" si="67"/>
        <v>Contacted</v>
      </c>
      <c r="AE2142">
        <v>7</v>
      </c>
      <c r="AF2142" t="s">
        <v>52</v>
      </c>
      <c r="AG2142" t="b">
        <v>0</v>
      </c>
      <c r="AH2142" t="b">
        <v>1</v>
      </c>
      <c r="AI2142" t="str">
        <f ca="1">IF(OR(Table1[[#This Row],[is_active]]="FALSE",Table1[[#This Row],[Days_Since_Last_Purchase]]&gt;90),"Churned","Active")</f>
        <v>Churned</v>
      </c>
    </row>
    <row r="2143" spans="1:35" x14ac:dyDescent="0.25">
      <c r="A2143" t="s">
        <v>2190</v>
      </c>
      <c r="B2143" s="1">
        <v>44833</v>
      </c>
      <c r="C2143" t="str">
        <f>TEXT(Table1[[#This Row],[signup_date]],"yyyy")</f>
        <v>2022</v>
      </c>
      <c r="D2143" t="str">
        <f>TEXT(Table1[[#This Row],[signup_date]],"mmm")</f>
        <v>Sep</v>
      </c>
      <c r="E2143" s="3" t="s">
        <v>2542</v>
      </c>
      <c r="F2143" s="3" t="s">
        <v>2542</v>
      </c>
      <c r="G2143" s="3" t="str">
        <f>TEXT(Table1[[#This Row],[last_purchase_date]],"yyyy")</f>
        <v>-</v>
      </c>
      <c r="H2143" s="2">
        <f ca="1">IFERROR(TODAY()-Table1[[#This Row],[signup_date]]," - ")</f>
        <v>1147</v>
      </c>
      <c r="I2143" s="2" t="str">
        <f ca="1">IFERROR(TODAY()-Table1[[#This Row],[last_purchase_date]]," - ")</f>
        <v xml:space="preserve"> - </v>
      </c>
      <c r="J2143" s="2">
        <f ca="1">IFERROR(1/Table1[[#This Row],[Days_Since_Last_Purchase]],0)</f>
        <v>0</v>
      </c>
      <c r="K2143" s="3" t="str">
        <f t="shared" si="66"/>
        <v>Never Purchase</v>
      </c>
      <c r="L2143">
        <v>0</v>
      </c>
      <c r="M2143">
        <v>0</v>
      </c>
      <c r="N2143">
        <v>0</v>
      </c>
      <c r="O2143">
        <v>0</v>
      </c>
      <c r="P2143" t="s">
        <v>65</v>
      </c>
      <c r="Q2143" t="s">
        <v>54</v>
      </c>
      <c r="R2143" t="s">
        <v>42</v>
      </c>
      <c r="S2143">
        <v>17</v>
      </c>
      <c r="T2143" t="s">
        <v>49</v>
      </c>
      <c r="U2143" t="s">
        <v>55</v>
      </c>
      <c r="V2143" t="s">
        <v>63</v>
      </c>
      <c r="W2143" t="s">
        <v>72</v>
      </c>
      <c r="X2143">
        <v>0</v>
      </c>
      <c r="Y2143">
        <v>0</v>
      </c>
      <c r="Z2143">
        <v>0</v>
      </c>
      <c r="AA2143">
        <v>0</v>
      </c>
      <c r="AB2143">
        <v>0</v>
      </c>
      <c r="AC2143" s="3">
        <v>45176</v>
      </c>
      <c r="AD2143" s="2" t="str">
        <f t="shared" si="67"/>
        <v>Contacted</v>
      </c>
      <c r="AE2143">
        <v>0</v>
      </c>
      <c r="AF2143" t="s">
        <v>73</v>
      </c>
      <c r="AG2143" t="b">
        <v>1</v>
      </c>
      <c r="AH2143" t="b">
        <v>0</v>
      </c>
      <c r="AI2143" t="str">
        <f ca="1">IF(OR(Table1[[#This Row],[is_active]]="FALSE",Table1[[#This Row],[Days_Since_Last_Purchase]]&gt;90),"Churned","Active")</f>
        <v>Churned</v>
      </c>
    </row>
    <row r="2144" spans="1:35" x14ac:dyDescent="0.25">
      <c r="A2144" t="s">
        <v>2191</v>
      </c>
      <c r="B2144" s="1">
        <v>44928</v>
      </c>
      <c r="C2144" t="str">
        <f>TEXT(Table1[[#This Row],[signup_date]],"yyyy")</f>
        <v>2023</v>
      </c>
      <c r="D2144" t="str">
        <f>TEXT(Table1[[#This Row],[signup_date]],"mmm")</f>
        <v>Jan</v>
      </c>
      <c r="E2144" s="3">
        <v>45625</v>
      </c>
      <c r="F2144" s="3">
        <v>45634</v>
      </c>
      <c r="G2144" s="3" t="str">
        <f>TEXT(Table1[[#This Row],[last_purchase_date]],"yyyy")</f>
        <v>2024</v>
      </c>
      <c r="H2144" s="2">
        <f ca="1">IFERROR(TODAY()-Table1[[#This Row],[signup_date]]," - ")</f>
        <v>1052</v>
      </c>
      <c r="I2144" s="2">
        <f ca="1">IFERROR(TODAY()-Table1[[#This Row],[last_purchase_date]]," - ")</f>
        <v>346</v>
      </c>
      <c r="J2144" s="2">
        <f ca="1">IFERROR(1/Table1[[#This Row],[Days_Since_Last_Purchase]],0)</f>
        <v>2.8901734104046241E-3</v>
      </c>
      <c r="K2144" s="3" t="str">
        <f t="shared" si="66"/>
        <v>Has Purchased</v>
      </c>
      <c r="L2144">
        <v>4</v>
      </c>
      <c r="M2144">
        <v>173.18</v>
      </c>
      <c r="N2144">
        <v>43.3</v>
      </c>
      <c r="O2144">
        <v>37.520000000000003</v>
      </c>
      <c r="P2144" t="s">
        <v>47</v>
      </c>
      <c r="Q2144" t="s">
        <v>60</v>
      </c>
      <c r="R2144" t="s">
        <v>42</v>
      </c>
      <c r="S2144">
        <v>18</v>
      </c>
      <c r="T2144" t="s">
        <v>49</v>
      </c>
      <c r="U2144" t="s">
        <v>43</v>
      </c>
      <c r="V2144" t="s">
        <v>63</v>
      </c>
      <c r="W2144" t="s">
        <v>85</v>
      </c>
      <c r="X2144">
        <v>0</v>
      </c>
      <c r="Y2144">
        <v>0</v>
      </c>
      <c r="Z2144">
        <v>0</v>
      </c>
      <c r="AA2144">
        <v>0</v>
      </c>
      <c r="AB2144">
        <v>1</v>
      </c>
      <c r="AC2144" s="3">
        <v>45490</v>
      </c>
      <c r="AD2144" s="2" t="str">
        <f t="shared" si="67"/>
        <v>Contacted</v>
      </c>
      <c r="AE2144">
        <v>0</v>
      </c>
      <c r="AF2144" t="s">
        <v>52</v>
      </c>
      <c r="AG2144" t="b">
        <v>1</v>
      </c>
      <c r="AH2144" t="b">
        <v>1</v>
      </c>
      <c r="AI2144" t="str">
        <f ca="1">IF(OR(Table1[[#This Row],[is_active]]="FALSE",Table1[[#This Row],[Days_Since_Last_Purchase]]&gt;90),"Churned","Active")</f>
        <v>Churned</v>
      </c>
    </row>
    <row r="2145" spans="1:35" x14ac:dyDescent="0.25">
      <c r="A2145" t="s">
        <v>2192</v>
      </c>
      <c r="B2145" s="1">
        <v>44917</v>
      </c>
      <c r="C2145" t="str">
        <f>TEXT(Table1[[#This Row],[signup_date]],"yyyy")</f>
        <v>2022</v>
      </c>
      <c r="D2145" t="str">
        <f>TEXT(Table1[[#This Row],[signup_date]],"mmm")</f>
        <v>Dec</v>
      </c>
      <c r="E2145" s="3">
        <v>45198</v>
      </c>
      <c r="F2145" s="3">
        <v>45550</v>
      </c>
      <c r="G2145" s="3" t="str">
        <f>TEXT(Table1[[#This Row],[last_purchase_date]],"yyyy")</f>
        <v>2024</v>
      </c>
      <c r="H2145" s="2">
        <f ca="1">IFERROR(TODAY()-Table1[[#This Row],[signup_date]]," - ")</f>
        <v>1063</v>
      </c>
      <c r="I2145" s="2">
        <f ca="1">IFERROR(TODAY()-Table1[[#This Row],[last_purchase_date]]," - ")</f>
        <v>430</v>
      </c>
      <c r="J2145" s="2">
        <f ca="1">IFERROR(1/Table1[[#This Row],[Days_Since_Last_Purchase]],0)</f>
        <v>2.3255813953488372E-3</v>
      </c>
      <c r="K2145" s="3" t="str">
        <f t="shared" si="66"/>
        <v>Has Purchased</v>
      </c>
      <c r="L2145">
        <v>2</v>
      </c>
      <c r="M2145">
        <v>105.42</v>
      </c>
      <c r="N2145">
        <v>52.71</v>
      </c>
      <c r="O2145">
        <v>56.37</v>
      </c>
      <c r="P2145" t="s">
        <v>40</v>
      </c>
      <c r="Q2145" t="s">
        <v>76</v>
      </c>
      <c r="R2145" t="s">
        <v>48</v>
      </c>
      <c r="S2145">
        <v>43</v>
      </c>
      <c r="T2145" t="s">
        <v>34</v>
      </c>
      <c r="U2145" t="s">
        <v>43</v>
      </c>
      <c r="V2145" t="s">
        <v>56</v>
      </c>
      <c r="W2145" t="s">
        <v>96</v>
      </c>
      <c r="X2145">
        <v>0</v>
      </c>
      <c r="Y2145">
        <v>1</v>
      </c>
      <c r="Z2145">
        <v>0</v>
      </c>
      <c r="AA2145">
        <v>1</v>
      </c>
      <c r="AB2145">
        <v>1</v>
      </c>
      <c r="AC2145" s="3">
        <v>45806</v>
      </c>
      <c r="AD2145" s="2" t="str">
        <f t="shared" si="67"/>
        <v>Contacted</v>
      </c>
      <c r="AE2145">
        <v>3</v>
      </c>
      <c r="AF2145" t="s">
        <v>52</v>
      </c>
      <c r="AG2145" t="b">
        <v>1</v>
      </c>
      <c r="AH2145" t="b">
        <v>1</v>
      </c>
      <c r="AI2145" t="str">
        <f ca="1">IF(OR(Table1[[#This Row],[is_active]]="FALSE",Table1[[#This Row],[Days_Since_Last_Purchase]]&gt;90),"Churned","Active")</f>
        <v>Churned</v>
      </c>
    </row>
    <row r="2146" spans="1:35" x14ac:dyDescent="0.25">
      <c r="A2146" t="s">
        <v>2193</v>
      </c>
      <c r="B2146" s="1">
        <v>44136</v>
      </c>
      <c r="C2146" t="str">
        <f>TEXT(Table1[[#This Row],[signup_date]],"yyyy")</f>
        <v>2020</v>
      </c>
      <c r="D2146" t="str">
        <f>TEXT(Table1[[#This Row],[signup_date]],"mmm")</f>
        <v>Nov</v>
      </c>
      <c r="E2146" s="3">
        <v>44173</v>
      </c>
      <c r="F2146" s="3">
        <v>44884</v>
      </c>
      <c r="G2146" s="3" t="str">
        <f>TEXT(Table1[[#This Row],[last_purchase_date]],"yyyy")</f>
        <v>2022</v>
      </c>
      <c r="H2146" s="2">
        <f ca="1">IFERROR(TODAY()-Table1[[#This Row],[signup_date]]," - ")</f>
        <v>1844</v>
      </c>
      <c r="I2146" s="2">
        <f ca="1">IFERROR(TODAY()-Table1[[#This Row],[last_purchase_date]]," - ")</f>
        <v>1096</v>
      </c>
      <c r="J2146" s="2">
        <f ca="1">IFERROR(1/Table1[[#This Row],[Days_Since_Last_Purchase]],0)</f>
        <v>9.1240875912408756E-4</v>
      </c>
      <c r="K2146" s="3" t="str">
        <f t="shared" si="66"/>
        <v>Has Purchased</v>
      </c>
      <c r="L2146">
        <v>4</v>
      </c>
      <c r="M2146">
        <v>169.16</v>
      </c>
      <c r="N2146">
        <v>42.29</v>
      </c>
      <c r="O2146">
        <v>45.72</v>
      </c>
      <c r="P2146" t="s">
        <v>47</v>
      </c>
      <c r="Q2146" t="s">
        <v>88</v>
      </c>
      <c r="R2146" t="s">
        <v>48</v>
      </c>
      <c r="S2146">
        <v>45</v>
      </c>
      <c r="T2146" t="s">
        <v>34</v>
      </c>
      <c r="U2146" t="s">
        <v>43</v>
      </c>
      <c r="V2146" t="s">
        <v>44</v>
      </c>
      <c r="W2146" t="s">
        <v>51</v>
      </c>
      <c r="X2146">
        <v>0</v>
      </c>
      <c r="Y2146">
        <v>0</v>
      </c>
      <c r="Z2146">
        <v>0</v>
      </c>
      <c r="AA2146">
        <v>2</v>
      </c>
      <c r="AB2146">
        <v>0</v>
      </c>
      <c r="AC2146" s="2" t="s">
        <v>2542</v>
      </c>
      <c r="AD2146" s="2" t="str">
        <f t="shared" si="67"/>
        <v>Never Contacted</v>
      </c>
      <c r="AE2146">
        <v>1</v>
      </c>
      <c r="AF2146" t="s">
        <v>73</v>
      </c>
      <c r="AG2146" t="b">
        <v>1</v>
      </c>
      <c r="AH2146" t="b">
        <v>1</v>
      </c>
      <c r="AI2146" t="str">
        <f ca="1">IF(OR(Table1[[#This Row],[is_active]]="FALSE",Table1[[#This Row],[Days_Since_Last_Purchase]]&gt;90),"Churned","Active")</f>
        <v>Churned</v>
      </c>
    </row>
    <row r="2147" spans="1:35" x14ac:dyDescent="0.25">
      <c r="A2147" t="s">
        <v>2194</v>
      </c>
      <c r="B2147" s="1">
        <v>44751</v>
      </c>
      <c r="C2147" t="str">
        <f>TEXT(Table1[[#This Row],[signup_date]],"yyyy")</f>
        <v>2022</v>
      </c>
      <c r="D2147" t="str">
        <f>TEXT(Table1[[#This Row],[signup_date]],"mmm")</f>
        <v>Jul</v>
      </c>
      <c r="E2147" s="3">
        <v>45127</v>
      </c>
      <c r="F2147" s="3">
        <v>45130</v>
      </c>
      <c r="G2147" s="3" t="str">
        <f>TEXT(Table1[[#This Row],[last_purchase_date]],"yyyy")</f>
        <v>2023</v>
      </c>
      <c r="H2147" s="2">
        <f ca="1">IFERROR(TODAY()-Table1[[#This Row],[signup_date]]," - ")</f>
        <v>1229</v>
      </c>
      <c r="I2147" s="2">
        <f ca="1">IFERROR(TODAY()-Table1[[#This Row],[last_purchase_date]]," - ")</f>
        <v>850</v>
      </c>
      <c r="J2147" s="2">
        <f ca="1">IFERROR(1/Table1[[#This Row],[Days_Since_Last_Purchase]],0)</f>
        <v>1.176470588235294E-3</v>
      </c>
      <c r="K2147" s="3" t="str">
        <f t="shared" si="66"/>
        <v>Has Purchased</v>
      </c>
      <c r="L2147">
        <v>2</v>
      </c>
      <c r="M2147">
        <v>175.08</v>
      </c>
      <c r="N2147">
        <v>87.54</v>
      </c>
      <c r="O2147">
        <v>0</v>
      </c>
      <c r="P2147" t="s">
        <v>59</v>
      </c>
      <c r="Q2147" t="s">
        <v>69</v>
      </c>
      <c r="R2147" t="s">
        <v>48</v>
      </c>
      <c r="S2147">
        <v>40</v>
      </c>
      <c r="T2147" t="s">
        <v>34</v>
      </c>
      <c r="U2147" t="s">
        <v>82</v>
      </c>
      <c r="V2147" t="s">
        <v>35</v>
      </c>
      <c r="W2147" t="s">
        <v>36</v>
      </c>
      <c r="X2147">
        <v>1</v>
      </c>
      <c r="Y2147">
        <v>0</v>
      </c>
      <c r="Z2147">
        <v>0</v>
      </c>
      <c r="AA2147">
        <v>0</v>
      </c>
      <c r="AB2147">
        <v>2</v>
      </c>
      <c r="AC2147" s="2" t="s">
        <v>2542</v>
      </c>
      <c r="AD2147" s="2" t="str">
        <f t="shared" si="67"/>
        <v>Never Contacted</v>
      </c>
      <c r="AE2147">
        <v>7</v>
      </c>
      <c r="AF2147" t="s">
        <v>73</v>
      </c>
      <c r="AG2147" t="b">
        <v>1</v>
      </c>
      <c r="AH2147" t="b">
        <v>0</v>
      </c>
      <c r="AI2147" t="str">
        <f ca="1">IF(OR(Table1[[#This Row],[is_active]]="FALSE",Table1[[#This Row],[Days_Since_Last_Purchase]]&gt;90),"Churned","Active")</f>
        <v>Churned</v>
      </c>
    </row>
    <row r="2148" spans="1:35" x14ac:dyDescent="0.25">
      <c r="A2148" t="s">
        <v>2195</v>
      </c>
      <c r="B2148" s="1">
        <v>44917</v>
      </c>
      <c r="C2148" t="str">
        <f>TEXT(Table1[[#This Row],[signup_date]],"yyyy")</f>
        <v>2022</v>
      </c>
      <c r="D2148" t="str">
        <f>TEXT(Table1[[#This Row],[signup_date]],"mmm")</f>
        <v>Dec</v>
      </c>
      <c r="E2148" s="3">
        <v>45327</v>
      </c>
      <c r="F2148" s="3">
        <v>45677</v>
      </c>
      <c r="G2148" s="3" t="str">
        <f>TEXT(Table1[[#This Row],[last_purchase_date]],"yyyy")</f>
        <v>2025</v>
      </c>
      <c r="H2148" s="2">
        <f ca="1">IFERROR(TODAY()-Table1[[#This Row],[signup_date]]," - ")</f>
        <v>1063</v>
      </c>
      <c r="I2148" s="2">
        <f ca="1">IFERROR(TODAY()-Table1[[#This Row],[last_purchase_date]]," - ")</f>
        <v>303</v>
      </c>
      <c r="J2148" s="2">
        <f ca="1">IFERROR(1/Table1[[#This Row],[Days_Since_Last_Purchase]],0)</f>
        <v>3.3003300330033004E-3</v>
      </c>
      <c r="K2148" s="3" t="str">
        <f t="shared" si="66"/>
        <v>Has Purchased</v>
      </c>
      <c r="L2148">
        <v>2</v>
      </c>
      <c r="M2148">
        <v>122.56</v>
      </c>
      <c r="N2148">
        <v>61.28</v>
      </c>
      <c r="O2148">
        <v>81.05</v>
      </c>
      <c r="P2148" t="s">
        <v>31</v>
      </c>
      <c r="Q2148" t="s">
        <v>60</v>
      </c>
      <c r="R2148" t="s">
        <v>48</v>
      </c>
      <c r="S2148">
        <v>55</v>
      </c>
      <c r="T2148" t="s">
        <v>34</v>
      </c>
      <c r="U2148" t="s">
        <v>43</v>
      </c>
      <c r="V2148" t="s">
        <v>63</v>
      </c>
      <c r="W2148" t="s">
        <v>36</v>
      </c>
      <c r="X2148">
        <v>0</v>
      </c>
      <c r="Y2148">
        <v>0</v>
      </c>
      <c r="Z2148">
        <v>0</v>
      </c>
      <c r="AA2148">
        <v>0</v>
      </c>
      <c r="AB2148">
        <v>1</v>
      </c>
      <c r="AC2148" s="3">
        <v>45279</v>
      </c>
      <c r="AD2148" s="2" t="str">
        <f t="shared" si="67"/>
        <v>Contacted</v>
      </c>
      <c r="AE2148">
        <v>0</v>
      </c>
      <c r="AF2148" t="s">
        <v>38</v>
      </c>
      <c r="AG2148" t="b">
        <v>1</v>
      </c>
      <c r="AH2148" t="b">
        <v>0</v>
      </c>
      <c r="AI2148" t="str">
        <f ca="1">IF(OR(Table1[[#This Row],[is_active]]="FALSE",Table1[[#This Row],[Days_Since_Last_Purchase]]&gt;90),"Churned","Active")</f>
        <v>Churned</v>
      </c>
    </row>
    <row r="2149" spans="1:35" x14ac:dyDescent="0.25">
      <c r="A2149" t="s">
        <v>2196</v>
      </c>
      <c r="B2149" s="1">
        <v>44628</v>
      </c>
      <c r="C2149" t="str">
        <f>TEXT(Table1[[#This Row],[signup_date]],"yyyy")</f>
        <v>2022</v>
      </c>
      <c r="D2149" t="str">
        <f>TEXT(Table1[[#This Row],[signup_date]],"mmm")</f>
        <v>Mar</v>
      </c>
      <c r="E2149" s="3">
        <v>44724</v>
      </c>
      <c r="F2149" s="3">
        <v>45310</v>
      </c>
      <c r="G2149" s="3" t="str">
        <f>TEXT(Table1[[#This Row],[last_purchase_date]],"yyyy")</f>
        <v>2024</v>
      </c>
      <c r="H2149" s="2">
        <f ca="1">IFERROR(TODAY()-Table1[[#This Row],[signup_date]]," - ")</f>
        <v>1352</v>
      </c>
      <c r="I2149" s="2">
        <f ca="1">IFERROR(TODAY()-Table1[[#This Row],[last_purchase_date]]," - ")</f>
        <v>670</v>
      </c>
      <c r="J2149" s="2">
        <f ca="1">IFERROR(1/Table1[[#This Row],[Days_Since_Last_Purchase]],0)</f>
        <v>1.4925373134328358E-3</v>
      </c>
      <c r="K2149" s="3" t="str">
        <f t="shared" si="66"/>
        <v>Has Purchased</v>
      </c>
      <c r="L2149">
        <v>4</v>
      </c>
      <c r="M2149">
        <v>246.5</v>
      </c>
      <c r="N2149">
        <v>61.63</v>
      </c>
      <c r="O2149">
        <v>96.67</v>
      </c>
      <c r="P2149" t="s">
        <v>47</v>
      </c>
      <c r="Q2149" t="s">
        <v>60</v>
      </c>
      <c r="R2149" t="s">
        <v>33</v>
      </c>
      <c r="S2149">
        <v>37</v>
      </c>
      <c r="T2149" t="s">
        <v>34</v>
      </c>
      <c r="U2149" t="s">
        <v>66</v>
      </c>
      <c r="V2149" t="s">
        <v>67</v>
      </c>
      <c r="W2149" t="s">
        <v>72</v>
      </c>
      <c r="X2149">
        <v>1</v>
      </c>
      <c r="Y2149">
        <v>0</v>
      </c>
      <c r="Z2149">
        <v>0</v>
      </c>
      <c r="AA2149">
        <v>0</v>
      </c>
      <c r="AB2149">
        <v>3</v>
      </c>
      <c r="AC2149" s="3">
        <v>45937</v>
      </c>
      <c r="AD2149" s="2" t="str">
        <f t="shared" si="67"/>
        <v>Contacted</v>
      </c>
      <c r="AE2149">
        <v>0</v>
      </c>
      <c r="AF2149" t="s">
        <v>73</v>
      </c>
      <c r="AG2149" t="b">
        <v>0</v>
      </c>
      <c r="AH2149" t="b">
        <v>0</v>
      </c>
      <c r="AI2149" t="str">
        <f ca="1">IF(OR(Table1[[#This Row],[is_active]]="FALSE",Table1[[#This Row],[Days_Since_Last_Purchase]]&gt;90),"Churned","Active")</f>
        <v>Churned</v>
      </c>
    </row>
    <row r="2150" spans="1:35" x14ac:dyDescent="0.25">
      <c r="A2150" t="s">
        <v>2197</v>
      </c>
      <c r="B2150" s="1">
        <v>45220</v>
      </c>
      <c r="C2150" t="str">
        <f>TEXT(Table1[[#This Row],[signup_date]],"yyyy")</f>
        <v>2023</v>
      </c>
      <c r="D2150" t="str">
        <f>TEXT(Table1[[#This Row],[signup_date]],"mmm")</f>
        <v>Oct</v>
      </c>
      <c r="E2150" s="3">
        <v>45311</v>
      </c>
      <c r="F2150" s="3">
        <v>45436</v>
      </c>
      <c r="G2150" s="3" t="str">
        <f>TEXT(Table1[[#This Row],[last_purchase_date]],"yyyy")</f>
        <v>2024</v>
      </c>
      <c r="H2150" s="2">
        <f ca="1">IFERROR(TODAY()-Table1[[#This Row],[signup_date]]," - ")</f>
        <v>760</v>
      </c>
      <c r="I2150" s="2">
        <f ca="1">IFERROR(TODAY()-Table1[[#This Row],[last_purchase_date]]," - ")</f>
        <v>544</v>
      </c>
      <c r="J2150" s="2">
        <f ca="1">IFERROR(1/Table1[[#This Row],[Days_Since_Last_Purchase]],0)</f>
        <v>1.838235294117647E-3</v>
      </c>
      <c r="K2150" s="3" t="str">
        <f t="shared" si="66"/>
        <v>Has Purchased</v>
      </c>
      <c r="L2150">
        <v>3</v>
      </c>
      <c r="M2150">
        <v>58.95</v>
      </c>
      <c r="N2150">
        <v>19.649999999999999</v>
      </c>
      <c r="O2150">
        <v>11.28</v>
      </c>
      <c r="P2150" t="s">
        <v>87</v>
      </c>
      <c r="Q2150" t="s">
        <v>95</v>
      </c>
      <c r="R2150" t="s">
        <v>48</v>
      </c>
      <c r="S2150">
        <v>27</v>
      </c>
      <c r="T2150" t="s">
        <v>70</v>
      </c>
      <c r="U2150" t="s">
        <v>90</v>
      </c>
      <c r="V2150" t="s">
        <v>56</v>
      </c>
      <c r="W2150" t="s">
        <v>51</v>
      </c>
      <c r="X2150">
        <v>3</v>
      </c>
      <c r="Y2150">
        <v>0</v>
      </c>
      <c r="Z2150">
        <v>0</v>
      </c>
      <c r="AA2150">
        <v>0</v>
      </c>
      <c r="AB2150">
        <v>0</v>
      </c>
      <c r="AC2150" s="2" t="s">
        <v>2542</v>
      </c>
      <c r="AD2150" s="2" t="str">
        <f t="shared" si="67"/>
        <v>Never Contacted</v>
      </c>
      <c r="AE2150">
        <v>2</v>
      </c>
      <c r="AF2150" t="s">
        <v>52</v>
      </c>
      <c r="AG2150" t="b">
        <v>0</v>
      </c>
      <c r="AH2150" t="b">
        <v>0</v>
      </c>
      <c r="AI2150" t="str">
        <f ca="1">IF(OR(Table1[[#This Row],[is_active]]="FALSE",Table1[[#This Row],[Days_Since_Last_Purchase]]&gt;90),"Churned","Active")</f>
        <v>Churned</v>
      </c>
    </row>
    <row r="2151" spans="1:35" x14ac:dyDescent="0.25">
      <c r="A2151" t="s">
        <v>2198</v>
      </c>
      <c r="B2151" s="1">
        <v>45045</v>
      </c>
      <c r="C2151" t="str">
        <f>TEXT(Table1[[#This Row],[signup_date]],"yyyy")</f>
        <v>2023</v>
      </c>
      <c r="D2151" t="str">
        <f>TEXT(Table1[[#This Row],[signup_date]],"mmm")</f>
        <v>Apr</v>
      </c>
      <c r="E2151" s="3">
        <v>45403</v>
      </c>
      <c r="F2151" s="3">
        <v>45409</v>
      </c>
      <c r="G2151" s="3" t="str">
        <f>TEXT(Table1[[#This Row],[last_purchase_date]],"yyyy")</f>
        <v>2024</v>
      </c>
      <c r="H2151" s="2">
        <f ca="1">IFERROR(TODAY()-Table1[[#This Row],[signup_date]]," - ")</f>
        <v>935</v>
      </c>
      <c r="I2151" s="2">
        <f ca="1">IFERROR(TODAY()-Table1[[#This Row],[last_purchase_date]]," - ")</f>
        <v>571</v>
      </c>
      <c r="J2151" s="2">
        <f ca="1">IFERROR(1/Table1[[#This Row],[Days_Since_Last_Purchase]],0)</f>
        <v>1.7513134851138354E-3</v>
      </c>
      <c r="K2151" s="3" t="str">
        <f t="shared" si="66"/>
        <v>Has Purchased</v>
      </c>
      <c r="L2151">
        <v>6</v>
      </c>
      <c r="M2151">
        <v>377.24</v>
      </c>
      <c r="N2151">
        <v>62.87</v>
      </c>
      <c r="O2151">
        <v>39.119999999999997</v>
      </c>
      <c r="P2151" t="s">
        <v>31</v>
      </c>
      <c r="Q2151" t="s">
        <v>69</v>
      </c>
      <c r="R2151" t="s">
        <v>33</v>
      </c>
      <c r="S2151">
        <v>46</v>
      </c>
      <c r="T2151" t="s">
        <v>34</v>
      </c>
      <c r="U2151" t="s">
        <v>50</v>
      </c>
      <c r="V2151" t="s">
        <v>63</v>
      </c>
      <c r="W2151" t="s">
        <v>45</v>
      </c>
      <c r="X2151">
        <v>0</v>
      </c>
      <c r="Y2151">
        <v>0</v>
      </c>
      <c r="Z2151">
        <v>0</v>
      </c>
      <c r="AA2151">
        <v>0</v>
      </c>
      <c r="AB2151">
        <v>2</v>
      </c>
      <c r="AC2151" s="3">
        <v>45218</v>
      </c>
      <c r="AD2151" s="2" t="str">
        <f t="shared" si="67"/>
        <v>Contacted</v>
      </c>
      <c r="AE2151">
        <v>8</v>
      </c>
      <c r="AF2151" t="s">
        <v>73</v>
      </c>
      <c r="AG2151" t="b">
        <v>0</v>
      </c>
      <c r="AH2151" t="b">
        <v>0</v>
      </c>
      <c r="AI2151" t="str">
        <f ca="1">IF(OR(Table1[[#This Row],[is_active]]="FALSE",Table1[[#This Row],[Days_Since_Last_Purchase]]&gt;90),"Churned","Active")</f>
        <v>Churned</v>
      </c>
    </row>
    <row r="2152" spans="1:35" x14ac:dyDescent="0.25">
      <c r="A2152" t="s">
        <v>2199</v>
      </c>
      <c r="B2152" s="1">
        <v>44073</v>
      </c>
      <c r="C2152" t="str">
        <f>TEXT(Table1[[#This Row],[signup_date]],"yyyy")</f>
        <v>2020</v>
      </c>
      <c r="D2152" t="str">
        <f>TEXT(Table1[[#This Row],[signup_date]],"mmm")</f>
        <v>Aug</v>
      </c>
      <c r="E2152" s="3">
        <v>45438</v>
      </c>
      <c r="F2152" s="3">
        <v>45855</v>
      </c>
      <c r="G2152" s="3" t="str">
        <f>TEXT(Table1[[#This Row],[last_purchase_date]],"yyyy")</f>
        <v>2025</v>
      </c>
      <c r="H2152" s="2">
        <f ca="1">IFERROR(TODAY()-Table1[[#This Row],[signup_date]]," - ")</f>
        <v>1907</v>
      </c>
      <c r="I2152" s="2">
        <f ca="1">IFERROR(TODAY()-Table1[[#This Row],[last_purchase_date]]," - ")</f>
        <v>125</v>
      </c>
      <c r="J2152" s="2">
        <f ca="1">IFERROR(1/Table1[[#This Row],[Days_Since_Last_Purchase]],0)</f>
        <v>8.0000000000000002E-3</v>
      </c>
      <c r="K2152" s="3" t="str">
        <f t="shared" si="66"/>
        <v>Has Purchased</v>
      </c>
      <c r="L2152">
        <v>3</v>
      </c>
      <c r="M2152">
        <v>128.84</v>
      </c>
      <c r="N2152">
        <v>42.95</v>
      </c>
      <c r="O2152">
        <v>27.76</v>
      </c>
      <c r="P2152" t="s">
        <v>47</v>
      </c>
      <c r="Q2152" t="s">
        <v>41</v>
      </c>
      <c r="R2152" t="s">
        <v>42</v>
      </c>
      <c r="S2152">
        <v>34</v>
      </c>
      <c r="T2152" t="s">
        <v>34</v>
      </c>
      <c r="U2152" t="s">
        <v>82</v>
      </c>
      <c r="V2152" t="s">
        <v>44</v>
      </c>
      <c r="W2152" t="s">
        <v>72</v>
      </c>
      <c r="X2152">
        <v>0</v>
      </c>
      <c r="Y2152">
        <v>0</v>
      </c>
      <c r="Z2152">
        <v>1</v>
      </c>
      <c r="AA2152">
        <v>0</v>
      </c>
      <c r="AB2152">
        <v>1</v>
      </c>
      <c r="AC2152" s="3">
        <v>44557</v>
      </c>
      <c r="AD2152" s="2" t="str">
        <f t="shared" si="67"/>
        <v>Contacted</v>
      </c>
      <c r="AE2152">
        <v>0</v>
      </c>
      <c r="AF2152" t="s">
        <v>38</v>
      </c>
      <c r="AG2152" t="b">
        <v>1</v>
      </c>
      <c r="AH2152" t="b">
        <v>1</v>
      </c>
      <c r="AI2152" t="str">
        <f ca="1">IF(OR(Table1[[#This Row],[is_active]]="FALSE",Table1[[#This Row],[Days_Since_Last_Purchase]]&gt;90),"Churned","Active")</f>
        <v>Churned</v>
      </c>
    </row>
    <row r="2153" spans="1:35" x14ac:dyDescent="0.25">
      <c r="A2153" t="s">
        <v>2200</v>
      </c>
      <c r="B2153" s="1">
        <v>45577</v>
      </c>
      <c r="C2153" t="str">
        <f>TEXT(Table1[[#This Row],[signup_date]],"yyyy")</f>
        <v>2024</v>
      </c>
      <c r="D2153" t="str">
        <f>TEXT(Table1[[#This Row],[signup_date]],"mmm")</f>
        <v>Oct</v>
      </c>
      <c r="E2153" s="3">
        <v>45944</v>
      </c>
      <c r="F2153" s="3">
        <v>45944</v>
      </c>
      <c r="G2153" s="3" t="str">
        <f>TEXT(Table1[[#This Row],[last_purchase_date]],"yyyy")</f>
        <v>2025</v>
      </c>
      <c r="H2153" s="2">
        <f ca="1">IFERROR(TODAY()-Table1[[#This Row],[signup_date]]," - ")</f>
        <v>403</v>
      </c>
      <c r="I2153" s="2">
        <f ca="1">IFERROR(TODAY()-Table1[[#This Row],[last_purchase_date]]," - ")</f>
        <v>36</v>
      </c>
      <c r="J2153" s="2">
        <f ca="1">IFERROR(1/Table1[[#This Row],[Days_Since_Last_Purchase]],0)</f>
        <v>2.7777777777777776E-2</v>
      </c>
      <c r="K2153" s="3" t="str">
        <f t="shared" si="66"/>
        <v>Has Purchased</v>
      </c>
      <c r="L2153">
        <v>6</v>
      </c>
      <c r="M2153">
        <v>6.38</v>
      </c>
      <c r="N2153">
        <v>1.06</v>
      </c>
      <c r="O2153">
        <v>0.89</v>
      </c>
      <c r="P2153" t="s">
        <v>87</v>
      </c>
      <c r="Q2153" t="s">
        <v>41</v>
      </c>
      <c r="R2153" t="s">
        <v>33</v>
      </c>
      <c r="S2153">
        <v>16</v>
      </c>
      <c r="T2153" t="s">
        <v>49</v>
      </c>
      <c r="U2153" t="s">
        <v>66</v>
      </c>
      <c r="V2153" t="s">
        <v>63</v>
      </c>
      <c r="W2153" t="s">
        <v>45</v>
      </c>
      <c r="X2153">
        <v>0</v>
      </c>
      <c r="Y2153">
        <v>0</v>
      </c>
      <c r="Z2153">
        <v>0</v>
      </c>
      <c r="AA2153">
        <v>1</v>
      </c>
      <c r="AB2153">
        <v>1</v>
      </c>
      <c r="AC2153" s="3">
        <v>45718</v>
      </c>
      <c r="AD2153" s="2" t="str">
        <f t="shared" si="67"/>
        <v>Contacted</v>
      </c>
      <c r="AE2153">
        <v>10</v>
      </c>
      <c r="AF2153" t="s">
        <v>38</v>
      </c>
      <c r="AG2153" t="b">
        <v>1</v>
      </c>
      <c r="AH2153" t="b">
        <v>1</v>
      </c>
      <c r="AI2153" t="str">
        <f ca="1">IF(OR(Table1[[#This Row],[is_active]]="FALSE",Table1[[#This Row],[Days_Since_Last_Purchase]]&gt;90),"Churned","Active")</f>
        <v>Active</v>
      </c>
    </row>
    <row r="2154" spans="1:35" x14ac:dyDescent="0.25">
      <c r="A2154" t="s">
        <v>2201</v>
      </c>
      <c r="B2154" s="1">
        <v>43894</v>
      </c>
      <c r="C2154" t="str">
        <f>TEXT(Table1[[#This Row],[signup_date]],"yyyy")</f>
        <v>2020</v>
      </c>
      <c r="D2154" t="str">
        <f>TEXT(Table1[[#This Row],[signup_date]],"mmm")</f>
        <v>Mar</v>
      </c>
      <c r="E2154" s="3">
        <v>44451</v>
      </c>
      <c r="F2154" s="3">
        <v>44816</v>
      </c>
      <c r="G2154" s="3" t="str">
        <f>TEXT(Table1[[#This Row],[last_purchase_date]],"yyyy")</f>
        <v>2022</v>
      </c>
      <c r="H2154" s="2">
        <f ca="1">IFERROR(TODAY()-Table1[[#This Row],[signup_date]]," - ")</f>
        <v>2086</v>
      </c>
      <c r="I2154" s="2">
        <f ca="1">IFERROR(TODAY()-Table1[[#This Row],[last_purchase_date]]," - ")</f>
        <v>1164</v>
      </c>
      <c r="J2154" s="2">
        <f ca="1">IFERROR(1/Table1[[#This Row],[Days_Since_Last_Purchase]],0)</f>
        <v>8.5910652920962198E-4</v>
      </c>
      <c r="K2154" s="3" t="str">
        <f t="shared" si="66"/>
        <v>Has Purchased</v>
      </c>
      <c r="L2154">
        <v>3</v>
      </c>
      <c r="M2154">
        <v>103.26</v>
      </c>
      <c r="N2154">
        <v>34.42</v>
      </c>
      <c r="O2154">
        <v>11.09</v>
      </c>
      <c r="P2154" t="s">
        <v>87</v>
      </c>
      <c r="Q2154" t="s">
        <v>54</v>
      </c>
      <c r="R2154" t="s">
        <v>42</v>
      </c>
      <c r="S2154">
        <v>30</v>
      </c>
      <c r="T2154" t="s">
        <v>70</v>
      </c>
      <c r="U2154" t="s">
        <v>82</v>
      </c>
      <c r="V2154" t="s">
        <v>56</v>
      </c>
      <c r="W2154" t="s">
        <v>96</v>
      </c>
      <c r="X2154">
        <v>0</v>
      </c>
      <c r="Y2154">
        <v>0</v>
      </c>
      <c r="Z2154">
        <v>0</v>
      </c>
      <c r="AA2154">
        <v>0</v>
      </c>
      <c r="AB2154">
        <v>0</v>
      </c>
      <c r="AC2154" s="2" t="s">
        <v>2542</v>
      </c>
      <c r="AD2154" s="2" t="str">
        <f t="shared" si="67"/>
        <v>Never Contacted</v>
      </c>
      <c r="AE2154">
        <v>8</v>
      </c>
      <c r="AF2154" t="s">
        <v>38</v>
      </c>
      <c r="AG2154" t="b">
        <v>1</v>
      </c>
      <c r="AH2154" t="b">
        <v>0</v>
      </c>
      <c r="AI2154" t="str">
        <f ca="1">IF(OR(Table1[[#This Row],[is_active]]="FALSE",Table1[[#This Row],[Days_Since_Last_Purchase]]&gt;90),"Churned","Active")</f>
        <v>Churned</v>
      </c>
    </row>
    <row r="2155" spans="1:35" x14ac:dyDescent="0.25">
      <c r="A2155" t="s">
        <v>2202</v>
      </c>
      <c r="B2155" s="1">
        <v>44494</v>
      </c>
      <c r="C2155" t="str">
        <f>TEXT(Table1[[#This Row],[signup_date]],"yyyy")</f>
        <v>2021</v>
      </c>
      <c r="D2155" t="str">
        <f>TEXT(Table1[[#This Row],[signup_date]],"mmm")</f>
        <v>Oct</v>
      </c>
      <c r="E2155" s="3">
        <v>45104</v>
      </c>
      <c r="F2155" s="3">
        <v>45401</v>
      </c>
      <c r="G2155" s="3" t="str">
        <f>TEXT(Table1[[#This Row],[last_purchase_date]],"yyyy")</f>
        <v>2024</v>
      </c>
      <c r="H2155" s="2">
        <f ca="1">IFERROR(TODAY()-Table1[[#This Row],[signup_date]]," - ")</f>
        <v>1486</v>
      </c>
      <c r="I2155" s="2">
        <f ca="1">IFERROR(TODAY()-Table1[[#This Row],[last_purchase_date]]," - ")</f>
        <v>579</v>
      </c>
      <c r="J2155" s="2">
        <f ca="1">IFERROR(1/Table1[[#This Row],[Days_Since_Last_Purchase]],0)</f>
        <v>1.7271157167530224E-3</v>
      </c>
      <c r="K2155" s="3" t="str">
        <f t="shared" si="66"/>
        <v>Has Purchased</v>
      </c>
      <c r="L2155">
        <v>1</v>
      </c>
      <c r="M2155">
        <v>22.72</v>
      </c>
      <c r="N2155">
        <v>22.72</v>
      </c>
      <c r="O2155">
        <v>37.79</v>
      </c>
      <c r="P2155" t="s">
        <v>47</v>
      </c>
      <c r="Q2155" t="s">
        <v>88</v>
      </c>
      <c r="R2155" t="s">
        <v>48</v>
      </c>
      <c r="S2155">
        <v>16</v>
      </c>
      <c r="T2155" t="s">
        <v>49</v>
      </c>
      <c r="U2155" t="s">
        <v>50</v>
      </c>
      <c r="V2155" t="s">
        <v>44</v>
      </c>
      <c r="W2155" t="s">
        <v>51</v>
      </c>
      <c r="X2155">
        <v>0</v>
      </c>
      <c r="Y2155">
        <v>0</v>
      </c>
      <c r="Z2155">
        <v>0</v>
      </c>
      <c r="AA2155">
        <v>0</v>
      </c>
      <c r="AB2155">
        <v>0</v>
      </c>
      <c r="AC2155" s="2" t="s">
        <v>2542</v>
      </c>
      <c r="AD2155" s="2" t="str">
        <f t="shared" si="67"/>
        <v>Never Contacted</v>
      </c>
      <c r="AE2155">
        <v>6</v>
      </c>
      <c r="AF2155" t="s">
        <v>38</v>
      </c>
      <c r="AG2155" t="b">
        <v>1</v>
      </c>
      <c r="AH2155" t="b">
        <v>1</v>
      </c>
      <c r="AI2155" t="str">
        <f ca="1">IF(OR(Table1[[#This Row],[is_active]]="FALSE",Table1[[#This Row],[Days_Since_Last_Purchase]]&gt;90),"Churned","Active")</f>
        <v>Churned</v>
      </c>
    </row>
    <row r="2156" spans="1:35" x14ac:dyDescent="0.25">
      <c r="A2156" t="s">
        <v>2203</v>
      </c>
      <c r="B2156" s="1">
        <v>45408</v>
      </c>
      <c r="C2156" t="str">
        <f>TEXT(Table1[[#This Row],[signup_date]],"yyyy")</f>
        <v>2024</v>
      </c>
      <c r="D2156" t="str">
        <f>TEXT(Table1[[#This Row],[signup_date]],"mmm")</f>
        <v>Apr</v>
      </c>
      <c r="E2156" s="3">
        <v>45716</v>
      </c>
      <c r="F2156" s="3">
        <v>45800</v>
      </c>
      <c r="G2156" s="3" t="str">
        <f>TEXT(Table1[[#This Row],[last_purchase_date]],"yyyy")</f>
        <v>2025</v>
      </c>
      <c r="H2156" s="2">
        <f ca="1">IFERROR(TODAY()-Table1[[#This Row],[signup_date]]," - ")</f>
        <v>572</v>
      </c>
      <c r="I2156" s="2">
        <f ca="1">IFERROR(TODAY()-Table1[[#This Row],[last_purchase_date]]," - ")</f>
        <v>180</v>
      </c>
      <c r="J2156" s="2">
        <f ca="1">IFERROR(1/Table1[[#This Row],[Days_Since_Last_Purchase]],0)</f>
        <v>5.5555555555555558E-3</v>
      </c>
      <c r="K2156" s="3" t="str">
        <f t="shared" si="66"/>
        <v>Has Purchased</v>
      </c>
      <c r="L2156">
        <v>3</v>
      </c>
      <c r="M2156">
        <v>246.61</v>
      </c>
      <c r="N2156">
        <v>82.2</v>
      </c>
      <c r="O2156">
        <v>44.78</v>
      </c>
      <c r="P2156" t="s">
        <v>65</v>
      </c>
      <c r="Q2156" t="s">
        <v>60</v>
      </c>
      <c r="R2156" t="s">
        <v>42</v>
      </c>
      <c r="S2156">
        <v>31</v>
      </c>
      <c r="T2156" t="s">
        <v>34</v>
      </c>
      <c r="U2156" t="s">
        <v>66</v>
      </c>
      <c r="V2156" t="s">
        <v>35</v>
      </c>
      <c r="W2156" t="s">
        <v>36</v>
      </c>
      <c r="X2156">
        <v>1</v>
      </c>
      <c r="Y2156">
        <v>0</v>
      </c>
      <c r="Z2156">
        <v>0</v>
      </c>
      <c r="AA2156">
        <v>1</v>
      </c>
      <c r="AB2156">
        <v>2</v>
      </c>
      <c r="AC2156" s="3">
        <v>45443</v>
      </c>
      <c r="AD2156" s="2" t="str">
        <f t="shared" si="67"/>
        <v>Contacted</v>
      </c>
      <c r="AE2156">
        <v>6</v>
      </c>
      <c r="AF2156" t="s">
        <v>38</v>
      </c>
      <c r="AG2156" t="b">
        <v>1</v>
      </c>
      <c r="AH2156" t="b">
        <v>1</v>
      </c>
      <c r="AI2156" t="str">
        <f ca="1">IF(OR(Table1[[#This Row],[is_active]]="FALSE",Table1[[#This Row],[Days_Since_Last_Purchase]]&gt;90),"Churned","Active")</f>
        <v>Churned</v>
      </c>
    </row>
    <row r="2157" spans="1:35" x14ac:dyDescent="0.25">
      <c r="A2157" t="s">
        <v>2204</v>
      </c>
      <c r="B2157" s="1">
        <v>45533</v>
      </c>
      <c r="C2157" t="str">
        <f>TEXT(Table1[[#This Row],[signup_date]],"yyyy")</f>
        <v>2024</v>
      </c>
      <c r="D2157" t="str">
        <f>TEXT(Table1[[#This Row],[signup_date]],"mmm")</f>
        <v>Aug</v>
      </c>
      <c r="E2157" s="3">
        <v>45919</v>
      </c>
      <c r="F2157" s="3">
        <v>45944</v>
      </c>
      <c r="G2157" s="3" t="str">
        <f>TEXT(Table1[[#This Row],[last_purchase_date]],"yyyy")</f>
        <v>2025</v>
      </c>
      <c r="H2157" s="2">
        <f ca="1">IFERROR(TODAY()-Table1[[#This Row],[signup_date]]," - ")</f>
        <v>447</v>
      </c>
      <c r="I2157" s="2">
        <f ca="1">IFERROR(TODAY()-Table1[[#This Row],[last_purchase_date]]," - ")</f>
        <v>36</v>
      </c>
      <c r="J2157" s="2">
        <f ca="1">IFERROR(1/Table1[[#This Row],[Days_Since_Last_Purchase]],0)</f>
        <v>2.7777777777777776E-2</v>
      </c>
      <c r="K2157" s="3" t="str">
        <f t="shared" si="66"/>
        <v>Has Purchased</v>
      </c>
      <c r="L2157">
        <v>5</v>
      </c>
      <c r="M2157">
        <v>344.94</v>
      </c>
      <c r="N2157">
        <v>68.989999999999995</v>
      </c>
      <c r="O2157">
        <v>0</v>
      </c>
      <c r="P2157" t="s">
        <v>87</v>
      </c>
      <c r="Q2157" t="s">
        <v>69</v>
      </c>
      <c r="R2157" t="s">
        <v>33</v>
      </c>
      <c r="S2157">
        <v>29</v>
      </c>
      <c r="T2157" t="s">
        <v>70</v>
      </c>
      <c r="U2157" t="s">
        <v>82</v>
      </c>
      <c r="V2157" t="s">
        <v>67</v>
      </c>
      <c r="W2157" t="s">
        <v>85</v>
      </c>
      <c r="X2157">
        <v>0</v>
      </c>
      <c r="Y2157">
        <v>0</v>
      </c>
      <c r="Z2157">
        <v>0</v>
      </c>
      <c r="AA2157">
        <v>0</v>
      </c>
      <c r="AB2157">
        <v>0</v>
      </c>
      <c r="AC2157" s="3">
        <v>45898</v>
      </c>
      <c r="AD2157" s="2" t="str">
        <f t="shared" si="67"/>
        <v>Contacted</v>
      </c>
      <c r="AE2157">
        <v>0</v>
      </c>
      <c r="AF2157" t="s">
        <v>38</v>
      </c>
      <c r="AG2157" t="b">
        <v>1</v>
      </c>
      <c r="AH2157" t="b">
        <v>0</v>
      </c>
      <c r="AI2157" t="str">
        <f ca="1">IF(OR(Table1[[#This Row],[is_active]]="FALSE",Table1[[#This Row],[Days_Since_Last_Purchase]]&gt;90),"Churned","Active")</f>
        <v>Active</v>
      </c>
    </row>
    <row r="2158" spans="1:35" x14ac:dyDescent="0.25">
      <c r="A2158" t="s">
        <v>2205</v>
      </c>
      <c r="B2158" s="1">
        <v>44463</v>
      </c>
      <c r="C2158" t="str">
        <f>TEXT(Table1[[#This Row],[signup_date]],"yyyy")</f>
        <v>2021</v>
      </c>
      <c r="D2158" t="str">
        <f>TEXT(Table1[[#This Row],[signup_date]],"mmm")</f>
        <v>Sep</v>
      </c>
      <c r="E2158" s="3">
        <v>45518</v>
      </c>
      <c r="F2158" s="3">
        <v>45889</v>
      </c>
      <c r="G2158" s="3" t="str">
        <f>TEXT(Table1[[#This Row],[last_purchase_date]],"yyyy")</f>
        <v>2025</v>
      </c>
      <c r="H2158" s="2">
        <f ca="1">IFERROR(TODAY()-Table1[[#This Row],[signup_date]]," - ")</f>
        <v>1517</v>
      </c>
      <c r="I2158" s="2">
        <f ca="1">IFERROR(TODAY()-Table1[[#This Row],[last_purchase_date]]," - ")</f>
        <v>91</v>
      </c>
      <c r="J2158" s="2">
        <f ca="1">IFERROR(1/Table1[[#This Row],[Days_Since_Last_Purchase]],0)</f>
        <v>1.098901098901099E-2</v>
      </c>
      <c r="K2158" s="3" t="str">
        <f t="shared" si="66"/>
        <v>Has Purchased</v>
      </c>
      <c r="L2158">
        <v>2</v>
      </c>
      <c r="M2158">
        <v>54.03</v>
      </c>
      <c r="N2158">
        <v>27.02</v>
      </c>
      <c r="O2158">
        <v>19.309999999999999</v>
      </c>
      <c r="P2158" t="s">
        <v>47</v>
      </c>
      <c r="Q2158" t="s">
        <v>76</v>
      </c>
      <c r="R2158" t="s">
        <v>33</v>
      </c>
      <c r="S2158">
        <v>41</v>
      </c>
      <c r="T2158" t="s">
        <v>34</v>
      </c>
      <c r="U2158" t="s">
        <v>43</v>
      </c>
      <c r="V2158" t="s">
        <v>56</v>
      </c>
      <c r="W2158" t="s">
        <v>45</v>
      </c>
      <c r="X2158">
        <v>0</v>
      </c>
      <c r="Y2158">
        <v>0</v>
      </c>
      <c r="Z2158">
        <v>1</v>
      </c>
      <c r="AA2158">
        <v>0</v>
      </c>
      <c r="AB2158">
        <v>0</v>
      </c>
      <c r="AC2158" s="3">
        <v>44576</v>
      </c>
      <c r="AD2158" s="2" t="str">
        <f t="shared" si="67"/>
        <v>Contacted</v>
      </c>
      <c r="AE2158">
        <v>4</v>
      </c>
      <c r="AF2158" t="s">
        <v>52</v>
      </c>
      <c r="AG2158" t="b">
        <v>1</v>
      </c>
      <c r="AH2158" t="b">
        <v>0</v>
      </c>
      <c r="AI2158" t="str">
        <f ca="1">IF(OR(Table1[[#This Row],[is_active]]="FALSE",Table1[[#This Row],[Days_Since_Last_Purchase]]&gt;90),"Churned","Active")</f>
        <v>Churned</v>
      </c>
    </row>
    <row r="2159" spans="1:35" x14ac:dyDescent="0.25">
      <c r="A2159" t="s">
        <v>2206</v>
      </c>
      <c r="B2159" s="1">
        <v>44630</v>
      </c>
      <c r="C2159" t="str">
        <f>TEXT(Table1[[#This Row],[signup_date]],"yyyy")</f>
        <v>2022</v>
      </c>
      <c r="D2159" t="str">
        <f>TEXT(Table1[[#This Row],[signup_date]],"mmm")</f>
        <v>Mar</v>
      </c>
      <c r="E2159" s="3">
        <v>45786</v>
      </c>
      <c r="F2159" s="3">
        <v>45809</v>
      </c>
      <c r="G2159" s="3" t="str">
        <f>TEXT(Table1[[#This Row],[last_purchase_date]],"yyyy")</f>
        <v>2025</v>
      </c>
      <c r="H2159" s="2">
        <f ca="1">IFERROR(TODAY()-Table1[[#This Row],[signup_date]]," - ")</f>
        <v>1350</v>
      </c>
      <c r="I2159" s="2">
        <f ca="1">IFERROR(TODAY()-Table1[[#This Row],[last_purchase_date]]," - ")</f>
        <v>171</v>
      </c>
      <c r="J2159" s="2">
        <f ca="1">IFERROR(1/Table1[[#This Row],[Days_Since_Last_Purchase]],0)</f>
        <v>5.8479532163742687E-3</v>
      </c>
      <c r="K2159" s="3" t="str">
        <f t="shared" si="66"/>
        <v>Has Purchased</v>
      </c>
      <c r="L2159">
        <v>5</v>
      </c>
      <c r="M2159">
        <v>170.42</v>
      </c>
      <c r="N2159">
        <v>34.08</v>
      </c>
      <c r="O2159">
        <v>36.67</v>
      </c>
      <c r="P2159" t="s">
        <v>31</v>
      </c>
      <c r="Q2159" t="s">
        <v>104</v>
      </c>
      <c r="R2159" t="s">
        <v>42</v>
      </c>
      <c r="S2159">
        <v>26</v>
      </c>
      <c r="T2159" t="s">
        <v>70</v>
      </c>
      <c r="U2159" t="s">
        <v>35</v>
      </c>
      <c r="V2159" t="s">
        <v>67</v>
      </c>
      <c r="W2159" t="s">
        <v>45</v>
      </c>
      <c r="X2159">
        <v>0</v>
      </c>
      <c r="Y2159">
        <v>0</v>
      </c>
      <c r="Z2159">
        <v>0</v>
      </c>
      <c r="AA2159">
        <v>0</v>
      </c>
      <c r="AB2159">
        <v>0</v>
      </c>
      <c r="AC2159" s="2" t="s">
        <v>2542</v>
      </c>
      <c r="AD2159" s="2" t="str">
        <f t="shared" si="67"/>
        <v>Never Contacted</v>
      </c>
      <c r="AE2159">
        <v>0</v>
      </c>
      <c r="AF2159" t="s">
        <v>38</v>
      </c>
      <c r="AG2159" t="b">
        <v>1</v>
      </c>
      <c r="AH2159" t="b">
        <v>0</v>
      </c>
      <c r="AI2159" t="str">
        <f ca="1">IF(OR(Table1[[#This Row],[is_active]]="FALSE",Table1[[#This Row],[Days_Since_Last_Purchase]]&gt;90),"Churned","Active")</f>
        <v>Churned</v>
      </c>
    </row>
    <row r="2160" spans="1:35" x14ac:dyDescent="0.25">
      <c r="A2160" t="s">
        <v>2207</v>
      </c>
      <c r="B2160" s="1">
        <v>45571</v>
      </c>
      <c r="C2160" t="str">
        <f>TEXT(Table1[[#This Row],[signup_date]],"yyyy")</f>
        <v>2024</v>
      </c>
      <c r="D2160" t="str">
        <f>TEXT(Table1[[#This Row],[signup_date]],"mmm")</f>
        <v>Oct</v>
      </c>
      <c r="E2160" s="3">
        <v>45792</v>
      </c>
      <c r="F2160" s="3">
        <v>45869</v>
      </c>
      <c r="G2160" s="3" t="str">
        <f>TEXT(Table1[[#This Row],[last_purchase_date]],"yyyy")</f>
        <v>2025</v>
      </c>
      <c r="H2160" s="2">
        <f ca="1">IFERROR(TODAY()-Table1[[#This Row],[signup_date]]," - ")</f>
        <v>409</v>
      </c>
      <c r="I2160" s="2">
        <f ca="1">IFERROR(TODAY()-Table1[[#This Row],[last_purchase_date]]," - ")</f>
        <v>111</v>
      </c>
      <c r="J2160" s="2">
        <f ca="1">IFERROR(1/Table1[[#This Row],[Days_Since_Last_Purchase]],0)</f>
        <v>9.0090090090090089E-3</v>
      </c>
      <c r="K2160" s="3" t="str">
        <f t="shared" si="66"/>
        <v>Has Purchased</v>
      </c>
      <c r="L2160">
        <v>4</v>
      </c>
      <c r="M2160">
        <v>182.35</v>
      </c>
      <c r="N2160">
        <v>45.59</v>
      </c>
      <c r="O2160">
        <v>43.7</v>
      </c>
      <c r="P2160" t="s">
        <v>65</v>
      </c>
      <c r="Q2160" t="s">
        <v>41</v>
      </c>
      <c r="R2160" t="s">
        <v>42</v>
      </c>
      <c r="S2160">
        <v>16</v>
      </c>
      <c r="T2160" t="s">
        <v>49</v>
      </c>
      <c r="U2160" t="s">
        <v>66</v>
      </c>
      <c r="V2160" t="s">
        <v>67</v>
      </c>
      <c r="W2160" t="s">
        <v>100</v>
      </c>
      <c r="X2160">
        <v>0</v>
      </c>
      <c r="Y2160">
        <v>1</v>
      </c>
      <c r="Z2160">
        <v>0</v>
      </c>
      <c r="AA2160">
        <v>0</v>
      </c>
      <c r="AB2160">
        <v>0</v>
      </c>
      <c r="AC2160" s="2" t="s">
        <v>2542</v>
      </c>
      <c r="AD2160" s="2" t="str">
        <f t="shared" si="67"/>
        <v>Never Contacted</v>
      </c>
      <c r="AE2160">
        <v>0</v>
      </c>
      <c r="AF2160" t="s">
        <v>52</v>
      </c>
      <c r="AG2160" t="b">
        <v>0</v>
      </c>
      <c r="AH2160" t="b">
        <v>1</v>
      </c>
      <c r="AI2160" t="str">
        <f ca="1">IF(OR(Table1[[#This Row],[is_active]]="FALSE",Table1[[#This Row],[Days_Since_Last_Purchase]]&gt;90),"Churned","Active")</f>
        <v>Churned</v>
      </c>
    </row>
    <row r="2161" spans="1:35" x14ac:dyDescent="0.25">
      <c r="A2161" t="s">
        <v>2208</v>
      </c>
      <c r="B2161" s="1">
        <v>44450</v>
      </c>
      <c r="C2161" t="str">
        <f>TEXT(Table1[[#This Row],[signup_date]],"yyyy")</f>
        <v>2021</v>
      </c>
      <c r="D2161" t="str">
        <f>TEXT(Table1[[#This Row],[signup_date]],"mmm")</f>
        <v>Sep</v>
      </c>
      <c r="E2161" s="3">
        <v>45762</v>
      </c>
      <c r="F2161" s="3">
        <v>45934</v>
      </c>
      <c r="G2161" s="3" t="str">
        <f>TEXT(Table1[[#This Row],[last_purchase_date]],"yyyy")</f>
        <v>2025</v>
      </c>
      <c r="H2161" s="2">
        <f ca="1">IFERROR(TODAY()-Table1[[#This Row],[signup_date]]," - ")</f>
        <v>1530</v>
      </c>
      <c r="I2161" s="2">
        <f ca="1">IFERROR(TODAY()-Table1[[#This Row],[last_purchase_date]]," - ")</f>
        <v>46</v>
      </c>
      <c r="J2161" s="2">
        <f ca="1">IFERROR(1/Table1[[#This Row],[Days_Since_Last_Purchase]],0)</f>
        <v>2.1739130434782608E-2</v>
      </c>
      <c r="K2161" s="3" t="str">
        <f t="shared" si="66"/>
        <v>Has Purchased</v>
      </c>
      <c r="L2161">
        <v>5</v>
      </c>
      <c r="M2161">
        <v>397.65</v>
      </c>
      <c r="N2161">
        <v>79.53</v>
      </c>
      <c r="O2161">
        <v>28.92</v>
      </c>
      <c r="P2161" t="s">
        <v>59</v>
      </c>
      <c r="Q2161" t="s">
        <v>80</v>
      </c>
      <c r="R2161" t="s">
        <v>42</v>
      </c>
      <c r="S2161">
        <v>18</v>
      </c>
      <c r="T2161" t="s">
        <v>49</v>
      </c>
      <c r="U2161" t="s">
        <v>66</v>
      </c>
      <c r="V2161" t="s">
        <v>44</v>
      </c>
      <c r="W2161" t="s">
        <v>100</v>
      </c>
      <c r="X2161">
        <v>0</v>
      </c>
      <c r="Y2161">
        <v>0</v>
      </c>
      <c r="Z2161">
        <v>0</v>
      </c>
      <c r="AA2161">
        <v>0</v>
      </c>
      <c r="AB2161">
        <v>1</v>
      </c>
      <c r="AC2161" s="3">
        <v>45509</v>
      </c>
      <c r="AD2161" s="2" t="str">
        <f t="shared" si="67"/>
        <v>Contacted</v>
      </c>
      <c r="AE2161">
        <v>3</v>
      </c>
      <c r="AF2161" t="s">
        <v>38</v>
      </c>
      <c r="AG2161" t="b">
        <v>1</v>
      </c>
      <c r="AH2161" t="b">
        <v>0</v>
      </c>
      <c r="AI2161" t="str">
        <f ca="1">IF(OR(Table1[[#This Row],[is_active]]="FALSE",Table1[[#This Row],[Days_Since_Last_Purchase]]&gt;90),"Churned","Active")</f>
        <v>Active</v>
      </c>
    </row>
    <row r="2162" spans="1:35" x14ac:dyDescent="0.25">
      <c r="A2162" t="s">
        <v>2209</v>
      </c>
      <c r="B2162" s="1">
        <v>44607</v>
      </c>
      <c r="C2162" t="str">
        <f>TEXT(Table1[[#This Row],[signup_date]],"yyyy")</f>
        <v>2022</v>
      </c>
      <c r="D2162" t="str">
        <f>TEXT(Table1[[#This Row],[signup_date]],"mmm")</f>
        <v>Feb</v>
      </c>
      <c r="E2162" s="3">
        <v>45483</v>
      </c>
      <c r="F2162" s="3">
        <v>45859</v>
      </c>
      <c r="G2162" s="3" t="str">
        <f>TEXT(Table1[[#This Row],[last_purchase_date]],"yyyy")</f>
        <v>2025</v>
      </c>
      <c r="H2162" s="2">
        <f ca="1">IFERROR(TODAY()-Table1[[#This Row],[signup_date]]," - ")</f>
        <v>1373</v>
      </c>
      <c r="I2162" s="2">
        <f ca="1">IFERROR(TODAY()-Table1[[#This Row],[last_purchase_date]]," - ")</f>
        <v>121</v>
      </c>
      <c r="J2162" s="2">
        <f ca="1">IFERROR(1/Table1[[#This Row],[Days_Since_Last_Purchase]],0)</f>
        <v>8.2644628099173556E-3</v>
      </c>
      <c r="K2162" s="3" t="str">
        <f t="shared" si="66"/>
        <v>Has Purchased</v>
      </c>
      <c r="L2162">
        <v>4</v>
      </c>
      <c r="M2162">
        <v>87.82</v>
      </c>
      <c r="N2162">
        <v>21.96</v>
      </c>
      <c r="O2162">
        <v>1.66</v>
      </c>
      <c r="P2162" t="s">
        <v>65</v>
      </c>
      <c r="Q2162" t="s">
        <v>88</v>
      </c>
      <c r="R2162" t="s">
        <v>48</v>
      </c>
      <c r="S2162">
        <v>37</v>
      </c>
      <c r="T2162" t="s">
        <v>34</v>
      </c>
      <c r="U2162" t="s">
        <v>66</v>
      </c>
      <c r="V2162" t="s">
        <v>63</v>
      </c>
      <c r="W2162" t="s">
        <v>96</v>
      </c>
      <c r="X2162">
        <v>0</v>
      </c>
      <c r="Y2162">
        <v>0</v>
      </c>
      <c r="Z2162">
        <v>0</v>
      </c>
      <c r="AA2162">
        <v>1</v>
      </c>
      <c r="AB2162">
        <v>0</v>
      </c>
      <c r="AC2162" s="3">
        <v>45639</v>
      </c>
      <c r="AD2162" s="2" t="str">
        <f t="shared" si="67"/>
        <v>Contacted</v>
      </c>
      <c r="AE2162">
        <v>0</v>
      </c>
      <c r="AF2162" t="s">
        <v>38</v>
      </c>
      <c r="AG2162" t="b">
        <v>0</v>
      </c>
      <c r="AH2162" t="b">
        <v>0</v>
      </c>
      <c r="AI2162" t="str">
        <f ca="1">IF(OR(Table1[[#This Row],[is_active]]="FALSE",Table1[[#This Row],[Days_Since_Last_Purchase]]&gt;90),"Churned","Active")</f>
        <v>Churned</v>
      </c>
    </row>
    <row r="2163" spans="1:35" x14ac:dyDescent="0.25">
      <c r="A2163" t="s">
        <v>2210</v>
      </c>
      <c r="B2163" s="1">
        <v>44708</v>
      </c>
      <c r="C2163" t="str">
        <f>TEXT(Table1[[#This Row],[signup_date]],"yyyy")</f>
        <v>2022</v>
      </c>
      <c r="D2163" t="str">
        <f>TEXT(Table1[[#This Row],[signup_date]],"mmm")</f>
        <v>May</v>
      </c>
      <c r="E2163" s="3">
        <v>44868</v>
      </c>
      <c r="F2163" s="3">
        <v>45893</v>
      </c>
      <c r="G2163" s="3" t="str">
        <f>TEXT(Table1[[#This Row],[last_purchase_date]],"yyyy")</f>
        <v>2025</v>
      </c>
      <c r="H2163" s="2">
        <f ca="1">IFERROR(TODAY()-Table1[[#This Row],[signup_date]]," - ")</f>
        <v>1272</v>
      </c>
      <c r="I2163" s="2">
        <f ca="1">IFERROR(TODAY()-Table1[[#This Row],[last_purchase_date]]," - ")</f>
        <v>87</v>
      </c>
      <c r="J2163" s="2">
        <f ca="1">IFERROR(1/Table1[[#This Row],[Days_Since_Last_Purchase]],0)</f>
        <v>1.1494252873563218E-2</v>
      </c>
      <c r="K2163" s="3" t="str">
        <f t="shared" si="66"/>
        <v>Has Purchased</v>
      </c>
      <c r="L2163">
        <v>3</v>
      </c>
      <c r="M2163">
        <v>76.17</v>
      </c>
      <c r="N2163">
        <v>25.39</v>
      </c>
      <c r="O2163">
        <v>3.56</v>
      </c>
      <c r="P2163" t="s">
        <v>87</v>
      </c>
      <c r="Q2163" t="s">
        <v>104</v>
      </c>
      <c r="R2163" t="s">
        <v>48</v>
      </c>
      <c r="S2163">
        <v>24</v>
      </c>
      <c r="T2163" t="s">
        <v>70</v>
      </c>
      <c r="U2163" t="s">
        <v>55</v>
      </c>
      <c r="V2163" t="s">
        <v>44</v>
      </c>
      <c r="W2163" t="s">
        <v>96</v>
      </c>
      <c r="X2163">
        <v>0</v>
      </c>
      <c r="Y2163">
        <v>0</v>
      </c>
      <c r="Z2163">
        <v>0</v>
      </c>
      <c r="AA2163">
        <v>0</v>
      </c>
      <c r="AB2163">
        <v>2</v>
      </c>
      <c r="AC2163" s="3">
        <v>45376</v>
      </c>
      <c r="AD2163" s="2" t="str">
        <f t="shared" si="67"/>
        <v>Contacted</v>
      </c>
      <c r="AE2163">
        <v>0</v>
      </c>
      <c r="AF2163" t="s">
        <v>52</v>
      </c>
      <c r="AG2163" t="b">
        <v>0</v>
      </c>
      <c r="AH2163" t="b">
        <v>0</v>
      </c>
      <c r="AI2163" t="str">
        <f ca="1">IF(OR(Table1[[#This Row],[is_active]]="FALSE",Table1[[#This Row],[Days_Since_Last_Purchase]]&gt;90),"Churned","Active")</f>
        <v>Active</v>
      </c>
    </row>
    <row r="2164" spans="1:35" x14ac:dyDescent="0.25">
      <c r="A2164" t="s">
        <v>2211</v>
      </c>
      <c r="B2164" s="1">
        <v>44800</v>
      </c>
      <c r="C2164" t="str">
        <f>TEXT(Table1[[#This Row],[signup_date]],"yyyy")</f>
        <v>2022</v>
      </c>
      <c r="D2164" t="str">
        <f>TEXT(Table1[[#This Row],[signup_date]],"mmm")</f>
        <v>Aug</v>
      </c>
      <c r="E2164" s="3">
        <v>45272</v>
      </c>
      <c r="F2164" s="3">
        <v>45518</v>
      </c>
      <c r="G2164" s="3" t="str">
        <f>TEXT(Table1[[#This Row],[last_purchase_date]],"yyyy")</f>
        <v>2024</v>
      </c>
      <c r="H2164" s="2">
        <f ca="1">IFERROR(TODAY()-Table1[[#This Row],[signup_date]]," - ")</f>
        <v>1180</v>
      </c>
      <c r="I2164" s="2">
        <f ca="1">IFERROR(TODAY()-Table1[[#This Row],[last_purchase_date]]," - ")</f>
        <v>462</v>
      </c>
      <c r="J2164" s="2">
        <f ca="1">IFERROR(1/Table1[[#This Row],[Days_Since_Last_Purchase]],0)</f>
        <v>2.1645021645021645E-3</v>
      </c>
      <c r="K2164" s="3" t="str">
        <f t="shared" si="66"/>
        <v>Has Purchased</v>
      </c>
      <c r="L2164">
        <v>6</v>
      </c>
      <c r="M2164">
        <v>460.15</v>
      </c>
      <c r="N2164">
        <v>76.69</v>
      </c>
      <c r="O2164">
        <v>115.84</v>
      </c>
      <c r="P2164" t="s">
        <v>47</v>
      </c>
      <c r="Q2164" t="s">
        <v>76</v>
      </c>
      <c r="R2164" t="s">
        <v>48</v>
      </c>
      <c r="S2164">
        <v>44</v>
      </c>
      <c r="T2164" t="s">
        <v>34</v>
      </c>
      <c r="U2164" t="s">
        <v>66</v>
      </c>
      <c r="V2164" t="s">
        <v>44</v>
      </c>
      <c r="W2164" t="s">
        <v>45</v>
      </c>
      <c r="X2164">
        <v>0</v>
      </c>
      <c r="Y2164">
        <v>1</v>
      </c>
      <c r="Z2164">
        <v>0</v>
      </c>
      <c r="AA2164">
        <v>1</v>
      </c>
      <c r="AB2164">
        <v>2</v>
      </c>
      <c r="AC2164" s="2" t="s">
        <v>2542</v>
      </c>
      <c r="AD2164" s="2" t="str">
        <f t="shared" si="67"/>
        <v>Never Contacted</v>
      </c>
      <c r="AE2164">
        <v>0</v>
      </c>
      <c r="AF2164" t="s">
        <v>38</v>
      </c>
      <c r="AG2164" t="b">
        <v>1</v>
      </c>
      <c r="AH2164" t="b">
        <v>0</v>
      </c>
      <c r="AI2164" t="str">
        <f ca="1">IF(OR(Table1[[#This Row],[is_active]]="FALSE",Table1[[#This Row],[Days_Since_Last_Purchase]]&gt;90),"Churned","Active")</f>
        <v>Churned</v>
      </c>
    </row>
    <row r="2165" spans="1:35" x14ac:dyDescent="0.25">
      <c r="A2165" t="s">
        <v>2212</v>
      </c>
      <c r="B2165" s="1">
        <v>45258</v>
      </c>
      <c r="C2165" t="str">
        <f>TEXT(Table1[[#This Row],[signup_date]],"yyyy")</f>
        <v>2023</v>
      </c>
      <c r="D2165" t="str">
        <f>TEXT(Table1[[#This Row],[signup_date]],"mmm")</f>
        <v>Nov</v>
      </c>
      <c r="E2165" s="3">
        <v>45930</v>
      </c>
      <c r="F2165" s="3">
        <v>45935</v>
      </c>
      <c r="G2165" s="3" t="str">
        <f>TEXT(Table1[[#This Row],[last_purchase_date]],"yyyy")</f>
        <v>2025</v>
      </c>
      <c r="H2165" s="2">
        <f ca="1">IFERROR(TODAY()-Table1[[#This Row],[signup_date]]," - ")</f>
        <v>722</v>
      </c>
      <c r="I2165" s="2">
        <f ca="1">IFERROR(TODAY()-Table1[[#This Row],[last_purchase_date]]," - ")</f>
        <v>45</v>
      </c>
      <c r="J2165" s="2">
        <f ca="1">IFERROR(1/Table1[[#This Row],[Days_Since_Last_Purchase]],0)</f>
        <v>2.2222222222222223E-2</v>
      </c>
      <c r="K2165" s="3" t="str">
        <f t="shared" si="66"/>
        <v>Has Purchased</v>
      </c>
      <c r="L2165">
        <v>4</v>
      </c>
      <c r="M2165">
        <v>132.68</v>
      </c>
      <c r="N2165">
        <v>33.17</v>
      </c>
      <c r="O2165">
        <v>66.099999999999994</v>
      </c>
      <c r="P2165" t="s">
        <v>65</v>
      </c>
      <c r="Q2165" t="s">
        <v>60</v>
      </c>
      <c r="R2165" t="s">
        <v>48</v>
      </c>
      <c r="S2165">
        <v>34</v>
      </c>
      <c r="T2165" t="s">
        <v>34</v>
      </c>
      <c r="U2165" t="s">
        <v>82</v>
      </c>
      <c r="V2165" t="s">
        <v>67</v>
      </c>
      <c r="W2165" t="s">
        <v>72</v>
      </c>
      <c r="X2165">
        <v>1</v>
      </c>
      <c r="Y2165">
        <v>1</v>
      </c>
      <c r="Z2165">
        <v>0</v>
      </c>
      <c r="AA2165">
        <v>1</v>
      </c>
      <c r="AB2165">
        <v>2</v>
      </c>
      <c r="AC2165" s="3">
        <v>45411</v>
      </c>
      <c r="AD2165" s="2" t="str">
        <f t="shared" si="67"/>
        <v>Contacted</v>
      </c>
      <c r="AE2165">
        <v>9</v>
      </c>
      <c r="AF2165" t="s">
        <v>38</v>
      </c>
      <c r="AG2165" t="b">
        <v>0</v>
      </c>
      <c r="AH2165" t="b">
        <v>0</v>
      </c>
      <c r="AI2165" t="str">
        <f ca="1">IF(OR(Table1[[#This Row],[is_active]]="FALSE",Table1[[#This Row],[Days_Since_Last_Purchase]]&gt;90),"Churned","Active")</f>
        <v>Active</v>
      </c>
    </row>
    <row r="2166" spans="1:35" x14ac:dyDescent="0.25">
      <c r="A2166" t="s">
        <v>2213</v>
      </c>
      <c r="B2166" s="1">
        <v>44627</v>
      </c>
      <c r="C2166" t="str">
        <f>TEXT(Table1[[#This Row],[signup_date]],"yyyy")</f>
        <v>2022</v>
      </c>
      <c r="D2166" t="str">
        <f>TEXT(Table1[[#This Row],[signup_date]],"mmm")</f>
        <v>Mar</v>
      </c>
      <c r="E2166" s="3">
        <v>45178</v>
      </c>
      <c r="F2166" s="3">
        <v>45361</v>
      </c>
      <c r="G2166" s="3" t="str">
        <f>TEXT(Table1[[#This Row],[last_purchase_date]],"yyyy")</f>
        <v>2024</v>
      </c>
      <c r="H2166" s="2">
        <f ca="1">IFERROR(TODAY()-Table1[[#This Row],[signup_date]]," - ")</f>
        <v>1353</v>
      </c>
      <c r="I2166" s="2">
        <f ca="1">IFERROR(TODAY()-Table1[[#This Row],[last_purchase_date]]," - ")</f>
        <v>619</v>
      </c>
      <c r="J2166" s="2">
        <f ca="1">IFERROR(1/Table1[[#This Row],[Days_Since_Last_Purchase]],0)</f>
        <v>1.6155088852988692E-3</v>
      </c>
      <c r="K2166" s="3" t="str">
        <f t="shared" si="66"/>
        <v>Has Purchased</v>
      </c>
      <c r="L2166">
        <v>5</v>
      </c>
      <c r="M2166">
        <v>322.64</v>
      </c>
      <c r="N2166">
        <v>64.53</v>
      </c>
      <c r="O2166">
        <v>2.14</v>
      </c>
      <c r="P2166" t="s">
        <v>31</v>
      </c>
      <c r="Q2166" t="s">
        <v>32</v>
      </c>
      <c r="R2166" t="s">
        <v>48</v>
      </c>
      <c r="S2166">
        <v>22</v>
      </c>
      <c r="T2166" t="s">
        <v>70</v>
      </c>
      <c r="U2166" t="s">
        <v>43</v>
      </c>
      <c r="V2166" t="s">
        <v>67</v>
      </c>
      <c r="W2166" t="s">
        <v>57</v>
      </c>
      <c r="X2166">
        <v>0</v>
      </c>
      <c r="Y2166">
        <v>1</v>
      </c>
      <c r="Z2166">
        <v>0</v>
      </c>
      <c r="AA2166">
        <v>1</v>
      </c>
      <c r="AB2166">
        <v>0</v>
      </c>
      <c r="AC2166" s="3">
        <v>45293</v>
      </c>
      <c r="AD2166" s="2" t="str">
        <f t="shared" si="67"/>
        <v>Contacted</v>
      </c>
      <c r="AE2166">
        <v>4</v>
      </c>
      <c r="AF2166" t="s">
        <v>38</v>
      </c>
      <c r="AG2166" t="b">
        <v>1</v>
      </c>
      <c r="AH2166" t="b">
        <v>0</v>
      </c>
      <c r="AI2166" t="str">
        <f ca="1">IF(OR(Table1[[#This Row],[is_active]]="FALSE",Table1[[#This Row],[Days_Since_Last_Purchase]]&gt;90),"Churned","Active")</f>
        <v>Churned</v>
      </c>
    </row>
    <row r="2167" spans="1:35" x14ac:dyDescent="0.25">
      <c r="A2167" t="s">
        <v>2214</v>
      </c>
      <c r="B2167" s="1">
        <v>44488</v>
      </c>
      <c r="C2167" t="str">
        <f>TEXT(Table1[[#This Row],[signup_date]],"yyyy")</f>
        <v>2021</v>
      </c>
      <c r="D2167" t="str">
        <f>TEXT(Table1[[#This Row],[signup_date]],"mmm")</f>
        <v>Oct</v>
      </c>
      <c r="E2167" s="3">
        <v>44499</v>
      </c>
      <c r="F2167" s="3">
        <v>45290</v>
      </c>
      <c r="G2167" s="3" t="str">
        <f>TEXT(Table1[[#This Row],[last_purchase_date]],"yyyy")</f>
        <v>2023</v>
      </c>
      <c r="H2167" s="2">
        <f ca="1">IFERROR(TODAY()-Table1[[#This Row],[signup_date]]," - ")</f>
        <v>1492</v>
      </c>
      <c r="I2167" s="2">
        <f ca="1">IFERROR(TODAY()-Table1[[#This Row],[last_purchase_date]]," - ")</f>
        <v>690</v>
      </c>
      <c r="J2167" s="2">
        <f ca="1">IFERROR(1/Table1[[#This Row],[Days_Since_Last_Purchase]],0)</f>
        <v>1.4492753623188406E-3</v>
      </c>
      <c r="K2167" s="3" t="str">
        <f t="shared" si="66"/>
        <v>Has Purchased</v>
      </c>
      <c r="L2167">
        <v>2</v>
      </c>
      <c r="M2167">
        <v>9.5299999999999994</v>
      </c>
      <c r="N2167">
        <v>4.7699999999999996</v>
      </c>
      <c r="O2167">
        <v>4.38</v>
      </c>
      <c r="P2167" t="s">
        <v>87</v>
      </c>
      <c r="Q2167" t="s">
        <v>60</v>
      </c>
      <c r="R2167" t="s">
        <v>48</v>
      </c>
      <c r="S2167">
        <v>24</v>
      </c>
      <c r="T2167" t="s">
        <v>70</v>
      </c>
      <c r="U2167" t="s">
        <v>66</v>
      </c>
      <c r="V2167" t="s">
        <v>63</v>
      </c>
      <c r="W2167" t="s">
        <v>57</v>
      </c>
      <c r="X2167">
        <v>0</v>
      </c>
      <c r="Y2167">
        <v>0</v>
      </c>
      <c r="Z2167">
        <v>0</v>
      </c>
      <c r="AA2167">
        <v>0</v>
      </c>
      <c r="AB2167">
        <v>1</v>
      </c>
      <c r="AC2167" s="2" t="s">
        <v>2542</v>
      </c>
      <c r="AD2167" s="2" t="str">
        <f t="shared" si="67"/>
        <v>Never Contacted</v>
      </c>
      <c r="AE2167">
        <v>4</v>
      </c>
      <c r="AF2167" t="s">
        <v>73</v>
      </c>
      <c r="AG2167" t="b">
        <v>1</v>
      </c>
      <c r="AH2167" t="b">
        <v>0</v>
      </c>
      <c r="AI2167" t="str">
        <f ca="1">IF(OR(Table1[[#This Row],[is_active]]="FALSE",Table1[[#This Row],[Days_Since_Last_Purchase]]&gt;90),"Churned","Active")</f>
        <v>Churned</v>
      </c>
    </row>
    <row r="2168" spans="1:35" x14ac:dyDescent="0.25">
      <c r="A2168" t="s">
        <v>1478</v>
      </c>
      <c r="B2168" s="1">
        <v>43897</v>
      </c>
      <c r="C2168" t="str">
        <f>TEXT(Table1[[#This Row],[signup_date]],"yyyy")</f>
        <v>2020</v>
      </c>
      <c r="D2168" t="str">
        <f>TEXT(Table1[[#This Row],[signup_date]],"mmm")</f>
        <v>Mar</v>
      </c>
      <c r="E2168" s="3">
        <v>45190</v>
      </c>
      <c r="F2168" s="3">
        <v>45286</v>
      </c>
      <c r="G2168" s="3" t="str">
        <f>TEXT(Table1[[#This Row],[last_purchase_date]],"yyyy")</f>
        <v>2023</v>
      </c>
      <c r="H2168" s="2">
        <f ca="1">IFERROR(TODAY()-Table1[[#This Row],[signup_date]]," - ")</f>
        <v>2083</v>
      </c>
      <c r="I2168" s="2">
        <f ca="1">IFERROR(TODAY()-Table1[[#This Row],[last_purchase_date]]," - ")</f>
        <v>694</v>
      </c>
      <c r="J2168" s="2">
        <f ca="1">IFERROR(1/Table1[[#This Row],[Days_Since_Last_Purchase]],0)</f>
        <v>1.440922190201729E-3</v>
      </c>
      <c r="K2168" s="3" t="str">
        <f t="shared" si="66"/>
        <v>Has Purchased</v>
      </c>
      <c r="L2168">
        <v>1</v>
      </c>
      <c r="M2168">
        <v>33.82</v>
      </c>
      <c r="N2168">
        <v>33.82</v>
      </c>
      <c r="O2168">
        <v>27.49</v>
      </c>
      <c r="P2168" t="s">
        <v>59</v>
      </c>
      <c r="Q2168" t="s">
        <v>76</v>
      </c>
      <c r="R2168" t="s">
        <v>42</v>
      </c>
      <c r="S2168">
        <v>24</v>
      </c>
      <c r="T2168" t="s">
        <v>70</v>
      </c>
      <c r="U2168" t="s">
        <v>66</v>
      </c>
      <c r="V2168" t="s">
        <v>63</v>
      </c>
      <c r="W2168" t="s">
        <v>96</v>
      </c>
      <c r="X2168">
        <v>0</v>
      </c>
      <c r="Y2168">
        <v>0</v>
      </c>
      <c r="Z2168">
        <v>0</v>
      </c>
      <c r="AA2168">
        <v>0</v>
      </c>
      <c r="AB2168">
        <v>0</v>
      </c>
      <c r="AC2168" s="3">
        <v>44445</v>
      </c>
      <c r="AD2168" s="2" t="str">
        <f t="shared" si="67"/>
        <v>Contacted</v>
      </c>
      <c r="AE2168">
        <v>0</v>
      </c>
      <c r="AF2168" t="s">
        <v>52</v>
      </c>
      <c r="AG2168" t="b">
        <v>1</v>
      </c>
      <c r="AH2168" t="b">
        <v>0</v>
      </c>
      <c r="AI2168" t="str">
        <f ca="1">IF(OR(Table1[[#This Row],[is_active]]="FALSE",Table1[[#This Row],[Days_Since_Last_Purchase]]&gt;90),"Churned","Active")</f>
        <v>Churned</v>
      </c>
    </row>
    <row r="2169" spans="1:35" x14ac:dyDescent="0.25">
      <c r="A2169" t="s">
        <v>2215</v>
      </c>
      <c r="B2169" s="1">
        <v>44608</v>
      </c>
      <c r="C2169" t="str">
        <f>TEXT(Table1[[#This Row],[signup_date]],"yyyy")</f>
        <v>2022</v>
      </c>
      <c r="D2169" t="str">
        <f>TEXT(Table1[[#This Row],[signup_date]],"mmm")</f>
        <v>Feb</v>
      </c>
      <c r="E2169" s="3">
        <v>45251</v>
      </c>
      <c r="F2169" s="3">
        <v>45916</v>
      </c>
      <c r="G2169" s="3" t="str">
        <f>TEXT(Table1[[#This Row],[last_purchase_date]],"yyyy")</f>
        <v>2025</v>
      </c>
      <c r="H2169" s="2">
        <f ca="1">IFERROR(TODAY()-Table1[[#This Row],[signup_date]]," - ")</f>
        <v>1372</v>
      </c>
      <c r="I2169" s="2">
        <f ca="1">IFERROR(TODAY()-Table1[[#This Row],[last_purchase_date]]," - ")</f>
        <v>64</v>
      </c>
      <c r="J2169" s="2">
        <f ca="1">IFERROR(1/Table1[[#This Row],[Days_Since_Last_Purchase]],0)</f>
        <v>1.5625E-2</v>
      </c>
      <c r="K2169" s="3" t="str">
        <f t="shared" si="66"/>
        <v>Has Purchased</v>
      </c>
      <c r="L2169">
        <v>1</v>
      </c>
      <c r="M2169">
        <v>47.46</v>
      </c>
      <c r="N2169">
        <v>47.46</v>
      </c>
      <c r="O2169">
        <v>0</v>
      </c>
      <c r="P2169" t="s">
        <v>40</v>
      </c>
      <c r="Q2169" t="s">
        <v>54</v>
      </c>
      <c r="R2169" t="s">
        <v>48</v>
      </c>
      <c r="S2169">
        <v>21</v>
      </c>
      <c r="T2169" t="s">
        <v>70</v>
      </c>
      <c r="U2169" t="s">
        <v>43</v>
      </c>
      <c r="V2169" t="s">
        <v>35</v>
      </c>
      <c r="W2169" t="s">
        <v>57</v>
      </c>
      <c r="X2169">
        <v>1</v>
      </c>
      <c r="Y2169">
        <v>0</v>
      </c>
      <c r="Z2169">
        <v>0</v>
      </c>
      <c r="AA2169">
        <v>0</v>
      </c>
      <c r="AB2169">
        <v>1</v>
      </c>
      <c r="AC2169" s="3">
        <v>45521</v>
      </c>
      <c r="AD2169" s="2" t="str">
        <f t="shared" si="67"/>
        <v>Contacted</v>
      </c>
      <c r="AE2169">
        <v>0</v>
      </c>
      <c r="AF2169" t="s">
        <v>52</v>
      </c>
      <c r="AG2169" t="b">
        <v>0</v>
      </c>
      <c r="AH2169" t="b">
        <v>1</v>
      </c>
      <c r="AI2169" t="str">
        <f ca="1">IF(OR(Table1[[#This Row],[is_active]]="FALSE",Table1[[#This Row],[Days_Since_Last_Purchase]]&gt;90),"Churned","Active")</f>
        <v>Active</v>
      </c>
    </row>
    <row r="2170" spans="1:35" x14ac:dyDescent="0.25">
      <c r="A2170" t="s">
        <v>2216</v>
      </c>
      <c r="B2170" s="1">
        <v>44972</v>
      </c>
      <c r="C2170" t="str">
        <f>TEXT(Table1[[#This Row],[signup_date]],"yyyy")</f>
        <v>2023</v>
      </c>
      <c r="D2170" t="str">
        <f>TEXT(Table1[[#This Row],[signup_date]],"mmm")</f>
        <v>Feb</v>
      </c>
      <c r="E2170" s="3" t="s">
        <v>2542</v>
      </c>
      <c r="F2170" s="3" t="s">
        <v>2542</v>
      </c>
      <c r="G2170" s="3" t="str">
        <f>TEXT(Table1[[#This Row],[last_purchase_date]],"yyyy")</f>
        <v>-</v>
      </c>
      <c r="H2170" s="2">
        <f ca="1">IFERROR(TODAY()-Table1[[#This Row],[signup_date]]," - ")</f>
        <v>1008</v>
      </c>
      <c r="I2170" s="2" t="str">
        <f ca="1">IFERROR(TODAY()-Table1[[#This Row],[last_purchase_date]]," - ")</f>
        <v xml:space="preserve"> - </v>
      </c>
      <c r="J2170" s="2">
        <f ca="1">IFERROR(1/Table1[[#This Row],[Days_Since_Last_Purchase]],0)</f>
        <v>0</v>
      </c>
      <c r="K2170" s="3" t="str">
        <f t="shared" si="66"/>
        <v>Never Purchase</v>
      </c>
      <c r="L2170">
        <v>0</v>
      </c>
      <c r="M2170">
        <v>0</v>
      </c>
      <c r="N2170">
        <v>0</v>
      </c>
      <c r="O2170">
        <v>0</v>
      </c>
      <c r="P2170" t="s">
        <v>40</v>
      </c>
      <c r="Q2170" t="s">
        <v>54</v>
      </c>
      <c r="R2170" t="s">
        <v>48</v>
      </c>
      <c r="S2170">
        <v>18</v>
      </c>
      <c r="T2170" t="s">
        <v>49</v>
      </c>
      <c r="U2170" t="s">
        <v>90</v>
      </c>
      <c r="V2170" t="s">
        <v>35</v>
      </c>
      <c r="W2170" t="s">
        <v>57</v>
      </c>
      <c r="X2170">
        <v>0</v>
      </c>
      <c r="Y2170">
        <v>0</v>
      </c>
      <c r="Z2170">
        <v>0</v>
      </c>
      <c r="AA2170">
        <v>0</v>
      </c>
      <c r="AB2170">
        <v>0</v>
      </c>
      <c r="AC2170" s="2" t="s">
        <v>2542</v>
      </c>
      <c r="AD2170" s="2" t="str">
        <f t="shared" si="67"/>
        <v>Never Contacted</v>
      </c>
      <c r="AE2170">
        <v>6</v>
      </c>
      <c r="AF2170" t="s">
        <v>38</v>
      </c>
      <c r="AG2170" t="b">
        <v>1</v>
      </c>
      <c r="AH2170" t="b">
        <v>1</v>
      </c>
      <c r="AI2170" t="str">
        <f ca="1">IF(OR(Table1[[#This Row],[is_active]]="FALSE",Table1[[#This Row],[Days_Since_Last_Purchase]]&gt;90),"Churned","Active")</f>
        <v>Churned</v>
      </c>
    </row>
    <row r="2171" spans="1:35" x14ac:dyDescent="0.25">
      <c r="A2171" t="s">
        <v>2217</v>
      </c>
      <c r="B2171" s="1">
        <v>44983</v>
      </c>
      <c r="C2171" t="str">
        <f>TEXT(Table1[[#This Row],[signup_date]],"yyyy")</f>
        <v>2023</v>
      </c>
      <c r="D2171" t="str">
        <f>TEXT(Table1[[#This Row],[signup_date]],"mmm")</f>
        <v>Feb</v>
      </c>
      <c r="E2171" s="3">
        <v>45388</v>
      </c>
      <c r="F2171" s="3">
        <v>45884</v>
      </c>
      <c r="G2171" s="3" t="str">
        <f>TEXT(Table1[[#This Row],[last_purchase_date]],"yyyy")</f>
        <v>2025</v>
      </c>
      <c r="H2171" s="2">
        <f ca="1">IFERROR(TODAY()-Table1[[#This Row],[signup_date]]," - ")</f>
        <v>997</v>
      </c>
      <c r="I2171" s="2">
        <f ca="1">IFERROR(TODAY()-Table1[[#This Row],[last_purchase_date]]," - ")</f>
        <v>96</v>
      </c>
      <c r="J2171" s="2">
        <f ca="1">IFERROR(1/Table1[[#This Row],[Days_Since_Last_Purchase]],0)</f>
        <v>1.0416666666666666E-2</v>
      </c>
      <c r="K2171" s="3" t="str">
        <f t="shared" si="66"/>
        <v>Has Purchased</v>
      </c>
      <c r="L2171">
        <v>5</v>
      </c>
      <c r="M2171">
        <v>147.13999999999999</v>
      </c>
      <c r="N2171">
        <v>29.43</v>
      </c>
      <c r="O2171">
        <v>40.229999999999997</v>
      </c>
      <c r="P2171" t="s">
        <v>40</v>
      </c>
      <c r="Q2171" t="s">
        <v>60</v>
      </c>
      <c r="R2171" t="s">
        <v>42</v>
      </c>
      <c r="S2171">
        <v>31</v>
      </c>
      <c r="T2171" t="s">
        <v>34</v>
      </c>
      <c r="U2171" t="s">
        <v>50</v>
      </c>
      <c r="V2171" t="s">
        <v>67</v>
      </c>
      <c r="W2171" t="s">
        <v>96</v>
      </c>
      <c r="X2171">
        <v>1</v>
      </c>
      <c r="Y2171">
        <v>0</v>
      </c>
      <c r="Z2171">
        <v>1</v>
      </c>
      <c r="AA2171">
        <v>0</v>
      </c>
      <c r="AB2171">
        <v>1</v>
      </c>
      <c r="AC2171" s="3">
        <v>45854</v>
      </c>
      <c r="AD2171" s="2" t="str">
        <f t="shared" si="67"/>
        <v>Contacted</v>
      </c>
      <c r="AE2171">
        <v>0</v>
      </c>
      <c r="AF2171" t="s">
        <v>38</v>
      </c>
      <c r="AG2171" t="b">
        <v>1</v>
      </c>
      <c r="AH2171" t="b">
        <v>1</v>
      </c>
      <c r="AI2171" t="str">
        <f ca="1">IF(OR(Table1[[#This Row],[is_active]]="FALSE",Table1[[#This Row],[Days_Since_Last_Purchase]]&gt;90),"Churned","Active")</f>
        <v>Churned</v>
      </c>
    </row>
    <row r="2172" spans="1:35" x14ac:dyDescent="0.25">
      <c r="A2172" t="s">
        <v>2218</v>
      </c>
      <c r="B2172" s="1">
        <v>44319</v>
      </c>
      <c r="C2172" t="str">
        <f>TEXT(Table1[[#This Row],[signup_date]],"yyyy")</f>
        <v>2021</v>
      </c>
      <c r="D2172" t="str">
        <f>TEXT(Table1[[#This Row],[signup_date]],"mmm")</f>
        <v>May</v>
      </c>
      <c r="E2172" s="3">
        <v>44848</v>
      </c>
      <c r="F2172" s="3">
        <v>45211</v>
      </c>
      <c r="G2172" s="3" t="str">
        <f>TEXT(Table1[[#This Row],[last_purchase_date]],"yyyy")</f>
        <v>2023</v>
      </c>
      <c r="H2172" s="2">
        <f ca="1">IFERROR(TODAY()-Table1[[#This Row],[signup_date]]," - ")</f>
        <v>1661</v>
      </c>
      <c r="I2172" s="2">
        <f ca="1">IFERROR(TODAY()-Table1[[#This Row],[last_purchase_date]]," - ")</f>
        <v>769</v>
      </c>
      <c r="J2172" s="2">
        <f ca="1">IFERROR(1/Table1[[#This Row],[Days_Since_Last_Purchase]],0)</f>
        <v>1.3003901170351106E-3</v>
      </c>
      <c r="K2172" s="3" t="str">
        <f t="shared" si="66"/>
        <v>Has Purchased</v>
      </c>
      <c r="L2172">
        <v>6</v>
      </c>
      <c r="M2172">
        <v>280.08999999999997</v>
      </c>
      <c r="N2172">
        <v>46.68</v>
      </c>
      <c r="O2172">
        <v>39.5</v>
      </c>
      <c r="P2172" t="s">
        <v>40</v>
      </c>
      <c r="Q2172" t="s">
        <v>95</v>
      </c>
      <c r="R2172" t="s">
        <v>42</v>
      </c>
      <c r="S2172">
        <v>24</v>
      </c>
      <c r="T2172" t="s">
        <v>70</v>
      </c>
      <c r="U2172" t="s">
        <v>82</v>
      </c>
      <c r="V2172" t="s">
        <v>44</v>
      </c>
      <c r="W2172" t="s">
        <v>45</v>
      </c>
      <c r="X2172">
        <v>0</v>
      </c>
      <c r="Y2172">
        <v>0</v>
      </c>
      <c r="Z2172">
        <v>0</v>
      </c>
      <c r="AA2172">
        <v>0</v>
      </c>
      <c r="AB2172">
        <v>3</v>
      </c>
      <c r="AC2172" s="3">
        <v>44815</v>
      </c>
      <c r="AD2172" s="2" t="str">
        <f t="shared" si="67"/>
        <v>Contacted</v>
      </c>
      <c r="AE2172">
        <v>0</v>
      </c>
      <c r="AF2172" t="s">
        <v>38</v>
      </c>
      <c r="AG2172" t="b">
        <v>1</v>
      </c>
      <c r="AH2172" t="b">
        <v>0</v>
      </c>
      <c r="AI2172" t="str">
        <f ca="1">IF(OR(Table1[[#This Row],[is_active]]="FALSE",Table1[[#This Row],[Days_Since_Last_Purchase]]&gt;90),"Churned","Active")</f>
        <v>Churned</v>
      </c>
    </row>
    <row r="2173" spans="1:35" x14ac:dyDescent="0.25">
      <c r="A2173" t="s">
        <v>2219</v>
      </c>
      <c r="B2173" s="1">
        <v>45377</v>
      </c>
      <c r="C2173" t="str">
        <f>TEXT(Table1[[#This Row],[signup_date]],"yyyy")</f>
        <v>2024</v>
      </c>
      <c r="D2173" t="str">
        <f>TEXT(Table1[[#This Row],[signup_date]],"mmm")</f>
        <v>Mar</v>
      </c>
      <c r="E2173" s="3">
        <v>45518</v>
      </c>
      <c r="F2173" s="3">
        <v>45693</v>
      </c>
      <c r="G2173" s="3" t="str">
        <f>TEXT(Table1[[#This Row],[last_purchase_date]],"yyyy")</f>
        <v>2025</v>
      </c>
      <c r="H2173" s="2">
        <f ca="1">IFERROR(TODAY()-Table1[[#This Row],[signup_date]]," - ")</f>
        <v>603</v>
      </c>
      <c r="I2173" s="2">
        <f ca="1">IFERROR(TODAY()-Table1[[#This Row],[last_purchase_date]]," - ")</f>
        <v>287</v>
      </c>
      <c r="J2173" s="2">
        <f ca="1">IFERROR(1/Table1[[#This Row],[Days_Since_Last_Purchase]],0)</f>
        <v>3.4843205574912892E-3</v>
      </c>
      <c r="K2173" s="3" t="str">
        <f t="shared" si="66"/>
        <v>Has Purchased</v>
      </c>
      <c r="L2173">
        <v>4</v>
      </c>
      <c r="M2173">
        <v>172.28</v>
      </c>
      <c r="N2173">
        <v>43.07</v>
      </c>
      <c r="O2173">
        <v>42.78</v>
      </c>
      <c r="P2173" t="s">
        <v>87</v>
      </c>
      <c r="Q2173" t="s">
        <v>95</v>
      </c>
      <c r="R2173" t="s">
        <v>33</v>
      </c>
      <c r="S2173">
        <v>47</v>
      </c>
      <c r="T2173" t="s">
        <v>34</v>
      </c>
      <c r="U2173" t="s">
        <v>50</v>
      </c>
      <c r="V2173" t="s">
        <v>56</v>
      </c>
      <c r="W2173" t="s">
        <v>85</v>
      </c>
      <c r="X2173">
        <v>1</v>
      </c>
      <c r="Y2173">
        <v>0</v>
      </c>
      <c r="Z2173">
        <v>0</v>
      </c>
      <c r="AA2173">
        <v>1</v>
      </c>
      <c r="AB2173">
        <v>1</v>
      </c>
      <c r="AC2173" s="3">
        <v>45609</v>
      </c>
      <c r="AD2173" s="2" t="str">
        <f t="shared" si="67"/>
        <v>Contacted</v>
      </c>
      <c r="AE2173">
        <v>0</v>
      </c>
      <c r="AF2173" t="s">
        <v>38</v>
      </c>
      <c r="AG2173" t="b">
        <v>1</v>
      </c>
      <c r="AH2173" t="b">
        <v>0</v>
      </c>
      <c r="AI2173" t="str">
        <f ca="1">IF(OR(Table1[[#This Row],[is_active]]="FALSE",Table1[[#This Row],[Days_Since_Last_Purchase]]&gt;90),"Churned","Active")</f>
        <v>Churned</v>
      </c>
    </row>
    <row r="2174" spans="1:35" x14ac:dyDescent="0.25">
      <c r="A2174" t="s">
        <v>2220</v>
      </c>
      <c r="B2174" s="1">
        <v>44308</v>
      </c>
      <c r="C2174" t="str">
        <f>TEXT(Table1[[#This Row],[signup_date]],"yyyy")</f>
        <v>2021</v>
      </c>
      <c r="D2174" t="str">
        <f>TEXT(Table1[[#This Row],[signup_date]],"mmm")</f>
        <v>Apr</v>
      </c>
      <c r="E2174" s="3">
        <v>45900</v>
      </c>
      <c r="F2174" s="3">
        <v>45921</v>
      </c>
      <c r="G2174" s="3" t="str">
        <f>TEXT(Table1[[#This Row],[last_purchase_date]],"yyyy")</f>
        <v>2025</v>
      </c>
      <c r="H2174" s="2">
        <f ca="1">IFERROR(TODAY()-Table1[[#This Row],[signup_date]]," - ")</f>
        <v>1672</v>
      </c>
      <c r="I2174" s="2">
        <f ca="1">IFERROR(TODAY()-Table1[[#This Row],[last_purchase_date]]," - ")</f>
        <v>59</v>
      </c>
      <c r="J2174" s="2">
        <f ca="1">IFERROR(1/Table1[[#This Row],[Days_Since_Last_Purchase]],0)</f>
        <v>1.6949152542372881E-2</v>
      </c>
      <c r="K2174" s="3" t="str">
        <f t="shared" si="66"/>
        <v>Has Purchased</v>
      </c>
      <c r="L2174">
        <v>3</v>
      </c>
      <c r="M2174">
        <v>132.16</v>
      </c>
      <c r="N2174">
        <v>44.05</v>
      </c>
      <c r="O2174">
        <v>24.67</v>
      </c>
      <c r="P2174" t="s">
        <v>40</v>
      </c>
      <c r="Q2174" t="s">
        <v>88</v>
      </c>
      <c r="R2174" t="s">
        <v>33</v>
      </c>
      <c r="S2174">
        <v>35</v>
      </c>
      <c r="T2174" t="s">
        <v>34</v>
      </c>
      <c r="U2174" t="s">
        <v>35</v>
      </c>
      <c r="V2174" t="s">
        <v>63</v>
      </c>
      <c r="W2174" t="s">
        <v>72</v>
      </c>
      <c r="X2174">
        <v>0</v>
      </c>
      <c r="Y2174">
        <v>0</v>
      </c>
      <c r="Z2174">
        <v>0</v>
      </c>
      <c r="AA2174">
        <v>1</v>
      </c>
      <c r="AB2174">
        <v>1</v>
      </c>
      <c r="AC2174" s="3">
        <v>44771</v>
      </c>
      <c r="AD2174" s="2" t="str">
        <f t="shared" si="67"/>
        <v>Contacted</v>
      </c>
      <c r="AE2174">
        <v>7</v>
      </c>
      <c r="AF2174" t="s">
        <v>38</v>
      </c>
      <c r="AG2174" t="b">
        <v>1</v>
      </c>
      <c r="AH2174" t="b">
        <v>0</v>
      </c>
      <c r="AI2174" t="str">
        <f ca="1">IF(OR(Table1[[#This Row],[is_active]]="FALSE",Table1[[#This Row],[Days_Since_Last_Purchase]]&gt;90),"Churned","Active")</f>
        <v>Active</v>
      </c>
    </row>
    <row r="2175" spans="1:35" x14ac:dyDescent="0.25">
      <c r="A2175" t="s">
        <v>2221</v>
      </c>
      <c r="B2175" s="1">
        <v>44291</v>
      </c>
      <c r="C2175" t="str">
        <f>TEXT(Table1[[#This Row],[signup_date]],"yyyy")</f>
        <v>2021</v>
      </c>
      <c r="D2175" t="str">
        <f>TEXT(Table1[[#This Row],[signup_date]],"mmm")</f>
        <v>Apr</v>
      </c>
      <c r="E2175" s="3">
        <v>44326</v>
      </c>
      <c r="F2175" s="3" t="s">
        <v>2542</v>
      </c>
      <c r="G2175" s="3" t="str">
        <f>TEXT(Table1[[#This Row],[last_purchase_date]],"yyyy")</f>
        <v>-</v>
      </c>
      <c r="H2175" s="2">
        <f ca="1">IFERROR(TODAY()-Table1[[#This Row],[signup_date]]," - ")</f>
        <v>1689</v>
      </c>
      <c r="I2175" s="2" t="str">
        <f ca="1">IFERROR(TODAY()-Table1[[#This Row],[last_purchase_date]]," - ")</f>
        <v xml:space="preserve"> - </v>
      </c>
      <c r="J2175" s="2">
        <f ca="1">IFERROR(1/Table1[[#This Row],[Days_Since_Last_Purchase]],0)</f>
        <v>0</v>
      </c>
      <c r="K2175" s="3" t="str">
        <f t="shared" si="66"/>
        <v>Has Purchased</v>
      </c>
      <c r="L2175">
        <v>0</v>
      </c>
      <c r="M2175">
        <v>0</v>
      </c>
      <c r="N2175">
        <v>0</v>
      </c>
      <c r="O2175">
        <v>0</v>
      </c>
      <c r="P2175" t="s">
        <v>87</v>
      </c>
      <c r="Q2175" t="s">
        <v>32</v>
      </c>
      <c r="R2175" t="s">
        <v>42</v>
      </c>
      <c r="S2175">
        <v>54</v>
      </c>
      <c r="T2175" t="s">
        <v>34</v>
      </c>
      <c r="U2175" t="s">
        <v>50</v>
      </c>
      <c r="V2175" t="s">
        <v>56</v>
      </c>
      <c r="W2175" t="s">
        <v>85</v>
      </c>
      <c r="X2175">
        <v>0</v>
      </c>
      <c r="Y2175">
        <v>0</v>
      </c>
      <c r="Z2175">
        <v>0</v>
      </c>
      <c r="AA2175">
        <v>0</v>
      </c>
      <c r="AB2175">
        <v>0</v>
      </c>
      <c r="AC2175" s="3">
        <v>45410</v>
      </c>
      <c r="AD2175" s="2" t="str">
        <f t="shared" si="67"/>
        <v>Contacted</v>
      </c>
      <c r="AE2175">
        <v>0</v>
      </c>
      <c r="AF2175" t="s">
        <v>73</v>
      </c>
      <c r="AG2175" t="b">
        <v>0</v>
      </c>
      <c r="AH2175" t="b">
        <v>1</v>
      </c>
      <c r="AI2175" t="str">
        <f ca="1">IF(OR(Table1[[#This Row],[is_active]]="FALSE",Table1[[#This Row],[Days_Since_Last_Purchase]]&gt;90),"Churned","Active")</f>
        <v>Churned</v>
      </c>
    </row>
    <row r="2176" spans="1:35" x14ac:dyDescent="0.25">
      <c r="A2176" t="s">
        <v>2222</v>
      </c>
      <c r="B2176" s="1">
        <v>45258</v>
      </c>
      <c r="C2176" t="str">
        <f>TEXT(Table1[[#This Row],[signup_date]],"yyyy")</f>
        <v>2023</v>
      </c>
      <c r="D2176" t="str">
        <f>TEXT(Table1[[#This Row],[signup_date]],"mmm")</f>
        <v>Nov</v>
      </c>
      <c r="E2176" s="3">
        <v>45599</v>
      </c>
      <c r="F2176" s="3">
        <v>45779</v>
      </c>
      <c r="G2176" s="3" t="str">
        <f>TEXT(Table1[[#This Row],[last_purchase_date]],"yyyy")</f>
        <v>2025</v>
      </c>
      <c r="H2176" s="2">
        <f ca="1">IFERROR(TODAY()-Table1[[#This Row],[signup_date]]," - ")</f>
        <v>722</v>
      </c>
      <c r="I2176" s="2">
        <f ca="1">IFERROR(TODAY()-Table1[[#This Row],[last_purchase_date]]," - ")</f>
        <v>201</v>
      </c>
      <c r="J2176" s="2">
        <f ca="1">IFERROR(1/Table1[[#This Row],[Days_Since_Last_Purchase]],0)</f>
        <v>4.9751243781094526E-3</v>
      </c>
      <c r="K2176" s="3" t="str">
        <f t="shared" si="66"/>
        <v>Has Purchased</v>
      </c>
      <c r="L2176">
        <v>4</v>
      </c>
      <c r="M2176">
        <v>202.53</v>
      </c>
      <c r="N2176">
        <v>50.63</v>
      </c>
      <c r="O2176">
        <v>50.96</v>
      </c>
      <c r="P2176" t="s">
        <v>47</v>
      </c>
      <c r="Q2176" t="s">
        <v>104</v>
      </c>
      <c r="R2176" t="s">
        <v>48</v>
      </c>
      <c r="S2176">
        <v>16</v>
      </c>
      <c r="T2176" t="s">
        <v>49</v>
      </c>
      <c r="U2176" t="s">
        <v>35</v>
      </c>
      <c r="V2176" t="s">
        <v>56</v>
      </c>
      <c r="W2176" t="s">
        <v>45</v>
      </c>
      <c r="X2176">
        <v>0</v>
      </c>
      <c r="Y2176">
        <v>0</v>
      </c>
      <c r="Z2176">
        <v>0</v>
      </c>
      <c r="AA2176">
        <v>1</v>
      </c>
      <c r="AB2176">
        <v>2</v>
      </c>
      <c r="AC2176" s="3">
        <v>45663</v>
      </c>
      <c r="AD2176" s="2" t="str">
        <f t="shared" si="67"/>
        <v>Contacted</v>
      </c>
      <c r="AE2176">
        <v>3</v>
      </c>
      <c r="AF2176" t="s">
        <v>52</v>
      </c>
      <c r="AG2176" t="b">
        <v>1</v>
      </c>
      <c r="AH2176" t="b">
        <v>0</v>
      </c>
      <c r="AI2176" t="str">
        <f ca="1">IF(OR(Table1[[#This Row],[is_active]]="FALSE",Table1[[#This Row],[Days_Since_Last_Purchase]]&gt;90),"Churned","Active")</f>
        <v>Churned</v>
      </c>
    </row>
    <row r="2177" spans="1:35" x14ac:dyDescent="0.25">
      <c r="A2177" t="s">
        <v>2223</v>
      </c>
      <c r="B2177" s="1">
        <v>44280</v>
      </c>
      <c r="C2177" t="str">
        <f>TEXT(Table1[[#This Row],[signup_date]],"yyyy")</f>
        <v>2021</v>
      </c>
      <c r="D2177" t="str">
        <f>TEXT(Table1[[#This Row],[signup_date]],"mmm")</f>
        <v>Mar</v>
      </c>
      <c r="E2177" s="3">
        <v>44845</v>
      </c>
      <c r="F2177" s="3">
        <v>45707</v>
      </c>
      <c r="G2177" s="3" t="str">
        <f>TEXT(Table1[[#This Row],[last_purchase_date]],"yyyy")</f>
        <v>2025</v>
      </c>
      <c r="H2177" s="2">
        <f ca="1">IFERROR(TODAY()-Table1[[#This Row],[signup_date]]," - ")</f>
        <v>1700</v>
      </c>
      <c r="I2177" s="2">
        <f ca="1">IFERROR(TODAY()-Table1[[#This Row],[last_purchase_date]]," - ")</f>
        <v>273</v>
      </c>
      <c r="J2177" s="2">
        <f ca="1">IFERROR(1/Table1[[#This Row],[Days_Since_Last_Purchase]],0)</f>
        <v>3.663003663003663E-3</v>
      </c>
      <c r="K2177" s="3" t="str">
        <f t="shared" si="66"/>
        <v>Has Purchased</v>
      </c>
      <c r="L2177">
        <v>2</v>
      </c>
      <c r="M2177">
        <v>279.18</v>
      </c>
      <c r="N2177">
        <v>139.59</v>
      </c>
      <c r="O2177">
        <v>89.19</v>
      </c>
      <c r="P2177" t="s">
        <v>65</v>
      </c>
      <c r="Q2177" t="s">
        <v>54</v>
      </c>
      <c r="R2177" t="s">
        <v>33</v>
      </c>
      <c r="S2177">
        <v>40</v>
      </c>
      <c r="T2177" t="s">
        <v>34</v>
      </c>
      <c r="U2177" t="s">
        <v>50</v>
      </c>
      <c r="V2177" t="s">
        <v>56</v>
      </c>
      <c r="W2177" t="s">
        <v>85</v>
      </c>
      <c r="X2177">
        <v>0</v>
      </c>
      <c r="Y2177">
        <v>0</v>
      </c>
      <c r="Z2177">
        <v>0</v>
      </c>
      <c r="AA2177">
        <v>0</v>
      </c>
      <c r="AB2177">
        <v>1</v>
      </c>
      <c r="AC2177" s="3">
        <v>45090</v>
      </c>
      <c r="AD2177" s="2" t="str">
        <f t="shared" si="67"/>
        <v>Contacted</v>
      </c>
      <c r="AE2177">
        <v>0</v>
      </c>
      <c r="AF2177" t="s">
        <v>38</v>
      </c>
      <c r="AG2177" t="b">
        <v>1</v>
      </c>
      <c r="AH2177" t="b">
        <v>0</v>
      </c>
      <c r="AI2177" t="str">
        <f ca="1">IF(OR(Table1[[#This Row],[is_active]]="FALSE",Table1[[#This Row],[Days_Since_Last_Purchase]]&gt;90),"Churned","Active")</f>
        <v>Churned</v>
      </c>
    </row>
    <row r="2178" spans="1:35" x14ac:dyDescent="0.25">
      <c r="A2178" t="s">
        <v>2224</v>
      </c>
      <c r="B2178" s="1">
        <v>45302</v>
      </c>
      <c r="C2178" t="str">
        <f>TEXT(Table1[[#This Row],[signup_date]],"yyyy")</f>
        <v>2024</v>
      </c>
      <c r="D2178" t="str">
        <f>TEXT(Table1[[#This Row],[signup_date]],"mmm")</f>
        <v>Jan</v>
      </c>
      <c r="E2178" s="3">
        <v>45922</v>
      </c>
      <c r="F2178" s="3">
        <v>45923</v>
      </c>
      <c r="G2178" s="3" t="str">
        <f>TEXT(Table1[[#This Row],[last_purchase_date]],"yyyy")</f>
        <v>2025</v>
      </c>
      <c r="H2178" s="2">
        <f ca="1">IFERROR(TODAY()-Table1[[#This Row],[signup_date]]," - ")</f>
        <v>678</v>
      </c>
      <c r="I2178" s="2">
        <f ca="1">IFERROR(TODAY()-Table1[[#This Row],[last_purchase_date]]," - ")</f>
        <v>57</v>
      </c>
      <c r="J2178" s="2">
        <f ca="1">IFERROR(1/Table1[[#This Row],[Days_Since_Last_Purchase]],0)</f>
        <v>1.7543859649122806E-2</v>
      </c>
      <c r="K2178" s="3" t="str">
        <f t="shared" ref="K2178:K2241" si="68">IF(E2178="-","Never Purchase","Has Purchased")</f>
        <v>Has Purchased</v>
      </c>
      <c r="L2178">
        <v>5</v>
      </c>
      <c r="M2178">
        <v>237.81</v>
      </c>
      <c r="N2178">
        <v>47.56</v>
      </c>
      <c r="O2178">
        <v>25.55</v>
      </c>
      <c r="P2178" t="s">
        <v>31</v>
      </c>
      <c r="Q2178" t="s">
        <v>41</v>
      </c>
      <c r="R2178" t="s">
        <v>42</v>
      </c>
      <c r="S2178">
        <v>40</v>
      </c>
      <c r="T2178" t="s">
        <v>34</v>
      </c>
      <c r="U2178" t="s">
        <v>55</v>
      </c>
      <c r="V2178" t="s">
        <v>67</v>
      </c>
      <c r="W2178" t="s">
        <v>85</v>
      </c>
      <c r="X2178">
        <v>0</v>
      </c>
      <c r="Y2178">
        <v>0</v>
      </c>
      <c r="Z2178">
        <v>0</v>
      </c>
      <c r="AA2178">
        <v>0</v>
      </c>
      <c r="AB2178">
        <v>1</v>
      </c>
      <c r="AC2178" s="3">
        <v>45765</v>
      </c>
      <c r="AD2178" s="2" t="str">
        <f t="shared" si="67"/>
        <v>Contacted</v>
      </c>
      <c r="AE2178">
        <v>9</v>
      </c>
      <c r="AF2178" t="s">
        <v>73</v>
      </c>
      <c r="AG2178" t="b">
        <v>0</v>
      </c>
      <c r="AH2178" t="b">
        <v>0</v>
      </c>
      <c r="AI2178" t="str">
        <f ca="1">IF(OR(Table1[[#This Row],[is_active]]="FALSE",Table1[[#This Row],[Days_Since_Last_Purchase]]&gt;90),"Churned","Active")</f>
        <v>Active</v>
      </c>
    </row>
    <row r="2179" spans="1:35" x14ac:dyDescent="0.25">
      <c r="A2179" t="s">
        <v>2225</v>
      </c>
      <c r="B2179" s="1">
        <v>45058</v>
      </c>
      <c r="C2179" t="str">
        <f>TEXT(Table1[[#This Row],[signup_date]],"yyyy")</f>
        <v>2023</v>
      </c>
      <c r="D2179" t="str">
        <f>TEXT(Table1[[#This Row],[signup_date]],"mmm")</f>
        <v>May</v>
      </c>
      <c r="E2179" s="3">
        <v>45082</v>
      </c>
      <c r="F2179" s="3">
        <v>45130</v>
      </c>
      <c r="G2179" s="3" t="str">
        <f>TEXT(Table1[[#This Row],[last_purchase_date]],"yyyy")</f>
        <v>2023</v>
      </c>
      <c r="H2179" s="2">
        <f ca="1">IFERROR(TODAY()-Table1[[#This Row],[signup_date]]," - ")</f>
        <v>922</v>
      </c>
      <c r="I2179" s="2">
        <f ca="1">IFERROR(TODAY()-Table1[[#This Row],[last_purchase_date]]," - ")</f>
        <v>850</v>
      </c>
      <c r="J2179" s="2">
        <f ca="1">IFERROR(1/Table1[[#This Row],[Days_Since_Last_Purchase]],0)</f>
        <v>1.176470588235294E-3</v>
      </c>
      <c r="K2179" s="3" t="str">
        <f t="shared" si="68"/>
        <v>Has Purchased</v>
      </c>
      <c r="L2179">
        <v>3</v>
      </c>
      <c r="M2179">
        <v>336.67</v>
      </c>
      <c r="N2179">
        <v>112.22</v>
      </c>
      <c r="O2179">
        <v>60.93</v>
      </c>
      <c r="P2179" t="s">
        <v>65</v>
      </c>
      <c r="Q2179" t="s">
        <v>95</v>
      </c>
      <c r="R2179" t="s">
        <v>33</v>
      </c>
      <c r="S2179">
        <v>57</v>
      </c>
      <c r="T2179" t="s">
        <v>34</v>
      </c>
      <c r="U2179" t="s">
        <v>55</v>
      </c>
      <c r="V2179" t="s">
        <v>67</v>
      </c>
      <c r="W2179" t="s">
        <v>45</v>
      </c>
      <c r="X2179">
        <v>1</v>
      </c>
      <c r="Y2179">
        <v>0</v>
      </c>
      <c r="Z2179">
        <v>0</v>
      </c>
      <c r="AA2179">
        <v>0</v>
      </c>
      <c r="AB2179">
        <v>2</v>
      </c>
      <c r="AC2179" s="3">
        <v>45063</v>
      </c>
      <c r="AD2179" s="2" t="str">
        <f t="shared" ref="AD2179:AD2242" si="69">IF(AC2179="-","Never Contacted","Contacted")</f>
        <v>Contacted</v>
      </c>
      <c r="AE2179">
        <v>0</v>
      </c>
      <c r="AF2179" t="s">
        <v>38</v>
      </c>
      <c r="AG2179" t="b">
        <v>1</v>
      </c>
      <c r="AH2179" t="b">
        <v>0</v>
      </c>
      <c r="AI2179" t="str">
        <f ca="1">IF(OR(Table1[[#This Row],[is_active]]="FALSE",Table1[[#This Row],[Days_Since_Last_Purchase]]&gt;90),"Churned","Active")</f>
        <v>Churned</v>
      </c>
    </row>
    <row r="2180" spans="1:35" x14ac:dyDescent="0.25">
      <c r="A2180" t="s">
        <v>2226</v>
      </c>
      <c r="B2180" s="1">
        <v>44678</v>
      </c>
      <c r="C2180" t="str">
        <f>TEXT(Table1[[#This Row],[signup_date]],"yyyy")</f>
        <v>2022</v>
      </c>
      <c r="D2180" t="str">
        <f>TEXT(Table1[[#This Row],[signup_date]],"mmm")</f>
        <v>Apr</v>
      </c>
      <c r="E2180" s="3">
        <v>44918</v>
      </c>
      <c r="F2180" s="3">
        <v>45557</v>
      </c>
      <c r="G2180" s="3" t="str">
        <f>TEXT(Table1[[#This Row],[last_purchase_date]],"yyyy")</f>
        <v>2024</v>
      </c>
      <c r="H2180" s="2">
        <f ca="1">IFERROR(TODAY()-Table1[[#This Row],[signup_date]]," - ")</f>
        <v>1302</v>
      </c>
      <c r="I2180" s="2">
        <f ca="1">IFERROR(TODAY()-Table1[[#This Row],[last_purchase_date]]," - ")</f>
        <v>423</v>
      </c>
      <c r="J2180" s="2">
        <f ca="1">IFERROR(1/Table1[[#This Row],[Days_Since_Last_Purchase]],0)</f>
        <v>2.3640661938534278E-3</v>
      </c>
      <c r="K2180" s="3" t="str">
        <f t="shared" si="68"/>
        <v>Has Purchased</v>
      </c>
      <c r="L2180">
        <v>3</v>
      </c>
      <c r="M2180">
        <v>17.850000000000001</v>
      </c>
      <c r="N2180">
        <v>5.95</v>
      </c>
      <c r="O2180">
        <v>7.42</v>
      </c>
      <c r="P2180" t="s">
        <v>65</v>
      </c>
      <c r="Q2180" t="s">
        <v>41</v>
      </c>
      <c r="R2180" t="s">
        <v>42</v>
      </c>
      <c r="S2180">
        <v>43</v>
      </c>
      <c r="T2180" t="s">
        <v>34</v>
      </c>
      <c r="U2180" t="s">
        <v>50</v>
      </c>
      <c r="V2180" t="s">
        <v>44</v>
      </c>
      <c r="W2180" t="s">
        <v>85</v>
      </c>
      <c r="X2180">
        <v>0</v>
      </c>
      <c r="Y2180">
        <v>0</v>
      </c>
      <c r="Z2180">
        <v>1</v>
      </c>
      <c r="AA2180">
        <v>1</v>
      </c>
      <c r="AB2180">
        <v>1</v>
      </c>
      <c r="AC2180" s="3">
        <v>45694</v>
      </c>
      <c r="AD2180" s="2" t="str">
        <f t="shared" si="69"/>
        <v>Contacted</v>
      </c>
      <c r="AE2180">
        <v>0</v>
      </c>
      <c r="AF2180" t="s">
        <v>38</v>
      </c>
      <c r="AG2180" t="b">
        <v>1</v>
      </c>
      <c r="AH2180" t="b">
        <v>1</v>
      </c>
      <c r="AI2180" t="str">
        <f ca="1">IF(OR(Table1[[#This Row],[is_active]]="FALSE",Table1[[#This Row],[Days_Since_Last_Purchase]]&gt;90),"Churned","Active")</f>
        <v>Churned</v>
      </c>
    </row>
    <row r="2181" spans="1:35" x14ac:dyDescent="0.25">
      <c r="A2181" t="s">
        <v>2227</v>
      </c>
      <c r="B2181" s="1">
        <v>45549</v>
      </c>
      <c r="C2181" t="str">
        <f>TEXT(Table1[[#This Row],[signup_date]],"yyyy")</f>
        <v>2024</v>
      </c>
      <c r="D2181" t="str">
        <f>TEXT(Table1[[#This Row],[signup_date]],"mmm")</f>
        <v>Sep</v>
      </c>
      <c r="E2181" s="3">
        <v>45828</v>
      </c>
      <c r="F2181" s="3">
        <v>45932</v>
      </c>
      <c r="G2181" s="3" t="str">
        <f>TEXT(Table1[[#This Row],[last_purchase_date]],"yyyy")</f>
        <v>2025</v>
      </c>
      <c r="H2181" s="2">
        <f ca="1">IFERROR(TODAY()-Table1[[#This Row],[signup_date]]," - ")</f>
        <v>431</v>
      </c>
      <c r="I2181" s="2">
        <f ca="1">IFERROR(TODAY()-Table1[[#This Row],[last_purchase_date]]," - ")</f>
        <v>48</v>
      </c>
      <c r="J2181" s="2">
        <f ca="1">IFERROR(1/Table1[[#This Row],[Days_Since_Last_Purchase]],0)</f>
        <v>2.0833333333333332E-2</v>
      </c>
      <c r="K2181" s="3" t="str">
        <f t="shared" si="68"/>
        <v>Has Purchased</v>
      </c>
      <c r="L2181">
        <v>6</v>
      </c>
      <c r="M2181">
        <v>562.85</v>
      </c>
      <c r="N2181">
        <v>93.81</v>
      </c>
      <c r="O2181">
        <v>53.09</v>
      </c>
      <c r="P2181" t="s">
        <v>59</v>
      </c>
      <c r="Q2181" t="s">
        <v>76</v>
      </c>
      <c r="R2181" t="s">
        <v>42</v>
      </c>
      <c r="S2181">
        <v>36</v>
      </c>
      <c r="T2181" t="s">
        <v>34</v>
      </c>
      <c r="U2181" t="s">
        <v>90</v>
      </c>
      <c r="V2181" t="s">
        <v>63</v>
      </c>
      <c r="W2181" t="s">
        <v>96</v>
      </c>
      <c r="X2181">
        <v>1</v>
      </c>
      <c r="Y2181">
        <v>0</v>
      </c>
      <c r="Z2181">
        <v>1</v>
      </c>
      <c r="AA2181">
        <v>2</v>
      </c>
      <c r="AB2181">
        <v>0</v>
      </c>
      <c r="AC2181" s="3">
        <v>45570</v>
      </c>
      <c r="AD2181" s="2" t="str">
        <f t="shared" si="69"/>
        <v>Contacted</v>
      </c>
      <c r="AE2181">
        <v>0</v>
      </c>
      <c r="AF2181" t="s">
        <v>38</v>
      </c>
      <c r="AG2181" t="b">
        <v>1</v>
      </c>
      <c r="AH2181" t="b">
        <v>0</v>
      </c>
      <c r="AI2181" t="str">
        <f ca="1">IF(OR(Table1[[#This Row],[is_active]]="FALSE",Table1[[#This Row],[Days_Since_Last_Purchase]]&gt;90),"Churned","Active")</f>
        <v>Active</v>
      </c>
    </row>
    <row r="2182" spans="1:35" x14ac:dyDescent="0.25">
      <c r="A2182" t="s">
        <v>2228</v>
      </c>
      <c r="B2182" s="1">
        <v>44186</v>
      </c>
      <c r="C2182" t="str">
        <f>TEXT(Table1[[#This Row],[signup_date]],"yyyy")</f>
        <v>2020</v>
      </c>
      <c r="D2182" t="str">
        <f>TEXT(Table1[[#This Row],[signup_date]],"mmm")</f>
        <v>Dec</v>
      </c>
      <c r="E2182" s="3">
        <v>44203</v>
      </c>
      <c r="F2182" s="3">
        <v>45442</v>
      </c>
      <c r="G2182" s="3" t="str">
        <f>TEXT(Table1[[#This Row],[last_purchase_date]],"yyyy")</f>
        <v>2024</v>
      </c>
      <c r="H2182" s="2">
        <f ca="1">IFERROR(TODAY()-Table1[[#This Row],[signup_date]]," - ")</f>
        <v>1794</v>
      </c>
      <c r="I2182" s="2">
        <f ca="1">IFERROR(TODAY()-Table1[[#This Row],[last_purchase_date]]," - ")</f>
        <v>538</v>
      </c>
      <c r="J2182" s="2">
        <f ca="1">IFERROR(1/Table1[[#This Row],[Days_Since_Last_Purchase]],0)</f>
        <v>1.8587360594795538E-3</v>
      </c>
      <c r="K2182" s="3" t="str">
        <f t="shared" si="68"/>
        <v>Has Purchased</v>
      </c>
      <c r="L2182">
        <v>1</v>
      </c>
      <c r="M2182">
        <v>119.87</v>
      </c>
      <c r="N2182">
        <v>119.87</v>
      </c>
      <c r="O2182">
        <v>126.31</v>
      </c>
      <c r="P2182" t="s">
        <v>65</v>
      </c>
      <c r="Q2182" t="s">
        <v>69</v>
      </c>
      <c r="R2182" t="s">
        <v>48</v>
      </c>
      <c r="S2182">
        <v>42</v>
      </c>
      <c r="T2182" t="s">
        <v>34</v>
      </c>
      <c r="U2182" t="s">
        <v>90</v>
      </c>
      <c r="V2182" t="s">
        <v>63</v>
      </c>
      <c r="W2182" t="s">
        <v>51</v>
      </c>
      <c r="X2182">
        <v>0</v>
      </c>
      <c r="Y2182">
        <v>0</v>
      </c>
      <c r="Z2182">
        <v>0</v>
      </c>
      <c r="AA2182">
        <v>0</v>
      </c>
      <c r="AB2182">
        <v>1</v>
      </c>
      <c r="AC2182" s="3">
        <v>44900</v>
      </c>
      <c r="AD2182" s="2" t="str">
        <f t="shared" si="69"/>
        <v>Contacted</v>
      </c>
      <c r="AE2182">
        <v>0</v>
      </c>
      <c r="AF2182" t="s">
        <v>73</v>
      </c>
      <c r="AG2182" t="b">
        <v>1</v>
      </c>
      <c r="AH2182" t="b">
        <v>0</v>
      </c>
      <c r="AI2182" t="str">
        <f ca="1">IF(OR(Table1[[#This Row],[is_active]]="FALSE",Table1[[#This Row],[Days_Since_Last_Purchase]]&gt;90),"Churned","Active")</f>
        <v>Churned</v>
      </c>
    </row>
    <row r="2183" spans="1:35" x14ac:dyDescent="0.25">
      <c r="A2183" t="s">
        <v>2229</v>
      </c>
      <c r="B2183" s="1">
        <v>44790</v>
      </c>
      <c r="C2183" t="str">
        <f>TEXT(Table1[[#This Row],[signup_date]],"yyyy")</f>
        <v>2022</v>
      </c>
      <c r="D2183" t="str">
        <f>TEXT(Table1[[#This Row],[signup_date]],"mmm")</f>
        <v>Aug</v>
      </c>
      <c r="E2183" s="3">
        <v>44865</v>
      </c>
      <c r="F2183" s="3">
        <v>45598</v>
      </c>
      <c r="G2183" s="3" t="str">
        <f>TEXT(Table1[[#This Row],[last_purchase_date]],"yyyy")</f>
        <v>2024</v>
      </c>
      <c r="H2183" s="2">
        <f ca="1">IFERROR(TODAY()-Table1[[#This Row],[signup_date]]," - ")</f>
        <v>1190</v>
      </c>
      <c r="I2183" s="2">
        <f ca="1">IFERROR(TODAY()-Table1[[#This Row],[last_purchase_date]]," - ")</f>
        <v>382</v>
      </c>
      <c r="J2183" s="2">
        <f ca="1">IFERROR(1/Table1[[#This Row],[Days_Since_Last_Purchase]],0)</f>
        <v>2.617801047120419E-3</v>
      </c>
      <c r="K2183" s="3" t="str">
        <f t="shared" si="68"/>
        <v>Has Purchased</v>
      </c>
      <c r="L2183">
        <v>8</v>
      </c>
      <c r="M2183">
        <v>429.26</v>
      </c>
      <c r="N2183">
        <v>53.66</v>
      </c>
      <c r="O2183">
        <v>86.36</v>
      </c>
      <c r="P2183" t="s">
        <v>65</v>
      </c>
      <c r="Q2183" t="s">
        <v>104</v>
      </c>
      <c r="R2183" t="s">
        <v>42</v>
      </c>
      <c r="S2183">
        <v>30</v>
      </c>
      <c r="T2183" t="s">
        <v>70</v>
      </c>
      <c r="U2183" t="s">
        <v>90</v>
      </c>
      <c r="V2183" t="s">
        <v>67</v>
      </c>
      <c r="W2183" t="s">
        <v>51</v>
      </c>
      <c r="X2183">
        <v>0</v>
      </c>
      <c r="Y2183">
        <v>0</v>
      </c>
      <c r="Z2183">
        <v>1</v>
      </c>
      <c r="AA2183">
        <v>0</v>
      </c>
      <c r="AB2183">
        <v>1</v>
      </c>
      <c r="AC2183" s="3">
        <v>45774</v>
      </c>
      <c r="AD2183" s="2" t="str">
        <f t="shared" si="69"/>
        <v>Contacted</v>
      </c>
      <c r="AE2183">
        <v>0</v>
      </c>
      <c r="AF2183" t="s">
        <v>73</v>
      </c>
      <c r="AG2183" t="b">
        <v>0</v>
      </c>
      <c r="AH2183" t="b">
        <v>0</v>
      </c>
      <c r="AI2183" t="str">
        <f ca="1">IF(OR(Table1[[#This Row],[is_active]]="FALSE",Table1[[#This Row],[Days_Since_Last_Purchase]]&gt;90),"Churned","Active")</f>
        <v>Churned</v>
      </c>
    </row>
    <row r="2184" spans="1:35" x14ac:dyDescent="0.25">
      <c r="A2184" t="s">
        <v>2230</v>
      </c>
      <c r="B2184" s="1">
        <v>45529</v>
      </c>
      <c r="C2184" t="str">
        <f>TEXT(Table1[[#This Row],[signup_date]],"yyyy")</f>
        <v>2024</v>
      </c>
      <c r="D2184" t="str">
        <f>TEXT(Table1[[#This Row],[signup_date]],"mmm")</f>
        <v>Aug</v>
      </c>
      <c r="E2184" s="3">
        <v>45673</v>
      </c>
      <c r="F2184" s="3">
        <v>45928</v>
      </c>
      <c r="G2184" s="3" t="str">
        <f>TEXT(Table1[[#This Row],[last_purchase_date]],"yyyy")</f>
        <v>2025</v>
      </c>
      <c r="H2184" s="2">
        <f ca="1">IFERROR(TODAY()-Table1[[#This Row],[signup_date]]," - ")</f>
        <v>451</v>
      </c>
      <c r="I2184" s="2">
        <f ca="1">IFERROR(TODAY()-Table1[[#This Row],[last_purchase_date]]," - ")</f>
        <v>52</v>
      </c>
      <c r="J2184" s="2">
        <f ca="1">IFERROR(1/Table1[[#This Row],[Days_Since_Last_Purchase]],0)</f>
        <v>1.9230769230769232E-2</v>
      </c>
      <c r="K2184" s="3" t="str">
        <f t="shared" si="68"/>
        <v>Has Purchased</v>
      </c>
      <c r="L2184">
        <v>2</v>
      </c>
      <c r="M2184">
        <v>105.17</v>
      </c>
      <c r="N2184">
        <v>52.59</v>
      </c>
      <c r="O2184">
        <v>58.86</v>
      </c>
      <c r="P2184" t="s">
        <v>65</v>
      </c>
      <c r="Q2184" t="s">
        <v>104</v>
      </c>
      <c r="R2184" t="s">
        <v>48</v>
      </c>
      <c r="S2184">
        <v>46</v>
      </c>
      <c r="T2184" t="s">
        <v>34</v>
      </c>
      <c r="U2184" t="s">
        <v>55</v>
      </c>
      <c r="V2184" t="s">
        <v>35</v>
      </c>
      <c r="W2184" t="s">
        <v>72</v>
      </c>
      <c r="X2184">
        <v>0</v>
      </c>
      <c r="Y2184">
        <v>1</v>
      </c>
      <c r="Z2184">
        <v>0</v>
      </c>
      <c r="AA2184">
        <v>0</v>
      </c>
      <c r="AB2184">
        <v>2</v>
      </c>
      <c r="AC2184" s="3">
        <v>45838</v>
      </c>
      <c r="AD2184" s="2" t="str">
        <f t="shared" si="69"/>
        <v>Contacted</v>
      </c>
      <c r="AE2184">
        <v>0</v>
      </c>
      <c r="AF2184" t="s">
        <v>38</v>
      </c>
      <c r="AG2184" t="b">
        <v>1</v>
      </c>
      <c r="AH2184" t="b">
        <v>1</v>
      </c>
      <c r="AI2184" t="str">
        <f ca="1">IF(OR(Table1[[#This Row],[is_active]]="FALSE",Table1[[#This Row],[Days_Since_Last_Purchase]]&gt;90),"Churned","Active")</f>
        <v>Active</v>
      </c>
    </row>
    <row r="2185" spans="1:35" x14ac:dyDescent="0.25">
      <c r="A2185" t="s">
        <v>2231</v>
      </c>
      <c r="B2185" s="1">
        <v>45383</v>
      </c>
      <c r="C2185" t="str">
        <f>TEXT(Table1[[#This Row],[signup_date]],"yyyy")</f>
        <v>2024</v>
      </c>
      <c r="D2185" t="str">
        <f>TEXT(Table1[[#This Row],[signup_date]],"mmm")</f>
        <v>Apr</v>
      </c>
      <c r="E2185" s="3">
        <v>45465</v>
      </c>
      <c r="F2185" s="3">
        <v>45847</v>
      </c>
      <c r="G2185" s="3" t="str">
        <f>TEXT(Table1[[#This Row],[last_purchase_date]],"yyyy")</f>
        <v>2025</v>
      </c>
      <c r="H2185" s="2">
        <f ca="1">IFERROR(TODAY()-Table1[[#This Row],[signup_date]]," - ")</f>
        <v>597</v>
      </c>
      <c r="I2185" s="2">
        <f ca="1">IFERROR(TODAY()-Table1[[#This Row],[last_purchase_date]]," - ")</f>
        <v>133</v>
      </c>
      <c r="J2185" s="2">
        <f ca="1">IFERROR(1/Table1[[#This Row],[Days_Since_Last_Purchase]],0)</f>
        <v>7.5187969924812026E-3</v>
      </c>
      <c r="K2185" s="3" t="str">
        <f t="shared" si="68"/>
        <v>Has Purchased</v>
      </c>
      <c r="L2185">
        <v>3</v>
      </c>
      <c r="M2185">
        <v>235.06</v>
      </c>
      <c r="N2185">
        <v>78.349999999999994</v>
      </c>
      <c r="O2185">
        <v>97.92</v>
      </c>
      <c r="P2185" t="s">
        <v>31</v>
      </c>
      <c r="Q2185" t="s">
        <v>95</v>
      </c>
      <c r="R2185" t="s">
        <v>48</v>
      </c>
      <c r="S2185">
        <v>38</v>
      </c>
      <c r="T2185" t="s">
        <v>34</v>
      </c>
      <c r="U2185" t="s">
        <v>35</v>
      </c>
      <c r="V2185" t="s">
        <v>56</v>
      </c>
      <c r="W2185" t="s">
        <v>45</v>
      </c>
      <c r="X2185">
        <v>0</v>
      </c>
      <c r="Y2185">
        <v>1</v>
      </c>
      <c r="Z2185">
        <v>0</v>
      </c>
      <c r="AA2185">
        <v>0</v>
      </c>
      <c r="AB2185">
        <v>3</v>
      </c>
      <c r="AC2185" s="3">
        <v>45823</v>
      </c>
      <c r="AD2185" s="2" t="str">
        <f t="shared" si="69"/>
        <v>Contacted</v>
      </c>
      <c r="AE2185">
        <v>0</v>
      </c>
      <c r="AF2185" t="s">
        <v>38</v>
      </c>
      <c r="AG2185" t="b">
        <v>1</v>
      </c>
      <c r="AH2185" t="b">
        <v>0</v>
      </c>
      <c r="AI2185" t="str">
        <f ca="1">IF(OR(Table1[[#This Row],[is_active]]="FALSE",Table1[[#This Row],[Days_Since_Last_Purchase]]&gt;90),"Churned","Active")</f>
        <v>Churned</v>
      </c>
    </row>
    <row r="2186" spans="1:35" x14ac:dyDescent="0.25">
      <c r="A2186" t="s">
        <v>2232</v>
      </c>
      <c r="B2186" s="1">
        <v>45577</v>
      </c>
      <c r="C2186" t="str">
        <f>TEXT(Table1[[#This Row],[signup_date]],"yyyy")</f>
        <v>2024</v>
      </c>
      <c r="D2186" t="str">
        <f>TEXT(Table1[[#This Row],[signup_date]],"mmm")</f>
        <v>Oct</v>
      </c>
      <c r="E2186" s="3">
        <v>45905</v>
      </c>
      <c r="F2186" s="3">
        <v>45911</v>
      </c>
      <c r="G2186" s="3" t="str">
        <f>TEXT(Table1[[#This Row],[last_purchase_date]],"yyyy")</f>
        <v>2025</v>
      </c>
      <c r="H2186" s="2">
        <f ca="1">IFERROR(TODAY()-Table1[[#This Row],[signup_date]]," - ")</f>
        <v>403</v>
      </c>
      <c r="I2186" s="2">
        <f ca="1">IFERROR(TODAY()-Table1[[#This Row],[last_purchase_date]]," - ")</f>
        <v>69</v>
      </c>
      <c r="J2186" s="2">
        <f ca="1">IFERROR(1/Table1[[#This Row],[Days_Since_Last_Purchase]],0)</f>
        <v>1.4492753623188406E-2</v>
      </c>
      <c r="K2186" s="3" t="str">
        <f t="shared" si="68"/>
        <v>Has Purchased</v>
      </c>
      <c r="L2186">
        <v>3</v>
      </c>
      <c r="M2186">
        <v>128.43</v>
      </c>
      <c r="N2186">
        <v>42.81</v>
      </c>
      <c r="O2186">
        <v>66.39</v>
      </c>
      <c r="P2186" t="s">
        <v>59</v>
      </c>
      <c r="Q2186" t="s">
        <v>54</v>
      </c>
      <c r="R2186" t="s">
        <v>42</v>
      </c>
      <c r="S2186">
        <v>25</v>
      </c>
      <c r="T2186" t="s">
        <v>70</v>
      </c>
      <c r="U2186" t="s">
        <v>43</v>
      </c>
      <c r="V2186" t="s">
        <v>35</v>
      </c>
      <c r="W2186" t="s">
        <v>96</v>
      </c>
      <c r="X2186">
        <v>0</v>
      </c>
      <c r="Y2186">
        <v>0</v>
      </c>
      <c r="Z2186">
        <v>0</v>
      </c>
      <c r="AA2186">
        <v>0</v>
      </c>
      <c r="AB2186">
        <v>1</v>
      </c>
      <c r="AC2186" s="3">
        <v>45699</v>
      </c>
      <c r="AD2186" s="2" t="str">
        <f t="shared" si="69"/>
        <v>Contacted</v>
      </c>
      <c r="AE2186">
        <v>0</v>
      </c>
      <c r="AF2186" t="s">
        <v>38</v>
      </c>
      <c r="AG2186" t="b">
        <v>0</v>
      </c>
      <c r="AH2186" t="b">
        <v>1</v>
      </c>
      <c r="AI2186" t="str">
        <f ca="1">IF(OR(Table1[[#This Row],[is_active]]="FALSE",Table1[[#This Row],[Days_Since_Last_Purchase]]&gt;90),"Churned","Active")</f>
        <v>Active</v>
      </c>
    </row>
    <row r="2187" spans="1:35" x14ac:dyDescent="0.25">
      <c r="A2187" t="s">
        <v>2233</v>
      </c>
      <c r="B2187" s="1">
        <v>45479</v>
      </c>
      <c r="C2187" t="str">
        <f>TEXT(Table1[[#This Row],[signup_date]],"yyyy")</f>
        <v>2024</v>
      </c>
      <c r="D2187" t="str">
        <f>TEXT(Table1[[#This Row],[signup_date]],"mmm")</f>
        <v>Jul</v>
      </c>
      <c r="E2187" s="3">
        <v>45671</v>
      </c>
      <c r="F2187" s="3" t="s">
        <v>2542</v>
      </c>
      <c r="G2187" s="3" t="str">
        <f>TEXT(Table1[[#This Row],[last_purchase_date]],"yyyy")</f>
        <v>-</v>
      </c>
      <c r="H2187" s="2">
        <f ca="1">IFERROR(TODAY()-Table1[[#This Row],[signup_date]]," - ")</f>
        <v>501</v>
      </c>
      <c r="I2187" s="2" t="str">
        <f ca="1">IFERROR(TODAY()-Table1[[#This Row],[last_purchase_date]]," - ")</f>
        <v xml:space="preserve"> - </v>
      </c>
      <c r="J2187" s="2">
        <f ca="1">IFERROR(1/Table1[[#This Row],[Days_Since_Last_Purchase]],0)</f>
        <v>0</v>
      </c>
      <c r="K2187" s="3" t="str">
        <f t="shared" si="68"/>
        <v>Has Purchased</v>
      </c>
      <c r="L2187">
        <v>0</v>
      </c>
      <c r="M2187">
        <v>0</v>
      </c>
      <c r="N2187">
        <v>0</v>
      </c>
      <c r="O2187">
        <v>0</v>
      </c>
      <c r="P2187" t="s">
        <v>59</v>
      </c>
      <c r="Q2187" t="s">
        <v>32</v>
      </c>
      <c r="R2187" t="s">
        <v>48</v>
      </c>
      <c r="S2187">
        <v>0</v>
      </c>
      <c r="T2187" t="s">
        <v>80</v>
      </c>
      <c r="U2187" t="s">
        <v>35</v>
      </c>
      <c r="V2187" t="s">
        <v>63</v>
      </c>
      <c r="W2187" t="s">
        <v>96</v>
      </c>
      <c r="X2187">
        <v>2</v>
      </c>
      <c r="Y2187">
        <v>0</v>
      </c>
      <c r="Z2187">
        <v>0</v>
      </c>
      <c r="AA2187">
        <v>0</v>
      </c>
      <c r="AB2187">
        <v>0</v>
      </c>
      <c r="AC2187" s="3">
        <v>45621</v>
      </c>
      <c r="AD2187" s="2" t="str">
        <f t="shared" si="69"/>
        <v>Contacted</v>
      </c>
      <c r="AE2187">
        <v>0</v>
      </c>
      <c r="AF2187" t="s">
        <v>73</v>
      </c>
      <c r="AG2187" t="b">
        <v>1</v>
      </c>
      <c r="AH2187" t="b">
        <v>0</v>
      </c>
      <c r="AI2187" t="str">
        <f ca="1">IF(OR(Table1[[#This Row],[is_active]]="FALSE",Table1[[#This Row],[Days_Since_Last_Purchase]]&gt;90),"Churned","Active")</f>
        <v>Churned</v>
      </c>
    </row>
    <row r="2188" spans="1:35" x14ac:dyDescent="0.25">
      <c r="A2188" t="s">
        <v>2234</v>
      </c>
      <c r="B2188" s="1">
        <v>45085</v>
      </c>
      <c r="C2188" t="str">
        <f>TEXT(Table1[[#This Row],[signup_date]],"yyyy")</f>
        <v>2023</v>
      </c>
      <c r="D2188" t="str">
        <f>TEXT(Table1[[#This Row],[signup_date]],"mmm")</f>
        <v>Jun</v>
      </c>
      <c r="E2188" s="3" t="s">
        <v>2542</v>
      </c>
      <c r="F2188" s="3" t="s">
        <v>2542</v>
      </c>
      <c r="G2188" s="3" t="str">
        <f>TEXT(Table1[[#This Row],[last_purchase_date]],"yyyy")</f>
        <v>-</v>
      </c>
      <c r="H2188" s="2">
        <f ca="1">IFERROR(TODAY()-Table1[[#This Row],[signup_date]]," - ")</f>
        <v>895</v>
      </c>
      <c r="I2188" s="2" t="str">
        <f ca="1">IFERROR(TODAY()-Table1[[#This Row],[last_purchase_date]]," - ")</f>
        <v xml:space="preserve"> - </v>
      </c>
      <c r="J2188" s="2">
        <f ca="1">IFERROR(1/Table1[[#This Row],[Days_Since_Last_Purchase]],0)</f>
        <v>0</v>
      </c>
      <c r="K2188" s="3" t="str">
        <f t="shared" si="68"/>
        <v>Never Purchase</v>
      </c>
      <c r="L2188">
        <v>0</v>
      </c>
      <c r="M2188">
        <v>0</v>
      </c>
      <c r="N2188">
        <v>0</v>
      </c>
      <c r="O2188">
        <v>0</v>
      </c>
      <c r="P2188" t="s">
        <v>40</v>
      </c>
      <c r="Q2188" t="s">
        <v>54</v>
      </c>
      <c r="R2188" t="s">
        <v>42</v>
      </c>
      <c r="S2188">
        <v>23</v>
      </c>
      <c r="T2188" t="s">
        <v>70</v>
      </c>
      <c r="U2188" t="s">
        <v>66</v>
      </c>
      <c r="V2188" t="s">
        <v>35</v>
      </c>
      <c r="W2188" t="s">
        <v>51</v>
      </c>
      <c r="X2188">
        <v>0</v>
      </c>
      <c r="Y2188">
        <v>0</v>
      </c>
      <c r="Z2188">
        <v>0</v>
      </c>
      <c r="AA2188">
        <v>0</v>
      </c>
      <c r="AB2188">
        <v>0</v>
      </c>
      <c r="AC2188" s="3">
        <v>45594</v>
      </c>
      <c r="AD2188" s="2" t="str">
        <f t="shared" si="69"/>
        <v>Contacted</v>
      </c>
      <c r="AE2188">
        <v>0</v>
      </c>
      <c r="AF2188" t="s">
        <v>73</v>
      </c>
      <c r="AG2188" t="b">
        <v>1</v>
      </c>
      <c r="AH2188" t="b">
        <v>0</v>
      </c>
      <c r="AI2188" t="str">
        <f ca="1">IF(OR(Table1[[#This Row],[is_active]]="FALSE",Table1[[#This Row],[Days_Since_Last_Purchase]]&gt;90),"Churned","Active")</f>
        <v>Churned</v>
      </c>
    </row>
    <row r="2189" spans="1:35" x14ac:dyDescent="0.25">
      <c r="A2189" t="s">
        <v>2235</v>
      </c>
      <c r="B2189" s="1">
        <v>44770</v>
      </c>
      <c r="C2189" t="str">
        <f>TEXT(Table1[[#This Row],[signup_date]],"yyyy")</f>
        <v>2022</v>
      </c>
      <c r="D2189" t="str">
        <f>TEXT(Table1[[#This Row],[signup_date]],"mmm")</f>
        <v>Jul</v>
      </c>
      <c r="E2189" s="3">
        <v>45550</v>
      </c>
      <c r="F2189" s="3">
        <v>45818</v>
      </c>
      <c r="G2189" s="3" t="str">
        <f>TEXT(Table1[[#This Row],[last_purchase_date]],"yyyy")</f>
        <v>2025</v>
      </c>
      <c r="H2189" s="2">
        <f ca="1">IFERROR(TODAY()-Table1[[#This Row],[signup_date]]," - ")</f>
        <v>1210</v>
      </c>
      <c r="I2189" s="2">
        <f ca="1">IFERROR(TODAY()-Table1[[#This Row],[last_purchase_date]]," - ")</f>
        <v>162</v>
      </c>
      <c r="J2189" s="2">
        <f ca="1">IFERROR(1/Table1[[#This Row],[Days_Since_Last_Purchase]],0)</f>
        <v>6.1728395061728392E-3</v>
      </c>
      <c r="K2189" s="3" t="str">
        <f t="shared" si="68"/>
        <v>Has Purchased</v>
      </c>
      <c r="L2189">
        <v>4</v>
      </c>
      <c r="M2189">
        <v>284.2</v>
      </c>
      <c r="N2189">
        <v>71.05</v>
      </c>
      <c r="O2189">
        <v>89.86</v>
      </c>
      <c r="P2189" t="s">
        <v>47</v>
      </c>
      <c r="Q2189" t="s">
        <v>69</v>
      </c>
      <c r="R2189" t="s">
        <v>42</v>
      </c>
      <c r="S2189">
        <v>23</v>
      </c>
      <c r="T2189" t="s">
        <v>70</v>
      </c>
      <c r="U2189" t="s">
        <v>66</v>
      </c>
      <c r="V2189" t="s">
        <v>56</v>
      </c>
      <c r="W2189" t="s">
        <v>36</v>
      </c>
      <c r="X2189">
        <v>0</v>
      </c>
      <c r="Y2189">
        <v>0</v>
      </c>
      <c r="Z2189">
        <v>0</v>
      </c>
      <c r="AA2189">
        <v>0</v>
      </c>
      <c r="AB2189">
        <v>0</v>
      </c>
      <c r="AC2189" s="3">
        <v>45065</v>
      </c>
      <c r="AD2189" s="2" t="str">
        <f t="shared" si="69"/>
        <v>Contacted</v>
      </c>
      <c r="AE2189">
        <v>0</v>
      </c>
      <c r="AF2189" t="s">
        <v>38</v>
      </c>
      <c r="AG2189" t="b">
        <v>0</v>
      </c>
      <c r="AH2189" t="b">
        <v>0</v>
      </c>
      <c r="AI2189" t="str">
        <f ca="1">IF(OR(Table1[[#This Row],[is_active]]="FALSE",Table1[[#This Row],[Days_Since_Last_Purchase]]&gt;90),"Churned","Active")</f>
        <v>Churned</v>
      </c>
    </row>
    <row r="2190" spans="1:35" x14ac:dyDescent="0.25">
      <c r="A2190" t="s">
        <v>2236</v>
      </c>
      <c r="B2190" s="1">
        <v>43888</v>
      </c>
      <c r="C2190" t="str">
        <f>TEXT(Table1[[#This Row],[signup_date]],"yyyy")</f>
        <v>2020</v>
      </c>
      <c r="D2190" t="str">
        <f>TEXT(Table1[[#This Row],[signup_date]],"mmm")</f>
        <v>Feb</v>
      </c>
      <c r="E2190" s="3">
        <v>45472</v>
      </c>
      <c r="F2190" s="3">
        <v>45774</v>
      </c>
      <c r="G2190" s="3" t="str">
        <f>TEXT(Table1[[#This Row],[last_purchase_date]],"yyyy")</f>
        <v>2025</v>
      </c>
      <c r="H2190" s="2">
        <f ca="1">IFERROR(TODAY()-Table1[[#This Row],[signup_date]]," - ")</f>
        <v>2092</v>
      </c>
      <c r="I2190" s="2">
        <f ca="1">IFERROR(TODAY()-Table1[[#This Row],[last_purchase_date]]," - ")</f>
        <v>206</v>
      </c>
      <c r="J2190" s="2">
        <f ca="1">IFERROR(1/Table1[[#This Row],[Days_Since_Last_Purchase]],0)</f>
        <v>4.8543689320388345E-3</v>
      </c>
      <c r="K2190" s="3" t="str">
        <f t="shared" si="68"/>
        <v>Has Purchased</v>
      </c>
      <c r="L2190">
        <v>7</v>
      </c>
      <c r="M2190">
        <v>532.63</v>
      </c>
      <c r="N2190">
        <v>76.09</v>
      </c>
      <c r="O2190">
        <v>68.83</v>
      </c>
      <c r="P2190" t="s">
        <v>40</v>
      </c>
      <c r="Q2190" t="s">
        <v>76</v>
      </c>
      <c r="R2190" t="s">
        <v>48</v>
      </c>
      <c r="S2190">
        <v>23</v>
      </c>
      <c r="T2190" t="s">
        <v>70</v>
      </c>
      <c r="U2190" t="s">
        <v>82</v>
      </c>
      <c r="V2190" t="s">
        <v>67</v>
      </c>
      <c r="W2190" t="s">
        <v>45</v>
      </c>
      <c r="X2190">
        <v>0</v>
      </c>
      <c r="Y2190">
        <v>0</v>
      </c>
      <c r="Z2190">
        <v>0</v>
      </c>
      <c r="AA2190">
        <v>1</v>
      </c>
      <c r="AB2190">
        <v>3</v>
      </c>
      <c r="AC2190" s="3">
        <v>44540</v>
      </c>
      <c r="AD2190" s="2" t="str">
        <f t="shared" si="69"/>
        <v>Contacted</v>
      </c>
      <c r="AE2190">
        <v>0</v>
      </c>
      <c r="AF2190" t="s">
        <v>38</v>
      </c>
      <c r="AG2190" t="b">
        <v>1</v>
      </c>
      <c r="AH2190" t="b">
        <v>1</v>
      </c>
      <c r="AI2190" t="str">
        <f ca="1">IF(OR(Table1[[#This Row],[is_active]]="FALSE",Table1[[#This Row],[Days_Since_Last_Purchase]]&gt;90),"Churned","Active")</f>
        <v>Churned</v>
      </c>
    </row>
    <row r="2191" spans="1:35" x14ac:dyDescent="0.25">
      <c r="A2191" t="s">
        <v>2237</v>
      </c>
      <c r="B2191" s="1">
        <v>44196</v>
      </c>
      <c r="C2191" t="str">
        <f>TEXT(Table1[[#This Row],[signup_date]],"yyyy")</f>
        <v>2020</v>
      </c>
      <c r="D2191" t="str">
        <f>TEXT(Table1[[#This Row],[signup_date]],"mmm")</f>
        <v>Dec</v>
      </c>
      <c r="E2191" s="3" t="s">
        <v>2542</v>
      </c>
      <c r="F2191" s="3" t="s">
        <v>2542</v>
      </c>
      <c r="G2191" s="3" t="str">
        <f>TEXT(Table1[[#This Row],[last_purchase_date]],"yyyy")</f>
        <v>-</v>
      </c>
      <c r="H2191" s="2">
        <f ca="1">IFERROR(TODAY()-Table1[[#This Row],[signup_date]]," - ")</f>
        <v>1784</v>
      </c>
      <c r="I2191" s="2" t="str">
        <f ca="1">IFERROR(TODAY()-Table1[[#This Row],[last_purchase_date]]," - ")</f>
        <v xml:space="preserve"> - </v>
      </c>
      <c r="J2191" s="2">
        <f ca="1">IFERROR(1/Table1[[#This Row],[Days_Since_Last_Purchase]],0)</f>
        <v>0</v>
      </c>
      <c r="K2191" s="3" t="str">
        <f t="shared" si="68"/>
        <v>Never Purchase</v>
      </c>
      <c r="L2191">
        <v>0</v>
      </c>
      <c r="M2191">
        <v>0</v>
      </c>
      <c r="N2191">
        <v>0</v>
      </c>
      <c r="O2191">
        <v>0</v>
      </c>
      <c r="P2191" t="s">
        <v>31</v>
      </c>
      <c r="Q2191" t="s">
        <v>62</v>
      </c>
      <c r="R2191" t="s">
        <v>48</v>
      </c>
      <c r="S2191">
        <v>42</v>
      </c>
      <c r="T2191" t="s">
        <v>34</v>
      </c>
      <c r="U2191" t="s">
        <v>50</v>
      </c>
      <c r="V2191" t="s">
        <v>35</v>
      </c>
      <c r="W2191" t="s">
        <v>100</v>
      </c>
      <c r="X2191">
        <v>0</v>
      </c>
      <c r="Y2191">
        <v>0</v>
      </c>
      <c r="Z2191">
        <v>0</v>
      </c>
      <c r="AA2191">
        <v>0</v>
      </c>
      <c r="AB2191">
        <v>0</v>
      </c>
      <c r="AC2191" s="3">
        <v>44550</v>
      </c>
      <c r="AD2191" s="2" t="str">
        <f t="shared" si="69"/>
        <v>Contacted</v>
      </c>
      <c r="AE2191">
        <v>0</v>
      </c>
      <c r="AF2191" t="s">
        <v>52</v>
      </c>
      <c r="AG2191" t="b">
        <v>1</v>
      </c>
      <c r="AH2191" t="b">
        <v>0</v>
      </c>
      <c r="AI2191" t="str">
        <f ca="1">IF(OR(Table1[[#This Row],[is_active]]="FALSE",Table1[[#This Row],[Days_Since_Last_Purchase]]&gt;90),"Churned","Active")</f>
        <v>Churned</v>
      </c>
    </row>
    <row r="2192" spans="1:35" x14ac:dyDescent="0.25">
      <c r="A2192" t="s">
        <v>2238</v>
      </c>
      <c r="B2192" s="1">
        <v>45417</v>
      </c>
      <c r="C2192" t="str">
        <f>TEXT(Table1[[#This Row],[signup_date]],"yyyy")</f>
        <v>2024</v>
      </c>
      <c r="D2192" t="str">
        <f>TEXT(Table1[[#This Row],[signup_date]],"mmm")</f>
        <v>May</v>
      </c>
      <c r="E2192" s="3">
        <v>45921</v>
      </c>
      <c r="F2192" s="3">
        <v>45941</v>
      </c>
      <c r="G2192" s="3" t="str">
        <f>TEXT(Table1[[#This Row],[last_purchase_date]],"yyyy")</f>
        <v>2025</v>
      </c>
      <c r="H2192" s="2">
        <f ca="1">IFERROR(TODAY()-Table1[[#This Row],[signup_date]]," - ")</f>
        <v>563</v>
      </c>
      <c r="I2192" s="2">
        <f ca="1">IFERROR(TODAY()-Table1[[#This Row],[last_purchase_date]]," - ")</f>
        <v>39</v>
      </c>
      <c r="J2192" s="2">
        <f ca="1">IFERROR(1/Table1[[#This Row],[Days_Since_Last_Purchase]],0)</f>
        <v>2.564102564102564E-2</v>
      </c>
      <c r="K2192" s="3" t="str">
        <f t="shared" si="68"/>
        <v>Has Purchased</v>
      </c>
      <c r="L2192">
        <v>1</v>
      </c>
      <c r="M2192">
        <v>57.31</v>
      </c>
      <c r="N2192">
        <v>57.31</v>
      </c>
      <c r="O2192">
        <v>20.64</v>
      </c>
      <c r="P2192" t="s">
        <v>31</v>
      </c>
      <c r="Q2192" t="s">
        <v>88</v>
      </c>
      <c r="R2192" t="s">
        <v>48</v>
      </c>
      <c r="S2192">
        <v>27</v>
      </c>
      <c r="T2192" t="s">
        <v>70</v>
      </c>
      <c r="U2192" t="s">
        <v>35</v>
      </c>
      <c r="V2192" t="s">
        <v>35</v>
      </c>
      <c r="W2192" t="s">
        <v>51</v>
      </c>
      <c r="X2192">
        <v>2</v>
      </c>
      <c r="Y2192">
        <v>1</v>
      </c>
      <c r="Z2192">
        <v>0</v>
      </c>
      <c r="AA2192">
        <v>0</v>
      </c>
      <c r="AB2192">
        <v>0</v>
      </c>
      <c r="AC2192" s="2" t="s">
        <v>2542</v>
      </c>
      <c r="AD2192" s="2" t="str">
        <f t="shared" si="69"/>
        <v>Never Contacted</v>
      </c>
      <c r="AE2192">
        <v>1</v>
      </c>
      <c r="AF2192" t="s">
        <v>73</v>
      </c>
      <c r="AG2192" t="b">
        <v>1</v>
      </c>
      <c r="AH2192" t="b">
        <v>0</v>
      </c>
      <c r="AI2192" t="str">
        <f ca="1">IF(OR(Table1[[#This Row],[is_active]]="FALSE",Table1[[#This Row],[Days_Since_Last_Purchase]]&gt;90),"Churned","Active")</f>
        <v>Active</v>
      </c>
    </row>
    <row r="2193" spans="1:35" x14ac:dyDescent="0.25">
      <c r="A2193" t="s">
        <v>2239</v>
      </c>
      <c r="B2193" s="1">
        <v>44017</v>
      </c>
      <c r="C2193" t="str">
        <f>TEXT(Table1[[#This Row],[signup_date]],"yyyy")</f>
        <v>2020</v>
      </c>
      <c r="D2193" t="str">
        <f>TEXT(Table1[[#This Row],[signup_date]],"mmm")</f>
        <v>Jul</v>
      </c>
      <c r="E2193" s="3">
        <v>44546</v>
      </c>
      <c r="F2193" s="3">
        <v>45227</v>
      </c>
      <c r="G2193" s="3" t="str">
        <f>TEXT(Table1[[#This Row],[last_purchase_date]],"yyyy")</f>
        <v>2023</v>
      </c>
      <c r="H2193" s="2">
        <f ca="1">IFERROR(TODAY()-Table1[[#This Row],[signup_date]]," - ")</f>
        <v>1963</v>
      </c>
      <c r="I2193" s="2">
        <f ca="1">IFERROR(TODAY()-Table1[[#This Row],[last_purchase_date]]," - ")</f>
        <v>753</v>
      </c>
      <c r="J2193" s="2">
        <f ca="1">IFERROR(1/Table1[[#This Row],[Days_Since_Last_Purchase]],0)</f>
        <v>1.3280212483399733E-3</v>
      </c>
      <c r="K2193" s="3" t="str">
        <f t="shared" si="68"/>
        <v>Has Purchased</v>
      </c>
      <c r="L2193">
        <v>2</v>
      </c>
      <c r="M2193">
        <v>110.49</v>
      </c>
      <c r="N2193">
        <v>55.25</v>
      </c>
      <c r="O2193">
        <v>88.38</v>
      </c>
      <c r="P2193" t="s">
        <v>31</v>
      </c>
      <c r="Q2193" t="s">
        <v>32</v>
      </c>
      <c r="R2193" t="s">
        <v>33</v>
      </c>
      <c r="S2193">
        <v>23</v>
      </c>
      <c r="T2193" t="s">
        <v>70</v>
      </c>
      <c r="U2193" t="s">
        <v>90</v>
      </c>
      <c r="V2193" t="s">
        <v>44</v>
      </c>
      <c r="W2193" t="s">
        <v>36</v>
      </c>
      <c r="X2193">
        <v>2</v>
      </c>
      <c r="Y2193">
        <v>0</v>
      </c>
      <c r="Z2193">
        <v>0</v>
      </c>
      <c r="AA2193">
        <v>1</v>
      </c>
      <c r="AB2193">
        <v>0</v>
      </c>
      <c r="AC2193" s="3">
        <v>45106</v>
      </c>
      <c r="AD2193" s="2" t="str">
        <f t="shared" si="69"/>
        <v>Contacted</v>
      </c>
      <c r="AE2193">
        <v>0</v>
      </c>
      <c r="AF2193" t="s">
        <v>52</v>
      </c>
      <c r="AG2193" t="b">
        <v>0</v>
      </c>
      <c r="AH2193" t="b">
        <v>0</v>
      </c>
      <c r="AI2193" t="str">
        <f ca="1">IF(OR(Table1[[#This Row],[is_active]]="FALSE",Table1[[#This Row],[Days_Since_Last_Purchase]]&gt;90),"Churned","Active")</f>
        <v>Churned</v>
      </c>
    </row>
    <row r="2194" spans="1:35" x14ac:dyDescent="0.25">
      <c r="A2194" t="s">
        <v>2240</v>
      </c>
      <c r="B2194" s="1">
        <v>45006</v>
      </c>
      <c r="C2194" t="str">
        <f>TEXT(Table1[[#This Row],[signup_date]],"yyyy")</f>
        <v>2023</v>
      </c>
      <c r="D2194" t="str">
        <f>TEXT(Table1[[#This Row],[signup_date]],"mmm")</f>
        <v>Mar</v>
      </c>
      <c r="E2194" s="3">
        <v>45771</v>
      </c>
      <c r="F2194" s="3">
        <v>45785</v>
      </c>
      <c r="G2194" s="3" t="str">
        <f>TEXT(Table1[[#This Row],[last_purchase_date]],"yyyy")</f>
        <v>2025</v>
      </c>
      <c r="H2194" s="2">
        <f ca="1">IFERROR(TODAY()-Table1[[#This Row],[signup_date]]," - ")</f>
        <v>974</v>
      </c>
      <c r="I2194" s="2">
        <f ca="1">IFERROR(TODAY()-Table1[[#This Row],[last_purchase_date]]," - ")</f>
        <v>195</v>
      </c>
      <c r="J2194" s="2">
        <f ca="1">IFERROR(1/Table1[[#This Row],[Days_Since_Last_Purchase]],0)</f>
        <v>5.1282051282051282E-3</v>
      </c>
      <c r="K2194" s="3" t="str">
        <f t="shared" si="68"/>
        <v>Has Purchased</v>
      </c>
      <c r="L2194">
        <v>4</v>
      </c>
      <c r="M2194">
        <v>133.21</v>
      </c>
      <c r="N2194">
        <v>33.299999999999997</v>
      </c>
      <c r="O2194">
        <v>16.579999999999998</v>
      </c>
      <c r="P2194" t="s">
        <v>59</v>
      </c>
      <c r="Q2194" t="s">
        <v>76</v>
      </c>
      <c r="R2194" t="s">
        <v>33</v>
      </c>
      <c r="S2194">
        <v>37</v>
      </c>
      <c r="T2194" t="s">
        <v>34</v>
      </c>
      <c r="U2194" t="s">
        <v>66</v>
      </c>
      <c r="V2194" t="s">
        <v>56</v>
      </c>
      <c r="W2194" t="s">
        <v>57</v>
      </c>
      <c r="X2194">
        <v>0</v>
      </c>
      <c r="Y2194">
        <v>0</v>
      </c>
      <c r="Z2194">
        <v>0</v>
      </c>
      <c r="AA2194">
        <v>1</v>
      </c>
      <c r="AB2194">
        <v>0</v>
      </c>
      <c r="AC2194" s="3">
        <v>45008</v>
      </c>
      <c r="AD2194" s="2" t="str">
        <f t="shared" si="69"/>
        <v>Contacted</v>
      </c>
      <c r="AE2194">
        <v>0</v>
      </c>
      <c r="AF2194" t="s">
        <v>38</v>
      </c>
      <c r="AG2194" t="b">
        <v>1</v>
      </c>
      <c r="AH2194" t="b">
        <v>1</v>
      </c>
      <c r="AI2194" t="str">
        <f ca="1">IF(OR(Table1[[#This Row],[is_active]]="FALSE",Table1[[#This Row],[Days_Since_Last_Purchase]]&gt;90),"Churned","Active")</f>
        <v>Churned</v>
      </c>
    </row>
    <row r="2195" spans="1:35" x14ac:dyDescent="0.25">
      <c r="A2195" t="s">
        <v>2241</v>
      </c>
      <c r="B2195" s="1">
        <v>44878</v>
      </c>
      <c r="C2195" t="str">
        <f>TEXT(Table1[[#This Row],[signup_date]],"yyyy")</f>
        <v>2022</v>
      </c>
      <c r="D2195" t="str">
        <f>TEXT(Table1[[#This Row],[signup_date]],"mmm")</f>
        <v>Nov</v>
      </c>
      <c r="E2195" s="3">
        <v>45766</v>
      </c>
      <c r="F2195" s="3">
        <v>45901</v>
      </c>
      <c r="G2195" s="3" t="str">
        <f>TEXT(Table1[[#This Row],[last_purchase_date]],"yyyy")</f>
        <v>2025</v>
      </c>
      <c r="H2195" s="2">
        <f ca="1">IFERROR(TODAY()-Table1[[#This Row],[signup_date]]," - ")</f>
        <v>1102</v>
      </c>
      <c r="I2195" s="2">
        <f ca="1">IFERROR(TODAY()-Table1[[#This Row],[last_purchase_date]]," - ")</f>
        <v>79</v>
      </c>
      <c r="J2195" s="2">
        <f ca="1">IFERROR(1/Table1[[#This Row],[Days_Since_Last_Purchase]],0)</f>
        <v>1.2658227848101266E-2</v>
      </c>
      <c r="K2195" s="3" t="str">
        <f t="shared" si="68"/>
        <v>Has Purchased</v>
      </c>
      <c r="L2195">
        <v>4</v>
      </c>
      <c r="M2195">
        <v>89.77</v>
      </c>
      <c r="N2195">
        <v>22.44</v>
      </c>
      <c r="O2195">
        <v>32.08</v>
      </c>
      <c r="P2195" t="s">
        <v>87</v>
      </c>
      <c r="Q2195" t="s">
        <v>76</v>
      </c>
      <c r="R2195" t="s">
        <v>48</v>
      </c>
      <c r="S2195">
        <v>39</v>
      </c>
      <c r="T2195" t="s">
        <v>34</v>
      </c>
      <c r="U2195" t="s">
        <v>82</v>
      </c>
      <c r="V2195" t="s">
        <v>67</v>
      </c>
      <c r="W2195" t="s">
        <v>72</v>
      </c>
      <c r="X2195">
        <v>0</v>
      </c>
      <c r="Y2195">
        <v>0</v>
      </c>
      <c r="Z2195">
        <v>0</v>
      </c>
      <c r="AA2195">
        <v>0</v>
      </c>
      <c r="AB2195">
        <v>1</v>
      </c>
      <c r="AC2195" s="3">
        <v>45713</v>
      </c>
      <c r="AD2195" s="2" t="str">
        <f t="shared" si="69"/>
        <v>Contacted</v>
      </c>
      <c r="AE2195">
        <v>0</v>
      </c>
      <c r="AF2195" t="s">
        <v>38</v>
      </c>
      <c r="AG2195" t="b">
        <v>1</v>
      </c>
      <c r="AH2195" t="b">
        <v>1</v>
      </c>
      <c r="AI2195" t="str">
        <f ca="1">IF(OR(Table1[[#This Row],[is_active]]="FALSE",Table1[[#This Row],[Days_Since_Last_Purchase]]&gt;90),"Churned","Active")</f>
        <v>Active</v>
      </c>
    </row>
    <row r="2196" spans="1:35" x14ac:dyDescent="0.25">
      <c r="A2196" t="s">
        <v>2242</v>
      </c>
      <c r="B2196" s="1">
        <v>44251</v>
      </c>
      <c r="C2196" t="str">
        <f>TEXT(Table1[[#This Row],[signup_date]],"yyyy")</f>
        <v>2021</v>
      </c>
      <c r="D2196" t="str">
        <f>TEXT(Table1[[#This Row],[signup_date]],"mmm")</f>
        <v>Feb</v>
      </c>
      <c r="E2196" s="3">
        <v>44621</v>
      </c>
      <c r="F2196" s="3">
        <v>45488</v>
      </c>
      <c r="G2196" s="3" t="str">
        <f>TEXT(Table1[[#This Row],[last_purchase_date]],"yyyy")</f>
        <v>2024</v>
      </c>
      <c r="H2196" s="2">
        <f ca="1">IFERROR(TODAY()-Table1[[#This Row],[signup_date]]," - ")</f>
        <v>1729</v>
      </c>
      <c r="I2196" s="2">
        <f ca="1">IFERROR(TODAY()-Table1[[#This Row],[last_purchase_date]]," - ")</f>
        <v>492</v>
      </c>
      <c r="J2196" s="2">
        <f ca="1">IFERROR(1/Table1[[#This Row],[Days_Since_Last_Purchase]],0)</f>
        <v>2.0325203252032522E-3</v>
      </c>
      <c r="K2196" s="3" t="str">
        <f t="shared" si="68"/>
        <v>Has Purchased</v>
      </c>
      <c r="L2196">
        <v>2</v>
      </c>
      <c r="M2196">
        <v>219.92</v>
      </c>
      <c r="N2196">
        <v>109.96</v>
      </c>
      <c r="O2196">
        <v>22.89</v>
      </c>
      <c r="P2196" t="s">
        <v>47</v>
      </c>
      <c r="Q2196" t="s">
        <v>41</v>
      </c>
      <c r="R2196" t="s">
        <v>42</v>
      </c>
      <c r="S2196">
        <v>49</v>
      </c>
      <c r="T2196" t="s">
        <v>34</v>
      </c>
      <c r="U2196" t="s">
        <v>55</v>
      </c>
      <c r="V2196" t="s">
        <v>56</v>
      </c>
      <c r="W2196" t="s">
        <v>100</v>
      </c>
      <c r="X2196">
        <v>0</v>
      </c>
      <c r="Y2196">
        <v>0</v>
      </c>
      <c r="Z2196">
        <v>0</v>
      </c>
      <c r="AA2196">
        <v>0</v>
      </c>
      <c r="AB2196">
        <v>1</v>
      </c>
      <c r="AC2196" s="3">
        <v>45301</v>
      </c>
      <c r="AD2196" s="2" t="str">
        <f t="shared" si="69"/>
        <v>Contacted</v>
      </c>
      <c r="AE2196">
        <v>0</v>
      </c>
      <c r="AF2196" t="s">
        <v>38</v>
      </c>
      <c r="AG2196" t="b">
        <v>1</v>
      </c>
      <c r="AH2196" t="b">
        <v>1</v>
      </c>
      <c r="AI2196" t="str">
        <f ca="1">IF(OR(Table1[[#This Row],[is_active]]="FALSE",Table1[[#This Row],[Days_Since_Last_Purchase]]&gt;90),"Churned","Active")</f>
        <v>Churned</v>
      </c>
    </row>
    <row r="2197" spans="1:35" x14ac:dyDescent="0.25">
      <c r="A2197" t="s">
        <v>2243</v>
      </c>
      <c r="B2197" s="1">
        <v>43872</v>
      </c>
      <c r="C2197" t="str">
        <f>TEXT(Table1[[#This Row],[signup_date]],"yyyy")</f>
        <v>2020</v>
      </c>
      <c r="D2197" t="str">
        <f>TEXT(Table1[[#This Row],[signup_date]],"mmm")</f>
        <v>Feb</v>
      </c>
      <c r="E2197" s="3">
        <v>43967</v>
      </c>
      <c r="F2197" s="3">
        <v>44020</v>
      </c>
      <c r="G2197" s="3" t="str">
        <f>TEXT(Table1[[#This Row],[last_purchase_date]],"yyyy")</f>
        <v>2020</v>
      </c>
      <c r="H2197" s="2">
        <f ca="1">IFERROR(TODAY()-Table1[[#This Row],[signup_date]]," - ")</f>
        <v>2108</v>
      </c>
      <c r="I2197" s="2">
        <f ca="1">IFERROR(TODAY()-Table1[[#This Row],[last_purchase_date]]," - ")</f>
        <v>1960</v>
      </c>
      <c r="J2197" s="2">
        <f ca="1">IFERROR(1/Table1[[#This Row],[Days_Since_Last_Purchase]],0)</f>
        <v>5.1020408163265311E-4</v>
      </c>
      <c r="K2197" s="3" t="str">
        <f t="shared" si="68"/>
        <v>Has Purchased</v>
      </c>
      <c r="L2197">
        <v>5</v>
      </c>
      <c r="M2197">
        <v>214.84</v>
      </c>
      <c r="N2197">
        <v>42.97</v>
      </c>
      <c r="O2197">
        <v>43.01</v>
      </c>
      <c r="P2197" t="s">
        <v>59</v>
      </c>
      <c r="Q2197" t="s">
        <v>41</v>
      </c>
      <c r="R2197" t="s">
        <v>48</v>
      </c>
      <c r="S2197">
        <v>47</v>
      </c>
      <c r="T2197" t="s">
        <v>34</v>
      </c>
      <c r="U2197" t="s">
        <v>82</v>
      </c>
      <c r="V2197" t="s">
        <v>44</v>
      </c>
      <c r="W2197" t="s">
        <v>57</v>
      </c>
      <c r="X2197">
        <v>0</v>
      </c>
      <c r="Y2197">
        <v>0</v>
      </c>
      <c r="Z2197">
        <v>0</v>
      </c>
      <c r="AA2197">
        <v>0</v>
      </c>
      <c r="AB2197">
        <v>1</v>
      </c>
      <c r="AC2197" s="3">
        <v>44137</v>
      </c>
      <c r="AD2197" s="2" t="str">
        <f t="shared" si="69"/>
        <v>Contacted</v>
      </c>
      <c r="AE2197">
        <v>0</v>
      </c>
      <c r="AF2197" t="s">
        <v>73</v>
      </c>
      <c r="AG2197" t="b">
        <v>1</v>
      </c>
      <c r="AH2197" t="b">
        <v>1</v>
      </c>
      <c r="AI2197" t="str">
        <f ca="1">IF(OR(Table1[[#This Row],[is_active]]="FALSE",Table1[[#This Row],[Days_Since_Last_Purchase]]&gt;90),"Churned","Active")</f>
        <v>Churned</v>
      </c>
    </row>
    <row r="2198" spans="1:35" x14ac:dyDescent="0.25">
      <c r="A2198" t="s">
        <v>2244</v>
      </c>
      <c r="B2198" s="1">
        <v>45485</v>
      </c>
      <c r="C2198" t="str">
        <f>TEXT(Table1[[#This Row],[signup_date]],"yyyy")</f>
        <v>2024</v>
      </c>
      <c r="D2198" t="str">
        <f>TEXT(Table1[[#This Row],[signup_date]],"mmm")</f>
        <v>Jul</v>
      </c>
      <c r="E2198" s="3">
        <v>45634</v>
      </c>
      <c r="F2198" s="3">
        <v>45647</v>
      </c>
      <c r="G2198" s="3" t="str">
        <f>TEXT(Table1[[#This Row],[last_purchase_date]],"yyyy")</f>
        <v>2024</v>
      </c>
      <c r="H2198" s="2">
        <f ca="1">IFERROR(TODAY()-Table1[[#This Row],[signup_date]]," - ")</f>
        <v>495</v>
      </c>
      <c r="I2198" s="2">
        <f ca="1">IFERROR(TODAY()-Table1[[#This Row],[last_purchase_date]]," - ")</f>
        <v>333</v>
      </c>
      <c r="J2198" s="2">
        <f ca="1">IFERROR(1/Table1[[#This Row],[Days_Since_Last_Purchase]],0)</f>
        <v>3.003003003003003E-3</v>
      </c>
      <c r="K2198" s="3" t="str">
        <f t="shared" si="68"/>
        <v>Has Purchased</v>
      </c>
      <c r="L2198">
        <v>2</v>
      </c>
      <c r="M2198">
        <v>93.87</v>
      </c>
      <c r="N2198">
        <v>46.94</v>
      </c>
      <c r="O2198">
        <v>87.04</v>
      </c>
      <c r="P2198" t="s">
        <v>59</v>
      </c>
      <c r="Q2198" t="s">
        <v>62</v>
      </c>
      <c r="R2198" t="s">
        <v>33</v>
      </c>
      <c r="S2198">
        <v>41</v>
      </c>
      <c r="T2198" t="s">
        <v>34</v>
      </c>
      <c r="U2198" t="s">
        <v>43</v>
      </c>
      <c r="V2198" t="s">
        <v>44</v>
      </c>
      <c r="W2198" t="s">
        <v>96</v>
      </c>
      <c r="X2198">
        <v>0</v>
      </c>
      <c r="Y2198">
        <v>0</v>
      </c>
      <c r="Z2198">
        <v>0</v>
      </c>
      <c r="AA2198">
        <v>0</v>
      </c>
      <c r="AB2198">
        <v>0</v>
      </c>
      <c r="AC2198" s="3">
        <v>45492</v>
      </c>
      <c r="AD2198" s="2" t="str">
        <f t="shared" si="69"/>
        <v>Contacted</v>
      </c>
      <c r="AE2198">
        <v>9</v>
      </c>
      <c r="AF2198" t="s">
        <v>73</v>
      </c>
      <c r="AG2198" t="b">
        <v>1</v>
      </c>
      <c r="AH2198" t="b">
        <v>0</v>
      </c>
      <c r="AI2198" t="str">
        <f ca="1">IF(OR(Table1[[#This Row],[is_active]]="FALSE",Table1[[#This Row],[Days_Since_Last_Purchase]]&gt;90),"Churned","Active")</f>
        <v>Churned</v>
      </c>
    </row>
    <row r="2199" spans="1:35" x14ac:dyDescent="0.25">
      <c r="A2199" t="s">
        <v>2245</v>
      </c>
      <c r="B2199" s="1">
        <v>45105</v>
      </c>
      <c r="C2199" t="str">
        <f>TEXT(Table1[[#This Row],[signup_date]],"yyyy")</f>
        <v>2023</v>
      </c>
      <c r="D2199" t="str">
        <f>TEXT(Table1[[#This Row],[signup_date]],"mmm")</f>
        <v>Jun</v>
      </c>
      <c r="E2199" s="3">
        <v>45666</v>
      </c>
      <c r="F2199" s="3" t="s">
        <v>2542</v>
      </c>
      <c r="G2199" s="3" t="str">
        <f>TEXT(Table1[[#This Row],[last_purchase_date]],"yyyy")</f>
        <v>-</v>
      </c>
      <c r="H2199" s="2">
        <f ca="1">IFERROR(TODAY()-Table1[[#This Row],[signup_date]]," - ")</f>
        <v>875</v>
      </c>
      <c r="I2199" s="2" t="str">
        <f ca="1">IFERROR(TODAY()-Table1[[#This Row],[last_purchase_date]]," - ")</f>
        <v xml:space="preserve"> - </v>
      </c>
      <c r="J2199" s="2">
        <f ca="1">IFERROR(1/Table1[[#This Row],[Days_Since_Last_Purchase]],0)</f>
        <v>0</v>
      </c>
      <c r="K2199" s="3" t="str">
        <f t="shared" si="68"/>
        <v>Has Purchased</v>
      </c>
      <c r="L2199">
        <v>0</v>
      </c>
      <c r="M2199">
        <v>0</v>
      </c>
      <c r="N2199">
        <v>0</v>
      </c>
      <c r="O2199">
        <v>0</v>
      </c>
      <c r="P2199" t="s">
        <v>40</v>
      </c>
      <c r="Q2199" t="s">
        <v>32</v>
      </c>
      <c r="R2199" t="s">
        <v>48</v>
      </c>
      <c r="S2199">
        <v>26</v>
      </c>
      <c r="T2199" t="s">
        <v>70</v>
      </c>
      <c r="U2199" t="s">
        <v>43</v>
      </c>
      <c r="V2199" t="s">
        <v>35</v>
      </c>
      <c r="W2199" t="s">
        <v>35</v>
      </c>
      <c r="X2199">
        <v>0</v>
      </c>
      <c r="Y2199">
        <v>0</v>
      </c>
      <c r="Z2199">
        <v>0</v>
      </c>
      <c r="AA2199">
        <v>0</v>
      </c>
      <c r="AB2199">
        <v>0</v>
      </c>
      <c r="AC2199" s="3">
        <v>45901</v>
      </c>
      <c r="AD2199" s="2" t="str">
        <f t="shared" si="69"/>
        <v>Contacted</v>
      </c>
      <c r="AE2199">
        <v>3</v>
      </c>
      <c r="AF2199" t="s">
        <v>38</v>
      </c>
      <c r="AG2199" t="b">
        <v>0</v>
      </c>
      <c r="AH2199" t="b">
        <v>0</v>
      </c>
      <c r="AI2199" t="str">
        <f ca="1">IF(OR(Table1[[#This Row],[is_active]]="FALSE",Table1[[#This Row],[Days_Since_Last_Purchase]]&gt;90),"Churned","Active")</f>
        <v>Churned</v>
      </c>
    </row>
    <row r="2200" spans="1:35" x14ac:dyDescent="0.25">
      <c r="A2200" t="s">
        <v>2246</v>
      </c>
      <c r="B2200" s="1">
        <v>44609</v>
      </c>
      <c r="C2200" t="str">
        <f>TEXT(Table1[[#This Row],[signup_date]],"yyyy")</f>
        <v>2022</v>
      </c>
      <c r="D2200" t="str">
        <f>TEXT(Table1[[#This Row],[signup_date]],"mmm")</f>
        <v>Feb</v>
      </c>
      <c r="E2200" s="3">
        <v>45060</v>
      </c>
      <c r="F2200" s="3">
        <v>45135</v>
      </c>
      <c r="G2200" s="3" t="str">
        <f>TEXT(Table1[[#This Row],[last_purchase_date]],"yyyy")</f>
        <v>2023</v>
      </c>
      <c r="H2200" s="2">
        <f ca="1">IFERROR(TODAY()-Table1[[#This Row],[signup_date]]," - ")</f>
        <v>1371</v>
      </c>
      <c r="I2200" s="2">
        <f ca="1">IFERROR(TODAY()-Table1[[#This Row],[last_purchase_date]]," - ")</f>
        <v>845</v>
      </c>
      <c r="J2200" s="2">
        <f ca="1">IFERROR(1/Table1[[#This Row],[Days_Since_Last_Purchase]],0)</f>
        <v>1.1834319526627219E-3</v>
      </c>
      <c r="K2200" s="3" t="str">
        <f t="shared" si="68"/>
        <v>Has Purchased</v>
      </c>
      <c r="L2200">
        <v>4</v>
      </c>
      <c r="M2200">
        <v>101.2</v>
      </c>
      <c r="N2200">
        <v>25.3</v>
      </c>
      <c r="O2200">
        <v>7.42</v>
      </c>
      <c r="P2200" t="s">
        <v>40</v>
      </c>
      <c r="Q2200" t="s">
        <v>69</v>
      </c>
      <c r="R2200" t="s">
        <v>48</v>
      </c>
      <c r="S2200">
        <v>49</v>
      </c>
      <c r="T2200" t="s">
        <v>34</v>
      </c>
      <c r="U2200" t="s">
        <v>50</v>
      </c>
      <c r="V2200" t="s">
        <v>35</v>
      </c>
      <c r="W2200" t="s">
        <v>96</v>
      </c>
      <c r="X2200">
        <v>0</v>
      </c>
      <c r="Y2200">
        <v>0</v>
      </c>
      <c r="Z2200">
        <v>0</v>
      </c>
      <c r="AA2200">
        <v>0</v>
      </c>
      <c r="AB2200">
        <v>0</v>
      </c>
      <c r="AC2200" s="3">
        <v>45024</v>
      </c>
      <c r="AD2200" s="2" t="str">
        <f t="shared" si="69"/>
        <v>Contacted</v>
      </c>
      <c r="AE2200">
        <v>9</v>
      </c>
      <c r="AF2200" t="s">
        <v>52</v>
      </c>
      <c r="AG2200" t="b">
        <v>1</v>
      </c>
      <c r="AH2200" t="b">
        <v>1</v>
      </c>
      <c r="AI2200" t="str">
        <f ca="1">IF(OR(Table1[[#This Row],[is_active]]="FALSE",Table1[[#This Row],[Days_Since_Last_Purchase]]&gt;90),"Churned","Active")</f>
        <v>Churned</v>
      </c>
    </row>
    <row r="2201" spans="1:35" x14ac:dyDescent="0.25">
      <c r="A2201" t="s">
        <v>2247</v>
      </c>
      <c r="B2201" s="1">
        <v>44935</v>
      </c>
      <c r="C2201" t="str">
        <f>TEXT(Table1[[#This Row],[signup_date]],"yyyy")</f>
        <v>2023</v>
      </c>
      <c r="D2201" t="str">
        <f>TEXT(Table1[[#This Row],[signup_date]],"mmm")</f>
        <v>Jan</v>
      </c>
      <c r="E2201" s="3">
        <v>45864</v>
      </c>
      <c r="F2201" s="3">
        <v>45910</v>
      </c>
      <c r="G2201" s="3" t="str">
        <f>TEXT(Table1[[#This Row],[last_purchase_date]],"yyyy")</f>
        <v>2025</v>
      </c>
      <c r="H2201" s="2">
        <f ca="1">IFERROR(TODAY()-Table1[[#This Row],[signup_date]]," - ")</f>
        <v>1045</v>
      </c>
      <c r="I2201" s="2">
        <f ca="1">IFERROR(TODAY()-Table1[[#This Row],[last_purchase_date]]," - ")</f>
        <v>70</v>
      </c>
      <c r="J2201" s="2">
        <f ca="1">IFERROR(1/Table1[[#This Row],[Days_Since_Last_Purchase]],0)</f>
        <v>1.4285714285714285E-2</v>
      </c>
      <c r="K2201" s="3" t="str">
        <f t="shared" si="68"/>
        <v>Has Purchased</v>
      </c>
      <c r="L2201">
        <v>4</v>
      </c>
      <c r="M2201">
        <v>244.68</v>
      </c>
      <c r="N2201">
        <v>61.17</v>
      </c>
      <c r="O2201">
        <v>19.87</v>
      </c>
      <c r="P2201" t="s">
        <v>65</v>
      </c>
      <c r="Q2201" t="s">
        <v>69</v>
      </c>
      <c r="R2201" t="s">
        <v>48</v>
      </c>
      <c r="S2201">
        <v>18</v>
      </c>
      <c r="T2201" t="s">
        <v>49</v>
      </c>
      <c r="U2201" t="s">
        <v>35</v>
      </c>
      <c r="V2201" t="s">
        <v>56</v>
      </c>
      <c r="W2201" t="s">
        <v>100</v>
      </c>
      <c r="X2201">
        <v>0</v>
      </c>
      <c r="Y2201">
        <v>0</v>
      </c>
      <c r="Z2201">
        <v>1</v>
      </c>
      <c r="AA2201">
        <v>0</v>
      </c>
      <c r="AB2201">
        <v>1</v>
      </c>
      <c r="AC2201" s="3">
        <v>45204</v>
      </c>
      <c r="AD2201" s="2" t="str">
        <f t="shared" si="69"/>
        <v>Contacted</v>
      </c>
      <c r="AE2201">
        <v>0</v>
      </c>
      <c r="AF2201" t="s">
        <v>73</v>
      </c>
      <c r="AG2201" t="b">
        <v>0</v>
      </c>
      <c r="AH2201" t="b">
        <v>0</v>
      </c>
      <c r="AI2201" t="str">
        <f ca="1">IF(OR(Table1[[#This Row],[is_active]]="FALSE",Table1[[#This Row],[Days_Since_Last_Purchase]]&gt;90),"Churned","Active")</f>
        <v>Active</v>
      </c>
    </row>
    <row r="2202" spans="1:35" x14ac:dyDescent="0.25">
      <c r="A2202" t="s">
        <v>2248</v>
      </c>
      <c r="B2202" s="1">
        <v>44219</v>
      </c>
      <c r="C2202" t="str">
        <f>TEXT(Table1[[#This Row],[signup_date]],"yyyy")</f>
        <v>2021</v>
      </c>
      <c r="D2202" t="str">
        <f>TEXT(Table1[[#This Row],[signup_date]],"mmm")</f>
        <v>Jan</v>
      </c>
      <c r="E2202" s="3">
        <v>44500</v>
      </c>
      <c r="F2202" s="3">
        <v>45054</v>
      </c>
      <c r="G2202" s="3" t="str">
        <f>TEXT(Table1[[#This Row],[last_purchase_date]],"yyyy")</f>
        <v>2023</v>
      </c>
      <c r="H2202" s="2">
        <f ca="1">IFERROR(TODAY()-Table1[[#This Row],[signup_date]]," - ")</f>
        <v>1761</v>
      </c>
      <c r="I2202" s="2">
        <f ca="1">IFERROR(TODAY()-Table1[[#This Row],[last_purchase_date]]," - ")</f>
        <v>926</v>
      </c>
      <c r="J2202" s="2">
        <f ca="1">IFERROR(1/Table1[[#This Row],[Days_Since_Last_Purchase]],0)</f>
        <v>1.0799136069114472E-3</v>
      </c>
      <c r="K2202" s="3" t="str">
        <f t="shared" si="68"/>
        <v>Has Purchased</v>
      </c>
      <c r="L2202">
        <v>5</v>
      </c>
      <c r="M2202">
        <v>147.13999999999999</v>
      </c>
      <c r="N2202">
        <v>29.43</v>
      </c>
      <c r="O2202">
        <v>37.03</v>
      </c>
      <c r="P2202" t="s">
        <v>87</v>
      </c>
      <c r="Q2202" t="s">
        <v>32</v>
      </c>
      <c r="R2202" t="s">
        <v>48</v>
      </c>
      <c r="S2202">
        <v>28</v>
      </c>
      <c r="T2202" t="s">
        <v>70</v>
      </c>
      <c r="U2202" t="s">
        <v>55</v>
      </c>
      <c r="V2202" t="s">
        <v>35</v>
      </c>
      <c r="W2202" t="s">
        <v>96</v>
      </c>
      <c r="X2202">
        <v>0</v>
      </c>
      <c r="Y2202">
        <v>0</v>
      </c>
      <c r="Z2202">
        <v>0</v>
      </c>
      <c r="AA2202">
        <v>0</v>
      </c>
      <c r="AB2202">
        <v>3</v>
      </c>
      <c r="AC2202" s="2" t="s">
        <v>2542</v>
      </c>
      <c r="AD2202" s="2" t="str">
        <f t="shared" si="69"/>
        <v>Never Contacted</v>
      </c>
      <c r="AE2202">
        <v>5</v>
      </c>
      <c r="AF2202" t="s">
        <v>73</v>
      </c>
      <c r="AG2202" t="b">
        <v>1</v>
      </c>
      <c r="AH2202" t="b">
        <v>0</v>
      </c>
      <c r="AI2202" t="str">
        <f ca="1">IF(OR(Table1[[#This Row],[is_active]]="FALSE",Table1[[#This Row],[Days_Since_Last_Purchase]]&gt;90),"Churned","Active")</f>
        <v>Churned</v>
      </c>
    </row>
    <row r="2203" spans="1:35" x14ac:dyDescent="0.25">
      <c r="A2203" t="s">
        <v>2249</v>
      </c>
      <c r="B2203" s="1">
        <v>44466</v>
      </c>
      <c r="C2203" t="str">
        <f>TEXT(Table1[[#This Row],[signup_date]],"yyyy")</f>
        <v>2021</v>
      </c>
      <c r="D2203" t="str">
        <f>TEXT(Table1[[#This Row],[signup_date]],"mmm")</f>
        <v>Sep</v>
      </c>
      <c r="E2203" s="3">
        <v>45311</v>
      </c>
      <c r="F2203" s="3">
        <v>45658</v>
      </c>
      <c r="G2203" s="3" t="str">
        <f>TEXT(Table1[[#This Row],[last_purchase_date]],"yyyy")</f>
        <v>2025</v>
      </c>
      <c r="H2203" s="2">
        <f ca="1">IFERROR(TODAY()-Table1[[#This Row],[signup_date]]," - ")</f>
        <v>1514</v>
      </c>
      <c r="I2203" s="2">
        <f ca="1">IFERROR(TODAY()-Table1[[#This Row],[last_purchase_date]]," - ")</f>
        <v>322</v>
      </c>
      <c r="J2203" s="2">
        <f ca="1">IFERROR(1/Table1[[#This Row],[Days_Since_Last_Purchase]],0)</f>
        <v>3.105590062111801E-3</v>
      </c>
      <c r="K2203" s="3" t="str">
        <f t="shared" si="68"/>
        <v>Has Purchased</v>
      </c>
      <c r="L2203">
        <v>2</v>
      </c>
      <c r="M2203">
        <v>170.42</v>
      </c>
      <c r="N2203">
        <v>85.21</v>
      </c>
      <c r="O2203">
        <v>131.08000000000001</v>
      </c>
      <c r="P2203" t="s">
        <v>65</v>
      </c>
      <c r="Q2203" t="s">
        <v>60</v>
      </c>
      <c r="R2203" t="s">
        <v>48</v>
      </c>
      <c r="S2203">
        <v>37</v>
      </c>
      <c r="T2203" t="s">
        <v>34</v>
      </c>
      <c r="U2203" t="s">
        <v>90</v>
      </c>
      <c r="V2203" t="s">
        <v>35</v>
      </c>
      <c r="W2203" t="s">
        <v>36</v>
      </c>
      <c r="X2203">
        <v>0</v>
      </c>
      <c r="Y2203">
        <v>0</v>
      </c>
      <c r="Z2203">
        <v>0</v>
      </c>
      <c r="AA2203">
        <v>0</v>
      </c>
      <c r="AB2203">
        <v>0</v>
      </c>
      <c r="AC2203" s="3">
        <v>45472</v>
      </c>
      <c r="AD2203" s="2" t="str">
        <f t="shared" si="69"/>
        <v>Contacted</v>
      </c>
      <c r="AE2203">
        <v>4</v>
      </c>
      <c r="AF2203" t="s">
        <v>52</v>
      </c>
      <c r="AG2203" t="b">
        <v>1</v>
      </c>
      <c r="AH2203" t="b">
        <v>0</v>
      </c>
      <c r="AI2203" t="str">
        <f ca="1">IF(OR(Table1[[#This Row],[is_active]]="FALSE",Table1[[#This Row],[Days_Since_Last_Purchase]]&gt;90),"Churned","Active")</f>
        <v>Churned</v>
      </c>
    </row>
    <row r="2204" spans="1:35" x14ac:dyDescent="0.25">
      <c r="A2204" t="s">
        <v>2250</v>
      </c>
      <c r="B2204" s="1">
        <v>44058</v>
      </c>
      <c r="C2204" t="str">
        <f>TEXT(Table1[[#This Row],[signup_date]],"yyyy")</f>
        <v>2020</v>
      </c>
      <c r="D2204" t="str">
        <f>TEXT(Table1[[#This Row],[signup_date]],"mmm")</f>
        <v>Aug</v>
      </c>
      <c r="E2204" s="3">
        <v>45547</v>
      </c>
      <c r="F2204" s="3">
        <v>45759</v>
      </c>
      <c r="G2204" s="3" t="str">
        <f>TEXT(Table1[[#This Row],[last_purchase_date]],"yyyy")</f>
        <v>2025</v>
      </c>
      <c r="H2204" s="2">
        <f ca="1">IFERROR(TODAY()-Table1[[#This Row],[signup_date]]," - ")</f>
        <v>1922</v>
      </c>
      <c r="I2204" s="2">
        <f ca="1">IFERROR(TODAY()-Table1[[#This Row],[last_purchase_date]]," - ")</f>
        <v>221</v>
      </c>
      <c r="J2204" s="2">
        <f ca="1">IFERROR(1/Table1[[#This Row],[Days_Since_Last_Purchase]],0)</f>
        <v>4.5248868778280547E-3</v>
      </c>
      <c r="K2204" s="3" t="str">
        <f t="shared" si="68"/>
        <v>Has Purchased</v>
      </c>
      <c r="L2204">
        <v>2</v>
      </c>
      <c r="M2204">
        <v>19.690000000000001</v>
      </c>
      <c r="N2204">
        <v>9.85</v>
      </c>
      <c r="O2204">
        <v>9.68</v>
      </c>
      <c r="P2204" t="s">
        <v>47</v>
      </c>
      <c r="Q2204" t="s">
        <v>88</v>
      </c>
      <c r="R2204" t="s">
        <v>48</v>
      </c>
      <c r="S2204">
        <v>38</v>
      </c>
      <c r="T2204" t="s">
        <v>34</v>
      </c>
      <c r="U2204" t="s">
        <v>90</v>
      </c>
      <c r="V2204" t="s">
        <v>35</v>
      </c>
      <c r="W2204" t="s">
        <v>45</v>
      </c>
      <c r="X2204">
        <v>0</v>
      </c>
      <c r="Y2204">
        <v>0</v>
      </c>
      <c r="Z2204">
        <v>0</v>
      </c>
      <c r="AA2204">
        <v>1</v>
      </c>
      <c r="AB2204">
        <v>1</v>
      </c>
      <c r="AC2204" s="3">
        <v>44075</v>
      </c>
      <c r="AD2204" s="2" t="str">
        <f t="shared" si="69"/>
        <v>Contacted</v>
      </c>
      <c r="AE2204">
        <v>3</v>
      </c>
      <c r="AF2204" t="s">
        <v>38</v>
      </c>
      <c r="AG2204" t="b">
        <v>1</v>
      </c>
      <c r="AH2204" t="b">
        <v>0</v>
      </c>
      <c r="AI2204" t="str">
        <f ca="1">IF(OR(Table1[[#This Row],[is_active]]="FALSE",Table1[[#This Row],[Days_Since_Last_Purchase]]&gt;90),"Churned","Active")</f>
        <v>Churned</v>
      </c>
    </row>
    <row r="2205" spans="1:35" x14ac:dyDescent="0.25">
      <c r="A2205" t="s">
        <v>2251</v>
      </c>
      <c r="B2205" s="1">
        <v>44603</v>
      </c>
      <c r="C2205" t="str">
        <f>TEXT(Table1[[#This Row],[signup_date]],"yyyy")</f>
        <v>2022</v>
      </c>
      <c r="D2205" t="str">
        <f>TEXT(Table1[[#This Row],[signup_date]],"mmm")</f>
        <v>Feb</v>
      </c>
      <c r="E2205" s="3">
        <v>45827</v>
      </c>
      <c r="F2205" s="3">
        <v>45855</v>
      </c>
      <c r="G2205" s="3" t="str">
        <f>TEXT(Table1[[#This Row],[last_purchase_date]],"yyyy")</f>
        <v>2025</v>
      </c>
      <c r="H2205" s="2">
        <f ca="1">IFERROR(TODAY()-Table1[[#This Row],[signup_date]]," - ")</f>
        <v>1377</v>
      </c>
      <c r="I2205" s="2">
        <f ca="1">IFERROR(TODAY()-Table1[[#This Row],[last_purchase_date]]," - ")</f>
        <v>125</v>
      </c>
      <c r="J2205" s="2">
        <f ca="1">IFERROR(1/Table1[[#This Row],[Days_Since_Last_Purchase]],0)</f>
        <v>8.0000000000000002E-3</v>
      </c>
      <c r="K2205" s="3" t="str">
        <f t="shared" si="68"/>
        <v>Has Purchased</v>
      </c>
      <c r="L2205">
        <v>4</v>
      </c>
      <c r="M2205">
        <v>231.99</v>
      </c>
      <c r="N2205">
        <v>58</v>
      </c>
      <c r="O2205">
        <v>26.4</v>
      </c>
      <c r="P2205" t="s">
        <v>31</v>
      </c>
      <c r="Q2205" t="s">
        <v>41</v>
      </c>
      <c r="R2205" t="s">
        <v>48</v>
      </c>
      <c r="S2205">
        <v>23</v>
      </c>
      <c r="T2205" t="s">
        <v>70</v>
      </c>
      <c r="U2205" t="s">
        <v>55</v>
      </c>
      <c r="V2205" t="s">
        <v>67</v>
      </c>
      <c r="W2205" t="s">
        <v>36</v>
      </c>
      <c r="X2205">
        <v>0</v>
      </c>
      <c r="Y2205">
        <v>0</v>
      </c>
      <c r="Z2205">
        <v>0</v>
      </c>
      <c r="AA2205">
        <v>1</v>
      </c>
      <c r="AB2205">
        <v>1</v>
      </c>
      <c r="AC2205" s="2" t="s">
        <v>2542</v>
      </c>
      <c r="AD2205" s="2" t="str">
        <f t="shared" si="69"/>
        <v>Never Contacted</v>
      </c>
      <c r="AE2205">
        <v>0</v>
      </c>
      <c r="AF2205" t="s">
        <v>52</v>
      </c>
      <c r="AG2205" t="b">
        <v>1</v>
      </c>
      <c r="AH2205" t="b">
        <v>1</v>
      </c>
      <c r="AI2205" t="str">
        <f ca="1">IF(OR(Table1[[#This Row],[is_active]]="FALSE",Table1[[#This Row],[Days_Since_Last_Purchase]]&gt;90),"Churned","Active")</f>
        <v>Churned</v>
      </c>
    </row>
    <row r="2206" spans="1:35" x14ac:dyDescent="0.25">
      <c r="A2206" t="s">
        <v>2252</v>
      </c>
      <c r="B2206" s="1">
        <v>44464</v>
      </c>
      <c r="C2206" t="str">
        <f>TEXT(Table1[[#This Row],[signup_date]],"yyyy")</f>
        <v>2021</v>
      </c>
      <c r="D2206" t="str">
        <f>TEXT(Table1[[#This Row],[signup_date]],"mmm")</f>
        <v>Sep</v>
      </c>
      <c r="E2206" s="3">
        <v>45481</v>
      </c>
      <c r="F2206" s="3">
        <v>45625</v>
      </c>
      <c r="G2206" s="3" t="str">
        <f>TEXT(Table1[[#This Row],[last_purchase_date]],"yyyy")</f>
        <v>2024</v>
      </c>
      <c r="H2206" s="2">
        <f ca="1">IFERROR(TODAY()-Table1[[#This Row],[signup_date]]," - ")</f>
        <v>1516</v>
      </c>
      <c r="I2206" s="2">
        <f ca="1">IFERROR(TODAY()-Table1[[#This Row],[last_purchase_date]]," - ")</f>
        <v>355</v>
      </c>
      <c r="J2206" s="2">
        <f ca="1">IFERROR(1/Table1[[#This Row],[Days_Since_Last_Purchase]],0)</f>
        <v>2.8169014084507044E-3</v>
      </c>
      <c r="K2206" s="3" t="str">
        <f t="shared" si="68"/>
        <v>Has Purchased</v>
      </c>
      <c r="L2206">
        <v>1</v>
      </c>
      <c r="M2206">
        <v>39.49</v>
      </c>
      <c r="N2206">
        <v>39.49</v>
      </c>
      <c r="O2206">
        <v>63.86</v>
      </c>
      <c r="P2206" t="s">
        <v>87</v>
      </c>
      <c r="Q2206" t="s">
        <v>32</v>
      </c>
      <c r="R2206" t="s">
        <v>48</v>
      </c>
      <c r="S2206">
        <v>44</v>
      </c>
      <c r="T2206" t="s">
        <v>34</v>
      </c>
      <c r="U2206" t="s">
        <v>55</v>
      </c>
      <c r="V2206" t="s">
        <v>35</v>
      </c>
      <c r="W2206" t="s">
        <v>85</v>
      </c>
      <c r="X2206">
        <v>0</v>
      </c>
      <c r="Y2206">
        <v>0</v>
      </c>
      <c r="Z2206">
        <v>0</v>
      </c>
      <c r="AA2206">
        <v>0</v>
      </c>
      <c r="AB2206">
        <v>0</v>
      </c>
      <c r="AC2206" s="3">
        <v>44891</v>
      </c>
      <c r="AD2206" s="2" t="str">
        <f t="shared" si="69"/>
        <v>Contacted</v>
      </c>
      <c r="AE2206">
        <v>0</v>
      </c>
      <c r="AF2206" t="s">
        <v>38</v>
      </c>
      <c r="AG2206" t="b">
        <v>1</v>
      </c>
      <c r="AH2206" t="b">
        <v>0</v>
      </c>
      <c r="AI2206" t="str">
        <f ca="1">IF(OR(Table1[[#This Row],[is_active]]="FALSE",Table1[[#This Row],[Days_Since_Last_Purchase]]&gt;90),"Churned","Active")</f>
        <v>Churned</v>
      </c>
    </row>
    <row r="2207" spans="1:35" x14ac:dyDescent="0.25">
      <c r="A2207" t="s">
        <v>2253</v>
      </c>
      <c r="B2207" s="1">
        <v>45046</v>
      </c>
      <c r="C2207" t="str">
        <f>TEXT(Table1[[#This Row],[signup_date]],"yyyy")</f>
        <v>2023</v>
      </c>
      <c r="D2207" t="str">
        <f>TEXT(Table1[[#This Row],[signup_date]],"mmm")</f>
        <v>Apr</v>
      </c>
      <c r="E2207" s="3">
        <v>45774</v>
      </c>
      <c r="F2207" s="3">
        <v>45894</v>
      </c>
      <c r="G2207" s="3" t="str">
        <f>TEXT(Table1[[#This Row],[last_purchase_date]],"yyyy")</f>
        <v>2025</v>
      </c>
      <c r="H2207" s="2">
        <f ca="1">IFERROR(TODAY()-Table1[[#This Row],[signup_date]]," - ")</f>
        <v>934</v>
      </c>
      <c r="I2207" s="2">
        <f ca="1">IFERROR(TODAY()-Table1[[#This Row],[last_purchase_date]]," - ")</f>
        <v>86</v>
      </c>
      <c r="J2207" s="2">
        <f ca="1">IFERROR(1/Table1[[#This Row],[Days_Since_Last_Purchase]],0)</f>
        <v>1.1627906976744186E-2</v>
      </c>
      <c r="K2207" s="3" t="str">
        <f t="shared" si="68"/>
        <v>Has Purchased</v>
      </c>
      <c r="L2207">
        <v>6</v>
      </c>
      <c r="M2207">
        <v>396.44</v>
      </c>
      <c r="N2207">
        <v>66.069999999999993</v>
      </c>
      <c r="O2207">
        <v>81.180000000000007</v>
      </c>
      <c r="P2207" t="s">
        <v>47</v>
      </c>
      <c r="Q2207" t="s">
        <v>104</v>
      </c>
      <c r="R2207" t="s">
        <v>48</v>
      </c>
      <c r="S2207">
        <v>38</v>
      </c>
      <c r="T2207" t="s">
        <v>34</v>
      </c>
      <c r="U2207" t="s">
        <v>82</v>
      </c>
      <c r="V2207" t="s">
        <v>35</v>
      </c>
      <c r="W2207" t="s">
        <v>57</v>
      </c>
      <c r="X2207">
        <v>1</v>
      </c>
      <c r="Y2207">
        <v>0</v>
      </c>
      <c r="Z2207">
        <v>1</v>
      </c>
      <c r="AA2207">
        <v>0</v>
      </c>
      <c r="AB2207">
        <v>1</v>
      </c>
      <c r="AC2207" s="2" t="s">
        <v>2542</v>
      </c>
      <c r="AD2207" s="2" t="str">
        <f t="shared" si="69"/>
        <v>Never Contacted</v>
      </c>
      <c r="AE2207">
        <v>0</v>
      </c>
      <c r="AF2207" t="s">
        <v>38</v>
      </c>
      <c r="AG2207" t="b">
        <v>1</v>
      </c>
      <c r="AH2207" t="b">
        <v>1</v>
      </c>
      <c r="AI2207" t="str">
        <f ca="1">IF(OR(Table1[[#This Row],[is_active]]="FALSE",Table1[[#This Row],[Days_Since_Last_Purchase]]&gt;90),"Churned","Active")</f>
        <v>Active</v>
      </c>
    </row>
    <row r="2208" spans="1:35" x14ac:dyDescent="0.25">
      <c r="A2208" t="s">
        <v>2254</v>
      </c>
      <c r="B2208" s="1">
        <v>45307</v>
      </c>
      <c r="C2208" t="str">
        <f>TEXT(Table1[[#This Row],[signup_date]],"yyyy")</f>
        <v>2024</v>
      </c>
      <c r="D2208" t="str">
        <f>TEXT(Table1[[#This Row],[signup_date]],"mmm")</f>
        <v>Jan</v>
      </c>
      <c r="E2208" s="3">
        <v>45695</v>
      </c>
      <c r="F2208" s="3">
        <v>45929</v>
      </c>
      <c r="G2208" s="3" t="str">
        <f>TEXT(Table1[[#This Row],[last_purchase_date]],"yyyy")</f>
        <v>2025</v>
      </c>
      <c r="H2208" s="2">
        <f ca="1">IFERROR(TODAY()-Table1[[#This Row],[signup_date]]," - ")</f>
        <v>673</v>
      </c>
      <c r="I2208" s="2">
        <f ca="1">IFERROR(TODAY()-Table1[[#This Row],[last_purchase_date]]," - ")</f>
        <v>51</v>
      </c>
      <c r="J2208" s="2">
        <f ca="1">IFERROR(1/Table1[[#This Row],[Days_Since_Last_Purchase]],0)</f>
        <v>1.9607843137254902E-2</v>
      </c>
      <c r="K2208" s="3" t="str">
        <f t="shared" si="68"/>
        <v>Has Purchased</v>
      </c>
      <c r="L2208">
        <v>3</v>
      </c>
      <c r="M2208">
        <v>213.37</v>
      </c>
      <c r="N2208">
        <v>71.12</v>
      </c>
      <c r="O2208">
        <v>53.54</v>
      </c>
      <c r="P2208" t="s">
        <v>59</v>
      </c>
      <c r="Q2208" t="s">
        <v>41</v>
      </c>
      <c r="R2208" t="s">
        <v>48</v>
      </c>
      <c r="S2208">
        <v>43</v>
      </c>
      <c r="T2208" t="s">
        <v>34</v>
      </c>
      <c r="U2208" t="s">
        <v>55</v>
      </c>
      <c r="V2208" t="s">
        <v>67</v>
      </c>
      <c r="W2208" t="s">
        <v>72</v>
      </c>
      <c r="X2208">
        <v>0</v>
      </c>
      <c r="Y2208">
        <v>0</v>
      </c>
      <c r="Z2208">
        <v>0</v>
      </c>
      <c r="AA2208">
        <v>0</v>
      </c>
      <c r="AB2208">
        <v>1</v>
      </c>
      <c r="AC2208" s="2" t="s">
        <v>2542</v>
      </c>
      <c r="AD2208" s="2" t="str">
        <f t="shared" si="69"/>
        <v>Never Contacted</v>
      </c>
      <c r="AE2208">
        <v>0</v>
      </c>
      <c r="AF2208" t="s">
        <v>38</v>
      </c>
      <c r="AG2208" t="b">
        <v>1</v>
      </c>
      <c r="AH2208" t="b">
        <v>1</v>
      </c>
      <c r="AI2208" t="str">
        <f ca="1">IF(OR(Table1[[#This Row],[is_active]]="FALSE",Table1[[#This Row],[Days_Since_Last_Purchase]]&gt;90),"Churned","Active")</f>
        <v>Active</v>
      </c>
    </row>
    <row r="2209" spans="1:35" x14ac:dyDescent="0.25">
      <c r="A2209" t="s">
        <v>2255</v>
      </c>
      <c r="B2209" s="1">
        <v>44875</v>
      </c>
      <c r="C2209" t="str">
        <f>TEXT(Table1[[#This Row],[signup_date]],"yyyy")</f>
        <v>2022</v>
      </c>
      <c r="D2209" t="str">
        <f>TEXT(Table1[[#This Row],[signup_date]],"mmm")</f>
        <v>Nov</v>
      </c>
      <c r="E2209" s="3">
        <v>45746</v>
      </c>
      <c r="F2209" s="3">
        <v>45853</v>
      </c>
      <c r="G2209" s="3" t="str">
        <f>TEXT(Table1[[#This Row],[last_purchase_date]],"yyyy")</f>
        <v>2025</v>
      </c>
      <c r="H2209" s="2">
        <f ca="1">IFERROR(TODAY()-Table1[[#This Row],[signup_date]]," - ")</f>
        <v>1105</v>
      </c>
      <c r="I2209" s="2">
        <f ca="1">IFERROR(TODAY()-Table1[[#This Row],[last_purchase_date]]," - ")</f>
        <v>127</v>
      </c>
      <c r="J2209" s="2">
        <f ca="1">IFERROR(1/Table1[[#This Row],[Days_Since_Last_Purchase]],0)</f>
        <v>7.874015748031496E-3</v>
      </c>
      <c r="K2209" s="3" t="str">
        <f t="shared" si="68"/>
        <v>Has Purchased</v>
      </c>
      <c r="L2209">
        <v>4</v>
      </c>
      <c r="M2209">
        <v>336.57</v>
      </c>
      <c r="N2209">
        <v>84.14</v>
      </c>
      <c r="O2209">
        <v>64.34</v>
      </c>
      <c r="P2209" t="s">
        <v>47</v>
      </c>
      <c r="Q2209" t="s">
        <v>41</v>
      </c>
      <c r="R2209" t="s">
        <v>33</v>
      </c>
      <c r="S2209">
        <v>39</v>
      </c>
      <c r="T2209" t="s">
        <v>34</v>
      </c>
      <c r="U2209" t="s">
        <v>82</v>
      </c>
      <c r="V2209" t="s">
        <v>67</v>
      </c>
      <c r="W2209" t="s">
        <v>96</v>
      </c>
      <c r="X2209">
        <v>0</v>
      </c>
      <c r="Y2209">
        <v>0</v>
      </c>
      <c r="Z2209">
        <v>0</v>
      </c>
      <c r="AA2209">
        <v>0</v>
      </c>
      <c r="AB2209">
        <v>1</v>
      </c>
      <c r="AC2209" s="3">
        <v>45176</v>
      </c>
      <c r="AD2209" s="2" t="str">
        <f t="shared" si="69"/>
        <v>Contacted</v>
      </c>
      <c r="AE2209">
        <v>1</v>
      </c>
      <c r="AF2209" t="s">
        <v>38</v>
      </c>
      <c r="AG2209" t="b">
        <v>1</v>
      </c>
      <c r="AH2209" t="b">
        <v>0</v>
      </c>
      <c r="AI2209" t="str">
        <f ca="1">IF(OR(Table1[[#This Row],[is_active]]="FALSE",Table1[[#This Row],[Days_Since_Last_Purchase]]&gt;90),"Churned","Active")</f>
        <v>Churned</v>
      </c>
    </row>
    <row r="2210" spans="1:35" x14ac:dyDescent="0.25">
      <c r="A2210" t="s">
        <v>2256</v>
      </c>
      <c r="B2210" s="1">
        <v>44460</v>
      </c>
      <c r="C2210" t="str">
        <f>TEXT(Table1[[#This Row],[signup_date]],"yyyy")</f>
        <v>2021</v>
      </c>
      <c r="D2210" t="str">
        <f>TEXT(Table1[[#This Row],[signup_date]],"mmm")</f>
        <v>Sep</v>
      </c>
      <c r="E2210" s="3">
        <v>45534</v>
      </c>
      <c r="F2210" s="3">
        <v>45926</v>
      </c>
      <c r="G2210" s="3" t="str">
        <f>TEXT(Table1[[#This Row],[last_purchase_date]],"yyyy")</f>
        <v>2025</v>
      </c>
      <c r="H2210" s="2">
        <f ca="1">IFERROR(TODAY()-Table1[[#This Row],[signup_date]]," - ")</f>
        <v>1520</v>
      </c>
      <c r="I2210" s="2">
        <f ca="1">IFERROR(TODAY()-Table1[[#This Row],[last_purchase_date]]," - ")</f>
        <v>54</v>
      </c>
      <c r="J2210" s="2">
        <f ca="1">IFERROR(1/Table1[[#This Row],[Days_Since_Last_Purchase]],0)</f>
        <v>1.8518518518518517E-2</v>
      </c>
      <c r="K2210" s="3" t="str">
        <f t="shared" si="68"/>
        <v>Has Purchased</v>
      </c>
      <c r="L2210">
        <v>3</v>
      </c>
      <c r="M2210">
        <v>298.14999999999998</v>
      </c>
      <c r="N2210">
        <v>99.38</v>
      </c>
      <c r="O2210">
        <v>174.37</v>
      </c>
      <c r="P2210" t="s">
        <v>47</v>
      </c>
      <c r="Q2210" t="s">
        <v>104</v>
      </c>
      <c r="R2210" t="s">
        <v>33</v>
      </c>
      <c r="S2210">
        <v>32</v>
      </c>
      <c r="T2210" t="s">
        <v>34</v>
      </c>
      <c r="U2210" t="s">
        <v>55</v>
      </c>
      <c r="V2210" t="s">
        <v>35</v>
      </c>
      <c r="W2210" t="s">
        <v>96</v>
      </c>
      <c r="X2210">
        <v>0</v>
      </c>
      <c r="Y2210">
        <v>1</v>
      </c>
      <c r="Z2210">
        <v>0</v>
      </c>
      <c r="AA2210">
        <v>0</v>
      </c>
      <c r="AB2210">
        <v>0</v>
      </c>
      <c r="AC2210" s="3">
        <v>45845</v>
      </c>
      <c r="AD2210" s="2" t="str">
        <f t="shared" si="69"/>
        <v>Contacted</v>
      </c>
      <c r="AE2210">
        <v>2</v>
      </c>
      <c r="AF2210" t="s">
        <v>38</v>
      </c>
      <c r="AG2210" t="b">
        <v>1</v>
      </c>
      <c r="AH2210" t="b">
        <v>0</v>
      </c>
      <c r="AI2210" t="str">
        <f ca="1">IF(OR(Table1[[#This Row],[is_active]]="FALSE",Table1[[#This Row],[Days_Since_Last_Purchase]]&gt;90),"Churned","Active")</f>
        <v>Active</v>
      </c>
    </row>
    <row r="2211" spans="1:35" x14ac:dyDescent="0.25">
      <c r="A2211" t="s">
        <v>2257</v>
      </c>
      <c r="B2211" s="1">
        <v>44782</v>
      </c>
      <c r="C2211" t="str">
        <f>TEXT(Table1[[#This Row],[signup_date]],"yyyy")</f>
        <v>2022</v>
      </c>
      <c r="D2211" t="str">
        <f>TEXT(Table1[[#This Row],[signup_date]],"mmm")</f>
        <v>Aug</v>
      </c>
      <c r="E2211" s="3">
        <v>45112</v>
      </c>
      <c r="F2211" s="3">
        <v>45511</v>
      </c>
      <c r="G2211" s="3" t="str">
        <f>TEXT(Table1[[#This Row],[last_purchase_date]],"yyyy")</f>
        <v>2024</v>
      </c>
      <c r="H2211" s="2">
        <f ca="1">IFERROR(TODAY()-Table1[[#This Row],[signup_date]]," - ")</f>
        <v>1198</v>
      </c>
      <c r="I2211" s="2">
        <f ca="1">IFERROR(TODAY()-Table1[[#This Row],[last_purchase_date]]," - ")</f>
        <v>469</v>
      </c>
      <c r="J2211" s="2">
        <f ca="1">IFERROR(1/Table1[[#This Row],[Days_Since_Last_Purchase]],0)</f>
        <v>2.1321961620469083E-3</v>
      </c>
      <c r="K2211" s="3" t="str">
        <f t="shared" si="68"/>
        <v>Has Purchased</v>
      </c>
      <c r="L2211">
        <v>4</v>
      </c>
      <c r="M2211">
        <v>84.4</v>
      </c>
      <c r="N2211">
        <v>21.1</v>
      </c>
      <c r="O2211">
        <v>20.57</v>
      </c>
      <c r="P2211" t="s">
        <v>59</v>
      </c>
      <c r="Q2211" t="s">
        <v>62</v>
      </c>
      <c r="R2211" t="s">
        <v>48</v>
      </c>
      <c r="S2211">
        <v>55</v>
      </c>
      <c r="T2211" t="s">
        <v>34</v>
      </c>
      <c r="U2211" t="s">
        <v>90</v>
      </c>
      <c r="V2211" t="s">
        <v>67</v>
      </c>
      <c r="W2211" t="s">
        <v>51</v>
      </c>
      <c r="X2211">
        <v>0</v>
      </c>
      <c r="Y2211">
        <v>0</v>
      </c>
      <c r="Z2211">
        <v>0</v>
      </c>
      <c r="AA2211">
        <v>1</v>
      </c>
      <c r="AB2211">
        <v>2</v>
      </c>
      <c r="AC2211" s="3">
        <v>45837</v>
      </c>
      <c r="AD2211" s="2" t="str">
        <f t="shared" si="69"/>
        <v>Contacted</v>
      </c>
      <c r="AE2211">
        <v>4</v>
      </c>
      <c r="AF2211" t="s">
        <v>73</v>
      </c>
      <c r="AG2211" t="b">
        <v>0</v>
      </c>
      <c r="AH2211" t="b">
        <v>0</v>
      </c>
      <c r="AI2211" t="str">
        <f ca="1">IF(OR(Table1[[#This Row],[is_active]]="FALSE",Table1[[#This Row],[Days_Since_Last_Purchase]]&gt;90),"Churned","Active")</f>
        <v>Churned</v>
      </c>
    </row>
    <row r="2212" spans="1:35" x14ac:dyDescent="0.25">
      <c r="A2212" t="s">
        <v>2258</v>
      </c>
      <c r="B2212" s="1">
        <v>44975</v>
      </c>
      <c r="C2212" t="str">
        <f>TEXT(Table1[[#This Row],[signup_date]],"yyyy")</f>
        <v>2023</v>
      </c>
      <c r="D2212" t="str">
        <f>TEXT(Table1[[#This Row],[signup_date]],"mmm")</f>
        <v>Feb</v>
      </c>
      <c r="E2212" s="3">
        <v>45604</v>
      </c>
      <c r="F2212" s="3">
        <v>45902</v>
      </c>
      <c r="G2212" s="3" t="str">
        <f>TEXT(Table1[[#This Row],[last_purchase_date]],"yyyy")</f>
        <v>2025</v>
      </c>
      <c r="H2212" s="2">
        <f ca="1">IFERROR(TODAY()-Table1[[#This Row],[signup_date]]," - ")</f>
        <v>1005</v>
      </c>
      <c r="I2212" s="2">
        <f ca="1">IFERROR(TODAY()-Table1[[#This Row],[last_purchase_date]]," - ")</f>
        <v>78</v>
      </c>
      <c r="J2212" s="2">
        <f ca="1">IFERROR(1/Table1[[#This Row],[Days_Since_Last_Purchase]],0)</f>
        <v>1.282051282051282E-2</v>
      </c>
      <c r="K2212" s="3" t="str">
        <f t="shared" si="68"/>
        <v>Has Purchased</v>
      </c>
      <c r="L2212">
        <v>1</v>
      </c>
      <c r="M2212">
        <v>37.71</v>
      </c>
      <c r="N2212">
        <v>37.71</v>
      </c>
      <c r="O2212">
        <v>78.47</v>
      </c>
      <c r="P2212" t="s">
        <v>40</v>
      </c>
      <c r="Q2212" t="s">
        <v>104</v>
      </c>
      <c r="R2212" t="s">
        <v>42</v>
      </c>
      <c r="S2212">
        <v>46</v>
      </c>
      <c r="T2212" t="s">
        <v>34</v>
      </c>
      <c r="U2212" t="s">
        <v>55</v>
      </c>
      <c r="V2212" t="s">
        <v>35</v>
      </c>
      <c r="W2212" t="s">
        <v>51</v>
      </c>
      <c r="X2212">
        <v>0</v>
      </c>
      <c r="Y2212">
        <v>0</v>
      </c>
      <c r="Z2212">
        <v>0</v>
      </c>
      <c r="AA2212">
        <v>0</v>
      </c>
      <c r="AB2212">
        <v>1</v>
      </c>
      <c r="AC2212" s="3">
        <v>45406</v>
      </c>
      <c r="AD2212" s="2" t="str">
        <f t="shared" si="69"/>
        <v>Contacted</v>
      </c>
      <c r="AE2212">
        <v>2</v>
      </c>
      <c r="AF2212" t="s">
        <v>73</v>
      </c>
      <c r="AG2212" t="b">
        <v>0</v>
      </c>
      <c r="AH2212" t="b">
        <v>0</v>
      </c>
      <c r="AI2212" t="str">
        <f ca="1">IF(OR(Table1[[#This Row],[is_active]]="FALSE",Table1[[#This Row],[Days_Since_Last_Purchase]]&gt;90),"Churned","Active")</f>
        <v>Active</v>
      </c>
    </row>
    <row r="2213" spans="1:35" x14ac:dyDescent="0.25">
      <c r="A2213" t="s">
        <v>2259</v>
      </c>
      <c r="B2213" s="1">
        <v>43866</v>
      </c>
      <c r="C2213" t="str">
        <f>TEXT(Table1[[#This Row],[signup_date]],"yyyy")</f>
        <v>2020</v>
      </c>
      <c r="D2213" t="str">
        <f>TEXT(Table1[[#This Row],[signup_date]],"mmm")</f>
        <v>Feb</v>
      </c>
      <c r="E2213" s="3">
        <v>45151</v>
      </c>
      <c r="F2213" s="3" t="s">
        <v>2542</v>
      </c>
      <c r="G2213" s="3" t="str">
        <f>TEXT(Table1[[#This Row],[last_purchase_date]],"yyyy")</f>
        <v>-</v>
      </c>
      <c r="H2213" s="2">
        <f ca="1">IFERROR(TODAY()-Table1[[#This Row],[signup_date]]," - ")</f>
        <v>2114</v>
      </c>
      <c r="I2213" s="2" t="str">
        <f ca="1">IFERROR(TODAY()-Table1[[#This Row],[last_purchase_date]]," - ")</f>
        <v xml:space="preserve"> - </v>
      </c>
      <c r="J2213" s="2">
        <f ca="1">IFERROR(1/Table1[[#This Row],[Days_Since_Last_Purchase]],0)</f>
        <v>0</v>
      </c>
      <c r="K2213" s="3" t="str">
        <f t="shared" si="68"/>
        <v>Has Purchased</v>
      </c>
      <c r="L2213">
        <v>0</v>
      </c>
      <c r="M2213">
        <v>0</v>
      </c>
      <c r="N2213">
        <v>0</v>
      </c>
      <c r="O2213">
        <v>0</v>
      </c>
      <c r="P2213" t="s">
        <v>40</v>
      </c>
      <c r="Q2213" t="s">
        <v>60</v>
      </c>
      <c r="R2213" t="s">
        <v>42</v>
      </c>
      <c r="S2213">
        <v>29</v>
      </c>
      <c r="T2213" t="s">
        <v>70</v>
      </c>
      <c r="U2213" t="s">
        <v>90</v>
      </c>
      <c r="V2213" t="s">
        <v>67</v>
      </c>
      <c r="W2213" t="s">
        <v>72</v>
      </c>
      <c r="X2213">
        <v>0</v>
      </c>
      <c r="Y2213">
        <v>1</v>
      </c>
      <c r="Z2213">
        <v>0</v>
      </c>
      <c r="AA2213">
        <v>0</v>
      </c>
      <c r="AB2213">
        <v>0</v>
      </c>
      <c r="AC2213" s="2" t="s">
        <v>2542</v>
      </c>
      <c r="AD2213" s="2" t="str">
        <f t="shared" si="69"/>
        <v>Never Contacted</v>
      </c>
      <c r="AE2213">
        <v>0</v>
      </c>
      <c r="AF2213" t="s">
        <v>73</v>
      </c>
      <c r="AG2213" t="b">
        <v>1</v>
      </c>
      <c r="AH2213" t="b">
        <v>0</v>
      </c>
      <c r="AI2213" t="str">
        <f ca="1">IF(OR(Table1[[#This Row],[is_active]]="FALSE",Table1[[#This Row],[Days_Since_Last_Purchase]]&gt;90),"Churned","Active")</f>
        <v>Churned</v>
      </c>
    </row>
    <row r="2214" spans="1:35" x14ac:dyDescent="0.25">
      <c r="A2214" t="s">
        <v>2260</v>
      </c>
      <c r="B2214" s="1">
        <v>44883</v>
      </c>
      <c r="C2214" t="str">
        <f>TEXT(Table1[[#This Row],[signup_date]],"yyyy")</f>
        <v>2022</v>
      </c>
      <c r="D2214" t="str">
        <f>TEXT(Table1[[#This Row],[signup_date]],"mmm")</f>
        <v>Nov</v>
      </c>
      <c r="E2214" s="3">
        <v>45102</v>
      </c>
      <c r="F2214" s="3" t="s">
        <v>2542</v>
      </c>
      <c r="G2214" s="3" t="str">
        <f>TEXT(Table1[[#This Row],[last_purchase_date]],"yyyy")</f>
        <v>-</v>
      </c>
      <c r="H2214" s="2">
        <f ca="1">IFERROR(TODAY()-Table1[[#This Row],[signup_date]]," - ")</f>
        <v>1097</v>
      </c>
      <c r="I2214" s="2" t="str">
        <f ca="1">IFERROR(TODAY()-Table1[[#This Row],[last_purchase_date]]," - ")</f>
        <v xml:space="preserve"> - </v>
      </c>
      <c r="J2214" s="2">
        <f ca="1">IFERROR(1/Table1[[#This Row],[Days_Since_Last_Purchase]],0)</f>
        <v>0</v>
      </c>
      <c r="K2214" s="3" t="str">
        <f t="shared" si="68"/>
        <v>Has Purchased</v>
      </c>
      <c r="L2214">
        <v>0</v>
      </c>
      <c r="M2214">
        <v>0</v>
      </c>
      <c r="N2214">
        <v>0</v>
      </c>
      <c r="O2214">
        <v>0</v>
      </c>
      <c r="P2214" t="s">
        <v>31</v>
      </c>
      <c r="Q2214" t="s">
        <v>69</v>
      </c>
      <c r="R2214" t="s">
        <v>33</v>
      </c>
      <c r="S2214">
        <v>19</v>
      </c>
      <c r="T2214" t="s">
        <v>49</v>
      </c>
      <c r="U2214" t="s">
        <v>82</v>
      </c>
      <c r="V2214" t="s">
        <v>35</v>
      </c>
      <c r="W2214" t="s">
        <v>36</v>
      </c>
      <c r="X2214">
        <v>0</v>
      </c>
      <c r="Y2214">
        <v>0</v>
      </c>
      <c r="Z2214">
        <v>0</v>
      </c>
      <c r="AA2214">
        <v>0</v>
      </c>
      <c r="AB2214">
        <v>0</v>
      </c>
      <c r="AC2214" s="3">
        <v>45616</v>
      </c>
      <c r="AD2214" s="2" t="str">
        <f t="shared" si="69"/>
        <v>Contacted</v>
      </c>
      <c r="AE2214">
        <v>4</v>
      </c>
      <c r="AF2214" t="s">
        <v>38</v>
      </c>
      <c r="AG2214" t="b">
        <v>0</v>
      </c>
      <c r="AH2214" t="b">
        <v>0</v>
      </c>
      <c r="AI2214" t="str">
        <f ca="1">IF(OR(Table1[[#This Row],[is_active]]="FALSE",Table1[[#This Row],[Days_Since_Last_Purchase]]&gt;90),"Churned","Active")</f>
        <v>Churned</v>
      </c>
    </row>
    <row r="2215" spans="1:35" x14ac:dyDescent="0.25">
      <c r="A2215" t="s">
        <v>1281</v>
      </c>
      <c r="B2215" s="1">
        <v>45451</v>
      </c>
      <c r="C2215" t="str">
        <f>TEXT(Table1[[#This Row],[signup_date]],"yyyy")</f>
        <v>2024</v>
      </c>
      <c r="D2215" t="str">
        <f>TEXT(Table1[[#This Row],[signup_date]],"mmm")</f>
        <v>Jun</v>
      </c>
      <c r="E2215" s="3" t="s">
        <v>2542</v>
      </c>
      <c r="F2215" s="3" t="s">
        <v>2542</v>
      </c>
      <c r="G2215" s="3" t="str">
        <f>TEXT(Table1[[#This Row],[last_purchase_date]],"yyyy")</f>
        <v>-</v>
      </c>
      <c r="H2215" s="2">
        <f ca="1">IFERROR(TODAY()-Table1[[#This Row],[signup_date]]," - ")</f>
        <v>529</v>
      </c>
      <c r="I2215" s="2" t="str">
        <f ca="1">IFERROR(TODAY()-Table1[[#This Row],[last_purchase_date]]," - ")</f>
        <v xml:space="preserve"> - </v>
      </c>
      <c r="J2215" s="2">
        <f ca="1">IFERROR(1/Table1[[#This Row],[Days_Since_Last_Purchase]],0)</f>
        <v>0</v>
      </c>
      <c r="K2215" s="3" t="str">
        <f t="shared" si="68"/>
        <v>Never Purchase</v>
      </c>
      <c r="L2215">
        <v>0</v>
      </c>
      <c r="M2215">
        <v>0</v>
      </c>
      <c r="N2215">
        <v>0</v>
      </c>
      <c r="O2215">
        <v>0</v>
      </c>
      <c r="P2215" t="s">
        <v>87</v>
      </c>
      <c r="Q2215" t="s">
        <v>32</v>
      </c>
      <c r="R2215" t="s">
        <v>48</v>
      </c>
      <c r="S2215">
        <v>20</v>
      </c>
      <c r="T2215" t="s">
        <v>70</v>
      </c>
      <c r="U2215" t="s">
        <v>90</v>
      </c>
      <c r="V2215" t="s">
        <v>63</v>
      </c>
      <c r="W2215" t="s">
        <v>96</v>
      </c>
      <c r="X2215">
        <v>0</v>
      </c>
      <c r="Y2215">
        <v>0</v>
      </c>
      <c r="Z2215">
        <v>0</v>
      </c>
      <c r="AA2215">
        <v>0</v>
      </c>
      <c r="AB2215">
        <v>0</v>
      </c>
      <c r="AC2215" s="3">
        <v>45931</v>
      </c>
      <c r="AD2215" s="2" t="str">
        <f t="shared" si="69"/>
        <v>Contacted</v>
      </c>
      <c r="AE2215">
        <v>0</v>
      </c>
      <c r="AF2215" t="s">
        <v>73</v>
      </c>
      <c r="AG2215" t="b">
        <v>1</v>
      </c>
      <c r="AH2215" t="b">
        <v>0</v>
      </c>
      <c r="AI2215" t="str">
        <f ca="1">IF(OR(Table1[[#This Row],[is_active]]="FALSE",Table1[[#This Row],[Days_Since_Last_Purchase]]&gt;90),"Churned","Active")</f>
        <v>Churned</v>
      </c>
    </row>
    <row r="2216" spans="1:35" x14ac:dyDescent="0.25">
      <c r="A2216" t="s">
        <v>2261</v>
      </c>
      <c r="B2216" s="1">
        <v>44964</v>
      </c>
      <c r="C2216" t="str">
        <f>TEXT(Table1[[#This Row],[signup_date]],"yyyy")</f>
        <v>2023</v>
      </c>
      <c r="D2216" t="str">
        <f>TEXT(Table1[[#This Row],[signup_date]],"mmm")</f>
        <v>Feb</v>
      </c>
      <c r="E2216" s="3">
        <v>44965</v>
      </c>
      <c r="F2216" s="3">
        <v>45894</v>
      </c>
      <c r="G2216" s="3" t="str">
        <f>TEXT(Table1[[#This Row],[last_purchase_date]],"yyyy")</f>
        <v>2025</v>
      </c>
      <c r="H2216" s="2">
        <f ca="1">IFERROR(TODAY()-Table1[[#This Row],[signup_date]]," - ")</f>
        <v>1016</v>
      </c>
      <c r="I2216" s="2">
        <f ca="1">IFERROR(TODAY()-Table1[[#This Row],[last_purchase_date]]," - ")</f>
        <v>86</v>
      </c>
      <c r="J2216" s="2">
        <f ca="1">IFERROR(1/Table1[[#This Row],[Days_Since_Last_Purchase]],0)</f>
        <v>1.1627906976744186E-2</v>
      </c>
      <c r="K2216" s="3" t="str">
        <f t="shared" si="68"/>
        <v>Has Purchased</v>
      </c>
      <c r="L2216">
        <v>1</v>
      </c>
      <c r="M2216">
        <v>50.87</v>
      </c>
      <c r="N2216">
        <v>50.87</v>
      </c>
      <c r="O2216">
        <v>55.23</v>
      </c>
      <c r="P2216" t="s">
        <v>47</v>
      </c>
      <c r="Q2216" t="s">
        <v>69</v>
      </c>
      <c r="R2216" t="s">
        <v>48</v>
      </c>
      <c r="S2216">
        <v>18</v>
      </c>
      <c r="T2216" t="s">
        <v>49</v>
      </c>
      <c r="U2216" t="s">
        <v>55</v>
      </c>
      <c r="V2216" t="s">
        <v>44</v>
      </c>
      <c r="W2216" t="s">
        <v>51</v>
      </c>
      <c r="X2216">
        <v>0</v>
      </c>
      <c r="Y2216">
        <v>0</v>
      </c>
      <c r="Z2216">
        <v>0</v>
      </c>
      <c r="AA2216">
        <v>0</v>
      </c>
      <c r="AB2216">
        <v>0</v>
      </c>
      <c r="AC2216" s="3">
        <v>45136</v>
      </c>
      <c r="AD2216" s="2" t="str">
        <f t="shared" si="69"/>
        <v>Contacted</v>
      </c>
      <c r="AE2216">
        <v>0</v>
      </c>
      <c r="AF2216" t="s">
        <v>73</v>
      </c>
      <c r="AG2216" t="b">
        <v>1</v>
      </c>
      <c r="AH2216" t="b">
        <v>0</v>
      </c>
      <c r="AI2216" t="str">
        <f ca="1">IF(OR(Table1[[#This Row],[is_active]]="FALSE",Table1[[#This Row],[Days_Since_Last_Purchase]]&gt;90),"Churned","Active")</f>
        <v>Active</v>
      </c>
    </row>
    <row r="2217" spans="1:35" x14ac:dyDescent="0.25">
      <c r="A2217" t="s">
        <v>2262</v>
      </c>
      <c r="B2217" s="1">
        <v>45370</v>
      </c>
      <c r="C2217" t="str">
        <f>TEXT(Table1[[#This Row],[signup_date]],"yyyy")</f>
        <v>2024</v>
      </c>
      <c r="D2217" t="str">
        <f>TEXT(Table1[[#This Row],[signup_date]],"mmm")</f>
        <v>Mar</v>
      </c>
      <c r="E2217" s="3">
        <v>45746</v>
      </c>
      <c r="F2217" s="3">
        <v>45935</v>
      </c>
      <c r="G2217" s="3" t="str">
        <f>TEXT(Table1[[#This Row],[last_purchase_date]],"yyyy")</f>
        <v>2025</v>
      </c>
      <c r="H2217" s="2">
        <f ca="1">IFERROR(TODAY()-Table1[[#This Row],[signup_date]]," - ")</f>
        <v>610</v>
      </c>
      <c r="I2217" s="2">
        <f ca="1">IFERROR(TODAY()-Table1[[#This Row],[last_purchase_date]]," - ")</f>
        <v>45</v>
      </c>
      <c r="J2217" s="2">
        <f ca="1">IFERROR(1/Table1[[#This Row],[Days_Since_Last_Purchase]],0)</f>
        <v>2.2222222222222223E-2</v>
      </c>
      <c r="K2217" s="3" t="str">
        <f t="shared" si="68"/>
        <v>Has Purchased</v>
      </c>
      <c r="L2217">
        <v>2</v>
      </c>
      <c r="M2217">
        <v>118.95</v>
      </c>
      <c r="N2217">
        <v>59.48</v>
      </c>
      <c r="O2217">
        <v>85.2</v>
      </c>
      <c r="P2217" t="s">
        <v>87</v>
      </c>
      <c r="Q2217" t="s">
        <v>54</v>
      </c>
      <c r="R2217" t="s">
        <v>42</v>
      </c>
      <c r="S2217">
        <v>24</v>
      </c>
      <c r="T2217" t="s">
        <v>70</v>
      </c>
      <c r="U2217" t="s">
        <v>66</v>
      </c>
      <c r="V2217" t="s">
        <v>67</v>
      </c>
      <c r="W2217" t="s">
        <v>51</v>
      </c>
      <c r="X2217">
        <v>0</v>
      </c>
      <c r="Y2217">
        <v>0</v>
      </c>
      <c r="Z2217">
        <v>0</v>
      </c>
      <c r="AA2217">
        <v>0</v>
      </c>
      <c r="AB2217">
        <v>0</v>
      </c>
      <c r="AC2217" s="2" t="s">
        <v>2542</v>
      </c>
      <c r="AD2217" s="2" t="str">
        <f t="shared" si="69"/>
        <v>Never Contacted</v>
      </c>
      <c r="AE2217">
        <v>0</v>
      </c>
      <c r="AF2217" t="s">
        <v>38</v>
      </c>
      <c r="AG2217" t="b">
        <v>0</v>
      </c>
      <c r="AH2217" t="b">
        <v>0</v>
      </c>
      <c r="AI2217" t="str">
        <f ca="1">IF(OR(Table1[[#This Row],[is_active]]="FALSE",Table1[[#This Row],[Days_Since_Last_Purchase]]&gt;90),"Churned","Active")</f>
        <v>Active</v>
      </c>
    </row>
    <row r="2218" spans="1:35" x14ac:dyDescent="0.25">
      <c r="A2218" t="s">
        <v>2263</v>
      </c>
      <c r="B2218" s="1">
        <v>44877</v>
      </c>
      <c r="C2218" t="str">
        <f>TEXT(Table1[[#This Row],[signup_date]],"yyyy")</f>
        <v>2022</v>
      </c>
      <c r="D2218" t="str">
        <f>TEXT(Table1[[#This Row],[signup_date]],"mmm")</f>
        <v>Nov</v>
      </c>
      <c r="E2218" s="3">
        <v>45159</v>
      </c>
      <c r="F2218" s="3">
        <v>45670</v>
      </c>
      <c r="G2218" s="3" t="str">
        <f>TEXT(Table1[[#This Row],[last_purchase_date]],"yyyy")</f>
        <v>2025</v>
      </c>
      <c r="H2218" s="2">
        <f ca="1">IFERROR(TODAY()-Table1[[#This Row],[signup_date]]," - ")</f>
        <v>1103</v>
      </c>
      <c r="I2218" s="2">
        <f ca="1">IFERROR(TODAY()-Table1[[#This Row],[last_purchase_date]]," - ")</f>
        <v>310</v>
      </c>
      <c r="J2218" s="2">
        <f ca="1">IFERROR(1/Table1[[#This Row],[Days_Since_Last_Purchase]],0)</f>
        <v>3.2258064516129032E-3</v>
      </c>
      <c r="K2218" s="3" t="str">
        <f t="shared" si="68"/>
        <v>Has Purchased</v>
      </c>
      <c r="L2218">
        <v>2</v>
      </c>
      <c r="M2218">
        <v>73.33</v>
      </c>
      <c r="N2218">
        <v>36.67</v>
      </c>
      <c r="O2218">
        <v>48.27</v>
      </c>
      <c r="P2218" t="s">
        <v>31</v>
      </c>
      <c r="Q2218" t="s">
        <v>54</v>
      </c>
      <c r="R2218" t="s">
        <v>33</v>
      </c>
      <c r="S2218">
        <v>21</v>
      </c>
      <c r="T2218" t="s">
        <v>70</v>
      </c>
      <c r="U2218" t="s">
        <v>90</v>
      </c>
      <c r="V2218" t="s">
        <v>35</v>
      </c>
      <c r="W2218" t="s">
        <v>96</v>
      </c>
      <c r="X2218">
        <v>0</v>
      </c>
      <c r="Y2218">
        <v>0</v>
      </c>
      <c r="Z2218">
        <v>0</v>
      </c>
      <c r="AA2218">
        <v>0</v>
      </c>
      <c r="AB2218">
        <v>0</v>
      </c>
      <c r="AC2218" s="3">
        <v>45861</v>
      </c>
      <c r="AD2218" s="2" t="str">
        <f t="shared" si="69"/>
        <v>Contacted</v>
      </c>
      <c r="AE2218">
        <v>0</v>
      </c>
      <c r="AF2218" t="s">
        <v>38</v>
      </c>
      <c r="AG2218" t="b">
        <v>1</v>
      </c>
      <c r="AH2218" t="b">
        <v>1</v>
      </c>
      <c r="AI2218" t="str">
        <f ca="1">IF(OR(Table1[[#This Row],[is_active]]="FALSE",Table1[[#This Row],[Days_Since_Last_Purchase]]&gt;90),"Churned","Active")</f>
        <v>Churned</v>
      </c>
    </row>
    <row r="2219" spans="1:35" x14ac:dyDescent="0.25">
      <c r="A2219" t="s">
        <v>2264</v>
      </c>
      <c r="B2219" s="1">
        <v>43976</v>
      </c>
      <c r="C2219" t="str">
        <f>TEXT(Table1[[#This Row],[signup_date]],"yyyy")</f>
        <v>2020</v>
      </c>
      <c r="D2219" t="str">
        <f>TEXT(Table1[[#This Row],[signup_date]],"mmm")</f>
        <v>May</v>
      </c>
      <c r="E2219" s="3">
        <v>44557</v>
      </c>
      <c r="F2219" s="3">
        <v>45464</v>
      </c>
      <c r="G2219" s="3" t="str">
        <f>TEXT(Table1[[#This Row],[last_purchase_date]],"yyyy")</f>
        <v>2024</v>
      </c>
      <c r="H2219" s="2">
        <f ca="1">IFERROR(TODAY()-Table1[[#This Row],[signup_date]]," - ")</f>
        <v>2004</v>
      </c>
      <c r="I2219" s="2">
        <f ca="1">IFERROR(TODAY()-Table1[[#This Row],[last_purchase_date]]," - ")</f>
        <v>516</v>
      </c>
      <c r="J2219" s="2">
        <f ca="1">IFERROR(1/Table1[[#This Row],[Days_Since_Last_Purchase]],0)</f>
        <v>1.937984496124031E-3</v>
      </c>
      <c r="K2219" s="3" t="str">
        <f t="shared" si="68"/>
        <v>Has Purchased</v>
      </c>
      <c r="L2219">
        <v>3</v>
      </c>
      <c r="M2219">
        <v>3.17</v>
      </c>
      <c r="N2219">
        <v>1.06</v>
      </c>
      <c r="O2219">
        <v>0.5</v>
      </c>
      <c r="P2219" t="s">
        <v>87</v>
      </c>
      <c r="Q2219" t="s">
        <v>62</v>
      </c>
      <c r="R2219" t="s">
        <v>48</v>
      </c>
      <c r="S2219">
        <v>33</v>
      </c>
      <c r="T2219" t="s">
        <v>34</v>
      </c>
      <c r="U2219" t="s">
        <v>55</v>
      </c>
      <c r="V2219" t="s">
        <v>44</v>
      </c>
      <c r="W2219" t="s">
        <v>57</v>
      </c>
      <c r="X2219">
        <v>0</v>
      </c>
      <c r="Y2219">
        <v>0</v>
      </c>
      <c r="Z2219">
        <v>0</v>
      </c>
      <c r="AA2219">
        <v>0</v>
      </c>
      <c r="AB2219">
        <v>0</v>
      </c>
      <c r="AC2219" s="3">
        <v>45759</v>
      </c>
      <c r="AD2219" s="2" t="str">
        <f t="shared" si="69"/>
        <v>Contacted</v>
      </c>
      <c r="AE2219">
        <v>0</v>
      </c>
      <c r="AF2219" t="s">
        <v>52</v>
      </c>
      <c r="AG2219" t="b">
        <v>0</v>
      </c>
      <c r="AH2219" t="b">
        <v>1</v>
      </c>
      <c r="AI2219" t="str">
        <f ca="1">IF(OR(Table1[[#This Row],[is_active]]="FALSE",Table1[[#This Row],[Days_Since_Last_Purchase]]&gt;90),"Churned","Active")</f>
        <v>Churned</v>
      </c>
    </row>
    <row r="2220" spans="1:35" x14ac:dyDescent="0.25">
      <c r="A2220" t="s">
        <v>2265</v>
      </c>
      <c r="B2220" s="1">
        <v>44918</v>
      </c>
      <c r="C2220" t="str">
        <f>TEXT(Table1[[#This Row],[signup_date]],"yyyy")</f>
        <v>2022</v>
      </c>
      <c r="D2220" t="str">
        <f>TEXT(Table1[[#This Row],[signup_date]],"mmm")</f>
        <v>Dec</v>
      </c>
      <c r="E2220" s="3">
        <v>45922</v>
      </c>
      <c r="F2220" s="3">
        <v>45943</v>
      </c>
      <c r="G2220" s="3" t="str">
        <f>TEXT(Table1[[#This Row],[last_purchase_date]],"yyyy")</f>
        <v>2025</v>
      </c>
      <c r="H2220" s="2">
        <f ca="1">IFERROR(TODAY()-Table1[[#This Row],[signup_date]]," - ")</f>
        <v>1062</v>
      </c>
      <c r="I2220" s="2">
        <f ca="1">IFERROR(TODAY()-Table1[[#This Row],[last_purchase_date]]," - ")</f>
        <v>37</v>
      </c>
      <c r="J2220" s="2">
        <f ca="1">IFERROR(1/Table1[[#This Row],[Days_Since_Last_Purchase]],0)</f>
        <v>2.7027027027027029E-2</v>
      </c>
      <c r="K2220" s="3" t="str">
        <f t="shared" si="68"/>
        <v>Has Purchased</v>
      </c>
      <c r="L2220">
        <v>4</v>
      </c>
      <c r="M2220">
        <v>196.27</v>
      </c>
      <c r="N2220">
        <v>49.07</v>
      </c>
      <c r="O2220">
        <v>14.91</v>
      </c>
      <c r="P2220" t="s">
        <v>87</v>
      </c>
      <c r="Q2220" t="s">
        <v>95</v>
      </c>
      <c r="R2220" t="s">
        <v>42</v>
      </c>
      <c r="S2220">
        <v>20</v>
      </c>
      <c r="T2220" t="s">
        <v>70</v>
      </c>
      <c r="U2220" t="s">
        <v>82</v>
      </c>
      <c r="V2220" t="s">
        <v>63</v>
      </c>
      <c r="W2220" t="s">
        <v>45</v>
      </c>
      <c r="X2220">
        <v>0</v>
      </c>
      <c r="Y2220">
        <v>1</v>
      </c>
      <c r="Z2220">
        <v>0</v>
      </c>
      <c r="AA2220">
        <v>0</v>
      </c>
      <c r="AB2220">
        <v>1</v>
      </c>
      <c r="AC2220" s="3">
        <v>45691</v>
      </c>
      <c r="AD2220" s="2" t="str">
        <f t="shared" si="69"/>
        <v>Contacted</v>
      </c>
      <c r="AE2220">
        <v>5</v>
      </c>
      <c r="AF2220" t="s">
        <v>52</v>
      </c>
      <c r="AG2220" t="b">
        <v>1</v>
      </c>
      <c r="AH2220" t="b">
        <v>1</v>
      </c>
      <c r="AI2220" t="str">
        <f ca="1">IF(OR(Table1[[#This Row],[is_active]]="FALSE",Table1[[#This Row],[Days_Since_Last_Purchase]]&gt;90),"Churned","Active")</f>
        <v>Active</v>
      </c>
    </row>
    <row r="2221" spans="1:35" x14ac:dyDescent="0.25">
      <c r="A2221" t="s">
        <v>2266</v>
      </c>
      <c r="B2221" s="1">
        <v>43936</v>
      </c>
      <c r="C2221" t="str">
        <f>TEXT(Table1[[#This Row],[signup_date]],"yyyy")</f>
        <v>2020</v>
      </c>
      <c r="D2221" t="str">
        <f>TEXT(Table1[[#This Row],[signup_date]],"mmm")</f>
        <v>Apr</v>
      </c>
      <c r="E2221" s="3">
        <v>45421</v>
      </c>
      <c r="F2221" s="3">
        <v>45582</v>
      </c>
      <c r="G2221" s="3" t="str">
        <f>TEXT(Table1[[#This Row],[last_purchase_date]],"yyyy")</f>
        <v>2024</v>
      </c>
      <c r="H2221" s="2">
        <f ca="1">IFERROR(TODAY()-Table1[[#This Row],[signup_date]]," - ")</f>
        <v>2044</v>
      </c>
      <c r="I2221" s="2">
        <f ca="1">IFERROR(TODAY()-Table1[[#This Row],[last_purchase_date]]," - ")</f>
        <v>398</v>
      </c>
      <c r="J2221" s="2">
        <f ca="1">IFERROR(1/Table1[[#This Row],[Days_Since_Last_Purchase]],0)</f>
        <v>2.5125628140703518E-3</v>
      </c>
      <c r="K2221" s="3" t="str">
        <f t="shared" si="68"/>
        <v>Has Purchased</v>
      </c>
      <c r="L2221">
        <v>7</v>
      </c>
      <c r="M2221">
        <v>290.55</v>
      </c>
      <c r="N2221">
        <v>41.51</v>
      </c>
      <c r="O2221">
        <v>62.05</v>
      </c>
      <c r="P2221" t="s">
        <v>47</v>
      </c>
      <c r="Q2221" t="s">
        <v>80</v>
      </c>
      <c r="R2221" t="s">
        <v>48</v>
      </c>
      <c r="S2221">
        <v>49</v>
      </c>
      <c r="T2221" t="s">
        <v>34</v>
      </c>
      <c r="U2221" t="s">
        <v>66</v>
      </c>
      <c r="V2221" t="s">
        <v>35</v>
      </c>
      <c r="W2221" t="s">
        <v>57</v>
      </c>
      <c r="X2221">
        <v>0</v>
      </c>
      <c r="Y2221">
        <v>0</v>
      </c>
      <c r="Z2221">
        <v>0</v>
      </c>
      <c r="AA2221">
        <v>1</v>
      </c>
      <c r="AB2221">
        <v>2</v>
      </c>
      <c r="AC2221" s="3">
        <v>45297</v>
      </c>
      <c r="AD2221" s="2" t="str">
        <f t="shared" si="69"/>
        <v>Contacted</v>
      </c>
      <c r="AE2221">
        <v>6</v>
      </c>
      <c r="AF2221" t="s">
        <v>73</v>
      </c>
      <c r="AG2221" t="b">
        <v>0</v>
      </c>
      <c r="AH2221" t="b">
        <v>1</v>
      </c>
      <c r="AI2221" t="str">
        <f ca="1">IF(OR(Table1[[#This Row],[is_active]]="FALSE",Table1[[#This Row],[Days_Since_Last_Purchase]]&gt;90),"Churned","Active")</f>
        <v>Churned</v>
      </c>
    </row>
    <row r="2222" spans="1:35" x14ac:dyDescent="0.25">
      <c r="A2222" t="s">
        <v>2267</v>
      </c>
      <c r="B2222" s="1">
        <v>44642</v>
      </c>
      <c r="C2222" t="str">
        <f>TEXT(Table1[[#This Row],[signup_date]],"yyyy")</f>
        <v>2022</v>
      </c>
      <c r="D2222" t="str">
        <f>TEXT(Table1[[#This Row],[signup_date]],"mmm")</f>
        <v>Mar</v>
      </c>
      <c r="E2222" s="3">
        <v>45182</v>
      </c>
      <c r="F2222" s="3">
        <v>45261</v>
      </c>
      <c r="G2222" s="3" t="str">
        <f>TEXT(Table1[[#This Row],[last_purchase_date]],"yyyy")</f>
        <v>2023</v>
      </c>
      <c r="H2222" s="2">
        <f ca="1">IFERROR(TODAY()-Table1[[#This Row],[signup_date]]," - ")</f>
        <v>1338</v>
      </c>
      <c r="I2222" s="2">
        <f ca="1">IFERROR(TODAY()-Table1[[#This Row],[last_purchase_date]]," - ")</f>
        <v>719</v>
      </c>
      <c r="J2222" s="2">
        <f ca="1">IFERROR(1/Table1[[#This Row],[Days_Since_Last_Purchase]],0)</f>
        <v>1.3908205841446453E-3</v>
      </c>
      <c r="K2222" s="3" t="str">
        <f t="shared" si="68"/>
        <v>Has Purchased</v>
      </c>
      <c r="L2222">
        <v>2</v>
      </c>
      <c r="M2222">
        <v>147.13999999999999</v>
      </c>
      <c r="N2222">
        <v>73.569999999999993</v>
      </c>
      <c r="O2222">
        <v>39.590000000000003</v>
      </c>
      <c r="P2222" t="s">
        <v>47</v>
      </c>
      <c r="Q2222" t="s">
        <v>69</v>
      </c>
      <c r="R2222" t="s">
        <v>48</v>
      </c>
      <c r="S2222">
        <v>34</v>
      </c>
      <c r="T2222" t="s">
        <v>34</v>
      </c>
      <c r="U2222" t="s">
        <v>55</v>
      </c>
      <c r="V2222" t="s">
        <v>35</v>
      </c>
      <c r="W2222" t="s">
        <v>85</v>
      </c>
      <c r="X2222">
        <v>0</v>
      </c>
      <c r="Y2222">
        <v>0</v>
      </c>
      <c r="Z2222">
        <v>0</v>
      </c>
      <c r="AA2222">
        <v>0</v>
      </c>
      <c r="AB2222">
        <v>0</v>
      </c>
      <c r="AC2222" s="3">
        <v>45150</v>
      </c>
      <c r="AD2222" s="2" t="str">
        <f t="shared" si="69"/>
        <v>Contacted</v>
      </c>
      <c r="AE2222">
        <v>0</v>
      </c>
      <c r="AF2222" t="s">
        <v>73</v>
      </c>
      <c r="AG2222" t="b">
        <v>0</v>
      </c>
      <c r="AH2222" t="b">
        <v>0</v>
      </c>
      <c r="AI2222" t="str">
        <f ca="1">IF(OR(Table1[[#This Row],[is_active]]="FALSE",Table1[[#This Row],[Days_Since_Last_Purchase]]&gt;90),"Churned","Active")</f>
        <v>Churned</v>
      </c>
    </row>
    <row r="2223" spans="1:35" x14ac:dyDescent="0.25">
      <c r="A2223" t="s">
        <v>2268</v>
      </c>
      <c r="B2223" s="1">
        <v>45420</v>
      </c>
      <c r="C2223" t="str">
        <f>TEXT(Table1[[#This Row],[signup_date]],"yyyy")</f>
        <v>2024</v>
      </c>
      <c r="D2223" t="str">
        <f>TEXT(Table1[[#This Row],[signup_date]],"mmm")</f>
        <v>May</v>
      </c>
      <c r="E2223" s="3">
        <v>45666</v>
      </c>
      <c r="F2223" s="3">
        <v>45890</v>
      </c>
      <c r="G2223" s="3" t="str">
        <f>TEXT(Table1[[#This Row],[last_purchase_date]],"yyyy")</f>
        <v>2025</v>
      </c>
      <c r="H2223" s="2">
        <f ca="1">IFERROR(TODAY()-Table1[[#This Row],[signup_date]]," - ")</f>
        <v>560</v>
      </c>
      <c r="I2223" s="2">
        <f ca="1">IFERROR(TODAY()-Table1[[#This Row],[last_purchase_date]]," - ")</f>
        <v>90</v>
      </c>
      <c r="J2223" s="2">
        <f ca="1">IFERROR(1/Table1[[#This Row],[Days_Since_Last_Purchase]],0)</f>
        <v>1.1111111111111112E-2</v>
      </c>
      <c r="K2223" s="3" t="str">
        <f t="shared" si="68"/>
        <v>Has Purchased</v>
      </c>
      <c r="L2223">
        <v>3</v>
      </c>
      <c r="M2223">
        <v>143.13</v>
      </c>
      <c r="N2223">
        <v>47.71</v>
      </c>
      <c r="O2223">
        <v>78.28</v>
      </c>
      <c r="P2223" t="s">
        <v>59</v>
      </c>
      <c r="Q2223" t="s">
        <v>60</v>
      </c>
      <c r="R2223" t="s">
        <v>33</v>
      </c>
      <c r="S2223">
        <v>25</v>
      </c>
      <c r="T2223" t="s">
        <v>70</v>
      </c>
      <c r="U2223" t="s">
        <v>50</v>
      </c>
      <c r="V2223" t="s">
        <v>44</v>
      </c>
      <c r="W2223" t="s">
        <v>72</v>
      </c>
      <c r="X2223">
        <v>0</v>
      </c>
      <c r="Y2223">
        <v>0</v>
      </c>
      <c r="Z2223">
        <v>0</v>
      </c>
      <c r="AA2223">
        <v>0</v>
      </c>
      <c r="AB2223">
        <v>1</v>
      </c>
      <c r="AC2223" s="3">
        <v>45747</v>
      </c>
      <c r="AD2223" s="2" t="str">
        <f t="shared" si="69"/>
        <v>Contacted</v>
      </c>
      <c r="AE2223">
        <v>0</v>
      </c>
      <c r="AF2223" t="s">
        <v>38</v>
      </c>
      <c r="AG2223" t="b">
        <v>1</v>
      </c>
      <c r="AH2223" t="b">
        <v>0</v>
      </c>
      <c r="AI2223" t="str">
        <f ca="1">IF(OR(Table1[[#This Row],[is_active]]="FALSE",Table1[[#This Row],[Days_Since_Last_Purchase]]&gt;90),"Churned","Active")</f>
        <v>Active</v>
      </c>
    </row>
    <row r="2224" spans="1:35" x14ac:dyDescent="0.25">
      <c r="A2224" t="s">
        <v>2269</v>
      </c>
      <c r="B2224" s="1">
        <v>43982</v>
      </c>
      <c r="C2224" t="str">
        <f>TEXT(Table1[[#This Row],[signup_date]],"yyyy")</f>
        <v>2020</v>
      </c>
      <c r="D2224" t="str">
        <f>TEXT(Table1[[#This Row],[signup_date]],"mmm")</f>
        <v>May</v>
      </c>
      <c r="E2224" s="3">
        <v>44535</v>
      </c>
      <c r="F2224" s="3">
        <v>45035</v>
      </c>
      <c r="G2224" s="3" t="str">
        <f>TEXT(Table1[[#This Row],[last_purchase_date]],"yyyy")</f>
        <v>2023</v>
      </c>
      <c r="H2224" s="2">
        <f ca="1">IFERROR(TODAY()-Table1[[#This Row],[signup_date]]," - ")</f>
        <v>1998</v>
      </c>
      <c r="I2224" s="2">
        <f ca="1">IFERROR(TODAY()-Table1[[#This Row],[last_purchase_date]]," - ")</f>
        <v>945</v>
      </c>
      <c r="J2224" s="2">
        <f ca="1">IFERROR(1/Table1[[#This Row],[Days_Since_Last_Purchase]],0)</f>
        <v>1.0582010582010583E-3</v>
      </c>
      <c r="K2224" s="3" t="str">
        <f t="shared" si="68"/>
        <v>Has Purchased</v>
      </c>
      <c r="L2224">
        <v>2</v>
      </c>
      <c r="M2224">
        <v>142.52000000000001</v>
      </c>
      <c r="N2224">
        <v>71.260000000000005</v>
      </c>
      <c r="O2224">
        <v>65.25</v>
      </c>
      <c r="P2224" t="s">
        <v>47</v>
      </c>
      <c r="Q2224" t="s">
        <v>95</v>
      </c>
      <c r="R2224" t="s">
        <v>42</v>
      </c>
      <c r="S2224">
        <v>35</v>
      </c>
      <c r="T2224" t="s">
        <v>34</v>
      </c>
      <c r="U2224" t="s">
        <v>35</v>
      </c>
      <c r="V2224" t="s">
        <v>63</v>
      </c>
      <c r="W2224" t="s">
        <v>51</v>
      </c>
      <c r="X2224">
        <v>0</v>
      </c>
      <c r="Y2224">
        <v>1</v>
      </c>
      <c r="Z2224">
        <v>0</v>
      </c>
      <c r="AA2224">
        <v>0</v>
      </c>
      <c r="AB2224">
        <v>1</v>
      </c>
      <c r="AC2224" s="3">
        <v>45138</v>
      </c>
      <c r="AD2224" s="2" t="str">
        <f t="shared" si="69"/>
        <v>Contacted</v>
      </c>
      <c r="AE2224">
        <v>0</v>
      </c>
      <c r="AF2224" t="s">
        <v>38</v>
      </c>
      <c r="AG2224" t="b">
        <v>0</v>
      </c>
      <c r="AH2224" t="b">
        <v>0</v>
      </c>
      <c r="AI2224" t="str">
        <f ca="1">IF(OR(Table1[[#This Row],[is_active]]="FALSE",Table1[[#This Row],[Days_Since_Last_Purchase]]&gt;90),"Churned","Active")</f>
        <v>Churned</v>
      </c>
    </row>
    <row r="2225" spans="1:35" x14ac:dyDescent="0.25">
      <c r="A2225" t="s">
        <v>2270</v>
      </c>
      <c r="B2225" s="1">
        <v>45190</v>
      </c>
      <c r="C2225" t="str">
        <f>TEXT(Table1[[#This Row],[signup_date]],"yyyy")</f>
        <v>2023</v>
      </c>
      <c r="D2225" t="str">
        <f>TEXT(Table1[[#This Row],[signup_date]],"mmm")</f>
        <v>Sep</v>
      </c>
      <c r="E2225" s="3">
        <v>45619</v>
      </c>
      <c r="F2225" s="3">
        <v>45861</v>
      </c>
      <c r="G2225" s="3" t="str">
        <f>TEXT(Table1[[#This Row],[last_purchase_date]],"yyyy")</f>
        <v>2025</v>
      </c>
      <c r="H2225" s="2">
        <f ca="1">IFERROR(TODAY()-Table1[[#This Row],[signup_date]]," - ")</f>
        <v>790</v>
      </c>
      <c r="I2225" s="2">
        <f ca="1">IFERROR(TODAY()-Table1[[#This Row],[last_purchase_date]]," - ")</f>
        <v>119</v>
      </c>
      <c r="J2225" s="2">
        <f ca="1">IFERROR(1/Table1[[#This Row],[Days_Since_Last_Purchase]],0)</f>
        <v>8.4033613445378148E-3</v>
      </c>
      <c r="K2225" s="3" t="str">
        <f t="shared" si="68"/>
        <v>Has Purchased</v>
      </c>
      <c r="L2225">
        <v>2</v>
      </c>
      <c r="M2225">
        <v>131.97999999999999</v>
      </c>
      <c r="N2225">
        <v>65.989999999999995</v>
      </c>
      <c r="O2225">
        <v>116.92</v>
      </c>
      <c r="P2225" t="s">
        <v>47</v>
      </c>
      <c r="Q2225" t="s">
        <v>95</v>
      </c>
      <c r="R2225" t="s">
        <v>33</v>
      </c>
      <c r="S2225">
        <v>16</v>
      </c>
      <c r="T2225" t="s">
        <v>49</v>
      </c>
      <c r="U2225" t="s">
        <v>35</v>
      </c>
      <c r="V2225" t="s">
        <v>63</v>
      </c>
      <c r="W2225" t="s">
        <v>57</v>
      </c>
      <c r="X2225">
        <v>0</v>
      </c>
      <c r="Y2225">
        <v>1</v>
      </c>
      <c r="Z2225">
        <v>0</v>
      </c>
      <c r="AA2225">
        <v>0</v>
      </c>
      <c r="AB2225">
        <v>1</v>
      </c>
      <c r="AC2225" s="2" t="s">
        <v>2542</v>
      </c>
      <c r="AD2225" s="2" t="str">
        <f t="shared" si="69"/>
        <v>Never Contacted</v>
      </c>
      <c r="AE2225">
        <v>0</v>
      </c>
      <c r="AF2225" t="s">
        <v>38</v>
      </c>
      <c r="AG2225" t="b">
        <v>1</v>
      </c>
      <c r="AH2225" t="b">
        <v>0</v>
      </c>
      <c r="AI2225" t="str">
        <f ca="1">IF(OR(Table1[[#This Row],[is_active]]="FALSE",Table1[[#This Row],[Days_Since_Last_Purchase]]&gt;90),"Churned","Active")</f>
        <v>Churned</v>
      </c>
    </row>
    <row r="2226" spans="1:35" x14ac:dyDescent="0.25">
      <c r="A2226" t="s">
        <v>2271</v>
      </c>
      <c r="B2226" s="1">
        <v>45602</v>
      </c>
      <c r="C2226" t="str">
        <f>TEXT(Table1[[#This Row],[signup_date]],"yyyy")</f>
        <v>2024</v>
      </c>
      <c r="D2226" t="str">
        <f>TEXT(Table1[[#This Row],[signup_date]],"mmm")</f>
        <v>Nov</v>
      </c>
      <c r="E2226" s="3">
        <v>45919</v>
      </c>
      <c r="F2226" s="3">
        <v>45931</v>
      </c>
      <c r="G2226" s="3" t="str">
        <f>TEXT(Table1[[#This Row],[last_purchase_date]],"yyyy")</f>
        <v>2025</v>
      </c>
      <c r="H2226" s="2">
        <f ca="1">IFERROR(TODAY()-Table1[[#This Row],[signup_date]]," - ")</f>
        <v>378</v>
      </c>
      <c r="I2226" s="2">
        <f ca="1">IFERROR(TODAY()-Table1[[#This Row],[last_purchase_date]]," - ")</f>
        <v>49</v>
      </c>
      <c r="J2226" s="2">
        <f ca="1">IFERROR(1/Table1[[#This Row],[Days_Since_Last_Purchase]],0)</f>
        <v>2.0408163265306121E-2</v>
      </c>
      <c r="K2226" s="3" t="str">
        <f t="shared" si="68"/>
        <v>Has Purchased</v>
      </c>
      <c r="L2226">
        <v>3</v>
      </c>
      <c r="M2226">
        <v>90.05</v>
      </c>
      <c r="N2226">
        <v>30.02</v>
      </c>
      <c r="O2226">
        <v>5.01</v>
      </c>
      <c r="P2226" t="s">
        <v>65</v>
      </c>
      <c r="Q2226" t="s">
        <v>54</v>
      </c>
      <c r="R2226" t="s">
        <v>48</v>
      </c>
      <c r="S2226">
        <v>41</v>
      </c>
      <c r="T2226" t="s">
        <v>34</v>
      </c>
      <c r="U2226" t="s">
        <v>50</v>
      </c>
      <c r="V2226" t="s">
        <v>63</v>
      </c>
      <c r="W2226" t="s">
        <v>96</v>
      </c>
      <c r="X2226">
        <v>0</v>
      </c>
      <c r="Y2226">
        <v>1</v>
      </c>
      <c r="Z2226">
        <v>0</v>
      </c>
      <c r="AA2226">
        <v>0</v>
      </c>
      <c r="AB2226">
        <v>1</v>
      </c>
      <c r="AC2226" s="2" t="s">
        <v>2542</v>
      </c>
      <c r="AD2226" s="2" t="str">
        <f t="shared" si="69"/>
        <v>Never Contacted</v>
      </c>
      <c r="AE2226">
        <v>0</v>
      </c>
      <c r="AF2226" t="s">
        <v>73</v>
      </c>
      <c r="AG2226" t="b">
        <v>1</v>
      </c>
      <c r="AH2226" t="b">
        <v>0</v>
      </c>
      <c r="AI2226" t="str">
        <f ca="1">IF(OR(Table1[[#This Row],[is_active]]="FALSE",Table1[[#This Row],[Days_Since_Last_Purchase]]&gt;90),"Churned","Active")</f>
        <v>Active</v>
      </c>
    </row>
    <row r="2227" spans="1:35" x14ac:dyDescent="0.25">
      <c r="A2227" t="s">
        <v>2272</v>
      </c>
      <c r="B2227" s="1">
        <v>44300</v>
      </c>
      <c r="C2227" t="str">
        <f>TEXT(Table1[[#This Row],[signup_date]],"yyyy")</f>
        <v>2021</v>
      </c>
      <c r="D2227" t="str">
        <f>TEXT(Table1[[#This Row],[signup_date]],"mmm")</f>
        <v>Apr</v>
      </c>
      <c r="E2227" s="3">
        <v>44586</v>
      </c>
      <c r="F2227" s="3">
        <v>45257</v>
      </c>
      <c r="G2227" s="3" t="str">
        <f>TEXT(Table1[[#This Row],[last_purchase_date]],"yyyy")</f>
        <v>2023</v>
      </c>
      <c r="H2227" s="2">
        <f ca="1">IFERROR(TODAY()-Table1[[#This Row],[signup_date]]," - ")</f>
        <v>1680</v>
      </c>
      <c r="I2227" s="2">
        <f ca="1">IFERROR(TODAY()-Table1[[#This Row],[last_purchase_date]]," - ")</f>
        <v>723</v>
      </c>
      <c r="J2227" s="2">
        <f ca="1">IFERROR(1/Table1[[#This Row],[Days_Since_Last_Purchase]],0)</f>
        <v>1.3831258644536654E-3</v>
      </c>
      <c r="K2227" s="3" t="str">
        <f t="shared" si="68"/>
        <v>Has Purchased</v>
      </c>
      <c r="L2227">
        <v>2</v>
      </c>
      <c r="M2227">
        <v>102.56</v>
      </c>
      <c r="N2227">
        <v>51.28</v>
      </c>
      <c r="O2227">
        <v>90.02</v>
      </c>
      <c r="P2227" t="s">
        <v>59</v>
      </c>
      <c r="Q2227" t="s">
        <v>76</v>
      </c>
      <c r="R2227" t="s">
        <v>33</v>
      </c>
      <c r="S2227">
        <v>16</v>
      </c>
      <c r="T2227" t="s">
        <v>49</v>
      </c>
      <c r="U2227" t="s">
        <v>82</v>
      </c>
      <c r="V2227" t="s">
        <v>35</v>
      </c>
      <c r="W2227" t="s">
        <v>36</v>
      </c>
      <c r="X2227">
        <v>0</v>
      </c>
      <c r="Y2227">
        <v>0</v>
      </c>
      <c r="Z2227">
        <v>0</v>
      </c>
      <c r="AA2227">
        <v>0</v>
      </c>
      <c r="AB2227">
        <v>1</v>
      </c>
      <c r="AC2227" s="3">
        <v>44913</v>
      </c>
      <c r="AD2227" s="2" t="str">
        <f t="shared" si="69"/>
        <v>Contacted</v>
      </c>
      <c r="AE2227">
        <v>0</v>
      </c>
      <c r="AF2227" t="s">
        <v>38</v>
      </c>
      <c r="AG2227" t="b">
        <v>1</v>
      </c>
      <c r="AH2227" t="b">
        <v>0</v>
      </c>
      <c r="AI2227" t="str">
        <f ca="1">IF(OR(Table1[[#This Row],[is_active]]="FALSE",Table1[[#This Row],[Days_Since_Last_Purchase]]&gt;90),"Churned","Active")</f>
        <v>Churned</v>
      </c>
    </row>
    <row r="2228" spans="1:35" x14ac:dyDescent="0.25">
      <c r="A2228" t="s">
        <v>2273</v>
      </c>
      <c r="B2228" s="1">
        <v>45124</v>
      </c>
      <c r="C2228" t="str">
        <f>TEXT(Table1[[#This Row],[signup_date]],"yyyy")</f>
        <v>2023</v>
      </c>
      <c r="D2228" t="str">
        <f>TEXT(Table1[[#This Row],[signup_date]],"mmm")</f>
        <v>Jul</v>
      </c>
      <c r="E2228" s="3">
        <v>45139</v>
      </c>
      <c r="F2228" s="3">
        <v>45712</v>
      </c>
      <c r="G2228" s="3" t="str">
        <f>TEXT(Table1[[#This Row],[last_purchase_date]],"yyyy")</f>
        <v>2025</v>
      </c>
      <c r="H2228" s="2">
        <f ca="1">IFERROR(TODAY()-Table1[[#This Row],[signup_date]]," - ")</f>
        <v>856</v>
      </c>
      <c r="I2228" s="2">
        <f ca="1">IFERROR(TODAY()-Table1[[#This Row],[last_purchase_date]]," - ")</f>
        <v>268</v>
      </c>
      <c r="J2228" s="2">
        <f ca="1">IFERROR(1/Table1[[#This Row],[Days_Since_Last_Purchase]],0)</f>
        <v>3.7313432835820895E-3</v>
      </c>
      <c r="K2228" s="3" t="str">
        <f t="shared" si="68"/>
        <v>Has Purchased</v>
      </c>
      <c r="L2228">
        <v>4</v>
      </c>
      <c r="M2228">
        <v>143.55000000000001</v>
      </c>
      <c r="N2228">
        <v>35.89</v>
      </c>
      <c r="O2228">
        <v>30.95</v>
      </c>
      <c r="P2228" t="s">
        <v>65</v>
      </c>
      <c r="Q2228" t="s">
        <v>69</v>
      </c>
      <c r="R2228" t="s">
        <v>42</v>
      </c>
      <c r="S2228">
        <v>57</v>
      </c>
      <c r="T2228" t="s">
        <v>34</v>
      </c>
      <c r="U2228" t="s">
        <v>55</v>
      </c>
      <c r="V2228" t="s">
        <v>35</v>
      </c>
      <c r="W2228" t="s">
        <v>57</v>
      </c>
      <c r="X2228">
        <v>0</v>
      </c>
      <c r="Y2228">
        <v>0</v>
      </c>
      <c r="Z2228">
        <v>0</v>
      </c>
      <c r="AA2228">
        <v>0</v>
      </c>
      <c r="AB2228">
        <v>0</v>
      </c>
      <c r="AC2228" s="3">
        <v>45558</v>
      </c>
      <c r="AD2228" s="2" t="str">
        <f t="shared" si="69"/>
        <v>Contacted</v>
      </c>
      <c r="AE2228">
        <v>4</v>
      </c>
      <c r="AF2228" t="s">
        <v>73</v>
      </c>
      <c r="AG2228" t="b">
        <v>0</v>
      </c>
      <c r="AH2228" t="b">
        <v>0</v>
      </c>
      <c r="AI2228" t="str">
        <f ca="1">IF(OR(Table1[[#This Row],[is_active]]="FALSE",Table1[[#This Row],[Days_Since_Last_Purchase]]&gt;90),"Churned","Active")</f>
        <v>Churned</v>
      </c>
    </row>
    <row r="2229" spans="1:35" x14ac:dyDescent="0.25">
      <c r="A2229" t="s">
        <v>2274</v>
      </c>
      <c r="B2229" s="1">
        <v>43834</v>
      </c>
      <c r="C2229" t="str">
        <f>TEXT(Table1[[#This Row],[signup_date]],"yyyy")</f>
        <v>2020</v>
      </c>
      <c r="D2229" t="str">
        <f>TEXT(Table1[[#This Row],[signup_date]],"mmm")</f>
        <v>Jan</v>
      </c>
      <c r="E2229" s="3">
        <v>45032</v>
      </c>
      <c r="F2229" s="3">
        <v>45921</v>
      </c>
      <c r="G2229" s="3" t="str">
        <f>TEXT(Table1[[#This Row],[last_purchase_date]],"yyyy")</f>
        <v>2025</v>
      </c>
      <c r="H2229" s="2">
        <f ca="1">IFERROR(TODAY()-Table1[[#This Row],[signup_date]]," - ")</f>
        <v>2146</v>
      </c>
      <c r="I2229" s="2">
        <f ca="1">IFERROR(TODAY()-Table1[[#This Row],[last_purchase_date]]," - ")</f>
        <v>59</v>
      </c>
      <c r="J2229" s="2">
        <f ca="1">IFERROR(1/Table1[[#This Row],[Days_Since_Last_Purchase]],0)</f>
        <v>1.6949152542372881E-2</v>
      </c>
      <c r="K2229" s="3" t="str">
        <f t="shared" si="68"/>
        <v>Has Purchased</v>
      </c>
      <c r="L2229">
        <v>3</v>
      </c>
      <c r="M2229">
        <v>3.38</v>
      </c>
      <c r="N2229">
        <v>1.1299999999999999</v>
      </c>
      <c r="O2229">
        <v>0.9</v>
      </c>
      <c r="P2229" t="s">
        <v>87</v>
      </c>
      <c r="Q2229" t="s">
        <v>104</v>
      </c>
      <c r="R2229" t="s">
        <v>42</v>
      </c>
      <c r="S2229">
        <v>24</v>
      </c>
      <c r="T2229" t="s">
        <v>70</v>
      </c>
      <c r="U2229" t="s">
        <v>43</v>
      </c>
      <c r="V2229" t="s">
        <v>35</v>
      </c>
      <c r="W2229" t="s">
        <v>36</v>
      </c>
      <c r="X2229">
        <v>1</v>
      </c>
      <c r="Y2229">
        <v>0</v>
      </c>
      <c r="Z2229">
        <v>0</v>
      </c>
      <c r="AA2229">
        <v>0</v>
      </c>
      <c r="AB2229">
        <v>0</v>
      </c>
      <c r="AC2229" s="3">
        <v>44667</v>
      </c>
      <c r="AD2229" s="2" t="str">
        <f t="shared" si="69"/>
        <v>Contacted</v>
      </c>
      <c r="AE2229">
        <v>8</v>
      </c>
      <c r="AF2229" t="s">
        <v>73</v>
      </c>
      <c r="AG2229" t="b">
        <v>1</v>
      </c>
      <c r="AH2229" t="b">
        <v>0</v>
      </c>
      <c r="AI2229" t="str">
        <f ca="1">IF(OR(Table1[[#This Row],[is_active]]="FALSE",Table1[[#This Row],[Days_Since_Last_Purchase]]&gt;90),"Churned","Active")</f>
        <v>Active</v>
      </c>
    </row>
    <row r="2230" spans="1:35" x14ac:dyDescent="0.25">
      <c r="A2230" t="s">
        <v>2275</v>
      </c>
      <c r="B2230" s="1">
        <v>44049</v>
      </c>
      <c r="C2230" t="str">
        <f>TEXT(Table1[[#This Row],[signup_date]],"yyyy")</f>
        <v>2020</v>
      </c>
      <c r="D2230" t="str">
        <f>TEXT(Table1[[#This Row],[signup_date]],"mmm")</f>
        <v>Aug</v>
      </c>
      <c r="E2230" s="3">
        <v>44587</v>
      </c>
      <c r="F2230" s="3">
        <v>45704</v>
      </c>
      <c r="G2230" s="3" t="str">
        <f>TEXT(Table1[[#This Row],[last_purchase_date]],"yyyy")</f>
        <v>2025</v>
      </c>
      <c r="H2230" s="2">
        <f ca="1">IFERROR(TODAY()-Table1[[#This Row],[signup_date]]," - ")</f>
        <v>1931</v>
      </c>
      <c r="I2230" s="2">
        <f ca="1">IFERROR(TODAY()-Table1[[#This Row],[last_purchase_date]]," - ")</f>
        <v>276</v>
      </c>
      <c r="J2230" s="2">
        <f ca="1">IFERROR(1/Table1[[#This Row],[Days_Since_Last_Purchase]],0)</f>
        <v>3.6231884057971015E-3</v>
      </c>
      <c r="K2230" s="3" t="str">
        <f t="shared" si="68"/>
        <v>Has Purchased</v>
      </c>
      <c r="L2230">
        <v>2</v>
      </c>
      <c r="M2230">
        <v>8.16</v>
      </c>
      <c r="N2230">
        <v>4.08</v>
      </c>
      <c r="O2230">
        <v>4.88</v>
      </c>
      <c r="P2230" t="s">
        <v>59</v>
      </c>
      <c r="Q2230" t="s">
        <v>95</v>
      </c>
      <c r="R2230" t="s">
        <v>42</v>
      </c>
      <c r="S2230">
        <v>25</v>
      </c>
      <c r="T2230" t="s">
        <v>70</v>
      </c>
      <c r="U2230" t="s">
        <v>90</v>
      </c>
      <c r="V2230" t="s">
        <v>35</v>
      </c>
      <c r="W2230" t="s">
        <v>72</v>
      </c>
      <c r="X2230">
        <v>0</v>
      </c>
      <c r="Y2230">
        <v>1</v>
      </c>
      <c r="Z2230">
        <v>0</v>
      </c>
      <c r="AA2230">
        <v>0</v>
      </c>
      <c r="AB2230">
        <v>1</v>
      </c>
      <c r="AC2230" s="3">
        <v>45047</v>
      </c>
      <c r="AD2230" s="2" t="str">
        <f t="shared" si="69"/>
        <v>Contacted</v>
      </c>
      <c r="AE2230">
        <v>7</v>
      </c>
      <c r="AF2230" t="s">
        <v>38</v>
      </c>
      <c r="AG2230" t="b">
        <v>1</v>
      </c>
      <c r="AH2230" t="b">
        <v>0</v>
      </c>
      <c r="AI2230" t="str">
        <f ca="1">IF(OR(Table1[[#This Row],[is_active]]="FALSE",Table1[[#This Row],[Days_Since_Last_Purchase]]&gt;90),"Churned","Active")</f>
        <v>Churned</v>
      </c>
    </row>
    <row r="2231" spans="1:35" x14ac:dyDescent="0.25">
      <c r="A2231" t="s">
        <v>2276</v>
      </c>
      <c r="B2231" s="1">
        <v>45560</v>
      </c>
      <c r="C2231" t="str">
        <f>TEXT(Table1[[#This Row],[signup_date]],"yyyy")</f>
        <v>2024</v>
      </c>
      <c r="D2231" t="str">
        <f>TEXT(Table1[[#This Row],[signup_date]],"mmm")</f>
        <v>Sep</v>
      </c>
      <c r="E2231" s="3">
        <v>45899</v>
      </c>
      <c r="F2231" s="3">
        <v>45940</v>
      </c>
      <c r="G2231" s="3" t="str">
        <f>TEXT(Table1[[#This Row],[last_purchase_date]],"yyyy")</f>
        <v>2025</v>
      </c>
      <c r="H2231" s="2">
        <f ca="1">IFERROR(TODAY()-Table1[[#This Row],[signup_date]]," - ")</f>
        <v>420</v>
      </c>
      <c r="I2231" s="2">
        <f ca="1">IFERROR(TODAY()-Table1[[#This Row],[last_purchase_date]]," - ")</f>
        <v>40</v>
      </c>
      <c r="J2231" s="2">
        <f ca="1">IFERROR(1/Table1[[#This Row],[Days_Since_Last_Purchase]],0)</f>
        <v>2.5000000000000001E-2</v>
      </c>
      <c r="K2231" s="3" t="str">
        <f t="shared" si="68"/>
        <v>Has Purchased</v>
      </c>
      <c r="L2231">
        <v>1</v>
      </c>
      <c r="M2231">
        <v>1.08</v>
      </c>
      <c r="N2231">
        <v>1.08</v>
      </c>
      <c r="O2231">
        <v>0.52</v>
      </c>
      <c r="P2231" t="s">
        <v>31</v>
      </c>
      <c r="Q2231" t="s">
        <v>69</v>
      </c>
      <c r="R2231" t="s">
        <v>33</v>
      </c>
      <c r="S2231">
        <v>34</v>
      </c>
      <c r="T2231" t="s">
        <v>34</v>
      </c>
      <c r="U2231" t="s">
        <v>90</v>
      </c>
      <c r="V2231" t="s">
        <v>56</v>
      </c>
      <c r="W2231" t="s">
        <v>45</v>
      </c>
      <c r="X2231">
        <v>1</v>
      </c>
      <c r="Y2231">
        <v>0</v>
      </c>
      <c r="Z2231">
        <v>0</v>
      </c>
      <c r="AA2231">
        <v>0</v>
      </c>
      <c r="AB2231">
        <v>0</v>
      </c>
      <c r="AC2231" s="2" t="s">
        <v>2542</v>
      </c>
      <c r="AD2231" s="2" t="str">
        <f t="shared" si="69"/>
        <v>Never Contacted</v>
      </c>
      <c r="AE2231">
        <v>0</v>
      </c>
      <c r="AF2231" t="s">
        <v>38</v>
      </c>
      <c r="AG2231" t="b">
        <v>1</v>
      </c>
      <c r="AH2231" t="b">
        <v>0</v>
      </c>
      <c r="AI2231" t="str">
        <f ca="1">IF(OR(Table1[[#This Row],[is_active]]="FALSE",Table1[[#This Row],[Days_Since_Last_Purchase]]&gt;90),"Churned","Active")</f>
        <v>Active</v>
      </c>
    </row>
    <row r="2232" spans="1:35" x14ac:dyDescent="0.25">
      <c r="A2232" t="s">
        <v>2277</v>
      </c>
      <c r="B2232" s="1">
        <v>43920</v>
      </c>
      <c r="C2232" t="str">
        <f>TEXT(Table1[[#This Row],[signup_date]],"yyyy")</f>
        <v>2020</v>
      </c>
      <c r="D2232" t="str">
        <f>TEXT(Table1[[#This Row],[signup_date]],"mmm")</f>
        <v>Mar</v>
      </c>
      <c r="E2232" s="3">
        <v>45545</v>
      </c>
      <c r="F2232" s="3">
        <v>45661</v>
      </c>
      <c r="G2232" s="3" t="str">
        <f>TEXT(Table1[[#This Row],[last_purchase_date]],"yyyy")</f>
        <v>2025</v>
      </c>
      <c r="H2232" s="2">
        <f ca="1">IFERROR(TODAY()-Table1[[#This Row],[signup_date]]," - ")</f>
        <v>2060</v>
      </c>
      <c r="I2232" s="2">
        <f ca="1">IFERROR(TODAY()-Table1[[#This Row],[last_purchase_date]]," - ")</f>
        <v>319</v>
      </c>
      <c r="J2232" s="2">
        <f ca="1">IFERROR(1/Table1[[#This Row],[Days_Since_Last_Purchase]],0)</f>
        <v>3.134796238244514E-3</v>
      </c>
      <c r="K2232" s="3" t="str">
        <f t="shared" si="68"/>
        <v>Has Purchased</v>
      </c>
      <c r="L2232">
        <v>6</v>
      </c>
      <c r="M2232">
        <v>6.29</v>
      </c>
      <c r="N2232">
        <v>1.05</v>
      </c>
      <c r="O2232">
        <v>0.84</v>
      </c>
      <c r="P2232" t="s">
        <v>47</v>
      </c>
      <c r="Q2232" t="s">
        <v>76</v>
      </c>
      <c r="R2232" t="s">
        <v>42</v>
      </c>
      <c r="S2232">
        <v>35</v>
      </c>
      <c r="T2232" t="s">
        <v>34</v>
      </c>
      <c r="U2232" t="s">
        <v>66</v>
      </c>
      <c r="V2232" t="s">
        <v>56</v>
      </c>
      <c r="W2232" t="s">
        <v>51</v>
      </c>
      <c r="X2232">
        <v>0</v>
      </c>
      <c r="Y2232">
        <v>0</v>
      </c>
      <c r="Z2232">
        <v>0</v>
      </c>
      <c r="AA2232">
        <v>0</v>
      </c>
      <c r="AB2232">
        <v>2</v>
      </c>
      <c r="AC2232" s="3">
        <v>44687</v>
      </c>
      <c r="AD2232" s="2" t="str">
        <f t="shared" si="69"/>
        <v>Contacted</v>
      </c>
      <c r="AE2232">
        <v>9</v>
      </c>
      <c r="AF2232" t="s">
        <v>38</v>
      </c>
      <c r="AG2232" t="b">
        <v>1</v>
      </c>
      <c r="AH2232" t="b">
        <v>1</v>
      </c>
      <c r="AI2232" t="str">
        <f ca="1">IF(OR(Table1[[#This Row],[is_active]]="FALSE",Table1[[#This Row],[Days_Since_Last_Purchase]]&gt;90),"Churned","Active")</f>
        <v>Churned</v>
      </c>
    </row>
    <row r="2233" spans="1:35" x14ac:dyDescent="0.25">
      <c r="A2233" t="s">
        <v>2278</v>
      </c>
      <c r="B2233" s="1">
        <v>44436</v>
      </c>
      <c r="C2233" t="str">
        <f>TEXT(Table1[[#This Row],[signup_date]],"yyyy")</f>
        <v>2021</v>
      </c>
      <c r="D2233" t="str">
        <f>TEXT(Table1[[#This Row],[signup_date]],"mmm")</f>
        <v>Aug</v>
      </c>
      <c r="E2233" s="3">
        <v>45061</v>
      </c>
      <c r="F2233" s="3">
        <v>45394</v>
      </c>
      <c r="G2233" s="3" t="str">
        <f>TEXT(Table1[[#This Row],[last_purchase_date]],"yyyy")</f>
        <v>2024</v>
      </c>
      <c r="H2233" s="2">
        <f ca="1">IFERROR(TODAY()-Table1[[#This Row],[signup_date]]," - ")</f>
        <v>1544</v>
      </c>
      <c r="I2233" s="2">
        <f ca="1">IFERROR(TODAY()-Table1[[#This Row],[last_purchase_date]]," - ")</f>
        <v>586</v>
      </c>
      <c r="J2233" s="2">
        <f ca="1">IFERROR(1/Table1[[#This Row],[Days_Since_Last_Purchase]],0)</f>
        <v>1.7064846416382253E-3</v>
      </c>
      <c r="K2233" s="3" t="str">
        <f t="shared" si="68"/>
        <v>Has Purchased</v>
      </c>
      <c r="L2233">
        <v>3</v>
      </c>
      <c r="M2233">
        <v>232.21</v>
      </c>
      <c r="N2233">
        <v>77.400000000000006</v>
      </c>
      <c r="O2233">
        <v>18.899999999999999</v>
      </c>
      <c r="P2233" t="s">
        <v>59</v>
      </c>
      <c r="Q2233" t="s">
        <v>41</v>
      </c>
      <c r="R2233" t="s">
        <v>33</v>
      </c>
      <c r="S2233">
        <v>31</v>
      </c>
      <c r="T2233" t="s">
        <v>34</v>
      </c>
      <c r="U2233" t="s">
        <v>66</v>
      </c>
      <c r="V2233" t="s">
        <v>56</v>
      </c>
      <c r="W2233" t="s">
        <v>96</v>
      </c>
      <c r="X2233">
        <v>0</v>
      </c>
      <c r="Y2233">
        <v>0</v>
      </c>
      <c r="Z2233">
        <v>0</v>
      </c>
      <c r="AA2233">
        <v>1</v>
      </c>
      <c r="AB2233">
        <v>0</v>
      </c>
      <c r="AC2233" s="3">
        <v>44548</v>
      </c>
      <c r="AD2233" s="2" t="str">
        <f t="shared" si="69"/>
        <v>Contacted</v>
      </c>
      <c r="AE2233">
        <v>0</v>
      </c>
      <c r="AF2233" t="s">
        <v>38</v>
      </c>
      <c r="AG2233" t="b">
        <v>1</v>
      </c>
      <c r="AH2233" t="b">
        <v>1</v>
      </c>
      <c r="AI2233" t="str">
        <f ca="1">IF(OR(Table1[[#This Row],[is_active]]="FALSE",Table1[[#This Row],[Days_Since_Last_Purchase]]&gt;90),"Churned","Active")</f>
        <v>Churned</v>
      </c>
    </row>
    <row r="2234" spans="1:35" x14ac:dyDescent="0.25">
      <c r="A2234" t="s">
        <v>2279</v>
      </c>
      <c r="B2234" s="1">
        <v>45633</v>
      </c>
      <c r="C2234" t="str">
        <f>TEXT(Table1[[#This Row],[signup_date]],"yyyy")</f>
        <v>2024</v>
      </c>
      <c r="D2234" t="str">
        <f>TEXT(Table1[[#This Row],[signup_date]],"mmm")</f>
        <v>Dec</v>
      </c>
      <c r="E2234" s="3">
        <v>45775</v>
      </c>
      <c r="F2234" s="3">
        <v>45859</v>
      </c>
      <c r="G2234" s="3" t="str">
        <f>TEXT(Table1[[#This Row],[last_purchase_date]],"yyyy")</f>
        <v>2025</v>
      </c>
      <c r="H2234" s="2">
        <f ca="1">IFERROR(TODAY()-Table1[[#This Row],[signup_date]]," - ")</f>
        <v>347</v>
      </c>
      <c r="I2234" s="2">
        <f ca="1">IFERROR(TODAY()-Table1[[#This Row],[last_purchase_date]]," - ")</f>
        <v>121</v>
      </c>
      <c r="J2234" s="2">
        <f ca="1">IFERROR(1/Table1[[#This Row],[Days_Since_Last_Purchase]],0)</f>
        <v>8.2644628099173556E-3</v>
      </c>
      <c r="K2234" s="3" t="str">
        <f t="shared" si="68"/>
        <v>Has Purchased</v>
      </c>
      <c r="L2234">
        <v>2</v>
      </c>
      <c r="M2234">
        <v>198.13</v>
      </c>
      <c r="N2234">
        <v>99.07</v>
      </c>
      <c r="O2234">
        <v>241.83</v>
      </c>
      <c r="P2234" t="s">
        <v>65</v>
      </c>
      <c r="Q2234" t="s">
        <v>32</v>
      </c>
      <c r="R2234" t="s">
        <v>33</v>
      </c>
      <c r="S2234">
        <v>16</v>
      </c>
      <c r="T2234" t="s">
        <v>49</v>
      </c>
      <c r="U2234" t="s">
        <v>50</v>
      </c>
      <c r="V2234" t="s">
        <v>63</v>
      </c>
      <c r="W2234" t="s">
        <v>72</v>
      </c>
      <c r="X2234">
        <v>0</v>
      </c>
      <c r="Y2234">
        <v>0</v>
      </c>
      <c r="Z2234">
        <v>0</v>
      </c>
      <c r="AA2234">
        <v>0</v>
      </c>
      <c r="AB2234">
        <v>0</v>
      </c>
      <c r="AC2234" s="3">
        <v>45832</v>
      </c>
      <c r="AD2234" s="2" t="str">
        <f t="shared" si="69"/>
        <v>Contacted</v>
      </c>
      <c r="AE2234">
        <v>0</v>
      </c>
      <c r="AF2234" t="s">
        <v>38</v>
      </c>
      <c r="AG2234" t="b">
        <v>1</v>
      </c>
      <c r="AH2234" t="b">
        <v>1</v>
      </c>
      <c r="AI2234" t="str">
        <f ca="1">IF(OR(Table1[[#This Row],[is_active]]="FALSE",Table1[[#This Row],[Days_Since_Last_Purchase]]&gt;90),"Churned","Active")</f>
        <v>Churned</v>
      </c>
    </row>
    <row r="2235" spans="1:35" x14ac:dyDescent="0.25">
      <c r="A2235" t="s">
        <v>2280</v>
      </c>
      <c r="B2235" s="1">
        <v>44776</v>
      </c>
      <c r="C2235" t="str">
        <f>TEXT(Table1[[#This Row],[signup_date]],"yyyy")</f>
        <v>2022</v>
      </c>
      <c r="D2235" t="str">
        <f>TEXT(Table1[[#This Row],[signup_date]],"mmm")</f>
        <v>Aug</v>
      </c>
      <c r="E2235" s="3">
        <v>45707</v>
      </c>
      <c r="F2235" s="3">
        <v>45891</v>
      </c>
      <c r="G2235" s="3" t="str">
        <f>TEXT(Table1[[#This Row],[last_purchase_date]],"yyyy")</f>
        <v>2025</v>
      </c>
      <c r="H2235" s="2">
        <f ca="1">IFERROR(TODAY()-Table1[[#This Row],[signup_date]]," - ")</f>
        <v>1204</v>
      </c>
      <c r="I2235" s="2">
        <f ca="1">IFERROR(TODAY()-Table1[[#This Row],[last_purchase_date]]," - ")</f>
        <v>89</v>
      </c>
      <c r="J2235" s="2">
        <f ca="1">IFERROR(1/Table1[[#This Row],[Days_Since_Last_Purchase]],0)</f>
        <v>1.1235955056179775E-2</v>
      </c>
      <c r="K2235" s="3" t="str">
        <f t="shared" si="68"/>
        <v>Has Purchased</v>
      </c>
      <c r="L2235">
        <v>6</v>
      </c>
      <c r="M2235">
        <v>228.98</v>
      </c>
      <c r="N2235">
        <v>38.159999999999997</v>
      </c>
      <c r="O2235">
        <v>75.87</v>
      </c>
      <c r="P2235" t="s">
        <v>87</v>
      </c>
      <c r="Q2235" t="s">
        <v>41</v>
      </c>
      <c r="R2235" t="s">
        <v>48</v>
      </c>
      <c r="S2235">
        <v>26</v>
      </c>
      <c r="T2235" t="s">
        <v>70</v>
      </c>
      <c r="U2235" t="s">
        <v>35</v>
      </c>
      <c r="V2235" t="s">
        <v>63</v>
      </c>
      <c r="W2235" t="s">
        <v>85</v>
      </c>
      <c r="X2235">
        <v>0</v>
      </c>
      <c r="Y2235">
        <v>0</v>
      </c>
      <c r="Z2235">
        <v>0</v>
      </c>
      <c r="AA2235">
        <v>0</v>
      </c>
      <c r="AB2235">
        <v>2</v>
      </c>
      <c r="AC2235" s="3">
        <v>44904</v>
      </c>
      <c r="AD2235" s="2" t="str">
        <f t="shared" si="69"/>
        <v>Contacted</v>
      </c>
      <c r="AE2235">
        <v>0</v>
      </c>
      <c r="AF2235" t="s">
        <v>38</v>
      </c>
      <c r="AG2235" t="b">
        <v>0</v>
      </c>
      <c r="AH2235" t="b">
        <v>0</v>
      </c>
      <c r="AI2235" t="str">
        <f ca="1">IF(OR(Table1[[#This Row],[is_active]]="FALSE",Table1[[#This Row],[Days_Since_Last_Purchase]]&gt;90),"Churned","Active")</f>
        <v>Active</v>
      </c>
    </row>
    <row r="2236" spans="1:35" x14ac:dyDescent="0.25">
      <c r="A2236" t="s">
        <v>2281</v>
      </c>
      <c r="B2236" s="1">
        <v>44655</v>
      </c>
      <c r="C2236" t="str">
        <f>TEXT(Table1[[#This Row],[signup_date]],"yyyy")</f>
        <v>2022</v>
      </c>
      <c r="D2236" t="str">
        <f>TEXT(Table1[[#This Row],[signup_date]],"mmm")</f>
        <v>Apr</v>
      </c>
      <c r="E2236" s="3">
        <v>45318</v>
      </c>
      <c r="F2236" s="3">
        <v>45324</v>
      </c>
      <c r="G2236" s="3" t="str">
        <f>TEXT(Table1[[#This Row],[last_purchase_date]],"yyyy")</f>
        <v>2024</v>
      </c>
      <c r="H2236" s="2">
        <f ca="1">IFERROR(TODAY()-Table1[[#This Row],[signup_date]]," - ")</f>
        <v>1325</v>
      </c>
      <c r="I2236" s="2">
        <f ca="1">IFERROR(TODAY()-Table1[[#This Row],[last_purchase_date]]," - ")</f>
        <v>656</v>
      </c>
      <c r="J2236" s="2">
        <f ca="1">IFERROR(1/Table1[[#This Row],[Days_Since_Last_Purchase]],0)</f>
        <v>1.5243902439024391E-3</v>
      </c>
      <c r="K2236" s="3" t="str">
        <f t="shared" si="68"/>
        <v>Has Purchased</v>
      </c>
      <c r="L2236">
        <v>1</v>
      </c>
      <c r="M2236">
        <v>69.31</v>
      </c>
      <c r="N2236">
        <v>69.31</v>
      </c>
      <c r="O2236">
        <v>102.11</v>
      </c>
      <c r="P2236" t="s">
        <v>59</v>
      </c>
      <c r="Q2236" t="s">
        <v>88</v>
      </c>
      <c r="R2236" t="s">
        <v>33</v>
      </c>
      <c r="S2236">
        <v>39</v>
      </c>
      <c r="T2236" t="s">
        <v>34</v>
      </c>
      <c r="U2236" t="s">
        <v>90</v>
      </c>
      <c r="V2236" t="s">
        <v>44</v>
      </c>
      <c r="W2236" t="s">
        <v>36</v>
      </c>
      <c r="X2236">
        <v>0</v>
      </c>
      <c r="Y2236">
        <v>0</v>
      </c>
      <c r="Z2236">
        <v>0</v>
      </c>
      <c r="AA2236">
        <v>0</v>
      </c>
      <c r="AB2236">
        <v>0</v>
      </c>
      <c r="AC2236" s="3">
        <v>45636</v>
      </c>
      <c r="AD2236" s="2" t="str">
        <f t="shared" si="69"/>
        <v>Contacted</v>
      </c>
      <c r="AE2236">
        <v>0</v>
      </c>
      <c r="AF2236" t="s">
        <v>73</v>
      </c>
      <c r="AG2236" t="b">
        <v>0</v>
      </c>
      <c r="AH2236" t="b">
        <v>1</v>
      </c>
      <c r="AI2236" t="str">
        <f ca="1">IF(OR(Table1[[#This Row],[is_active]]="FALSE",Table1[[#This Row],[Days_Since_Last_Purchase]]&gt;90),"Churned","Active")</f>
        <v>Churned</v>
      </c>
    </row>
    <row r="2237" spans="1:35" x14ac:dyDescent="0.25">
      <c r="A2237" t="s">
        <v>2282</v>
      </c>
      <c r="B2237" s="1">
        <v>44133</v>
      </c>
      <c r="C2237" t="str">
        <f>TEXT(Table1[[#This Row],[signup_date]],"yyyy")</f>
        <v>2020</v>
      </c>
      <c r="D2237" t="str">
        <f>TEXT(Table1[[#This Row],[signup_date]],"mmm")</f>
        <v>Oct</v>
      </c>
      <c r="E2237" s="3">
        <v>44910</v>
      </c>
      <c r="F2237" s="3">
        <v>45546</v>
      </c>
      <c r="G2237" s="3" t="str">
        <f>TEXT(Table1[[#This Row],[last_purchase_date]],"yyyy")</f>
        <v>2024</v>
      </c>
      <c r="H2237" s="2">
        <f ca="1">IFERROR(TODAY()-Table1[[#This Row],[signup_date]]," - ")</f>
        <v>1847</v>
      </c>
      <c r="I2237" s="2">
        <f ca="1">IFERROR(TODAY()-Table1[[#This Row],[last_purchase_date]]," - ")</f>
        <v>434</v>
      </c>
      <c r="J2237" s="2">
        <f ca="1">IFERROR(1/Table1[[#This Row],[Days_Since_Last_Purchase]],0)</f>
        <v>2.304147465437788E-3</v>
      </c>
      <c r="K2237" s="3" t="str">
        <f t="shared" si="68"/>
        <v>Has Purchased</v>
      </c>
      <c r="L2237">
        <v>5</v>
      </c>
      <c r="M2237">
        <v>423.28</v>
      </c>
      <c r="N2237">
        <v>84.66</v>
      </c>
      <c r="O2237">
        <v>68.78</v>
      </c>
      <c r="P2237" t="s">
        <v>87</v>
      </c>
      <c r="Q2237" t="s">
        <v>104</v>
      </c>
      <c r="R2237" t="s">
        <v>48</v>
      </c>
      <c r="S2237">
        <v>22</v>
      </c>
      <c r="T2237" t="s">
        <v>70</v>
      </c>
      <c r="U2237" t="s">
        <v>90</v>
      </c>
      <c r="V2237" t="s">
        <v>67</v>
      </c>
      <c r="W2237" t="s">
        <v>57</v>
      </c>
      <c r="X2237">
        <v>0</v>
      </c>
      <c r="Y2237">
        <v>0</v>
      </c>
      <c r="Z2237">
        <v>1</v>
      </c>
      <c r="AA2237">
        <v>0</v>
      </c>
      <c r="AB2237">
        <v>1</v>
      </c>
      <c r="AC2237" s="2" t="s">
        <v>2542</v>
      </c>
      <c r="AD2237" s="2" t="str">
        <f t="shared" si="69"/>
        <v>Never Contacted</v>
      </c>
      <c r="AE2237">
        <v>0</v>
      </c>
      <c r="AF2237" t="s">
        <v>73</v>
      </c>
      <c r="AG2237" t="b">
        <v>1</v>
      </c>
      <c r="AH2237" t="b">
        <v>0</v>
      </c>
      <c r="AI2237" t="str">
        <f ca="1">IF(OR(Table1[[#This Row],[is_active]]="FALSE",Table1[[#This Row],[Days_Since_Last_Purchase]]&gt;90),"Churned","Active")</f>
        <v>Churned</v>
      </c>
    </row>
    <row r="2238" spans="1:35" x14ac:dyDescent="0.25">
      <c r="A2238" t="s">
        <v>2283</v>
      </c>
      <c r="B2238" s="1">
        <v>45054</v>
      </c>
      <c r="C2238" t="str">
        <f>TEXT(Table1[[#This Row],[signup_date]],"yyyy")</f>
        <v>2023</v>
      </c>
      <c r="D2238" t="str">
        <f>TEXT(Table1[[#This Row],[signup_date]],"mmm")</f>
        <v>May</v>
      </c>
      <c r="E2238" s="3">
        <v>45192</v>
      </c>
      <c r="F2238" s="3">
        <v>45252</v>
      </c>
      <c r="G2238" s="3" t="str">
        <f>TEXT(Table1[[#This Row],[last_purchase_date]],"yyyy")</f>
        <v>2023</v>
      </c>
      <c r="H2238" s="2">
        <f ca="1">IFERROR(TODAY()-Table1[[#This Row],[signup_date]]," - ")</f>
        <v>926</v>
      </c>
      <c r="I2238" s="2">
        <f ca="1">IFERROR(TODAY()-Table1[[#This Row],[last_purchase_date]]," - ")</f>
        <v>728</v>
      </c>
      <c r="J2238" s="2">
        <f ca="1">IFERROR(1/Table1[[#This Row],[Days_Since_Last_Purchase]],0)</f>
        <v>1.3736263736263737E-3</v>
      </c>
      <c r="K2238" s="3" t="str">
        <f t="shared" si="68"/>
        <v>Has Purchased</v>
      </c>
      <c r="L2238">
        <v>2</v>
      </c>
      <c r="M2238">
        <v>62.75</v>
      </c>
      <c r="N2238">
        <v>31.38</v>
      </c>
      <c r="O2238">
        <v>49</v>
      </c>
      <c r="P2238" t="s">
        <v>31</v>
      </c>
      <c r="Q2238" t="s">
        <v>95</v>
      </c>
      <c r="R2238" t="s">
        <v>33</v>
      </c>
      <c r="S2238">
        <v>34</v>
      </c>
      <c r="T2238" t="s">
        <v>34</v>
      </c>
      <c r="U2238" t="s">
        <v>90</v>
      </c>
      <c r="V2238" t="s">
        <v>44</v>
      </c>
      <c r="W2238" t="s">
        <v>72</v>
      </c>
      <c r="X2238">
        <v>1</v>
      </c>
      <c r="Y2238">
        <v>0</v>
      </c>
      <c r="Z2238">
        <v>0</v>
      </c>
      <c r="AA2238">
        <v>0</v>
      </c>
      <c r="AB2238">
        <v>1</v>
      </c>
      <c r="AC2238" s="3">
        <v>45650</v>
      </c>
      <c r="AD2238" s="2" t="str">
        <f t="shared" si="69"/>
        <v>Contacted</v>
      </c>
      <c r="AE2238">
        <v>10</v>
      </c>
      <c r="AF2238" t="s">
        <v>38</v>
      </c>
      <c r="AG2238" t="b">
        <v>0</v>
      </c>
      <c r="AH2238" t="b">
        <v>0</v>
      </c>
      <c r="AI2238" t="str">
        <f ca="1">IF(OR(Table1[[#This Row],[is_active]]="FALSE",Table1[[#This Row],[Days_Since_Last_Purchase]]&gt;90),"Churned","Active")</f>
        <v>Churned</v>
      </c>
    </row>
    <row r="2239" spans="1:35" x14ac:dyDescent="0.25">
      <c r="A2239" t="s">
        <v>2284</v>
      </c>
      <c r="B2239" s="1">
        <v>44104</v>
      </c>
      <c r="C2239" t="str">
        <f>TEXT(Table1[[#This Row],[signup_date]],"yyyy")</f>
        <v>2020</v>
      </c>
      <c r="D2239" t="str">
        <f>TEXT(Table1[[#This Row],[signup_date]],"mmm")</f>
        <v>Sep</v>
      </c>
      <c r="E2239" s="3">
        <v>45509</v>
      </c>
      <c r="F2239" s="3">
        <v>45617</v>
      </c>
      <c r="G2239" s="3" t="str">
        <f>TEXT(Table1[[#This Row],[last_purchase_date]],"yyyy")</f>
        <v>2024</v>
      </c>
      <c r="H2239" s="2">
        <f ca="1">IFERROR(TODAY()-Table1[[#This Row],[signup_date]]," - ")</f>
        <v>1876</v>
      </c>
      <c r="I2239" s="2">
        <f ca="1">IFERROR(TODAY()-Table1[[#This Row],[last_purchase_date]]," - ")</f>
        <v>363</v>
      </c>
      <c r="J2239" s="2">
        <f ca="1">IFERROR(1/Table1[[#This Row],[Days_Since_Last_Purchase]],0)</f>
        <v>2.7548209366391185E-3</v>
      </c>
      <c r="K2239" s="3" t="str">
        <f t="shared" si="68"/>
        <v>Has Purchased</v>
      </c>
      <c r="L2239">
        <v>3</v>
      </c>
      <c r="M2239">
        <v>101.8</v>
      </c>
      <c r="N2239">
        <v>33.93</v>
      </c>
      <c r="O2239">
        <v>15.02</v>
      </c>
      <c r="P2239" t="s">
        <v>47</v>
      </c>
      <c r="Q2239" t="s">
        <v>60</v>
      </c>
      <c r="R2239" t="s">
        <v>48</v>
      </c>
      <c r="S2239">
        <v>16</v>
      </c>
      <c r="T2239" t="s">
        <v>49</v>
      </c>
      <c r="U2239" t="s">
        <v>55</v>
      </c>
      <c r="V2239" t="s">
        <v>44</v>
      </c>
      <c r="W2239" t="s">
        <v>72</v>
      </c>
      <c r="X2239">
        <v>0</v>
      </c>
      <c r="Y2239">
        <v>0</v>
      </c>
      <c r="Z2239">
        <v>0</v>
      </c>
      <c r="AA2239">
        <v>1</v>
      </c>
      <c r="AB2239">
        <v>1</v>
      </c>
      <c r="AC2239" s="3">
        <v>44748</v>
      </c>
      <c r="AD2239" s="2" t="str">
        <f t="shared" si="69"/>
        <v>Contacted</v>
      </c>
      <c r="AE2239">
        <v>0</v>
      </c>
      <c r="AF2239" t="s">
        <v>38</v>
      </c>
      <c r="AG2239" t="b">
        <v>1</v>
      </c>
      <c r="AH2239" t="b">
        <v>0</v>
      </c>
      <c r="AI2239" t="str">
        <f ca="1">IF(OR(Table1[[#This Row],[is_active]]="FALSE",Table1[[#This Row],[Days_Since_Last_Purchase]]&gt;90),"Churned","Active")</f>
        <v>Churned</v>
      </c>
    </row>
    <row r="2240" spans="1:35" x14ac:dyDescent="0.25">
      <c r="A2240" t="s">
        <v>2285</v>
      </c>
      <c r="B2240" s="1">
        <v>45173</v>
      </c>
      <c r="C2240" t="str">
        <f>TEXT(Table1[[#This Row],[signup_date]],"yyyy")</f>
        <v>2023</v>
      </c>
      <c r="D2240" t="str">
        <f>TEXT(Table1[[#This Row],[signup_date]],"mmm")</f>
        <v>Sep</v>
      </c>
      <c r="E2240" s="3">
        <v>45760</v>
      </c>
      <c r="F2240" s="3">
        <v>45840</v>
      </c>
      <c r="G2240" s="3" t="str">
        <f>TEXT(Table1[[#This Row],[last_purchase_date]],"yyyy")</f>
        <v>2025</v>
      </c>
      <c r="H2240" s="2">
        <f ca="1">IFERROR(TODAY()-Table1[[#This Row],[signup_date]]," - ")</f>
        <v>807</v>
      </c>
      <c r="I2240" s="2">
        <f ca="1">IFERROR(TODAY()-Table1[[#This Row],[last_purchase_date]]," - ")</f>
        <v>140</v>
      </c>
      <c r="J2240" s="2">
        <f ca="1">IFERROR(1/Table1[[#This Row],[Days_Since_Last_Purchase]],0)</f>
        <v>7.1428571428571426E-3</v>
      </c>
      <c r="K2240" s="3" t="str">
        <f t="shared" si="68"/>
        <v>Has Purchased</v>
      </c>
      <c r="L2240">
        <v>2</v>
      </c>
      <c r="M2240">
        <v>174.27</v>
      </c>
      <c r="N2240">
        <v>87.14</v>
      </c>
      <c r="O2240">
        <v>61.98</v>
      </c>
      <c r="P2240" t="s">
        <v>31</v>
      </c>
      <c r="Q2240" t="s">
        <v>41</v>
      </c>
      <c r="R2240" t="s">
        <v>33</v>
      </c>
      <c r="S2240">
        <v>31</v>
      </c>
      <c r="T2240" t="s">
        <v>34</v>
      </c>
      <c r="U2240" t="s">
        <v>55</v>
      </c>
      <c r="V2240" t="s">
        <v>35</v>
      </c>
      <c r="W2240" t="s">
        <v>96</v>
      </c>
      <c r="X2240">
        <v>0</v>
      </c>
      <c r="Y2240">
        <v>0</v>
      </c>
      <c r="Z2240">
        <v>0</v>
      </c>
      <c r="AA2240">
        <v>0</v>
      </c>
      <c r="AB2240">
        <v>2</v>
      </c>
      <c r="AC2240" s="3">
        <v>45257</v>
      </c>
      <c r="AD2240" s="2" t="str">
        <f t="shared" si="69"/>
        <v>Contacted</v>
      </c>
      <c r="AE2240">
        <v>0</v>
      </c>
      <c r="AF2240" t="s">
        <v>38</v>
      </c>
      <c r="AG2240" t="b">
        <v>1</v>
      </c>
      <c r="AH2240" t="b">
        <v>0</v>
      </c>
      <c r="AI2240" t="str">
        <f ca="1">IF(OR(Table1[[#This Row],[is_active]]="FALSE",Table1[[#This Row],[Days_Since_Last_Purchase]]&gt;90),"Churned","Active")</f>
        <v>Churned</v>
      </c>
    </row>
    <row r="2241" spans="1:35" x14ac:dyDescent="0.25">
      <c r="A2241" t="s">
        <v>2286</v>
      </c>
      <c r="B2241" s="1">
        <v>44265</v>
      </c>
      <c r="C2241" t="str">
        <f>TEXT(Table1[[#This Row],[signup_date]],"yyyy")</f>
        <v>2021</v>
      </c>
      <c r="D2241" t="str">
        <f>TEXT(Table1[[#This Row],[signup_date]],"mmm")</f>
        <v>Mar</v>
      </c>
      <c r="E2241" s="3">
        <v>45592</v>
      </c>
      <c r="F2241" s="3">
        <v>45742</v>
      </c>
      <c r="G2241" s="3" t="str">
        <f>TEXT(Table1[[#This Row],[last_purchase_date]],"yyyy")</f>
        <v>2025</v>
      </c>
      <c r="H2241" s="2">
        <f ca="1">IFERROR(TODAY()-Table1[[#This Row],[signup_date]]," - ")</f>
        <v>1715</v>
      </c>
      <c r="I2241" s="2">
        <f ca="1">IFERROR(TODAY()-Table1[[#This Row],[last_purchase_date]]," - ")</f>
        <v>238</v>
      </c>
      <c r="J2241" s="2">
        <f ca="1">IFERROR(1/Table1[[#This Row],[Days_Since_Last_Purchase]],0)</f>
        <v>4.2016806722689074E-3</v>
      </c>
      <c r="K2241" s="3" t="str">
        <f t="shared" si="68"/>
        <v>Has Purchased</v>
      </c>
      <c r="L2241">
        <v>2</v>
      </c>
      <c r="M2241">
        <v>89.84</v>
      </c>
      <c r="N2241">
        <v>44.92</v>
      </c>
      <c r="O2241">
        <v>89.96</v>
      </c>
      <c r="P2241" t="s">
        <v>47</v>
      </c>
      <c r="Q2241" t="s">
        <v>88</v>
      </c>
      <c r="R2241" t="s">
        <v>33</v>
      </c>
      <c r="S2241">
        <v>27</v>
      </c>
      <c r="T2241" t="s">
        <v>70</v>
      </c>
      <c r="U2241" t="s">
        <v>55</v>
      </c>
      <c r="V2241" t="s">
        <v>63</v>
      </c>
      <c r="W2241" t="s">
        <v>51</v>
      </c>
      <c r="X2241">
        <v>0</v>
      </c>
      <c r="Y2241">
        <v>0</v>
      </c>
      <c r="Z2241">
        <v>1</v>
      </c>
      <c r="AA2241">
        <v>0</v>
      </c>
      <c r="AB2241">
        <v>1</v>
      </c>
      <c r="AC2241" s="2" t="s">
        <v>2542</v>
      </c>
      <c r="AD2241" s="2" t="str">
        <f t="shared" si="69"/>
        <v>Never Contacted</v>
      </c>
      <c r="AE2241">
        <v>0</v>
      </c>
      <c r="AF2241" t="s">
        <v>38</v>
      </c>
      <c r="AG2241" t="b">
        <v>0</v>
      </c>
      <c r="AH2241" t="b">
        <v>0</v>
      </c>
      <c r="AI2241" t="str">
        <f ca="1">IF(OR(Table1[[#This Row],[is_active]]="FALSE",Table1[[#This Row],[Days_Since_Last_Purchase]]&gt;90),"Churned","Active")</f>
        <v>Churned</v>
      </c>
    </row>
    <row r="2242" spans="1:35" x14ac:dyDescent="0.25">
      <c r="A2242" t="s">
        <v>2287</v>
      </c>
      <c r="B2242" s="1">
        <v>44089</v>
      </c>
      <c r="C2242" t="str">
        <f>TEXT(Table1[[#This Row],[signup_date]],"yyyy")</f>
        <v>2020</v>
      </c>
      <c r="D2242" t="str">
        <f>TEXT(Table1[[#This Row],[signup_date]],"mmm")</f>
        <v>Sep</v>
      </c>
      <c r="E2242" s="3">
        <v>45422</v>
      </c>
      <c r="F2242" s="3">
        <v>45743</v>
      </c>
      <c r="G2242" s="3" t="str">
        <f>TEXT(Table1[[#This Row],[last_purchase_date]],"yyyy")</f>
        <v>2025</v>
      </c>
      <c r="H2242" s="2">
        <f ca="1">IFERROR(TODAY()-Table1[[#This Row],[signup_date]]," - ")</f>
        <v>1891</v>
      </c>
      <c r="I2242" s="2">
        <f ca="1">IFERROR(TODAY()-Table1[[#This Row],[last_purchase_date]]," - ")</f>
        <v>237</v>
      </c>
      <c r="J2242" s="2">
        <f ca="1">IFERROR(1/Table1[[#This Row],[Days_Since_Last_Purchase]],0)</f>
        <v>4.2194092827004216E-3</v>
      </c>
      <c r="K2242" s="3" t="str">
        <f t="shared" ref="K2242:K2305" si="70">IF(E2242="-","Never Purchase","Has Purchased")</f>
        <v>Has Purchased</v>
      </c>
      <c r="L2242">
        <v>1</v>
      </c>
      <c r="M2242">
        <v>93.44</v>
      </c>
      <c r="N2242">
        <v>93.44</v>
      </c>
      <c r="O2242">
        <v>24.01</v>
      </c>
      <c r="P2242" t="s">
        <v>40</v>
      </c>
      <c r="Q2242" t="s">
        <v>104</v>
      </c>
      <c r="R2242" t="s">
        <v>33</v>
      </c>
      <c r="S2242">
        <v>34</v>
      </c>
      <c r="T2242" t="s">
        <v>34</v>
      </c>
      <c r="U2242" t="s">
        <v>50</v>
      </c>
      <c r="V2242" t="s">
        <v>35</v>
      </c>
      <c r="W2242" t="s">
        <v>96</v>
      </c>
      <c r="X2242">
        <v>0</v>
      </c>
      <c r="Y2242">
        <v>0</v>
      </c>
      <c r="Z2242">
        <v>0</v>
      </c>
      <c r="AA2242">
        <v>0</v>
      </c>
      <c r="AB2242">
        <v>0</v>
      </c>
      <c r="AC2242" s="3">
        <v>44674</v>
      </c>
      <c r="AD2242" s="2" t="str">
        <f t="shared" si="69"/>
        <v>Contacted</v>
      </c>
      <c r="AE2242">
        <v>0</v>
      </c>
      <c r="AF2242" t="s">
        <v>52</v>
      </c>
      <c r="AG2242" t="b">
        <v>1</v>
      </c>
      <c r="AH2242" t="b">
        <v>1</v>
      </c>
      <c r="AI2242" t="str">
        <f ca="1">IF(OR(Table1[[#This Row],[is_active]]="FALSE",Table1[[#This Row],[Days_Since_Last_Purchase]]&gt;90),"Churned","Active")</f>
        <v>Churned</v>
      </c>
    </row>
    <row r="2243" spans="1:35" x14ac:dyDescent="0.25">
      <c r="A2243" t="s">
        <v>2288</v>
      </c>
      <c r="B2243" s="1">
        <v>43881</v>
      </c>
      <c r="C2243" t="str">
        <f>TEXT(Table1[[#This Row],[signup_date]],"yyyy")</f>
        <v>2020</v>
      </c>
      <c r="D2243" t="str">
        <f>TEXT(Table1[[#This Row],[signup_date]],"mmm")</f>
        <v>Feb</v>
      </c>
      <c r="E2243" s="3">
        <v>44888</v>
      </c>
      <c r="F2243" s="3">
        <v>45672</v>
      </c>
      <c r="G2243" s="3" t="str">
        <f>TEXT(Table1[[#This Row],[last_purchase_date]],"yyyy")</f>
        <v>2025</v>
      </c>
      <c r="H2243" s="2">
        <f ca="1">IFERROR(TODAY()-Table1[[#This Row],[signup_date]]," - ")</f>
        <v>2099</v>
      </c>
      <c r="I2243" s="2">
        <f ca="1">IFERROR(TODAY()-Table1[[#This Row],[last_purchase_date]]," - ")</f>
        <v>308</v>
      </c>
      <c r="J2243" s="2">
        <f ca="1">IFERROR(1/Table1[[#This Row],[Days_Since_Last_Purchase]],0)</f>
        <v>3.246753246753247E-3</v>
      </c>
      <c r="K2243" s="3" t="str">
        <f t="shared" si="70"/>
        <v>Has Purchased</v>
      </c>
      <c r="L2243">
        <v>2</v>
      </c>
      <c r="M2243">
        <v>134.97</v>
      </c>
      <c r="N2243">
        <v>67.489999999999995</v>
      </c>
      <c r="O2243">
        <v>97.18</v>
      </c>
      <c r="P2243" t="s">
        <v>40</v>
      </c>
      <c r="Q2243" t="s">
        <v>54</v>
      </c>
      <c r="R2243" t="s">
        <v>33</v>
      </c>
      <c r="S2243">
        <v>26</v>
      </c>
      <c r="T2243" t="s">
        <v>70</v>
      </c>
      <c r="U2243" t="s">
        <v>82</v>
      </c>
      <c r="V2243" t="s">
        <v>35</v>
      </c>
      <c r="W2243" t="s">
        <v>51</v>
      </c>
      <c r="X2243">
        <v>0</v>
      </c>
      <c r="Y2243">
        <v>0</v>
      </c>
      <c r="Z2243">
        <v>1</v>
      </c>
      <c r="AA2243">
        <v>0</v>
      </c>
      <c r="AB2243">
        <v>0</v>
      </c>
      <c r="AC2243" s="3">
        <v>44779</v>
      </c>
      <c r="AD2243" s="2" t="str">
        <f t="shared" ref="AD2243:AD2306" si="71">IF(AC2243="-","Never Contacted","Contacted")</f>
        <v>Contacted</v>
      </c>
      <c r="AE2243">
        <v>3</v>
      </c>
      <c r="AF2243" t="s">
        <v>52</v>
      </c>
      <c r="AG2243" t="b">
        <v>1</v>
      </c>
      <c r="AH2243" t="b">
        <v>1</v>
      </c>
      <c r="AI2243" t="str">
        <f ca="1">IF(OR(Table1[[#This Row],[is_active]]="FALSE",Table1[[#This Row],[Days_Since_Last_Purchase]]&gt;90),"Churned","Active")</f>
        <v>Churned</v>
      </c>
    </row>
    <row r="2244" spans="1:35" x14ac:dyDescent="0.25">
      <c r="A2244" t="s">
        <v>2289</v>
      </c>
      <c r="B2244" s="1">
        <v>44528</v>
      </c>
      <c r="C2244" t="str">
        <f>TEXT(Table1[[#This Row],[signup_date]],"yyyy")</f>
        <v>2021</v>
      </c>
      <c r="D2244" t="str">
        <f>TEXT(Table1[[#This Row],[signup_date]],"mmm")</f>
        <v>Nov</v>
      </c>
      <c r="E2244" s="3">
        <v>44602</v>
      </c>
      <c r="F2244" s="3">
        <v>44785</v>
      </c>
      <c r="G2244" s="3" t="str">
        <f>TEXT(Table1[[#This Row],[last_purchase_date]],"yyyy")</f>
        <v>2022</v>
      </c>
      <c r="H2244" s="2">
        <f ca="1">IFERROR(TODAY()-Table1[[#This Row],[signup_date]]," - ")</f>
        <v>1452</v>
      </c>
      <c r="I2244" s="2">
        <f ca="1">IFERROR(TODAY()-Table1[[#This Row],[last_purchase_date]]," - ")</f>
        <v>1195</v>
      </c>
      <c r="J2244" s="2">
        <f ca="1">IFERROR(1/Table1[[#This Row],[Days_Since_Last_Purchase]],0)</f>
        <v>8.3682008368200832E-4</v>
      </c>
      <c r="K2244" s="3" t="str">
        <f t="shared" si="70"/>
        <v>Has Purchased</v>
      </c>
      <c r="L2244">
        <v>5</v>
      </c>
      <c r="M2244">
        <v>268.7</v>
      </c>
      <c r="N2244">
        <v>53.74</v>
      </c>
      <c r="O2244">
        <v>51.63</v>
      </c>
      <c r="P2244" t="s">
        <v>87</v>
      </c>
      <c r="Q2244" t="s">
        <v>62</v>
      </c>
      <c r="R2244" t="s">
        <v>48</v>
      </c>
      <c r="S2244">
        <v>33</v>
      </c>
      <c r="T2244" t="s">
        <v>34</v>
      </c>
      <c r="U2244" t="s">
        <v>55</v>
      </c>
      <c r="V2244" t="s">
        <v>56</v>
      </c>
      <c r="W2244" t="s">
        <v>100</v>
      </c>
      <c r="X2244">
        <v>0</v>
      </c>
      <c r="Y2244">
        <v>1</v>
      </c>
      <c r="Z2244">
        <v>0</v>
      </c>
      <c r="AA2244">
        <v>2</v>
      </c>
      <c r="AB2244">
        <v>2</v>
      </c>
      <c r="AC2244" s="3">
        <v>45856</v>
      </c>
      <c r="AD2244" s="2" t="str">
        <f t="shared" si="71"/>
        <v>Contacted</v>
      </c>
      <c r="AE2244">
        <v>0</v>
      </c>
      <c r="AF2244" t="s">
        <v>38</v>
      </c>
      <c r="AG2244" t="b">
        <v>1</v>
      </c>
      <c r="AH2244" t="b">
        <v>0</v>
      </c>
      <c r="AI2244" t="str">
        <f ca="1">IF(OR(Table1[[#This Row],[is_active]]="FALSE",Table1[[#This Row],[Days_Since_Last_Purchase]]&gt;90),"Churned","Active")</f>
        <v>Churned</v>
      </c>
    </row>
    <row r="2245" spans="1:35" x14ac:dyDescent="0.25">
      <c r="A2245" t="s">
        <v>2290</v>
      </c>
      <c r="B2245" s="1">
        <v>45233</v>
      </c>
      <c r="C2245" t="str">
        <f>TEXT(Table1[[#This Row],[signup_date]],"yyyy")</f>
        <v>2023</v>
      </c>
      <c r="D2245" t="str">
        <f>TEXT(Table1[[#This Row],[signup_date]],"mmm")</f>
        <v>Nov</v>
      </c>
      <c r="E2245" s="3">
        <v>45330</v>
      </c>
      <c r="F2245" s="3" t="s">
        <v>2542</v>
      </c>
      <c r="G2245" s="3" t="str">
        <f>TEXT(Table1[[#This Row],[last_purchase_date]],"yyyy")</f>
        <v>-</v>
      </c>
      <c r="H2245" s="2">
        <f ca="1">IFERROR(TODAY()-Table1[[#This Row],[signup_date]]," - ")</f>
        <v>747</v>
      </c>
      <c r="I2245" s="2" t="str">
        <f ca="1">IFERROR(TODAY()-Table1[[#This Row],[last_purchase_date]]," - ")</f>
        <v xml:space="preserve"> - </v>
      </c>
      <c r="J2245" s="2">
        <f ca="1">IFERROR(1/Table1[[#This Row],[Days_Since_Last_Purchase]],0)</f>
        <v>0</v>
      </c>
      <c r="K2245" s="3" t="str">
        <f t="shared" si="70"/>
        <v>Has Purchased</v>
      </c>
      <c r="L2245">
        <v>0</v>
      </c>
      <c r="M2245">
        <v>0</v>
      </c>
      <c r="N2245">
        <v>0</v>
      </c>
      <c r="O2245">
        <v>0</v>
      </c>
      <c r="P2245" t="s">
        <v>87</v>
      </c>
      <c r="Q2245" t="s">
        <v>62</v>
      </c>
      <c r="R2245" t="s">
        <v>48</v>
      </c>
      <c r="S2245">
        <v>37</v>
      </c>
      <c r="T2245" t="s">
        <v>34</v>
      </c>
      <c r="U2245" t="s">
        <v>66</v>
      </c>
      <c r="V2245" t="s">
        <v>67</v>
      </c>
      <c r="W2245" t="s">
        <v>85</v>
      </c>
      <c r="X2245">
        <v>1</v>
      </c>
      <c r="Y2245">
        <v>0</v>
      </c>
      <c r="Z2245">
        <v>0</v>
      </c>
      <c r="AA2245">
        <v>0</v>
      </c>
      <c r="AB2245">
        <v>0</v>
      </c>
      <c r="AC2245" s="3">
        <v>45590</v>
      </c>
      <c r="AD2245" s="2" t="str">
        <f t="shared" si="71"/>
        <v>Contacted</v>
      </c>
      <c r="AE2245">
        <v>0</v>
      </c>
      <c r="AF2245" t="s">
        <v>52</v>
      </c>
      <c r="AG2245" t="b">
        <v>1</v>
      </c>
      <c r="AH2245" t="b">
        <v>0</v>
      </c>
      <c r="AI2245" t="str">
        <f ca="1">IF(OR(Table1[[#This Row],[is_active]]="FALSE",Table1[[#This Row],[Days_Since_Last_Purchase]]&gt;90),"Churned","Active")</f>
        <v>Churned</v>
      </c>
    </row>
    <row r="2246" spans="1:35" x14ac:dyDescent="0.25">
      <c r="A2246" t="s">
        <v>2291</v>
      </c>
      <c r="B2246" s="1">
        <v>44679</v>
      </c>
      <c r="C2246" t="str">
        <f>TEXT(Table1[[#This Row],[signup_date]],"yyyy")</f>
        <v>2022</v>
      </c>
      <c r="D2246" t="str">
        <f>TEXT(Table1[[#This Row],[signup_date]],"mmm")</f>
        <v>Apr</v>
      </c>
      <c r="E2246" s="3">
        <v>45240</v>
      </c>
      <c r="F2246" s="3">
        <v>45349</v>
      </c>
      <c r="G2246" s="3" t="str">
        <f>TEXT(Table1[[#This Row],[last_purchase_date]],"yyyy")</f>
        <v>2024</v>
      </c>
      <c r="H2246" s="2">
        <f ca="1">IFERROR(TODAY()-Table1[[#This Row],[signup_date]]," - ")</f>
        <v>1301</v>
      </c>
      <c r="I2246" s="2">
        <f ca="1">IFERROR(TODAY()-Table1[[#This Row],[last_purchase_date]]," - ")</f>
        <v>631</v>
      </c>
      <c r="J2246" s="2">
        <f ca="1">IFERROR(1/Table1[[#This Row],[Days_Since_Last_Purchase]],0)</f>
        <v>1.5847860538827259E-3</v>
      </c>
      <c r="K2246" s="3" t="str">
        <f t="shared" si="70"/>
        <v>Has Purchased</v>
      </c>
      <c r="L2246">
        <v>3</v>
      </c>
      <c r="M2246">
        <v>3.78</v>
      </c>
      <c r="N2246">
        <v>1.26</v>
      </c>
      <c r="O2246">
        <v>0.5</v>
      </c>
      <c r="P2246" t="s">
        <v>31</v>
      </c>
      <c r="Q2246" t="s">
        <v>95</v>
      </c>
      <c r="R2246" t="s">
        <v>42</v>
      </c>
      <c r="S2246">
        <v>29</v>
      </c>
      <c r="T2246" t="s">
        <v>70</v>
      </c>
      <c r="U2246" t="s">
        <v>90</v>
      </c>
      <c r="V2246" t="s">
        <v>44</v>
      </c>
      <c r="W2246" t="s">
        <v>36</v>
      </c>
      <c r="X2246">
        <v>1</v>
      </c>
      <c r="Y2246">
        <v>1</v>
      </c>
      <c r="Z2246">
        <v>0</v>
      </c>
      <c r="AA2246">
        <v>0</v>
      </c>
      <c r="AB2246">
        <v>1</v>
      </c>
      <c r="AC2246" s="2" t="s">
        <v>2542</v>
      </c>
      <c r="AD2246" s="2" t="str">
        <f t="shared" si="71"/>
        <v>Never Contacted</v>
      </c>
      <c r="AE2246">
        <v>9</v>
      </c>
      <c r="AF2246" t="s">
        <v>38</v>
      </c>
      <c r="AG2246" t="b">
        <v>1</v>
      </c>
      <c r="AH2246" t="b">
        <v>1</v>
      </c>
      <c r="AI2246" t="str">
        <f ca="1">IF(OR(Table1[[#This Row],[is_active]]="FALSE",Table1[[#This Row],[Days_Since_Last_Purchase]]&gt;90),"Churned","Active")</f>
        <v>Churned</v>
      </c>
    </row>
    <row r="2247" spans="1:35" x14ac:dyDescent="0.25">
      <c r="A2247" t="s">
        <v>2292</v>
      </c>
      <c r="B2247" s="1">
        <v>45503</v>
      </c>
      <c r="C2247" t="str">
        <f>TEXT(Table1[[#This Row],[signup_date]],"yyyy")</f>
        <v>2024</v>
      </c>
      <c r="D2247" t="str">
        <f>TEXT(Table1[[#This Row],[signup_date]],"mmm")</f>
        <v>Jul</v>
      </c>
      <c r="E2247" s="3">
        <v>45572</v>
      </c>
      <c r="F2247" s="3">
        <v>45945</v>
      </c>
      <c r="G2247" s="3" t="str">
        <f>TEXT(Table1[[#This Row],[last_purchase_date]],"yyyy")</f>
        <v>2025</v>
      </c>
      <c r="H2247" s="2">
        <f ca="1">IFERROR(TODAY()-Table1[[#This Row],[signup_date]]," - ")</f>
        <v>477</v>
      </c>
      <c r="I2247" s="2">
        <f ca="1">IFERROR(TODAY()-Table1[[#This Row],[last_purchase_date]]," - ")</f>
        <v>35</v>
      </c>
      <c r="J2247" s="2">
        <f ca="1">IFERROR(1/Table1[[#This Row],[Days_Since_Last_Purchase]],0)</f>
        <v>2.8571428571428571E-2</v>
      </c>
      <c r="K2247" s="3" t="str">
        <f t="shared" si="70"/>
        <v>Has Purchased</v>
      </c>
      <c r="L2247">
        <v>2</v>
      </c>
      <c r="M2247">
        <v>197.74</v>
      </c>
      <c r="N2247">
        <v>98.87</v>
      </c>
      <c r="O2247">
        <v>147.15</v>
      </c>
      <c r="P2247" t="s">
        <v>47</v>
      </c>
      <c r="Q2247" t="s">
        <v>95</v>
      </c>
      <c r="R2247" t="s">
        <v>42</v>
      </c>
      <c r="S2247">
        <v>19</v>
      </c>
      <c r="T2247" t="s">
        <v>49</v>
      </c>
      <c r="U2247" t="s">
        <v>35</v>
      </c>
      <c r="V2247" t="s">
        <v>56</v>
      </c>
      <c r="W2247" t="s">
        <v>45</v>
      </c>
      <c r="X2247">
        <v>0</v>
      </c>
      <c r="Y2247">
        <v>0</v>
      </c>
      <c r="Z2247">
        <v>0</v>
      </c>
      <c r="AA2247">
        <v>0</v>
      </c>
      <c r="AB2247">
        <v>2</v>
      </c>
      <c r="AC2247" s="2" t="s">
        <v>2542</v>
      </c>
      <c r="AD2247" s="2" t="str">
        <f t="shared" si="71"/>
        <v>Never Contacted</v>
      </c>
      <c r="AE2247">
        <v>0</v>
      </c>
      <c r="AF2247" t="s">
        <v>52</v>
      </c>
      <c r="AG2247" t="b">
        <v>0</v>
      </c>
      <c r="AH2247" t="b">
        <v>0</v>
      </c>
      <c r="AI2247" t="str">
        <f ca="1">IF(OR(Table1[[#This Row],[is_active]]="FALSE",Table1[[#This Row],[Days_Since_Last_Purchase]]&gt;90),"Churned","Active")</f>
        <v>Active</v>
      </c>
    </row>
    <row r="2248" spans="1:35" x14ac:dyDescent="0.25">
      <c r="A2248" t="s">
        <v>2293</v>
      </c>
      <c r="B2248" s="1">
        <v>44513</v>
      </c>
      <c r="C2248" t="str">
        <f>TEXT(Table1[[#This Row],[signup_date]],"yyyy")</f>
        <v>2021</v>
      </c>
      <c r="D2248" t="str">
        <f>TEXT(Table1[[#This Row],[signup_date]],"mmm")</f>
        <v>Nov</v>
      </c>
      <c r="E2248" s="3">
        <v>44517</v>
      </c>
      <c r="F2248" s="3">
        <v>45270</v>
      </c>
      <c r="G2248" s="3" t="str">
        <f>TEXT(Table1[[#This Row],[last_purchase_date]],"yyyy")</f>
        <v>2023</v>
      </c>
      <c r="H2248" s="2">
        <f ca="1">IFERROR(TODAY()-Table1[[#This Row],[signup_date]]," - ")</f>
        <v>1467</v>
      </c>
      <c r="I2248" s="2">
        <f ca="1">IFERROR(TODAY()-Table1[[#This Row],[last_purchase_date]]," - ")</f>
        <v>710</v>
      </c>
      <c r="J2248" s="2">
        <f ca="1">IFERROR(1/Table1[[#This Row],[Days_Since_Last_Purchase]],0)</f>
        <v>1.4084507042253522E-3</v>
      </c>
      <c r="K2248" s="3" t="str">
        <f t="shared" si="70"/>
        <v>Has Purchased</v>
      </c>
      <c r="L2248">
        <v>4</v>
      </c>
      <c r="M2248">
        <v>297</v>
      </c>
      <c r="N2248">
        <v>74.25</v>
      </c>
      <c r="O2248">
        <v>74.66</v>
      </c>
      <c r="P2248" t="s">
        <v>40</v>
      </c>
      <c r="Q2248" t="s">
        <v>104</v>
      </c>
      <c r="R2248" t="s">
        <v>42</v>
      </c>
      <c r="S2248">
        <v>23</v>
      </c>
      <c r="T2248" t="s">
        <v>70</v>
      </c>
      <c r="U2248" t="s">
        <v>50</v>
      </c>
      <c r="V2248" t="s">
        <v>44</v>
      </c>
      <c r="W2248" t="s">
        <v>57</v>
      </c>
      <c r="X2248">
        <v>0</v>
      </c>
      <c r="Y2248">
        <v>0</v>
      </c>
      <c r="Z2248">
        <v>0</v>
      </c>
      <c r="AA2248">
        <v>0</v>
      </c>
      <c r="AB2248">
        <v>1</v>
      </c>
      <c r="AC2248" s="3">
        <v>45933</v>
      </c>
      <c r="AD2248" s="2" t="str">
        <f t="shared" si="71"/>
        <v>Contacted</v>
      </c>
      <c r="AE2248">
        <v>1</v>
      </c>
      <c r="AF2248" t="s">
        <v>38</v>
      </c>
      <c r="AG2248" t="b">
        <v>1</v>
      </c>
      <c r="AH2248" t="b">
        <v>0</v>
      </c>
      <c r="AI2248" t="str">
        <f ca="1">IF(OR(Table1[[#This Row],[is_active]]="FALSE",Table1[[#This Row],[Days_Since_Last_Purchase]]&gt;90),"Churned","Active")</f>
        <v>Churned</v>
      </c>
    </row>
    <row r="2249" spans="1:35" x14ac:dyDescent="0.25">
      <c r="A2249" t="s">
        <v>2294</v>
      </c>
      <c r="B2249" s="1">
        <v>44460</v>
      </c>
      <c r="C2249" t="str">
        <f>TEXT(Table1[[#This Row],[signup_date]],"yyyy")</f>
        <v>2021</v>
      </c>
      <c r="D2249" t="str">
        <f>TEXT(Table1[[#This Row],[signup_date]],"mmm")</f>
        <v>Sep</v>
      </c>
      <c r="E2249" s="3">
        <v>45830</v>
      </c>
      <c r="F2249" s="3">
        <v>45941</v>
      </c>
      <c r="G2249" s="3" t="str">
        <f>TEXT(Table1[[#This Row],[last_purchase_date]],"yyyy")</f>
        <v>2025</v>
      </c>
      <c r="H2249" s="2">
        <f ca="1">IFERROR(TODAY()-Table1[[#This Row],[signup_date]]," - ")</f>
        <v>1520</v>
      </c>
      <c r="I2249" s="2">
        <f ca="1">IFERROR(TODAY()-Table1[[#This Row],[last_purchase_date]]," - ")</f>
        <v>39</v>
      </c>
      <c r="J2249" s="2">
        <f ca="1">IFERROR(1/Table1[[#This Row],[Days_Since_Last_Purchase]],0)</f>
        <v>2.564102564102564E-2</v>
      </c>
      <c r="K2249" s="3" t="str">
        <f t="shared" si="70"/>
        <v>Has Purchased</v>
      </c>
      <c r="L2249">
        <v>4</v>
      </c>
      <c r="M2249">
        <v>197.7</v>
      </c>
      <c r="N2249">
        <v>49.43</v>
      </c>
      <c r="O2249">
        <v>59.72</v>
      </c>
      <c r="P2249" t="s">
        <v>47</v>
      </c>
      <c r="Q2249" t="s">
        <v>95</v>
      </c>
      <c r="R2249" t="s">
        <v>33</v>
      </c>
      <c r="S2249">
        <v>41</v>
      </c>
      <c r="T2249" t="s">
        <v>34</v>
      </c>
      <c r="U2249" t="s">
        <v>43</v>
      </c>
      <c r="V2249" t="s">
        <v>35</v>
      </c>
      <c r="W2249" t="s">
        <v>72</v>
      </c>
      <c r="X2249">
        <v>0</v>
      </c>
      <c r="Y2249">
        <v>0</v>
      </c>
      <c r="Z2249">
        <v>0</v>
      </c>
      <c r="AA2249">
        <v>1</v>
      </c>
      <c r="AB2249">
        <v>3</v>
      </c>
      <c r="AC2249" s="3">
        <v>45247</v>
      </c>
      <c r="AD2249" s="2" t="str">
        <f t="shared" si="71"/>
        <v>Contacted</v>
      </c>
      <c r="AE2249">
        <v>6</v>
      </c>
      <c r="AF2249" t="s">
        <v>52</v>
      </c>
      <c r="AG2249" t="b">
        <v>0</v>
      </c>
      <c r="AH2249" t="b">
        <v>0</v>
      </c>
      <c r="AI2249" t="str">
        <f ca="1">IF(OR(Table1[[#This Row],[is_active]]="FALSE",Table1[[#This Row],[Days_Since_Last_Purchase]]&gt;90),"Churned","Active")</f>
        <v>Active</v>
      </c>
    </row>
    <row r="2250" spans="1:35" x14ac:dyDescent="0.25">
      <c r="A2250" t="s">
        <v>2295</v>
      </c>
      <c r="B2250" s="1">
        <v>44830</v>
      </c>
      <c r="C2250" t="str">
        <f>TEXT(Table1[[#This Row],[signup_date]],"yyyy")</f>
        <v>2022</v>
      </c>
      <c r="D2250" t="str">
        <f>TEXT(Table1[[#This Row],[signup_date]],"mmm")</f>
        <v>Sep</v>
      </c>
      <c r="E2250" s="3">
        <v>45020</v>
      </c>
      <c r="F2250" s="3">
        <v>45567</v>
      </c>
      <c r="G2250" s="3" t="str">
        <f>TEXT(Table1[[#This Row],[last_purchase_date]],"yyyy")</f>
        <v>2024</v>
      </c>
      <c r="H2250" s="2">
        <f ca="1">IFERROR(TODAY()-Table1[[#This Row],[signup_date]]," - ")</f>
        <v>1150</v>
      </c>
      <c r="I2250" s="2">
        <f ca="1">IFERROR(TODAY()-Table1[[#This Row],[last_purchase_date]]," - ")</f>
        <v>413</v>
      </c>
      <c r="J2250" s="2">
        <f ca="1">IFERROR(1/Table1[[#This Row],[Days_Since_Last_Purchase]],0)</f>
        <v>2.4213075060532689E-3</v>
      </c>
      <c r="K2250" s="3" t="str">
        <f t="shared" si="70"/>
        <v>Has Purchased</v>
      </c>
      <c r="L2250">
        <v>5</v>
      </c>
      <c r="M2250">
        <v>322.11</v>
      </c>
      <c r="N2250">
        <v>64.42</v>
      </c>
      <c r="O2250">
        <v>23.54</v>
      </c>
      <c r="P2250" t="s">
        <v>59</v>
      </c>
      <c r="Q2250" t="s">
        <v>32</v>
      </c>
      <c r="R2250" t="s">
        <v>48</v>
      </c>
      <c r="S2250">
        <v>27</v>
      </c>
      <c r="T2250" t="s">
        <v>70</v>
      </c>
      <c r="U2250" t="s">
        <v>43</v>
      </c>
      <c r="V2250" t="s">
        <v>67</v>
      </c>
      <c r="W2250" t="s">
        <v>45</v>
      </c>
      <c r="X2250">
        <v>0</v>
      </c>
      <c r="Y2250">
        <v>0</v>
      </c>
      <c r="Z2250">
        <v>1</v>
      </c>
      <c r="AA2250">
        <v>0</v>
      </c>
      <c r="AB2250">
        <v>1</v>
      </c>
      <c r="AC2250" s="2" t="s">
        <v>2542</v>
      </c>
      <c r="AD2250" s="2" t="str">
        <f t="shared" si="71"/>
        <v>Never Contacted</v>
      </c>
      <c r="AE2250">
        <v>4</v>
      </c>
      <c r="AF2250" t="s">
        <v>52</v>
      </c>
      <c r="AG2250" t="b">
        <v>1</v>
      </c>
      <c r="AH2250" t="b">
        <v>0</v>
      </c>
      <c r="AI2250" t="str">
        <f ca="1">IF(OR(Table1[[#This Row],[is_active]]="FALSE",Table1[[#This Row],[Days_Since_Last_Purchase]]&gt;90),"Churned","Active")</f>
        <v>Churned</v>
      </c>
    </row>
    <row r="2251" spans="1:35" x14ac:dyDescent="0.25">
      <c r="A2251" t="s">
        <v>2296</v>
      </c>
      <c r="B2251" s="1">
        <v>44909</v>
      </c>
      <c r="C2251" t="str">
        <f>TEXT(Table1[[#This Row],[signup_date]],"yyyy")</f>
        <v>2022</v>
      </c>
      <c r="D2251" t="str">
        <f>TEXT(Table1[[#This Row],[signup_date]],"mmm")</f>
        <v>Dec</v>
      </c>
      <c r="E2251" s="3">
        <v>45933</v>
      </c>
      <c r="F2251" s="3">
        <v>45944</v>
      </c>
      <c r="G2251" s="3" t="str">
        <f>TEXT(Table1[[#This Row],[last_purchase_date]],"yyyy")</f>
        <v>2025</v>
      </c>
      <c r="H2251" s="2">
        <f ca="1">IFERROR(TODAY()-Table1[[#This Row],[signup_date]]," - ")</f>
        <v>1071</v>
      </c>
      <c r="I2251" s="2">
        <f ca="1">IFERROR(TODAY()-Table1[[#This Row],[last_purchase_date]]," - ")</f>
        <v>36</v>
      </c>
      <c r="J2251" s="2">
        <f ca="1">IFERROR(1/Table1[[#This Row],[Days_Since_Last_Purchase]],0)</f>
        <v>2.7777777777777776E-2</v>
      </c>
      <c r="K2251" s="3" t="str">
        <f t="shared" si="70"/>
        <v>Has Purchased</v>
      </c>
      <c r="L2251">
        <v>6</v>
      </c>
      <c r="M2251">
        <v>295.52</v>
      </c>
      <c r="N2251">
        <v>49.25</v>
      </c>
      <c r="O2251">
        <v>80.849999999999994</v>
      </c>
      <c r="P2251" t="s">
        <v>40</v>
      </c>
      <c r="Q2251" t="s">
        <v>69</v>
      </c>
      <c r="R2251" t="s">
        <v>33</v>
      </c>
      <c r="S2251">
        <v>31</v>
      </c>
      <c r="T2251" t="s">
        <v>34</v>
      </c>
      <c r="U2251" t="s">
        <v>55</v>
      </c>
      <c r="V2251" t="s">
        <v>35</v>
      </c>
      <c r="W2251" t="s">
        <v>45</v>
      </c>
      <c r="X2251">
        <v>0</v>
      </c>
      <c r="Y2251">
        <v>0</v>
      </c>
      <c r="Z2251">
        <v>1</v>
      </c>
      <c r="AA2251">
        <v>1</v>
      </c>
      <c r="AB2251">
        <v>1</v>
      </c>
      <c r="AC2251" s="3">
        <v>45857</v>
      </c>
      <c r="AD2251" s="2" t="str">
        <f t="shared" si="71"/>
        <v>Contacted</v>
      </c>
      <c r="AE2251">
        <v>0</v>
      </c>
      <c r="AF2251" t="s">
        <v>52</v>
      </c>
      <c r="AG2251" t="b">
        <v>0</v>
      </c>
      <c r="AH2251" t="b">
        <v>0</v>
      </c>
      <c r="AI2251" t="str">
        <f ca="1">IF(OR(Table1[[#This Row],[is_active]]="FALSE",Table1[[#This Row],[Days_Since_Last_Purchase]]&gt;90),"Churned","Active")</f>
        <v>Active</v>
      </c>
    </row>
    <row r="2252" spans="1:35" x14ac:dyDescent="0.25">
      <c r="A2252" t="s">
        <v>2297</v>
      </c>
      <c r="B2252" s="1">
        <v>45074</v>
      </c>
      <c r="C2252" t="str">
        <f>TEXT(Table1[[#This Row],[signup_date]],"yyyy")</f>
        <v>2023</v>
      </c>
      <c r="D2252" t="str">
        <f>TEXT(Table1[[#This Row],[signup_date]],"mmm")</f>
        <v>May</v>
      </c>
      <c r="E2252" s="3">
        <v>45538</v>
      </c>
      <c r="F2252" s="3">
        <v>45712</v>
      </c>
      <c r="G2252" s="3" t="str">
        <f>TEXT(Table1[[#This Row],[last_purchase_date]],"yyyy")</f>
        <v>2025</v>
      </c>
      <c r="H2252" s="2">
        <f ca="1">IFERROR(TODAY()-Table1[[#This Row],[signup_date]]," - ")</f>
        <v>906</v>
      </c>
      <c r="I2252" s="2">
        <f ca="1">IFERROR(TODAY()-Table1[[#This Row],[last_purchase_date]]," - ")</f>
        <v>268</v>
      </c>
      <c r="J2252" s="2">
        <f ca="1">IFERROR(1/Table1[[#This Row],[Days_Since_Last_Purchase]],0)</f>
        <v>3.7313432835820895E-3</v>
      </c>
      <c r="K2252" s="3" t="str">
        <f t="shared" si="70"/>
        <v>Has Purchased</v>
      </c>
      <c r="L2252">
        <v>2</v>
      </c>
      <c r="M2252">
        <v>103.72</v>
      </c>
      <c r="N2252">
        <v>51.86</v>
      </c>
      <c r="O2252">
        <v>44.67</v>
      </c>
      <c r="P2252" t="s">
        <v>59</v>
      </c>
      <c r="Q2252" t="s">
        <v>54</v>
      </c>
      <c r="R2252" t="s">
        <v>48</v>
      </c>
      <c r="S2252">
        <v>36</v>
      </c>
      <c r="T2252" t="s">
        <v>34</v>
      </c>
      <c r="U2252" t="s">
        <v>66</v>
      </c>
      <c r="V2252" t="s">
        <v>63</v>
      </c>
      <c r="W2252" t="s">
        <v>57</v>
      </c>
      <c r="X2252">
        <v>0</v>
      </c>
      <c r="Y2252">
        <v>1</v>
      </c>
      <c r="Z2252">
        <v>0</v>
      </c>
      <c r="AA2252">
        <v>1</v>
      </c>
      <c r="AB2252">
        <v>1</v>
      </c>
      <c r="AC2252" s="3">
        <v>45453</v>
      </c>
      <c r="AD2252" s="2" t="str">
        <f t="shared" si="71"/>
        <v>Contacted</v>
      </c>
      <c r="AE2252">
        <v>0</v>
      </c>
      <c r="AF2252" t="s">
        <v>52</v>
      </c>
      <c r="AG2252" t="b">
        <v>1</v>
      </c>
      <c r="AH2252" t="b">
        <v>0</v>
      </c>
      <c r="AI2252" t="str">
        <f ca="1">IF(OR(Table1[[#This Row],[is_active]]="FALSE",Table1[[#This Row],[Days_Since_Last_Purchase]]&gt;90),"Churned","Active")</f>
        <v>Churned</v>
      </c>
    </row>
    <row r="2253" spans="1:35" x14ac:dyDescent="0.25">
      <c r="A2253" t="s">
        <v>2298</v>
      </c>
      <c r="B2253" s="1">
        <v>45176</v>
      </c>
      <c r="C2253" t="str">
        <f>TEXT(Table1[[#This Row],[signup_date]],"yyyy")</f>
        <v>2023</v>
      </c>
      <c r="D2253" t="str">
        <f>TEXT(Table1[[#This Row],[signup_date]],"mmm")</f>
        <v>Sep</v>
      </c>
      <c r="E2253" s="3">
        <v>45848</v>
      </c>
      <c r="F2253" s="3">
        <v>45874</v>
      </c>
      <c r="G2253" s="3" t="str">
        <f>TEXT(Table1[[#This Row],[last_purchase_date]],"yyyy")</f>
        <v>2025</v>
      </c>
      <c r="H2253" s="2">
        <f ca="1">IFERROR(TODAY()-Table1[[#This Row],[signup_date]]," - ")</f>
        <v>804</v>
      </c>
      <c r="I2253" s="2">
        <f ca="1">IFERROR(TODAY()-Table1[[#This Row],[last_purchase_date]]," - ")</f>
        <v>106</v>
      </c>
      <c r="J2253" s="2">
        <f ca="1">IFERROR(1/Table1[[#This Row],[Days_Since_Last_Purchase]],0)</f>
        <v>9.433962264150943E-3</v>
      </c>
      <c r="K2253" s="3" t="str">
        <f t="shared" si="70"/>
        <v>Has Purchased</v>
      </c>
      <c r="L2253">
        <v>3</v>
      </c>
      <c r="M2253">
        <v>305.25</v>
      </c>
      <c r="N2253">
        <v>101.75</v>
      </c>
      <c r="O2253">
        <v>114.05</v>
      </c>
      <c r="P2253" t="s">
        <v>47</v>
      </c>
      <c r="Q2253" t="s">
        <v>32</v>
      </c>
      <c r="R2253" t="s">
        <v>42</v>
      </c>
      <c r="S2253">
        <v>21</v>
      </c>
      <c r="T2253" t="s">
        <v>70</v>
      </c>
      <c r="U2253" t="s">
        <v>82</v>
      </c>
      <c r="V2253" t="s">
        <v>56</v>
      </c>
      <c r="W2253" t="s">
        <v>85</v>
      </c>
      <c r="X2253">
        <v>1</v>
      </c>
      <c r="Y2253">
        <v>0</v>
      </c>
      <c r="Z2253">
        <v>0</v>
      </c>
      <c r="AA2253">
        <v>0</v>
      </c>
      <c r="AB2253">
        <v>1</v>
      </c>
      <c r="AC2253" s="2" t="s">
        <v>2542</v>
      </c>
      <c r="AD2253" s="2" t="str">
        <f t="shared" si="71"/>
        <v>Never Contacted</v>
      </c>
      <c r="AE2253">
        <v>0</v>
      </c>
      <c r="AF2253" t="s">
        <v>38</v>
      </c>
      <c r="AG2253" t="b">
        <v>1</v>
      </c>
      <c r="AH2253" t="b">
        <v>0</v>
      </c>
      <c r="AI2253" t="str">
        <f ca="1">IF(OR(Table1[[#This Row],[is_active]]="FALSE",Table1[[#This Row],[Days_Since_Last_Purchase]]&gt;90),"Churned","Active")</f>
        <v>Churned</v>
      </c>
    </row>
    <row r="2254" spans="1:35" x14ac:dyDescent="0.25">
      <c r="A2254" t="s">
        <v>2299</v>
      </c>
      <c r="B2254" s="1">
        <v>44681</v>
      </c>
      <c r="C2254" t="str">
        <f>TEXT(Table1[[#This Row],[signup_date]],"yyyy")</f>
        <v>2022</v>
      </c>
      <c r="D2254" t="str">
        <f>TEXT(Table1[[#This Row],[signup_date]],"mmm")</f>
        <v>Apr</v>
      </c>
      <c r="E2254" s="3" t="s">
        <v>2542</v>
      </c>
      <c r="F2254" s="3" t="s">
        <v>2542</v>
      </c>
      <c r="G2254" s="3" t="str">
        <f>TEXT(Table1[[#This Row],[last_purchase_date]],"yyyy")</f>
        <v>-</v>
      </c>
      <c r="H2254" s="2">
        <f ca="1">IFERROR(TODAY()-Table1[[#This Row],[signup_date]]," - ")</f>
        <v>1299</v>
      </c>
      <c r="I2254" s="2" t="str">
        <f ca="1">IFERROR(TODAY()-Table1[[#This Row],[last_purchase_date]]," - ")</f>
        <v xml:space="preserve"> - </v>
      </c>
      <c r="J2254" s="2">
        <f ca="1">IFERROR(1/Table1[[#This Row],[Days_Since_Last_Purchase]],0)</f>
        <v>0</v>
      </c>
      <c r="K2254" s="3" t="str">
        <f t="shared" si="70"/>
        <v>Never Purchase</v>
      </c>
      <c r="L2254">
        <v>0</v>
      </c>
      <c r="M2254">
        <v>0</v>
      </c>
      <c r="N2254">
        <v>0</v>
      </c>
      <c r="O2254">
        <v>0</v>
      </c>
      <c r="P2254" t="s">
        <v>31</v>
      </c>
      <c r="Q2254" t="s">
        <v>54</v>
      </c>
      <c r="R2254" t="s">
        <v>42</v>
      </c>
      <c r="S2254">
        <v>18</v>
      </c>
      <c r="T2254" t="s">
        <v>49</v>
      </c>
      <c r="U2254" t="s">
        <v>55</v>
      </c>
      <c r="V2254" t="s">
        <v>44</v>
      </c>
      <c r="W2254" t="s">
        <v>72</v>
      </c>
      <c r="X2254">
        <v>1</v>
      </c>
      <c r="Y2254">
        <v>0</v>
      </c>
      <c r="Z2254">
        <v>0</v>
      </c>
      <c r="AA2254">
        <v>0</v>
      </c>
      <c r="AB2254">
        <v>0</v>
      </c>
      <c r="AC2254" s="3">
        <v>44890</v>
      </c>
      <c r="AD2254" s="2" t="str">
        <f t="shared" si="71"/>
        <v>Contacted</v>
      </c>
      <c r="AE2254">
        <v>3</v>
      </c>
      <c r="AF2254" t="s">
        <v>52</v>
      </c>
      <c r="AG2254" t="b">
        <v>1</v>
      </c>
      <c r="AH2254" t="b">
        <v>1</v>
      </c>
      <c r="AI2254" t="str">
        <f ca="1">IF(OR(Table1[[#This Row],[is_active]]="FALSE",Table1[[#This Row],[Days_Since_Last_Purchase]]&gt;90),"Churned","Active")</f>
        <v>Churned</v>
      </c>
    </row>
    <row r="2255" spans="1:35" x14ac:dyDescent="0.25">
      <c r="A2255" t="s">
        <v>2300</v>
      </c>
      <c r="B2255" s="1">
        <v>44137</v>
      </c>
      <c r="C2255" t="str">
        <f>TEXT(Table1[[#This Row],[signup_date]],"yyyy")</f>
        <v>2020</v>
      </c>
      <c r="D2255" t="str">
        <f>TEXT(Table1[[#This Row],[signup_date]],"mmm")</f>
        <v>Nov</v>
      </c>
      <c r="E2255" s="3">
        <v>44196</v>
      </c>
      <c r="F2255" s="3">
        <v>44926</v>
      </c>
      <c r="G2255" s="3" t="str">
        <f>TEXT(Table1[[#This Row],[last_purchase_date]],"yyyy")</f>
        <v>2022</v>
      </c>
      <c r="H2255" s="2">
        <f ca="1">IFERROR(TODAY()-Table1[[#This Row],[signup_date]]," - ")</f>
        <v>1843</v>
      </c>
      <c r="I2255" s="2">
        <f ca="1">IFERROR(TODAY()-Table1[[#This Row],[last_purchase_date]]," - ")</f>
        <v>1054</v>
      </c>
      <c r="J2255" s="2">
        <f ca="1">IFERROR(1/Table1[[#This Row],[Days_Since_Last_Purchase]],0)</f>
        <v>9.4876660341555979E-4</v>
      </c>
      <c r="K2255" s="3" t="str">
        <f t="shared" si="70"/>
        <v>Has Purchased</v>
      </c>
      <c r="L2255">
        <v>5</v>
      </c>
      <c r="M2255">
        <v>538.41999999999996</v>
      </c>
      <c r="N2255">
        <v>107.68</v>
      </c>
      <c r="O2255">
        <v>0.5</v>
      </c>
      <c r="P2255" t="s">
        <v>40</v>
      </c>
      <c r="Q2255" t="s">
        <v>95</v>
      </c>
      <c r="R2255" t="s">
        <v>33</v>
      </c>
      <c r="S2255">
        <v>27</v>
      </c>
      <c r="T2255" t="s">
        <v>70</v>
      </c>
      <c r="U2255" t="s">
        <v>66</v>
      </c>
      <c r="V2255" t="s">
        <v>44</v>
      </c>
      <c r="W2255" t="s">
        <v>100</v>
      </c>
      <c r="X2255">
        <v>0</v>
      </c>
      <c r="Y2255">
        <v>0</v>
      </c>
      <c r="Z2255">
        <v>0</v>
      </c>
      <c r="AA2255">
        <v>1</v>
      </c>
      <c r="AB2255">
        <v>1</v>
      </c>
      <c r="AC2255" s="2" t="s">
        <v>2542</v>
      </c>
      <c r="AD2255" s="2" t="str">
        <f t="shared" si="71"/>
        <v>Never Contacted</v>
      </c>
      <c r="AE2255">
        <v>9</v>
      </c>
      <c r="AF2255" t="s">
        <v>73</v>
      </c>
      <c r="AG2255" t="b">
        <v>1</v>
      </c>
      <c r="AH2255" t="b">
        <v>0</v>
      </c>
      <c r="AI2255" t="str">
        <f ca="1">IF(OR(Table1[[#This Row],[is_active]]="FALSE",Table1[[#This Row],[Days_Since_Last_Purchase]]&gt;90),"Churned","Active")</f>
        <v>Churned</v>
      </c>
    </row>
    <row r="2256" spans="1:35" x14ac:dyDescent="0.25">
      <c r="A2256" t="s">
        <v>2301</v>
      </c>
      <c r="B2256" s="1">
        <v>44084</v>
      </c>
      <c r="C2256" t="str">
        <f>TEXT(Table1[[#This Row],[signup_date]],"yyyy")</f>
        <v>2020</v>
      </c>
      <c r="D2256" t="str">
        <f>TEXT(Table1[[#This Row],[signup_date]],"mmm")</f>
        <v>Sep</v>
      </c>
      <c r="E2256" s="3">
        <v>45181</v>
      </c>
      <c r="F2256" s="3">
        <v>45932</v>
      </c>
      <c r="G2256" s="3" t="str">
        <f>TEXT(Table1[[#This Row],[last_purchase_date]],"yyyy")</f>
        <v>2025</v>
      </c>
      <c r="H2256" s="2">
        <f ca="1">IFERROR(TODAY()-Table1[[#This Row],[signup_date]]," - ")</f>
        <v>1896</v>
      </c>
      <c r="I2256" s="2">
        <f ca="1">IFERROR(TODAY()-Table1[[#This Row],[last_purchase_date]]," - ")</f>
        <v>48</v>
      </c>
      <c r="J2256" s="2">
        <f ca="1">IFERROR(1/Table1[[#This Row],[Days_Since_Last_Purchase]],0)</f>
        <v>2.0833333333333332E-2</v>
      </c>
      <c r="K2256" s="3" t="str">
        <f t="shared" si="70"/>
        <v>Has Purchased</v>
      </c>
      <c r="L2256">
        <v>6</v>
      </c>
      <c r="M2256">
        <v>449.61</v>
      </c>
      <c r="N2256">
        <v>74.94</v>
      </c>
      <c r="O2256">
        <v>144.51</v>
      </c>
      <c r="P2256" t="s">
        <v>40</v>
      </c>
      <c r="Q2256" t="s">
        <v>104</v>
      </c>
      <c r="R2256" t="s">
        <v>33</v>
      </c>
      <c r="S2256">
        <v>22</v>
      </c>
      <c r="T2256" t="s">
        <v>70</v>
      </c>
      <c r="U2256" t="s">
        <v>43</v>
      </c>
      <c r="V2256" t="s">
        <v>67</v>
      </c>
      <c r="W2256" t="s">
        <v>36</v>
      </c>
      <c r="X2256">
        <v>1</v>
      </c>
      <c r="Y2256">
        <v>0</v>
      </c>
      <c r="Z2256">
        <v>0</v>
      </c>
      <c r="AA2256">
        <v>1</v>
      </c>
      <c r="AB2256">
        <v>0</v>
      </c>
      <c r="AC2256" s="3">
        <v>44903</v>
      </c>
      <c r="AD2256" s="2" t="str">
        <f t="shared" si="71"/>
        <v>Contacted</v>
      </c>
      <c r="AE2256">
        <v>8</v>
      </c>
      <c r="AF2256" t="s">
        <v>73</v>
      </c>
      <c r="AG2256" t="b">
        <v>0</v>
      </c>
      <c r="AH2256" t="b">
        <v>0</v>
      </c>
      <c r="AI2256" t="str">
        <f ca="1">IF(OR(Table1[[#This Row],[is_active]]="FALSE",Table1[[#This Row],[Days_Since_Last_Purchase]]&gt;90),"Churned","Active")</f>
        <v>Active</v>
      </c>
    </row>
    <row r="2257" spans="1:35" x14ac:dyDescent="0.25">
      <c r="A2257" t="s">
        <v>2302</v>
      </c>
      <c r="B2257" s="1">
        <v>44469</v>
      </c>
      <c r="C2257" t="str">
        <f>TEXT(Table1[[#This Row],[signup_date]],"yyyy")</f>
        <v>2021</v>
      </c>
      <c r="D2257" t="str">
        <f>TEXT(Table1[[#This Row],[signup_date]],"mmm")</f>
        <v>Sep</v>
      </c>
      <c r="E2257" s="3">
        <v>45704</v>
      </c>
      <c r="F2257" s="3">
        <v>45842</v>
      </c>
      <c r="G2257" s="3" t="str">
        <f>TEXT(Table1[[#This Row],[last_purchase_date]],"yyyy")</f>
        <v>2025</v>
      </c>
      <c r="H2257" s="2">
        <f ca="1">IFERROR(TODAY()-Table1[[#This Row],[signup_date]]," - ")</f>
        <v>1511</v>
      </c>
      <c r="I2257" s="2">
        <f ca="1">IFERROR(TODAY()-Table1[[#This Row],[last_purchase_date]]," - ")</f>
        <v>138</v>
      </c>
      <c r="J2257" s="2">
        <f ca="1">IFERROR(1/Table1[[#This Row],[Days_Since_Last_Purchase]],0)</f>
        <v>7.246376811594203E-3</v>
      </c>
      <c r="K2257" s="3" t="str">
        <f t="shared" si="70"/>
        <v>Has Purchased</v>
      </c>
      <c r="L2257">
        <v>1</v>
      </c>
      <c r="M2257">
        <v>27.09</v>
      </c>
      <c r="N2257">
        <v>27.09</v>
      </c>
      <c r="O2257">
        <v>31.32</v>
      </c>
      <c r="P2257" t="s">
        <v>87</v>
      </c>
      <c r="Q2257" t="s">
        <v>60</v>
      </c>
      <c r="R2257" t="s">
        <v>48</v>
      </c>
      <c r="S2257">
        <v>34</v>
      </c>
      <c r="T2257" t="s">
        <v>34</v>
      </c>
      <c r="U2257" t="s">
        <v>90</v>
      </c>
      <c r="V2257" t="s">
        <v>35</v>
      </c>
      <c r="W2257" t="s">
        <v>36</v>
      </c>
      <c r="X2257">
        <v>0</v>
      </c>
      <c r="Y2257">
        <v>0</v>
      </c>
      <c r="Z2257">
        <v>0</v>
      </c>
      <c r="AA2257">
        <v>0</v>
      </c>
      <c r="AB2257">
        <v>0</v>
      </c>
      <c r="AC2257" s="2" t="s">
        <v>2542</v>
      </c>
      <c r="AD2257" s="2" t="str">
        <f t="shared" si="71"/>
        <v>Never Contacted</v>
      </c>
      <c r="AE2257">
        <v>6</v>
      </c>
      <c r="AF2257" t="s">
        <v>52</v>
      </c>
      <c r="AG2257" t="b">
        <v>1</v>
      </c>
      <c r="AH2257" t="b">
        <v>0</v>
      </c>
      <c r="AI2257" t="str">
        <f ca="1">IF(OR(Table1[[#This Row],[is_active]]="FALSE",Table1[[#This Row],[Days_Since_Last_Purchase]]&gt;90),"Churned","Active")</f>
        <v>Churned</v>
      </c>
    </row>
    <row r="2258" spans="1:35" x14ac:dyDescent="0.25">
      <c r="A2258" t="s">
        <v>2303</v>
      </c>
      <c r="B2258" s="1">
        <v>44987</v>
      </c>
      <c r="C2258" t="str">
        <f>TEXT(Table1[[#This Row],[signup_date]],"yyyy")</f>
        <v>2023</v>
      </c>
      <c r="D2258" t="str">
        <f>TEXT(Table1[[#This Row],[signup_date]],"mmm")</f>
        <v>Mar</v>
      </c>
      <c r="E2258" s="3">
        <v>45547</v>
      </c>
      <c r="F2258" s="3">
        <v>45676</v>
      </c>
      <c r="G2258" s="3" t="str">
        <f>TEXT(Table1[[#This Row],[last_purchase_date]],"yyyy")</f>
        <v>2025</v>
      </c>
      <c r="H2258" s="2">
        <f ca="1">IFERROR(TODAY()-Table1[[#This Row],[signup_date]]," - ")</f>
        <v>993</v>
      </c>
      <c r="I2258" s="2">
        <f ca="1">IFERROR(TODAY()-Table1[[#This Row],[last_purchase_date]]," - ")</f>
        <v>304</v>
      </c>
      <c r="J2258" s="2">
        <f ca="1">IFERROR(1/Table1[[#This Row],[Days_Since_Last_Purchase]],0)</f>
        <v>3.2894736842105261E-3</v>
      </c>
      <c r="K2258" s="3" t="str">
        <f t="shared" si="70"/>
        <v>Has Purchased</v>
      </c>
      <c r="L2258">
        <v>2</v>
      </c>
      <c r="M2258">
        <v>103.25</v>
      </c>
      <c r="N2258">
        <v>51.63</v>
      </c>
      <c r="O2258">
        <v>23.22</v>
      </c>
      <c r="P2258" t="s">
        <v>47</v>
      </c>
      <c r="Q2258" t="s">
        <v>88</v>
      </c>
      <c r="R2258" t="s">
        <v>48</v>
      </c>
      <c r="S2258">
        <v>35</v>
      </c>
      <c r="T2258" t="s">
        <v>34</v>
      </c>
      <c r="U2258" t="s">
        <v>90</v>
      </c>
      <c r="V2258" t="s">
        <v>35</v>
      </c>
      <c r="W2258" t="s">
        <v>57</v>
      </c>
      <c r="X2258">
        <v>0</v>
      </c>
      <c r="Y2258">
        <v>0</v>
      </c>
      <c r="Z2258">
        <v>1</v>
      </c>
      <c r="AA2258">
        <v>0</v>
      </c>
      <c r="AB2258">
        <v>0</v>
      </c>
      <c r="AC2258" s="3">
        <v>45535</v>
      </c>
      <c r="AD2258" s="2" t="str">
        <f t="shared" si="71"/>
        <v>Contacted</v>
      </c>
      <c r="AE2258">
        <v>0</v>
      </c>
      <c r="AF2258" t="s">
        <v>52</v>
      </c>
      <c r="AG2258" t="b">
        <v>1</v>
      </c>
      <c r="AH2258" t="b">
        <v>1</v>
      </c>
      <c r="AI2258" t="str">
        <f ca="1">IF(OR(Table1[[#This Row],[is_active]]="FALSE",Table1[[#This Row],[Days_Since_Last_Purchase]]&gt;90),"Churned","Active")</f>
        <v>Churned</v>
      </c>
    </row>
    <row r="2259" spans="1:35" x14ac:dyDescent="0.25">
      <c r="A2259" t="s">
        <v>2304</v>
      </c>
      <c r="B2259" s="1">
        <v>45633</v>
      </c>
      <c r="C2259" t="str">
        <f>TEXT(Table1[[#This Row],[signup_date]],"yyyy")</f>
        <v>2024</v>
      </c>
      <c r="D2259" t="str">
        <f>TEXT(Table1[[#This Row],[signup_date]],"mmm")</f>
        <v>Dec</v>
      </c>
      <c r="E2259" s="3">
        <v>45692</v>
      </c>
      <c r="F2259" s="3">
        <v>45695</v>
      </c>
      <c r="G2259" s="3" t="str">
        <f>TEXT(Table1[[#This Row],[last_purchase_date]],"yyyy")</f>
        <v>2025</v>
      </c>
      <c r="H2259" s="2">
        <f ca="1">IFERROR(TODAY()-Table1[[#This Row],[signup_date]]," - ")</f>
        <v>347</v>
      </c>
      <c r="I2259" s="2">
        <f ca="1">IFERROR(TODAY()-Table1[[#This Row],[last_purchase_date]]," - ")</f>
        <v>285</v>
      </c>
      <c r="J2259" s="2">
        <f ca="1">IFERROR(1/Table1[[#This Row],[Days_Since_Last_Purchase]],0)</f>
        <v>3.5087719298245615E-3</v>
      </c>
      <c r="K2259" s="3" t="str">
        <f t="shared" si="70"/>
        <v>Has Purchased</v>
      </c>
      <c r="L2259">
        <v>1</v>
      </c>
      <c r="M2259">
        <v>57.25</v>
      </c>
      <c r="N2259">
        <v>57.25</v>
      </c>
      <c r="O2259">
        <v>0</v>
      </c>
      <c r="P2259" t="s">
        <v>59</v>
      </c>
      <c r="Q2259" t="s">
        <v>41</v>
      </c>
      <c r="R2259" t="s">
        <v>42</v>
      </c>
      <c r="S2259">
        <v>16</v>
      </c>
      <c r="T2259" t="s">
        <v>49</v>
      </c>
      <c r="U2259" t="s">
        <v>90</v>
      </c>
      <c r="V2259" t="s">
        <v>63</v>
      </c>
      <c r="W2259" t="s">
        <v>45</v>
      </c>
      <c r="X2259">
        <v>0</v>
      </c>
      <c r="Y2259">
        <v>0</v>
      </c>
      <c r="Z2259">
        <v>0</v>
      </c>
      <c r="AA2259">
        <v>0</v>
      </c>
      <c r="AB2259">
        <v>0</v>
      </c>
      <c r="AC2259" s="2" t="s">
        <v>2542</v>
      </c>
      <c r="AD2259" s="2" t="str">
        <f t="shared" si="71"/>
        <v>Never Contacted</v>
      </c>
      <c r="AE2259">
        <v>0</v>
      </c>
      <c r="AF2259" t="s">
        <v>38</v>
      </c>
      <c r="AG2259" t="b">
        <v>0</v>
      </c>
      <c r="AH2259" t="b">
        <v>1</v>
      </c>
      <c r="AI2259" t="str">
        <f ca="1">IF(OR(Table1[[#This Row],[is_active]]="FALSE",Table1[[#This Row],[Days_Since_Last_Purchase]]&gt;90),"Churned","Active")</f>
        <v>Churned</v>
      </c>
    </row>
    <row r="2260" spans="1:35" x14ac:dyDescent="0.25">
      <c r="A2260" t="s">
        <v>2305</v>
      </c>
      <c r="B2260" s="1">
        <v>44214</v>
      </c>
      <c r="C2260" t="str">
        <f>TEXT(Table1[[#This Row],[signup_date]],"yyyy")</f>
        <v>2021</v>
      </c>
      <c r="D2260" t="str">
        <f>TEXT(Table1[[#This Row],[signup_date]],"mmm")</f>
        <v>Jan</v>
      </c>
      <c r="E2260" s="3">
        <v>45539</v>
      </c>
      <c r="F2260" s="3">
        <v>45766</v>
      </c>
      <c r="G2260" s="3" t="str">
        <f>TEXT(Table1[[#This Row],[last_purchase_date]],"yyyy")</f>
        <v>2025</v>
      </c>
      <c r="H2260" s="2">
        <f ca="1">IFERROR(TODAY()-Table1[[#This Row],[signup_date]]," - ")</f>
        <v>1766</v>
      </c>
      <c r="I2260" s="2">
        <f ca="1">IFERROR(TODAY()-Table1[[#This Row],[last_purchase_date]]," - ")</f>
        <v>214</v>
      </c>
      <c r="J2260" s="2">
        <f ca="1">IFERROR(1/Table1[[#This Row],[Days_Since_Last_Purchase]],0)</f>
        <v>4.6728971962616819E-3</v>
      </c>
      <c r="K2260" s="3" t="str">
        <f t="shared" si="70"/>
        <v>Has Purchased</v>
      </c>
      <c r="L2260">
        <v>2</v>
      </c>
      <c r="M2260">
        <v>119</v>
      </c>
      <c r="N2260">
        <v>59.5</v>
      </c>
      <c r="O2260">
        <v>55.88</v>
      </c>
      <c r="P2260" t="s">
        <v>47</v>
      </c>
      <c r="Q2260" t="s">
        <v>60</v>
      </c>
      <c r="R2260" t="s">
        <v>48</v>
      </c>
      <c r="S2260">
        <v>27</v>
      </c>
      <c r="T2260" t="s">
        <v>70</v>
      </c>
      <c r="U2260" t="s">
        <v>55</v>
      </c>
      <c r="V2260" t="s">
        <v>44</v>
      </c>
      <c r="W2260" t="s">
        <v>45</v>
      </c>
      <c r="X2260">
        <v>1</v>
      </c>
      <c r="Y2260">
        <v>0</v>
      </c>
      <c r="Z2260">
        <v>0</v>
      </c>
      <c r="AA2260">
        <v>0</v>
      </c>
      <c r="AB2260">
        <v>1</v>
      </c>
      <c r="AC2260" s="3">
        <v>44397</v>
      </c>
      <c r="AD2260" s="2" t="str">
        <f t="shared" si="71"/>
        <v>Contacted</v>
      </c>
      <c r="AE2260">
        <v>6</v>
      </c>
      <c r="AF2260" t="s">
        <v>38</v>
      </c>
      <c r="AG2260" t="b">
        <v>1</v>
      </c>
      <c r="AH2260" t="b">
        <v>1</v>
      </c>
      <c r="AI2260" t="str">
        <f ca="1">IF(OR(Table1[[#This Row],[is_active]]="FALSE",Table1[[#This Row],[Days_Since_Last_Purchase]]&gt;90),"Churned","Active")</f>
        <v>Churned</v>
      </c>
    </row>
    <row r="2261" spans="1:35" x14ac:dyDescent="0.25">
      <c r="A2261" t="s">
        <v>2306</v>
      </c>
      <c r="B2261" s="1">
        <v>45413</v>
      </c>
      <c r="C2261" t="str">
        <f>TEXT(Table1[[#This Row],[signup_date]],"yyyy")</f>
        <v>2024</v>
      </c>
      <c r="D2261" t="str">
        <f>TEXT(Table1[[#This Row],[signup_date]],"mmm")</f>
        <v>May</v>
      </c>
      <c r="E2261" s="3">
        <v>45545</v>
      </c>
      <c r="F2261" s="3">
        <v>45708</v>
      </c>
      <c r="G2261" s="3" t="str">
        <f>TEXT(Table1[[#This Row],[last_purchase_date]],"yyyy")</f>
        <v>2025</v>
      </c>
      <c r="H2261" s="2">
        <f ca="1">IFERROR(TODAY()-Table1[[#This Row],[signup_date]]," - ")</f>
        <v>567</v>
      </c>
      <c r="I2261" s="2">
        <f ca="1">IFERROR(TODAY()-Table1[[#This Row],[last_purchase_date]]," - ")</f>
        <v>272</v>
      </c>
      <c r="J2261" s="2">
        <f ca="1">IFERROR(1/Table1[[#This Row],[Days_Since_Last_Purchase]],0)</f>
        <v>3.6764705882352941E-3</v>
      </c>
      <c r="K2261" s="3" t="str">
        <f t="shared" si="70"/>
        <v>Has Purchased</v>
      </c>
      <c r="L2261">
        <v>2</v>
      </c>
      <c r="M2261">
        <v>38.96</v>
      </c>
      <c r="N2261">
        <v>19.48</v>
      </c>
      <c r="O2261">
        <v>34.29</v>
      </c>
      <c r="P2261" t="s">
        <v>65</v>
      </c>
      <c r="Q2261" t="s">
        <v>54</v>
      </c>
      <c r="R2261" t="s">
        <v>48</v>
      </c>
      <c r="S2261">
        <v>24</v>
      </c>
      <c r="T2261" t="s">
        <v>70</v>
      </c>
      <c r="U2261" t="s">
        <v>50</v>
      </c>
      <c r="V2261" t="s">
        <v>35</v>
      </c>
      <c r="W2261" t="s">
        <v>72</v>
      </c>
      <c r="X2261">
        <v>0</v>
      </c>
      <c r="Y2261">
        <v>0</v>
      </c>
      <c r="Z2261">
        <v>0</v>
      </c>
      <c r="AA2261">
        <v>0</v>
      </c>
      <c r="AB2261">
        <v>0</v>
      </c>
      <c r="AC2261" s="3">
        <v>45688</v>
      </c>
      <c r="AD2261" s="2" t="str">
        <f t="shared" si="71"/>
        <v>Contacted</v>
      </c>
      <c r="AE2261">
        <v>10</v>
      </c>
      <c r="AF2261" t="s">
        <v>52</v>
      </c>
      <c r="AG2261" t="b">
        <v>0</v>
      </c>
      <c r="AH2261" t="b">
        <v>0</v>
      </c>
      <c r="AI2261" t="str">
        <f ca="1">IF(OR(Table1[[#This Row],[is_active]]="FALSE",Table1[[#This Row],[Days_Since_Last_Purchase]]&gt;90),"Churned","Active")</f>
        <v>Churned</v>
      </c>
    </row>
    <row r="2262" spans="1:35" x14ac:dyDescent="0.25">
      <c r="A2262" t="s">
        <v>2307</v>
      </c>
      <c r="B2262" s="1">
        <v>45612</v>
      </c>
      <c r="C2262" t="str">
        <f>TEXT(Table1[[#This Row],[signup_date]],"yyyy")</f>
        <v>2024</v>
      </c>
      <c r="D2262" t="str">
        <f>TEXT(Table1[[#This Row],[signup_date]],"mmm")</f>
        <v>Nov</v>
      </c>
      <c r="E2262" s="3">
        <v>45931</v>
      </c>
      <c r="F2262" s="3">
        <v>45945</v>
      </c>
      <c r="G2262" s="3" t="str">
        <f>TEXT(Table1[[#This Row],[last_purchase_date]],"yyyy")</f>
        <v>2025</v>
      </c>
      <c r="H2262" s="2">
        <f ca="1">IFERROR(TODAY()-Table1[[#This Row],[signup_date]]," - ")</f>
        <v>368</v>
      </c>
      <c r="I2262" s="2">
        <f ca="1">IFERROR(TODAY()-Table1[[#This Row],[last_purchase_date]]," - ")</f>
        <v>35</v>
      </c>
      <c r="J2262" s="2">
        <f ca="1">IFERROR(1/Table1[[#This Row],[Days_Since_Last_Purchase]],0)</f>
        <v>2.8571428571428571E-2</v>
      </c>
      <c r="K2262" s="3" t="str">
        <f t="shared" si="70"/>
        <v>Has Purchased</v>
      </c>
      <c r="L2262">
        <v>2</v>
      </c>
      <c r="M2262">
        <v>78.709999999999994</v>
      </c>
      <c r="N2262">
        <v>39.36</v>
      </c>
      <c r="O2262">
        <v>15.1</v>
      </c>
      <c r="P2262" t="s">
        <v>31</v>
      </c>
      <c r="Q2262" t="s">
        <v>88</v>
      </c>
      <c r="R2262" t="s">
        <v>42</v>
      </c>
      <c r="S2262">
        <v>38</v>
      </c>
      <c r="T2262" t="s">
        <v>34</v>
      </c>
      <c r="U2262" t="s">
        <v>43</v>
      </c>
      <c r="V2262" t="s">
        <v>44</v>
      </c>
      <c r="W2262" t="s">
        <v>96</v>
      </c>
      <c r="X2262">
        <v>0</v>
      </c>
      <c r="Y2262">
        <v>0</v>
      </c>
      <c r="Z2262">
        <v>0</v>
      </c>
      <c r="AA2262">
        <v>0</v>
      </c>
      <c r="AB2262">
        <v>1</v>
      </c>
      <c r="AC2262" s="2" t="s">
        <v>2542</v>
      </c>
      <c r="AD2262" s="2" t="str">
        <f t="shared" si="71"/>
        <v>Never Contacted</v>
      </c>
      <c r="AE2262">
        <v>0</v>
      </c>
      <c r="AF2262" t="s">
        <v>52</v>
      </c>
      <c r="AG2262" t="b">
        <v>1</v>
      </c>
      <c r="AH2262" t="b">
        <v>0</v>
      </c>
      <c r="AI2262" t="str">
        <f ca="1">IF(OR(Table1[[#This Row],[is_active]]="FALSE",Table1[[#This Row],[Days_Since_Last_Purchase]]&gt;90),"Churned","Active")</f>
        <v>Active</v>
      </c>
    </row>
    <row r="2263" spans="1:35" x14ac:dyDescent="0.25">
      <c r="A2263" t="s">
        <v>2308</v>
      </c>
      <c r="B2263" s="1">
        <v>45562</v>
      </c>
      <c r="C2263" t="str">
        <f>TEXT(Table1[[#This Row],[signup_date]],"yyyy")</f>
        <v>2024</v>
      </c>
      <c r="D2263" t="str">
        <f>TEXT(Table1[[#This Row],[signup_date]],"mmm")</f>
        <v>Sep</v>
      </c>
      <c r="E2263" s="3">
        <v>45842</v>
      </c>
      <c r="F2263" s="3">
        <v>45854</v>
      </c>
      <c r="G2263" s="3" t="str">
        <f>TEXT(Table1[[#This Row],[last_purchase_date]],"yyyy")</f>
        <v>2025</v>
      </c>
      <c r="H2263" s="2">
        <f ca="1">IFERROR(TODAY()-Table1[[#This Row],[signup_date]]," - ")</f>
        <v>418</v>
      </c>
      <c r="I2263" s="2">
        <f ca="1">IFERROR(TODAY()-Table1[[#This Row],[last_purchase_date]]," - ")</f>
        <v>126</v>
      </c>
      <c r="J2263" s="2">
        <f ca="1">IFERROR(1/Table1[[#This Row],[Days_Since_Last_Purchase]],0)</f>
        <v>7.9365079365079361E-3</v>
      </c>
      <c r="K2263" s="3" t="str">
        <f t="shared" si="70"/>
        <v>Has Purchased</v>
      </c>
      <c r="L2263">
        <v>4</v>
      </c>
      <c r="M2263">
        <v>403.94</v>
      </c>
      <c r="N2263">
        <v>100.99</v>
      </c>
      <c r="O2263">
        <v>125.64</v>
      </c>
      <c r="P2263" t="s">
        <v>65</v>
      </c>
      <c r="Q2263" t="s">
        <v>88</v>
      </c>
      <c r="R2263" t="s">
        <v>48</v>
      </c>
      <c r="S2263">
        <v>29</v>
      </c>
      <c r="T2263" t="s">
        <v>70</v>
      </c>
      <c r="U2263" t="s">
        <v>82</v>
      </c>
      <c r="V2263" t="s">
        <v>56</v>
      </c>
      <c r="W2263" t="s">
        <v>100</v>
      </c>
      <c r="X2263">
        <v>1</v>
      </c>
      <c r="Y2263">
        <v>0</v>
      </c>
      <c r="Z2263">
        <v>0</v>
      </c>
      <c r="AA2263">
        <v>0</v>
      </c>
      <c r="AB2263">
        <v>1</v>
      </c>
      <c r="AC2263" s="2" t="s">
        <v>2542</v>
      </c>
      <c r="AD2263" s="2" t="str">
        <f t="shared" si="71"/>
        <v>Never Contacted</v>
      </c>
      <c r="AE2263">
        <v>8</v>
      </c>
      <c r="AF2263" t="s">
        <v>52</v>
      </c>
      <c r="AG2263" t="b">
        <v>1</v>
      </c>
      <c r="AH2263" t="b">
        <v>0</v>
      </c>
      <c r="AI2263" t="str">
        <f ca="1">IF(OR(Table1[[#This Row],[is_active]]="FALSE",Table1[[#This Row],[Days_Since_Last_Purchase]]&gt;90),"Churned","Active")</f>
        <v>Churned</v>
      </c>
    </row>
    <row r="2264" spans="1:35" x14ac:dyDescent="0.25">
      <c r="A2264" t="s">
        <v>2309</v>
      </c>
      <c r="B2264" s="1">
        <v>45619</v>
      </c>
      <c r="C2264" t="str">
        <f>TEXT(Table1[[#This Row],[signup_date]],"yyyy")</f>
        <v>2024</v>
      </c>
      <c r="D2264" t="str">
        <f>TEXT(Table1[[#This Row],[signup_date]],"mmm")</f>
        <v>Nov</v>
      </c>
      <c r="E2264" s="3">
        <v>45645</v>
      </c>
      <c r="F2264" s="3">
        <v>45694</v>
      </c>
      <c r="G2264" s="3" t="str">
        <f>TEXT(Table1[[#This Row],[last_purchase_date]],"yyyy")</f>
        <v>2025</v>
      </c>
      <c r="H2264" s="2">
        <f ca="1">IFERROR(TODAY()-Table1[[#This Row],[signup_date]]," - ")</f>
        <v>361</v>
      </c>
      <c r="I2264" s="2">
        <f ca="1">IFERROR(TODAY()-Table1[[#This Row],[last_purchase_date]]," - ")</f>
        <v>286</v>
      </c>
      <c r="J2264" s="2">
        <f ca="1">IFERROR(1/Table1[[#This Row],[Days_Since_Last_Purchase]],0)</f>
        <v>3.4965034965034965E-3</v>
      </c>
      <c r="K2264" s="3" t="str">
        <f t="shared" si="70"/>
        <v>Has Purchased</v>
      </c>
      <c r="L2264">
        <v>7</v>
      </c>
      <c r="M2264">
        <v>677.15</v>
      </c>
      <c r="N2264">
        <v>96.74</v>
      </c>
      <c r="O2264">
        <v>70.39</v>
      </c>
      <c r="P2264" t="s">
        <v>87</v>
      </c>
      <c r="Q2264" t="s">
        <v>104</v>
      </c>
      <c r="R2264" t="s">
        <v>42</v>
      </c>
      <c r="S2264">
        <v>27</v>
      </c>
      <c r="T2264" t="s">
        <v>70</v>
      </c>
      <c r="U2264" t="s">
        <v>43</v>
      </c>
      <c r="V2264" t="s">
        <v>56</v>
      </c>
      <c r="W2264" t="s">
        <v>100</v>
      </c>
      <c r="X2264">
        <v>0</v>
      </c>
      <c r="Y2264">
        <v>0</v>
      </c>
      <c r="Z2264">
        <v>0</v>
      </c>
      <c r="AA2264">
        <v>2</v>
      </c>
      <c r="AB2264">
        <v>1</v>
      </c>
      <c r="AC2264" s="3">
        <v>45662</v>
      </c>
      <c r="AD2264" s="2" t="str">
        <f t="shared" si="71"/>
        <v>Contacted</v>
      </c>
      <c r="AE2264">
        <v>7</v>
      </c>
      <c r="AF2264" t="s">
        <v>38</v>
      </c>
      <c r="AG2264" t="b">
        <v>0</v>
      </c>
      <c r="AH2264" t="b">
        <v>0</v>
      </c>
      <c r="AI2264" t="str">
        <f ca="1">IF(OR(Table1[[#This Row],[is_active]]="FALSE",Table1[[#This Row],[Days_Since_Last_Purchase]]&gt;90),"Churned","Active")</f>
        <v>Churned</v>
      </c>
    </row>
    <row r="2265" spans="1:35" x14ac:dyDescent="0.25">
      <c r="A2265" t="s">
        <v>2310</v>
      </c>
      <c r="B2265" s="1">
        <v>45391</v>
      </c>
      <c r="C2265" t="str">
        <f>TEXT(Table1[[#This Row],[signup_date]],"yyyy")</f>
        <v>2024</v>
      </c>
      <c r="D2265" t="str">
        <f>TEXT(Table1[[#This Row],[signup_date]],"mmm")</f>
        <v>Apr</v>
      </c>
      <c r="E2265" s="3">
        <v>45730</v>
      </c>
      <c r="F2265" s="3">
        <v>45782</v>
      </c>
      <c r="G2265" s="3" t="str">
        <f>TEXT(Table1[[#This Row],[last_purchase_date]],"yyyy")</f>
        <v>2025</v>
      </c>
      <c r="H2265" s="2">
        <f ca="1">IFERROR(TODAY()-Table1[[#This Row],[signup_date]]," - ")</f>
        <v>589</v>
      </c>
      <c r="I2265" s="2">
        <f ca="1">IFERROR(TODAY()-Table1[[#This Row],[last_purchase_date]]," - ")</f>
        <v>198</v>
      </c>
      <c r="J2265" s="2">
        <f ca="1">IFERROR(1/Table1[[#This Row],[Days_Since_Last_Purchase]],0)</f>
        <v>5.0505050505050509E-3</v>
      </c>
      <c r="K2265" s="3" t="str">
        <f t="shared" si="70"/>
        <v>Has Purchased</v>
      </c>
      <c r="L2265">
        <v>5</v>
      </c>
      <c r="M2265">
        <v>380.7</v>
      </c>
      <c r="N2265">
        <v>76.14</v>
      </c>
      <c r="O2265">
        <v>77.58</v>
      </c>
      <c r="P2265" t="s">
        <v>59</v>
      </c>
      <c r="Q2265" t="s">
        <v>32</v>
      </c>
      <c r="R2265" t="s">
        <v>42</v>
      </c>
      <c r="S2265">
        <v>19</v>
      </c>
      <c r="T2265" t="s">
        <v>49</v>
      </c>
      <c r="U2265" t="s">
        <v>43</v>
      </c>
      <c r="V2265" t="s">
        <v>67</v>
      </c>
      <c r="W2265" t="s">
        <v>96</v>
      </c>
      <c r="X2265">
        <v>0</v>
      </c>
      <c r="Y2265">
        <v>1</v>
      </c>
      <c r="Z2265">
        <v>0</v>
      </c>
      <c r="AA2265">
        <v>0</v>
      </c>
      <c r="AB2265">
        <v>2</v>
      </c>
      <c r="AC2265" s="2" t="s">
        <v>2542</v>
      </c>
      <c r="AD2265" s="2" t="str">
        <f t="shared" si="71"/>
        <v>Never Contacted</v>
      </c>
      <c r="AE2265">
        <v>0</v>
      </c>
      <c r="AF2265" t="s">
        <v>38</v>
      </c>
      <c r="AG2265" t="b">
        <v>1</v>
      </c>
      <c r="AH2265" t="b">
        <v>1</v>
      </c>
      <c r="AI2265" t="str">
        <f ca="1">IF(OR(Table1[[#This Row],[is_active]]="FALSE",Table1[[#This Row],[Days_Since_Last_Purchase]]&gt;90),"Churned","Active")</f>
        <v>Churned</v>
      </c>
    </row>
    <row r="2266" spans="1:35" x14ac:dyDescent="0.25">
      <c r="A2266" t="s">
        <v>2311</v>
      </c>
      <c r="B2266" s="1">
        <v>44598</v>
      </c>
      <c r="C2266" t="str">
        <f>TEXT(Table1[[#This Row],[signup_date]],"yyyy")</f>
        <v>2022</v>
      </c>
      <c r="D2266" t="str">
        <f>TEXT(Table1[[#This Row],[signup_date]],"mmm")</f>
        <v>Feb</v>
      </c>
      <c r="E2266" s="3">
        <v>45292</v>
      </c>
      <c r="F2266" s="3">
        <v>45345</v>
      </c>
      <c r="G2266" s="3" t="str">
        <f>TEXT(Table1[[#This Row],[last_purchase_date]],"yyyy")</f>
        <v>2024</v>
      </c>
      <c r="H2266" s="2">
        <f ca="1">IFERROR(TODAY()-Table1[[#This Row],[signup_date]]," - ")</f>
        <v>1382</v>
      </c>
      <c r="I2266" s="2">
        <f ca="1">IFERROR(TODAY()-Table1[[#This Row],[last_purchase_date]]," - ")</f>
        <v>635</v>
      </c>
      <c r="J2266" s="2">
        <f ca="1">IFERROR(1/Table1[[#This Row],[Days_Since_Last_Purchase]],0)</f>
        <v>1.5748031496062992E-3</v>
      </c>
      <c r="K2266" s="3" t="str">
        <f t="shared" si="70"/>
        <v>Has Purchased</v>
      </c>
      <c r="L2266">
        <v>4</v>
      </c>
      <c r="M2266">
        <v>48.61</v>
      </c>
      <c r="N2266">
        <v>12.15</v>
      </c>
      <c r="O2266">
        <v>6.82</v>
      </c>
      <c r="P2266" t="s">
        <v>47</v>
      </c>
      <c r="Q2266" t="s">
        <v>62</v>
      </c>
      <c r="R2266" t="s">
        <v>42</v>
      </c>
      <c r="S2266">
        <v>24</v>
      </c>
      <c r="T2266" t="s">
        <v>70</v>
      </c>
      <c r="U2266" t="s">
        <v>82</v>
      </c>
      <c r="V2266" t="s">
        <v>35</v>
      </c>
      <c r="W2266" t="s">
        <v>100</v>
      </c>
      <c r="X2266">
        <v>0</v>
      </c>
      <c r="Y2266">
        <v>0</v>
      </c>
      <c r="Z2266">
        <v>0</v>
      </c>
      <c r="AA2266">
        <v>0</v>
      </c>
      <c r="AB2266">
        <v>1</v>
      </c>
      <c r="AC2266" s="3">
        <v>44907</v>
      </c>
      <c r="AD2266" s="2" t="str">
        <f t="shared" si="71"/>
        <v>Contacted</v>
      </c>
      <c r="AE2266">
        <v>0</v>
      </c>
      <c r="AF2266" t="s">
        <v>73</v>
      </c>
      <c r="AG2266" t="b">
        <v>1</v>
      </c>
      <c r="AH2266" t="b">
        <v>0</v>
      </c>
      <c r="AI2266" t="str">
        <f ca="1">IF(OR(Table1[[#This Row],[is_active]]="FALSE",Table1[[#This Row],[Days_Since_Last_Purchase]]&gt;90),"Churned","Active")</f>
        <v>Churned</v>
      </c>
    </row>
    <row r="2267" spans="1:35" x14ac:dyDescent="0.25">
      <c r="A2267" t="s">
        <v>2312</v>
      </c>
      <c r="B2267" s="1">
        <v>45543</v>
      </c>
      <c r="C2267" t="str">
        <f>TEXT(Table1[[#This Row],[signup_date]],"yyyy")</f>
        <v>2024</v>
      </c>
      <c r="D2267" t="str">
        <f>TEXT(Table1[[#This Row],[signup_date]],"mmm")</f>
        <v>Sep</v>
      </c>
      <c r="E2267" s="3">
        <v>45597</v>
      </c>
      <c r="F2267" s="3">
        <v>45823</v>
      </c>
      <c r="G2267" s="3" t="str">
        <f>TEXT(Table1[[#This Row],[last_purchase_date]],"yyyy")</f>
        <v>2025</v>
      </c>
      <c r="H2267" s="2">
        <f ca="1">IFERROR(TODAY()-Table1[[#This Row],[signup_date]]," - ")</f>
        <v>437</v>
      </c>
      <c r="I2267" s="2">
        <f ca="1">IFERROR(TODAY()-Table1[[#This Row],[last_purchase_date]]," - ")</f>
        <v>157</v>
      </c>
      <c r="J2267" s="2">
        <f ca="1">IFERROR(1/Table1[[#This Row],[Days_Since_Last_Purchase]],0)</f>
        <v>6.369426751592357E-3</v>
      </c>
      <c r="K2267" s="3" t="str">
        <f t="shared" si="70"/>
        <v>Has Purchased</v>
      </c>
      <c r="L2267">
        <v>1</v>
      </c>
      <c r="M2267">
        <v>33.090000000000003</v>
      </c>
      <c r="N2267">
        <v>33.090000000000003</v>
      </c>
      <c r="O2267">
        <v>35.29</v>
      </c>
      <c r="P2267" t="s">
        <v>31</v>
      </c>
      <c r="Q2267" t="s">
        <v>32</v>
      </c>
      <c r="R2267" t="s">
        <v>48</v>
      </c>
      <c r="S2267">
        <v>29</v>
      </c>
      <c r="T2267" t="s">
        <v>70</v>
      </c>
      <c r="U2267" t="s">
        <v>43</v>
      </c>
      <c r="V2267" t="s">
        <v>44</v>
      </c>
      <c r="W2267" t="s">
        <v>72</v>
      </c>
      <c r="X2267">
        <v>0</v>
      </c>
      <c r="Y2267">
        <v>0</v>
      </c>
      <c r="Z2267">
        <v>0</v>
      </c>
      <c r="AA2267">
        <v>0</v>
      </c>
      <c r="AB2267">
        <v>0</v>
      </c>
      <c r="AC2267" s="3">
        <v>45543</v>
      </c>
      <c r="AD2267" s="2" t="str">
        <f t="shared" si="71"/>
        <v>Contacted</v>
      </c>
      <c r="AE2267">
        <v>10</v>
      </c>
      <c r="AF2267" t="s">
        <v>38</v>
      </c>
      <c r="AG2267" t="b">
        <v>1</v>
      </c>
      <c r="AH2267" t="b">
        <v>1</v>
      </c>
      <c r="AI2267" t="str">
        <f ca="1">IF(OR(Table1[[#This Row],[is_active]]="FALSE",Table1[[#This Row],[Days_Since_Last_Purchase]]&gt;90),"Churned","Active")</f>
        <v>Churned</v>
      </c>
    </row>
    <row r="2268" spans="1:35" x14ac:dyDescent="0.25">
      <c r="A2268" t="s">
        <v>2313</v>
      </c>
      <c r="B2268" s="1">
        <v>45111</v>
      </c>
      <c r="C2268" t="str">
        <f>TEXT(Table1[[#This Row],[signup_date]],"yyyy")</f>
        <v>2023</v>
      </c>
      <c r="D2268" t="str">
        <f>TEXT(Table1[[#This Row],[signup_date]],"mmm")</f>
        <v>Jul</v>
      </c>
      <c r="E2268" s="3">
        <v>45810</v>
      </c>
      <c r="F2268" s="3">
        <v>45921</v>
      </c>
      <c r="G2268" s="3" t="str">
        <f>TEXT(Table1[[#This Row],[last_purchase_date]],"yyyy")</f>
        <v>2025</v>
      </c>
      <c r="H2268" s="2">
        <f ca="1">IFERROR(TODAY()-Table1[[#This Row],[signup_date]]," - ")</f>
        <v>869</v>
      </c>
      <c r="I2268" s="2">
        <f ca="1">IFERROR(TODAY()-Table1[[#This Row],[last_purchase_date]]," - ")</f>
        <v>59</v>
      </c>
      <c r="J2268" s="2">
        <f ca="1">IFERROR(1/Table1[[#This Row],[Days_Since_Last_Purchase]],0)</f>
        <v>1.6949152542372881E-2</v>
      </c>
      <c r="K2268" s="3" t="str">
        <f t="shared" si="70"/>
        <v>Has Purchased</v>
      </c>
      <c r="L2268">
        <v>6</v>
      </c>
      <c r="M2268">
        <v>224.49</v>
      </c>
      <c r="N2268">
        <v>37.42</v>
      </c>
      <c r="O2268">
        <v>57.8</v>
      </c>
      <c r="P2268" t="s">
        <v>31</v>
      </c>
      <c r="Q2268" t="s">
        <v>88</v>
      </c>
      <c r="R2268" t="s">
        <v>48</v>
      </c>
      <c r="S2268">
        <v>16</v>
      </c>
      <c r="T2268" t="s">
        <v>49</v>
      </c>
      <c r="U2268" t="s">
        <v>35</v>
      </c>
      <c r="V2268" t="s">
        <v>67</v>
      </c>
      <c r="W2268" t="s">
        <v>36</v>
      </c>
      <c r="X2268">
        <v>0</v>
      </c>
      <c r="Y2268">
        <v>0</v>
      </c>
      <c r="Z2268">
        <v>0</v>
      </c>
      <c r="AA2268">
        <v>0</v>
      </c>
      <c r="AB2268">
        <v>1</v>
      </c>
      <c r="AC2268" s="3">
        <v>45517</v>
      </c>
      <c r="AD2268" s="2" t="str">
        <f t="shared" si="71"/>
        <v>Contacted</v>
      </c>
      <c r="AE2268">
        <v>0</v>
      </c>
      <c r="AF2268" t="s">
        <v>52</v>
      </c>
      <c r="AG2268" t="b">
        <v>0</v>
      </c>
      <c r="AH2268" t="b">
        <v>1</v>
      </c>
      <c r="AI2268" t="str">
        <f ca="1">IF(OR(Table1[[#This Row],[is_active]]="FALSE",Table1[[#This Row],[Days_Since_Last_Purchase]]&gt;90),"Churned","Active")</f>
        <v>Active</v>
      </c>
    </row>
    <row r="2269" spans="1:35" x14ac:dyDescent="0.25">
      <c r="A2269" t="s">
        <v>2314</v>
      </c>
      <c r="B2269" s="1">
        <v>44565</v>
      </c>
      <c r="C2269" t="str">
        <f>TEXT(Table1[[#This Row],[signup_date]],"yyyy")</f>
        <v>2022</v>
      </c>
      <c r="D2269" t="str">
        <f>TEXT(Table1[[#This Row],[signup_date]],"mmm")</f>
        <v>Jan</v>
      </c>
      <c r="E2269" s="3">
        <v>44659</v>
      </c>
      <c r="F2269" s="3">
        <v>44746</v>
      </c>
      <c r="G2269" s="3" t="str">
        <f>TEXT(Table1[[#This Row],[last_purchase_date]],"yyyy")</f>
        <v>2022</v>
      </c>
      <c r="H2269" s="2">
        <f ca="1">IFERROR(TODAY()-Table1[[#This Row],[signup_date]]," - ")</f>
        <v>1415</v>
      </c>
      <c r="I2269" s="2">
        <f ca="1">IFERROR(TODAY()-Table1[[#This Row],[last_purchase_date]]," - ")</f>
        <v>1234</v>
      </c>
      <c r="J2269" s="2">
        <f ca="1">IFERROR(1/Table1[[#This Row],[Days_Since_Last_Purchase]],0)</f>
        <v>8.1037277147487841E-4</v>
      </c>
      <c r="K2269" s="3" t="str">
        <f t="shared" si="70"/>
        <v>Has Purchased</v>
      </c>
      <c r="L2269">
        <v>5</v>
      </c>
      <c r="M2269">
        <v>122.31</v>
      </c>
      <c r="N2269">
        <v>24.46</v>
      </c>
      <c r="O2269">
        <v>32.15</v>
      </c>
      <c r="P2269" t="s">
        <v>65</v>
      </c>
      <c r="Q2269" t="s">
        <v>88</v>
      </c>
      <c r="R2269" t="s">
        <v>33</v>
      </c>
      <c r="S2269">
        <v>21</v>
      </c>
      <c r="T2269" t="s">
        <v>70</v>
      </c>
      <c r="U2269" t="s">
        <v>55</v>
      </c>
      <c r="V2269" t="s">
        <v>44</v>
      </c>
      <c r="W2269" t="s">
        <v>72</v>
      </c>
      <c r="X2269">
        <v>0</v>
      </c>
      <c r="Y2269">
        <v>0</v>
      </c>
      <c r="Z2269">
        <v>1</v>
      </c>
      <c r="AA2269">
        <v>0</v>
      </c>
      <c r="AB2269">
        <v>2</v>
      </c>
      <c r="AC2269" s="2" t="s">
        <v>2542</v>
      </c>
      <c r="AD2269" s="2" t="str">
        <f t="shared" si="71"/>
        <v>Never Contacted</v>
      </c>
      <c r="AE2269">
        <v>0</v>
      </c>
      <c r="AF2269" t="s">
        <v>52</v>
      </c>
      <c r="AG2269" t="b">
        <v>1</v>
      </c>
      <c r="AH2269" t="b">
        <v>0</v>
      </c>
      <c r="AI2269" t="str">
        <f ca="1">IF(OR(Table1[[#This Row],[is_active]]="FALSE",Table1[[#This Row],[Days_Since_Last_Purchase]]&gt;90),"Churned","Active")</f>
        <v>Churned</v>
      </c>
    </row>
    <row r="2270" spans="1:35" x14ac:dyDescent="0.25">
      <c r="A2270" t="s">
        <v>2315</v>
      </c>
      <c r="B2270" s="1">
        <v>43945</v>
      </c>
      <c r="C2270" t="str">
        <f>TEXT(Table1[[#This Row],[signup_date]],"yyyy")</f>
        <v>2020</v>
      </c>
      <c r="D2270" t="str">
        <f>TEXT(Table1[[#This Row],[signup_date]],"mmm")</f>
        <v>Apr</v>
      </c>
      <c r="E2270" s="3">
        <v>44713</v>
      </c>
      <c r="F2270" s="3">
        <v>44836</v>
      </c>
      <c r="G2270" s="3" t="str">
        <f>TEXT(Table1[[#This Row],[last_purchase_date]],"yyyy")</f>
        <v>2022</v>
      </c>
      <c r="H2270" s="2">
        <f ca="1">IFERROR(TODAY()-Table1[[#This Row],[signup_date]]," - ")</f>
        <v>2035</v>
      </c>
      <c r="I2270" s="2">
        <f ca="1">IFERROR(TODAY()-Table1[[#This Row],[last_purchase_date]]," - ")</f>
        <v>1144</v>
      </c>
      <c r="J2270" s="2">
        <f ca="1">IFERROR(1/Table1[[#This Row],[Days_Since_Last_Purchase]],0)</f>
        <v>8.7412587412587413E-4</v>
      </c>
      <c r="K2270" s="3" t="str">
        <f t="shared" si="70"/>
        <v>Has Purchased</v>
      </c>
      <c r="L2270">
        <v>3</v>
      </c>
      <c r="M2270">
        <v>257.86</v>
      </c>
      <c r="N2270">
        <v>85.95</v>
      </c>
      <c r="O2270">
        <v>56.4</v>
      </c>
      <c r="P2270" t="s">
        <v>40</v>
      </c>
      <c r="Q2270" t="s">
        <v>69</v>
      </c>
      <c r="R2270" t="s">
        <v>48</v>
      </c>
      <c r="S2270">
        <v>38</v>
      </c>
      <c r="T2270" t="s">
        <v>34</v>
      </c>
      <c r="U2270" t="s">
        <v>82</v>
      </c>
      <c r="V2270" t="s">
        <v>35</v>
      </c>
      <c r="W2270" t="s">
        <v>36</v>
      </c>
      <c r="X2270">
        <v>0</v>
      </c>
      <c r="Y2270">
        <v>0</v>
      </c>
      <c r="Z2270">
        <v>0</v>
      </c>
      <c r="AA2270">
        <v>0</v>
      </c>
      <c r="AB2270">
        <v>0</v>
      </c>
      <c r="AC2270" s="2" t="s">
        <v>2542</v>
      </c>
      <c r="AD2270" s="2" t="str">
        <f t="shared" si="71"/>
        <v>Never Contacted</v>
      </c>
      <c r="AE2270">
        <v>0</v>
      </c>
      <c r="AF2270" t="s">
        <v>73</v>
      </c>
      <c r="AG2270" t="b">
        <v>1</v>
      </c>
      <c r="AH2270" t="b">
        <v>0</v>
      </c>
      <c r="AI2270" t="str">
        <f ca="1">IF(OR(Table1[[#This Row],[is_active]]="FALSE",Table1[[#This Row],[Days_Since_Last_Purchase]]&gt;90),"Churned","Active")</f>
        <v>Churned</v>
      </c>
    </row>
    <row r="2271" spans="1:35" x14ac:dyDescent="0.25">
      <c r="A2271" t="s">
        <v>2316</v>
      </c>
      <c r="B2271" s="1">
        <v>44760</v>
      </c>
      <c r="C2271" t="str">
        <f>TEXT(Table1[[#This Row],[signup_date]],"yyyy")</f>
        <v>2022</v>
      </c>
      <c r="D2271" t="str">
        <f>TEXT(Table1[[#This Row],[signup_date]],"mmm")</f>
        <v>Jul</v>
      </c>
      <c r="E2271" s="3">
        <v>45631</v>
      </c>
      <c r="F2271" s="3">
        <v>45706</v>
      </c>
      <c r="G2271" s="3" t="str">
        <f>TEXT(Table1[[#This Row],[last_purchase_date]],"yyyy")</f>
        <v>2025</v>
      </c>
      <c r="H2271" s="2">
        <f ca="1">IFERROR(TODAY()-Table1[[#This Row],[signup_date]]," - ")</f>
        <v>1220</v>
      </c>
      <c r="I2271" s="2">
        <f ca="1">IFERROR(TODAY()-Table1[[#This Row],[last_purchase_date]]," - ")</f>
        <v>274</v>
      </c>
      <c r="J2271" s="2">
        <f ca="1">IFERROR(1/Table1[[#This Row],[Days_Since_Last_Purchase]],0)</f>
        <v>3.6496350364963502E-3</v>
      </c>
      <c r="K2271" s="3" t="str">
        <f t="shared" si="70"/>
        <v>Has Purchased</v>
      </c>
      <c r="L2271">
        <v>3</v>
      </c>
      <c r="M2271">
        <v>167.87</v>
      </c>
      <c r="N2271">
        <v>55.96</v>
      </c>
      <c r="O2271">
        <v>104.67</v>
      </c>
      <c r="P2271" t="s">
        <v>40</v>
      </c>
      <c r="Q2271" t="s">
        <v>88</v>
      </c>
      <c r="R2271" t="s">
        <v>48</v>
      </c>
      <c r="S2271">
        <v>18</v>
      </c>
      <c r="T2271" t="s">
        <v>49</v>
      </c>
      <c r="U2271" t="s">
        <v>35</v>
      </c>
      <c r="V2271" t="s">
        <v>35</v>
      </c>
      <c r="W2271" t="s">
        <v>100</v>
      </c>
      <c r="X2271">
        <v>1</v>
      </c>
      <c r="Y2271">
        <v>1</v>
      </c>
      <c r="Z2271">
        <v>0</v>
      </c>
      <c r="AA2271">
        <v>1</v>
      </c>
      <c r="AB2271">
        <v>1</v>
      </c>
      <c r="AC2271" s="3">
        <v>45088</v>
      </c>
      <c r="AD2271" s="2" t="str">
        <f t="shared" si="71"/>
        <v>Contacted</v>
      </c>
      <c r="AE2271">
        <v>0</v>
      </c>
      <c r="AF2271" t="s">
        <v>38</v>
      </c>
      <c r="AG2271" t="b">
        <v>1</v>
      </c>
      <c r="AH2271" t="b">
        <v>0</v>
      </c>
      <c r="AI2271" t="str">
        <f ca="1">IF(OR(Table1[[#This Row],[is_active]]="FALSE",Table1[[#This Row],[Days_Since_Last_Purchase]]&gt;90),"Churned","Active")</f>
        <v>Churned</v>
      </c>
    </row>
    <row r="2272" spans="1:35" x14ac:dyDescent="0.25">
      <c r="A2272" t="s">
        <v>2317</v>
      </c>
      <c r="B2272" s="1">
        <v>44996</v>
      </c>
      <c r="C2272" t="str">
        <f>TEXT(Table1[[#This Row],[signup_date]],"yyyy")</f>
        <v>2023</v>
      </c>
      <c r="D2272" t="str">
        <f>TEXT(Table1[[#This Row],[signup_date]],"mmm")</f>
        <v>Mar</v>
      </c>
      <c r="E2272" s="3">
        <v>45256</v>
      </c>
      <c r="F2272" s="3">
        <v>45830</v>
      </c>
      <c r="G2272" s="3" t="str">
        <f>TEXT(Table1[[#This Row],[last_purchase_date]],"yyyy")</f>
        <v>2025</v>
      </c>
      <c r="H2272" s="2">
        <f ca="1">IFERROR(TODAY()-Table1[[#This Row],[signup_date]]," - ")</f>
        <v>984</v>
      </c>
      <c r="I2272" s="2">
        <f ca="1">IFERROR(TODAY()-Table1[[#This Row],[last_purchase_date]]," - ")</f>
        <v>150</v>
      </c>
      <c r="J2272" s="2">
        <f ca="1">IFERROR(1/Table1[[#This Row],[Days_Since_Last_Purchase]],0)</f>
        <v>6.6666666666666671E-3</v>
      </c>
      <c r="K2272" s="3" t="str">
        <f t="shared" si="70"/>
        <v>Has Purchased</v>
      </c>
      <c r="L2272">
        <v>4</v>
      </c>
      <c r="M2272">
        <v>404.47</v>
      </c>
      <c r="N2272">
        <v>101.12</v>
      </c>
      <c r="O2272">
        <v>0.5</v>
      </c>
      <c r="P2272" t="s">
        <v>47</v>
      </c>
      <c r="Q2272" t="s">
        <v>69</v>
      </c>
      <c r="R2272" t="s">
        <v>48</v>
      </c>
      <c r="S2272">
        <v>21</v>
      </c>
      <c r="T2272" t="s">
        <v>70</v>
      </c>
      <c r="U2272" t="s">
        <v>82</v>
      </c>
      <c r="V2272" t="s">
        <v>67</v>
      </c>
      <c r="W2272" t="s">
        <v>72</v>
      </c>
      <c r="X2272">
        <v>0</v>
      </c>
      <c r="Y2272">
        <v>0</v>
      </c>
      <c r="Z2272">
        <v>1</v>
      </c>
      <c r="AA2272">
        <v>0</v>
      </c>
      <c r="AB2272">
        <v>1</v>
      </c>
      <c r="AC2272" s="3">
        <v>45125</v>
      </c>
      <c r="AD2272" s="2" t="str">
        <f t="shared" si="71"/>
        <v>Contacted</v>
      </c>
      <c r="AE2272">
        <v>9</v>
      </c>
      <c r="AF2272" t="s">
        <v>38</v>
      </c>
      <c r="AG2272" t="b">
        <v>1</v>
      </c>
      <c r="AH2272" t="b">
        <v>0</v>
      </c>
      <c r="AI2272" t="str">
        <f ca="1">IF(OR(Table1[[#This Row],[is_active]]="FALSE",Table1[[#This Row],[Days_Since_Last_Purchase]]&gt;90),"Churned","Active")</f>
        <v>Churned</v>
      </c>
    </row>
    <row r="2273" spans="1:35" x14ac:dyDescent="0.25">
      <c r="A2273" t="s">
        <v>2318</v>
      </c>
      <c r="B2273" s="1">
        <v>45482</v>
      </c>
      <c r="C2273" t="str">
        <f>TEXT(Table1[[#This Row],[signup_date]],"yyyy")</f>
        <v>2024</v>
      </c>
      <c r="D2273" t="str">
        <f>TEXT(Table1[[#This Row],[signup_date]],"mmm")</f>
        <v>Jul</v>
      </c>
      <c r="E2273" s="3">
        <v>45826</v>
      </c>
      <c r="F2273" s="3">
        <v>45863</v>
      </c>
      <c r="G2273" s="3" t="str">
        <f>TEXT(Table1[[#This Row],[last_purchase_date]],"yyyy")</f>
        <v>2025</v>
      </c>
      <c r="H2273" s="2">
        <f ca="1">IFERROR(TODAY()-Table1[[#This Row],[signup_date]]," - ")</f>
        <v>498</v>
      </c>
      <c r="I2273" s="2">
        <f ca="1">IFERROR(TODAY()-Table1[[#This Row],[last_purchase_date]]," - ")</f>
        <v>117</v>
      </c>
      <c r="J2273" s="2">
        <f ca="1">IFERROR(1/Table1[[#This Row],[Days_Since_Last_Purchase]],0)</f>
        <v>8.5470085470085479E-3</v>
      </c>
      <c r="K2273" s="3" t="str">
        <f t="shared" si="70"/>
        <v>Has Purchased</v>
      </c>
      <c r="L2273">
        <v>5</v>
      </c>
      <c r="M2273">
        <v>63.95</v>
      </c>
      <c r="N2273">
        <v>12.79</v>
      </c>
      <c r="O2273">
        <v>13.46</v>
      </c>
      <c r="P2273" t="s">
        <v>87</v>
      </c>
      <c r="Q2273" t="s">
        <v>41</v>
      </c>
      <c r="R2273" t="s">
        <v>48</v>
      </c>
      <c r="S2273">
        <v>27</v>
      </c>
      <c r="T2273" t="s">
        <v>70</v>
      </c>
      <c r="U2273" t="s">
        <v>50</v>
      </c>
      <c r="V2273" t="s">
        <v>35</v>
      </c>
      <c r="W2273" t="s">
        <v>100</v>
      </c>
      <c r="X2273">
        <v>0</v>
      </c>
      <c r="Y2273">
        <v>0</v>
      </c>
      <c r="Z2273">
        <v>0</v>
      </c>
      <c r="AA2273">
        <v>0</v>
      </c>
      <c r="AB2273">
        <v>2</v>
      </c>
      <c r="AC2273" s="3">
        <v>45780</v>
      </c>
      <c r="AD2273" s="2" t="str">
        <f t="shared" si="71"/>
        <v>Contacted</v>
      </c>
      <c r="AE2273">
        <v>0</v>
      </c>
      <c r="AF2273" t="s">
        <v>38</v>
      </c>
      <c r="AG2273" t="b">
        <v>1</v>
      </c>
      <c r="AH2273" t="b">
        <v>0</v>
      </c>
      <c r="AI2273" t="str">
        <f ca="1">IF(OR(Table1[[#This Row],[is_active]]="FALSE",Table1[[#This Row],[Days_Since_Last_Purchase]]&gt;90),"Churned","Active")</f>
        <v>Churned</v>
      </c>
    </row>
    <row r="2274" spans="1:35" x14ac:dyDescent="0.25">
      <c r="A2274" t="s">
        <v>2319</v>
      </c>
      <c r="B2274" s="1">
        <v>45053</v>
      </c>
      <c r="C2274" t="str">
        <f>TEXT(Table1[[#This Row],[signup_date]],"yyyy")</f>
        <v>2023</v>
      </c>
      <c r="D2274" t="str">
        <f>TEXT(Table1[[#This Row],[signup_date]],"mmm")</f>
        <v>May</v>
      </c>
      <c r="E2274" s="3">
        <v>45732</v>
      </c>
      <c r="F2274" s="3">
        <v>45905</v>
      </c>
      <c r="G2274" s="3" t="str">
        <f>TEXT(Table1[[#This Row],[last_purchase_date]],"yyyy")</f>
        <v>2025</v>
      </c>
      <c r="H2274" s="2">
        <f ca="1">IFERROR(TODAY()-Table1[[#This Row],[signup_date]]," - ")</f>
        <v>927</v>
      </c>
      <c r="I2274" s="2">
        <f ca="1">IFERROR(TODAY()-Table1[[#This Row],[last_purchase_date]]," - ")</f>
        <v>75</v>
      </c>
      <c r="J2274" s="2">
        <f ca="1">IFERROR(1/Table1[[#This Row],[Days_Since_Last_Purchase]],0)</f>
        <v>1.3333333333333334E-2</v>
      </c>
      <c r="K2274" s="3" t="str">
        <f t="shared" si="70"/>
        <v>Has Purchased</v>
      </c>
      <c r="L2274">
        <v>3</v>
      </c>
      <c r="M2274">
        <v>26.43</v>
      </c>
      <c r="N2274">
        <v>8.81</v>
      </c>
      <c r="O2274">
        <v>9.84</v>
      </c>
      <c r="P2274" t="s">
        <v>40</v>
      </c>
      <c r="Q2274" t="s">
        <v>69</v>
      </c>
      <c r="R2274" t="s">
        <v>48</v>
      </c>
      <c r="S2274">
        <v>17</v>
      </c>
      <c r="T2274" t="s">
        <v>49</v>
      </c>
      <c r="U2274" t="s">
        <v>82</v>
      </c>
      <c r="V2274" t="s">
        <v>44</v>
      </c>
      <c r="W2274" t="s">
        <v>85</v>
      </c>
      <c r="X2274">
        <v>2</v>
      </c>
      <c r="Y2274">
        <v>0</v>
      </c>
      <c r="Z2274">
        <v>0</v>
      </c>
      <c r="AA2274">
        <v>0</v>
      </c>
      <c r="AB2274">
        <v>1</v>
      </c>
      <c r="AC2274" s="3">
        <v>45410</v>
      </c>
      <c r="AD2274" s="2" t="str">
        <f t="shared" si="71"/>
        <v>Contacted</v>
      </c>
      <c r="AE2274">
        <v>3</v>
      </c>
      <c r="AF2274" t="s">
        <v>38</v>
      </c>
      <c r="AG2274" t="b">
        <v>1</v>
      </c>
      <c r="AH2274" t="b">
        <v>1</v>
      </c>
      <c r="AI2274" t="str">
        <f ca="1">IF(OR(Table1[[#This Row],[is_active]]="FALSE",Table1[[#This Row],[Days_Since_Last_Purchase]]&gt;90),"Churned","Active")</f>
        <v>Active</v>
      </c>
    </row>
    <row r="2275" spans="1:35" x14ac:dyDescent="0.25">
      <c r="A2275" t="s">
        <v>2320</v>
      </c>
      <c r="B2275" s="1">
        <v>45132</v>
      </c>
      <c r="C2275" t="str">
        <f>TEXT(Table1[[#This Row],[signup_date]],"yyyy")</f>
        <v>2023</v>
      </c>
      <c r="D2275" t="str">
        <f>TEXT(Table1[[#This Row],[signup_date]],"mmm")</f>
        <v>Jul</v>
      </c>
      <c r="E2275" s="3">
        <v>45886</v>
      </c>
      <c r="F2275" s="3">
        <v>45908</v>
      </c>
      <c r="G2275" s="3" t="str">
        <f>TEXT(Table1[[#This Row],[last_purchase_date]],"yyyy")</f>
        <v>2025</v>
      </c>
      <c r="H2275" s="2">
        <f ca="1">IFERROR(TODAY()-Table1[[#This Row],[signup_date]]," - ")</f>
        <v>848</v>
      </c>
      <c r="I2275" s="2">
        <f ca="1">IFERROR(TODAY()-Table1[[#This Row],[last_purchase_date]]," - ")</f>
        <v>72</v>
      </c>
      <c r="J2275" s="2">
        <f ca="1">IFERROR(1/Table1[[#This Row],[Days_Since_Last_Purchase]],0)</f>
        <v>1.3888888888888888E-2</v>
      </c>
      <c r="K2275" s="3" t="str">
        <f t="shared" si="70"/>
        <v>Has Purchased</v>
      </c>
      <c r="L2275">
        <v>5</v>
      </c>
      <c r="M2275">
        <v>280.04000000000002</v>
      </c>
      <c r="N2275">
        <v>56.01</v>
      </c>
      <c r="O2275">
        <v>26.17</v>
      </c>
      <c r="P2275" t="s">
        <v>87</v>
      </c>
      <c r="Q2275" t="s">
        <v>69</v>
      </c>
      <c r="R2275" t="s">
        <v>33</v>
      </c>
      <c r="S2275">
        <v>42</v>
      </c>
      <c r="T2275" t="s">
        <v>34</v>
      </c>
      <c r="U2275" t="s">
        <v>66</v>
      </c>
      <c r="V2275" t="s">
        <v>67</v>
      </c>
      <c r="W2275" t="s">
        <v>45</v>
      </c>
      <c r="X2275">
        <v>0</v>
      </c>
      <c r="Y2275">
        <v>1</v>
      </c>
      <c r="Z2275">
        <v>0</v>
      </c>
      <c r="AA2275">
        <v>0</v>
      </c>
      <c r="AB2275">
        <v>0</v>
      </c>
      <c r="AC2275" s="3">
        <v>45140</v>
      </c>
      <c r="AD2275" s="2" t="str">
        <f t="shared" si="71"/>
        <v>Contacted</v>
      </c>
      <c r="AE2275">
        <v>0</v>
      </c>
      <c r="AF2275" t="s">
        <v>73</v>
      </c>
      <c r="AG2275" t="b">
        <v>1</v>
      </c>
      <c r="AH2275" t="b">
        <v>0</v>
      </c>
      <c r="AI2275" t="str">
        <f ca="1">IF(OR(Table1[[#This Row],[is_active]]="FALSE",Table1[[#This Row],[Days_Since_Last_Purchase]]&gt;90),"Churned","Active")</f>
        <v>Active</v>
      </c>
    </row>
    <row r="2276" spans="1:35" x14ac:dyDescent="0.25">
      <c r="A2276" t="s">
        <v>2321</v>
      </c>
      <c r="B2276" s="1">
        <v>45065</v>
      </c>
      <c r="C2276" t="str">
        <f>TEXT(Table1[[#This Row],[signup_date]],"yyyy")</f>
        <v>2023</v>
      </c>
      <c r="D2276" t="str">
        <f>TEXT(Table1[[#This Row],[signup_date]],"mmm")</f>
        <v>May</v>
      </c>
      <c r="E2276" s="3">
        <v>45255</v>
      </c>
      <c r="F2276" s="3">
        <v>45499</v>
      </c>
      <c r="G2276" s="3" t="str">
        <f>TEXT(Table1[[#This Row],[last_purchase_date]],"yyyy")</f>
        <v>2024</v>
      </c>
      <c r="H2276" s="2">
        <f ca="1">IFERROR(TODAY()-Table1[[#This Row],[signup_date]]," - ")</f>
        <v>915</v>
      </c>
      <c r="I2276" s="2">
        <f ca="1">IFERROR(TODAY()-Table1[[#This Row],[last_purchase_date]]," - ")</f>
        <v>481</v>
      </c>
      <c r="J2276" s="2">
        <f ca="1">IFERROR(1/Table1[[#This Row],[Days_Since_Last_Purchase]],0)</f>
        <v>2.0790020790020791E-3</v>
      </c>
      <c r="K2276" s="3" t="str">
        <f t="shared" si="70"/>
        <v>Has Purchased</v>
      </c>
      <c r="L2276">
        <v>4</v>
      </c>
      <c r="M2276">
        <v>196.81</v>
      </c>
      <c r="N2276">
        <v>49.2</v>
      </c>
      <c r="O2276">
        <v>62.98</v>
      </c>
      <c r="P2276" t="s">
        <v>31</v>
      </c>
      <c r="Q2276" t="s">
        <v>60</v>
      </c>
      <c r="R2276" t="s">
        <v>48</v>
      </c>
      <c r="S2276">
        <v>34</v>
      </c>
      <c r="T2276" t="s">
        <v>34</v>
      </c>
      <c r="U2276" t="s">
        <v>55</v>
      </c>
      <c r="V2276" t="s">
        <v>35</v>
      </c>
      <c r="W2276" t="s">
        <v>96</v>
      </c>
      <c r="X2276">
        <v>1</v>
      </c>
      <c r="Y2276">
        <v>0</v>
      </c>
      <c r="Z2276">
        <v>0</v>
      </c>
      <c r="AA2276">
        <v>0</v>
      </c>
      <c r="AB2276">
        <v>1</v>
      </c>
      <c r="AC2276" s="3">
        <v>45497</v>
      </c>
      <c r="AD2276" s="2" t="str">
        <f t="shared" si="71"/>
        <v>Contacted</v>
      </c>
      <c r="AE2276">
        <v>4</v>
      </c>
      <c r="AF2276" t="s">
        <v>38</v>
      </c>
      <c r="AG2276" t="b">
        <v>0</v>
      </c>
      <c r="AH2276" t="b">
        <v>0</v>
      </c>
      <c r="AI2276" t="str">
        <f ca="1">IF(OR(Table1[[#This Row],[is_active]]="FALSE",Table1[[#This Row],[Days_Since_Last_Purchase]]&gt;90),"Churned","Active")</f>
        <v>Churned</v>
      </c>
    </row>
    <row r="2277" spans="1:35" x14ac:dyDescent="0.25">
      <c r="A2277" t="s">
        <v>2322</v>
      </c>
      <c r="B2277" s="1">
        <v>44345</v>
      </c>
      <c r="C2277" t="str">
        <f>TEXT(Table1[[#This Row],[signup_date]],"yyyy")</f>
        <v>2021</v>
      </c>
      <c r="D2277" t="str">
        <f>TEXT(Table1[[#This Row],[signup_date]],"mmm")</f>
        <v>May</v>
      </c>
      <c r="E2277" s="3">
        <v>45753</v>
      </c>
      <c r="F2277" s="3">
        <v>45834</v>
      </c>
      <c r="G2277" s="3" t="str">
        <f>TEXT(Table1[[#This Row],[last_purchase_date]],"yyyy")</f>
        <v>2025</v>
      </c>
      <c r="H2277" s="2">
        <f ca="1">IFERROR(TODAY()-Table1[[#This Row],[signup_date]]," - ")</f>
        <v>1635</v>
      </c>
      <c r="I2277" s="2">
        <f ca="1">IFERROR(TODAY()-Table1[[#This Row],[last_purchase_date]]," - ")</f>
        <v>146</v>
      </c>
      <c r="J2277" s="2">
        <f ca="1">IFERROR(1/Table1[[#This Row],[Days_Since_Last_Purchase]],0)</f>
        <v>6.8493150684931503E-3</v>
      </c>
      <c r="K2277" s="3" t="str">
        <f t="shared" si="70"/>
        <v>Has Purchased</v>
      </c>
      <c r="L2277">
        <v>7</v>
      </c>
      <c r="M2277">
        <v>701.79</v>
      </c>
      <c r="N2277">
        <v>100.26</v>
      </c>
      <c r="O2277">
        <v>71</v>
      </c>
      <c r="P2277" t="s">
        <v>47</v>
      </c>
      <c r="Q2277" t="s">
        <v>76</v>
      </c>
      <c r="R2277" t="s">
        <v>48</v>
      </c>
      <c r="S2277">
        <v>41</v>
      </c>
      <c r="T2277" t="s">
        <v>34</v>
      </c>
      <c r="U2277" t="s">
        <v>43</v>
      </c>
      <c r="V2277" t="s">
        <v>63</v>
      </c>
      <c r="W2277" t="s">
        <v>36</v>
      </c>
      <c r="X2277">
        <v>0</v>
      </c>
      <c r="Y2277">
        <v>0</v>
      </c>
      <c r="Z2277">
        <v>0</v>
      </c>
      <c r="AA2277">
        <v>0</v>
      </c>
      <c r="AB2277">
        <v>3</v>
      </c>
      <c r="AC2277" s="2" t="s">
        <v>2542</v>
      </c>
      <c r="AD2277" s="2" t="str">
        <f t="shared" si="71"/>
        <v>Never Contacted</v>
      </c>
      <c r="AE2277">
        <v>1</v>
      </c>
      <c r="AF2277" t="s">
        <v>52</v>
      </c>
      <c r="AG2277" t="b">
        <v>1</v>
      </c>
      <c r="AH2277" t="b">
        <v>0</v>
      </c>
      <c r="AI2277" t="str">
        <f ca="1">IF(OR(Table1[[#This Row],[is_active]]="FALSE",Table1[[#This Row],[Days_Since_Last_Purchase]]&gt;90),"Churned","Active")</f>
        <v>Churned</v>
      </c>
    </row>
    <row r="2278" spans="1:35" x14ac:dyDescent="0.25">
      <c r="A2278" t="s">
        <v>2323</v>
      </c>
      <c r="B2278" s="1">
        <v>43977</v>
      </c>
      <c r="C2278" t="str">
        <f>TEXT(Table1[[#This Row],[signup_date]],"yyyy")</f>
        <v>2020</v>
      </c>
      <c r="D2278" t="str">
        <f>TEXT(Table1[[#This Row],[signup_date]],"mmm")</f>
        <v>May</v>
      </c>
      <c r="E2278" s="3">
        <v>44560</v>
      </c>
      <c r="F2278" s="3">
        <v>45862</v>
      </c>
      <c r="G2278" s="3" t="str">
        <f>TEXT(Table1[[#This Row],[last_purchase_date]],"yyyy")</f>
        <v>2025</v>
      </c>
      <c r="H2278" s="2">
        <f ca="1">IFERROR(TODAY()-Table1[[#This Row],[signup_date]]," - ")</f>
        <v>2003</v>
      </c>
      <c r="I2278" s="2">
        <f ca="1">IFERROR(TODAY()-Table1[[#This Row],[last_purchase_date]]," - ")</f>
        <v>118</v>
      </c>
      <c r="J2278" s="2">
        <f ca="1">IFERROR(1/Table1[[#This Row],[Days_Since_Last_Purchase]],0)</f>
        <v>8.4745762711864406E-3</v>
      </c>
      <c r="K2278" s="3" t="str">
        <f t="shared" si="70"/>
        <v>Has Purchased</v>
      </c>
      <c r="L2278">
        <v>3</v>
      </c>
      <c r="M2278">
        <v>191.84</v>
      </c>
      <c r="N2278">
        <v>63.95</v>
      </c>
      <c r="O2278">
        <v>79.69</v>
      </c>
      <c r="P2278" t="s">
        <v>40</v>
      </c>
      <c r="Q2278" t="s">
        <v>95</v>
      </c>
      <c r="R2278" t="s">
        <v>42</v>
      </c>
      <c r="S2278">
        <v>16</v>
      </c>
      <c r="T2278" t="s">
        <v>49</v>
      </c>
      <c r="U2278" t="s">
        <v>35</v>
      </c>
      <c r="V2278" t="s">
        <v>44</v>
      </c>
      <c r="W2278" t="s">
        <v>100</v>
      </c>
      <c r="X2278">
        <v>0</v>
      </c>
      <c r="Y2278">
        <v>0</v>
      </c>
      <c r="Z2278">
        <v>0</v>
      </c>
      <c r="AA2278">
        <v>0</v>
      </c>
      <c r="AB2278">
        <v>1</v>
      </c>
      <c r="AC2278" s="2" t="s">
        <v>2542</v>
      </c>
      <c r="AD2278" s="2" t="str">
        <f t="shared" si="71"/>
        <v>Never Contacted</v>
      </c>
      <c r="AE2278">
        <v>0</v>
      </c>
      <c r="AF2278" t="s">
        <v>38</v>
      </c>
      <c r="AG2278" t="b">
        <v>1</v>
      </c>
      <c r="AH2278" t="b">
        <v>0</v>
      </c>
      <c r="AI2278" t="str">
        <f ca="1">IF(OR(Table1[[#This Row],[is_active]]="FALSE",Table1[[#This Row],[Days_Since_Last_Purchase]]&gt;90),"Churned","Active")</f>
        <v>Churned</v>
      </c>
    </row>
    <row r="2279" spans="1:35" x14ac:dyDescent="0.25">
      <c r="A2279" t="s">
        <v>2324</v>
      </c>
      <c r="B2279" s="1">
        <v>45409</v>
      </c>
      <c r="C2279" t="str">
        <f>TEXT(Table1[[#This Row],[signup_date]],"yyyy")</f>
        <v>2024</v>
      </c>
      <c r="D2279" t="str">
        <f>TEXT(Table1[[#This Row],[signup_date]],"mmm")</f>
        <v>Apr</v>
      </c>
      <c r="E2279" s="3">
        <v>45521</v>
      </c>
      <c r="F2279" s="3">
        <v>45899</v>
      </c>
      <c r="G2279" s="3" t="str">
        <f>TEXT(Table1[[#This Row],[last_purchase_date]],"yyyy")</f>
        <v>2025</v>
      </c>
      <c r="H2279" s="2">
        <f ca="1">IFERROR(TODAY()-Table1[[#This Row],[signup_date]]," - ")</f>
        <v>571</v>
      </c>
      <c r="I2279" s="2">
        <f ca="1">IFERROR(TODAY()-Table1[[#This Row],[last_purchase_date]]," - ")</f>
        <v>81</v>
      </c>
      <c r="J2279" s="2">
        <f ca="1">IFERROR(1/Table1[[#This Row],[Days_Since_Last_Purchase]],0)</f>
        <v>1.2345679012345678E-2</v>
      </c>
      <c r="K2279" s="3" t="str">
        <f t="shared" si="70"/>
        <v>Has Purchased</v>
      </c>
      <c r="L2279">
        <v>3</v>
      </c>
      <c r="M2279">
        <v>189.71</v>
      </c>
      <c r="N2279">
        <v>63.24</v>
      </c>
      <c r="O2279">
        <v>72.91</v>
      </c>
      <c r="P2279" t="s">
        <v>59</v>
      </c>
      <c r="Q2279" t="s">
        <v>54</v>
      </c>
      <c r="R2279" t="s">
        <v>48</v>
      </c>
      <c r="S2279">
        <v>30</v>
      </c>
      <c r="T2279" t="s">
        <v>70</v>
      </c>
      <c r="U2279" t="s">
        <v>66</v>
      </c>
      <c r="V2279" t="s">
        <v>35</v>
      </c>
      <c r="W2279" t="s">
        <v>36</v>
      </c>
      <c r="X2279">
        <v>0</v>
      </c>
      <c r="Y2279">
        <v>0</v>
      </c>
      <c r="Z2279">
        <v>0</v>
      </c>
      <c r="AA2279">
        <v>0</v>
      </c>
      <c r="AB2279">
        <v>0</v>
      </c>
      <c r="AC2279" s="3">
        <v>45825</v>
      </c>
      <c r="AD2279" s="2" t="str">
        <f t="shared" si="71"/>
        <v>Contacted</v>
      </c>
      <c r="AE2279">
        <v>8</v>
      </c>
      <c r="AF2279" t="s">
        <v>38</v>
      </c>
      <c r="AG2279" t="b">
        <v>1</v>
      </c>
      <c r="AH2279" t="b">
        <v>1</v>
      </c>
      <c r="AI2279" t="str">
        <f ca="1">IF(OR(Table1[[#This Row],[is_active]]="FALSE",Table1[[#This Row],[Days_Since_Last_Purchase]]&gt;90),"Churned","Active")</f>
        <v>Active</v>
      </c>
    </row>
    <row r="2280" spans="1:35" x14ac:dyDescent="0.25">
      <c r="A2280" t="s">
        <v>2325</v>
      </c>
      <c r="B2280" s="1">
        <v>44565</v>
      </c>
      <c r="C2280" t="str">
        <f>TEXT(Table1[[#This Row],[signup_date]],"yyyy")</f>
        <v>2022</v>
      </c>
      <c r="D2280" t="str">
        <f>TEXT(Table1[[#This Row],[signup_date]],"mmm")</f>
        <v>Jan</v>
      </c>
      <c r="E2280" s="3">
        <v>45501</v>
      </c>
      <c r="F2280" s="3">
        <v>45724</v>
      </c>
      <c r="G2280" s="3" t="str">
        <f>TEXT(Table1[[#This Row],[last_purchase_date]],"yyyy")</f>
        <v>2025</v>
      </c>
      <c r="H2280" s="2">
        <f ca="1">IFERROR(TODAY()-Table1[[#This Row],[signup_date]]," - ")</f>
        <v>1415</v>
      </c>
      <c r="I2280" s="2">
        <f ca="1">IFERROR(TODAY()-Table1[[#This Row],[last_purchase_date]]," - ")</f>
        <v>256</v>
      </c>
      <c r="J2280" s="2">
        <f ca="1">IFERROR(1/Table1[[#This Row],[Days_Since_Last_Purchase]],0)</f>
        <v>3.90625E-3</v>
      </c>
      <c r="K2280" s="3" t="str">
        <f t="shared" si="70"/>
        <v>Has Purchased</v>
      </c>
      <c r="L2280">
        <v>2</v>
      </c>
      <c r="M2280">
        <v>40.96</v>
      </c>
      <c r="N2280">
        <v>20.48</v>
      </c>
      <c r="O2280">
        <v>0.5</v>
      </c>
      <c r="P2280" t="s">
        <v>65</v>
      </c>
      <c r="Q2280" t="s">
        <v>32</v>
      </c>
      <c r="R2280" t="s">
        <v>42</v>
      </c>
      <c r="S2280">
        <v>21</v>
      </c>
      <c r="T2280" t="s">
        <v>70</v>
      </c>
      <c r="U2280" t="s">
        <v>50</v>
      </c>
      <c r="V2280" t="s">
        <v>35</v>
      </c>
      <c r="W2280" t="s">
        <v>72</v>
      </c>
      <c r="X2280">
        <v>0</v>
      </c>
      <c r="Y2280">
        <v>0</v>
      </c>
      <c r="Z2280">
        <v>0</v>
      </c>
      <c r="AA2280">
        <v>0</v>
      </c>
      <c r="AB2280">
        <v>0</v>
      </c>
      <c r="AC2280" s="3">
        <v>45038</v>
      </c>
      <c r="AD2280" s="2" t="str">
        <f t="shared" si="71"/>
        <v>Contacted</v>
      </c>
      <c r="AE2280">
        <v>0</v>
      </c>
      <c r="AF2280" t="s">
        <v>38</v>
      </c>
      <c r="AG2280" t="b">
        <v>1</v>
      </c>
      <c r="AH2280" t="b">
        <v>0</v>
      </c>
      <c r="AI2280" t="str">
        <f ca="1">IF(OR(Table1[[#This Row],[is_active]]="FALSE",Table1[[#This Row],[Days_Since_Last_Purchase]]&gt;90),"Churned","Active")</f>
        <v>Churned</v>
      </c>
    </row>
    <row r="2281" spans="1:35" x14ac:dyDescent="0.25">
      <c r="A2281" t="s">
        <v>2326</v>
      </c>
      <c r="B2281" s="1">
        <v>44284</v>
      </c>
      <c r="C2281" t="str">
        <f>TEXT(Table1[[#This Row],[signup_date]],"yyyy")</f>
        <v>2021</v>
      </c>
      <c r="D2281" t="str">
        <f>TEXT(Table1[[#This Row],[signup_date]],"mmm")</f>
        <v>Mar</v>
      </c>
      <c r="E2281" s="3">
        <v>45314</v>
      </c>
      <c r="F2281" s="3">
        <v>45724</v>
      </c>
      <c r="G2281" s="3" t="str">
        <f>TEXT(Table1[[#This Row],[last_purchase_date]],"yyyy")</f>
        <v>2025</v>
      </c>
      <c r="H2281" s="2">
        <f ca="1">IFERROR(TODAY()-Table1[[#This Row],[signup_date]]," - ")</f>
        <v>1696</v>
      </c>
      <c r="I2281" s="2">
        <f ca="1">IFERROR(TODAY()-Table1[[#This Row],[last_purchase_date]]," - ")</f>
        <v>256</v>
      </c>
      <c r="J2281" s="2">
        <f ca="1">IFERROR(1/Table1[[#This Row],[Days_Since_Last_Purchase]],0)</f>
        <v>3.90625E-3</v>
      </c>
      <c r="K2281" s="3" t="str">
        <f t="shared" si="70"/>
        <v>Has Purchased</v>
      </c>
      <c r="L2281">
        <v>4</v>
      </c>
      <c r="M2281">
        <v>252.28</v>
      </c>
      <c r="N2281">
        <v>63.07</v>
      </c>
      <c r="O2281">
        <v>41.03</v>
      </c>
      <c r="P2281" t="s">
        <v>59</v>
      </c>
      <c r="Q2281" t="s">
        <v>95</v>
      </c>
      <c r="R2281" t="s">
        <v>48</v>
      </c>
      <c r="S2281">
        <v>18</v>
      </c>
      <c r="T2281" t="s">
        <v>49</v>
      </c>
      <c r="U2281" t="s">
        <v>55</v>
      </c>
      <c r="V2281" t="s">
        <v>44</v>
      </c>
      <c r="W2281" t="s">
        <v>72</v>
      </c>
      <c r="X2281">
        <v>0</v>
      </c>
      <c r="Y2281">
        <v>0</v>
      </c>
      <c r="Z2281">
        <v>0</v>
      </c>
      <c r="AA2281">
        <v>0</v>
      </c>
      <c r="AB2281">
        <v>0</v>
      </c>
      <c r="AC2281" s="3">
        <v>45671</v>
      </c>
      <c r="AD2281" s="2" t="str">
        <f t="shared" si="71"/>
        <v>Contacted</v>
      </c>
      <c r="AE2281">
        <v>0</v>
      </c>
      <c r="AF2281" t="s">
        <v>73</v>
      </c>
      <c r="AG2281" t="b">
        <v>1</v>
      </c>
      <c r="AH2281" t="b">
        <v>0</v>
      </c>
      <c r="AI2281" t="str">
        <f ca="1">IF(OR(Table1[[#This Row],[is_active]]="FALSE",Table1[[#This Row],[Days_Since_Last_Purchase]]&gt;90),"Churned","Active")</f>
        <v>Churned</v>
      </c>
    </row>
    <row r="2282" spans="1:35" x14ac:dyDescent="0.25">
      <c r="A2282" t="s">
        <v>2327</v>
      </c>
      <c r="B2282" s="1">
        <v>44418</v>
      </c>
      <c r="C2282" t="str">
        <f>TEXT(Table1[[#This Row],[signup_date]],"yyyy")</f>
        <v>2021</v>
      </c>
      <c r="D2282" t="str">
        <f>TEXT(Table1[[#This Row],[signup_date]],"mmm")</f>
        <v>Aug</v>
      </c>
      <c r="E2282" s="3">
        <v>44762</v>
      </c>
      <c r="F2282" s="3">
        <v>44858</v>
      </c>
      <c r="G2282" s="3" t="str">
        <f>TEXT(Table1[[#This Row],[last_purchase_date]],"yyyy")</f>
        <v>2022</v>
      </c>
      <c r="H2282" s="2">
        <f ca="1">IFERROR(TODAY()-Table1[[#This Row],[signup_date]]," - ")</f>
        <v>1562</v>
      </c>
      <c r="I2282" s="2">
        <f ca="1">IFERROR(TODAY()-Table1[[#This Row],[last_purchase_date]]," - ")</f>
        <v>1122</v>
      </c>
      <c r="J2282" s="2">
        <f ca="1">IFERROR(1/Table1[[#This Row],[Days_Since_Last_Purchase]],0)</f>
        <v>8.9126559714795004E-4</v>
      </c>
      <c r="K2282" s="3" t="str">
        <f t="shared" si="70"/>
        <v>Has Purchased</v>
      </c>
      <c r="L2282">
        <v>3</v>
      </c>
      <c r="M2282">
        <v>227.78</v>
      </c>
      <c r="N2282">
        <v>75.930000000000007</v>
      </c>
      <c r="O2282">
        <v>54.78</v>
      </c>
      <c r="P2282" t="s">
        <v>59</v>
      </c>
      <c r="Q2282" t="s">
        <v>32</v>
      </c>
      <c r="R2282" t="s">
        <v>48</v>
      </c>
      <c r="S2282">
        <v>30</v>
      </c>
      <c r="T2282" t="s">
        <v>70</v>
      </c>
      <c r="U2282" t="s">
        <v>43</v>
      </c>
      <c r="V2282" t="s">
        <v>35</v>
      </c>
      <c r="W2282" t="s">
        <v>100</v>
      </c>
      <c r="X2282">
        <v>1</v>
      </c>
      <c r="Y2282">
        <v>1</v>
      </c>
      <c r="Z2282">
        <v>0</v>
      </c>
      <c r="AA2282">
        <v>0</v>
      </c>
      <c r="AB2282">
        <v>2</v>
      </c>
      <c r="AC2282" s="3">
        <v>45693</v>
      </c>
      <c r="AD2282" s="2" t="str">
        <f t="shared" si="71"/>
        <v>Contacted</v>
      </c>
      <c r="AE2282">
        <v>0</v>
      </c>
      <c r="AF2282" t="s">
        <v>38</v>
      </c>
      <c r="AG2282" t="b">
        <v>0</v>
      </c>
      <c r="AH2282" t="b">
        <v>0</v>
      </c>
      <c r="AI2282" t="str">
        <f ca="1">IF(OR(Table1[[#This Row],[is_active]]="FALSE",Table1[[#This Row],[Days_Since_Last_Purchase]]&gt;90),"Churned","Active")</f>
        <v>Churned</v>
      </c>
    </row>
    <row r="2283" spans="1:35" x14ac:dyDescent="0.25">
      <c r="A2283" t="s">
        <v>2328</v>
      </c>
      <c r="B2283" s="1">
        <v>44555</v>
      </c>
      <c r="C2283" t="str">
        <f>TEXT(Table1[[#This Row],[signup_date]],"yyyy")</f>
        <v>2021</v>
      </c>
      <c r="D2283" t="str">
        <f>TEXT(Table1[[#This Row],[signup_date]],"mmm")</f>
        <v>Dec</v>
      </c>
      <c r="E2283" s="3">
        <v>45273</v>
      </c>
      <c r="F2283" s="3">
        <v>45701</v>
      </c>
      <c r="G2283" s="3" t="str">
        <f>TEXT(Table1[[#This Row],[last_purchase_date]],"yyyy")</f>
        <v>2025</v>
      </c>
      <c r="H2283" s="2">
        <f ca="1">IFERROR(TODAY()-Table1[[#This Row],[signup_date]]," - ")</f>
        <v>1425</v>
      </c>
      <c r="I2283" s="2">
        <f ca="1">IFERROR(TODAY()-Table1[[#This Row],[last_purchase_date]]," - ")</f>
        <v>279</v>
      </c>
      <c r="J2283" s="2">
        <f ca="1">IFERROR(1/Table1[[#This Row],[Days_Since_Last_Purchase]],0)</f>
        <v>3.5842293906810036E-3</v>
      </c>
      <c r="K2283" s="3" t="str">
        <f t="shared" si="70"/>
        <v>Has Purchased</v>
      </c>
      <c r="L2283">
        <v>4</v>
      </c>
      <c r="M2283">
        <v>264.02</v>
      </c>
      <c r="N2283">
        <v>66.010000000000005</v>
      </c>
      <c r="O2283">
        <v>48.27</v>
      </c>
      <c r="P2283" t="s">
        <v>40</v>
      </c>
      <c r="Q2283" t="s">
        <v>95</v>
      </c>
      <c r="R2283" t="s">
        <v>48</v>
      </c>
      <c r="S2283">
        <v>19</v>
      </c>
      <c r="T2283" t="s">
        <v>49</v>
      </c>
      <c r="U2283" t="s">
        <v>55</v>
      </c>
      <c r="V2283" t="s">
        <v>44</v>
      </c>
      <c r="W2283" t="s">
        <v>96</v>
      </c>
      <c r="X2283">
        <v>0</v>
      </c>
      <c r="Y2283">
        <v>0</v>
      </c>
      <c r="Z2283">
        <v>0</v>
      </c>
      <c r="AA2283">
        <v>0</v>
      </c>
      <c r="AB2283">
        <v>1</v>
      </c>
      <c r="AC2283" s="3">
        <v>45797</v>
      </c>
      <c r="AD2283" s="2" t="str">
        <f t="shared" si="71"/>
        <v>Contacted</v>
      </c>
      <c r="AE2283">
        <v>0</v>
      </c>
      <c r="AF2283" t="s">
        <v>73</v>
      </c>
      <c r="AG2283" t="b">
        <v>1</v>
      </c>
      <c r="AH2283" t="b">
        <v>0</v>
      </c>
      <c r="AI2283" t="str">
        <f ca="1">IF(OR(Table1[[#This Row],[is_active]]="FALSE",Table1[[#This Row],[Days_Since_Last_Purchase]]&gt;90),"Churned","Active")</f>
        <v>Churned</v>
      </c>
    </row>
    <row r="2284" spans="1:35" x14ac:dyDescent="0.25">
      <c r="A2284" t="s">
        <v>2329</v>
      </c>
      <c r="B2284" s="1">
        <v>43836</v>
      </c>
      <c r="C2284" t="str">
        <f>TEXT(Table1[[#This Row],[signup_date]],"yyyy")</f>
        <v>2020</v>
      </c>
      <c r="D2284" t="str">
        <f>TEXT(Table1[[#This Row],[signup_date]],"mmm")</f>
        <v>Jan</v>
      </c>
      <c r="E2284" s="3">
        <v>45541</v>
      </c>
      <c r="F2284" s="3">
        <v>45694</v>
      </c>
      <c r="G2284" s="3" t="str">
        <f>TEXT(Table1[[#This Row],[last_purchase_date]],"yyyy")</f>
        <v>2025</v>
      </c>
      <c r="H2284" s="2">
        <f ca="1">IFERROR(TODAY()-Table1[[#This Row],[signup_date]]," - ")</f>
        <v>2144</v>
      </c>
      <c r="I2284" s="2">
        <f ca="1">IFERROR(TODAY()-Table1[[#This Row],[last_purchase_date]]," - ")</f>
        <v>286</v>
      </c>
      <c r="J2284" s="2">
        <f ca="1">IFERROR(1/Table1[[#This Row],[Days_Since_Last_Purchase]],0)</f>
        <v>3.4965034965034965E-3</v>
      </c>
      <c r="K2284" s="3" t="str">
        <f t="shared" si="70"/>
        <v>Has Purchased</v>
      </c>
      <c r="L2284">
        <v>3</v>
      </c>
      <c r="M2284">
        <v>163.83000000000001</v>
      </c>
      <c r="N2284">
        <v>54.61</v>
      </c>
      <c r="O2284">
        <v>52.2</v>
      </c>
      <c r="P2284" t="s">
        <v>40</v>
      </c>
      <c r="Q2284" t="s">
        <v>104</v>
      </c>
      <c r="R2284" t="s">
        <v>48</v>
      </c>
      <c r="S2284">
        <v>32</v>
      </c>
      <c r="T2284" t="s">
        <v>34</v>
      </c>
      <c r="U2284" t="s">
        <v>43</v>
      </c>
      <c r="V2284" t="s">
        <v>56</v>
      </c>
      <c r="W2284" t="s">
        <v>57</v>
      </c>
      <c r="X2284">
        <v>0</v>
      </c>
      <c r="Y2284">
        <v>0</v>
      </c>
      <c r="Z2284">
        <v>0</v>
      </c>
      <c r="AA2284">
        <v>0</v>
      </c>
      <c r="AB2284">
        <v>1</v>
      </c>
      <c r="AC2284" s="2" t="s">
        <v>2542</v>
      </c>
      <c r="AD2284" s="2" t="str">
        <f t="shared" si="71"/>
        <v>Never Contacted</v>
      </c>
      <c r="AE2284">
        <v>4</v>
      </c>
      <c r="AF2284" t="s">
        <v>38</v>
      </c>
      <c r="AG2284" t="b">
        <v>0</v>
      </c>
      <c r="AH2284" t="b">
        <v>0</v>
      </c>
      <c r="AI2284" t="str">
        <f ca="1">IF(OR(Table1[[#This Row],[is_active]]="FALSE",Table1[[#This Row],[Days_Since_Last_Purchase]]&gt;90),"Churned","Active")</f>
        <v>Churned</v>
      </c>
    </row>
    <row r="2285" spans="1:35" x14ac:dyDescent="0.25">
      <c r="A2285" t="s">
        <v>2330</v>
      </c>
      <c r="B2285" s="1">
        <v>44904</v>
      </c>
      <c r="C2285" t="str">
        <f>TEXT(Table1[[#This Row],[signup_date]],"yyyy")</f>
        <v>2022</v>
      </c>
      <c r="D2285" t="str">
        <f>TEXT(Table1[[#This Row],[signup_date]],"mmm")</f>
        <v>Dec</v>
      </c>
      <c r="E2285" s="3">
        <v>45088</v>
      </c>
      <c r="F2285" s="3">
        <v>45857</v>
      </c>
      <c r="G2285" s="3" t="str">
        <f>TEXT(Table1[[#This Row],[last_purchase_date]],"yyyy")</f>
        <v>2025</v>
      </c>
      <c r="H2285" s="2">
        <f ca="1">IFERROR(TODAY()-Table1[[#This Row],[signup_date]]," - ")</f>
        <v>1076</v>
      </c>
      <c r="I2285" s="2">
        <f ca="1">IFERROR(TODAY()-Table1[[#This Row],[last_purchase_date]]," - ")</f>
        <v>123</v>
      </c>
      <c r="J2285" s="2">
        <f ca="1">IFERROR(1/Table1[[#This Row],[Days_Since_Last_Purchase]],0)</f>
        <v>8.130081300813009E-3</v>
      </c>
      <c r="K2285" s="3" t="str">
        <f t="shared" si="70"/>
        <v>Has Purchased</v>
      </c>
      <c r="L2285">
        <v>2</v>
      </c>
      <c r="M2285">
        <v>154.12</v>
      </c>
      <c r="N2285">
        <v>77.06</v>
      </c>
      <c r="O2285">
        <v>44.98</v>
      </c>
      <c r="P2285" t="s">
        <v>40</v>
      </c>
      <c r="Q2285" t="s">
        <v>80</v>
      </c>
      <c r="R2285" t="s">
        <v>48</v>
      </c>
      <c r="S2285">
        <v>61</v>
      </c>
      <c r="T2285" t="s">
        <v>216</v>
      </c>
      <c r="U2285" t="s">
        <v>55</v>
      </c>
      <c r="V2285" t="s">
        <v>44</v>
      </c>
      <c r="W2285" t="s">
        <v>72</v>
      </c>
      <c r="X2285">
        <v>1</v>
      </c>
      <c r="Y2285">
        <v>0</v>
      </c>
      <c r="Z2285">
        <v>0</v>
      </c>
      <c r="AA2285">
        <v>0</v>
      </c>
      <c r="AB2285">
        <v>1</v>
      </c>
      <c r="AC2285" s="3">
        <v>44984</v>
      </c>
      <c r="AD2285" s="2" t="str">
        <f t="shared" si="71"/>
        <v>Contacted</v>
      </c>
      <c r="AE2285">
        <v>0</v>
      </c>
      <c r="AF2285" t="s">
        <v>73</v>
      </c>
      <c r="AG2285" t="b">
        <v>1</v>
      </c>
      <c r="AH2285" t="b">
        <v>1</v>
      </c>
      <c r="AI2285" t="str">
        <f ca="1">IF(OR(Table1[[#This Row],[is_active]]="FALSE",Table1[[#This Row],[Days_Since_Last_Purchase]]&gt;90),"Churned","Active")</f>
        <v>Churned</v>
      </c>
    </row>
    <row r="2286" spans="1:35" x14ac:dyDescent="0.25">
      <c r="A2286" t="s">
        <v>2331</v>
      </c>
      <c r="B2286" s="1">
        <v>45232</v>
      </c>
      <c r="C2286" t="str">
        <f>TEXT(Table1[[#This Row],[signup_date]],"yyyy")</f>
        <v>2023</v>
      </c>
      <c r="D2286" t="str">
        <f>TEXT(Table1[[#This Row],[signup_date]],"mmm")</f>
        <v>Nov</v>
      </c>
      <c r="E2286" s="3">
        <v>45928</v>
      </c>
      <c r="F2286" s="3">
        <v>45938</v>
      </c>
      <c r="G2286" s="3" t="str">
        <f>TEXT(Table1[[#This Row],[last_purchase_date]],"yyyy")</f>
        <v>2025</v>
      </c>
      <c r="H2286" s="2">
        <f ca="1">IFERROR(TODAY()-Table1[[#This Row],[signup_date]]," - ")</f>
        <v>748</v>
      </c>
      <c r="I2286" s="2">
        <f ca="1">IFERROR(TODAY()-Table1[[#This Row],[last_purchase_date]]," - ")</f>
        <v>42</v>
      </c>
      <c r="J2286" s="2">
        <f ca="1">IFERROR(1/Table1[[#This Row],[Days_Since_Last_Purchase]],0)</f>
        <v>2.3809523809523808E-2</v>
      </c>
      <c r="K2286" s="3" t="str">
        <f t="shared" si="70"/>
        <v>Has Purchased</v>
      </c>
      <c r="L2286">
        <v>3</v>
      </c>
      <c r="M2286">
        <v>146.81</v>
      </c>
      <c r="N2286">
        <v>48.94</v>
      </c>
      <c r="O2286">
        <v>60.21</v>
      </c>
      <c r="P2286" t="s">
        <v>87</v>
      </c>
      <c r="Q2286" t="s">
        <v>95</v>
      </c>
      <c r="R2286" t="s">
        <v>48</v>
      </c>
      <c r="S2286">
        <v>42</v>
      </c>
      <c r="T2286" t="s">
        <v>34</v>
      </c>
      <c r="U2286" t="s">
        <v>66</v>
      </c>
      <c r="V2286" t="s">
        <v>44</v>
      </c>
      <c r="W2286" t="s">
        <v>51</v>
      </c>
      <c r="X2286">
        <v>1</v>
      </c>
      <c r="Y2286">
        <v>0</v>
      </c>
      <c r="Z2286">
        <v>0</v>
      </c>
      <c r="AA2286">
        <v>0</v>
      </c>
      <c r="AB2286">
        <v>2</v>
      </c>
      <c r="AC2286" s="3">
        <v>45835</v>
      </c>
      <c r="AD2286" s="2" t="str">
        <f t="shared" si="71"/>
        <v>Contacted</v>
      </c>
      <c r="AE2286">
        <v>0</v>
      </c>
      <c r="AF2286" t="s">
        <v>73</v>
      </c>
      <c r="AG2286" t="b">
        <v>1</v>
      </c>
      <c r="AH2286" t="b">
        <v>0</v>
      </c>
      <c r="AI2286" t="str">
        <f ca="1">IF(OR(Table1[[#This Row],[is_active]]="FALSE",Table1[[#This Row],[Days_Since_Last_Purchase]]&gt;90),"Churned","Active")</f>
        <v>Active</v>
      </c>
    </row>
    <row r="2287" spans="1:35" x14ac:dyDescent="0.25">
      <c r="A2287" t="s">
        <v>2332</v>
      </c>
      <c r="B2287" s="1">
        <v>45199</v>
      </c>
      <c r="C2287" t="str">
        <f>TEXT(Table1[[#This Row],[signup_date]],"yyyy")</f>
        <v>2023</v>
      </c>
      <c r="D2287" t="str">
        <f>TEXT(Table1[[#This Row],[signup_date]],"mmm")</f>
        <v>Sep</v>
      </c>
      <c r="E2287" s="3">
        <v>45932</v>
      </c>
      <c r="F2287" s="3" t="s">
        <v>2542</v>
      </c>
      <c r="G2287" s="3" t="str">
        <f>TEXT(Table1[[#This Row],[last_purchase_date]],"yyyy")</f>
        <v>-</v>
      </c>
      <c r="H2287" s="2">
        <f ca="1">IFERROR(TODAY()-Table1[[#This Row],[signup_date]]," - ")</f>
        <v>781</v>
      </c>
      <c r="I2287" s="2" t="str">
        <f ca="1">IFERROR(TODAY()-Table1[[#This Row],[last_purchase_date]]," - ")</f>
        <v xml:space="preserve"> - </v>
      </c>
      <c r="J2287" s="2">
        <f ca="1">IFERROR(1/Table1[[#This Row],[Days_Since_Last_Purchase]],0)</f>
        <v>0</v>
      </c>
      <c r="K2287" s="3" t="str">
        <f t="shared" si="70"/>
        <v>Has Purchased</v>
      </c>
      <c r="L2287">
        <v>0</v>
      </c>
      <c r="M2287">
        <v>0</v>
      </c>
      <c r="N2287">
        <v>0</v>
      </c>
      <c r="O2287">
        <v>0</v>
      </c>
      <c r="P2287" t="s">
        <v>65</v>
      </c>
      <c r="Q2287" t="s">
        <v>104</v>
      </c>
      <c r="R2287" t="s">
        <v>33</v>
      </c>
      <c r="S2287">
        <v>0</v>
      </c>
      <c r="T2287" t="s">
        <v>80</v>
      </c>
      <c r="U2287" t="s">
        <v>55</v>
      </c>
      <c r="V2287" t="s">
        <v>44</v>
      </c>
      <c r="W2287" t="s">
        <v>96</v>
      </c>
      <c r="X2287">
        <v>0</v>
      </c>
      <c r="Y2287">
        <v>1</v>
      </c>
      <c r="Z2287">
        <v>0</v>
      </c>
      <c r="AA2287">
        <v>0</v>
      </c>
      <c r="AB2287">
        <v>0</v>
      </c>
      <c r="AC2287" s="3">
        <v>45910</v>
      </c>
      <c r="AD2287" s="2" t="str">
        <f t="shared" si="71"/>
        <v>Contacted</v>
      </c>
      <c r="AE2287">
        <v>0</v>
      </c>
      <c r="AF2287" t="s">
        <v>52</v>
      </c>
      <c r="AG2287" t="b">
        <v>0</v>
      </c>
      <c r="AH2287" t="b">
        <v>0</v>
      </c>
      <c r="AI2287" t="str">
        <f ca="1">IF(OR(Table1[[#This Row],[is_active]]="FALSE",Table1[[#This Row],[Days_Since_Last_Purchase]]&gt;90),"Churned","Active")</f>
        <v>Churned</v>
      </c>
    </row>
    <row r="2288" spans="1:35" x14ac:dyDescent="0.25">
      <c r="A2288" t="s">
        <v>2333</v>
      </c>
      <c r="B2288" s="1">
        <v>44312</v>
      </c>
      <c r="C2288" t="str">
        <f>TEXT(Table1[[#This Row],[signup_date]],"yyyy")</f>
        <v>2021</v>
      </c>
      <c r="D2288" t="str">
        <f>TEXT(Table1[[#This Row],[signup_date]],"mmm")</f>
        <v>Apr</v>
      </c>
      <c r="E2288" s="3">
        <v>44326</v>
      </c>
      <c r="F2288" s="3">
        <v>45859</v>
      </c>
      <c r="G2288" s="3" t="str">
        <f>TEXT(Table1[[#This Row],[last_purchase_date]],"yyyy")</f>
        <v>2025</v>
      </c>
      <c r="H2288" s="2">
        <f ca="1">IFERROR(TODAY()-Table1[[#This Row],[signup_date]]," - ")</f>
        <v>1668</v>
      </c>
      <c r="I2288" s="2">
        <f ca="1">IFERROR(TODAY()-Table1[[#This Row],[last_purchase_date]]," - ")</f>
        <v>121</v>
      </c>
      <c r="J2288" s="2">
        <f ca="1">IFERROR(1/Table1[[#This Row],[Days_Since_Last_Purchase]],0)</f>
        <v>8.2644628099173556E-3</v>
      </c>
      <c r="K2288" s="3" t="str">
        <f t="shared" si="70"/>
        <v>Has Purchased</v>
      </c>
      <c r="L2288">
        <v>5</v>
      </c>
      <c r="M2288">
        <v>495.81</v>
      </c>
      <c r="N2288">
        <v>99.16</v>
      </c>
      <c r="O2288">
        <v>80.09</v>
      </c>
      <c r="P2288" t="s">
        <v>31</v>
      </c>
      <c r="Q2288" t="s">
        <v>60</v>
      </c>
      <c r="R2288" t="s">
        <v>48</v>
      </c>
      <c r="S2288">
        <v>21</v>
      </c>
      <c r="T2288" t="s">
        <v>70</v>
      </c>
      <c r="U2288" t="s">
        <v>55</v>
      </c>
      <c r="V2288" t="s">
        <v>67</v>
      </c>
      <c r="W2288" t="s">
        <v>72</v>
      </c>
      <c r="X2288">
        <v>0</v>
      </c>
      <c r="Y2288">
        <v>0</v>
      </c>
      <c r="Z2288">
        <v>0</v>
      </c>
      <c r="AA2288">
        <v>0</v>
      </c>
      <c r="AB2288">
        <v>1</v>
      </c>
      <c r="AC2288" s="3">
        <v>45412</v>
      </c>
      <c r="AD2288" s="2" t="str">
        <f t="shared" si="71"/>
        <v>Contacted</v>
      </c>
      <c r="AE2288">
        <v>0</v>
      </c>
      <c r="AF2288" t="s">
        <v>38</v>
      </c>
      <c r="AG2288" t="b">
        <v>0</v>
      </c>
      <c r="AH2288" t="b">
        <v>0</v>
      </c>
      <c r="AI2288" t="str">
        <f ca="1">IF(OR(Table1[[#This Row],[is_active]]="FALSE",Table1[[#This Row],[Days_Since_Last_Purchase]]&gt;90),"Churned","Active")</f>
        <v>Churned</v>
      </c>
    </row>
    <row r="2289" spans="1:35" x14ac:dyDescent="0.25">
      <c r="A2289" t="s">
        <v>2334</v>
      </c>
      <c r="B2289" s="1">
        <v>44613</v>
      </c>
      <c r="C2289" t="str">
        <f>TEXT(Table1[[#This Row],[signup_date]],"yyyy")</f>
        <v>2022</v>
      </c>
      <c r="D2289" t="str">
        <f>TEXT(Table1[[#This Row],[signup_date]],"mmm")</f>
        <v>Feb</v>
      </c>
      <c r="E2289" s="3">
        <v>45123</v>
      </c>
      <c r="F2289" s="3">
        <v>45659</v>
      </c>
      <c r="G2289" s="3" t="str">
        <f>TEXT(Table1[[#This Row],[last_purchase_date]],"yyyy")</f>
        <v>2025</v>
      </c>
      <c r="H2289" s="2">
        <f ca="1">IFERROR(TODAY()-Table1[[#This Row],[signup_date]]," - ")</f>
        <v>1367</v>
      </c>
      <c r="I2289" s="2">
        <f ca="1">IFERROR(TODAY()-Table1[[#This Row],[last_purchase_date]]," - ")</f>
        <v>321</v>
      </c>
      <c r="J2289" s="2">
        <f ca="1">IFERROR(1/Table1[[#This Row],[Days_Since_Last_Purchase]],0)</f>
        <v>3.1152647975077881E-3</v>
      </c>
      <c r="K2289" s="3" t="str">
        <f t="shared" si="70"/>
        <v>Has Purchased</v>
      </c>
      <c r="L2289">
        <v>4</v>
      </c>
      <c r="M2289">
        <v>242.52</v>
      </c>
      <c r="N2289">
        <v>60.63</v>
      </c>
      <c r="O2289">
        <v>15.99</v>
      </c>
      <c r="P2289" t="s">
        <v>31</v>
      </c>
      <c r="Q2289" t="s">
        <v>41</v>
      </c>
      <c r="R2289" t="s">
        <v>48</v>
      </c>
      <c r="S2289">
        <v>44</v>
      </c>
      <c r="T2289" t="s">
        <v>34</v>
      </c>
      <c r="U2289" t="s">
        <v>35</v>
      </c>
      <c r="V2289" t="s">
        <v>67</v>
      </c>
      <c r="W2289" t="s">
        <v>100</v>
      </c>
      <c r="X2289">
        <v>0</v>
      </c>
      <c r="Y2289">
        <v>0</v>
      </c>
      <c r="Z2289">
        <v>0</v>
      </c>
      <c r="AA2289">
        <v>0</v>
      </c>
      <c r="AB2289">
        <v>0</v>
      </c>
      <c r="AC2289" s="2" t="s">
        <v>2542</v>
      </c>
      <c r="AD2289" s="2" t="str">
        <f t="shared" si="71"/>
        <v>Never Contacted</v>
      </c>
      <c r="AE2289">
        <v>0</v>
      </c>
      <c r="AF2289" t="s">
        <v>52</v>
      </c>
      <c r="AG2289" t="b">
        <v>0</v>
      </c>
      <c r="AH2289" t="b">
        <v>0</v>
      </c>
      <c r="AI2289" t="str">
        <f ca="1">IF(OR(Table1[[#This Row],[is_active]]="FALSE",Table1[[#This Row],[Days_Since_Last_Purchase]]&gt;90),"Churned","Active")</f>
        <v>Churned</v>
      </c>
    </row>
    <row r="2290" spans="1:35" x14ac:dyDescent="0.25">
      <c r="A2290" t="s">
        <v>2335</v>
      </c>
      <c r="B2290" s="1">
        <v>45076</v>
      </c>
      <c r="C2290" t="str">
        <f>TEXT(Table1[[#This Row],[signup_date]],"yyyy")</f>
        <v>2023</v>
      </c>
      <c r="D2290" t="str">
        <f>TEXT(Table1[[#This Row],[signup_date]],"mmm")</f>
        <v>May</v>
      </c>
      <c r="E2290" s="3" t="s">
        <v>2542</v>
      </c>
      <c r="F2290" s="3" t="s">
        <v>2542</v>
      </c>
      <c r="G2290" s="3" t="str">
        <f>TEXT(Table1[[#This Row],[last_purchase_date]],"yyyy")</f>
        <v>-</v>
      </c>
      <c r="H2290" s="2">
        <f ca="1">IFERROR(TODAY()-Table1[[#This Row],[signup_date]]," - ")</f>
        <v>904</v>
      </c>
      <c r="I2290" s="2" t="str">
        <f ca="1">IFERROR(TODAY()-Table1[[#This Row],[last_purchase_date]]," - ")</f>
        <v xml:space="preserve"> - </v>
      </c>
      <c r="J2290" s="2">
        <f ca="1">IFERROR(1/Table1[[#This Row],[Days_Since_Last_Purchase]],0)</f>
        <v>0</v>
      </c>
      <c r="K2290" s="3" t="str">
        <f t="shared" si="70"/>
        <v>Never Purchase</v>
      </c>
      <c r="L2290">
        <v>0</v>
      </c>
      <c r="M2290">
        <v>0</v>
      </c>
      <c r="N2290">
        <v>0</v>
      </c>
      <c r="O2290">
        <v>0</v>
      </c>
      <c r="P2290" t="s">
        <v>87</v>
      </c>
      <c r="Q2290" t="s">
        <v>32</v>
      </c>
      <c r="R2290" t="s">
        <v>42</v>
      </c>
      <c r="S2290">
        <v>43</v>
      </c>
      <c r="T2290" t="s">
        <v>34</v>
      </c>
      <c r="U2290" t="s">
        <v>82</v>
      </c>
      <c r="V2290" t="s">
        <v>63</v>
      </c>
      <c r="W2290" t="s">
        <v>57</v>
      </c>
      <c r="X2290">
        <v>0</v>
      </c>
      <c r="Y2290">
        <v>0</v>
      </c>
      <c r="Z2290">
        <v>0</v>
      </c>
      <c r="AA2290">
        <v>0</v>
      </c>
      <c r="AB2290">
        <v>0</v>
      </c>
      <c r="AC2290" s="3">
        <v>45303</v>
      </c>
      <c r="AD2290" s="2" t="str">
        <f t="shared" si="71"/>
        <v>Contacted</v>
      </c>
      <c r="AE2290">
        <v>0</v>
      </c>
      <c r="AF2290" t="s">
        <v>73</v>
      </c>
      <c r="AG2290" t="b">
        <v>1</v>
      </c>
      <c r="AH2290" t="b">
        <v>0</v>
      </c>
      <c r="AI2290" t="str">
        <f ca="1">IF(OR(Table1[[#This Row],[is_active]]="FALSE",Table1[[#This Row],[Days_Since_Last_Purchase]]&gt;90),"Churned","Active")</f>
        <v>Churned</v>
      </c>
    </row>
    <row r="2291" spans="1:35" x14ac:dyDescent="0.25">
      <c r="A2291" t="s">
        <v>2336</v>
      </c>
      <c r="B2291" s="1">
        <v>44816</v>
      </c>
      <c r="C2291" t="str">
        <f>TEXT(Table1[[#This Row],[signup_date]],"yyyy")</f>
        <v>2022</v>
      </c>
      <c r="D2291" t="str">
        <f>TEXT(Table1[[#This Row],[signup_date]],"mmm")</f>
        <v>Sep</v>
      </c>
      <c r="E2291" s="3">
        <v>44893</v>
      </c>
      <c r="F2291" s="3">
        <v>45261</v>
      </c>
      <c r="G2291" s="3" t="str">
        <f>TEXT(Table1[[#This Row],[last_purchase_date]],"yyyy")</f>
        <v>2023</v>
      </c>
      <c r="H2291" s="2">
        <f ca="1">IFERROR(TODAY()-Table1[[#This Row],[signup_date]]," - ")</f>
        <v>1164</v>
      </c>
      <c r="I2291" s="2">
        <f ca="1">IFERROR(TODAY()-Table1[[#This Row],[last_purchase_date]]," - ")</f>
        <v>719</v>
      </c>
      <c r="J2291" s="2">
        <f ca="1">IFERROR(1/Table1[[#This Row],[Days_Since_Last_Purchase]],0)</f>
        <v>1.3908205841446453E-3</v>
      </c>
      <c r="K2291" s="3" t="str">
        <f t="shared" si="70"/>
        <v>Has Purchased</v>
      </c>
      <c r="L2291">
        <v>4</v>
      </c>
      <c r="M2291">
        <v>174.32</v>
      </c>
      <c r="N2291">
        <v>43.58</v>
      </c>
      <c r="O2291">
        <v>37.11</v>
      </c>
      <c r="P2291" t="s">
        <v>87</v>
      </c>
      <c r="Q2291" t="s">
        <v>76</v>
      </c>
      <c r="R2291" t="s">
        <v>48</v>
      </c>
      <c r="S2291">
        <v>20</v>
      </c>
      <c r="T2291" t="s">
        <v>70</v>
      </c>
      <c r="U2291" t="s">
        <v>55</v>
      </c>
      <c r="V2291" t="s">
        <v>44</v>
      </c>
      <c r="W2291" t="s">
        <v>57</v>
      </c>
      <c r="X2291">
        <v>0</v>
      </c>
      <c r="Y2291">
        <v>1</v>
      </c>
      <c r="Z2291">
        <v>0</v>
      </c>
      <c r="AA2291">
        <v>0</v>
      </c>
      <c r="AB2291">
        <v>0</v>
      </c>
      <c r="AC2291" s="2" t="s">
        <v>2542</v>
      </c>
      <c r="AD2291" s="2" t="str">
        <f t="shared" si="71"/>
        <v>Never Contacted</v>
      </c>
      <c r="AE2291">
        <v>1</v>
      </c>
      <c r="AF2291" t="s">
        <v>52</v>
      </c>
      <c r="AG2291" t="b">
        <v>1</v>
      </c>
      <c r="AH2291" t="b">
        <v>0</v>
      </c>
      <c r="AI2291" t="str">
        <f ca="1">IF(OR(Table1[[#This Row],[is_active]]="FALSE",Table1[[#This Row],[Days_Since_Last_Purchase]]&gt;90),"Churned","Active")</f>
        <v>Churned</v>
      </c>
    </row>
    <row r="2292" spans="1:35" x14ac:dyDescent="0.25">
      <c r="A2292" t="s">
        <v>2337</v>
      </c>
      <c r="B2292" s="1">
        <v>44667</v>
      </c>
      <c r="C2292" t="str">
        <f>TEXT(Table1[[#This Row],[signup_date]],"yyyy")</f>
        <v>2022</v>
      </c>
      <c r="D2292" t="str">
        <f>TEXT(Table1[[#This Row],[signup_date]],"mmm")</f>
        <v>Apr</v>
      </c>
      <c r="E2292" s="3">
        <v>45487</v>
      </c>
      <c r="F2292" s="3">
        <v>45593</v>
      </c>
      <c r="G2292" s="3" t="str">
        <f>TEXT(Table1[[#This Row],[last_purchase_date]],"yyyy")</f>
        <v>2024</v>
      </c>
      <c r="H2292" s="2">
        <f ca="1">IFERROR(TODAY()-Table1[[#This Row],[signup_date]]," - ")</f>
        <v>1313</v>
      </c>
      <c r="I2292" s="2">
        <f ca="1">IFERROR(TODAY()-Table1[[#This Row],[last_purchase_date]]," - ")</f>
        <v>387</v>
      </c>
      <c r="J2292" s="2">
        <f ca="1">IFERROR(1/Table1[[#This Row],[Days_Since_Last_Purchase]],0)</f>
        <v>2.5839793281653748E-3</v>
      </c>
      <c r="K2292" s="3" t="str">
        <f t="shared" si="70"/>
        <v>Has Purchased</v>
      </c>
      <c r="L2292">
        <v>6</v>
      </c>
      <c r="M2292">
        <v>326.60000000000002</v>
      </c>
      <c r="N2292">
        <v>54.43</v>
      </c>
      <c r="O2292">
        <v>40.53</v>
      </c>
      <c r="P2292" t="s">
        <v>65</v>
      </c>
      <c r="Q2292" t="s">
        <v>54</v>
      </c>
      <c r="R2292" t="s">
        <v>48</v>
      </c>
      <c r="S2292">
        <v>31</v>
      </c>
      <c r="T2292" t="s">
        <v>34</v>
      </c>
      <c r="U2292" t="s">
        <v>66</v>
      </c>
      <c r="V2292" t="s">
        <v>67</v>
      </c>
      <c r="W2292" t="s">
        <v>57</v>
      </c>
      <c r="X2292">
        <v>0</v>
      </c>
      <c r="Y2292">
        <v>1</v>
      </c>
      <c r="Z2292">
        <v>1</v>
      </c>
      <c r="AA2292">
        <v>2</v>
      </c>
      <c r="AB2292">
        <v>3</v>
      </c>
      <c r="AC2292" s="3">
        <v>45139</v>
      </c>
      <c r="AD2292" s="2" t="str">
        <f t="shared" si="71"/>
        <v>Contacted</v>
      </c>
      <c r="AE2292">
        <v>0</v>
      </c>
      <c r="AF2292" t="s">
        <v>73</v>
      </c>
      <c r="AG2292" t="b">
        <v>1</v>
      </c>
      <c r="AH2292" t="b">
        <v>0</v>
      </c>
      <c r="AI2292" t="str">
        <f ca="1">IF(OR(Table1[[#This Row],[is_active]]="FALSE",Table1[[#This Row],[Days_Since_Last_Purchase]]&gt;90),"Churned","Active")</f>
        <v>Churned</v>
      </c>
    </row>
    <row r="2293" spans="1:35" x14ac:dyDescent="0.25">
      <c r="A2293" t="s">
        <v>2338</v>
      </c>
      <c r="B2293" s="1">
        <v>44444</v>
      </c>
      <c r="C2293" t="str">
        <f>TEXT(Table1[[#This Row],[signup_date]],"yyyy")</f>
        <v>2021</v>
      </c>
      <c r="D2293" t="str">
        <f>TEXT(Table1[[#This Row],[signup_date]],"mmm")</f>
        <v>Sep</v>
      </c>
      <c r="E2293" s="3">
        <v>44614</v>
      </c>
      <c r="F2293" s="3">
        <v>44723</v>
      </c>
      <c r="G2293" s="3" t="str">
        <f>TEXT(Table1[[#This Row],[last_purchase_date]],"yyyy")</f>
        <v>2022</v>
      </c>
      <c r="H2293" s="2">
        <f ca="1">IFERROR(TODAY()-Table1[[#This Row],[signup_date]]," - ")</f>
        <v>1536</v>
      </c>
      <c r="I2293" s="2">
        <f ca="1">IFERROR(TODAY()-Table1[[#This Row],[last_purchase_date]]," - ")</f>
        <v>1257</v>
      </c>
      <c r="J2293" s="2">
        <f ca="1">IFERROR(1/Table1[[#This Row],[Days_Since_Last_Purchase]],0)</f>
        <v>7.955449482895784E-4</v>
      </c>
      <c r="K2293" s="3" t="str">
        <f t="shared" si="70"/>
        <v>Has Purchased</v>
      </c>
      <c r="L2293">
        <v>3</v>
      </c>
      <c r="M2293">
        <v>267.27</v>
      </c>
      <c r="N2293">
        <v>89.09</v>
      </c>
      <c r="O2293">
        <v>140.77000000000001</v>
      </c>
      <c r="P2293" t="s">
        <v>40</v>
      </c>
      <c r="Q2293" t="s">
        <v>62</v>
      </c>
      <c r="R2293" t="s">
        <v>48</v>
      </c>
      <c r="S2293">
        <v>26</v>
      </c>
      <c r="T2293" t="s">
        <v>70</v>
      </c>
      <c r="U2293" t="s">
        <v>55</v>
      </c>
      <c r="V2293" t="s">
        <v>56</v>
      </c>
      <c r="W2293" t="s">
        <v>100</v>
      </c>
      <c r="X2293">
        <v>0</v>
      </c>
      <c r="Y2293">
        <v>0</v>
      </c>
      <c r="Z2293">
        <v>0</v>
      </c>
      <c r="AA2293">
        <v>0</v>
      </c>
      <c r="AB2293">
        <v>0</v>
      </c>
      <c r="AC2293" s="3">
        <v>44598</v>
      </c>
      <c r="AD2293" s="2" t="str">
        <f t="shared" si="71"/>
        <v>Contacted</v>
      </c>
      <c r="AE2293">
        <v>7</v>
      </c>
      <c r="AF2293" t="s">
        <v>73</v>
      </c>
      <c r="AG2293" t="b">
        <v>0</v>
      </c>
      <c r="AH2293" t="b">
        <v>0</v>
      </c>
      <c r="AI2293" t="str">
        <f ca="1">IF(OR(Table1[[#This Row],[is_active]]="FALSE",Table1[[#This Row],[Days_Since_Last_Purchase]]&gt;90),"Churned","Active")</f>
        <v>Churned</v>
      </c>
    </row>
    <row r="2294" spans="1:35" x14ac:dyDescent="0.25">
      <c r="A2294" t="s">
        <v>2339</v>
      </c>
      <c r="B2294" s="1">
        <v>45175</v>
      </c>
      <c r="C2294" t="str">
        <f>TEXT(Table1[[#This Row],[signup_date]],"yyyy")</f>
        <v>2023</v>
      </c>
      <c r="D2294" t="str">
        <f>TEXT(Table1[[#This Row],[signup_date]],"mmm")</f>
        <v>Sep</v>
      </c>
      <c r="E2294" s="3">
        <v>45193</v>
      </c>
      <c r="F2294" s="3">
        <v>45329</v>
      </c>
      <c r="G2294" s="3" t="str">
        <f>TEXT(Table1[[#This Row],[last_purchase_date]],"yyyy")</f>
        <v>2024</v>
      </c>
      <c r="H2294" s="2">
        <f ca="1">IFERROR(TODAY()-Table1[[#This Row],[signup_date]]," - ")</f>
        <v>805</v>
      </c>
      <c r="I2294" s="2">
        <f ca="1">IFERROR(TODAY()-Table1[[#This Row],[last_purchase_date]]," - ")</f>
        <v>651</v>
      </c>
      <c r="J2294" s="2">
        <f ca="1">IFERROR(1/Table1[[#This Row],[Days_Since_Last_Purchase]],0)</f>
        <v>1.5360983102918587E-3</v>
      </c>
      <c r="K2294" s="3" t="str">
        <f t="shared" si="70"/>
        <v>Has Purchased</v>
      </c>
      <c r="L2294">
        <v>2</v>
      </c>
      <c r="M2294">
        <v>71.03</v>
      </c>
      <c r="N2294">
        <v>35.520000000000003</v>
      </c>
      <c r="O2294">
        <v>73.680000000000007</v>
      </c>
      <c r="P2294" t="s">
        <v>65</v>
      </c>
      <c r="Q2294" t="s">
        <v>69</v>
      </c>
      <c r="R2294" t="s">
        <v>33</v>
      </c>
      <c r="S2294">
        <v>20</v>
      </c>
      <c r="T2294" t="s">
        <v>70</v>
      </c>
      <c r="U2294" t="s">
        <v>90</v>
      </c>
      <c r="V2294" t="s">
        <v>56</v>
      </c>
      <c r="W2294" t="s">
        <v>85</v>
      </c>
      <c r="X2294">
        <v>0</v>
      </c>
      <c r="Y2294">
        <v>0</v>
      </c>
      <c r="Z2294">
        <v>0</v>
      </c>
      <c r="AA2294">
        <v>0</v>
      </c>
      <c r="AB2294">
        <v>0</v>
      </c>
      <c r="AC2294" s="3">
        <v>45832</v>
      </c>
      <c r="AD2294" s="2" t="str">
        <f t="shared" si="71"/>
        <v>Contacted</v>
      </c>
      <c r="AE2294">
        <v>0</v>
      </c>
      <c r="AF2294" t="s">
        <v>73</v>
      </c>
      <c r="AG2294" t="b">
        <v>1</v>
      </c>
      <c r="AH2294" t="b">
        <v>1</v>
      </c>
      <c r="AI2294" t="str">
        <f ca="1">IF(OR(Table1[[#This Row],[is_active]]="FALSE",Table1[[#This Row],[Days_Since_Last_Purchase]]&gt;90),"Churned","Active")</f>
        <v>Churned</v>
      </c>
    </row>
    <row r="2295" spans="1:35" x14ac:dyDescent="0.25">
      <c r="A2295" t="s">
        <v>2340</v>
      </c>
      <c r="B2295" s="1">
        <v>44711</v>
      </c>
      <c r="C2295" t="str">
        <f>TEXT(Table1[[#This Row],[signup_date]],"yyyy")</f>
        <v>2022</v>
      </c>
      <c r="D2295" t="str">
        <f>TEXT(Table1[[#This Row],[signup_date]],"mmm")</f>
        <v>May</v>
      </c>
      <c r="E2295" s="3">
        <v>45670</v>
      </c>
      <c r="F2295" s="3">
        <v>45685</v>
      </c>
      <c r="G2295" s="3" t="str">
        <f>TEXT(Table1[[#This Row],[last_purchase_date]],"yyyy")</f>
        <v>2025</v>
      </c>
      <c r="H2295" s="2">
        <f ca="1">IFERROR(TODAY()-Table1[[#This Row],[signup_date]]," - ")</f>
        <v>1269</v>
      </c>
      <c r="I2295" s="2">
        <f ca="1">IFERROR(TODAY()-Table1[[#This Row],[last_purchase_date]]," - ")</f>
        <v>295</v>
      </c>
      <c r="J2295" s="2">
        <f ca="1">IFERROR(1/Table1[[#This Row],[Days_Since_Last_Purchase]],0)</f>
        <v>3.3898305084745762E-3</v>
      </c>
      <c r="K2295" s="3" t="str">
        <f t="shared" si="70"/>
        <v>Has Purchased</v>
      </c>
      <c r="L2295">
        <v>2</v>
      </c>
      <c r="M2295">
        <v>142.69</v>
      </c>
      <c r="N2295">
        <v>71.349999999999994</v>
      </c>
      <c r="O2295">
        <v>140.88999999999999</v>
      </c>
      <c r="P2295" t="s">
        <v>87</v>
      </c>
      <c r="Q2295" t="s">
        <v>95</v>
      </c>
      <c r="R2295" t="s">
        <v>48</v>
      </c>
      <c r="S2295">
        <v>30</v>
      </c>
      <c r="T2295" t="s">
        <v>70</v>
      </c>
      <c r="U2295" t="s">
        <v>43</v>
      </c>
      <c r="V2295" t="s">
        <v>63</v>
      </c>
      <c r="W2295" t="s">
        <v>36</v>
      </c>
      <c r="X2295">
        <v>0</v>
      </c>
      <c r="Y2295">
        <v>0</v>
      </c>
      <c r="Z2295">
        <v>0</v>
      </c>
      <c r="AA2295">
        <v>0</v>
      </c>
      <c r="AB2295">
        <v>1</v>
      </c>
      <c r="AC2295" s="3">
        <v>44827</v>
      </c>
      <c r="AD2295" s="2" t="str">
        <f t="shared" si="71"/>
        <v>Contacted</v>
      </c>
      <c r="AE2295">
        <v>0</v>
      </c>
      <c r="AF2295" t="s">
        <v>52</v>
      </c>
      <c r="AG2295" t="b">
        <v>1</v>
      </c>
      <c r="AH2295" t="b">
        <v>0</v>
      </c>
      <c r="AI2295" t="str">
        <f ca="1">IF(OR(Table1[[#This Row],[is_active]]="FALSE",Table1[[#This Row],[Days_Since_Last_Purchase]]&gt;90),"Churned","Active")</f>
        <v>Churned</v>
      </c>
    </row>
    <row r="2296" spans="1:35" x14ac:dyDescent="0.25">
      <c r="A2296" t="s">
        <v>2341</v>
      </c>
      <c r="B2296" s="1">
        <v>44760</v>
      </c>
      <c r="C2296" t="str">
        <f>TEXT(Table1[[#This Row],[signup_date]],"yyyy")</f>
        <v>2022</v>
      </c>
      <c r="D2296" t="str">
        <f>TEXT(Table1[[#This Row],[signup_date]],"mmm")</f>
        <v>Jul</v>
      </c>
      <c r="E2296" s="3">
        <v>45481</v>
      </c>
      <c r="F2296" s="3">
        <v>45496</v>
      </c>
      <c r="G2296" s="3" t="str">
        <f>TEXT(Table1[[#This Row],[last_purchase_date]],"yyyy")</f>
        <v>2024</v>
      </c>
      <c r="H2296" s="2">
        <f ca="1">IFERROR(TODAY()-Table1[[#This Row],[signup_date]]," - ")</f>
        <v>1220</v>
      </c>
      <c r="I2296" s="2">
        <f ca="1">IFERROR(TODAY()-Table1[[#This Row],[last_purchase_date]]," - ")</f>
        <v>484</v>
      </c>
      <c r="J2296" s="2">
        <f ca="1">IFERROR(1/Table1[[#This Row],[Days_Since_Last_Purchase]],0)</f>
        <v>2.0661157024793389E-3</v>
      </c>
      <c r="K2296" s="3" t="str">
        <f t="shared" si="70"/>
        <v>Has Purchased</v>
      </c>
      <c r="L2296">
        <v>3</v>
      </c>
      <c r="M2296">
        <v>147.13999999999999</v>
      </c>
      <c r="N2296">
        <v>49.05</v>
      </c>
      <c r="O2296">
        <v>189.55</v>
      </c>
      <c r="P2296" t="s">
        <v>59</v>
      </c>
      <c r="Q2296" t="s">
        <v>69</v>
      </c>
      <c r="R2296" t="s">
        <v>42</v>
      </c>
      <c r="S2296">
        <v>52</v>
      </c>
      <c r="T2296" t="s">
        <v>34</v>
      </c>
      <c r="U2296" t="s">
        <v>82</v>
      </c>
      <c r="V2296" t="s">
        <v>35</v>
      </c>
      <c r="W2296" t="s">
        <v>85</v>
      </c>
      <c r="X2296">
        <v>0</v>
      </c>
      <c r="Y2296">
        <v>0</v>
      </c>
      <c r="Z2296">
        <v>0</v>
      </c>
      <c r="AA2296">
        <v>0</v>
      </c>
      <c r="AB2296">
        <v>1</v>
      </c>
      <c r="AC2296" s="3">
        <v>45575</v>
      </c>
      <c r="AD2296" s="2" t="str">
        <f t="shared" si="71"/>
        <v>Contacted</v>
      </c>
      <c r="AE2296">
        <v>0</v>
      </c>
      <c r="AF2296" t="s">
        <v>73</v>
      </c>
      <c r="AG2296" t="b">
        <v>1</v>
      </c>
      <c r="AH2296" t="b">
        <v>0</v>
      </c>
      <c r="AI2296" t="str">
        <f ca="1">IF(OR(Table1[[#This Row],[is_active]]="FALSE",Table1[[#This Row],[Days_Since_Last_Purchase]]&gt;90),"Churned","Active")</f>
        <v>Churned</v>
      </c>
    </row>
    <row r="2297" spans="1:35" x14ac:dyDescent="0.25">
      <c r="A2297" t="s">
        <v>2342</v>
      </c>
      <c r="B2297" s="1">
        <v>45645</v>
      </c>
      <c r="C2297" t="str">
        <f>TEXT(Table1[[#This Row],[signup_date]],"yyyy")</f>
        <v>2024</v>
      </c>
      <c r="D2297" t="str">
        <f>TEXT(Table1[[#This Row],[signup_date]],"mmm")</f>
        <v>Dec</v>
      </c>
      <c r="E2297" s="3">
        <v>45820</v>
      </c>
      <c r="F2297" s="3">
        <v>45855</v>
      </c>
      <c r="G2297" s="3" t="str">
        <f>TEXT(Table1[[#This Row],[last_purchase_date]],"yyyy")</f>
        <v>2025</v>
      </c>
      <c r="H2297" s="2">
        <f ca="1">IFERROR(TODAY()-Table1[[#This Row],[signup_date]]," - ")</f>
        <v>335</v>
      </c>
      <c r="I2297" s="2">
        <f ca="1">IFERROR(TODAY()-Table1[[#This Row],[last_purchase_date]]," - ")</f>
        <v>125</v>
      </c>
      <c r="J2297" s="2">
        <f ca="1">IFERROR(1/Table1[[#This Row],[Days_Since_Last_Purchase]],0)</f>
        <v>8.0000000000000002E-3</v>
      </c>
      <c r="K2297" s="3" t="str">
        <f t="shared" si="70"/>
        <v>Has Purchased</v>
      </c>
      <c r="L2297">
        <v>4</v>
      </c>
      <c r="M2297">
        <v>297.39999999999998</v>
      </c>
      <c r="N2297">
        <v>74.349999999999994</v>
      </c>
      <c r="O2297">
        <v>62.26</v>
      </c>
      <c r="P2297" t="s">
        <v>65</v>
      </c>
      <c r="Q2297" t="s">
        <v>62</v>
      </c>
      <c r="R2297" t="s">
        <v>48</v>
      </c>
      <c r="S2297">
        <v>32</v>
      </c>
      <c r="T2297" t="s">
        <v>34</v>
      </c>
      <c r="U2297" t="s">
        <v>66</v>
      </c>
      <c r="V2297" t="s">
        <v>35</v>
      </c>
      <c r="W2297" t="s">
        <v>85</v>
      </c>
      <c r="X2297">
        <v>0</v>
      </c>
      <c r="Y2297">
        <v>0</v>
      </c>
      <c r="Z2297">
        <v>0</v>
      </c>
      <c r="AA2297">
        <v>0</v>
      </c>
      <c r="AB2297">
        <v>3</v>
      </c>
      <c r="AC2297" s="3">
        <v>45798</v>
      </c>
      <c r="AD2297" s="2" t="str">
        <f t="shared" si="71"/>
        <v>Contacted</v>
      </c>
      <c r="AE2297">
        <v>0</v>
      </c>
      <c r="AF2297" t="s">
        <v>38</v>
      </c>
      <c r="AG2297" t="b">
        <v>0</v>
      </c>
      <c r="AH2297" t="b">
        <v>1</v>
      </c>
      <c r="AI2297" t="str">
        <f ca="1">IF(OR(Table1[[#This Row],[is_active]]="FALSE",Table1[[#This Row],[Days_Since_Last_Purchase]]&gt;90),"Churned","Active")</f>
        <v>Churned</v>
      </c>
    </row>
    <row r="2298" spans="1:35" x14ac:dyDescent="0.25">
      <c r="A2298" t="s">
        <v>2343</v>
      </c>
      <c r="B2298" s="1">
        <v>44324</v>
      </c>
      <c r="C2298" t="str">
        <f>TEXT(Table1[[#This Row],[signup_date]],"yyyy")</f>
        <v>2021</v>
      </c>
      <c r="D2298" t="str">
        <f>TEXT(Table1[[#This Row],[signup_date]],"mmm")</f>
        <v>May</v>
      </c>
      <c r="E2298" s="3" t="s">
        <v>2542</v>
      </c>
      <c r="F2298" s="3" t="s">
        <v>2542</v>
      </c>
      <c r="G2298" s="3" t="str">
        <f>TEXT(Table1[[#This Row],[last_purchase_date]],"yyyy")</f>
        <v>-</v>
      </c>
      <c r="H2298" s="2">
        <f ca="1">IFERROR(TODAY()-Table1[[#This Row],[signup_date]]," - ")</f>
        <v>1656</v>
      </c>
      <c r="I2298" s="2" t="str">
        <f ca="1">IFERROR(TODAY()-Table1[[#This Row],[last_purchase_date]]," - ")</f>
        <v xml:space="preserve"> - </v>
      </c>
      <c r="J2298" s="2">
        <f ca="1">IFERROR(1/Table1[[#This Row],[Days_Since_Last_Purchase]],0)</f>
        <v>0</v>
      </c>
      <c r="K2298" s="3" t="str">
        <f t="shared" si="70"/>
        <v>Never Purchase</v>
      </c>
      <c r="L2298">
        <v>0</v>
      </c>
      <c r="M2298">
        <v>0</v>
      </c>
      <c r="N2298">
        <v>0</v>
      </c>
      <c r="O2298">
        <v>0</v>
      </c>
      <c r="P2298" t="s">
        <v>65</v>
      </c>
      <c r="Q2298" t="s">
        <v>32</v>
      </c>
      <c r="R2298" t="s">
        <v>33</v>
      </c>
      <c r="S2298">
        <v>57</v>
      </c>
      <c r="T2298" t="s">
        <v>34</v>
      </c>
      <c r="U2298" t="s">
        <v>82</v>
      </c>
      <c r="V2298" t="s">
        <v>35</v>
      </c>
      <c r="W2298" t="s">
        <v>36</v>
      </c>
      <c r="X2298">
        <v>0</v>
      </c>
      <c r="Y2298">
        <v>0</v>
      </c>
      <c r="Z2298">
        <v>0</v>
      </c>
      <c r="AA2298">
        <v>0</v>
      </c>
      <c r="AB2298">
        <v>0</v>
      </c>
      <c r="AC2298" s="3">
        <v>45914</v>
      </c>
      <c r="AD2298" s="2" t="str">
        <f t="shared" si="71"/>
        <v>Contacted</v>
      </c>
      <c r="AE2298">
        <v>0</v>
      </c>
      <c r="AF2298" t="s">
        <v>38</v>
      </c>
      <c r="AG2298" t="b">
        <v>1</v>
      </c>
      <c r="AH2298" t="b">
        <v>0</v>
      </c>
      <c r="AI2298" t="str">
        <f ca="1">IF(OR(Table1[[#This Row],[is_active]]="FALSE",Table1[[#This Row],[Days_Since_Last_Purchase]]&gt;90),"Churned","Active")</f>
        <v>Churned</v>
      </c>
    </row>
    <row r="2299" spans="1:35" x14ac:dyDescent="0.25">
      <c r="A2299" t="s">
        <v>2344</v>
      </c>
      <c r="B2299" s="1">
        <v>44825</v>
      </c>
      <c r="C2299" t="str">
        <f>TEXT(Table1[[#This Row],[signup_date]],"yyyy")</f>
        <v>2022</v>
      </c>
      <c r="D2299" t="str">
        <f>TEXT(Table1[[#This Row],[signup_date]],"mmm")</f>
        <v>Sep</v>
      </c>
      <c r="E2299" s="3" t="s">
        <v>2542</v>
      </c>
      <c r="F2299" s="3" t="s">
        <v>2542</v>
      </c>
      <c r="G2299" s="3" t="str">
        <f>TEXT(Table1[[#This Row],[last_purchase_date]],"yyyy")</f>
        <v>-</v>
      </c>
      <c r="H2299" s="2">
        <f ca="1">IFERROR(TODAY()-Table1[[#This Row],[signup_date]]," - ")</f>
        <v>1155</v>
      </c>
      <c r="I2299" s="2" t="str">
        <f ca="1">IFERROR(TODAY()-Table1[[#This Row],[last_purchase_date]]," - ")</f>
        <v xml:space="preserve"> - </v>
      </c>
      <c r="J2299" s="2">
        <f ca="1">IFERROR(1/Table1[[#This Row],[Days_Since_Last_Purchase]],0)</f>
        <v>0</v>
      </c>
      <c r="K2299" s="3" t="str">
        <f t="shared" si="70"/>
        <v>Never Purchase</v>
      </c>
      <c r="L2299">
        <v>0</v>
      </c>
      <c r="M2299">
        <v>0</v>
      </c>
      <c r="N2299">
        <v>0</v>
      </c>
      <c r="O2299">
        <v>0</v>
      </c>
      <c r="P2299" t="s">
        <v>40</v>
      </c>
      <c r="Q2299" t="s">
        <v>76</v>
      </c>
      <c r="R2299" t="s">
        <v>33</v>
      </c>
      <c r="S2299">
        <v>22</v>
      </c>
      <c r="T2299" t="s">
        <v>70</v>
      </c>
      <c r="U2299" t="s">
        <v>82</v>
      </c>
      <c r="V2299" t="s">
        <v>44</v>
      </c>
      <c r="W2299" t="s">
        <v>72</v>
      </c>
      <c r="X2299">
        <v>0</v>
      </c>
      <c r="Y2299">
        <v>0</v>
      </c>
      <c r="Z2299">
        <v>0</v>
      </c>
      <c r="AA2299">
        <v>0</v>
      </c>
      <c r="AB2299">
        <v>0</v>
      </c>
      <c r="AC2299" s="2" t="s">
        <v>2542</v>
      </c>
      <c r="AD2299" s="2" t="str">
        <f t="shared" si="71"/>
        <v>Never Contacted</v>
      </c>
      <c r="AE2299">
        <v>5</v>
      </c>
      <c r="AF2299" t="s">
        <v>73</v>
      </c>
      <c r="AG2299" t="b">
        <v>0</v>
      </c>
      <c r="AH2299" t="b">
        <v>1</v>
      </c>
      <c r="AI2299" t="str">
        <f ca="1">IF(OR(Table1[[#This Row],[is_active]]="FALSE",Table1[[#This Row],[Days_Since_Last_Purchase]]&gt;90),"Churned","Active")</f>
        <v>Churned</v>
      </c>
    </row>
    <row r="2300" spans="1:35" x14ac:dyDescent="0.25">
      <c r="A2300" t="s">
        <v>2345</v>
      </c>
      <c r="B2300" s="1">
        <v>43910</v>
      </c>
      <c r="C2300" t="str">
        <f>TEXT(Table1[[#This Row],[signup_date]],"yyyy")</f>
        <v>2020</v>
      </c>
      <c r="D2300" t="str">
        <f>TEXT(Table1[[#This Row],[signup_date]],"mmm")</f>
        <v>Mar</v>
      </c>
      <c r="E2300" s="3">
        <v>45933</v>
      </c>
      <c r="F2300" s="3" t="s">
        <v>2542</v>
      </c>
      <c r="G2300" s="3" t="str">
        <f>TEXT(Table1[[#This Row],[last_purchase_date]],"yyyy")</f>
        <v>-</v>
      </c>
      <c r="H2300" s="2">
        <f ca="1">IFERROR(TODAY()-Table1[[#This Row],[signup_date]]," - ")</f>
        <v>2070</v>
      </c>
      <c r="I2300" s="2" t="str">
        <f ca="1">IFERROR(TODAY()-Table1[[#This Row],[last_purchase_date]]," - ")</f>
        <v xml:space="preserve"> - </v>
      </c>
      <c r="J2300" s="2">
        <f ca="1">IFERROR(1/Table1[[#This Row],[Days_Since_Last_Purchase]],0)</f>
        <v>0</v>
      </c>
      <c r="K2300" s="3" t="str">
        <f t="shared" si="70"/>
        <v>Has Purchased</v>
      </c>
      <c r="L2300">
        <v>0</v>
      </c>
      <c r="M2300">
        <v>0</v>
      </c>
      <c r="N2300">
        <v>0</v>
      </c>
      <c r="O2300">
        <v>0</v>
      </c>
      <c r="P2300" t="s">
        <v>40</v>
      </c>
      <c r="Q2300" t="s">
        <v>60</v>
      </c>
      <c r="R2300" t="s">
        <v>48</v>
      </c>
      <c r="S2300">
        <v>30</v>
      </c>
      <c r="T2300" t="s">
        <v>70</v>
      </c>
      <c r="U2300" t="s">
        <v>55</v>
      </c>
      <c r="V2300" t="s">
        <v>44</v>
      </c>
      <c r="W2300" t="s">
        <v>45</v>
      </c>
      <c r="X2300">
        <v>0</v>
      </c>
      <c r="Y2300">
        <v>0</v>
      </c>
      <c r="Z2300">
        <v>0</v>
      </c>
      <c r="AA2300">
        <v>0</v>
      </c>
      <c r="AB2300">
        <v>0</v>
      </c>
      <c r="AC2300" s="3">
        <v>45495</v>
      </c>
      <c r="AD2300" s="2" t="str">
        <f t="shared" si="71"/>
        <v>Contacted</v>
      </c>
      <c r="AE2300">
        <v>0</v>
      </c>
      <c r="AF2300" t="s">
        <v>38</v>
      </c>
      <c r="AG2300" t="b">
        <v>1</v>
      </c>
      <c r="AH2300" t="b">
        <v>0</v>
      </c>
      <c r="AI2300" t="str">
        <f ca="1">IF(OR(Table1[[#This Row],[is_active]]="FALSE",Table1[[#This Row],[Days_Since_Last_Purchase]]&gt;90),"Churned","Active")</f>
        <v>Churned</v>
      </c>
    </row>
    <row r="2301" spans="1:35" x14ac:dyDescent="0.25">
      <c r="A2301" t="s">
        <v>2346</v>
      </c>
      <c r="B2301" s="1">
        <v>44005</v>
      </c>
      <c r="C2301" t="str">
        <f>TEXT(Table1[[#This Row],[signup_date]],"yyyy")</f>
        <v>2020</v>
      </c>
      <c r="D2301" t="str">
        <f>TEXT(Table1[[#This Row],[signup_date]],"mmm")</f>
        <v>Jun</v>
      </c>
      <c r="E2301" s="3" t="s">
        <v>2542</v>
      </c>
      <c r="F2301" s="3" t="s">
        <v>2542</v>
      </c>
      <c r="G2301" s="3" t="str">
        <f>TEXT(Table1[[#This Row],[last_purchase_date]],"yyyy")</f>
        <v>-</v>
      </c>
      <c r="H2301" s="2">
        <f ca="1">IFERROR(TODAY()-Table1[[#This Row],[signup_date]]," - ")</f>
        <v>1975</v>
      </c>
      <c r="I2301" s="2" t="str">
        <f ca="1">IFERROR(TODAY()-Table1[[#This Row],[last_purchase_date]]," - ")</f>
        <v xml:space="preserve"> - </v>
      </c>
      <c r="J2301" s="2">
        <f ca="1">IFERROR(1/Table1[[#This Row],[Days_Since_Last_Purchase]],0)</f>
        <v>0</v>
      </c>
      <c r="K2301" s="3" t="str">
        <f t="shared" si="70"/>
        <v>Never Purchase</v>
      </c>
      <c r="L2301">
        <v>0</v>
      </c>
      <c r="M2301">
        <v>0</v>
      </c>
      <c r="N2301">
        <v>0</v>
      </c>
      <c r="O2301">
        <v>0</v>
      </c>
      <c r="P2301" t="s">
        <v>87</v>
      </c>
      <c r="Q2301" t="s">
        <v>104</v>
      </c>
      <c r="R2301" t="s">
        <v>48</v>
      </c>
      <c r="S2301">
        <v>32</v>
      </c>
      <c r="T2301" t="s">
        <v>34</v>
      </c>
      <c r="U2301" t="s">
        <v>66</v>
      </c>
      <c r="V2301" t="s">
        <v>35</v>
      </c>
      <c r="W2301" t="s">
        <v>96</v>
      </c>
      <c r="X2301">
        <v>0</v>
      </c>
      <c r="Y2301">
        <v>0</v>
      </c>
      <c r="Z2301">
        <v>0</v>
      </c>
      <c r="AA2301">
        <v>0</v>
      </c>
      <c r="AB2301">
        <v>0</v>
      </c>
      <c r="AC2301" s="3">
        <v>45806</v>
      </c>
      <c r="AD2301" s="2" t="str">
        <f t="shared" si="71"/>
        <v>Contacted</v>
      </c>
      <c r="AE2301">
        <v>0</v>
      </c>
      <c r="AF2301" t="s">
        <v>52</v>
      </c>
      <c r="AG2301" t="b">
        <v>1</v>
      </c>
      <c r="AH2301" t="b">
        <v>0</v>
      </c>
      <c r="AI2301" t="str">
        <f ca="1">IF(OR(Table1[[#This Row],[is_active]]="FALSE",Table1[[#This Row],[Days_Since_Last_Purchase]]&gt;90),"Churned","Active")</f>
        <v>Churned</v>
      </c>
    </row>
    <row r="2302" spans="1:35" x14ac:dyDescent="0.25">
      <c r="A2302" t="s">
        <v>2347</v>
      </c>
      <c r="B2302" s="1">
        <v>44100</v>
      </c>
      <c r="C2302" t="str">
        <f>TEXT(Table1[[#This Row],[signup_date]],"yyyy")</f>
        <v>2020</v>
      </c>
      <c r="D2302" t="str">
        <f>TEXT(Table1[[#This Row],[signup_date]],"mmm")</f>
        <v>Sep</v>
      </c>
      <c r="E2302" s="3">
        <v>44493</v>
      </c>
      <c r="F2302" s="3">
        <v>45150</v>
      </c>
      <c r="G2302" s="3" t="str">
        <f>TEXT(Table1[[#This Row],[last_purchase_date]],"yyyy")</f>
        <v>2023</v>
      </c>
      <c r="H2302" s="2">
        <f ca="1">IFERROR(TODAY()-Table1[[#This Row],[signup_date]]," - ")</f>
        <v>1880</v>
      </c>
      <c r="I2302" s="2">
        <f ca="1">IFERROR(TODAY()-Table1[[#This Row],[last_purchase_date]]," - ")</f>
        <v>830</v>
      </c>
      <c r="J2302" s="2">
        <f ca="1">IFERROR(1/Table1[[#This Row],[Days_Since_Last_Purchase]],0)</f>
        <v>1.2048192771084338E-3</v>
      </c>
      <c r="K2302" s="3" t="str">
        <f t="shared" si="70"/>
        <v>Has Purchased</v>
      </c>
      <c r="L2302">
        <v>6</v>
      </c>
      <c r="M2302">
        <v>396.11</v>
      </c>
      <c r="N2302">
        <v>66.02</v>
      </c>
      <c r="O2302">
        <v>14.34</v>
      </c>
      <c r="P2302" t="s">
        <v>47</v>
      </c>
      <c r="Q2302" t="s">
        <v>62</v>
      </c>
      <c r="R2302" t="s">
        <v>48</v>
      </c>
      <c r="S2302">
        <v>31</v>
      </c>
      <c r="T2302" t="s">
        <v>34</v>
      </c>
      <c r="U2302" t="s">
        <v>35</v>
      </c>
      <c r="V2302" t="s">
        <v>44</v>
      </c>
      <c r="W2302" t="s">
        <v>100</v>
      </c>
      <c r="X2302">
        <v>0</v>
      </c>
      <c r="Y2302">
        <v>0</v>
      </c>
      <c r="Z2302">
        <v>0</v>
      </c>
      <c r="AA2302">
        <v>1</v>
      </c>
      <c r="AB2302">
        <v>3</v>
      </c>
      <c r="AC2302" s="3">
        <v>45382</v>
      </c>
      <c r="AD2302" s="2" t="str">
        <f t="shared" si="71"/>
        <v>Contacted</v>
      </c>
      <c r="AE2302">
        <v>0</v>
      </c>
      <c r="AF2302" t="s">
        <v>38</v>
      </c>
      <c r="AG2302" t="b">
        <v>1</v>
      </c>
      <c r="AH2302" t="b">
        <v>0</v>
      </c>
      <c r="AI2302" t="str">
        <f ca="1">IF(OR(Table1[[#This Row],[is_active]]="FALSE",Table1[[#This Row],[Days_Since_Last_Purchase]]&gt;90),"Churned","Active")</f>
        <v>Churned</v>
      </c>
    </row>
    <row r="2303" spans="1:35" x14ac:dyDescent="0.25">
      <c r="A2303" t="s">
        <v>2348</v>
      </c>
      <c r="B2303" s="1">
        <v>44956</v>
      </c>
      <c r="C2303" t="str">
        <f>TEXT(Table1[[#This Row],[signup_date]],"yyyy")</f>
        <v>2023</v>
      </c>
      <c r="D2303" t="str">
        <f>TEXT(Table1[[#This Row],[signup_date]],"mmm")</f>
        <v>Jan</v>
      </c>
      <c r="E2303" s="3">
        <v>44987</v>
      </c>
      <c r="F2303" s="3">
        <v>45472</v>
      </c>
      <c r="G2303" s="3" t="str">
        <f>TEXT(Table1[[#This Row],[last_purchase_date]],"yyyy")</f>
        <v>2024</v>
      </c>
      <c r="H2303" s="2">
        <f ca="1">IFERROR(TODAY()-Table1[[#This Row],[signup_date]]," - ")</f>
        <v>1024</v>
      </c>
      <c r="I2303" s="2">
        <f ca="1">IFERROR(TODAY()-Table1[[#This Row],[last_purchase_date]]," - ")</f>
        <v>508</v>
      </c>
      <c r="J2303" s="2">
        <f ca="1">IFERROR(1/Table1[[#This Row],[Days_Since_Last_Purchase]],0)</f>
        <v>1.968503937007874E-3</v>
      </c>
      <c r="K2303" s="3" t="str">
        <f t="shared" si="70"/>
        <v>Has Purchased</v>
      </c>
      <c r="L2303">
        <v>2</v>
      </c>
      <c r="M2303">
        <v>98.25</v>
      </c>
      <c r="N2303">
        <v>49.13</v>
      </c>
      <c r="O2303">
        <v>70.17</v>
      </c>
      <c r="P2303" t="s">
        <v>31</v>
      </c>
      <c r="Q2303" t="s">
        <v>95</v>
      </c>
      <c r="R2303" t="s">
        <v>48</v>
      </c>
      <c r="S2303">
        <v>46</v>
      </c>
      <c r="T2303" t="s">
        <v>34</v>
      </c>
      <c r="U2303" t="s">
        <v>82</v>
      </c>
      <c r="V2303" t="s">
        <v>35</v>
      </c>
      <c r="W2303" t="s">
        <v>85</v>
      </c>
      <c r="X2303">
        <v>0</v>
      </c>
      <c r="Y2303">
        <v>0</v>
      </c>
      <c r="Z2303">
        <v>0</v>
      </c>
      <c r="AA2303">
        <v>0</v>
      </c>
      <c r="AB2303">
        <v>1</v>
      </c>
      <c r="AC2303" s="3">
        <v>45524</v>
      </c>
      <c r="AD2303" s="2" t="str">
        <f t="shared" si="71"/>
        <v>Contacted</v>
      </c>
      <c r="AE2303">
        <v>0</v>
      </c>
      <c r="AF2303" t="s">
        <v>38</v>
      </c>
      <c r="AG2303" t="b">
        <v>1</v>
      </c>
      <c r="AH2303" t="b">
        <v>0</v>
      </c>
      <c r="AI2303" t="str">
        <f ca="1">IF(OR(Table1[[#This Row],[is_active]]="FALSE",Table1[[#This Row],[Days_Since_Last_Purchase]]&gt;90),"Churned","Active")</f>
        <v>Churned</v>
      </c>
    </row>
    <row r="2304" spans="1:35" x14ac:dyDescent="0.25">
      <c r="A2304" t="s">
        <v>2349</v>
      </c>
      <c r="B2304" s="1">
        <v>44344</v>
      </c>
      <c r="C2304" t="str">
        <f>TEXT(Table1[[#This Row],[signup_date]],"yyyy")</f>
        <v>2021</v>
      </c>
      <c r="D2304" t="str">
        <f>TEXT(Table1[[#This Row],[signup_date]],"mmm")</f>
        <v>May</v>
      </c>
      <c r="E2304" s="3">
        <v>44987</v>
      </c>
      <c r="F2304" s="3">
        <v>45142</v>
      </c>
      <c r="G2304" s="3" t="str">
        <f>TEXT(Table1[[#This Row],[last_purchase_date]],"yyyy")</f>
        <v>2023</v>
      </c>
      <c r="H2304" s="2">
        <f ca="1">IFERROR(TODAY()-Table1[[#This Row],[signup_date]]," - ")</f>
        <v>1636</v>
      </c>
      <c r="I2304" s="2">
        <f ca="1">IFERROR(TODAY()-Table1[[#This Row],[last_purchase_date]]," - ")</f>
        <v>838</v>
      </c>
      <c r="J2304" s="2">
        <f ca="1">IFERROR(1/Table1[[#This Row],[Days_Since_Last_Purchase]],0)</f>
        <v>1.1933174224343676E-3</v>
      </c>
      <c r="K2304" s="3" t="str">
        <f t="shared" si="70"/>
        <v>Has Purchased</v>
      </c>
      <c r="L2304">
        <v>2</v>
      </c>
      <c r="M2304">
        <v>2.2000000000000002</v>
      </c>
      <c r="N2304">
        <v>1.1000000000000001</v>
      </c>
      <c r="O2304">
        <v>1.1299999999999999</v>
      </c>
      <c r="P2304" t="s">
        <v>59</v>
      </c>
      <c r="Q2304" t="s">
        <v>104</v>
      </c>
      <c r="R2304" t="s">
        <v>42</v>
      </c>
      <c r="S2304">
        <v>16</v>
      </c>
      <c r="T2304" t="s">
        <v>49</v>
      </c>
      <c r="U2304" t="s">
        <v>43</v>
      </c>
      <c r="V2304" t="s">
        <v>67</v>
      </c>
      <c r="W2304" t="s">
        <v>57</v>
      </c>
      <c r="X2304">
        <v>0</v>
      </c>
      <c r="Y2304">
        <v>1</v>
      </c>
      <c r="Z2304">
        <v>0</v>
      </c>
      <c r="AA2304">
        <v>0</v>
      </c>
      <c r="AB2304">
        <v>0</v>
      </c>
      <c r="AC2304" s="3">
        <v>45568</v>
      </c>
      <c r="AD2304" s="2" t="str">
        <f t="shared" si="71"/>
        <v>Contacted</v>
      </c>
      <c r="AE2304">
        <v>0</v>
      </c>
      <c r="AF2304" t="s">
        <v>38</v>
      </c>
      <c r="AG2304" t="b">
        <v>1</v>
      </c>
      <c r="AH2304" t="b">
        <v>0</v>
      </c>
      <c r="AI2304" t="str">
        <f ca="1">IF(OR(Table1[[#This Row],[is_active]]="FALSE",Table1[[#This Row],[Days_Since_Last_Purchase]]&gt;90),"Churned","Active")</f>
        <v>Churned</v>
      </c>
    </row>
    <row r="2305" spans="1:35" x14ac:dyDescent="0.25">
      <c r="A2305" t="s">
        <v>2350</v>
      </c>
      <c r="B2305" s="1">
        <v>44448</v>
      </c>
      <c r="C2305" t="str">
        <f>TEXT(Table1[[#This Row],[signup_date]],"yyyy")</f>
        <v>2021</v>
      </c>
      <c r="D2305" t="str">
        <f>TEXT(Table1[[#This Row],[signup_date]],"mmm")</f>
        <v>Sep</v>
      </c>
      <c r="E2305" s="3">
        <v>45002</v>
      </c>
      <c r="F2305" s="3">
        <v>45637</v>
      </c>
      <c r="G2305" s="3" t="str">
        <f>TEXT(Table1[[#This Row],[last_purchase_date]],"yyyy")</f>
        <v>2024</v>
      </c>
      <c r="H2305" s="2">
        <f ca="1">IFERROR(TODAY()-Table1[[#This Row],[signup_date]]," - ")</f>
        <v>1532</v>
      </c>
      <c r="I2305" s="2">
        <f ca="1">IFERROR(TODAY()-Table1[[#This Row],[last_purchase_date]]," - ")</f>
        <v>343</v>
      </c>
      <c r="J2305" s="2">
        <f ca="1">IFERROR(1/Table1[[#This Row],[Days_Since_Last_Purchase]],0)</f>
        <v>2.9154518950437317E-3</v>
      </c>
      <c r="K2305" s="3" t="str">
        <f t="shared" si="70"/>
        <v>Has Purchased</v>
      </c>
      <c r="L2305">
        <v>3</v>
      </c>
      <c r="M2305">
        <v>269.26</v>
      </c>
      <c r="N2305">
        <v>89.75</v>
      </c>
      <c r="O2305">
        <v>51.9</v>
      </c>
      <c r="P2305" t="s">
        <v>59</v>
      </c>
      <c r="Q2305" t="s">
        <v>62</v>
      </c>
      <c r="R2305" t="s">
        <v>48</v>
      </c>
      <c r="S2305">
        <v>39</v>
      </c>
      <c r="T2305" t="s">
        <v>34</v>
      </c>
      <c r="U2305" t="s">
        <v>50</v>
      </c>
      <c r="V2305" t="s">
        <v>63</v>
      </c>
      <c r="W2305" t="s">
        <v>96</v>
      </c>
      <c r="X2305">
        <v>0</v>
      </c>
      <c r="Y2305">
        <v>0</v>
      </c>
      <c r="Z2305">
        <v>0</v>
      </c>
      <c r="AA2305">
        <v>0</v>
      </c>
      <c r="AB2305">
        <v>0</v>
      </c>
      <c r="AC2305" s="3">
        <v>44635</v>
      </c>
      <c r="AD2305" s="2" t="str">
        <f t="shared" si="71"/>
        <v>Contacted</v>
      </c>
      <c r="AE2305">
        <v>0</v>
      </c>
      <c r="AF2305" t="s">
        <v>73</v>
      </c>
      <c r="AG2305" t="b">
        <v>0</v>
      </c>
      <c r="AH2305" t="b">
        <v>0</v>
      </c>
      <c r="AI2305" t="str">
        <f ca="1">IF(OR(Table1[[#This Row],[is_active]]="FALSE",Table1[[#This Row],[Days_Since_Last_Purchase]]&gt;90),"Churned","Active")</f>
        <v>Churned</v>
      </c>
    </row>
    <row r="2306" spans="1:35" x14ac:dyDescent="0.25">
      <c r="A2306" t="s">
        <v>2351</v>
      </c>
      <c r="B2306" s="1">
        <v>45511</v>
      </c>
      <c r="C2306" t="str">
        <f>TEXT(Table1[[#This Row],[signup_date]],"yyyy")</f>
        <v>2024</v>
      </c>
      <c r="D2306" t="str">
        <f>TEXT(Table1[[#This Row],[signup_date]],"mmm")</f>
        <v>Aug</v>
      </c>
      <c r="E2306" s="3">
        <v>45685</v>
      </c>
      <c r="F2306" s="3">
        <v>45714</v>
      </c>
      <c r="G2306" s="3" t="str">
        <f>TEXT(Table1[[#This Row],[last_purchase_date]],"yyyy")</f>
        <v>2025</v>
      </c>
      <c r="H2306" s="2">
        <f ca="1">IFERROR(TODAY()-Table1[[#This Row],[signup_date]]," - ")</f>
        <v>469</v>
      </c>
      <c r="I2306" s="2">
        <f ca="1">IFERROR(TODAY()-Table1[[#This Row],[last_purchase_date]]," - ")</f>
        <v>266</v>
      </c>
      <c r="J2306" s="2">
        <f ca="1">IFERROR(1/Table1[[#This Row],[Days_Since_Last_Purchase]],0)</f>
        <v>3.7593984962406013E-3</v>
      </c>
      <c r="K2306" s="3" t="str">
        <f t="shared" ref="K2306:K2369" si="72">IF(E2306="-","Never Purchase","Has Purchased")</f>
        <v>Has Purchased</v>
      </c>
      <c r="L2306">
        <v>6</v>
      </c>
      <c r="M2306">
        <v>382.45</v>
      </c>
      <c r="N2306">
        <v>63.74</v>
      </c>
      <c r="O2306">
        <v>131.12</v>
      </c>
      <c r="P2306" t="s">
        <v>40</v>
      </c>
      <c r="Q2306" t="s">
        <v>76</v>
      </c>
      <c r="R2306" t="s">
        <v>33</v>
      </c>
      <c r="S2306">
        <v>27</v>
      </c>
      <c r="T2306" t="s">
        <v>70</v>
      </c>
      <c r="U2306" t="s">
        <v>35</v>
      </c>
      <c r="V2306" t="s">
        <v>35</v>
      </c>
      <c r="W2306" t="s">
        <v>96</v>
      </c>
      <c r="X2306">
        <v>0</v>
      </c>
      <c r="Y2306">
        <v>0</v>
      </c>
      <c r="Z2306">
        <v>0</v>
      </c>
      <c r="AA2306">
        <v>1</v>
      </c>
      <c r="AB2306">
        <v>2</v>
      </c>
      <c r="AC2306" s="3">
        <v>45931</v>
      </c>
      <c r="AD2306" s="2" t="str">
        <f t="shared" si="71"/>
        <v>Contacted</v>
      </c>
      <c r="AE2306">
        <v>5</v>
      </c>
      <c r="AF2306" t="s">
        <v>38</v>
      </c>
      <c r="AG2306" t="b">
        <v>1</v>
      </c>
      <c r="AH2306" t="b">
        <v>0</v>
      </c>
      <c r="AI2306" t="str">
        <f ca="1">IF(OR(Table1[[#This Row],[is_active]]="FALSE",Table1[[#This Row],[Days_Since_Last_Purchase]]&gt;90),"Churned","Active")</f>
        <v>Churned</v>
      </c>
    </row>
    <row r="2307" spans="1:35" x14ac:dyDescent="0.25">
      <c r="A2307" t="s">
        <v>2352</v>
      </c>
      <c r="B2307" s="1">
        <v>43920</v>
      </c>
      <c r="C2307" t="str">
        <f>TEXT(Table1[[#This Row],[signup_date]],"yyyy")</f>
        <v>2020</v>
      </c>
      <c r="D2307" t="str">
        <f>TEXT(Table1[[#This Row],[signup_date]],"mmm")</f>
        <v>Mar</v>
      </c>
      <c r="E2307" s="3">
        <v>43933</v>
      </c>
      <c r="F2307" s="3">
        <v>44001</v>
      </c>
      <c r="G2307" s="3" t="str">
        <f>TEXT(Table1[[#This Row],[last_purchase_date]],"yyyy")</f>
        <v>2020</v>
      </c>
      <c r="H2307" s="2">
        <f ca="1">IFERROR(TODAY()-Table1[[#This Row],[signup_date]]," - ")</f>
        <v>2060</v>
      </c>
      <c r="I2307" s="2">
        <f ca="1">IFERROR(TODAY()-Table1[[#This Row],[last_purchase_date]]," - ")</f>
        <v>1979</v>
      </c>
      <c r="J2307" s="2">
        <f ca="1">IFERROR(1/Table1[[#This Row],[Days_Since_Last_Purchase]],0)</f>
        <v>5.0530570995452253E-4</v>
      </c>
      <c r="K2307" s="3" t="str">
        <f t="shared" si="72"/>
        <v>Has Purchased</v>
      </c>
      <c r="L2307">
        <v>9</v>
      </c>
      <c r="M2307">
        <v>861.11</v>
      </c>
      <c r="N2307">
        <v>95.68</v>
      </c>
      <c r="O2307">
        <v>98.91</v>
      </c>
      <c r="P2307" t="s">
        <v>31</v>
      </c>
      <c r="Q2307" t="s">
        <v>69</v>
      </c>
      <c r="R2307" t="s">
        <v>42</v>
      </c>
      <c r="S2307">
        <v>31</v>
      </c>
      <c r="T2307" t="s">
        <v>34</v>
      </c>
      <c r="U2307" t="s">
        <v>82</v>
      </c>
      <c r="V2307" t="s">
        <v>63</v>
      </c>
      <c r="W2307" t="s">
        <v>57</v>
      </c>
      <c r="X2307">
        <v>0</v>
      </c>
      <c r="Y2307">
        <v>1</v>
      </c>
      <c r="Z2307">
        <v>0</v>
      </c>
      <c r="AA2307">
        <v>1</v>
      </c>
      <c r="AB2307">
        <v>1</v>
      </c>
      <c r="AC2307" s="2" t="s">
        <v>2542</v>
      </c>
      <c r="AD2307" s="2" t="str">
        <f t="shared" ref="AD2307:AD2370" si="73">IF(AC2307="-","Never Contacted","Contacted")</f>
        <v>Never Contacted</v>
      </c>
      <c r="AE2307">
        <v>0</v>
      </c>
      <c r="AF2307" t="s">
        <v>52</v>
      </c>
      <c r="AG2307" t="b">
        <v>1</v>
      </c>
      <c r="AH2307" t="b">
        <v>0</v>
      </c>
      <c r="AI2307" t="str">
        <f ca="1">IF(OR(Table1[[#This Row],[is_active]]="FALSE",Table1[[#This Row],[Days_Since_Last_Purchase]]&gt;90),"Churned","Active")</f>
        <v>Churned</v>
      </c>
    </row>
    <row r="2308" spans="1:35" x14ac:dyDescent="0.25">
      <c r="A2308" t="s">
        <v>2353</v>
      </c>
      <c r="B2308" s="1">
        <v>45425</v>
      </c>
      <c r="C2308" t="str">
        <f>TEXT(Table1[[#This Row],[signup_date]],"yyyy")</f>
        <v>2024</v>
      </c>
      <c r="D2308" t="str">
        <f>TEXT(Table1[[#This Row],[signup_date]],"mmm")</f>
        <v>May</v>
      </c>
      <c r="E2308" s="3">
        <v>45799</v>
      </c>
      <c r="F2308" s="3">
        <v>45908</v>
      </c>
      <c r="G2308" s="3" t="str">
        <f>TEXT(Table1[[#This Row],[last_purchase_date]],"yyyy")</f>
        <v>2025</v>
      </c>
      <c r="H2308" s="2">
        <f ca="1">IFERROR(TODAY()-Table1[[#This Row],[signup_date]]," - ")</f>
        <v>555</v>
      </c>
      <c r="I2308" s="2">
        <f ca="1">IFERROR(TODAY()-Table1[[#This Row],[last_purchase_date]]," - ")</f>
        <v>72</v>
      </c>
      <c r="J2308" s="2">
        <f ca="1">IFERROR(1/Table1[[#This Row],[Days_Since_Last_Purchase]],0)</f>
        <v>1.3888888888888888E-2</v>
      </c>
      <c r="K2308" s="3" t="str">
        <f t="shared" si="72"/>
        <v>Has Purchased</v>
      </c>
      <c r="L2308">
        <v>2</v>
      </c>
      <c r="M2308">
        <v>78.39</v>
      </c>
      <c r="N2308">
        <v>39.200000000000003</v>
      </c>
      <c r="O2308">
        <v>40.590000000000003</v>
      </c>
      <c r="P2308" t="s">
        <v>87</v>
      </c>
      <c r="Q2308" t="s">
        <v>62</v>
      </c>
      <c r="R2308" t="s">
        <v>48</v>
      </c>
      <c r="S2308">
        <v>26</v>
      </c>
      <c r="T2308" t="s">
        <v>70</v>
      </c>
      <c r="U2308" t="s">
        <v>50</v>
      </c>
      <c r="V2308" t="s">
        <v>63</v>
      </c>
      <c r="W2308" t="s">
        <v>100</v>
      </c>
      <c r="X2308">
        <v>1</v>
      </c>
      <c r="Y2308">
        <v>0</v>
      </c>
      <c r="Z2308">
        <v>0</v>
      </c>
      <c r="AA2308">
        <v>0</v>
      </c>
      <c r="AB2308">
        <v>1</v>
      </c>
      <c r="AC2308" s="2" t="s">
        <v>2542</v>
      </c>
      <c r="AD2308" s="2" t="str">
        <f t="shared" si="73"/>
        <v>Never Contacted</v>
      </c>
      <c r="AE2308">
        <v>0</v>
      </c>
      <c r="AF2308" t="s">
        <v>38</v>
      </c>
      <c r="AG2308" t="b">
        <v>0</v>
      </c>
      <c r="AH2308" t="b">
        <v>0</v>
      </c>
      <c r="AI2308" t="str">
        <f ca="1">IF(OR(Table1[[#This Row],[is_active]]="FALSE",Table1[[#This Row],[Days_Since_Last_Purchase]]&gt;90),"Churned","Active")</f>
        <v>Active</v>
      </c>
    </row>
    <row r="2309" spans="1:35" x14ac:dyDescent="0.25">
      <c r="A2309" t="s">
        <v>2354</v>
      </c>
      <c r="B2309" s="1">
        <v>45029</v>
      </c>
      <c r="C2309" t="str">
        <f>TEXT(Table1[[#This Row],[signup_date]],"yyyy")</f>
        <v>2023</v>
      </c>
      <c r="D2309" t="str">
        <f>TEXT(Table1[[#This Row],[signup_date]],"mmm")</f>
        <v>Apr</v>
      </c>
      <c r="E2309" s="3">
        <v>45542</v>
      </c>
      <c r="F2309" s="3">
        <v>45763</v>
      </c>
      <c r="G2309" s="3" t="str">
        <f>TEXT(Table1[[#This Row],[last_purchase_date]],"yyyy")</f>
        <v>2025</v>
      </c>
      <c r="H2309" s="2">
        <f ca="1">IFERROR(TODAY()-Table1[[#This Row],[signup_date]]," - ")</f>
        <v>951</v>
      </c>
      <c r="I2309" s="2">
        <f ca="1">IFERROR(TODAY()-Table1[[#This Row],[last_purchase_date]]," - ")</f>
        <v>217</v>
      </c>
      <c r="J2309" s="2">
        <f ca="1">IFERROR(1/Table1[[#This Row],[Days_Since_Last_Purchase]],0)</f>
        <v>4.608294930875576E-3</v>
      </c>
      <c r="K2309" s="3" t="str">
        <f t="shared" si="72"/>
        <v>Has Purchased</v>
      </c>
      <c r="L2309">
        <v>6</v>
      </c>
      <c r="M2309">
        <v>399.79</v>
      </c>
      <c r="N2309">
        <v>66.63</v>
      </c>
      <c r="O2309">
        <v>53.1</v>
      </c>
      <c r="P2309" t="s">
        <v>31</v>
      </c>
      <c r="Q2309" t="s">
        <v>62</v>
      </c>
      <c r="R2309" t="s">
        <v>48</v>
      </c>
      <c r="S2309">
        <v>35</v>
      </c>
      <c r="T2309" t="s">
        <v>34</v>
      </c>
      <c r="U2309" t="s">
        <v>35</v>
      </c>
      <c r="V2309" t="s">
        <v>44</v>
      </c>
      <c r="W2309" t="s">
        <v>85</v>
      </c>
      <c r="X2309">
        <v>0</v>
      </c>
      <c r="Y2309">
        <v>0</v>
      </c>
      <c r="Z2309">
        <v>0</v>
      </c>
      <c r="AA2309">
        <v>1</v>
      </c>
      <c r="AB2309">
        <v>1</v>
      </c>
      <c r="AC2309" s="3">
        <v>45798</v>
      </c>
      <c r="AD2309" s="2" t="str">
        <f t="shared" si="73"/>
        <v>Contacted</v>
      </c>
      <c r="AE2309">
        <v>8</v>
      </c>
      <c r="AF2309" t="s">
        <v>52</v>
      </c>
      <c r="AG2309" t="b">
        <v>1</v>
      </c>
      <c r="AH2309" t="b">
        <v>0</v>
      </c>
      <c r="AI2309" t="str">
        <f ca="1">IF(OR(Table1[[#This Row],[is_active]]="FALSE",Table1[[#This Row],[Days_Since_Last_Purchase]]&gt;90),"Churned","Active")</f>
        <v>Churned</v>
      </c>
    </row>
    <row r="2310" spans="1:35" x14ac:dyDescent="0.25">
      <c r="A2310" t="s">
        <v>2355</v>
      </c>
      <c r="B2310" s="1">
        <v>43895</v>
      </c>
      <c r="C2310" t="str">
        <f>TEXT(Table1[[#This Row],[signup_date]],"yyyy")</f>
        <v>2020</v>
      </c>
      <c r="D2310" t="str">
        <f>TEXT(Table1[[#This Row],[signup_date]],"mmm")</f>
        <v>Mar</v>
      </c>
      <c r="E2310" s="3">
        <v>44493</v>
      </c>
      <c r="F2310" s="3">
        <v>44607</v>
      </c>
      <c r="G2310" s="3" t="str">
        <f>TEXT(Table1[[#This Row],[last_purchase_date]],"yyyy")</f>
        <v>2022</v>
      </c>
      <c r="H2310" s="2">
        <f ca="1">IFERROR(TODAY()-Table1[[#This Row],[signup_date]]," - ")</f>
        <v>2085</v>
      </c>
      <c r="I2310" s="2">
        <f ca="1">IFERROR(TODAY()-Table1[[#This Row],[last_purchase_date]]," - ")</f>
        <v>1373</v>
      </c>
      <c r="J2310" s="2">
        <f ca="1">IFERROR(1/Table1[[#This Row],[Days_Since_Last_Purchase]],0)</f>
        <v>7.2833211944646763E-4</v>
      </c>
      <c r="K2310" s="3" t="str">
        <f t="shared" si="72"/>
        <v>Has Purchased</v>
      </c>
      <c r="L2310">
        <v>6</v>
      </c>
      <c r="M2310">
        <v>244.35</v>
      </c>
      <c r="N2310">
        <v>40.729999999999997</v>
      </c>
      <c r="O2310">
        <v>67.89</v>
      </c>
      <c r="P2310" t="s">
        <v>31</v>
      </c>
      <c r="Q2310" t="s">
        <v>95</v>
      </c>
      <c r="R2310" t="s">
        <v>33</v>
      </c>
      <c r="S2310">
        <v>26</v>
      </c>
      <c r="T2310" t="s">
        <v>70</v>
      </c>
      <c r="U2310" t="s">
        <v>82</v>
      </c>
      <c r="V2310" t="s">
        <v>63</v>
      </c>
      <c r="W2310" t="s">
        <v>57</v>
      </c>
      <c r="X2310">
        <v>0</v>
      </c>
      <c r="Y2310">
        <v>0</v>
      </c>
      <c r="Z2310">
        <v>0</v>
      </c>
      <c r="AA2310">
        <v>1</v>
      </c>
      <c r="AB2310">
        <v>3</v>
      </c>
      <c r="AC2310" s="2" t="s">
        <v>2542</v>
      </c>
      <c r="AD2310" s="2" t="str">
        <f t="shared" si="73"/>
        <v>Never Contacted</v>
      </c>
      <c r="AE2310">
        <v>3</v>
      </c>
      <c r="AF2310" t="s">
        <v>38</v>
      </c>
      <c r="AG2310" t="b">
        <v>0</v>
      </c>
      <c r="AH2310" t="b">
        <v>1</v>
      </c>
      <c r="AI2310" t="str">
        <f ca="1">IF(OR(Table1[[#This Row],[is_active]]="FALSE",Table1[[#This Row],[Days_Since_Last_Purchase]]&gt;90),"Churned","Active")</f>
        <v>Churned</v>
      </c>
    </row>
    <row r="2311" spans="1:35" x14ac:dyDescent="0.25">
      <c r="A2311" t="s">
        <v>2356</v>
      </c>
      <c r="B2311" s="1">
        <v>44946</v>
      </c>
      <c r="C2311" t="str">
        <f>TEXT(Table1[[#This Row],[signup_date]],"yyyy")</f>
        <v>2023</v>
      </c>
      <c r="D2311" t="str">
        <f>TEXT(Table1[[#This Row],[signup_date]],"mmm")</f>
        <v>Jan</v>
      </c>
      <c r="E2311" s="3">
        <v>45845</v>
      </c>
      <c r="F2311" s="3">
        <v>45939</v>
      </c>
      <c r="G2311" s="3" t="str">
        <f>TEXT(Table1[[#This Row],[last_purchase_date]],"yyyy")</f>
        <v>2025</v>
      </c>
      <c r="H2311" s="2">
        <f ca="1">IFERROR(TODAY()-Table1[[#This Row],[signup_date]]," - ")</f>
        <v>1034</v>
      </c>
      <c r="I2311" s="2">
        <f ca="1">IFERROR(TODAY()-Table1[[#This Row],[last_purchase_date]]," - ")</f>
        <v>41</v>
      </c>
      <c r="J2311" s="2">
        <f ca="1">IFERROR(1/Table1[[#This Row],[Days_Since_Last_Purchase]],0)</f>
        <v>2.4390243902439025E-2</v>
      </c>
      <c r="K2311" s="3" t="str">
        <f t="shared" si="72"/>
        <v>Has Purchased</v>
      </c>
      <c r="L2311">
        <v>4</v>
      </c>
      <c r="M2311">
        <v>4.4400000000000004</v>
      </c>
      <c r="N2311">
        <v>1.1100000000000001</v>
      </c>
      <c r="O2311">
        <v>1.26</v>
      </c>
      <c r="P2311" t="s">
        <v>31</v>
      </c>
      <c r="Q2311" t="s">
        <v>88</v>
      </c>
      <c r="R2311" t="s">
        <v>42</v>
      </c>
      <c r="S2311">
        <v>41</v>
      </c>
      <c r="T2311" t="s">
        <v>34</v>
      </c>
      <c r="U2311" t="s">
        <v>43</v>
      </c>
      <c r="V2311" t="s">
        <v>35</v>
      </c>
      <c r="W2311" t="s">
        <v>45</v>
      </c>
      <c r="X2311">
        <v>0</v>
      </c>
      <c r="Y2311">
        <v>0</v>
      </c>
      <c r="Z2311">
        <v>0</v>
      </c>
      <c r="AA2311">
        <v>0</v>
      </c>
      <c r="AB2311">
        <v>2</v>
      </c>
      <c r="AC2311" s="3">
        <v>45715</v>
      </c>
      <c r="AD2311" s="2" t="str">
        <f t="shared" si="73"/>
        <v>Contacted</v>
      </c>
      <c r="AE2311">
        <v>0</v>
      </c>
      <c r="AF2311" t="s">
        <v>52</v>
      </c>
      <c r="AG2311" t="b">
        <v>1</v>
      </c>
      <c r="AH2311" t="b">
        <v>0</v>
      </c>
      <c r="AI2311" t="str">
        <f ca="1">IF(OR(Table1[[#This Row],[is_active]]="FALSE",Table1[[#This Row],[Days_Since_Last_Purchase]]&gt;90),"Churned","Active")</f>
        <v>Active</v>
      </c>
    </row>
    <row r="2312" spans="1:35" x14ac:dyDescent="0.25">
      <c r="A2312" t="s">
        <v>2357</v>
      </c>
      <c r="B2312" s="1">
        <v>45456</v>
      </c>
      <c r="C2312" t="str">
        <f>TEXT(Table1[[#This Row],[signup_date]],"yyyy")</f>
        <v>2024</v>
      </c>
      <c r="D2312" t="str">
        <f>TEXT(Table1[[#This Row],[signup_date]],"mmm")</f>
        <v>Jun</v>
      </c>
      <c r="E2312" s="3">
        <v>45611</v>
      </c>
      <c r="F2312" s="3">
        <v>45828</v>
      </c>
      <c r="G2312" s="3" t="str">
        <f>TEXT(Table1[[#This Row],[last_purchase_date]],"yyyy")</f>
        <v>2025</v>
      </c>
      <c r="H2312" s="2">
        <f ca="1">IFERROR(TODAY()-Table1[[#This Row],[signup_date]]," - ")</f>
        <v>524</v>
      </c>
      <c r="I2312" s="2">
        <f ca="1">IFERROR(TODAY()-Table1[[#This Row],[last_purchase_date]]," - ")</f>
        <v>152</v>
      </c>
      <c r="J2312" s="2">
        <f ca="1">IFERROR(1/Table1[[#This Row],[Days_Since_Last_Purchase]],0)</f>
        <v>6.5789473684210523E-3</v>
      </c>
      <c r="K2312" s="3" t="str">
        <f t="shared" si="72"/>
        <v>Has Purchased</v>
      </c>
      <c r="L2312">
        <v>3</v>
      </c>
      <c r="M2312">
        <v>290.89999999999998</v>
      </c>
      <c r="N2312">
        <v>96.97</v>
      </c>
      <c r="O2312">
        <v>103.01</v>
      </c>
      <c r="P2312" t="s">
        <v>47</v>
      </c>
      <c r="Q2312" t="s">
        <v>76</v>
      </c>
      <c r="R2312" t="s">
        <v>42</v>
      </c>
      <c r="S2312">
        <v>27</v>
      </c>
      <c r="T2312" t="s">
        <v>70</v>
      </c>
      <c r="U2312" t="s">
        <v>55</v>
      </c>
      <c r="V2312" t="s">
        <v>67</v>
      </c>
      <c r="W2312" t="s">
        <v>85</v>
      </c>
      <c r="X2312">
        <v>0</v>
      </c>
      <c r="Y2312">
        <v>0</v>
      </c>
      <c r="Z2312">
        <v>0</v>
      </c>
      <c r="AA2312">
        <v>0</v>
      </c>
      <c r="AB2312">
        <v>0</v>
      </c>
      <c r="AC2312" s="2" t="s">
        <v>2542</v>
      </c>
      <c r="AD2312" s="2" t="str">
        <f t="shared" si="73"/>
        <v>Never Contacted</v>
      </c>
      <c r="AE2312">
        <v>0</v>
      </c>
      <c r="AF2312" t="s">
        <v>38</v>
      </c>
      <c r="AG2312" t="b">
        <v>0</v>
      </c>
      <c r="AH2312" t="b">
        <v>0</v>
      </c>
      <c r="AI2312" t="str">
        <f ca="1">IF(OR(Table1[[#This Row],[is_active]]="FALSE",Table1[[#This Row],[Days_Since_Last_Purchase]]&gt;90),"Churned","Active")</f>
        <v>Churned</v>
      </c>
    </row>
    <row r="2313" spans="1:35" x14ac:dyDescent="0.25">
      <c r="A2313" t="s">
        <v>2358</v>
      </c>
      <c r="B2313" s="1">
        <v>44973</v>
      </c>
      <c r="C2313" t="str">
        <f>TEXT(Table1[[#This Row],[signup_date]],"yyyy")</f>
        <v>2023</v>
      </c>
      <c r="D2313" t="str">
        <f>TEXT(Table1[[#This Row],[signup_date]],"mmm")</f>
        <v>Feb</v>
      </c>
      <c r="E2313" s="3" t="s">
        <v>2542</v>
      </c>
      <c r="F2313" s="3" t="s">
        <v>2542</v>
      </c>
      <c r="G2313" s="3" t="str">
        <f>TEXT(Table1[[#This Row],[last_purchase_date]],"yyyy")</f>
        <v>-</v>
      </c>
      <c r="H2313" s="2">
        <f ca="1">IFERROR(TODAY()-Table1[[#This Row],[signup_date]]," - ")</f>
        <v>1007</v>
      </c>
      <c r="I2313" s="2" t="str">
        <f ca="1">IFERROR(TODAY()-Table1[[#This Row],[last_purchase_date]]," - ")</f>
        <v xml:space="preserve"> - </v>
      </c>
      <c r="J2313" s="2">
        <f ca="1">IFERROR(1/Table1[[#This Row],[Days_Since_Last_Purchase]],0)</f>
        <v>0</v>
      </c>
      <c r="K2313" s="3" t="str">
        <f t="shared" si="72"/>
        <v>Never Purchase</v>
      </c>
      <c r="L2313">
        <v>0</v>
      </c>
      <c r="M2313">
        <v>147.13999999999999</v>
      </c>
      <c r="N2313">
        <v>0</v>
      </c>
      <c r="O2313">
        <v>0</v>
      </c>
      <c r="P2313" t="s">
        <v>59</v>
      </c>
      <c r="Q2313" t="s">
        <v>95</v>
      </c>
      <c r="R2313" t="s">
        <v>48</v>
      </c>
      <c r="S2313">
        <v>21</v>
      </c>
      <c r="T2313" t="s">
        <v>70</v>
      </c>
      <c r="U2313" t="s">
        <v>50</v>
      </c>
      <c r="V2313" t="s">
        <v>35</v>
      </c>
      <c r="W2313" t="s">
        <v>85</v>
      </c>
      <c r="X2313">
        <v>1</v>
      </c>
      <c r="Y2313">
        <v>0</v>
      </c>
      <c r="Z2313">
        <v>0</v>
      </c>
      <c r="AA2313">
        <v>0</v>
      </c>
      <c r="AB2313">
        <v>0</v>
      </c>
      <c r="AC2313" s="3">
        <v>45896</v>
      </c>
      <c r="AD2313" s="2" t="str">
        <f t="shared" si="73"/>
        <v>Contacted</v>
      </c>
      <c r="AE2313">
        <v>6</v>
      </c>
      <c r="AF2313" t="s">
        <v>38</v>
      </c>
      <c r="AG2313" t="b">
        <v>1</v>
      </c>
      <c r="AH2313" t="b">
        <v>0</v>
      </c>
      <c r="AI2313" t="str">
        <f ca="1">IF(OR(Table1[[#This Row],[is_active]]="FALSE",Table1[[#This Row],[Days_Since_Last_Purchase]]&gt;90),"Churned","Active")</f>
        <v>Churned</v>
      </c>
    </row>
    <row r="2314" spans="1:35" x14ac:dyDescent="0.25">
      <c r="A2314" t="s">
        <v>2359</v>
      </c>
      <c r="B2314" s="1">
        <v>45359</v>
      </c>
      <c r="C2314" t="str">
        <f>TEXT(Table1[[#This Row],[signup_date]],"yyyy")</f>
        <v>2024</v>
      </c>
      <c r="D2314" t="str">
        <f>TEXT(Table1[[#This Row],[signup_date]],"mmm")</f>
        <v>Mar</v>
      </c>
      <c r="E2314" s="3" t="s">
        <v>2542</v>
      </c>
      <c r="F2314" s="3" t="s">
        <v>2542</v>
      </c>
      <c r="G2314" s="3" t="str">
        <f>TEXT(Table1[[#This Row],[last_purchase_date]],"yyyy")</f>
        <v>-</v>
      </c>
      <c r="H2314" s="2">
        <f ca="1">IFERROR(TODAY()-Table1[[#This Row],[signup_date]]," - ")</f>
        <v>621</v>
      </c>
      <c r="I2314" s="2" t="str">
        <f ca="1">IFERROR(TODAY()-Table1[[#This Row],[last_purchase_date]]," - ")</f>
        <v xml:space="preserve"> - </v>
      </c>
      <c r="J2314" s="2">
        <f ca="1">IFERROR(1/Table1[[#This Row],[Days_Since_Last_Purchase]],0)</f>
        <v>0</v>
      </c>
      <c r="K2314" s="3" t="str">
        <f t="shared" si="72"/>
        <v>Never Purchase</v>
      </c>
      <c r="L2314">
        <v>0</v>
      </c>
      <c r="M2314">
        <v>0</v>
      </c>
      <c r="N2314">
        <v>0</v>
      </c>
      <c r="O2314">
        <v>0</v>
      </c>
      <c r="P2314" t="s">
        <v>65</v>
      </c>
      <c r="Q2314" t="s">
        <v>88</v>
      </c>
      <c r="R2314" t="s">
        <v>42</v>
      </c>
      <c r="S2314">
        <v>32</v>
      </c>
      <c r="T2314" t="s">
        <v>34</v>
      </c>
      <c r="U2314" t="s">
        <v>90</v>
      </c>
      <c r="V2314" t="s">
        <v>56</v>
      </c>
      <c r="W2314" t="s">
        <v>45</v>
      </c>
      <c r="X2314">
        <v>0</v>
      </c>
      <c r="Y2314">
        <v>0</v>
      </c>
      <c r="Z2314">
        <v>0</v>
      </c>
      <c r="AA2314">
        <v>0</v>
      </c>
      <c r="AB2314">
        <v>0</v>
      </c>
      <c r="AC2314" s="3">
        <v>45738</v>
      </c>
      <c r="AD2314" s="2" t="str">
        <f t="shared" si="73"/>
        <v>Contacted</v>
      </c>
      <c r="AE2314">
        <v>0</v>
      </c>
      <c r="AF2314" t="s">
        <v>38</v>
      </c>
      <c r="AG2314" t="b">
        <v>1</v>
      </c>
      <c r="AH2314" t="b">
        <v>0</v>
      </c>
      <c r="AI2314" t="str">
        <f ca="1">IF(OR(Table1[[#This Row],[is_active]]="FALSE",Table1[[#This Row],[Days_Since_Last_Purchase]]&gt;90),"Churned","Active")</f>
        <v>Churned</v>
      </c>
    </row>
    <row r="2315" spans="1:35" x14ac:dyDescent="0.25">
      <c r="A2315" t="s">
        <v>2360</v>
      </c>
      <c r="B2315" s="1">
        <v>44101</v>
      </c>
      <c r="C2315" t="str">
        <f>TEXT(Table1[[#This Row],[signup_date]],"yyyy")</f>
        <v>2020</v>
      </c>
      <c r="D2315" t="str">
        <f>TEXT(Table1[[#This Row],[signup_date]],"mmm")</f>
        <v>Sep</v>
      </c>
      <c r="E2315" s="3">
        <v>44982</v>
      </c>
      <c r="F2315" s="3">
        <v>45827</v>
      </c>
      <c r="G2315" s="3" t="str">
        <f>TEXT(Table1[[#This Row],[last_purchase_date]],"yyyy")</f>
        <v>2025</v>
      </c>
      <c r="H2315" s="2">
        <f ca="1">IFERROR(TODAY()-Table1[[#This Row],[signup_date]]," - ")</f>
        <v>1879</v>
      </c>
      <c r="I2315" s="2">
        <f ca="1">IFERROR(TODAY()-Table1[[#This Row],[last_purchase_date]]," - ")</f>
        <v>153</v>
      </c>
      <c r="J2315" s="2">
        <f ca="1">IFERROR(1/Table1[[#This Row],[Days_Since_Last_Purchase]],0)</f>
        <v>6.5359477124183009E-3</v>
      </c>
      <c r="K2315" s="3" t="str">
        <f t="shared" si="72"/>
        <v>Has Purchased</v>
      </c>
      <c r="L2315">
        <v>4</v>
      </c>
      <c r="M2315">
        <v>594.11</v>
      </c>
      <c r="N2315">
        <v>148.53</v>
      </c>
      <c r="O2315">
        <v>242.18</v>
      </c>
      <c r="P2315" t="s">
        <v>31</v>
      </c>
      <c r="Q2315" t="s">
        <v>69</v>
      </c>
      <c r="R2315" t="s">
        <v>33</v>
      </c>
      <c r="S2315">
        <v>27</v>
      </c>
      <c r="T2315" t="s">
        <v>70</v>
      </c>
      <c r="U2315" t="s">
        <v>90</v>
      </c>
      <c r="V2315" t="s">
        <v>63</v>
      </c>
      <c r="W2315" t="s">
        <v>85</v>
      </c>
      <c r="X2315">
        <v>1</v>
      </c>
      <c r="Y2315">
        <v>0</v>
      </c>
      <c r="Z2315">
        <v>1</v>
      </c>
      <c r="AA2315">
        <v>0</v>
      </c>
      <c r="AB2315">
        <v>1</v>
      </c>
      <c r="AC2315" s="3">
        <v>44101</v>
      </c>
      <c r="AD2315" s="2" t="str">
        <f t="shared" si="73"/>
        <v>Contacted</v>
      </c>
      <c r="AE2315">
        <v>4</v>
      </c>
      <c r="AF2315" t="s">
        <v>38</v>
      </c>
      <c r="AG2315" t="b">
        <v>1</v>
      </c>
      <c r="AH2315" t="b">
        <v>0</v>
      </c>
      <c r="AI2315" t="str">
        <f ca="1">IF(OR(Table1[[#This Row],[is_active]]="FALSE",Table1[[#This Row],[Days_Since_Last_Purchase]]&gt;90),"Churned","Active")</f>
        <v>Churned</v>
      </c>
    </row>
    <row r="2316" spans="1:35" x14ac:dyDescent="0.25">
      <c r="A2316" t="s">
        <v>2361</v>
      </c>
      <c r="B2316" s="1">
        <v>45362</v>
      </c>
      <c r="C2316" t="str">
        <f>TEXT(Table1[[#This Row],[signup_date]],"yyyy")</f>
        <v>2024</v>
      </c>
      <c r="D2316" t="str">
        <f>TEXT(Table1[[#This Row],[signup_date]],"mmm")</f>
        <v>Mar</v>
      </c>
      <c r="E2316" s="3">
        <v>45609</v>
      </c>
      <c r="F2316" s="3">
        <v>45867</v>
      </c>
      <c r="G2316" s="3" t="str">
        <f>TEXT(Table1[[#This Row],[last_purchase_date]],"yyyy")</f>
        <v>2025</v>
      </c>
      <c r="H2316" s="2">
        <f ca="1">IFERROR(TODAY()-Table1[[#This Row],[signup_date]]," - ")</f>
        <v>618</v>
      </c>
      <c r="I2316" s="2">
        <f ca="1">IFERROR(TODAY()-Table1[[#This Row],[last_purchase_date]]," - ")</f>
        <v>113</v>
      </c>
      <c r="J2316" s="2">
        <f ca="1">IFERROR(1/Table1[[#This Row],[Days_Since_Last_Purchase]],0)</f>
        <v>8.8495575221238937E-3</v>
      </c>
      <c r="K2316" s="3" t="str">
        <f t="shared" si="72"/>
        <v>Has Purchased</v>
      </c>
      <c r="L2316">
        <v>2</v>
      </c>
      <c r="M2316">
        <v>71.28</v>
      </c>
      <c r="N2316">
        <v>35.64</v>
      </c>
      <c r="O2316">
        <v>2.95</v>
      </c>
      <c r="P2316" t="s">
        <v>47</v>
      </c>
      <c r="Q2316" t="s">
        <v>95</v>
      </c>
      <c r="R2316" t="s">
        <v>42</v>
      </c>
      <c r="S2316">
        <v>30</v>
      </c>
      <c r="T2316" t="s">
        <v>70</v>
      </c>
      <c r="U2316" t="s">
        <v>35</v>
      </c>
      <c r="V2316" t="s">
        <v>35</v>
      </c>
      <c r="W2316" t="s">
        <v>85</v>
      </c>
      <c r="X2316">
        <v>0</v>
      </c>
      <c r="Y2316">
        <v>0</v>
      </c>
      <c r="Z2316">
        <v>0</v>
      </c>
      <c r="AA2316">
        <v>0</v>
      </c>
      <c r="AB2316">
        <v>1</v>
      </c>
      <c r="AC2316" s="3">
        <v>45463</v>
      </c>
      <c r="AD2316" s="2" t="str">
        <f t="shared" si="73"/>
        <v>Contacted</v>
      </c>
      <c r="AE2316">
        <v>8</v>
      </c>
      <c r="AF2316" t="s">
        <v>38</v>
      </c>
      <c r="AG2316" t="b">
        <v>1</v>
      </c>
      <c r="AH2316" t="b">
        <v>0</v>
      </c>
      <c r="AI2316" t="str">
        <f ca="1">IF(OR(Table1[[#This Row],[is_active]]="FALSE",Table1[[#This Row],[Days_Since_Last_Purchase]]&gt;90),"Churned","Active")</f>
        <v>Churned</v>
      </c>
    </row>
    <row r="2317" spans="1:35" x14ac:dyDescent="0.25">
      <c r="A2317" t="s">
        <v>2362</v>
      </c>
      <c r="B2317" s="1">
        <v>44282</v>
      </c>
      <c r="C2317" t="str">
        <f>TEXT(Table1[[#This Row],[signup_date]],"yyyy")</f>
        <v>2021</v>
      </c>
      <c r="D2317" t="str">
        <f>TEXT(Table1[[#This Row],[signup_date]],"mmm")</f>
        <v>Mar</v>
      </c>
      <c r="E2317" s="3">
        <v>44621</v>
      </c>
      <c r="F2317" s="3">
        <v>44976</v>
      </c>
      <c r="G2317" s="3" t="str">
        <f>TEXT(Table1[[#This Row],[last_purchase_date]],"yyyy")</f>
        <v>2023</v>
      </c>
      <c r="H2317" s="2">
        <f ca="1">IFERROR(TODAY()-Table1[[#This Row],[signup_date]]," - ")</f>
        <v>1698</v>
      </c>
      <c r="I2317" s="2">
        <f ca="1">IFERROR(TODAY()-Table1[[#This Row],[last_purchase_date]]," - ")</f>
        <v>1004</v>
      </c>
      <c r="J2317" s="2">
        <f ca="1">IFERROR(1/Table1[[#This Row],[Days_Since_Last_Purchase]],0)</f>
        <v>9.9601593625498006E-4</v>
      </c>
      <c r="K2317" s="3" t="str">
        <f t="shared" si="72"/>
        <v>Has Purchased</v>
      </c>
      <c r="L2317">
        <v>2</v>
      </c>
      <c r="M2317">
        <v>122.26</v>
      </c>
      <c r="N2317">
        <v>61.13</v>
      </c>
      <c r="O2317">
        <v>0</v>
      </c>
      <c r="P2317" t="s">
        <v>40</v>
      </c>
      <c r="Q2317" t="s">
        <v>41</v>
      </c>
      <c r="R2317" t="s">
        <v>48</v>
      </c>
      <c r="S2317">
        <v>41</v>
      </c>
      <c r="T2317" t="s">
        <v>34</v>
      </c>
      <c r="U2317" t="s">
        <v>55</v>
      </c>
      <c r="V2317" t="s">
        <v>56</v>
      </c>
      <c r="W2317" t="s">
        <v>100</v>
      </c>
      <c r="X2317">
        <v>1</v>
      </c>
      <c r="Y2317">
        <v>0</v>
      </c>
      <c r="Z2317">
        <v>0</v>
      </c>
      <c r="AA2317">
        <v>0</v>
      </c>
      <c r="AB2317">
        <v>1</v>
      </c>
      <c r="AC2317" s="3">
        <v>44757</v>
      </c>
      <c r="AD2317" s="2" t="str">
        <f t="shared" si="73"/>
        <v>Contacted</v>
      </c>
      <c r="AE2317">
        <v>0</v>
      </c>
      <c r="AF2317" t="s">
        <v>38</v>
      </c>
      <c r="AG2317" t="b">
        <v>0</v>
      </c>
      <c r="AH2317" t="b">
        <v>0</v>
      </c>
      <c r="AI2317" t="str">
        <f ca="1">IF(OR(Table1[[#This Row],[is_active]]="FALSE",Table1[[#This Row],[Days_Since_Last_Purchase]]&gt;90),"Churned","Active")</f>
        <v>Churned</v>
      </c>
    </row>
    <row r="2318" spans="1:35" x14ac:dyDescent="0.25">
      <c r="A2318" t="s">
        <v>2363</v>
      </c>
      <c r="B2318" s="1">
        <v>44371</v>
      </c>
      <c r="C2318" t="str">
        <f>TEXT(Table1[[#This Row],[signup_date]],"yyyy")</f>
        <v>2021</v>
      </c>
      <c r="D2318" t="str">
        <f>TEXT(Table1[[#This Row],[signup_date]],"mmm")</f>
        <v>Jun</v>
      </c>
      <c r="E2318" s="3">
        <v>45061</v>
      </c>
      <c r="F2318" s="3">
        <v>45901</v>
      </c>
      <c r="G2318" s="3" t="str">
        <f>TEXT(Table1[[#This Row],[last_purchase_date]],"yyyy")</f>
        <v>2025</v>
      </c>
      <c r="H2318" s="2">
        <f ca="1">IFERROR(TODAY()-Table1[[#This Row],[signup_date]]," - ")</f>
        <v>1609</v>
      </c>
      <c r="I2318" s="2">
        <f ca="1">IFERROR(TODAY()-Table1[[#This Row],[last_purchase_date]]," - ")</f>
        <v>79</v>
      </c>
      <c r="J2318" s="2">
        <f ca="1">IFERROR(1/Table1[[#This Row],[Days_Since_Last_Purchase]],0)</f>
        <v>1.2658227848101266E-2</v>
      </c>
      <c r="K2318" s="3" t="str">
        <f t="shared" si="72"/>
        <v>Has Purchased</v>
      </c>
      <c r="L2318">
        <v>5</v>
      </c>
      <c r="M2318">
        <v>367.51</v>
      </c>
      <c r="N2318">
        <v>73.5</v>
      </c>
      <c r="O2318">
        <v>42.81</v>
      </c>
      <c r="P2318" t="s">
        <v>40</v>
      </c>
      <c r="Q2318" t="s">
        <v>62</v>
      </c>
      <c r="R2318" t="s">
        <v>48</v>
      </c>
      <c r="S2318">
        <v>29</v>
      </c>
      <c r="T2318" t="s">
        <v>70</v>
      </c>
      <c r="U2318" t="s">
        <v>90</v>
      </c>
      <c r="V2318" t="s">
        <v>63</v>
      </c>
      <c r="W2318" t="s">
        <v>57</v>
      </c>
      <c r="X2318">
        <v>0</v>
      </c>
      <c r="Y2318">
        <v>0</v>
      </c>
      <c r="Z2318">
        <v>0</v>
      </c>
      <c r="AA2318">
        <v>1</v>
      </c>
      <c r="AB2318">
        <v>1</v>
      </c>
      <c r="AC2318" s="3">
        <v>45031</v>
      </c>
      <c r="AD2318" s="2" t="str">
        <f t="shared" si="73"/>
        <v>Contacted</v>
      </c>
      <c r="AE2318">
        <v>0</v>
      </c>
      <c r="AF2318" t="s">
        <v>73</v>
      </c>
      <c r="AG2318" t="b">
        <v>1</v>
      </c>
      <c r="AH2318" t="b">
        <v>0</v>
      </c>
      <c r="AI2318" t="str">
        <f ca="1">IF(OR(Table1[[#This Row],[is_active]]="FALSE",Table1[[#This Row],[Days_Since_Last_Purchase]]&gt;90),"Churned","Active")</f>
        <v>Active</v>
      </c>
    </row>
    <row r="2319" spans="1:35" x14ac:dyDescent="0.25">
      <c r="A2319" t="s">
        <v>645</v>
      </c>
      <c r="B2319" s="1">
        <v>44060</v>
      </c>
      <c r="C2319" t="str">
        <f>TEXT(Table1[[#This Row],[signup_date]],"yyyy")</f>
        <v>2020</v>
      </c>
      <c r="D2319" t="str">
        <f>TEXT(Table1[[#This Row],[signup_date]],"mmm")</f>
        <v>Aug</v>
      </c>
      <c r="E2319" s="3">
        <v>44277</v>
      </c>
      <c r="F2319" s="3">
        <v>45296</v>
      </c>
      <c r="G2319" s="3" t="str">
        <f>TEXT(Table1[[#This Row],[last_purchase_date]],"yyyy")</f>
        <v>2024</v>
      </c>
      <c r="H2319" s="2">
        <f ca="1">IFERROR(TODAY()-Table1[[#This Row],[signup_date]]," - ")</f>
        <v>1920</v>
      </c>
      <c r="I2319" s="2">
        <f ca="1">IFERROR(TODAY()-Table1[[#This Row],[last_purchase_date]]," - ")</f>
        <v>684</v>
      </c>
      <c r="J2319" s="2">
        <f ca="1">IFERROR(1/Table1[[#This Row],[Days_Since_Last_Purchase]],0)</f>
        <v>1.4619883040935672E-3</v>
      </c>
      <c r="K2319" s="3" t="str">
        <f t="shared" si="72"/>
        <v>Has Purchased</v>
      </c>
      <c r="L2319">
        <v>4</v>
      </c>
      <c r="M2319">
        <v>251.13</v>
      </c>
      <c r="N2319">
        <v>62.78</v>
      </c>
      <c r="O2319">
        <v>107.58</v>
      </c>
      <c r="P2319" t="s">
        <v>87</v>
      </c>
      <c r="Q2319" t="s">
        <v>41</v>
      </c>
      <c r="R2319" t="s">
        <v>48</v>
      </c>
      <c r="S2319">
        <v>34</v>
      </c>
      <c r="T2319" t="s">
        <v>34</v>
      </c>
      <c r="U2319" t="s">
        <v>35</v>
      </c>
      <c r="V2319" t="s">
        <v>56</v>
      </c>
      <c r="W2319" t="s">
        <v>45</v>
      </c>
      <c r="X2319">
        <v>0</v>
      </c>
      <c r="Y2319">
        <v>0</v>
      </c>
      <c r="Z2319">
        <v>0</v>
      </c>
      <c r="AA2319">
        <v>0</v>
      </c>
      <c r="AB2319">
        <v>1</v>
      </c>
      <c r="AC2319" s="2" t="s">
        <v>2542</v>
      </c>
      <c r="AD2319" s="2" t="str">
        <f t="shared" si="73"/>
        <v>Never Contacted</v>
      </c>
      <c r="AE2319">
        <v>0</v>
      </c>
      <c r="AF2319" t="s">
        <v>73</v>
      </c>
      <c r="AG2319" t="b">
        <v>0</v>
      </c>
      <c r="AH2319" t="b">
        <v>0</v>
      </c>
      <c r="AI2319" t="str">
        <f ca="1">IF(OR(Table1[[#This Row],[is_active]]="FALSE",Table1[[#This Row],[Days_Since_Last_Purchase]]&gt;90),"Churned","Active")</f>
        <v>Churned</v>
      </c>
    </row>
    <row r="2320" spans="1:35" x14ac:dyDescent="0.25">
      <c r="A2320" t="s">
        <v>2364</v>
      </c>
      <c r="B2320" s="1">
        <v>44799</v>
      </c>
      <c r="C2320" t="str">
        <f>TEXT(Table1[[#This Row],[signup_date]],"yyyy")</f>
        <v>2022</v>
      </c>
      <c r="D2320" t="str">
        <f>TEXT(Table1[[#This Row],[signup_date]],"mmm")</f>
        <v>Aug</v>
      </c>
      <c r="E2320" s="3">
        <v>44973</v>
      </c>
      <c r="F2320" s="3">
        <v>45381</v>
      </c>
      <c r="G2320" s="3" t="str">
        <f>TEXT(Table1[[#This Row],[last_purchase_date]],"yyyy")</f>
        <v>2024</v>
      </c>
      <c r="H2320" s="2">
        <f ca="1">IFERROR(TODAY()-Table1[[#This Row],[signup_date]]," - ")</f>
        <v>1181</v>
      </c>
      <c r="I2320" s="2">
        <f ca="1">IFERROR(TODAY()-Table1[[#This Row],[last_purchase_date]]," - ")</f>
        <v>599</v>
      </c>
      <c r="J2320" s="2">
        <f ca="1">IFERROR(1/Table1[[#This Row],[Days_Since_Last_Purchase]],0)</f>
        <v>1.6694490818030051E-3</v>
      </c>
      <c r="K2320" s="3" t="str">
        <f t="shared" si="72"/>
        <v>Has Purchased</v>
      </c>
      <c r="L2320">
        <v>4</v>
      </c>
      <c r="M2320">
        <v>148.44999999999999</v>
      </c>
      <c r="N2320">
        <v>37.11</v>
      </c>
      <c r="O2320">
        <v>67.62</v>
      </c>
      <c r="P2320" t="s">
        <v>65</v>
      </c>
      <c r="Q2320" t="s">
        <v>41</v>
      </c>
      <c r="R2320" t="s">
        <v>48</v>
      </c>
      <c r="S2320">
        <v>30</v>
      </c>
      <c r="T2320" t="s">
        <v>70</v>
      </c>
      <c r="U2320" t="s">
        <v>35</v>
      </c>
      <c r="V2320" t="s">
        <v>35</v>
      </c>
      <c r="W2320" t="s">
        <v>72</v>
      </c>
      <c r="X2320">
        <v>0</v>
      </c>
      <c r="Y2320">
        <v>0</v>
      </c>
      <c r="Z2320">
        <v>0</v>
      </c>
      <c r="AA2320">
        <v>0</v>
      </c>
      <c r="AB2320">
        <v>1</v>
      </c>
      <c r="AC2320" s="3">
        <v>45872</v>
      </c>
      <c r="AD2320" s="2" t="str">
        <f t="shared" si="73"/>
        <v>Contacted</v>
      </c>
      <c r="AE2320">
        <v>0</v>
      </c>
      <c r="AF2320" t="s">
        <v>38</v>
      </c>
      <c r="AG2320" t="b">
        <v>1</v>
      </c>
      <c r="AH2320" t="b">
        <v>0</v>
      </c>
      <c r="AI2320" t="str">
        <f ca="1">IF(OR(Table1[[#This Row],[is_active]]="FALSE",Table1[[#This Row],[Days_Since_Last_Purchase]]&gt;90),"Churned","Active")</f>
        <v>Churned</v>
      </c>
    </row>
    <row r="2321" spans="1:35" x14ac:dyDescent="0.25">
      <c r="A2321" t="s">
        <v>2365</v>
      </c>
      <c r="B2321" s="1">
        <v>45103</v>
      </c>
      <c r="C2321" t="str">
        <f>TEXT(Table1[[#This Row],[signup_date]],"yyyy")</f>
        <v>2023</v>
      </c>
      <c r="D2321" t="str">
        <f>TEXT(Table1[[#This Row],[signup_date]],"mmm")</f>
        <v>Jun</v>
      </c>
      <c r="E2321" s="3">
        <v>45525</v>
      </c>
      <c r="F2321" s="3">
        <v>45601</v>
      </c>
      <c r="G2321" s="3" t="str">
        <f>TEXT(Table1[[#This Row],[last_purchase_date]],"yyyy")</f>
        <v>2024</v>
      </c>
      <c r="H2321" s="2">
        <f ca="1">IFERROR(TODAY()-Table1[[#This Row],[signup_date]]," - ")</f>
        <v>877</v>
      </c>
      <c r="I2321" s="2">
        <f ca="1">IFERROR(TODAY()-Table1[[#This Row],[last_purchase_date]]," - ")</f>
        <v>379</v>
      </c>
      <c r="J2321" s="2">
        <f ca="1">IFERROR(1/Table1[[#This Row],[Days_Since_Last_Purchase]],0)</f>
        <v>2.6385224274406332E-3</v>
      </c>
      <c r="K2321" s="3" t="str">
        <f t="shared" si="72"/>
        <v>Has Purchased</v>
      </c>
      <c r="L2321">
        <v>4</v>
      </c>
      <c r="M2321">
        <v>3.67</v>
      </c>
      <c r="N2321">
        <v>0.92</v>
      </c>
      <c r="O2321">
        <v>2.08</v>
      </c>
      <c r="P2321" t="s">
        <v>65</v>
      </c>
      <c r="Q2321" t="s">
        <v>95</v>
      </c>
      <c r="R2321" t="s">
        <v>42</v>
      </c>
      <c r="S2321">
        <v>24</v>
      </c>
      <c r="T2321" t="s">
        <v>70</v>
      </c>
      <c r="U2321" t="s">
        <v>35</v>
      </c>
      <c r="V2321" t="s">
        <v>35</v>
      </c>
      <c r="W2321" t="s">
        <v>96</v>
      </c>
      <c r="X2321">
        <v>0</v>
      </c>
      <c r="Y2321">
        <v>0</v>
      </c>
      <c r="Z2321">
        <v>0</v>
      </c>
      <c r="AA2321">
        <v>1</v>
      </c>
      <c r="AB2321">
        <v>1</v>
      </c>
      <c r="AC2321" s="3">
        <v>45668</v>
      </c>
      <c r="AD2321" s="2" t="str">
        <f t="shared" si="73"/>
        <v>Contacted</v>
      </c>
      <c r="AE2321">
        <v>10</v>
      </c>
      <c r="AF2321" t="s">
        <v>38</v>
      </c>
      <c r="AG2321" t="b">
        <v>1</v>
      </c>
      <c r="AH2321" t="b">
        <v>0</v>
      </c>
      <c r="AI2321" t="str">
        <f ca="1">IF(OR(Table1[[#This Row],[is_active]]="FALSE",Table1[[#This Row],[Days_Since_Last_Purchase]]&gt;90),"Churned","Active")</f>
        <v>Churned</v>
      </c>
    </row>
    <row r="2322" spans="1:35" x14ac:dyDescent="0.25">
      <c r="A2322" t="s">
        <v>2366</v>
      </c>
      <c r="B2322" s="1">
        <v>44310</v>
      </c>
      <c r="C2322" t="str">
        <f>TEXT(Table1[[#This Row],[signup_date]],"yyyy")</f>
        <v>2021</v>
      </c>
      <c r="D2322" t="str">
        <f>TEXT(Table1[[#This Row],[signup_date]],"mmm")</f>
        <v>Apr</v>
      </c>
      <c r="E2322" s="3">
        <v>45758</v>
      </c>
      <c r="F2322" s="3">
        <v>45775</v>
      </c>
      <c r="G2322" s="3" t="str">
        <f>TEXT(Table1[[#This Row],[last_purchase_date]],"yyyy")</f>
        <v>2025</v>
      </c>
      <c r="H2322" s="2">
        <f ca="1">IFERROR(TODAY()-Table1[[#This Row],[signup_date]]," - ")</f>
        <v>1670</v>
      </c>
      <c r="I2322" s="2">
        <f ca="1">IFERROR(TODAY()-Table1[[#This Row],[last_purchase_date]]," - ")</f>
        <v>205</v>
      </c>
      <c r="J2322" s="2">
        <f ca="1">IFERROR(1/Table1[[#This Row],[Days_Since_Last_Purchase]],0)</f>
        <v>4.8780487804878049E-3</v>
      </c>
      <c r="K2322" s="3" t="str">
        <f t="shared" si="72"/>
        <v>Has Purchased</v>
      </c>
      <c r="L2322">
        <v>1</v>
      </c>
      <c r="M2322">
        <v>86.29</v>
      </c>
      <c r="N2322">
        <v>86.29</v>
      </c>
      <c r="O2322">
        <v>54.37</v>
      </c>
      <c r="P2322" t="s">
        <v>31</v>
      </c>
      <c r="Q2322" t="s">
        <v>54</v>
      </c>
      <c r="R2322" t="s">
        <v>48</v>
      </c>
      <c r="S2322">
        <v>36</v>
      </c>
      <c r="T2322" t="s">
        <v>34</v>
      </c>
      <c r="U2322" t="s">
        <v>35</v>
      </c>
      <c r="V2322" t="s">
        <v>35</v>
      </c>
      <c r="W2322" t="s">
        <v>100</v>
      </c>
      <c r="X2322">
        <v>1</v>
      </c>
      <c r="Y2322">
        <v>0</v>
      </c>
      <c r="Z2322">
        <v>0</v>
      </c>
      <c r="AA2322">
        <v>0</v>
      </c>
      <c r="AB2322">
        <v>0</v>
      </c>
      <c r="AC2322" s="3">
        <v>45391</v>
      </c>
      <c r="AD2322" s="2" t="str">
        <f t="shared" si="73"/>
        <v>Contacted</v>
      </c>
      <c r="AE2322">
        <v>0</v>
      </c>
      <c r="AF2322" t="s">
        <v>73</v>
      </c>
      <c r="AG2322" t="b">
        <v>1</v>
      </c>
      <c r="AH2322" t="b">
        <v>0</v>
      </c>
      <c r="AI2322" t="str">
        <f ca="1">IF(OR(Table1[[#This Row],[is_active]]="FALSE",Table1[[#This Row],[Days_Since_Last_Purchase]]&gt;90),"Churned","Active")</f>
        <v>Churned</v>
      </c>
    </row>
    <row r="2323" spans="1:35" x14ac:dyDescent="0.25">
      <c r="A2323" t="s">
        <v>2367</v>
      </c>
      <c r="B2323" s="1">
        <v>43890</v>
      </c>
      <c r="C2323" t="str">
        <f>TEXT(Table1[[#This Row],[signup_date]],"yyyy")</f>
        <v>2020</v>
      </c>
      <c r="D2323" t="str">
        <f>TEXT(Table1[[#This Row],[signup_date]],"mmm")</f>
        <v>Feb</v>
      </c>
      <c r="E2323" s="3">
        <v>44356</v>
      </c>
      <c r="F2323" s="3">
        <v>45938</v>
      </c>
      <c r="G2323" s="3" t="str">
        <f>TEXT(Table1[[#This Row],[last_purchase_date]],"yyyy")</f>
        <v>2025</v>
      </c>
      <c r="H2323" s="2">
        <f ca="1">IFERROR(TODAY()-Table1[[#This Row],[signup_date]]," - ")</f>
        <v>2090</v>
      </c>
      <c r="I2323" s="2">
        <f ca="1">IFERROR(TODAY()-Table1[[#This Row],[last_purchase_date]]," - ")</f>
        <v>42</v>
      </c>
      <c r="J2323" s="2">
        <f ca="1">IFERROR(1/Table1[[#This Row],[Days_Since_Last_Purchase]],0)</f>
        <v>2.3809523809523808E-2</v>
      </c>
      <c r="K2323" s="3" t="str">
        <f t="shared" si="72"/>
        <v>Has Purchased</v>
      </c>
      <c r="L2323">
        <v>1</v>
      </c>
      <c r="M2323">
        <v>46.93</v>
      </c>
      <c r="N2323">
        <v>46.93</v>
      </c>
      <c r="O2323">
        <v>12.83</v>
      </c>
      <c r="P2323" t="s">
        <v>40</v>
      </c>
      <c r="Q2323" t="s">
        <v>104</v>
      </c>
      <c r="R2323" t="s">
        <v>33</v>
      </c>
      <c r="S2323">
        <v>37</v>
      </c>
      <c r="T2323" t="s">
        <v>34</v>
      </c>
      <c r="U2323" t="s">
        <v>55</v>
      </c>
      <c r="V2323" t="s">
        <v>44</v>
      </c>
      <c r="W2323" t="s">
        <v>85</v>
      </c>
      <c r="X2323">
        <v>0</v>
      </c>
      <c r="Y2323">
        <v>0</v>
      </c>
      <c r="Z2323">
        <v>0</v>
      </c>
      <c r="AA2323">
        <v>0</v>
      </c>
      <c r="AB2323">
        <v>1</v>
      </c>
      <c r="AC2323" s="3">
        <v>44221</v>
      </c>
      <c r="AD2323" s="2" t="str">
        <f t="shared" si="73"/>
        <v>Contacted</v>
      </c>
      <c r="AE2323">
        <v>0</v>
      </c>
      <c r="AF2323" t="s">
        <v>73</v>
      </c>
      <c r="AG2323" t="b">
        <v>1</v>
      </c>
      <c r="AH2323" t="b">
        <v>0</v>
      </c>
      <c r="AI2323" t="str">
        <f ca="1">IF(OR(Table1[[#This Row],[is_active]]="FALSE",Table1[[#This Row],[Days_Since_Last_Purchase]]&gt;90),"Churned","Active")</f>
        <v>Active</v>
      </c>
    </row>
    <row r="2324" spans="1:35" x14ac:dyDescent="0.25">
      <c r="A2324" t="s">
        <v>2368</v>
      </c>
      <c r="B2324" s="1">
        <v>43883</v>
      </c>
      <c r="C2324" t="str">
        <f>TEXT(Table1[[#This Row],[signup_date]],"yyyy")</f>
        <v>2020</v>
      </c>
      <c r="D2324" t="str">
        <f>TEXT(Table1[[#This Row],[signup_date]],"mmm")</f>
        <v>Feb</v>
      </c>
      <c r="E2324" s="3">
        <v>44090</v>
      </c>
      <c r="F2324" s="3">
        <v>45228</v>
      </c>
      <c r="G2324" s="3" t="str">
        <f>TEXT(Table1[[#This Row],[last_purchase_date]],"yyyy")</f>
        <v>2023</v>
      </c>
      <c r="H2324" s="2">
        <f ca="1">IFERROR(TODAY()-Table1[[#This Row],[signup_date]]," - ")</f>
        <v>2097</v>
      </c>
      <c r="I2324" s="2">
        <f ca="1">IFERROR(TODAY()-Table1[[#This Row],[last_purchase_date]]," - ")</f>
        <v>752</v>
      </c>
      <c r="J2324" s="2">
        <f ca="1">IFERROR(1/Table1[[#This Row],[Days_Since_Last_Purchase]],0)</f>
        <v>1.3297872340425532E-3</v>
      </c>
      <c r="K2324" s="3" t="str">
        <f t="shared" si="72"/>
        <v>Has Purchased</v>
      </c>
      <c r="L2324">
        <v>5</v>
      </c>
      <c r="M2324">
        <v>23.4</v>
      </c>
      <c r="N2324">
        <v>4.68</v>
      </c>
      <c r="O2324">
        <v>7.9</v>
      </c>
      <c r="P2324" t="s">
        <v>47</v>
      </c>
      <c r="Q2324" t="s">
        <v>41</v>
      </c>
      <c r="R2324" t="s">
        <v>42</v>
      </c>
      <c r="S2324">
        <v>24</v>
      </c>
      <c r="T2324" t="s">
        <v>70</v>
      </c>
      <c r="U2324" t="s">
        <v>66</v>
      </c>
      <c r="V2324" t="s">
        <v>44</v>
      </c>
      <c r="W2324" t="s">
        <v>36</v>
      </c>
      <c r="X2324">
        <v>1</v>
      </c>
      <c r="Y2324">
        <v>0</v>
      </c>
      <c r="Z2324">
        <v>1</v>
      </c>
      <c r="AA2324">
        <v>0</v>
      </c>
      <c r="AB2324">
        <v>1</v>
      </c>
      <c r="AC2324" s="2" t="s">
        <v>2542</v>
      </c>
      <c r="AD2324" s="2" t="str">
        <f t="shared" si="73"/>
        <v>Never Contacted</v>
      </c>
      <c r="AE2324">
        <v>1</v>
      </c>
      <c r="AF2324" t="s">
        <v>38</v>
      </c>
      <c r="AG2324" t="b">
        <v>1</v>
      </c>
      <c r="AH2324" t="b">
        <v>1</v>
      </c>
      <c r="AI2324" t="str">
        <f ca="1">IF(OR(Table1[[#This Row],[is_active]]="FALSE",Table1[[#This Row],[Days_Since_Last_Purchase]]&gt;90),"Churned","Active")</f>
        <v>Churned</v>
      </c>
    </row>
    <row r="2325" spans="1:35" x14ac:dyDescent="0.25">
      <c r="A2325" t="s">
        <v>2369</v>
      </c>
      <c r="B2325" s="1">
        <v>45140</v>
      </c>
      <c r="C2325" t="str">
        <f>TEXT(Table1[[#This Row],[signup_date]],"yyyy")</f>
        <v>2023</v>
      </c>
      <c r="D2325" t="str">
        <f>TEXT(Table1[[#This Row],[signup_date]],"mmm")</f>
        <v>Aug</v>
      </c>
      <c r="E2325" s="3">
        <v>45757</v>
      </c>
      <c r="F2325" s="3">
        <v>45878</v>
      </c>
      <c r="G2325" s="3" t="str">
        <f>TEXT(Table1[[#This Row],[last_purchase_date]],"yyyy")</f>
        <v>2025</v>
      </c>
      <c r="H2325" s="2">
        <f ca="1">IFERROR(TODAY()-Table1[[#This Row],[signup_date]]," - ")</f>
        <v>840</v>
      </c>
      <c r="I2325" s="2">
        <f ca="1">IFERROR(TODAY()-Table1[[#This Row],[last_purchase_date]]," - ")</f>
        <v>102</v>
      </c>
      <c r="J2325" s="2">
        <f ca="1">IFERROR(1/Table1[[#This Row],[Days_Since_Last_Purchase]],0)</f>
        <v>9.8039215686274508E-3</v>
      </c>
      <c r="K2325" s="3" t="str">
        <f t="shared" si="72"/>
        <v>Has Purchased</v>
      </c>
      <c r="L2325">
        <v>2</v>
      </c>
      <c r="M2325">
        <v>203.41</v>
      </c>
      <c r="N2325">
        <v>101.71</v>
      </c>
      <c r="O2325">
        <v>44.38</v>
      </c>
      <c r="P2325" t="s">
        <v>59</v>
      </c>
      <c r="Q2325" t="s">
        <v>76</v>
      </c>
      <c r="R2325" t="s">
        <v>42</v>
      </c>
      <c r="S2325">
        <v>38</v>
      </c>
      <c r="T2325" t="s">
        <v>34</v>
      </c>
      <c r="U2325" t="s">
        <v>50</v>
      </c>
      <c r="V2325" t="s">
        <v>63</v>
      </c>
      <c r="W2325" t="s">
        <v>36</v>
      </c>
      <c r="X2325">
        <v>0</v>
      </c>
      <c r="Y2325">
        <v>0</v>
      </c>
      <c r="Z2325">
        <v>0</v>
      </c>
      <c r="AA2325">
        <v>0</v>
      </c>
      <c r="AB2325">
        <v>2</v>
      </c>
      <c r="AC2325" s="3">
        <v>45906</v>
      </c>
      <c r="AD2325" s="2" t="str">
        <f t="shared" si="73"/>
        <v>Contacted</v>
      </c>
      <c r="AE2325">
        <v>4</v>
      </c>
      <c r="AF2325" t="s">
        <v>52</v>
      </c>
      <c r="AG2325" t="b">
        <v>1</v>
      </c>
      <c r="AH2325" t="b">
        <v>0</v>
      </c>
      <c r="AI2325" t="str">
        <f ca="1">IF(OR(Table1[[#This Row],[is_active]]="FALSE",Table1[[#This Row],[Days_Since_Last_Purchase]]&gt;90),"Churned","Active")</f>
        <v>Churned</v>
      </c>
    </row>
    <row r="2326" spans="1:35" x14ac:dyDescent="0.25">
      <c r="A2326" t="s">
        <v>2370</v>
      </c>
      <c r="B2326" s="1">
        <v>45530</v>
      </c>
      <c r="C2326" t="str">
        <f>TEXT(Table1[[#This Row],[signup_date]],"yyyy")</f>
        <v>2024</v>
      </c>
      <c r="D2326" t="str">
        <f>TEXT(Table1[[#This Row],[signup_date]],"mmm")</f>
        <v>Aug</v>
      </c>
      <c r="E2326" s="3">
        <v>45657</v>
      </c>
      <c r="F2326" s="3">
        <v>45921</v>
      </c>
      <c r="G2326" s="3" t="str">
        <f>TEXT(Table1[[#This Row],[last_purchase_date]],"yyyy")</f>
        <v>2025</v>
      </c>
      <c r="H2326" s="2">
        <f ca="1">IFERROR(TODAY()-Table1[[#This Row],[signup_date]]," - ")</f>
        <v>450</v>
      </c>
      <c r="I2326" s="2">
        <f ca="1">IFERROR(TODAY()-Table1[[#This Row],[last_purchase_date]]," - ")</f>
        <v>59</v>
      </c>
      <c r="J2326" s="2">
        <f ca="1">IFERROR(1/Table1[[#This Row],[Days_Since_Last_Purchase]],0)</f>
        <v>1.6949152542372881E-2</v>
      </c>
      <c r="K2326" s="3" t="str">
        <f t="shared" si="72"/>
        <v>Has Purchased</v>
      </c>
      <c r="L2326">
        <v>4</v>
      </c>
      <c r="M2326">
        <v>200.95</v>
      </c>
      <c r="N2326">
        <v>50.24</v>
      </c>
      <c r="O2326">
        <v>56.51</v>
      </c>
      <c r="P2326" t="s">
        <v>47</v>
      </c>
      <c r="Q2326" t="s">
        <v>69</v>
      </c>
      <c r="R2326" t="s">
        <v>48</v>
      </c>
      <c r="S2326">
        <v>32</v>
      </c>
      <c r="T2326" t="s">
        <v>34</v>
      </c>
      <c r="U2326" t="s">
        <v>50</v>
      </c>
      <c r="V2326" t="s">
        <v>67</v>
      </c>
      <c r="W2326" t="s">
        <v>45</v>
      </c>
      <c r="X2326">
        <v>0</v>
      </c>
      <c r="Y2326">
        <v>0</v>
      </c>
      <c r="Z2326">
        <v>1</v>
      </c>
      <c r="AA2326">
        <v>1</v>
      </c>
      <c r="AB2326">
        <v>1</v>
      </c>
      <c r="AC2326" s="3">
        <v>45933</v>
      </c>
      <c r="AD2326" s="2" t="str">
        <f t="shared" si="73"/>
        <v>Contacted</v>
      </c>
      <c r="AE2326">
        <v>6</v>
      </c>
      <c r="AF2326" t="s">
        <v>38</v>
      </c>
      <c r="AG2326" t="b">
        <v>1</v>
      </c>
      <c r="AH2326" t="b">
        <v>0</v>
      </c>
      <c r="AI2326" t="str">
        <f ca="1">IF(OR(Table1[[#This Row],[is_active]]="FALSE",Table1[[#This Row],[Days_Since_Last_Purchase]]&gt;90),"Churned","Active")</f>
        <v>Active</v>
      </c>
    </row>
    <row r="2327" spans="1:35" x14ac:dyDescent="0.25">
      <c r="A2327" t="s">
        <v>2371</v>
      </c>
      <c r="B2327" s="1">
        <v>44999</v>
      </c>
      <c r="C2327" t="str">
        <f>TEXT(Table1[[#This Row],[signup_date]],"yyyy")</f>
        <v>2023</v>
      </c>
      <c r="D2327" t="str">
        <f>TEXT(Table1[[#This Row],[signup_date]],"mmm")</f>
        <v>Mar</v>
      </c>
      <c r="E2327" s="3">
        <v>45878</v>
      </c>
      <c r="F2327" s="3">
        <v>45881</v>
      </c>
      <c r="G2327" s="3" t="str">
        <f>TEXT(Table1[[#This Row],[last_purchase_date]],"yyyy")</f>
        <v>2025</v>
      </c>
      <c r="H2327" s="2">
        <f ca="1">IFERROR(TODAY()-Table1[[#This Row],[signup_date]]," - ")</f>
        <v>981</v>
      </c>
      <c r="I2327" s="2">
        <f ca="1">IFERROR(TODAY()-Table1[[#This Row],[last_purchase_date]]," - ")</f>
        <v>99</v>
      </c>
      <c r="J2327" s="2">
        <f ca="1">IFERROR(1/Table1[[#This Row],[Days_Since_Last_Purchase]],0)</f>
        <v>1.0101010101010102E-2</v>
      </c>
      <c r="K2327" s="3" t="str">
        <f t="shared" si="72"/>
        <v>Has Purchased</v>
      </c>
      <c r="L2327">
        <v>1</v>
      </c>
      <c r="M2327">
        <v>8.1300000000000008</v>
      </c>
      <c r="N2327">
        <v>8.1300000000000008</v>
      </c>
      <c r="O2327">
        <v>7.98</v>
      </c>
      <c r="P2327" t="s">
        <v>40</v>
      </c>
      <c r="Q2327" t="s">
        <v>62</v>
      </c>
      <c r="R2327" t="s">
        <v>33</v>
      </c>
      <c r="S2327">
        <v>36</v>
      </c>
      <c r="T2327" t="s">
        <v>34</v>
      </c>
      <c r="U2327" t="s">
        <v>35</v>
      </c>
      <c r="V2327" t="s">
        <v>67</v>
      </c>
      <c r="W2327" t="s">
        <v>45</v>
      </c>
      <c r="X2327">
        <v>0</v>
      </c>
      <c r="Y2327">
        <v>0</v>
      </c>
      <c r="Z2327">
        <v>0</v>
      </c>
      <c r="AA2327">
        <v>0</v>
      </c>
      <c r="AB2327">
        <v>0</v>
      </c>
      <c r="AC2327" s="3">
        <v>45817</v>
      </c>
      <c r="AD2327" s="2" t="str">
        <f t="shared" si="73"/>
        <v>Contacted</v>
      </c>
      <c r="AE2327">
        <v>0</v>
      </c>
      <c r="AF2327" t="s">
        <v>38</v>
      </c>
      <c r="AG2327" t="b">
        <v>1</v>
      </c>
      <c r="AH2327" t="b">
        <v>0</v>
      </c>
      <c r="AI2327" t="str">
        <f ca="1">IF(OR(Table1[[#This Row],[is_active]]="FALSE",Table1[[#This Row],[Days_Since_Last_Purchase]]&gt;90),"Churned","Active")</f>
        <v>Churned</v>
      </c>
    </row>
    <row r="2328" spans="1:35" x14ac:dyDescent="0.25">
      <c r="A2328" t="s">
        <v>2372</v>
      </c>
      <c r="B2328" s="1">
        <v>44122</v>
      </c>
      <c r="C2328" t="str">
        <f>TEXT(Table1[[#This Row],[signup_date]],"yyyy")</f>
        <v>2020</v>
      </c>
      <c r="D2328" t="str">
        <f>TEXT(Table1[[#This Row],[signup_date]],"mmm")</f>
        <v>Oct</v>
      </c>
      <c r="E2328" s="3">
        <v>45534</v>
      </c>
      <c r="F2328" s="3">
        <v>45788</v>
      </c>
      <c r="G2328" s="3" t="str">
        <f>TEXT(Table1[[#This Row],[last_purchase_date]],"yyyy")</f>
        <v>2025</v>
      </c>
      <c r="H2328" s="2">
        <f ca="1">IFERROR(TODAY()-Table1[[#This Row],[signup_date]]," - ")</f>
        <v>1858</v>
      </c>
      <c r="I2328" s="2">
        <f ca="1">IFERROR(TODAY()-Table1[[#This Row],[last_purchase_date]]," - ")</f>
        <v>192</v>
      </c>
      <c r="J2328" s="2">
        <f ca="1">IFERROR(1/Table1[[#This Row],[Days_Since_Last_Purchase]],0)</f>
        <v>5.208333333333333E-3</v>
      </c>
      <c r="K2328" s="3" t="str">
        <f t="shared" si="72"/>
        <v>Has Purchased</v>
      </c>
      <c r="L2328">
        <v>5</v>
      </c>
      <c r="M2328">
        <v>341.57</v>
      </c>
      <c r="N2328">
        <v>68.31</v>
      </c>
      <c r="O2328">
        <v>125.38</v>
      </c>
      <c r="P2328" t="s">
        <v>47</v>
      </c>
      <c r="Q2328" t="s">
        <v>32</v>
      </c>
      <c r="R2328" t="s">
        <v>33</v>
      </c>
      <c r="S2328">
        <v>36</v>
      </c>
      <c r="T2328" t="s">
        <v>34</v>
      </c>
      <c r="U2328" t="s">
        <v>66</v>
      </c>
      <c r="V2328" t="s">
        <v>44</v>
      </c>
      <c r="W2328" t="s">
        <v>96</v>
      </c>
      <c r="X2328">
        <v>1</v>
      </c>
      <c r="Y2328">
        <v>0</v>
      </c>
      <c r="Z2328">
        <v>1</v>
      </c>
      <c r="AA2328">
        <v>0</v>
      </c>
      <c r="AB2328">
        <v>1</v>
      </c>
      <c r="AC2328" s="3">
        <v>44440</v>
      </c>
      <c r="AD2328" s="2" t="str">
        <f t="shared" si="73"/>
        <v>Contacted</v>
      </c>
      <c r="AE2328">
        <v>5</v>
      </c>
      <c r="AF2328" t="s">
        <v>38</v>
      </c>
      <c r="AG2328" t="b">
        <v>1</v>
      </c>
      <c r="AH2328" t="b">
        <v>1</v>
      </c>
      <c r="AI2328" t="str">
        <f ca="1">IF(OR(Table1[[#This Row],[is_active]]="FALSE",Table1[[#This Row],[Days_Since_Last_Purchase]]&gt;90),"Churned","Active")</f>
        <v>Churned</v>
      </c>
    </row>
    <row r="2329" spans="1:35" x14ac:dyDescent="0.25">
      <c r="A2329" t="s">
        <v>2373</v>
      </c>
      <c r="B2329" s="1">
        <v>45172</v>
      </c>
      <c r="C2329" t="str">
        <f>TEXT(Table1[[#This Row],[signup_date]],"yyyy")</f>
        <v>2023</v>
      </c>
      <c r="D2329" t="str">
        <f>TEXT(Table1[[#This Row],[signup_date]],"mmm")</f>
        <v>Sep</v>
      </c>
      <c r="E2329" s="3">
        <v>45539</v>
      </c>
      <c r="F2329" s="3">
        <v>45812</v>
      </c>
      <c r="G2329" s="3" t="str">
        <f>TEXT(Table1[[#This Row],[last_purchase_date]],"yyyy")</f>
        <v>2025</v>
      </c>
      <c r="H2329" s="2">
        <f ca="1">IFERROR(TODAY()-Table1[[#This Row],[signup_date]]," - ")</f>
        <v>808</v>
      </c>
      <c r="I2329" s="2">
        <f ca="1">IFERROR(TODAY()-Table1[[#This Row],[last_purchase_date]]," - ")</f>
        <v>168</v>
      </c>
      <c r="J2329" s="2">
        <f ca="1">IFERROR(1/Table1[[#This Row],[Days_Since_Last_Purchase]],0)</f>
        <v>5.9523809523809521E-3</v>
      </c>
      <c r="K2329" s="3" t="str">
        <f t="shared" si="72"/>
        <v>Has Purchased</v>
      </c>
      <c r="L2329">
        <v>3</v>
      </c>
      <c r="M2329">
        <v>75.900000000000006</v>
      </c>
      <c r="N2329">
        <v>25.3</v>
      </c>
      <c r="O2329">
        <v>3.39</v>
      </c>
      <c r="P2329" t="s">
        <v>59</v>
      </c>
      <c r="Q2329" t="s">
        <v>60</v>
      </c>
      <c r="R2329" t="s">
        <v>42</v>
      </c>
      <c r="S2329">
        <v>17</v>
      </c>
      <c r="T2329" t="s">
        <v>49</v>
      </c>
      <c r="U2329" t="s">
        <v>35</v>
      </c>
      <c r="V2329" t="s">
        <v>56</v>
      </c>
      <c r="W2329" t="s">
        <v>51</v>
      </c>
      <c r="X2329">
        <v>0</v>
      </c>
      <c r="Y2329">
        <v>0</v>
      </c>
      <c r="Z2329">
        <v>0</v>
      </c>
      <c r="AA2329">
        <v>0</v>
      </c>
      <c r="AB2329">
        <v>3</v>
      </c>
      <c r="AC2329" s="2" t="s">
        <v>2542</v>
      </c>
      <c r="AD2329" s="2" t="str">
        <f t="shared" si="73"/>
        <v>Never Contacted</v>
      </c>
      <c r="AE2329">
        <v>4</v>
      </c>
      <c r="AF2329" t="s">
        <v>73</v>
      </c>
      <c r="AG2329" t="b">
        <v>1</v>
      </c>
      <c r="AH2329" t="b">
        <v>0</v>
      </c>
      <c r="AI2329" t="str">
        <f ca="1">IF(OR(Table1[[#This Row],[is_active]]="FALSE",Table1[[#This Row],[Days_Since_Last_Purchase]]&gt;90),"Churned","Active")</f>
        <v>Churned</v>
      </c>
    </row>
    <row r="2330" spans="1:35" x14ac:dyDescent="0.25">
      <c r="A2330" t="s">
        <v>2374</v>
      </c>
      <c r="B2330" s="1">
        <v>44054</v>
      </c>
      <c r="C2330" t="str">
        <f>TEXT(Table1[[#This Row],[signup_date]],"yyyy")</f>
        <v>2020</v>
      </c>
      <c r="D2330" t="str">
        <f>TEXT(Table1[[#This Row],[signup_date]],"mmm")</f>
        <v>Aug</v>
      </c>
      <c r="E2330" s="3">
        <v>44298</v>
      </c>
      <c r="F2330" s="3">
        <v>44453</v>
      </c>
      <c r="G2330" s="3" t="str">
        <f>TEXT(Table1[[#This Row],[last_purchase_date]],"yyyy")</f>
        <v>2021</v>
      </c>
      <c r="H2330" s="2">
        <f ca="1">IFERROR(TODAY()-Table1[[#This Row],[signup_date]]," - ")</f>
        <v>1926</v>
      </c>
      <c r="I2330" s="2">
        <f ca="1">IFERROR(TODAY()-Table1[[#This Row],[last_purchase_date]]," - ")</f>
        <v>1527</v>
      </c>
      <c r="J2330" s="2">
        <f ca="1">IFERROR(1/Table1[[#This Row],[Days_Since_Last_Purchase]],0)</f>
        <v>6.5487884741322858E-4</v>
      </c>
      <c r="K2330" s="3" t="str">
        <f t="shared" si="72"/>
        <v>Has Purchased</v>
      </c>
      <c r="L2330">
        <v>1</v>
      </c>
      <c r="M2330">
        <v>84.19</v>
      </c>
      <c r="N2330">
        <v>84.19</v>
      </c>
      <c r="O2330">
        <v>118.61</v>
      </c>
      <c r="P2330" t="s">
        <v>47</v>
      </c>
      <c r="Q2330" t="s">
        <v>95</v>
      </c>
      <c r="R2330" t="s">
        <v>48</v>
      </c>
      <c r="S2330">
        <v>35</v>
      </c>
      <c r="T2330" t="s">
        <v>34</v>
      </c>
      <c r="U2330" t="s">
        <v>90</v>
      </c>
      <c r="V2330" t="s">
        <v>63</v>
      </c>
      <c r="W2330" t="s">
        <v>100</v>
      </c>
      <c r="X2330">
        <v>0</v>
      </c>
      <c r="Y2330">
        <v>0</v>
      </c>
      <c r="Z2330">
        <v>0</v>
      </c>
      <c r="AA2330">
        <v>0</v>
      </c>
      <c r="AB2330">
        <v>0</v>
      </c>
      <c r="AC2330" s="2" t="s">
        <v>2542</v>
      </c>
      <c r="AD2330" s="2" t="str">
        <f t="shared" si="73"/>
        <v>Never Contacted</v>
      </c>
      <c r="AE2330">
        <v>0</v>
      </c>
      <c r="AF2330" t="s">
        <v>52</v>
      </c>
      <c r="AG2330" t="b">
        <v>1</v>
      </c>
      <c r="AH2330" t="b">
        <v>1</v>
      </c>
      <c r="AI2330" t="str">
        <f ca="1">IF(OR(Table1[[#This Row],[is_active]]="FALSE",Table1[[#This Row],[Days_Since_Last_Purchase]]&gt;90),"Churned","Active")</f>
        <v>Churned</v>
      </c>
    </row>
    <row r="2331" spans="1:35" x14ac:dyDescent="0.25">
      <c r="A2331" t="s">
        <v>2375</v>
      </c>
      <c r="B2331" s="1">
        <v>44065</v>
      </c>
      <c r="C2331" t="str">
        <f>TEXT(Table1[[#This Row],[signup_date]],"yyyy")</f>
        <v>2020</v>
      </c>
      <c r="D2331" t="str">
        <f>TEXT(Table1[[#This Row],[signup_date]],"mmm")</f>
        <v>Aug</v>
      </c>
      <c r="E2331" s="3">
        <v>45342</v>
      </c>
      <c r="F2331" s="3">
        <v>45772</v>
      </c>
      <c r="G2331" s="3" t="str">
        <f>TEXT(Table1[[#This Row],[last_purchase_date]],"yyyy")</f>
        <v>2025</v>
      </c>
      <c r="H2331" s="2">
        <f ca="1">IFERROR(TODAY()-Table1[[#This Row],[signup_date]]," - ")</f>
        <v>1915</v>
      </c>
      <c r="I2331" s="2">
        <f ca="1">IFERROR(TODAY()-Table1[[#This Row],[last_purchase_date]]," - ")</f>
        <v>208</v>
      </c>
      <c r="J2331" s="2">
        <f ca="1">IFERROR(1/Table1[[#This Row],[Days_Since_Last_Purchase]],0)</f>
        <v>4.807692307692308E-3</v>
      </c>
      <c r="K2331" s="3" t="str">
        <f t="shared" si="72"/>
        <v>Has Purchased</v>
      </c>
      <c r="L2331">
        <v>3</v>
      </c>
      <c r="M2331">
        <v>242.24</v>
      </c>
      <c r="N2331">
        <v>80.75</v>
      </c>
      <c r="O2331">
        <v>37.81</v>
      </c>
      <c r="P2331" t="s">
        <v>31</v>
      </c>
      <c r="Q2331" t="s">
        <v>80</v>
      </c>
      <c r="R2331" t="s">
        <v>42</v>
      </c>
      <c r="S2331">
        <v>40</v>
      </c>
      <c r="T2331" t="s">
        <v>34</v>
      </c>
      <c r="U2331" t="s">
        <v>43</v>
      </c>
      <c r="V2331" t="s">
        <v>44</v>
      </c>
      <c r="W2331" t="s">
        <v>51</v>
      </c>
      <c r="X2331">
        <v>0</v>
      </c>
      <c r="Y2331">
        <v>0</v>
      </c>
      <c r="Z2331">
        <v>0</v>
      </c>
      <c r="AA2331">
        <v>0</v>
      </c>
      <c r="AB2331">
        <v>0</v>
      </c>
      <c r="AC2331" s="2" t="s">
        <v>2542</v>
      </c>
      <c r="AD2331" s="2" t="str">
        <f t="shared" si="73"/>
        <v>Never Contacted</v>
      </c>
      <c r="AE2331">
        <v>9</v>
      </c>
      <c r="AF2331" t="s">
        <v>38</v>
      </c>
      <c r="AG2331" t="b">
        <v>1</v>
      </c>
      <c r="AH2331" t="b">
        <v>1</v>
      </c>
      <c r="AI2331" t="str">
        <f ca="1">IF(OR(Table1[[#This Row],[is_active]]="FALSE",Table1[[#This Row],[Days_Since_Last_Purchase]]&gt;90),"Churned","Active")</f>
        <v>Churned</v>
      </c>
    </row>
    <row r="2332" spans="1:35" x14ac:dyDescent="0.25">
      <c r="A2332" t="s">
        <v>2376</v>
      </c>
      <c r="B2332" s="1">
        <v>45216</v>
      </c>
      <c r="C2332" t="str">
        <f>TEXT(Table1[[#This Row],[signup_date]],"yyyy")</f>
        <v>2023</v>
      </c>
      <c r="D2332" t="str">
        <f>TEXT(Table1[[#This Row],[signup_date]],"mmm")</f>
        <v>Oct</v>
      </c>
      <c r="E2332" s="3">
        <v>45383</v>
      </c>
      <c r="F2332" s="3">
        <v>45544</v>
      </c>
      <c r="G2332" s="3" t="str">
        <f>TEXT(Table1[[#This Row],[last_purchase_date]],"yyyy")</f>
        <v>2024</v>
      </c>
      <c r="H2332" s="2">
        <f ca="1">IFERROR(TODAY()-Table1[[#This Row],[signup_date]]," - ")</f>
        <v>764</v>
      </c>
      <c r="I2332" s="2">
        <f ca="1">IFERROR(TODAY()-Table1[[#This Row],[last_purchase_date]]," - ")</f>
        <v>436</v>
      </c>
      <c r="J2332" s="2">
        <f ca="1">IFERROR(1/Table1[[#This Row],[Days_Since_Last_Purchase]],0)</f>
        <v>2.2935779816513763E-3</v>
      </c>
      <c r="K2332" s="3" t="str">
        <f t="shared" si="72"/>
        <v>Has Purchased</v>
      </c>
      <c r="L2332">
        <v>4</v>
      </c>
      <c r="M2332">
        <v>231.37</v>
      </c>
      <c r="N2332">
        <v>57.84</v>
      </c>
      <c r="O2332">
        <v>57.09</v>
      </c>
      <c r="P2332" t="s">
        <v>40</v>
      </c>
      <c r="Q2332" t="s">
        <v>95</v>
      </c>
      <c r="R2332" t="s">
        <v>48</v>
      </c>
      <c r="S2332">
        <v>37</v>
      </c>
      <c r="T2332" t="s">
        <v>34</v>
      </c>
      <c r="U2332" t="s">
        <v>82</v>
      </c>
      <c r="V2332" t="s">
        <v>56</v>
      </c>
      <c r="W2332" t="s">
        <v>57</v>
      </c>
      <c r="X2332">
        <v>0</v>
      </c>
      <c r="Y2332">
        <v>0</v>
      </c>
      <c r="Z2332">
        <v>1</v>
      </c>
      <c r="AA2332">
        <v>1</v>
      </c>
      <c r="AB2332">
        <v>1</v>
      </c>
      <c r="AC2332" s="3">
        <v>45300</v>
      </c>
      <c r="AD2332" s="2" t="str">
        <f t="shared" si="73"/>
        <v>Contacted</v>
      </c>
      <c r="AE2332">
        <v>3</v>
      </c>
      <c r="AF2332" t="s">
        <v>38</v>
      </c>
      <c r="AG2332" t="b">
        <v>1</v>
      </c>
      <c r="AH2332" t="b">
        <v>1</v>
      </c>
      <c r="AI2332" t="str">
        <f ca="1">IF(OR(Table1[[#This Row],[is_active]]="FALSE",Table1[[#This Row],[Days_Since_Last_Purchase]]&gt;90),"Churned","Active")</f>
        <v>Churned</v>
      </c>
    </row>
    <row r="2333" spans="1:35" x14ac:dyDescent="0.25">
      <c r="A2333" t="s">
        <v>2377</v>
      </c>
      <c r="B2333" s="1">
        <v>44099</v>
      </c>
      <c r="C2333" t="str">
        <f>TEXT(Table1[[#This Row],[signup_date]],"yyyy")</f>
        <v>2020</v>
      </c>
      <c r="D2333" t="str">
        <f>TEXT(Table1[[#This Row],[signup_date]],"mmm")</f>
        <v>Sep</v>
      </c>
      <c r="E2333" s="3">
        <v>44496</v>
      </c>
      <c r="F2333" s="3">
        <v>44645</v>
      </c>
      <c r="G2333" s="3" t="str">
        <f>TEXT(Table1[[#This Row],[last_purchase_date]],"yyyy")</f>
        <v>2022</v>
      </c>
      <c r="H2333" s="2">
        <f ca="1">IFERROR(TODAY()-Table1[[#This Row],[signup_date]]," - ")</f>
        <v>1881</v>
      </c>
      <c r="I2333" s="2">
        <f ca="1">IFERROR(TODAY()-Table1[[#This Row],[last_purchase_date]]," - ")</f>
        <v>1335</v>
      </c>
      <c r="J2333" s="2">
        <f ca="1">IFERROR(1/Table1[[#This Row],[Days_Since_Last_Purchase]],0)</f>
        <v>7.4906367041198505E-4</v>
      </c>
      <c r="K2333" s="3" t="str">
        <f t="shared" si="72"/>
        <v>Has Purchased</v>
      </c>
      <c r="L2333">
        <v>4</v>
      </c>
      <c r="M2333">
        <v>78.88</v>
      </c>
      <c r="N2333">
        <v>19.72</v>
      </c>
      <c r="O2333">
        <v>42.43</v>
      </c>
      <c r="P2333" t="s">
        <v>87</v>
      </c>
      <c r="Q2333" t="s">
        <v>41</v>
      </c>
      <c r="R2333" t="s">
        <v>33</v>
      </c>
      <c r="S2333">
        <v>26</v>
      </c>
      <c r="T2333" t="s">
        <v>70</v>
      </c>
      <c r="U2333" t="s">
        <v>66</v>
      </c>
      <c r="V2333" t="s">
        <v>35</v>
      </c>
      <c r="W2333" t="s">
        <v>100</v>
      </c>
      <c r="X2333">
        <v>0</v>
      </c>
      <c r="Y2333">
        <v>0</v>
      </c>
      <c r="Z2333">
        <v>0</v>
      </c>
      <c r="AA2333">
        <v>0</v>
      </c>
      <c r="AB2333">
        <v>4</v>
      </c>
      <c r="AC2333" s="3">
        <v>45335</v>
      </c>
      <c r="AD2333" s="2" t="str">
        <f t="shared" si="73"/>
        <v>Contacted</v>
      </c>
      <c r="AE2333">
        <v>0</v>
      </c>
      <c r="AF2333" t="s">
        <v>52</v>
      </c>
      <c r="AG2333" t="b">
        <v>1</v>
      </c>
      <c r="AH2333" t="b">
        <v>0</v>
      </c>
      <c r="AI2333" t="str">
        <f ca="1">IF(OR(Table1[[#This Row],[is_active]]="FALSE",Table1[[#This Row],[Days_Since_Last_Purchase]]&gt;90),"Churned","Active")</f>
        <v>Churned</v>
      </c>
    </row>
    <row r="2334" spans="1:35" x14ac:dyDescent="0.25">
      <c r="A2334" t="s">
        <v>2378</v>
      </c>
      <c r="B2334" s="1">
        <v>45120</v>
      </c>
      <c r="C2334" t="str">
        <f>TEXT(Table1[[#This Row],[signup_date]],"yyyy")</f>
        <v>2023</v>
      </c>
      <c r="D2334" t="str">
        <f>TEXT(Table1[[#This Row],[signup_date]],"mmm")</f>
        <v>Jul</v>
      </c>
      <c r="E2334" s="3">
        <v>45679</v>
      </c>
      <c r="F2334" s="3">
        <v>45812</v>
      </c>
      <c r="G2334" s="3" t="str">
        <f>TEXT(Table1[[#This Row],[last_purchase_date]],"yyyy")</f>
        <v>2025</v>
      </c>
      <c r="H2334" s="2">
        <f ca="1">IFERROR(TODAY()-Table1[[#This Row],[signup_date]]," - ")</f>
        <v>860</v>
      </c>
      <c r="I2334" s="2">
        <f ca="1">IFERROR(TODAY()-Table1[[#This Row],[last_purchase_date]]," - ")</f>
        <v>168</v>
      </c>
      <c r="J2334" s="2">
        <f ca="1">IFERROR(1/Table1[[#This Row],[Days_Since_Last_Purchase]],0)</f>
        <v>5.9523809523809521E-3</v>
      </c>
      <c r="K2334" s="3" t="str">
        <f t="shared" si="72"/>
        <v>Has Purchased</v>
      </c>
      <c r="L2334">
        <v>4</v>
      </c>
      <c r="M2334">
        <v>31.13</v>
      </c>
      <c r="N2334">
        <v>7.78</v>
      </c>
      <c r="O2334">
        <v>1.68</v>
      </c>
      <c r="P2334" t="s">
        <v>47</v>
      </c>
      <c r="Q2334" t="s">
        <v>104</v>
      </c>
      <c r="R2334" t="s">
        <v>42</v>
      </c>
      <c r="S2334">
        <v>33</v>
      </c>
      <c r="T2334" t="s">
        <v>34</v>
      </c>
      <c r="U2334" t="s">
        <v>82</v>
      </c>
      <c r="V2334" t="s">
        <v>56</v>
      </c>
      <c r="W2334" t="s">
        <v>96</v>
      </c>
      <c r="X2334">
        <v>0</v>
      </c>
      <c r="Y2334">
        <v>0</v>
      </c>
      <c r="Z2334">
        <v>0</v>
      </c>
      <c r="AA2334">
        <v>0</v>
      </c>
      <c r="AB2334">
        <v>1</v>
      </c>
      <c r="AC2334" s="3">
        <v>45339</v>
      </c>
      <c r="AD2334" s="2" t="str">
        <f t="shared" si="73"/>
        <v>Contacted</v>
      </c>
      <c r="AE2334">
        <v>0</v>
      </c>
      <c r="AF2334" t="s">
        <v>38</v>
      </c>
      <c r="AG2334" t="b">
        <v>1</v>
      </c>
      <c r="AH2334" t="b">
        <v>0</v>
      </c>
      <c r="AI2334" t="str">
        <f ca="1">IF(OR(Table1[[#This Row],[is_active]]="FALSE",Table1[[#This Row],[Days_Since_Last_Purchase]]&gt;90),"Churned","Active")</f>
        <v>Churned</v>
      </c>
    </row>
    <row r="2335" spans="1:35" x14ac:dyDescent="0.25">
      <c r="A2335" t="s">
        <v>2379</v>
      </c>
      <c r="B2335" s="1">
        <v>44332</v>
      </c>
      <c r="C2335" t="str">
        <f>TEXT(Table1[[#This Row],[signup_date]],"yyyy")</f>
        <v>2021</v>
      </c>
      <c r="D2335" t="str">
        <f>TEXT(Table1[[#This Row],[signup_date]],"mmm")</f>
        <v>May</v>
      </c>
      <c r="E2335" s="3">
        <v>45084</v>
      </c>
      <c r="F2335" s="3">
        <v>45900</v>
      </c>
      <c r="G2335" s="3" t="str">
        <f>TEXT(Table1[[#This Row],[last_purchase_date]],"yyyy")</f>
        <v>2025</v>
      </c>
      <c r="H2335" s="2">
        <f ca="1">IFERROR(TODAY()-Table1[[#This Row],[signup_date]]," - ")</f>
        <v>1648</v>
      </c>
      <c r="I2335" s="2">
        <f ca="1">IFERROR(TODAY()-Table1[[#This Row],[last_purchase_date]]," - ")</f>
        <v>80</v>
      </c>
      <c r="J2335" s="2">
        <f ca="1">IFERROR(1/Table1[[#This Row],[Days_Since_Last_Purchase]],0)</f>
        <v>1.2500000000000001E-2</v>
      </c>
      <c r="K2335" s="3" t="str">
        <f t="shared" si="72"/>
        <v>Has Purchased</v>
      </c>
      <c r="L2335">
        <v>2</v>
      </c>
      <c r="M2335">
        <v>67.09</v>
      </c>
      <c r="N2335">
        <v>33.549999999999997</v>
      </c>
      <c r="O2335">
        <v>0.5</v>
      </c>
      <c r="P2335" t="s">
        <v>65</v>
      </c>
      <c r="Q2335" t="s">
        <v>95</v>
      </c>
      <c r="R2335" t="s">
        <v>48</v>
      </c>
      <c r="S2335">
        <v>39</v>
      </c>
      <c r="T2335" t="s">
        <v>34</v>
      </c>
      <c r="U2335" t="s">
        <v>35</v>
      </c>
      <c r="V2335" t="s">
        <v>44</v>
      </c>
      <c r="W2335" t="s">
        <v>85</v>
      </c>
      <c r="X2335">
        <v>0</v>
      </c>
      <c r="Y2335">
        <v>0</v>
      </c>
      <c r="Z2335">
        <v>0</v>
      </c>
      <c r="AA2335">
        <v>0</v>
      </c>
      <c r="AB2335">
        <v>0</v>
      </c>
      <c r="AC2335" s="2" t="s">
        <v>2542</v>
      </c>
      <c r="AD2335" s="2" t="str">
        <f t="shared" si="73"/>
        <v>Never Contacted</v>
      </c>
      <c r="AE2335">
        <v>0</v>
      </c>
      <c r="AF2335" t="s">
        <v>52</v>
      </c>
      <c r="AG2335" t="b">
        <v>1</v>
      </c>
      <c r="AH2335" t="b">
        <v>0</v>
      </c>
      <c r="AI2335" t="str">
        <f ca="1">IF(OR(Table1[[#This Row],[is_active]]="FALSE",Table1[[#This Row],[Days_Since_Last_Purchase]]&gt;90),"Churned","Active")</f>
        <v>Active</v>
      </c>
    </row>
    <row r="2336" spans="1:35" x14ac:dyDescent="0.25">
      <c r="A2336" t="s">
        <v>2380</v>
      </c>
      <c r="B2336" s="1">
        <v>45293</v>
      </c>
      <c r="C2336" t="str">
        <f>TEXT(Table1[[#This Row],[signup_date]],"yyyy")</f>
        <v>2024</v>
      </c>
      <c r="D2336" t="str">
        <f>TEXT(Table1[[#This Row],[signup_date]],"mmm")</f>
        <v>Jan</v>
      </c>
      <c r="E2336" s="3">
        <v>45909</v>
      </c>
      <c r="F2336" s="3">
        <v>45940</v>
      </c>
      <c r="G2336" s="3" t="str">
        <f>TEXT(Table1[[#This Row],[last_purchase_date]],"yyyy")</f>
        <v>2025</v>
      </c>
      <c r="H2336" s="2">
        <f ca="1">IFERROR(TODAY()-Table1[[#This Row],[signup_date]]," - ")</f>
        <v>687</v>
      </c>
      <c r="I2336" s="2">
        <f ca="1">IFERROR(TODAY()-Table1[[#This Row],[last_purchase_date]]," - ")</f>
        <v>40</v>
      </c>
      <c r="J2336" s="2">
        <f ca="1">IFERROR(1/Table1[[#This Row],[Days_Since_Last_Purchase]],0)</f>
        <v>2.5000000000000001E-2</v>
      </c>
      <c r="K2336" s="3" t="str">
        <f t="shared" si="72"/>
        <v>Has Purchased</v>
      </c>
      <c r="L2336">
        <v>2</v>
      </c>
      <c r="M2336">
        <v>100.15</v>
      </c>
      <c r="N2336">
        <v>50.08</v>
      </c>
      <c r="O2336">
        <v>0.5</v>
      </c>
      <c r="P2336" t="s">
        <v>47</v>
      </c>
      <c r="Q2336" t="s">
        <v>80</v>
      </c>
      <c r="R2336" t="s">
        <v>42</v>
      </c>
      <c r="S2336">
        <v>30</v>
      </c>
      <c r="T2336" t="s">
        <v>70</v>
      </c>
      <c r="U2336" t="s">
        <v>90</v>
      </c>
      <c r="V2336" t="s">
        <v>63</v>
      </c>
      <c r="W2336" t="s">
        <v>57</v>
      </c>
      <c r="X2336">
        <v>0</v>
      </c>
      <c r="Y2336">
        <v>0</v>
      </c>
      <c r="Z2336">
        <v>0</v>
      </c>
      <c r="AA2336">
        <v>0</v>
      </c>
      <c r="AB2336">
        <v>0</v>
      </c>
      <c r="AC2336" s="2" t="s">
        <v>2542</v>
      </c>
      <c r="AD2336" s="2" t="str">
        <f t="shared" si="73"/>
        <v>Never Contacted</v>
      </c>
      <c r="AE2336">
        <v>9</v>
      </c>
      <c r="AF2336" t="s">
        <v>38</v>
      </c>
      <c r="AG2336" t="b">
        <v>0</v>
      </c>
      <c r="AH2336" t="b">
        <v>0</v>
      </c>
      <c r="AI2336" t="str">
        <f ca="1">IF(OR(Table1[[#This Row],[is_active]]="FALSE",Table1[[#This Row],[Days_Since_Last_Purchase]]&gt;90),"Churned","Active")</f>
        <v>Active</v>
      </c>
    </row>
    <row r="2337" spans="1:35" x14ac:dyDescent="0.25">
      <c r="A2337" t="s">
        <v>2381</v>
      </c>
      <c r="B2337" s="1">
        <v>44361</v>
      </c>
      <c r="C2337" t="str">
        <f>TEXT(Table1[[#This Row],[signup_date]],"yyyy")</f>
        <v>2021</v>
      </c>
      <c r="D2337" t="str">
        <f>TEXT(Table1[[#This Row],[signup_date]],"mmm")</f>
        <v>Jun</v>
      </c>
      <c r="E2337" s="3">
        <v>45281</v>
      </c>
      <c r="F2337" s="3">
        <v>45524</v>
      </c>
      <c r="G2337" s="3" t="str">
        <f>TEXT(Table1[[#This Row],[last_purchase_date]],"yyyy")</f>
        <v>2024</v>
      </c>
      <c r="H2337" s="2">
        <f ca="1">IFERROR(TODAY()-Table1[[#This Row],[signup_date]]," - ")</f>
        <v>1619</v>
      </c>
      <c r="I2337" s="2">
        <f ca="1">IFERROR(TODAY()-Table1[[#This Row],[last_purchase_date]]," - ")</f>
        <v>456</v>
      </c>
      <c r="J2337" s="2">
        <f ca="1">IFERROR(1/Table1[[#This Row],[Days_Since_Last_Purchase]],0)</f>
        <v>2.1929824561403508E-3</v>
      </c>
      <c r="K2337" s="3" t="str">
        <f t="shared" si="72"/>
        <v>Has Purchased</v>
      </c>
      <c r="L2337">
        <v>4</v>
      </c>
      <c r="M2337">
        <v>551.09</v>
      </c>
      <c r="N2337">
        <v>137.77000000000001</v>
      </c>
      <c r="O2337">
        <v>217.12</v>
      </c>
      <c r="P2337" t="s">
        <v>31</v>
      </c>
      <c r="Q2337" t="s">
        <v>95</v>
      </c>
      <c r="R2337" t="s">
        <v>48</v>
      </c>
      <c r="S2337">
        <v>32</v>
      </c>
      <c r="T2337" t="s">
        <v>34</v>
      </c>
      <c r="U2337" t="s">
        <v>35</v>
      </c>
      <c r="V2337" t="s">
        <v>63</v>
      </c>
      <c r="W2337" t="s">
        <v>45</v>
      </c>
      <c r="X2337">
        <v>0</v>
      </c>
      <c r="Y2337">
        <v>1</v>
      </c>
      <c r="Z2337">
        <v>0</v>
      </c>
      <c r="AA2337">
        <v>0</v>
      </c>
      <c r="AB2337">
        <v>3</v>
      </c>
      <c r="AC2337" s="2" t="s">
        <v>2542</v>
      </c>
      <c r="AD2337" s="2" t="str">
        <f t="shared" si="73"/>
        <v>Never Contacted</v>
      </c>
      <c r="AE2337">
        <v>0</v>
      </c>
      <c r="AF2337" t="s">
        <v>73</v>
      </c>
      <c r="AG2337" t="b">
        <v>0</v>
      </c>
      <c r="AH2337" t="b">
        <v>0</v>
      </c>
      <c r="AI2337" t="str">
        <f ca="1">IF(OR(Table1[[#This Row],[is_active]]="FALSE",Table1[[#This Row],[Days_Since_Last_Purchase]]&gt;90),"Churned","Active")</f>
        <v>Churned</v>
      </c>
    </row>
    <row r="2338" spans="1:35" x14ac:dyDescent="0.25">
      <c r="A2338" t="s">
        <v>2382</v>
      </c>
      <c r="B2338" s="1">
        <v>44117</v>
      </c>
      <c r="C2338" t="str">
        <f>TEXT(Table1[[#This Row],[signup_date]],"yyyy")</f>
        <v>2020</v>
      </c>
      <c r="D2338" t="str">
        <f>TEXT(Table1[[#This Row],[signup_date]],"mmm")</f>
        <v>Oct</v>
      </c>
      <c r="E2338" s="3">
        <v>45722</v>
      </c>
      <c r="F2338" s="3">
        <v>45925</v>
      </c>
      <c r="G2338" s="3" t="str">
        <f>TEXT(Table1[[#This Row],[last_purchase_date]],"yyyy")</f>
        <v>2025</v>
      </c>
      <c r="H2338" s="2">
        <f ca="1">IFERROR(TODAY()-Table1[[#This Row],[signup_date]]," - ")</f>
        <v>1863</v>
      </c>
      <c r="I2338" s="2">
        <f ca="1">IFERROR(TODAY()-Table1[[#This Row],[last_purchase_date]]," - ")</f>
        <v>55</v>
      </c>
      <c r="J2338" s="2">
        <f ca="1">IFERROR(1/Table1[[#This Row],[Days_Since_Last_Purchase]],0)</f>
        <v>1.8181818181818181E-2</v>
      </c>
      <c r="K2338" s="3" t="str">
        <f t="shared" si="72"/>
        <v>Has Purchased</v>
      </c>
      <c r="L2338">
        <v>4</v>
      </c>
      <c r="M2338">
        <v>116.24</v>
      </c>
      <c r="N2338">
        <v>29.06</v>
      </c>
      <c r="O2338">
        <v>25.84</v>
      </c>
      <c r="P2338" t="s">
        <v>31</v>
      </c>
      <c r="Q2338" t="s">
        <v>76</v>
      </c>
      <c r="R2338" t="s">
        <v>48</v>
      </c>
      <c r="S2338">
        <v>43</v>
      </c>
      <c r="T2338" t="s">
        <v>34</v>
      </c>
      <c r="U2338" t="s">
        <v>82</v>
      </c>
      <c r="V2338" t="s">
        <v>67</v>
      </c>
      <c r="W2338" t="s">
        <v>96</v>
      </c>
      <c r="X2338">
        <v>1</v>
      </c>
      <c r="Y2338">
        <v>0</v>
      </c>
      <c r="Z2338">
        <v>0</v>
      </c>
      <c r="AA2338">
        <v>0</v>
      </c>
      <c r="AB2338">
        <v>1</v>
      </c>
      <c r="AC2338" s="3">
        <v>45058</v>
      </c>
      <c r="AD2338" s="2" t="str">
        <f t="shared" si="73"/>
        <v>Contacted</v>
      </c>
      <c r="AE2338">
        <v>0</v>
      </c>
      <c r="AF2338" t="s">
        <v>52</v>
      </c>
      <c r="AG2338" t="b">
        <v>1</v>
      </c>
      <c r="AH2338" t="b">
        <v>0</v>
      </c>
      <c r="AI2338" t="str">
        <f ca="1">IF(OR(Table1[[#This Row],[is_active]]="FALSE",Table1[[#This Row],[Days_Since_Last_Purchase]]&gt;90),"Churned","Active")</f>
        <v>Active</v>
      </c>
    </row>
    <row r="2339" spans="1:35" x14ac:dyDescent="0.25">
      <c r="A2339" t="s">
        <v>2383</v>
      </c>
      <c r="B2339" s="1">
        <v>45157</v>
      </c>
      <c r="C2339" t="str">
        <f>TEXT(Table1[[#This Row],[signup_date]],"yyyy")</f>
        <v>2023</v>
      </c>
      <c r="D2339" t="str">
        <f>TEXT(Table1[[#This Row],[signup_date]],"mmm")</f>
        <v>Aug</v>
      </c>
      <c r="E2339" s="3">
        <v>45733</v>
      </c>
      <c r="F2339" s="3">
        <v>45812</v>
      </c>
      <c r="G2339" s="3" t="str">
        <f>TEXT(Table1[[#This Row],[last_purchase_date]],"yyyy")</f>
        <v>2025</v>
      </c>
      <c r="H2339" s="2">
        <f ca="1">IFERROR(TODAY()-Table1[[#This Row],[signup_date]]," - ")</f>
        <v>823</v>
      </c>
      <c r="I2339" s="2">
        <f ca="1">IFERROR(TODAY()-Table1[[#This Row],[last_purchase_date]]," - ")</f>
        <v>168</v>
      </c>
      <c r="J2339" s="2">
        <f ca="1">IFERROR(1/Table1[[#This Row],[Days_Since_Last_Purchase]],0)</f>
        <v>5.9523809523809521E-3</v>
      </c>
      <c r="K2339" s="3" t="str">
        <f t="shared" si="72"/>
        <v>Has Purchased</v>
      </c>
      <c r="L2339">
        <v>1</v>
      </c>
      <c r="M2339">
        <v>100.78</v>
      </c>
      <c r="N2339">
        <v>100.78</v>
      </c>
      <c r="O2339">
        <v>100.79</v>
      </c>
      <c r="P2339" t="s">
        <v>87</v>
      </c>
      <c r="Q2339" t="s">
        <v>60</v>
      </c>
      <c r="R2339" t="s">
        <v>33</v>
      </c>
      <c r="S2339">
        <v>30</v>
      </c>
      <c r="T2339" t="s">
        <v>70</v>
      </c>
      <c r="U2339" t="s">
        <v>35</v>
      </c>
      <c r="V2339" t="s">
        <v>44</v>
      </c>
      <c r="W2339" t="s">
        <v>45</v>
      </c>
      <c r="X2339">
        <v>1</v>
      </c>
      <c r="Y2339">
        <v>0</v>
      </c>
      <c r="Z2339">
        <v>0</v>
      </c>
      <c r="AA2339">
        <v>0</v>
      </c>
      <c r="AB2339">
        <v>0</v>
      </c>
      <c r="AC2339" s="2" t="s">
        <v>2542</v>
      </c>
      <c r="AD2339" s="2" t="str">
        <f t="shared" si="73"/>
        <v>Never Contacted</v>
      </c>
      <c r="AE2339">
        <v>0</v>
      </c>
      <c r="AF2339" t="s">
        <v>38</v>
      </c>
      <c r="AG2339" t="b">
        <v>1</v>
      </c>
      <c r="AH2339" t="b">
        <v>1</v>
      </c>
      <c r="AI2339" t="str">
        <f ca="1">IF(OR(Table1[[#This Row],[is_active]]="FALSE",Table1[[#This Row],[Days_Since_Last_Purchase]]&gt;90),"Churned","Active")</f>
        <v>Churned</v>
      </c>
    </row>
    <row r="2340" spans="1:35" x14ac:dyDescent="0.25">
      <c r="A2340" t="s">
        <v>2384</v>
      </c>
      <c r="B2340" s="1">
        <v>44749</v>
      </c>
      <c r="C2340" t="str">
        <f>TEXT(Table1[[#This Row],[signup_date]],"yyyy")</f>
        <v>2022</v>
      </c>
      <c r="D2340" t="str">
        <f>TEXT(Table1[[#This Row],[signup_date]],"mmm")</f>
        <v>Jul</v>
      </c>
      <c r="E2340" s="3">
        <v>45456</v>
      </c>
      <c r="F2340" s="3">
        <v>45462</v>
      </c>
      <c r="G2340" s="3" t="str">
        <f>TEXT(Table1[[#This Row],[last_purchase_date]],"yyyy")</f>
        <v>2024</v>
      </c>
      <c r="H2340" s="2">
        <f ca="1">IFERROR(TODAY()-Table1[[#This Row],[signup_date]]," - ")</f>
        <v>1231</v>
      </c>
      <c r="I2340" s="2">
        <f ca="1">IFERROR(TODAY()-Table1[[#This Row],[last_purchase_date]]," - ")</f>
        <v>518</v>
      </c>
      <c r="J2340" s="2">
        <f ca="1">IFERROR(1/Table1[[#This Row],[Days_Since_Last_Purchase]],0)</f>
        <v>1.9305019305019305E-3</v>
      </c>
      <c r="K2340" s="3" t="str">
        <f t="shared" si="72"/>
        <v>Has Purchased</v>
      </c>
      <c r="L2340">
        <v>2</v>
      </c>
      <c r="M2340">
        <v>147.47999999999999</v>
      </c>
      <c r="N2340">
        <v>73.739999999999995</v>
      </c>
      <c r="O2340">
        <v>3.14</v>
      </c>
      <c r="P2340" t="s">
        <v>47</v>
      </c>
      <c r="Q2340" t="s">
        <v>54</v>
      </c>
      <c r="R2340" t="s">
        <v>42</v>
      </c>
      <c r="S2340">
        <v>31</v>
      </c>
      <c r="T2340" t="s">
        <v>34</v>
      </c>
      <c r="U2340" t="s">
        <v>55</v>
      </c>
      <c r="V2340" t="s">
        <v>67</v>
      </c>
      <c r="W2340" t="s">
        <v>72</v>
      </c>
      <c r="X2340">
        <v>0</v>
      </c>
      <c r="Y2340">
        <v>0</v>
      </c>
      <c r="Z2340">
        <v>0</v>
      </c>
      <c r="AA2340">
        <v>0</v>
      </c>
      <c r="AB2340">
        <v>2</v>
      </c>
      <c r="AC2340" s="3">
        <v>44938</v>
      </c>
      <c r="AD2340" s="2" t="str">
        <f t="shared" si="73"/>
        <v>Contacted</v>
      </c>
      <c r="AE2340">
        <v>1</v>
      </c>
      <c r="AF2340" t="s">
        <v>73</v>
      </c>
      <c r="AG2340" t="b">
        <v>1</v>
      </c>
      <c r="AH2340" t="b">
        <v>0</v>
      </c>
      <c r="AI2340" t="str">
        <f ca="1">IF(OR(Table1[[#This Row],[is_active]]="FALSE",Table1[[#This Row],[Days_Since_Last_Purchase]]&gt;90),"Churned","Active")</f>
        <v>Churned</v>
      </c>
    </row>
    <row r="2341" spans="1:35" x14ac:dyDescent="0.25">
      <c r="A2341" t="s">
        <v>2385</v>
      </c>
      <c r="B2341" s="1">
        <v>45357</v>
      </c>
      <c r="C2341" t="str">
        <f>TEXT(Table1[[#This Row],[signup_date]],"yyyy")</f>
        <v>2024</v>
      </c>
      <c r="D2341" t="str">
        <f>TEXT(Table1[[#This Row],[signup_date]],"mmm")</f>
        <v>Mar</v>
      </c>
      <c r="E2341" s="3">
        <v>45517</v>
      </c>
      <c r="F2341" s="3">
        <v>45736</v>
      </c>
      <c r="G2341" s="3" t="str">
        <f>TEXT(Table1[[#This Row],[last_purchase_date]],"yyyy")</f>
        <v>2025</v>
      </c>
      <c r="H2341" s="2">
        <f ca="1">IFERROR(TODAY()-Table1[[#This Row],[signup_date]]," - ")</f>
        <v>623</v>
      </c>
      <c r="I2341" s="2">
        <f ca="1">IFERROR(TODAY()-Table1[[#This Row],[last_purchase_date]]," - ")</f>
        <v>244</v>
      </c>
      <c r="J2341" s="2">
        <f ca="1">IFERROR(1/Table1[[#This Row],[Days_Since_Last_Purchase]],0)</f>
        <v>4.0983606557377051E-3</v>
      </c>
      <c r="K2341" s="3" t="str">
        <f t="shared" si="72"/>
        <v>Has Purchased</v>
      </c>
      <c r="L2341">
        <v>2</v>
      </c>
      <c r="M2341">
        <v>136.43</v>
      </c>
      <c r="N2341">
        <v>68.22</v>
      </c>
      <c r="O2341">
        <v>33.31</v>
      </c>
      <c r="P2341" t="s">
        <v>47</v>
      </c>
      <c r="Q2341" t="s">
        <v>95</v>
      </c>
      <c r="R2341" t="s">
        <v>33</v>
      </c>
      <c r="S2341">
        <v>49</v>
      </c>
      <c r="T2341" t="s">
        <v>34</v>
      </c>
      <c r="U2341" t="s">
        <v>66</v>
      </c>
      <c r="V2341" t="s">
        <v>44</v>
      </c>
      <c r="W2341" t="s">
        <v>96</v>
      </c>
      <c r="X2341">
        <v>0</v>
      </c>
      <c r="Y2341">
        <v>0</v>
      </c>
      <c r="Z2341">
        <v>0</v>
      </c>
      <c r="AA2341">
        <v>0</v>
      </c>
      <c r="AB2341">
        <v>1</v>
      </c>
      <c r="AC2341" s="2" t="s">
        <v>2542</v>
      </c>
      <c r="AD2341" s="2" t="str">
        <f t="shared" si="73"/>
        <v>Never Contacted</v>
      </c>
      <c r="AE2341">
        <v>5</v>
      </c>
      <c r="AF2341" t="s">
        <v>52</v>
      </c>
      <c r="AG2341" t="b">
        <v>1</v>
      </c>
      <c r="AH2341" t="b">
        <v>0</v>
      </c>
      <c r="AI2341" t="str">
        <f ca="1">IF(OR(Table1[[#This Row],[is_active]]="FALSE",Table1[[#This Row],[Days_Since_Last_Purchase]]&gt;90),"Churned","Active")</f>
        <v>Churned</v>
      </c>
    </row>
    <row r="2342" spans="1:35" x14ac:dyDescent="0.25">
      <c r="A2342" t="s">
        <v>2386</v>
      </c>
      <c r="B2342" s="1">
        <v>43953</v>
      </c>
      <c r="C2342" t="str">
        <f>TEXT(Table1[[#This Row],[signup_date]],"yyyy")</f>
        <v>2020</v>
      </c>
      <c r="D2342" t="str">
        <f>TEXT(Table1[[#This Row],[signup_date]],"mmm")</f>
        <v>May</v>
      </c>
      <c r="E2342" s="3">
        <v>45773</v>
      </c>
      <c r="F2342" s="3">
        <v>45783</v>
      </c>
      <c r="G2342" s="3" t="str">
        <f>TEXT(Table1[[#This Row],[last_purchase_date]],"yyyy")</f>
        <v>2025</v>
      </c>
      <c r="H2342" s="2">
        <f ca="1">IFERROR(TODAY()-Table1[[#This Row],[signup_date]]," - ")</f>
        <v>2027</v>
      </c>
      <c r="I2342" s="2">
        <f ca="1">IFERROR(TODAY()-Table1[[#This Row],[last_purchase_date]]," - ")</f>
        <v>197</v>
      </c>
      <c r="J2342" s="2">
        <f ca="1">IFERROR(1/Table1[[#This Row],[Days_Since_Last_Purchase]],0)</f>
        <v>5.076142131979695E-3</v>
      </c>
      <c r="K2342" s="3" t="str">
        <f t="shared" si="72"/>
        <v>Has Purchased</v>
      </c>
      <c r="L2342">
        <v>2</v>
      </c>
      <c r="M2342">
        <v>52.31</v>
      </c>
      <c r="N2342">
        <v>26.16</v>
      </c>
      <c r="O2342">
        <v>41.49</v>
      </c>
      <c r="P2342" t="s">
        <v>31</v>
      </c>
      <c r="Q2342" t="s">
        <v>60</v>
      </c>
      <c r="R2342" t="s">
        <v>48</v>
      </c>
      <c r="S2342">
        <v>39</v>
      </c>
      <c r="T2342" t="s">
        <v>34</v>
      </c>
      <c r="U2342" t="s">
        <v>35</v>
      </c>
      <c r="V2342" t="s">
        <v>56</v>
      </c>
      <c r="W2342" t="s">
        <v>72</v>
      </c>
      <c r="X2342">
        <v>0</v>
      </c>
      <c r="Y2342">
        <v>0</v>
      </c>
      <c r="Z2342">
        <v>1</v>
      </c>
      <c r="AA2342">
        <v>1</v>
      </c>
      <c r="AB2342">
        <v>0</v>
      </c>
      <c r="AC2342" s="3">
        <v>45770</v>
      </c>
      <c r="AD2342" s="2" t="str">
        <f t="shared" si="73"/>
        <v>Contacted</v>
      </c>
      <c r="AE2342">
        <v>0</v>
      </c>
      <c r="AF2342" t="s">
        <v>38</v>
      </c>
      <c r="AG2342" t="b">
        <v>1</v>
      </c>
      <c r="AH2342" t="b">
        <v>1</v>
      </c>
      <c r="AI2342" t="str">
        <f ca="1">IF(OR(Table1[[#This Row],[is_active]]="FALSE",Table1[[#This Row],[Days_Since_Last_Purchase]]&gt;90),"Churned","Active")</f>
        <v>Churned</v>
      </c>
    </row>
    <row r="2343" spans="1:35" x14ac:dyDescent="0.25">
      <c r="A2343" t="s">
        <v>2387</v>
      </c>
      <c r="B2343" s="1">
        <v>44309</v>
      </c>
      <c r="C2343" t="str">
        <f>TEXT(Table1[[#This Row],[signup_date]],"yyyy")</f>
        <v>2021</v>
      </c>
      <c r="D2343" t="str">
        <f>TEXT(Table1[[#This Row],[signup_date]],"mmm")</f>
        <v>Apr</v>
      </c>
      <c r="E2343" s="3">
        <v>44972</v>
      </c>
      <c r="F2343" s="3">
        <v>45752</v>
      </c>
      <c r="G2343" s="3" t="str">
        <f>TEXT(Table1[[#This Row],[last_purchase_date]],"yyyy")</f>
        <v>2025</v>
      </c>
      <c r="H2343" s="2">
        <f ca="1">IFERROR(TODAY()-Table1[[#This Row],[signup_date]]," - ")</f>
        <v>1671</v>
      </c>
      <c r="I2343" s="2">
        <f ca="1">IFERROR(TODAY()-Table1[[#This Row],[last_purchase_date]]," - ")</f>
        <v>228</v>
      </c>
      <c r="J2343" s="2">
        <f ca="1">IFERROR(1/Table1[[#This Row],[Days_Since_Last_Purchase]],0)</f>
        <v>4.3859649122807015E-3</v>
      </c>
      <c r="K2343" s="3" t="str">
        <f t="shared" si="72"/>
        <v>Has Purchased</v>
      </c>
      <c r="L2343">
        <v>1</v>
      </c>
      <c r="M2343">
        <v>36.65</v>
      </c>
      <c r="N2343">
        <v>36.65</v>
      </c>
      <c r="O2343">
        <v>0</v>
      </c>
      <c r="P2343" t="s">
        <v>31</v>
      </c>
      <c r="Q2343" t="s">
        <v>80</v>
      </c>
      <c r="R2343" t="s">
        <v>48</v>
      </c>
      <c r="S2343">
        <v>16</v>
      </c>
      <c r="T2343" t="s">
        <v>49</v>
      </c>
      <c r="U2343" t="s">
        <v>82</v>
      </c>
      <c r="V2343" t="s">
        <v>44</v>
      </c>
      <c r="W2343" t="s">
        <v>100</v>
      </c>
      <c r="X2343">
        <v>0</v>
      </c>
      <c r="Y2343">
        <v>0</v>
      </c>
      <c r="Z2343">
        <v>0</v>
      </c>
      <c r="AA2343">
        <v>0</v>
      </c>
      <c r="AB2343">
        <v>0</v>
      </c>
      <c r="AC2343" s="3">
        <v>45193</v>
      </c>
      <c r="AD2343" s="2" t="str">
        <f t="shared" si="73"/>
        <v>Contacted</v>
      </c>
      <c r="AE2343">
        <v>0</v>
      </c>
      <c r="AF2343" t="s">
        <v>38</v>
      </c>
      <c r="AG2343" t="b">
        <v>1</v>
      </c>
      <c r="AH2343" t="b">
        <v>1</v>
      </c>
      <c r="AI2343" t="str">
        <f ca="1">IF(OR(Table1[[#This Row],[is_active]]="FALSE",Table1[[#This Row],[Days_Since_Last_Purchase]]&gt;90),"Churned","Active")</f>
        <v>Churned</v>
      </c>
    </row>
    <row r="2344" spans="1:35" x14ac:dyDescent="0.25">
      <c r="A2344" t="s">
        <v>2388</v>
      </c>
      <c r="B2344" s="1">
        <v>43864</v>
      </c>
      <c r="C2344" t="str">
        <f>TEXT(Table1[[#This Row],[signup_date]],"yyyy")</f>
        <v>2020</v>
      </c>
      <c r="D2344" t="str">
        <f>TEXT(Table1[[#This Row],[signup_date]],"mmm")</f>
        <v>Feb</v>
      </c>
      <c r="E2344" s="3">
        <v>44540</v>
      </c>
      <c r="F2344" s="3">
        <v>45725</v>
      </c>
      <c r="G2344" s="3" t="str">
        <f>TEXT(Table1[[#This Row],[last_purchase_date]],"yyyy")</f>
        <v>2025</v>
      </c>
      <c r="H2344" s="2">
        <f ca="1">IFERROR(TODAY()-Table1[[#This Row],[signup_date]]," - ")</f>
        <v>2116</v>
      </c>
      <c r="I2344" s="2">
        <f ca="1">IFERROR(TODAY()-Table1[[#This Row],[last_purchase_date]]," - ")</f>
        <v>255</v>
      </c>
      <c r="J2344" s="2">
        <f ca="1">IFERROR(1/Table1[[#This Row],[Days_Since_Last_Purchase]],0)</f>
        <v>3.9215686274509803E-3</v>
      </c>
      <c r="K2344" s="3" t="str">
        <f t="shared" si="72"/>
        <v>Has Purchased</v>
      </c>
      <c r="L2344">
        <v>5</v>
      </c>
      <c r="M2344">
        <v>370.16</v>
      </c>
      <c r="N2344">
        <v>74.03</v>
      </c>
      <c r="O2344">
        <v>35.93</v>
      </c>
      <c r="P2344" t="s">
        <v>47</v>
      </c>
      <c r="Q2344" t="s">
        <v>88</v>
      </c>
      <c r="R2344" t="s">
        <v>42</v>
      </c>
      <c r="S2344">
        <v>19</v>
      </c>
      <c r="T2344" t="s">
        <v>49</v>
      </c>
      <c r="U2344" t="s">
        <v>50</v>
      </c>
      <c r="V2344" t="s">
        <v>67</v>
      </c>
      <c r="W2344" t="s">
        <v>96</v>
      </c>
      <c r="X2344">
        <v>0</v>
      </c>
      <c r="Y2344">
        <v>0</v>
      </c>
      <c r="Z2344">
        <v>0</v>
      </c>
      <c r="AA2344">
        <v>0</v>
      </c>
      <c r="AB2344">
        <v>2</v>
      </c>
      <c r="AC2344" s="3">
        <v>45292</v>
      </c>
      <c r="AD2344" s="2" t="str">
        <f t="shared" si="73"/>
        <v>Contacted</v>
      </c>
      <c r="AE2344">
        <v>7</v>
      </c>
      <c r="AF2344" t="s">
        <v>38</v>
      </c>
      <c r="AG2344" t="b">
        <v>1</v>
      </c>
      <c r="AH2344" t="b">
        <v>0</v>
      </c>
      <c r="AI2344" t="str">
        <f ca="1">IF(OR(Table1[[#This Row],[is_active]]="FALSE",Table1[[#This Row],[Days_Since_Last_Purchase]]&gt;90),"Churned","Active")</f>
        <v>Churned</v>
      </c>
    </row>
    <row r="2345" spans="1:35" x14ac:dyDescent="0.25">
      <c r="A2345" t="s">
        <v>2389</v>
      </c>
      <c r="B2345" s="1">
        <v>45266</v>
      </c>
      <c r="C2345" t="str">
        <f>TEXT(Table1[[#This Row],[signup_date]],"yyyy")</f>
        <v>2023</v>
      </c>
      <c r="D2345" t="str">
        <f>TEXT(Table1[[#This Row],[signup_date]],"mmm")</f>
        <v>Dec</v>
      </c>
      <c r="E2345" s="3">
        <v>45929</v>
      </c>
      <c r="F2345" s="3">
        <v>45943</v>
      </c>
      <c r="G2345" s="3" t="str">
        <f>TEXT(Table1[[#This Row],[last_purchase_date]],"yyyy")</f>
        <v>2025</v>
      </c>
      <c r="H2345" s="2">
        <f ca="1">IFERROR(TODAY()-Table1[[#This Row],[signup_date]]," - ")</f>
        <v>714</v>
      </c>
      <c r="I2345" s="2">
        <f ca="1">IFERROR(TODAY()-Table1[[#This Row],[last_purchase_date]]," - ")</f>
        <v>37</v>
      </c>
      <c r="J2345" s="2">
        <f ca="1">IFERROR(1/Table1[[#This Row],[Days_Since_Last_Purchase]],0)</f>
        <v>2.7027027027027029E-2</v>
      </c>
      <c r="K2345" s="3" t="str">
        <f t="shared" si="72"/>
        <v>Has Purchased</v>
      </c>
      <c r="L2345">
        <v>3</v>
      </c>
      <c r="M2345">
        <v>252.29</v>
      </c>
      <c r="N2345">
        <v>84.1</v>
      </c>
      <c r="O2345">
        <v>90.13</v>
      </c>
      <c r="P2345" t="s">
        <v>40</v>
      </c>
      <c r="Q2345" t="s">
        <v>62</v>
      </c>
      <c r="R2345" t="s">
        <v>33</v>
      </c>
      <c r="S2345">
        <v>31</v>
      </c>
      <c r="T2345" t="s">
        <v>34</v>
      </c>
      <c r="U2345" t="s">
        <v>55</v>
      </c>
      <c r="V2345" t="s">
        <v>67</v>
      </c>
      <c r="W2345" t="s">
        <v>51</v>
      </c>
      <c r="X2345">
        <v>0</v>
      </c>
      <c r="Y2345">
        <v>0</v>
      </c>
      <c r="Z2345">
        <v>0</v>
      </c>
      <c r="AA2345">
        <v>0</v>
      </c>
      <c r="AB2345">
        <v>0</v>
      </c>
      <c r="AC2345" s="3">
        <v>45421</v>
      </c>
      <c r="AD2345" s="2" t="str">
        <f t="shared" si="73"/>
        <v>Contacted</v>
      </c>
      <c r="AE2345">
        <v>3</v>
      </c>
      <c r="AF2345" t="s">
        <v>52</v>
      </c>
      <c r="AG2345" t="b">
        <v>0</v>
      </c>
      <c r="AH2345" t="b">
        <v>0</v>
      </c>
      <c r="AI2345" t="str">
        <f ca="1">IF(OR(Table1[[#This Row],[is_active]]="FALSE",Table1[[#This Row],[Days_Since_Last_Purchase]]&gt;90),"Churned","Active")</f>
        <v>Active</v>
      </c>
    </row>
    <row r="2346" spans="1:35" x14ac:dyDescent="0.25">
      <c r="A2346" t="s">
        <v>2390</v>
      </c>
      <c r="B2346" s="1">
        <v>44712</v>
      </c>
      <c r="C2346" t="str">
        <f>TEXT(Table1[[#This Row],[signup_date]],"yyyy")</f>
        <v>2022</v>
      </c>
      <c r="D2346" t="str">
        <f>TEXT(Table1[[#This Row],[signup_date]],"mmm")</f>
        <v>May</v>
      </c>
      <c r="E2346" s="3">
        <v>45567</v>
      </c>
      <c r="F2346" s="3">
        <v>45847</v>
      </c>
      <c r="G2346" s="3" t="str">
        <f>TEXT(Table1[[#This Row],[last_purchase_date]],"yyyy")</f>
        <v>2025</v>
      </c>
      <c r="H2346" s="2">
        <f ca="1">IFERROR(TODAY()-Table1[[#This Row],[signup_date]]," - ")</f>
        <v>1268</v>
      </c>
      <c r="I2346" s="2">
        <f ca="1">IFERROR(TODAY()-Table1[[#This Row],[last_purchase_date]]," - ")</f>
        <v>133</v>
      </c>
      <c r="J2346" s="2">
        <f ca="1">IFERROR(1/Table1[[#This Row],[Days_Since_Last_Purchase]],0)</f>
        <v>7.5187969924812026E-3</v>
      </c>
      <c r="K2346" s="3" t="str">
        <f t="shared" si="72"/>
        <v>Has Purchased</v>
      </c>
      <c r="L2346">
        <v>5</v>
      </c>
      <c r="M2346">
        <v>412.79</v>
      </c>
      <c r="N2346">
        <v>82.56</v>
      </c>
      <c r="O2346">
        <v>21.02</v>
      </c>
      <c r="P2346" t="s">
        <v>40</v>
      </c>
      <c r="Q2346" t="s">
        <v>69</v>
      </c>
      <c r="R2346" t="s">
        <v>48</v>
      </c>
      <c r="S2346">
        <v>19</v>
      </c>
      <c r="T2346" t="s">
        <v>49</v>
      </c>
      <c r="U2346" t="s">
        <v>35</v>
      </c>
      <c r="V2346" t="s">
        <v>63</v>
      </c>
      <c r="W2346" t="s">
        <v>51</v>
      </c>
      <c r="X2346">
        <v>0</v>
      </c>
      <c r="Y2346">
        <v>0</v>
      </c>
      <c r="Z2346">
        <v>0</v>
      </c>
      <c r="AA2346">
        <v>0</v>
      </c>
      <c r="AB2346">
        <v>3</v>
      </c>
      <c r="AC2346" s="3">
        <v>45633</v>
      </c>
      <c r="AD2346" s="2" t="str">
        <f t="shared" si="73"/>
        <v>Contacted</v>
      </c>
      <c r="AE2346">
        <v>6</v>
      </c>
      <c r="AF2346" t="s">
        <v>52</v>
      </c>
      <c r="AG2346" t="b">
        <v>0</v>
      </c>
      <c r="AH2346" t="b">
        <v>0</v>
      </c>
      <c r="AI2346" t="str">
        <f ca="1">IF(OR(Table1[[#This Row],[is_active]]="FALSE",Table1[[#This Row],[Days_Since_Last_Purchase]]&gt;90),"Churned","Active")</f>
        <v>Churned</v>
      </c>
    </row>
    <row r="2347" spans="1:35" x14ac:dyDescent="0.25">
      <c r="A2347" t="s">
        <v>2391</v>
      </c>
      <c r="B2347" s="1">
        <v>45477</v>
      </c>
      <c r="C2347" t="str">
        <f>TEXT(Table1[[#This Row],[signup_date]],"yyyy")</f>
        <v>2024</v>
      </c>
      <c r="D2347" t="str">
        <f>TEXT(Table1[[#This Row],[signup_date]],"mmm")</f>
        <v>Jul</v>
      </c>
      <c r="E2347" s="3">
        <v>45723</v>
      </c>
      <c r="F2347" s="3">
        <v>45933</v>
      </c>
      <c r="G2347" s="3" t="str">
        <f>TEXT(Table1[[#This Row],[last_purchase_date]],"yyyy")</f>
        <v>2025</v>
      </c>
      <c r="H2347" s="2">
        <f ca="1">IFERROR(TODAY()-Table1[[#This Row],[signup_date]]," - ")</f>
        <v>503</v>
      </c>
      <c r="I2347" s="2">
        <f ca="1">IFERROR(TODAY()-Table1[[#This Row],[last_purchase_date]]," - ")</f>
        <v>47</v>
      </c>
      <c r="J2347" s="2">
        <f ca="1">IFERROR(1/Table1[[#This Row],[Days_Since_Last_Purchase]],0)</f>
        <v>2.1276595744680851E-2</v>
      </c>
      <c r="K2347" s="3" t="str">
        <f t="shared" si="72"/>
        <v>Has Purchased</v>
      </c>
      <c r="L2347">
        <v>4</v>
      </c>
      <c r="M2347">
        <v>212.35</v>
      </c>
      <c r="N2347">
        <v>53.09</v>
      </c>
      <c r="O2347">
        <v>33.74</v>
      </c>
      <c r="P2347" t="s">
        <v>31</v>
      </c>
      <c r="Q2347" t="s">
        <v>69</v>
      </c>
      <c r="R2347" t="s">
        <v>42</v>
      </c>
      <c r="S2347">
        <v>23</v>
      </c>
      <c r="T2347" t="s">
        <v>70</v>
      </c>
      <c r="U2347" t="s">
        <v>43</v>
      </c>
      <c r="V2347" t="s">
        <v>56</v>
      </c>
      <c r="W2347" t="s">
        <v>51</v>
      </c>
      <c r="X2347">
        <v>0</v>
      </c>
      <c r="Y2347">
        <v>0</v>
      </c>
      <c r="Z2347">
        <v>0</v>
      </c>
      <c r="AA2347">
        <v>0</v>
      </c>
      <c r="AB2347">
        <v>2</v>
      </c>
      <c r="AC2347" s="3">
        <v>45604</v>
      </c>
      <c r="AD2347" s="2" t="str">
        <f t="shared" si="73"/>
        <v>Contacted</v>
      </c>
      <c r="AE2347">
        <v>1</v>
      </c>
      <c r="AF2347" t="s">
        <v>73</v>
      </c>
      <c r="AG2347" t="b">
        <v>1</v>
      </c>
      <c r="AH2347" t="b">
        <v>1</v>
      </c>
      <c r="AI2347" t="str">
        <f ca="1">IF(OR(Table1[[#This Row],[is_active]]="FALSE",Table1[[#This Row],[Days_Since_Last_Purchase]]&gt;90),"Churned","Active")</f>
        <v>Active</v>
      </c>
    </row>
    <row r="2348" spans="1:35" x14ac:dyDescent="0.25">
      <c r="A2348" t="s">
        <v>2392</v>
      </c>
      <c r="B2348" s="1">
        <v>44737</v>
      </c>
      <c r="C2348" t="str">
        <f>TEXT(Table1[[#This Row],[signup_date]],"yyyy")</f>
        <v>2022</v>
      </c>
      <c r="D2348" t="str">
        <f>TEXT(Table1[[#This Row],[signup_date]],"mmm")</f>
        <v>Jun</v>
      </c>
      <c r="E2348" s="3">
        <v>45123</v>
      </c>
      <c r="F2348" s="3">
        <v>45774</v>
      </c>
      <c r="G2348" s="3" t="str">
        <f>TEXT(Table1[[#This Row],[last_purchase_date]],"yyyy")</f>
        <v>2025</v>
      </c>
      <c r="H2348" s="2">
        <f ca="1">IFERROR(TODAY()-Table1[[#This Row],[signup_date]]," - ")</f>
        <v>1243</v>
      </c>
      <c r="I2348" s="2">
        <f ca="1">IFERROR(TODAY()-Table1[[#This Row],[last_purchase_date]]," - ")</f>
        <v>206</v>
      </c>
      <c r="J2348" s="2">
        <f ca="1">IFERROR(1/Table1[[#This Row],[Days_Since_Last_Purchase]],0)</f>
        <v>4.8543689320388345E-3</v>
      </c>
      <c r="K2348" s="3" t="str">
        <f t="shared" si="72"/>
        <v>Has Purchased</v>
      </c>
      <c r="L2348">
        <v>3</v>
      </c>
      <c r="M2348">
        <v>3.65</v>
      </c>
      <c r="N2348">
        <v>1.22</v>
      </c>
      <c r="O2348">
        <v>0.5</v>
      </c>
      <c r="P2348" t="s">
        <v>31</v>
      </c>
      <c r="Q2348" t="s">
        <v>41</v>
      </c>
      <c r="R2348" t="s">
        <v>42</v>
      </c>
      <c r="S2348">
        <v>31</v>
      </c>
      <c r="T2348" t="s">
        <v>34</v>
      </c>
      <c r="U2348" t="s">
        <v>35</v>
      </c>
      <c r="V2348" t="s">
        <v>56</v>
      </c>
      <c r="W2348" t="s">
        <v>85</v>
      </c>
      <c r="X2348">
        <v>0</v>
      </c>
      <c r="Y2348">
        <v>0</v>
      </c>
      <c r="Z2348">
        <v>0</v>
      </c>
      <c r="AA2348">
        <v>0</v>
      </c>
      <c r="AB2348">
        <v>0</v>
      </c>
      <c r="AC2348" s="3">
        <v>45100</v>
      </c>
      <c r="AD2348" s="2" t="str">
        <f t="shared" si="73"/>
        <v>Contacted</v>
      </c>
      <c r="AE2348">
        <v>0</v>
      </c>
      <c r="AF2348" t="s">
        <v>38</v>
      </c>
      <c r="AG2348" t="b">
        <v>1</v>
      </c>
      <c r="AH2348" t="b">
        <v>0</v>
      </c>
      <c r="AI2348" t="str">
        <f ca="1">IF(OR(Table1[[#This Row],[is_active]]="FALSE",Table1[[#This Row],[Days_Since_Last_Purchase]]&gt;90),"Churned","Active")</f>
        <v>Churned</v>
      </c>
    </row>
    <row r="2349" spans="1:35" x14ac:dyDescent="0.25">
      <c r="A2349" t="s">
        <v>2393</v>
      </c>
      <c r="B2349" s="1">
        <v>45380</v>
      </c>
      <c r="C2349" t="str">
        <f>TEXT(Table1[[#This Row],[signup_date]],"yyyy")</f>
        <v>2024</v>
      </c>
      <c r="D2349" t="str">
        <f>TEXT(Table1[[#This Row],[signup_date]],"mmm")</f>
        <v>Mar</v>
      </c>
      <c r="E2349" s="3">
        <v>45886</v>
      </c>
      <c r="F2349" s="3">
        <v>45889</v>
      </c>
      <c r="G2349" s="3" t="str">
        <f>TEXT(Table1[[#This Row],[last_purchase_date]],"yyyy")</f>
        <v>2025</v>
      </c>
      <c r="H2349" s="2">
        <f ca="1">IFERROR(TODAY()-Table1[[#This Row],[signup_date]]," - ")</f>
        <v>600</v>
      </c>
      <c r="I2349" s="2">
        <f ca="1">IFERROR(TODAY()-Table1[[#This Row],[last_purchase_date]]," - ")</f>
        <v>91</v>
      </c>
      <c r="J2349" s="2">
        <f ca="1">IFERROR(1/Table1[[#This Row],[Days_Since_Last_Purchase]],0)</f>
        <v>1.098901098901099E-2</v>
      </c>
      <c r="K2349" s="3" t="str">
        <f t="shared" si="72"/>
        <v>Has Purchased</v>
      </c>
      <c r="L2349">
        <v>3</v>
      </c>
      <c r="M2349">
        <v>130.88</v>
      </c>
      <c r="N2349">
        <v>43.63</v>
      </c>
      <c r="O2349">
        <v>0</v>
      </c>
      <c r="P2349" t="s">
        <v>47</v>
      </c>
      <c r="Q2349" t="s">
        <v>54</v>
      </c>
      <c r="R2349" t="s">
        <v>33</v>
      </c>
      <c r="S2349">
        <v>28</v>
      </c>
      <c r="T2349" t="s">
        <v>70</v>
      </c>
      <c r="U2349" t="s">
        <v>55</v>
      </c>
      <c r="V2349" t="s">
        <v>35</v>
      </c>
      <c r="W2349" t="s">
        <v>96</v>
      </c>
      <c r="X2349">
        <v>0</v>
      </c>
      <c r="Y2349">
        <v>0</v>
      </c>
      <c r="Z2349">
        <v>0</v>
      </c>
      <c r="AA2349">
        <v>1</v>
      </c>
      <c r="AB2349">
        <v>0</v>
      </c>
      <c r="AC2349" s="3">
        <v>45411</v>
      </c>
      <c r="AD2349" s="2" t="str">
        <f t="shared" si="73"/>
        <v>Contacted</v>
      </c>
      <c r="AE2349">
        <v>0</v>
      </c>
      <c r="AF2349" t="s">
        <v>52</v>
      </c>
      <c r="AG2349" t="b">
        <v>0</v>
      </c>
      <c r="AH2349" t="b">
        <v>0</v>
      </c>
      <c r="AI2349" t="str">
        <f ca="1">IF(OR(Table1[[#This Row],[is_active]]="FALSE",Table1[[#This Row],[Days_Since_Last_Purchase]]&gt;90),"Churned","Active")</f>
        <v>Churned</v>
      </c>
    </row>
    <row r="2350" spans="1:35" x14ac:dyDescent="0.25">
      <c r="A2350" t="s">
        <v>2394</v>
      </c>
      <c r="B2350" s="1">
        <v>44997</v>
      </c>
      <c r="C2350" t="str">
        <f>TEXT(Table1[[#This Row],[signup_date]],"yyyy")</f>
        <v>2023</v>
      </c>
      <c r="D2350" t="str">
        <f>TEXT(Table1[[#This Row],[signup_date]],"mmm")</f>
        <v>Mar</v>
      </c>
      <c r="E2350" s="3">
        <v>45891</v>
      </c>
      <c r="F2350" s="3">
        <v>45938</v>
      </c>
      <c r="G2350" s="3" t="str">
        <f>TEXT(Table1[[#This Row],[last_purchase_date]],"yyyy")</f>
        <v>2025</v>
      </c>
      <c r="H2350" s="2">
        <f ca="1">IFERROR(TODAY()-Table1[[#This Row],[signup_date]]," - ")</f>
        <v>983</v>
      </c>
      <c r="I2350" s="2">
        <f ca="1">IFERROR(TODAY()-Table1[[#This Row],[last_purchase_date]]," - ")</f>
        <v>42</v>
      </c>
      <c r="J2350" s="2">
        <f ca="1">IFERROR(1/Table1[[#This Row],[Days_Since_Last_Purchase]],0)</f>
        <v>2.3809523809523808E-2</v>
      </c>
      <c r="K2350" s="3" t="str">
        <f t="shared" si="72"/>
        <v>Has Purchased</v>
      </c>
      <c r="L2350">
        <v>1</v>
      </c>
      <c r="M2350">
        <v>29.88</v>
      </c>
      <c r="N2350">
        <v>29.88</v>
      </c>
      <c r="O2350">
        <v>62.29</v>
      </c>
      <c r="P2350" t="s">
        <v>65</v>
      </c>
      <c r="Q2350" t="s">
        <v>62</v>
      </c>
      <c r="R2350" t="s">
        <v>48</v>
      </c>
      <c r="S2350">
        <v>52</v>
      </c>
      <c r="T2350" t="s">
        <v>34</v>
      </c>
      <c r="U2350" t="s">
        <v>90</v>
      </c>
      <c r="V2350" t="s">
        <v>63</v>
      </c>
      <c r="W2350" t="s">
        <v>51</v>
      </c>
      <c r="X2350">
        <v>0</v>
      </c>
      <c r="Y2350">
        <v>0</v>
      </c>
      <c r="Z2350">
        <v>0</v>
      </c>
      <c r="AA2350">
        <v>0</v>
      </c>
      <c r="AB2350">
        <v>0</v>
      </c>
      <c r="AC2350" s="2" t="s">
        <v>2542</v>
      </c>
      <c r="AD2350" s="2" t="str">
        <f t="shared" si="73"/>
        <v>Never Contacted</v>
      </c>
      <c r="AE2350">
        <v>9</v>
      </c>
      <c r="AF2350" t="s">
        <v>73</v>
      </c>
      <c r="AG2350" t="b">
        <v>1</v>
      </c>
      <c r="AH2350" t="b">
        <v>1</v>
      </c>
      <c r="AI2350" t="str">
        <f ca="1">IF(OR(Table1[[#This Row],[is_active]]="FALSE",Table1[[#This Row],[Days_Since_Last_Purchase]]&gt;90),"Churned","Active")</f>
        <v>Active</v>
      </c>
    </row>
    <row r="2351" spans="1:35" x14ac:dyDescent="0.25">
      <c r="A2351" t="s">
        <v>2395</v>
      </c>
      <c r="B2351" s="1">
        <v>44649</v>
      </c>
      <c r="C2351" t="str">
        <f>TEXT(Table1[[#This Row],[signup_date]],"yyyy")</f>
        <v>2022</v>
      </c>
      <c r="D2351" t="str">
        <f>TEXT(Table1[[#This Row],[signup_date]],"mmm")</f>
        <v>Mar</v>
      </c>
      <c r="E2351" s="3">
        <v>45076</v>
      </c>
      <c r="F2351" s="3">
        <v>45465</v>
      </c>
      <c r="G2351" s="3" t="str">
        <f>TEXT(Table1[[#This Row],[last_purchase_date]],"yyyy")</f>
        <v>2024</v>
      </c>
      <c r="H2351" s="2">
        <f ca="1">IFERROR(TODAY()-Table1[[#This Row],[signup_date]]," - ")</f>
        <v>1331</v>
      </c>
      <c r="I2351" s="2">
        <f ca="1">IFERROR(TODAY()-Table1[[#This Row],[last_purchase_date]]," - ")</f>
        <v>515</v>
      </c>
      <c r="J2351" s="2">
        <f ca="1">IFERROR(1/Table1[[#This Row],[Days_Since_Last_Purchase]],0)</f>
        <v>1.9417475728155339E-3</v>
      </c>
      <c r="K2351" s="3" t="str">
        <f t="shared" si="72"/>
        <v>Has Purchased</v>
      </c>
      <c r="L2351">
        <v>2</v>
      </c>
      <c r="M2351">
        <v>9.1199999999999992</v>
      </c>
      <c r="N2351">
        <v>4.5599999999999996</v>
      </c>
      <c r="O2351">
        <v>1.4</v>
      </c>
      <c r="P2351" t="s">
        <v>59</v>
      </c>
      <c r="Q2351" t="s">
        <v>95</v>
      </c>
      <c r="R2351" t="s">
        <v>48</v>
      </c>
      <c r="S2351">
        <v>41</v>
      </c>
      <c r="T2351" t="s">
        <v>34</v>
      </c>
      <c r="U2351" t="s">
        <v>90</v>
      </c>
      <c r="V2351" t="s">
        <v>56</v>
      </c>
      <c r="W2351" t="s">
        <v>36</v>
      </c>
      <c r="X2351">
        <v>0</v>
      </c>
      <c r="Y2351">
        <v>0</v>
      </c>
      <c r="Z2351">
        <v>0</v>
      </c>
      <c r="AA2351">
        <v>0</v>
      </c>
      <c r="AB2351">
        <v>2</v>
      </c>
      <c r="AC2351" s="2" t="s">
        <v>2542</v>
      </c>
      <c r="AD2351" s="2" t="str">
        <f t="shared" si="73"/>
        <v>Never Contacted</v>
      </c>
      <c r="AE2351">
        <v>0</v>
      </c>
      <c r="AF2351" t="s">
        <v>38</v>
      </c>
      <c r="AG2351" t="b">
        <v>1</v>
      </c>
      <c r="AH2351" t="b">
        <v>0</v>
      </c>
      <c r="AI2351" t="str">
        <f ca="1">IF(OR(Table1[[#This Row],[is_active]]="FALSE",Table1[[#This Row],[Days_Since_Last_Purchase]]&gt;90),"Churned","Active")</f>
        <v>Churned</v>
      </c>
    </row>
    <row r="2352" spans="1:35" x14ac:dyDescent="0.25">
      <c r="A2352" t="s">
        <v>2396</v>
      </c>
      <c r="B2352" s="1">
        <v>44036</v>
      </c>
      <c r="C2352" t="str">
        <f>TEXT(Table1[[#This Row],[signup_date]],"yyyy")</f>
        <v>2020</v>
      </c>
      <c r="D2352" t="str">
        <f>TEXT(Table1[[#This Row],[signup_date]],"mmm")</f>
        <v>Jul</v>
      </c>
      <c r="E2352" s="3">
        <v>45123</v>
      </c>
      <c r="F2352" s="3">
        <v>45692</v>
      </c>
      <c r="G2352" s="3" t="str">
        <f>TEXT(Table1[[#This Row],[last_purchase_date]],"yyyy")</f>
        <v>2025</v>
      </c>
      <c r="H2352" s="2">
        <f ca="1">IFERROR(TODAY()-Table1[[#This Row],[signup_date]]," - ")</f>
        <v>1944</v>
      </c>
      <c r="I2352" s="2">
        <f ca="1">IFERROR(TODAY()-Table1[[#This Row],[last_purchase_date]]," - ")</f>
        <v>288</v>
      </c>
      <c r="J2352" s="2">
        <f ca="1">IFERROR(1/Table1[[#This Row],[Days_Since_Last_Purchase]],0)</f>
        <v>3.472222222222222E-3</v>
      </c>
      <c r="K2352" s="3" t="str">
        <f t="shared" si="72"/>
        <v>Has Purchased</v>
      </c>
      <c r="L2352">
        <v>6</v>
      </c>
      <c r="M2352">
        <v>230.75</v>
      </c>
      <c r="N2352">
        <v>38.46</v>
      </c>
      <c r="O2352">
        <v>26.52</v>
      </c>
      <c r="P2352" t="s">
        <v>47</v>
      </c>
      <c r="Q2352" t="s">
        <v>69</v>
      </c>
      <c r="R2352" t="s">
        <v>48</v>
      </c>
      <c r="S2352">
        <v>21</v>
      </c>
      <c r="T2352" t="s">
        <v>70</v>
      </c>
      <c r="U2352" t="s">
        <v>35</v>
      </c>
      <c r="V2352" t="s">
        <v>56</v>
      </c>
      <c r="W2352" t="s">
        <v>51</v>
      </c>
      <c r="X2352">
        <v>0</v>
      </c>
      <c r="Y2352">
        <v>0</v>
      </c>
      <c r="Z2352">
        <v>0</v>
      </c>
      <c r="AA2352">
        <v>0</v>
      </c>
      <c r="AB2352">
        <v>1</v>
      </c>
      <c r="AC2352" s="3">
        <v>44532</v>
      </c>
      <c r="AD2352" s="2" t="str">
        <f t="shared" si="73"/>
        <v>Contacted</v>
      </c>
      <c r="AE2352">
        <v>0</v>
      </c>
      <c r="AF2352" t="s">
        <v>52</v>
      </c>
      <c r="AG2352" t="b">
        <v>1</v>
      </c>
      <c r="AH2352" t="b">
        <v>0</v>
      </c>
      <c r="AI2352" t="str">
        <f ca="1">IF(OR(Table1[[#This Row],[is_active]]="FALSE",Table1[[#This Row],[Days_Since_Last_Purchase]]&gt;90),"Churned","Active")</f>
        <v>Churned</v>
      </c>
    </row>
    <row r="2353" spans="1:35" x14ac:dyDescent="0.25">
      <c r="A2353" t="s">
        <v>2397</v>
      </c>
      <c r="B2353" s="1">
        <v>45218</v>
      </c>
      <c r="C2353" t="str">
        <f>TEXT(Table1[[#This Row],[signup_date]],"yyyy")</f>
        <v>2023</v>
      </c>
      <c r="D2353" t="str">
        <f>TEXT(Table1[[#This Row],[signup_date]],"mmm")</f>
        <v>Oct</v>
      </c>
      <c r="E2353" s="3">
        <v>45502</v>
      </c>
      <c r="F2353" s="3">
        <v>45667</v>
      </c>
      <c r="G2353" s="3" t="str">
        <f>TEXT(Table1[[#This Row],[last_purchase_date]],"yyyy")</f>
        <v>2025</v>
      </c>
      <c r="H2353" s="2">
        <f ca="1">IFERROR(TODAY()-Table1[[#This Row],[signup_date]]," - ")</f>
        <v>762</v>
      </c>
      <c r="I2353" s="2">
        <f ca="1">IFERROR(TODAY()-Table1[[#This Row],[last_purchase_date]]," - ")</f>
        <v>313</v>
      </c>
      <c r="J2353" s="2">
        <f ca="1">IFERROR(1/Table1[[#This Row],[Days_Since_Last_Purchase]],0)</f>
        <v>3.1948881789137379E-3</v>
      </c>
      <c r="K2353" s="3" t="str">
        <f t="shared" si="72"/>
        <v>Has Purchased</v>
      </c>
      <c r="L2353">
        <v>7</v>
      </c>
      <c r="M2353">
        <v>147.13999999999999</v>
      </c>
      <c r="N2353">
        <v>21.02</v>
      </c>
      <c r="O2353">
        <v>78.98</v>
      </c>
      <c r="P2353" t="s">
        <v>47</v>
      </c>
      <c r="Q2353" t="s">
        <v>95</v>
      </c>
      <c r="R2353" t="s">
        <v>33</v>
      </c>
      <c r="S2353">
        <v>0</v>
      </c>
      <c r="T2353" t="s">
        <v>80</v>
      </c>
      <c r="U2353" t="s">
        <v>43</v>
      </c>
      <c r="V2353" t="s">
        <v>67</v>
      </c>
      <c r="W2353" t="s">
        <v>45</v>
      </c>
      <c r="X2353">
        <v>0</v>
      </c>
      <c r="Y2353">
        <v>0</v>
      </c>
      <c r="Z2353">
        <v>1</v>
      </c>
      <c r="AA2353">
        <v>2</v>
      </c>
      <c r="AB2353">
        <v>3</v>
      </c>
      <c r="AC2353" s="2" t="s">
        <v>2542</v>
      </c>
      <c r="AD2353" s="2" t="str">
        <f t="shared" si="73"/>
        <v>Never Contacted</v>
      </c>
      <c r="AE2353">
        <v>4</v>
      </c>
      <c r="AF2353" t="s">
        <v>73</v>
      </c>
      <c r="AG2353" t="b">
        <v>0</v>
      </c>
      <c r="AH2353" t="b">
        <v>1</v>
      </c>
      <c r="AI2353" t="str">
        <f ca="1">IF(OR(Table1[[#This Row],[is_active]]="FALSE",Table1[[#This Row],[Days_Since_Last_Purchase]]&gt;90),"Churned","Active")</f>
        <v>Churned</v>
      </c>
    </row>
    <row r="2354" spans="1:35" x14ac:dyDescent="0.25">
      <c r="A2354" t="s">
        <v>2398</v>
      </c>
      <c r="B2354" s="1">
        <v>44320</v>
      </c>
      <c r="C2354" t="str">
        <f>TEXT(Table1[[#This Row],[signup_date]],"yyyy")</f>
        <v>2021</v>
      </c>
      <c r="D2354" t="str">
        <f>TEXT(Table1[[#This Row],[signup_date]],"mmm")</f>
        <v>May</v>
      </c>
      <c r="E2354" s="3">
        <v>45449</v>
      </c>
      <c r="F2354" s="3">
        <v>45465</v>
      </c>
      <c r="G2354" s="3" t="str">
        <f>TEXT(Table1[[#This Row],[last_purchase_date]],"yyyy")</f>
        <v>2024</v>
      </c>
      <c r="H2354" s="2">
        <f ca="1">IFERROR(TODAY()-Table1[[#This Row],[signup_date]]," - ")</f>
        <v>1660</v>
      </c>
      <c r="I2354" s="2">
        <f ca="1">IFERROR(TODAY()-Table1[[#This Row],[last_purchase_date]]," - ")</f>
        <v>515</v>
      </c>
      <c r="J2354" s="2">
        <f ca="1">IFERROR(1/Table1[[#This Row],[Days_Since_Last_Purchase]],0)</f>
        <v>1.9417475728155339E-3</v>
      </c>
      <c r="K2354" s="3" t="str">
        <f t="shared" si="72"/>
        <v>Has Purchased</v>
      </c>
      <c r="L2354">
        <v>2</v>
      </c>
      <c r="M2354">
        <v>130.77000000000001</v>
      </c>
      <c r="N2354">
        <v>65.39</v>
      </c>
      <c r="O2354">
        <v>129.08000000000001</v>
      </c>
      <c r="P2354" t="s">
        <v>40</v>
      </c>
      <c r="Q2354" t="s">
        <v>32</v>
      </c>
      <c r="R2354" t="s">
        <v>48</v>
      </c>
      <c r="S2354">
        <v>26</v>
      </c>
      <c r="T2354" t="s">
        <v>70</v>
      </c>
      <c r="U2354" t="s">
        <v>90</v>
      </c>
      <c r="V2354" t="s">
        <v>67</v>
      </c>
      <c r="W2354" t="s">
        <v>85</v>
      </c>
      <c r="X2354">
        <v>1</v>
      </c>
      <c r="Y2354">
        <v>0</v>
      </c>
      <c r="Z2354">
        <v>0</v>
      </c>
      <c r="AA2354">
        <v>0</v>
      </c>
      <c r="AB2354">
        <v>0</v>
      </c>
      <c r="AC2354" s="3">
        <v>44393</v>
      </c>
      <c r="AD2354" s="2" t="str">
        <f t="shared" si="73"/>
        <v>Contacted</v>
      </c>
      <c r="AE2354">
        <v>4</v>
      </c>
      <c r="AF2354" t="s">
        <v>38</v>
      </c>
      <c r="AG2354" t="b">
        <v>1</v>
      </c>
      <c r="AH2354" t="b">
        <v>0</v>
      </c>
      <c r="AI2354" t="str">
        <f ca="1">IF(OR(Table1[[#This Row],[is_active]]="FALSE",Table1[[#This Row],[Days_Since_Last_Purchase]]&gt;90),"Churned","Active")</f>
        <v>Churned</v>
      </c>
    </row>
    <row r="2355" spans="1:35" x14ac:dyDescent="0.25">
      <c r="A2355" t="s">
        <v>2399</v>
      </c>
      <c r="B2355" s="1">
        <v>43859</v>
      </c>
      <c r="C2355" t="str">
        <f>TEXT(Table1[[#This Row],[signup_date]],"yyyy")</f>
        <v>2020</v>
      </c>
      <c r="D2355" t="str">
        <f>TEXT(Table1[[#This Row],[signup_date]],"mmm")</f>
        <v>Jan</v>
      </c>
      <c r="E2355" s="3">
        <v>45162</v>
      </c>
      <c r="F2355" s="3">
        <v>45643</v>
      </c>
      <c r="G2355" s="3" t="str">
        <f>TEXT(Table1[[#This Row],[last_purchase_date]],"yyyy")</f>
        <v>2024</v>
      </c>
      <c r="H2355" s="2">
        <f ca="1">IFERROR(TODAY()-Table1[[#This Row],[signup_date]]," - ")</f>
        <v>2121</v>
      </c>
      <c r="I2355" s="2">
        <f ca="1">IFERROR(TODAY()-Table1[[#This Row],[last_purchase_date]]," - ")</f>
        <v>337</v>
      </c>
      <c r="J2355" s="2">
        <f ca="1">IFERROR(1/Table1[[#This Row],[Days_Since_Last_Purchase]],0)</f>
        <v>2.967359050445104E-3</v>
      </c>
      <c r="K2355" s="3" t="str">
        <f t="shared" si="72"/>
        <v>Has Purchased</v>
      </c>
      <c r="L2355">
        <v>3</v>
      </c>
      <c r="M2355">
        <v>198.16</v>
      </c>
      <c r="N2355">
        <v>66.05</v>
      </c>
      <c r="O2355">
        <v>9.89</v>
      </c>
      <c r="P2355" t="s">
        <v>87</v>
      </c>
      <c r="Q2355" t="s">
        <v>88</v>
      </c>
      <c r="R2355" t="s">
        <v>42</v>
      </c>
      <c r="S2355">
        <v>41</v>
      </c>
      <c r="T2355" t="s">
        <v>34</v>
      </c>
      <c r="U2355" t="s">
        <v>50</v>
      </c>
      <c r="V2355" t="s">
        <v>63</v>
      </c>
      <c r="W2355" t="s">
        <v>100</v>
      </c>
      <c r="X2355">
        <v>0</v>
      </c>
      <c r="Y2355">
        <v>0</v>
      </c>
      <c r="Z2355">
        <v>1</v>
      </c>
      <c r="AA2355">
        <v>0</v>
      </c>
      <c r="AB2355">
        <v>2</v>
      </c>
      <c r="AC2355" s="3">
        <v>44955</v>
      </c>
      <c r="AD2355" s="2" t="str">
        <f t="shared" si="73"/>
        <v>Contacted</v>
      </c>
      <c r="AE2355">
        <v>0</v>
      </c>
      <c r="AF2355" t="s">
        <v>73</v>
      </c>
      <c r="AG2355" t="b">
        <v>0</v>
      </c>
      <c r="AH2355" t="b">
        <v>1</v>
      </c>
      <c r="AI2355" t="str">
        <f ca="1">IF(OR(Table1[[#This Row],[is_active]]="FALSE",Table1[[#This Row],[Days_Since_Last_Purchase]]&gt;90),"Churned","Active")</f>
        <v>Churned</v>
      </c>
    </row>
    <row r="2356" spans="1:35" x14ac:dyDescent="0.25">
      <c r="A2356" t="s">
        <v>2400</v>
      </c>
      <c r="B2356" s="1">
        <v>45180</v>
      </c>
      <c r="C2356" t="str">
        <f>TEXT(Table1[[#This Row],[signup_date]],"yyyy")</f>
        <v>2023</v>
      </c>
      <c r="D2356" t="str">
        <f>TEXT(Table1[[#This Row],[signup_date]],"mmm")</f>
        <v>Sep</v>
      </c>
      <c r="E2356" s="3">
        <v>45912</v>
      </c>
      <c r="F2356" s="3">
        <v>45914</v>
      </c>
      <c r="G2356" s="3" t="str">
        <f>TEXT(Table1[[#This Row],[last_purchase_date]],"yyyy")</f>
        <v>2025</v>
      </c>
      <c r="H2356" s="2">
        <f ca="1">IFERROR(TODAY()-Table1[[#This Row],[signup_date]]," - ")</f>
        <v>800</v>
      </c>
      <c r="I2356" s="2">
        <f ca="1">IFERROR(TODAY()-Table1[[#This Row],[last_purchase_date]]," - ")</f>
        <v>66</v>
      </c>
      <c r="J2356" s="2">
        <f ca="1">IFERROR(1/Table1[[#This Row],[Days_Since_Last_Purchase]],0)</f>
        <v>1.5151515151515152E-2</v>
      </c>
      <c r="K2356" s="3" t="str">
        <f t="shared" si="72"/>
        <v>Has Purchased</v>
      </c>
      <c r="L2356">
        <v>2</v>
      </c>
      <c r="M2356">
        <v>133.35</v>
      </c>
      <c r="N2356">
        <v>66.680000000000007</v>
      </c>
      <c r="O2356">
        <v>37.58</v>
      </c>
      <c r="P2356" t="s">
        <v>87</v>
      </c>
      <c r="Q2356" t="s">
        <v>88</v>
      </c>
      <c r="R2356" t="s">
        <v>42</v>
      </c>
      <c r="S2356">
        <v>19</v>
      </c>
      <c r="T2356" t="s">
        <v>49</v>
      </c>
      <c r="U2356" t="s">
        <v>90</v>
      </c>
      <c r="V2356" t="s">
        <v>67</v>
      </c>
      <c r="W2356" t="s">
        <v>45</v>
      </c>
      <c r="X2356">
        <v>0</v>
      </c>
      <c r="Y2356">
        <v>0</v>
      </c>
      <c r="Z2356">
        <v>0</v>
      </c>
      <c r="AA2356">
        <v>1</v>
      </c>
      <c r="AB2356">
        <v>1</v>
      </c>
      <c r="AC2356" s="3">
        <v>45531</v>
      </c>
      <c r="AD2356" s="2" t="str">
        <f t="shared" si="73"/>
        <v>Contacted</v>
      </c>
      <c r="AE2356">
        <v>0</v>
      </c>
      <c r="AF2356" t="s">
        <v>73</v>
      </c>
      <c r="AG2356" t="b">
        <v>1</v>
      </c>
      <c r="AH2356" t="b">
        <v>0</v>
      </c>
      <c r="AI2356" t="str">
        <f ca="1">IF(OR(Table1[[#This Row],[is_active]]="FALSE",Table1[[#This Row],[Days_Since_Last_Purchase]]&gt;90),"Churned","Active")</f>
        <v>Active</v>
      </c>
    </row>
    <row r="2357" spans="1:35" x14ac:dyDescent="0.25">
      <c r="A2357" t="s">
        <v>2401</v>
      </c>
      <c r="B2357" s="1">
        <v>44323</v>
      </c>
      <c r="C2357" t="str">
        <f>TEXT(Table1[[#This Row],[signup_date]],"yyyy")</f>
        <v>2021</v>
      </c>
      <c r="D2357" t="str">
        <f>TEXT(Table1[[#This Row],[signup_date]],"mmm")</f>
        <v>May</v>
      </c>
      <c r="E2357" s="3">
        <v>45757</v>
      </c>
      <c r="F2357" s="3">
        <v>45924</v>
      </c>
      <c r="G2357" s="3" t="str">
        <f>TEXT(Table1[[#This Row],[last_purchase_date]],"yyyy")</f>
        <v>2025</v>
      </c>
      <c r="H2357" s="2">
        <f ca="1">IFERROR(TODAY()-Table1[[#This Row],[signup_date]]," - ")</f>
        <v>1657</v>
      </c>
      <c r="I2357" s="2">
        <f ca="1">IFERROR(TODAY()-Table1[[#This Row],[last_purchase_date]]," - ")</f>
        <v>56</v>
      </c>
      <c r="J2357" s="2">
        <f ca="1">IFERROR(1/Table1[[#This Row],[Days_Since_Last_Purchase]],0)</f>
        <v>1.7857142857142856E-2</v>
      </c>
      <c r="K2357" s="3" t="str">
        <f t="shared" si="72"/>
        <v>Has Purchased</v>
      </c>
      <c r="L2357">
        <v>3</v>
      </c>
      <c r="M2357">
        <v>137.07</v>
      </c>
      <c r="N2357">
        <v>45.69</v>
      </c>
      <c r="O2357">
        <v>36.17</v>
      </c>
      <c r="P2357" t="s">
        <v>31</v>
      </c>
      <c r="Q2357" t="s">
        <v>69</v>
      </c>
      <c r="R2357" t="s">
        <v>48</v>
      </c>
      <c r="S2357">
        <v>20</v>
      </c>
      <c r="T2357" t="s">
        <v>70</v>
      </c>
      <c r="U2357" t="s">
        <v>50</v>
      </c>
      <c r="V2357" t="s">
        <v>35</v>
      </c>
      <c r="W2357" t="s">
        <v>96</v>
      </c>
      <c r="X2357">
        <v>0</v>
      </c>
      <c r="Y2357">
        <v>0</v>
      </c>
      <c r="Z2357">
        <v>0</v>
      </c>
      <c r="AA2357">
        <v>0</v>
      </c>
      <c r="AB2357">
        <v>1</v>
      </c>
      <c r="AC2357" s="3">
        <v>45460</v>
      </c>
      <c r="AD2357" s="2" t="str">
        <f t="shared" si="73"/>
        <v>Contacted</v>
      </c>
      <c r="AE2357">
        <v>0</v>
      </c>
      <c r="AF2357" t="s">
        <v>38</v>
      </c>
      <c r="AG2357" t="b">
        <v>1</v>
      </c>
      <c r="AH2357" t="b">
        <v>1</v>
      </c>
      <c r="AI2357" t="str">
        <f ca="1">IF(OR(Table1[[#This Row],[is_active]]="FALSE",Table1[[#This Row],[Days_Since_Last_Purchase]]&gt;90),"Churned","Active")</f>
        <v>Active</v>
      </c>
    </row>
    <row r="2358" spans="1:35" x14ac:dyDescent="0.25">
      <c r="A2358" t="s">
        <v>2402</v>
      </c>
      <c r="B2358" s="1">
        <v>44959</v>
      </c>
      <c r="C2358" t="str">
        <f>TEXT(Table1[[#This Row],[signup_date]],"yyyy")</f>
        <v>2023</v>
      </c>
      <c r="D2358" t="str">
        <f>TEXT(Table1[[#This Row],[signup_date]],"mmm")</f>
        <v>Feb</v>
      </c>
      <c r="E2358" s="3">
        <v>45324</v>
      </c>
      <c r="F2358" s="3">
        <v>45881</v>
      </c>
      <c r="G2358" s="3" t="str">
        <f>TEXT(Table1[[#This Row],[last_purchase_date]],"yyyy")</f>
        <v>2025</v>
      </c>
      <c r="H2358" s="2">
        <f ca="1">IFERROR(TODAY()-Table1[[#This Row],[signup_date]]," - ")</f>
        <v>1021</v>
      </c>
      <c r="I2358" s="2">
        <f ca="1">IFERROR(TODAY()-Table1[[#This Row],[last_purchase_date]]," - ")</f>
        <v>99</v>
      </c>
      <c r="J2358" s="2">
        <f ca="1">IFERROR(1/Table1[[#This Row],[Days_Since_Last_Purchase]],0)</f>
        <v>1.0101010101010102E-2</v>
      </c>
      <c r="K2358" s="3" t="str">
        <f t="shared" si="72"/>
        <v>Has Purchased</v>
      </c>
      <c r="L2358">
        <v>6</v>
      </c>
      <c r="M2358">
        <v>434.16</v>
      </c>
      <c r="N2358">
        <v>72.36</v>
      </c>
      <c r="O2358">
        <v>151.31</v>
      </c>
      <c r="P2358" t="s">
        <v>65</v>
      </c>
      <c r="Q2358" t="s">
        <v>88</v>
      </c>
      <c r="R2358" t="s">
        <v>42</v>
      </c>
      <c r="S2358">
        <v>34</v>
      </c>
      <c r="T2358" t="s">
        <v>34</v>
      </c>
      <c r="U2358" t="s">
        <v>35</v>
      </c>
      <c r="V2358" t="s">
        <v>44</v>
      </c>
      <c r="W2358" t="s">
        <v>45</v>
      </c>
      <c r="X2358">
        <v>0</v>
      </c>
      <c r="Y2358">
        <v>0</v>
      </c>
      <c r="Z2358">
        <v>0</v>
      </c>
      <c r="AA2358">
        <v>0</v>
      </c>
      <c r="AB2358">
        <v>4</v>
      </c>
      <c r="AC2358" s="3">
        <v>45930</v>
      </c>
      <c r="AD2358" s="2" t="str">
        <f t="shared" si="73"/>
        <v>Contacted</v>
      </c>
      <c r="AE2358">
        <v>0</v>
      </c>
      <c r="AF2358" t="s">
        <v>73</v>
      </c>
      <c r="AG2358" t="b">
        <v>1</v>
      </c>
      <c r="AH2358" t="b">
        <v>0</v>
      </c>
      <c r="AI2358" t="str">
        <f ca="1">IF(OR(Table1[[#This Row],[is_active]]="FALSE",Table1[[#This Row],[Days_Since_Last_Purchase]]&gt;90),"Churned","Active")</f>
        <v>Churned</v>
      </c>
    </row>
    <row r="2359" spans="1:35" x14ac:dyDescent="0.25">
      <c r="A2359" t="s">
        <v>2403</v>
      </c>
      <c r="B2359" s="1">
        <v>44645</v>
      </c>
      <c r="C2359" t="str">
        <f>TEXT(Table1[[#This Row],[signup_date]],"yyyy")</f>
        <v>2022</v>
      </c>
      <c r="D2359" t="str">
        <f>TEXT(Table1[[#This Row],[signup_date]],"mmm")</f>
        <v>Mar</v>
      </c>
      <c r="E2359" s="3">
        <v>44841</v>
      </c>
      <c r="F2359" s="3">
        <v>44930</v>
      </c>
      <c r="G2359" s="3" t="str">
        <f>TEXT(Table1[[#This Row],[last_purchase_date]],"yyyy")</f>
        <v>2023</v>
      </c>
      <c r="H2359" s="2">
        <f ca="1">IFERROR(TODAY()-Table1[[#This Row],[signup_date]]," - ")</f>
        <v>1335</v>
      </c>
      <c r="I2359" s="2">
        <f ca="1">IFERROR(TODAY()-Table1[[#This Row],[last_purchase_date]]," - ")</f>
        <v>1050</v>
      </c>
      <c r="J2359" s="2">
        <f ca="1">IFERROR(1/Table1[[#This Row],[Days_Since_Last_Purchase]],0)</f>
        <v>9.5238095238095238E-4</v>
      </c>
      <c r="K2359" s="3" t="str">
        <f t="shared" si="72"/>
        <v>Has Purchased</v>
      </c>
      <c r="L2359">
        <v>4</v>
      </c>
      <c r="M2359">
        <v>42.02</v>
      </c>
      <c r="N2359">
        <v>10.51</v>
      </c>
      <c r="O2359">
        <v>15.28</v>
      </c>
      <c r="P2359" t="s">
        <v>31</v>
      </c>
      <c r="Q2359" t="s">
        <v>60</v>
      </c>
      <c r="R2359" t="s">
        <v>48</v>
      </c>
      <c r="S2359">
        <v>38</v>
      </c>
      <c r="T2359" t="s">
        <v>34</v>
      </c>
      <c r="U2359" t="s">
        <v>50</v>
      </c>
      <c r="V2359" t="s">
        <v>35</v>
      </c>
      <c r="W2359" t="s">
        <v>85</v>
      </c>
      <c r="X2359">
        <v>1</v>
      </c>
      <c r="Y2359">
        <v>0</v>
      </c>
      <c r="Z2359">
        <v>1</v>
      </c>
      <c r="AA2359">
        <v>0</v>
      </c>
      <c r="AB2359">
        <v>3</v>
      </c>
      <c r="AC2359" s="3">
        <v>45792</v>
      </c>
      <c r="AD2359" s="2" t="str">
        <f t="shared" si="73"/>
        <v>Contacted</v>
      </c>
      <c r="AE2359">
        <v>0</v>
      </c>
      <c r="AF2359" t="s">
        <v>73</v>
      </c>
      <c r="AG2359" t="b">
        <v>1</v>
      </c>
      <c r="AH2359" t="b">
        <v>0</v>
      </c>
      <c r="AI2359" t="str">
        <f ca="1">IF(OR(Table1[[#This Row],[is_active]]="FALSE",Table1[[#This Row],[Days_Since_Last_Purchase]]&gt;90),"Churned","Active")</f>
        <v>Churned</v>
      </c>
    </row>
    <row r="2360" spans="1:35" x14ac:dyDescent="0.25">
      <c r="A2360" t="s">
        <v>299</v>
      </c>
      <c r="B2360" s="1">
        <v>44923</v>
      </c>
      <c r="C2360" t="str">
        <f>TEXT(Table1[[#This Row],[signup_date]],"yyyy")</f>
        <v>2022</v>
      </c>
      <c r="D2360" t="str">
        <f>TEXT(Table1[[#This Row],[signup_date]],"mmm")</f>
        <v>Dec</v>
      </c>
      <c r="E2360" s="3">
        <v>45861</v>
      </c>
      <c r="F2360" s="3">
        <v>45943</v>
      </c>
      <c r="G2360" s="3" t="str">
        <f>TEXT(Table1[[#This Row],[last_purchase_date]],"yyyy")</f>
        <v>2025</v>
      </c>
      <c r="H2360" s="2">
        <f ca="1">IFERROR(TODAY()-Table1[[#This Row],[signup_date]]," - ")</f>
        <v>1057</v>
      </c>
      <c r="I2360" s="2">
        <f ca="1">IFERROR(TODAY()-Table1[[#This Row],[last_purchase_date]]," - ")</f>
        <v>37</v>
      </c>
      <c r="J2360" s="2">
        <f ca="1">IFERROR(1/Table1[[#This Row],[Days_Since_Last_Purchase]],0)</f>
        <v>2.7027027027027029E-2</v>
      </c>
      <c r="K2360" s="3" t="str">
        <f t="shared" si="72"/>
        <v>Has Purchased</v>
      </c>
      <c r="L2360">
        <v>5</v>
      </c>
      <c r="M2360">
        <v>334.94</v>
      </c>
      <c r="N2360">
        <v>66.989999999999995</v>
      </c>
      <c r="O2360">
        <v>28.47</v>
      </c>
      <c r="P2360" t="s">
        <v>59</v>
      </c>
      <c r="Q2360" t="s">
        <v>88</v>
      </c>
      <c r="R2360" t="s">
        <v>33</v>
      </c>
      <c r="S2360">
        <v>41</v>
      </c>
      <c r="T2360" t="s">
        <v>34</v>
      </c>
      <c r="U2360" t="s">
        <v>55</v>
      </c>
      <c r="V2360" t="s">
        <v>35</v>
      </c>
      <c r="W2360" t="s">
        <v>51</v>
      </c>
      <c r="X2360">
        <v>1</v>
      </c>
      <c r="Y2360">
        <v>0</v>
      </c>
      <c r="Z2360">
        <v>0</v>
      </c>
      <c r="AA2360">
        <v>0</v>
      </c>
      <c r="AB2360">
        <v>0</v>
      </c>
      <c r="AC2360" s="3">
        <v>45838</v>
      </c>
      <c r="AD2360" s="2" t="str">
        <f t="shared" si="73"/>
        <v>Contacted</v>
      </c>
      <c r="AE2360">
        <v>4</v>
      </c>
      <c r="AF2360" t="s">
        <v>38</v>
      </c>
      <c r="AG2360" t="b">
        <v>1</v>
      </c>
      <c r="AH2360" t="b">
        <v>0</v>
      </c>
      <c r="AI2360" t="str">
        <f ca="1">IF(OR(Table1[[#This Row],[is_active]]="FALSE",Table1[[#This Row],[Days_Since_Last_Purchase]]&gt;90),"Churned","Active")</f>
        <v>Active</v>
      </c>
    </row>
    <row r="2361" spans="1:35" x14ac:dyDescent="0.25">
      <c r="A2361" t="s">
        <v>2404</v>
      </c>
      <c r="B2361" s="1">
        <v>43868</v>
      </c>
      <c r="C2361" t="str">
        <f>TEXT(Table1[[#This Row],[signup_date]],"yyyy")</f>
        <v>2020</v>
      </c>
      <c r="D2361" t="str">
        <f>TEXT(Table1[[#This Row],[signup_date]],"mmm")</f>
        <v>Feb</v>
      </c>
      <c r="E2361" s="3">
        <v>45532</v>
      </c>
      <c r="F2361" s="3">
        <v>45704</v>
      </c>
      <c r="G2361" s="3" t="str">
        <f>TEXT(Table1[[#This Row],[last_purchase_date]],"yyyy")</f>
        <v>2025</v>
      </c>
      <c r="H2361" s="2">
        <f ca="1">IFERROR(TODAY()-Table1[[#This Row],[signup_date]]," - ")</f>
        <v>2112</v>
      </c>
      <c r="I2361" s="2">
        <f ca="1">IFERROR(TODAY()-Table1[[#This Row],[last_purchase_date]]," - ")</f>
        <v>276</v>
      </c>
      <c r="J2361" s="2">
        <f ca="1">IFERROR(1/Table1[[#This Row],[Days_Since_Last_Purchase]],0)</f>
        <v>3.6231884057971015E-3</v>
      </c>
      <c r="K2361" s="3" t="str">
        <f t="shared" si="72"/>
        <v>Has Purchased</v>
      </c>
      <c r="L2361">
        <v>1</v>
      </c>
      <c r="M2361">
        <v>117.18</v>
      </c>
      <c r="N2361">
        <v>117.18</v>
      </c>
      <c r="O2361">
        <v>0.5</v>
      </c>
      <c r="P2361" t="s">
        <v>65</v>
      </c>
      <c r="Q2361" t="s">
        <v>69</v>
      </c>
      <c r="R2361" t="s">
        <v>48</v>
      </c>
      <c r="S2361">
        <v>32</v>
      </c>
      <c r="T2361" t="s">
        <v>34</v>
      </c>
      <c r="U2361" t="s">
        <v>50</v>
      </c>
      <c r="V2361" t="s">
        <v>67</v>
      </c>
      <c r="W2361" t="s">
        <v>36</v>
      </c>
      <c r="X2361">
        <v>0</v>
      </c>
      <c r="Y2361">
        <v>0</v>
      </c>
      <c r="Z2361">
        <v>0</v>
      </c>
      <c r="AA2361">
        <v>0</v>
      </c>
      <c r="AB2361">
        <v>0</v>
      </c>
      <c r="AC2361" s="3">
        <v>44508</v>
      </c>
      <c r="AD2361" s="2" t="str">
        <f t="shared" si="73"/>
        <v>Contacted</v>
      </c>
      <c r="AE2361">
        <v>0</v>
      </c>
      <c r="AF2361" t="s">
        <v>38</v>
      </c>
      <c r="AG2361" t="b">
        <v>0</v>
      </c>
      <c r="AH2361" t="b">
        <v>1</v>
      </c>
      <c r="AI2361" t="str">
        <f ca="1">IF(OR(Table1[[#This Row],[is_active]]="FALSE",Table1[[#This Row],[Days_Since_Last_Purchase]]&gt;90),"Churned","Active")</f>
        <v>Churned</v>
      </c>
    </row>
    <row r="2362" spans="1:35" x14ac:dyDescent="0.25">
      <c r="A2362" t="s">
        <v>2405</v>
      </c>
      <c r="B2362" s="1">
        <v>45578</v>
      </c>
      <c r="C2362" t="str">
        <f>TEXT(Table1[[#This Row],[signup_date]],"yyyy")</f>
        <v>2024</v>
      </c>
      <c r="D2362" t="str">
        <f>TEXT(Table1[[#This Row],[signup_date]],"mmm")</f>
        <v>Oct</v>
      </c>
      <c r="E2362" s="3">
        <v>45834</v>
      </c>
      <c r="F2362" s="3" t="s">
        <v>2542</v>
      </c>
      <c r="G2362" s="3" t="str">
        <f>TEXT(Table1[[#This Row],[last_purchase_date]],"yyyy")</f>
        <v>-</v>
      </c>
      <c r="H2362" s="2">
        <f ca="1">IFERROR(TODAY()-Table1[[#This Row],[signup_date]]," - ")</f>
        <v>402</v>
      </c>
      <c r="I2362" s="2" t="str">
        <f ca="1">IFERROR(TODAY()-Table1[[#This Row],[last_purchase_date]]," - ")</f>
        <v xml:space="preserve"> - </v>
      </c>
      <c r="J2362" s="2">
        <f ca="1">IFERROR(1/Table1[[#This Row],[Days_Since_Last_Purchase]],0)</f>
        <v>0</v>
      </c>
      <c r="K2362" s="3" t="str">
        <f t="shared" si="72"/>
        <v>Has Purchased</v>
      </c>
      <c r="L2362">
        <v>0</v>
      </c>
      <c r="M2362">
        <v>0</v>
      </c>
      <c r="N2362">
        <v>0</v>
      </c>
      <c r="O2362">
        <v>0</v>
      </c>
      <c r="P2362" t="s">
        <v>40</v>
      </c>
      <c r="Q2362" t="s">
        <v>95</v>
      </c>
      <c r="R2362" t="s">
        <v>33</v>
      </c>
      <c r="S2362">
        <v>52</v>
      </c>
      <c r="T2362" t="s">
        <v>34</v>
      </c>
      <c r="U2362" t="s">
        <v>43</v>
      </c>
      <c r="V2362" t="s">
        <v>35</v>
      </c>
      <c r="W2362" t="s">
        <v>85</v>
      </c>
      <c r="X2362">
        <v>1</v>
      </c>
      <c r="Y2362">
        <v>0</v>
      </c>
      <c r="Z2362">
        <v>0</v>
      </c>
      <c r="AA2362">
        <v>0</v>
      </c>
      <c r="AB2362">
        <v>0</v>
      </c>
      <c r="AC2362" s="3">
        <v>45586</v>
      </c>
      <c r="AD2362" s="2" t="str">
        <f t="shared" si="73"/>
        <v>Contacted</v>
      </c>
      <c r="AE2362">
        <v>10</v>
      </c>
      <c r="AF2362" t="s">
        <v>73</v>
      </c>
      <c r="AG2362" t="b">
        <v>1</v>
      </c>
      <c r="AH2362" t="b">
        <v>0</v>
      </c>
      <c r="AI2362" t="str">
        <f ca="1">IF(OR(Table1[[#This Row],[is_active]]="FALSE",Table1[[#This Row],[Days_Since_Last_Purchase]]&gt;90),"Churned","Active")</f>
        <v>Churned</v>
      </c>
    </row>
    <row r="2363" spans="1:35" x14ac:dyDescent="0.25">
      <c r="A2363" t="s">
        <v>2406</v>
      </c>
      <c r="B2363" s="1">
        <v>45534</v>
      </c>
      <c r="C2363" t="str">
        <f>TEXT(Table1[[#This Row],[signup_date]],"yyyy")</f>
        <v>2024</v>
      </c>
      <c r="D2363" t="str">
        <f>TEXT(Table1[[#This Row],[signup_date]],"mmm")</f>
        <v>Aug</v>
      </c>
      <c r="E2363" s="3" t="s">
        <v>2542</v>
      </c>
      <c r="F2363" s="3" t="s">
        <v>2542</v>
      </c>
      <c r="G2363" s="3" t="str">
        <f>TEXT(Table1[[#This Row],[last_purchase_date]],"yyyy")</f>
        <v>-</v>
      </c>
      <c r="H2363" s="2">
        <f ca="1">IFERROR(TODAY()-Table1[[#This Row],[signup_date]]," - ")</f>
        <v>446</v>
      </c>
      <c r="I2363" s="2" t="str">
        <f ca="1">IFERROR(TODAY()-Table1[[#This Row],[last_purchase_date]]," - ")</f>
        <v xml:space="preserve"> - </v>
      </c>
      <c r="J2363" s="2">
        <f ca="1">IFERROR(1/Table1[[#This Row],[Days_Since_Last_Purchase]],0)</f>
        <v>0</v>
      </c>
      <c r="K2363" s="3" t="str">
        <f t="shared" si="72"/>
        <v>Never Purchase</v>
      </c>
      <c r="L2363">
        <v>0</v>
      </c>
      <c r="M2363">
        <v>0</v>
      </c>
      <c r="N2363">
        <v>0</v>
      </c>
      <c r="O2363">
        <v>0</v>
      </c>
      <c r="P2363" t="s">
        <v>47</v>
      </c>
      <c r="Q2363" t="s">
        <v>41</v>
      </c>
      <c r="R2363" t="s">
        <v>48</v>
      </c>
      <c r="S2363">
        <v>35</v>
      </c>
      <c r="T2363" t="s">
        <v>34</v>
      </c>
      <c r="U2363" t="s">
        <v>90</v>
      </c>
      <c r="V2363" t="s">
        <v>56</v>
      </c>
      <c r="W2363" t="s">
        <v>85</v>
      </c>
      <c r="X2363">
        <v>0</v>
      </c>
      <c r="Y2363">
        <v>0</v>
      </c>
      <c r="Z2363">
        <v>0</v>
      </c>
      <c r="AA2363">
        <v>0</v>
      </c>
      <c r="AB2363">
        <v>0</v>
      </c>
      <c r="AC2363" s="3">
        <v>45891</v>
      </c>
      <c r="AD2363" s="2" t="str">
        <f t="shared" si="73"/>
        <v>Contacted</v>
      </c>
      <c r="AE2363">
        <v>0</v>
      </c>
      <c r="AF2363" t="s">
        <v>38</v>
      </c>
      <c r="AG2363" t="b">
        <v>1</v>
      </c>
      <c r="AH2363" t="b">
        <v>0</v>
      </c>
      <c r="AI2363" t="str">
        <f ca="1">IF(OR(Table1[[#This Row],[is_active]]="FALSE",Table1[[#This Row],[Days_Since_Last_Purchase]]&gt;90),"Churned","Active")</f>
        <v>Churned</v>
      </c>
    </row>
    <row r="2364" spans="1:35" x14ac:dyDescent="0.25">
      <c r="A2364" t="s">
        <v>2407</v>
      </c>
      <c r="B2364" s="1">
        <v>44552</v>
      </c>
      <c r="C2364" t="str">
        <f>TEXT(Table1[[#This Row],[signup_date]],"yyyy")</f>
        <v>2021</v>
      </c>
      <c r="D2364" t="str">
        <f>TEXT(Table1[[#This Row],[signup_date]],"mmm")</f>
        <v>Dec</v>
      </c>
      <c r="E2364" s="3">
        <v>45180</v>
      </c>
      <c r="F2364" s="3">
        <v>45798</v>
      </c>
      <c r="G2364" s="3" t="str">
        <f>TEXT(Table1[[#This Row],[last_purchase_date]],"yyyy")</f>
        <v>2025</v>
      </c>
      <c r="H2364" s="2">
        <f ca="1">IFERROR(TODAY()-Table1[[#This Row],[signup_date]]," - ")</f>
        <v>1428</v>
      </c>
      <c r="I2364" s="2">
        <f ca="1">IFERROR(TODAY()-Table1[[#This Row],[last_purchase_date]]," - ")</f>
        <v>182</v>
      </c>
      <c r="J2364" s="2">
        <f ca="1">IFERROR(1/Table1[[#This Row],[Days_Since_Last_Purchase]],0)</f>
        <v>5.4945054945054949E-3</v>
      </c>
      <c r="K2364" s="3" t="str">
        <f t="shared" si="72"/>
        <v>Has Purchased</v>
      </c>
      <c r="L2364">
        <v>1</v>
      </c>
      <c r="M2364">
        <v>86.95</v>
      </c>
      <c r="N2364">
        <v>86.95</v>
      </c>
      <c r="O2364">
        <v>110.68</v>
      </c>
      <c r="P2364" t="s">
        <v>31</v>
      </c>
      <c r="Q2364" t="s">
        <v>60</v>
      </c>
      <c r="R2364" t="s">
        <v>48</v>
      </c>
      <c r="S2364">
        <v>23</v>
      </c>
      <c r="T2364" t="s">
        <v>70</v>
      </c>
      <c r="U2364" t="s">
        <v>82</v>
      </c>
      <c r="V2364" t="s">
        <v>67</v>
      </c>
      <c r="W2364" t="s">
        <v>36</v>
      </c>
      <c r="X2364">
        <v>1</v>
      </c>
      <c r="Y2364">
        <v>0</v>
      </c>
      <c r="Z2364">
        <v>0</v>
      </c>
      <c r="AA2364">
        <v>0</v>
      </c>
      <c r="AB2364">
        <v>1</v>
      </c>
      <c r="AC2364" s="3">
        <v>45526</v>
      </c>
      <c r="AD2364" s="2" t="str">
        <f t="shared" si="73"/>
        <v>Contacted</v>
      </c>
      <c r="AE2364">
        <v>0</v>
      </c>
      <c r="AF2364" t="s">
        <v>38</v>
      </c>
      <c r="AG2364" t="b">
        <v>0</v>
      </c>
      <c r="AH2364" t="b">
        <v>0</v>
      </c>
      <c r="AI2364" t="str">
        <f ca="1">IF(OR(Table1[[#This Row],[is_active]]="FALSE",Table1[[#This Row],[Days_Since_Last_Purchase]]&gt;90),"Churned","Active")</f>
        <v>Churned</v>
      </c>
    </row>
    <row r="2365" spans="1:35" x14ac:dyDescent="0.25">
      <c r="A2365" t="s">
        <v>2408</v>
      </c>
      <c r="B2365" s="1">
        <v>45538</v>
      </c>
      <c r="C2365" t="str">
        <f>TEXT(Table1[[#This Row],[signup_date]],"yyyy")</f>
        <v>2024</v>
      </c>
      <c r="D2365" t="str">
        <f>TEXT(Table1[[#This Row],[signup_date]],"mmm")</f>
        <v>Sep</v>
      </c>
      <c r="E2365" s="3">
        <v>45940</v>
      </c>
      <c r="F2365" s="3">
        <v>45943</v>
      </c>
      <c r="G2365" s="3" t="str">
        <f>TEXT(Table1[[#This Row],[last_purchase_date]],"yyyy")</f>
        <v>2025</v>
      </c>
      <c r="H2365" s="2">
        <f ca="1">IFERROR(TODAY()-Table1[[#This Row],[signup_date]]," - ")</f>
        <v>442</v>
      </c>
      <c r="I2365" s="2">
        <f ca="1">IFERROR(TODAY()-Table1[[#This Row],[last_purchase_date]]," - ")</f>
        <v>37</v>
      </c>
      <c r="J2365" s="2">
        <f ca="1">IFERROR(1/Table1[[#This Row],[Days_Since_Last_Purchase]],0)</f>
        <v>2.7027027027027029E-2</v>
      </c>
      <c r="K2365" s="3" t="str">
        <f t="shared" si="72"/>
        <v>Has Purchased</v>
      </c>
      <c r="L2365">
        <v>4</v>
      </c>
      <c r="M2365">
        <v>95.08</v>
      </c>
      <c r="N2365">
        <v>23.77</v>
      </c>
      <c r="O2365">
        <v>49.58</v>
      </c>
      <c r="P2365" t="s">
        <v>59</v>
      </c>
      <c r="Q2365" t="s">
        <v>104</v>
      </c>
      <c r="R2365" t="s">
        <v>48</v>
      </c>
      <c r="S2365">
        <v>32</v>
      </c>
      <c r="T2365" t="s">
        <v>34</v>
      </c>
      <c r="U2365" t="s">
        <v>50</v>
      </c>
      <c r="V2365" t="s">
        <v>44</v>
      </c>
      <c r="W2365" t="s">
        <v>100</v>
      </c>
      <c r="X2365">
        <v>0</v>
      </c>
      <c r="Y2365">
        <v>0</v>
      </c>
      <c r="Z2365">
        <v>0</v>
      </c>
      <c r="AA2365">
        <v>0</v>
      </c>
      <c r="AB2365">
        <v>0</v>
      </c>
      <c r="AC2365" s="3">
        <v>45666</v>
      </c>
      <c r="AD2365" s="2" t="str">
        <f t="shared" si="73"/>
        <v>Contacted</v>
      </c>
      <c r="AE2365">
        <v>0</v>
      </c>
      <c r="AF2365" t="s">
        <v>38</v>
      </c>
      <c r="AG2365" t="b">
        <v>1</v>
      </c>
      <c r="AH2365" t="b">
        <v>0</v>
      </c>
      <c r="AI2365" t="str">
        <f ca="1">IF(OR(Table1[[#This Row],[is_active]]="FALSE",Table1[[#This Row],[Days_Since_Last_Purchase]]&gt;90),"Churned","Active")</f>
        <v>Active</v>
      </c>
    </row>
    <row r="2366" spans="1:35" x14ac:dyDescent="0.25">
      <c r="A2366" t="s">
        <v>2409</v>
      </c>
      <c r="B2366" s="1">
        <v>44615</v>
      </c>
      <c r="C2366" t="str">
        <f>TEXT(Table1[[#This Row],[signup_date]],"yyyy")</f>
        <v>2022</v>
      </c>
      <c r="D2366" t="str">
        <f>TEXT(Table1[[#This Row],[signup_date]],"mmm")</f>
        <v>Feb</v>
      </c>
      <c r="E2366" s="3">
        <v>45454</v>
      </c>
      <c r="F2366" s="3">
        <v>45863</v>
      </c>
      <c r="G2366" s="3" t="str">
        <f>TEXT(Table1[[#This Row],[last_purchase_date]],"yyyy")</f>
        <v>2025</v>
      </c>
      <c r="H2366" s="2">
        <f ca="1">IFERROR(TODAY()-Table1[[#This Row],[signup_date]]," - ")</f>
        <v>1365</v>
      </c>
      <c r="I2366" s="2">
        <f ca="1">IFERROR(TODAY()-Table1[[#This Row],[last_purchase_date]]," - ")</f>
        <v>117</v>
      </c>
      <c r="J2366" s="2">
        <f ca="1">IFERROR(1/Table1[[#This Row],[Days_Since_Last_Purchase]],0)</f>
        <v>8.5470085470085479E-3</v>
      </c>
      <c r="K2366" s="3" t="str">
        <f t="shared" si="72"/>
        <v>Has Purchased</v>
      </c>
      <c r="L2366">
        <v>2</v>
      </c>
      <c r="M2366">
        <v>124.29</v>
      </c>
      <c r="N2366">
        <v>62.15</v>
      </c>
      <c r="O2366">
        <v>75.12</v>
      </c>
      <c r="P2366" t="s">
        <v>47</v>
      </c>
      <c r="Q2366" t="s">
        <v>69</v>
      </c>
      <c r="R2366" t="s">
        <v>42</v>
      </c>
      <c r="S2366">
        <v>48</v>
      </c>
      <c r="T2366" t="s">
        <v>34</v>
      </c>
      <c r="U2366" t="s">
        <v>82</v>
      </c>
      <c r="V2366" t="s">
        <v>56</v>
      </c>
      <c r="W2366" t="s">
        <v>100</v>
      </c>
      <c r="X2366">
        <v>0</v>
      </c>
      <c r="Y2366">
        <v>0</v>
      </c>
      <c r="Z2366">
        <v>0</v>
      </c>
      <c r="AA2366">
        <v>0</v>
      </c>
      <c r="AB2366">
        <v>0</v>
      </c>
      <c r="AC2366" s="2" t="s">
        <v>2542</v>
      </c>
      <c r="AD2366" s="2" t="str">
        <f t="shared" si="73"/>
        <v>Never Contacted</v>
      </c>
      <c r="AE2366">
        <v>0</v>
      </c>
      <c r="AF2366" t="s">
        <v>52</v>
      </c>
      <c r="AG2366" t="b">
        <v>0</v>
      </c>
      <c r="AH2366" t="b">
        <v>0</v>
      </c>
      <c r="AI2366" t="str">
        <f ca="1">IF(OR(Table1[[#This Row],[is_active]]="FALSE",Table1[[#This Row],[Days_Since_Last_Purchase]]&gt;90),"Churned","Active")</f>
        <v>Churned</v>
      </c>
    </row>
    <row r="2367" spans="1:35" x14ac:dyDescent="0.25">
      <c r="A2367" t="s">
        <v>2410</v>
      </c>
      <c r="B2367" s="1">
        <v>44945</v>
      </c>
      <c r="C2367" t="str">
        <f>TEXT(Table1[[#This Row],[signup_date]],"yyyy")</f>
        <v>2023</v>
      </c>
      <c r="D2367" t="str">
        <f>TEXT(Table1[[#This Row],[signup_date]],"mmm")</f>
        <v>Jan</v>
      </c>
      <c r="E2367" s="3">
        <v>45828</v>
      </c>
      <c r="F2367" s="3">
        <v>45893</v>
      </c>
      <c r="G2367" s="3" t="str">
        <f>TEXT(Table1[[#This Row],[last_purchase_date]],"yyyy")</f>
        <v>2025</v>
      </c>
      <c r="H2367" s="2">
        <f ca="1">IFERROR(TODAY()-Table1[[#This Row],[signup_date]]," - ")</f>
        <v>1035</v>
      </c>
      <c r="I2367" s="2">
        <f ca="1">IFERROR(TODAY()-Table1[[#This Row],[last_purchase_date]]," - ")</f>
        <v>87</v>
      </c>
      <c r="J2367" s="2">
        <f ca="1">IFERROR(1/Table1[[#This Row],[Days_Since_Last_Purchase]],0)</f>
        <v>1.1494252873563218E-2</v>
      </c>
      <c r="K2367" s="3" t="str">
        <f t="shared" si="72"/>
        <v>Has Purchased</v>
      </c>
      <c r="L2367">
        <v>4</v>
      </c>
      <c r="M2367">
        <v>254.29</v>
      </c>
      <c r="N2367">
        <v>63.57</v>
      </c>
      <c r="O2367">
        <v>60.45</v>
      </c>
      <c r="P2367" t="s">
        <v>47</v>
      </c>
      <c r="Q2367" t="s">
        <v>104</v>
      </c>
      <c r="R2367" t="s">
        <v>42</v>
      </c>
      <c r="S2367">
        <v>35</v>
      </c>
      <c r="T2367" t="s">
        <v>34</v>
      </c>
      <c r="U2367" t="s">
        <v>35</v>
      </c>
      <c r="V2367" t="s">
        <v>44</v>
      </c>
      <c r="W2367" t="s">
        <v>100</v>
      </c>
      <c r="X2367">
        <v>1</v>
      </c>
      <c r="Y2367">
        <v>0</v>
      </c>
      <c r="Z2367">
        <v>0</v>
      </c>
      <c r="AA2367">
        <v>0</v>
      </c>
      <c r="AB2367">
        <v>2</v>
      </c>
      <c r="AC2367" s="3">
        <v>45166</v>
      </c>
      <c r="AD2367" s="2" t="str">
        <f t="shared" si="73"/>
        <v>Contacted</v>
      </c>
      <c r="AE2367">
        <v>0</v>
      </c>
      <c r="AF2367" t="s">
        <v>38</v>
      </c>
      <c r="AG2367" t="b">
        <v>0</v>
      </c>
      <c r="AH2367" t="b">
        <v>0</v>
      </c>
      <c r="AI2367" t="str">
        <f ca="1">IF(OR(Table1[[#This Row],[is_active]]="FALSE",Table1[[#This Row],[Days_Since_Last_Purchase]]&gt;90),"Churned","Active")</f>
        <v>Active</v>
      </c>
    </row>
    <row r="2368" spans="1:35" x14ac:dyDescent="0.25">
      <c r="A2368" t="s">
        <v>2411</v>
      </c>
      <c r="B2368" s="1">
        <v>44562</v>
      </c>
      <c r="C2368" t="str">
        <f>TEXT(Table1[[#This Row],[signup_date]],"yyyy")</f>
        <v>2022</v>
      </c>
      <c r="D2368" t="str">
        <f>TEXT(Table1[[#This Row],[signup_date]],"mmm")</f>
        <v>Jan</v>
      </c>
      <c r="E2368" s="3">
        <v>45161</v>
      </c>
      <c r="F2368" s="3">
        <v>45203</v>
      </c>
      <c r="G2368" s="3" t="str">
        <f>TEXT(Table1[[#This Row],[last_purchase_date]],"yyyy")</f>
        <v>2023</v>
      </c>
      <c r="H2368" s="2">
        <f ca="1">IFERROR(TODAY()-Table1[[#This Row],[signup_date]]," - ")</f>
        <v>1418</v>
      </c>
      <c r="I2368" s="2">
        <f ca="1">IFERROR(TODAY()-Table1[[#This Row],[last_purchase_date]]," - ")</f>
        <v>777</v>
      </c>
      <c r="J2368" s="2">
        <f ca="1">IFERROR(1/Table1[[#This Row],[Days_Since_Last_Purchase]],0)</f>
        <v>1.287001287001287E-3</v>
      </c>
      <c r="K2368" s="3" t="str">
        <f t="shared" si="72"/>
        <v>Has Purchased</v>
      </c>
      <c r="L2368">
        <v>3</v>
      </c>
      <c r="M2368">
        <v>34.36</v>
      </c>
      <c r="N2368">
        <v>11.45</v>
      </c>
      <c r="O2368">
        <v>4.8</v>
      </c>
      <c r="P2368" t="s">
        <v>59</v>
      </c>
      <c r="Q2368" t="s">
        <v>54</v>
      </c>
      <c r="R2368" t="s">
        <v>48</v>
      </c>
      <c r="S2368">
        <v>16</v>
      </c>
      <c r="T2368" t="s">
        <v>49</v>
      </c>
      <c r="U2368" t="s">
        <v>90</v>
      </c>
      <c r="V2368" t="s">
        <v>44</v>
      </c>
      <c r="W2368" t="s">
        <v>85</v>
      </c>
      <c r="X2368">
        <v>0</v>
      </c>
      <c r="Y2368">
        <v>0</v>
      </c>
      <c r="Z2368">
        <v>0</v>
      </c>
      <c r="AA2368">
        <v>0</v>
      </c>
      <c r="AB2368">
        <v>0</v>
      </c>
      <c r="AC2368" s="3">
        <v>45742</v>
      </c>
      <c r="AD2368" s="2" t="str">
        <f t="shared" si="73"/>
        <v>Contacted</v>
      </c>
      <c r="AE2368">
        <v>0</v>
      </c>
      <c r="AF2368" t="s">
        <v>38</v>
      </c>
      <c r="AG2368" t="b">
        <v>1</v>
      </c>
      <c r="AH2368" t="b">
        <v>0</v>
      </c>
      <c r="AI2368" t="str">
        <f ca="1">IF(OR(Table1[[#This Row],[is_active]]="FALSE",Table1[[#This Row],[Days_Since_Last_Purchase]]&gt;90),"Churned","Active")</f>
        <v>Churned</v>
      </c>
    </row>
    <row r="2369" spans="1:35" x14ac:dyDescent="0.25">
      <c r="A2369" t="s">
        <v>2412</v>
      </c>
      <c r="B2369" s="1">
        <v>44311</v>
      </c>
      <c r="C2369" t="str">
        <f>TEXT(Table1[[#This Row],[signup_date]],"yyyy")</f>
        <v>2021</v>
      </c>
      <c r="D2369" t="str">
        <f>TEXT(Table1[[#This Row],[signup_date]],"mmm")</f>
        <v>Apr</v>
      </c>
      <c r="E2369" s="3">
        <v>45881</v>
      </c>
      <c r="F2369" s="3">
        <v>45936</v>
      </c>
      <c r="G2369" s="3" t="str">
        <f>TEXT(Table1[[#This Row],[last_purchase_date]],"yyyy")</f>
        <v>2025</v>
      </c>
      <c r="H2369" s="2">
        <f ca="1">IFERROR(TODAY()-Table1[[#This Row],[signup_date]]," - ")</f>
        <v>1669</v>
      </c>
      <c r="I2369" s="2">
        <f ca="1">IFERROR(TODAY()-Table1[[#This Row],[last_purchase_date]]," - ")</f>
        <v>44</v>
      </c>
      <c r="J2369" s="2">
        <f ca="1">IFERROR(1/Table1[[#This Row],[Days_Since_Last_Purchase]],0)</f>
        <v>2.2727272727272728E-2</v>
      </c>
      <c r="K2369" s="3" t="str">
        <f t="shared" si="72"/>
        <v>Has Purchased</v>
      </c>
      <c r="L2369">
        <v>2</v>
      </c>
      <c r="M2369">
        <v>234.97</v>
      </c>
      <c r="N2369">
        <v>117.49</v>
      </c>
      <c r="O2369">
        <v>0.5</v>
      </c>
      <c r="P2369" t="s">
        <v>65</v>
      </c>
      <c r="Q2369" t="s">
        <v>95</v>
      </c>
      <c r="R2369" t="s">
        <v>48</v>
      </c>
      <c r="S2369">
        <v>43</v>
      </c>
      <c r="T2369" t="s">
        <v>34</v>
      </c>
      <c r="U2369" t="s">
        <v>82</v>
      </c>
      <c r="V2369" t="s">
        <v>67</v>
      </c>
      <c r="W2369" t="s">
        <v>85</v>
      </c>
      <c r="X2369">
        <v>0</v>
      </c>
      <c r="Y2369">
        <v>1</v>
      </c>
      <c r="Z2369">
        <v>0</v>
      </c>
      <c r="AA2369">
        <v>1</v>
      </c>
      <c r="AB2369">
        <v>1</v>
      </c>
      <c r="AC2369" s="3">
        <v>45550</v>
      </c>
      <c r="AD2369" s="2" t="str">
        <f t="shared" si="73"/>
        <v>Contacted</v>
      </c>
      <c r="AE2369">
        <v>0</v>
      </c>
      <c r="AF2369" t="s">
        <v>52</v>
      </c>
      <c r="AG2369" t="b">
        <v>0</v>
      </c>
      <c r="AH2369" t="b">
        <v>0</v>
      </c>
      <c r="AI2369" t="str">
        <f ca="1">IF(OR(Table1[[#This Row],[is_active]]="FALSE",Table1[[#This Row],[Days_Since_Last_Purchase]]&gt;90),"Churned","Active")</f>
        <v>Active</v>
      </c>
    </row>
    <row r="2370" spans="1:35" x14ac:dyDescent="0.25">
      <c r="A2370" t="s">
        <v>2413</v>
      </c>
      <c r="B2370" s="1">
        <v>45618</v>
      </c>
      <c r="C2370" t="str">
        <f>TEXT(Table1[[#This Row],[signup_date]],"yyyy")</f>
        <v>2024</v>
      </c>
      <c r="D2370" t="str">
        <f>TEXT(Table1[[#This Row],[signup_date]],"mmm")</f>
        <v>Nov</v>
      </c>
      <c r="E2370" s="3">
        <v>45829</v>
      </c>
      <c r="F2370" s="3">
        <v>45935</v>
      </c>
      <c r="G2370" s="3" t="str">
        <f>TEXT(Table1[[#This Row],[last_purchase_date]],"yyyy")</f>
        <v>2025</v>
      </c>
      <c r="H2370" s="2">
        <f ca="1">IFERROR(TODAY()-Table1[[#This Row],[signup_date]]," - ")</f>
        <v>362</v>
      </c>
      <c r="I2370" s="2">
        <f ca="1">IFERROR(TODAY()-Table1[[#This Row],[last_purchase_date]]," - ")</f>
        <v>45</v>
      </c>
      <c r="J2370" s="2">
        <f ca="1">IFERROR(1/Table1[[#This Row],[Days_Since_Last_Purchase]],0)</f>
        <v>2.2222222222222223E-2</v>
      </c>
      <c r="K2370" s="3" t="str">
        <f t="shared" ref="K2370:K2433" si="74">IF(E2370="-","Never Purchase","Has Purchased")</f>
        <v>Has Purchased</v>
      </c>
      <c r="L2370">
        <v>5</v>
      </c>
      <c r="M2370">
        <v>200.46</v>
      </c>
      <c r="N2370">
        <v>40.090000000000003</v>
      </c>
      <c r="O2370">
        <v>0.5</v>
      </c>
      <c r="P2370" t="s">
        <v>87</v>
      </c>
      <c r="Q2370" t="s">
        <v>41</v>
      </c>
      <c r="R2370" t="s">
        <v>33</v>
      </c>
      <c r="S2370">
        <v>16</v>
      </c>
      <c r="T2370" t="s">
        <v>49</v>
      </c>
      <c r="U2370" t="s">
        <v>35</v>
      </c>
      <c r="V2370" t="s">
        <v>35</v>
      </c>
      <c r="W2370" t="s">
        <v>85</v>
      </c>
      <c r="X2370">
        <v>0</v>
      </c>
      <c r="Y2370">
        <v>1</v>
      </c>
      <c r="Z2370">
        <v>0</v>
      </c>
      <c r="AA2370">
        <v>0</v>
      </c>
      <c r="AB2370">
        <v>1</v>
      </c>
      <c r="AC2370" s="2" t="s">
        <v>2542</v>
      </c>
      <c r="AD2370" s="2" t="str">
        <f t="shared" si="73"/>
        <v>Never Contacted</v>
      </c>
      <c r="AE2370">
        <v>9</v>
      </c>
      <c r="AF2370" t="s">
        <v>73</v>
      </c>
      <c r="AG2370" t="b">
        <v>1</v>
      </c>
      <c r="AH2370" t="b">
        <v>1</v>
      </c>
      <c r="AI2370" t="str">
        <f ca="1">IF(OR(Table1[[#This Row],[is_active]]="FALSE",Table1[[#This Row],[Days_Since_Last_Purchase]]&gt;90),"Churned","Active")</f>
        <v>Active</v>
      </c>
    </row>
    <row r="2371" spans="1:35" x14ac:dyDescent="0.25">
      <c r="A2371" t="s">
        <v>2414</v>
      </c>
      <c r="B2371" s="1">
        <v>44108</v>
      </c>
      <c r="C2371" t="str">
        <f>TEXT(Table1[[#This Row],[signup_date]],"yyyy")</f>
        <v>2020</v>
      </c>
      <c r="D2371" t="str">
        <f>TEXT(Table1[[#This Row],[signup_date]],"mmm")</f>
        <v>Oct</v>
      </c>
      <c r="E2371" s="3">
        <v>45105</v>
      </c>
      <c r="F2371" s="3">
        <v>45447</v>
      </c>
      <c r="G2371" s="3" t="str">
        <f>TEXT(Table1[[#This Row],[last_purchase_date]],"yyyy")</f>
        <v>2024</v>
      </c>
      <c r="H2371" s="2">
        <f ca="1">IFERROR(TODAY()-Table1[[#This Row],[signup_date]]," - ")</f>
        <v>1872</v>
      </c>
      <c r="I2371" s="2">
        <f ca="1">IFERROR(TODAY()-Table1[[#This Row],[last_purchase_date]]," - ")</f>
        <v>533</v>
      </c>
      <c r="J2371" s="2">
        <f ca="1">IFERROR(1/Table1[[#This Row],[Days_Since_Last_Purchase]],0)</f>
        <v>1.876172607879925E-3</v>
      </c>
      <c r="K2371" s="3" t="str">
        <f t="shared" si="74"/>
        <v>Has Purchased</v>
      </c>
      <c r="L2371">
        <v>1</v>
      </c>
      <c r="M2371">
        <v>53.09</v>
      </c>
      <c r="N2371">
        <v>53.09</v>
      </c>
      <c r="O2371">
        <v>39.67</v>
      </c>
      <c r="P2371" t="s">
        <v>59</v>
      </c>
      <c r="Q2371" t="s">
        <v>88</v>
      </c>
      <c r="R2371" t="s">
        <v>48</v>
      </c>
      <c r="S2371">
        <v>54</v>
      </c>
      <c r="T2371" t="s">
        <v>34</v>
      </c>
      <c r="U2371" t="s">
        <v>50</v>
      </c>
      <c r="V2371" t="s">
        <v>44</v>
      </c>
      <c r="W2371" t="s">
        <v>72</v>
      </c>
      <c r="X2371">
        <v>0</v>
      </c>
      <c r="Y2371">
        <v>0</v>
      </c>
      <c r="Z2371">
        <v>0</v>
      </c>
      <c r="AA2371">
        <v>0</v>
      </c>
      <c r="AB2371">
        <v>0</v>
      </c>
      <c r="AC2371" s="2" t="s">
        <v>2542</v>
      </c>
      <c r="AD2371" s="2" t="str">
        <f t="shared" ref="AD2371:AD2434" si="75">IF(AC2371="-","Never Contacted","Contacted")</f>
        <v>Never Contacted</v>
      </c>
      <c r="AE2371">
        <v>0</v>
      </c>
      <c r="AF2371" t="s">
        <v>52</v>
      </c>
      <c r="AG2371" t="b">
        <v>1</v>
      </c>
      <c r="AH2371" t="b">
        <v>0</v>
      </c>
      <c r="AI2371" t="str">
        <f ca="1">IF(OR(Table1[[#This Row],[is_active]]="FALSE",Table1[[#This Row],[Days_Since_Last_Purchase]]&gt;90),"Churned","Active")</f>
        <v>Churned</v>
      </c>
    </row>
    <row r="2372" spans="1:35" x14ac:dyDescent="0.25">
      <c r="A2372" t="s">
        <v>2415</v>
      </c>
      <c r="B2372" s="1">
        <v>44015</v>
      </c>
      <c r="C2372" t="str">
        <f>TEXT(Table1[[#This Row],[signup_date]],"yyyy")</f>
        <v>2020</v>
      </c>
      <c r="D2372" t="str">
        <f>TEXT(Table1[[#This Row],[signup_date]],"mmm")</f>
        <v>Jul</v>
      </c>
      <c r="E2372" s="3">
        <v>44160</v>
      </c>
      <c r="F2372" s="3">
        <v>44321</v>
      </c>
      <c r="G2372" s="3" t="str">
        <f>TEXT(Table1[[#This Row],[last_purchase_date]],"yyyy")</f>
        <v>2021</v>
      </c>
      <c r="H2372" s="2">
        <f ca="1">IFERROR(TODAY()-Table1[[#This Row],[signup_date]]," - ")</f>
        <v>1965</v>
      </c>
      <c r="I2372" s="2">
        <f ca="1">IFERROR(TODAY()-Table1[[#This Row],[last_purchase_date]]," - ")</f>
        <v>1659</v>
      </c>
      <c r="J2372" s="2">
        <f ca="1">IFERROR(1/Table1[[#This Row],[Days_Since_Last_Purchase]],0)</f>
        <v>6.0277275467148883E-4</v>
      </c>
      <c r="K2372" s="3" t="str">
        <f t="shared" si="74"/>
        <v>Has Purchased</v>
      </c>
      <c r="L2372">
        <v>2</v>
      </c>
      <c r="M2372">
        <v>2.2999999999999998</v>
      </c>
      <c r="N2372">
        <v>1.1499999999999999</v>
      </c>
      <c r="O2372">
        <v>0.72</v>
      </c>
      <c r="P2372" t="s">
        <v>47</v>
      </c>
      <c r="Q2372" t="s">
        <v>76</v>
      </c>
      <c r="R2372" t="s">
        <v>48</v>
      </c>
      <c r="S2372">
        <v>33</v>
      </c>
      <c r="T2372" t="s">
        <v>34</v>
      </c>
      <c r="U2372" t="s">
        <v>82</v>
      </c>
      <c r="V2372" t="s">
        <v>67</v>
      </c>
      <c r="W2372" t="s">
        <v>100</v>
      </c>
      <c r="X2372">
        <v>0</v>
      </c>
      <c r="Y2372">
        <v>0</v>
      </c>
      <c r="Z2372">
        <v>0</v>
      </c>
      <c r="AA2372">
        <v>0</v>
      </c>
      <c r="AB2372">
        <v>2</v>
      </c>
      <c r="AC2372" s="3">
        <v>45593</v>
      </c>
      <c r="AD2372" s="2" t="str">
        <f t="shared" si="75"/>
        <v>Contacted</v>
      </c>
      <c r="AE2372">
        <v>0</v>
      </c>
      <c r="AF2372" t="s">
        <v>38</v>
      </c>
      <c r="AG2372" t="b">
        <v>1</v>
      </c>
      <c r="AH2372" t="b">
        <v>0</v>
      </c>
      <c r="AI2372" t="str">
        <f ca="1">IF(OR(Table1[[#This Row],[is_active]]="FALSE",Table1[[#This Row],[Days_Since_Last_Purchase]]&gt;90),"Churned","Active")</f>
        <v>Churned</v>
      </c>
    </row>
    <row r="2373" spans="1:35" x14ac:dyDescent="0.25">
      <c r="A2373" t="s">
        <v>2416</v>
      </c>
      <c r="B2373" s="1">
        <v>44711</v>
      </c>
      <c r="C2373" t="str">
        <f>TEXT(Table1[[#This Row],[signup_date]],"yyyy")</f>
        <v>2022</v>
      </c>
      <c r="D2373" t="str">
        <f>TEXT(Table1[[#This Row],[signup_date]],"mmm")</f>
        <v>May</v>
      </c>
      <c r="E2373" s="3">
        <v>45266</v>
      </c>
      <c r="F2373" s="3" t="s">
        <v>2542</v>
      </c>
      <c r="G2373" s="3" t="str">
        <f>TEXT(Table1[[#This Row],[last_purchase_date]],"yyyy")</f>
        <v>-</v>
      </c>
      <c r="H2373" s="2">
        <f ca="1">IFERROR(TODAY()-Table1[[#This Row],[signup_date]]," - ")</f>
        <v>1269</v>
      </c>
      <c r="I2373" s="2" t="str">
        <f ca="1">IFERROR(TODAY()-Table1[[#This Row],[last_purchase_date]]," - ")</f>
        <v xml:space="preserve"> - </v>
      </c>
      <c r="J2373" s="2">
        <f ca="1">IFERROR(1/Table1[[#This Row],[Days_Since_Last_Purchase]],0)</f>
        <v>0</v>
      </c>
      <c r="K2373" s="3" t="str">
        <f t="shared" si="74"/>
        <v>Has Purchased</v>
      </c>
      <c r="L2373">
        <v>0</v>
      </c>
      <c r="M2373">
        <v>0</v>
      </c>
      <c r="N2373">
        <v>0</v>
      </c>
      <c r="O2373">
        <v>0</v>
      </c>
      <c r="P2373" t="s">
        <v>40</v>
      </c>
      <c r="Q2373" t="s">
        <v>88</v>
      </c>
      <c r="R2373" t="s">
        <v>48</v>
      </c>
      <c r="S2373">
        <v>16</v>
      </c>
      <c r="T2373" t="s">
        <v>49</v>
      </c>
      <c r="U2373" t="s">
        <v>90</v>
      </c>
      <c r="V2373" t="s">
        <v>67</v>
      </c>
      <c r="W2373" t="s">
        <v>57</v>
      </c>
      <c r="X2373">
        <v>0</v>
      </c>
      <c r="Y2373">
        <v>0</v>
      </c>
      <c r="Z2373">
        <v>0</v>
      </c>
      <c r="AA2373">
        <v>0</v>
      </c>
      <c r="AB2373">
        <v>0</v>
      </c>
      <c r="AC2373" s="2" t="s">
        <v>2542</v>
      </c>
      <c r="AD2373" s="2" t="str">
        <f t="shared" si="75"/>
        <v>Never Contacted</v>
      </c>
      <c r="AE2373">
        <v>4</v>
      </c>
      <c r="AF2373" t="s">
        <v>38</v>
      </c>
      <c r="AG2373" t="b">
        <v>1</v>
      </c>
      <c r="AH2373" t="b">
        <v>0</v>
      </c>
      <c r="AI2373" t="str">
        <f ca="1">IF(OR(Table1[[#This Row],[is_active]]="FALSE",Table1[[#This Row],[Days_Since_Last_Purchase]]&gt;90),"Churned","Active")</f>
        <v>Churned</v>
      </c>
    </row>
    <row r="2374" spans="1:35" x14ac:dyDescent="0.25">
      <c r="A2374" t="s">
        <v>2417</v>
      </c>
      <c r="B2374" s="1">
        <v>44398</v>
      </c>
      <c r="C2374" t="str">
        <f>TEXT(Table1[[#This Row],[signup_date]],"yyyy")</f>
        <v>2021</v>
      </c>
      <c r="D2374" t="str">
        <f>TEXT(Table1[[#This Row],[signup_date]],"mmm")</f>
        <v>Jul</v>
      </c>
      <c r="E2374" s="3">
        <v>45700</v>
      </c>
      <c r="F2374" s="3">
        <v>45842</v>
      </c>
      <c r="G2374" s="3" t="str">
        <f>TEXT(Table1[[#This Row],[last_purchase_date]],"yyyy")</f>
        <v>2025</v>
      </c>
      <c r="H2374" s="2">
        <f ca="1">IFERROR(TODAY()-Table1[[#This Row],[signup_date]]," - ")</f>
        <v>1582</v>
      </c>
      <c r="I2374" s="2">
        <f ca="1">IFERROR(TODAY()-Table1[[#This Row],[last_purchase_date]]," - ")</f>
        <v>138</v>
      </c>
      <c r="J2374" s="2">
        <f ca="1">IFERROR(1/Table1[[#This Row],[Days_Since_Last_Purchase]],0)</f>
        <v>7.246376811594203E-3</v>
      </c>
      <c r="K2374" s="3" t="str">
        <f t="shared" si="74"/>
        <v>Has Purchased</v>
      </c>
      <c r="L2374">
        <v>2</v>
      </c>
      <c r="M2374">
        <v>31.43</v>
      </c>
      <c r="N2374">
        <v>15.72</v>
      </c>
      <c r="O2374">
        <v>26.81</v>
      </c>
      <c r="P2374" t="s">
        <v>65</v>
      </c>
      <c r="Q2374" t="s">
        <v>69</v>
      </c>
      <c r="R2374" t="s">
        <v>42</v>
      </c>
      <c r="S2374">
        <v>32</v>
      </c>
      <c r="T2374" t="s">
        <v>34</v>
      </c>
      <c r="U2374" t="s">
        <v>35</v>
      </c>
      <c r="V2374" t="s">
        <v>63</v>
      </c>
      <c r="W2374" t="s">
        <v>100</v>
      </c>
      <c r="X2374">
        <v>0</v>
      </c>
      <c r="Y2374">
        <v>0</v>
      </c>
      <c r="Z2374">
        <v>0</v>
      </c>
      <c r="AA2374">
        <v>0</v>
      </c>
      <c r="AB2374">
        <v>1</v>
      </c>
      <c r="AC2374" s="3">
        <v>44892</v>
      </c>
      <c r="AD2374" s="2" t="str">
        <f t="shared" si="75"/>
        <v>Contacted</v>
      </c>
      <c r="AE2374">
        <v>8</v>
      </c>
      <c r="AF2374" t="s">
        <v>38</v>
      </c>
      <c r="AG2374" t="b">
        <v>1</v>
      </c>
      <c r="AH2374" t="b">
        <v>0</v>
      </c>
      <c r="AI2374" t="str">
        <f ca="1">IF(OR(Table1[[#This Row],[is_active]]="FALSE",Table1[[#This Row],[Days_Since_Last_Purchase]]&gt;90),"Churned","Active")</f>
        <v>Churned</v>
      </c>
    </row>
    <row r="2375" spans="1:35" x14ac:dyDescent="0.25">
      <c r="A2375" t="s">
        <v>2418</v>
      </c>
      <c r="B2375" s="1">
        <v>45067</v>
      </c>
      <c r="C2375" t="str">
        <f>TEXT(Table1[[#This Row],[signup_date]],"yyyy")</f>
        <v>2023</v>
      </c>
      <c r="D2375" t="str">
        <f>TEXT(Table1[[#This Row],[signup_date]],"mmm")</f>
        <v>May</v>
      </c>
      <c r="E2375" s="3">
        <v>45238</v>
      </c>
      <c r="F2375" s="3">
        <v>45488</v>
      </c>
      <c r="G2375" s="3" t="str">
        <f>TEXT(Table1[[#This Row],[last_purchase_date]],"yyyy")</f>
        <v>2024</v>
      </c>
      <c r="H2375" s="2">
        <f ca="1">IFERROR(TODAY()-Table1[[#This Row],[signup_date]]," - ")</f>
        <v>913</v>
      </c>
      <c r="I2375" s="2">
        <f ca="1">IFERROR(TODAY()-Table1[[#This Row],[last_purchase_date]]," - ")</f>
        <v>492</v>
      </c>
      <c r="J2375" s="2">
        <f ca="1">IFERROR(1/Table1[[#This Row],[Days_Since_Last_Purchase]],0)</f>
        <v>2.0325203252032522E-3</v>
      </c>
      <c r="K2375" s="3" t="str">
        <f t="shared" si="74"/>
        <v>Has Purchased</v>
      </c>
      <c r="L2375">
        <v>1</v>
      </c>
      <c r="M2375">
        <v>44.09</v>
      </c>
      <c r="N2375">
        <v>44.09</v>
      </c>
      <c r="O2375">
        <v>62.05</v>
      </c>
      <c r="P2375" t="s">
        <v>87</v>
      </c>
      <c r="Q2375" t="s">
        <v>88</v>
      </c>
      <c r="R2375" t="s">
        <v>33</v>
      </c>
      <c r="S2375">
        <v>26</v>
      </c>
      <c r="T2375" t="s">
        <v>70</v>
      </c>
      <c r="U2375" t="s">
        <v>55</v>
      </c>
      <c r="V2375" t="s">
        <v>35</v>
      </c>
      <c r="W2375" t="s">
        <v>96</v>
      </c>
      <c r="X2375">
        <v>0</v>
      </c>
      <c r="Y2375">
        <v>0</v>
      </c>
      <c r="Z2375">
        <v>0</v>
      </c>
      <c r="AA2375">
        <v>0</v>
      </c>
      <c r="AB2375">
        <v>0</v>
      </c>
      <c r="AC2375" s="3">
        <v>45813</v>
      </c>
      <c r="AD2375" s="2" t="str">
        <f t="shared" si="75"/>
        <v>Contacted</v>
      </c>
      <c r="AE2375">
        <v>0</v>
      </c>
      <c r="AF2375" t="s">
        <v>52</v>
      </c>
      <c r="AG2375" t="b">
        <v>1</v>
      </c>
      <c r="AH2375" t="b">
        <v>0</v>
      </c>
      <c r="AI2375" t="str">
        <f ca="1">IF(OR(Table1[[#This Row],[is_active]]="FALSE",Table1[[#This Row],[Days_Since_Last_Purchase]]&gt;90),"Churned","Active")</f>
        <v>Churned</v>
      </c>
    </row>
    <row r="2376" spans="1:35" x14ac:dyDescent="0.25">
      <c r="A2376" t="s">
        <v>2419</v>
      </c>
      <c r="B2376" s="1">
        <v>44208</v>
      </c>
      <c r="C2376" t="str">
        <f>TEXT(Table1[[#This Row],[signup_date]],"yyyy")</f>
        <v>2021</v>
      </c>
      <c r="D2376" t="str">
        <f>TEXT(Table1[[#This Row],[signup_date]],"mmm")</f>
        <v>Jan</v>
      </c>
      <c r="E2376" s="3">
        <v>45134</v>
      </c>
      <c r="F2376" s="3">
        <v>45643</v>
      </c>
      <c r="G2376" s="3" t="str">
        <f>TEXT(Table1[[#This Row],[last_purchase_date]],"yyyy")</f>
        <v>2024</v>
      </c>
      <c r="H2376" s="2">
        <f ca="1">IFERROR(TODAY()-Table1[[#This Row],[signup_date]]," - ")</f>
        <v>1772</v>
      </c>
      <c r="I2376" s="2">
        <f ca="1">IFERROR(TODAY()-Table1[[#This Row],[last_purchase_date]]," - ")</f>
        <v>337</v>
      </c>
      <c r="J2376" s="2">
        <f ca="1">IFERROR(1/Table1[[#This Row],[Days_Since_Last_Purchase]],0)</f>
        <v>2.967359050445104E-3</v>
      </c>
      <c r="K2376" s="3" t="str">
        <f t="shared" si="74"/>
        <v>Has Purchased</v>
      </c>
      <c r="L2376">
        <v>5</v>
      </c>
      <c r="M2376">
        <v>157.68</v>
      </c>
      <c r="N2376">
        <v>31.54</v>
      </c>
      <c r="O2376">
        <v>15.72</v>
      </c>
      <c r="P2376" t="s">
        <v>59</v>
      </c>
      <c r="Q2376" t="s">
        <v>104</v>
      </c>
      <c r="R2376" t="s">
        <v>48</v>
      </c>
      <c r="S2376">
        <v>46</v>
      </c>
      <c r="T2376" t="s">
        <v>34</v>
      </c>
      <c r="U2376" t="s">
        <v>43</v>
      </c>
      <c r="V2376" t="s">
        <v>63</v>
      </c>
      <c r="W2376" t="s">
        <v>51</v>
      </c>
      <c r="X2376">
        <v>1</v>
      </c>
      <c r="Y2376">
        <v>0</v>
      </c>
      <c r="Z2376">
        <v>0</v>
      </c>
      <c r="AA2376">
        <v>2</v>
      </c>
      <c r="AB2376">
        <v>1</v>
      </c>
      <c r="AC2376" s="3">
        <v>44379</v>
      </c>
      <c r="AD2376" s="2" t="str">
        <f t="shared" si="75"/>
        <v>Contacted</v>
      </c>
      <c r="AE2376">
        <v>0</v>
      </c>
      <c r="AF2376" t="s">
        <v>73</v>
      </c>
      <c r="AG2376" t="b">
        <v>1</v>
      </c>
      <c r="AH2376" t="b">
        <v>0</v>
      </c>
      <c r="AI2376" t="str">
        <f ca="1">IF(OR(Table1[[#This Row],[is_active]]="FALSE",Table1[[#This Row],[Days_Since_Last_Purchase]]&gt;90),"Churned","Active")</f>
        <v>Churned</v>
      </c>
    </row>
    <row r="2377" spans="1:35" x14ac:dyDescent="0.25">
      <c r="A2377" t="s">
        <v>2420</v>
      </c>
      <c r="B2377" s="1">
        <v>45011</v>
      </c>
      <c r="C2377" t="str">
        <f>TEXT(Table1[[#This Row],[signup_date]],"yyyy")</f>
        <v>2023</v>
      </c>
      <c r="D2377" t="str">
        <f>TEXT(Table1[[#This Row],[signup_date]],"mmm")</f>
        <v>Mar</v>
      </c>
      <c r="E2377" s="3">
        <v>45258</v>
      </c>
      <c r="F2377" s="3">
        <v>45788</v>
      </c>
      <c r="G2377" s="3" t="str">
        <f>TEXT(Table1[[#This Row],[last_purchase_date]],"yyyy")</f>
        <v>2025</v>
      </c>
      <c r="H2377" s="2">
        <f ca="1">IFERROR(TODAY()-Table1[[#This Row],[signup_date]]," - ")</f>
        <v>969</v>
      </c>
      <c r="I2377" s="2">
        <f ca="1">IFERROR(TODAY()-Table1[[#This Row],[last_purchase_date]]," - ")</f>
        <v>192</v>
      </c>
      <c r="J2377" s="2">
        <f ca="1">IFERROR(1/Table1[[#This Row],[Days_Since_Last_Purchase]],0)</f>
        <v>5.208333333333333E-3</v>
      </c>
      <c r="K2377" s="3" t="str">
        <f t="shared" si="74"/>
        <v>Has Purchased</v>
      </c>
      <c r="L2377">
        <v>5</v>
      </c>
      <c r="M2377">
        <v>401.84</v>
      </c>
      <c r="N2377">
        <v>80.37</v>
      </c>
      <c r="O2377">
        <v>76.66</v>
      </c>
      <c r="P2377" t="s">
        <v>31</v>
      </c>
      <c r="Q2377" t="s">
        <v>76</v>
      </c>
      <c r="R2377" t="s">
        <v>42</v>
      </c>
      <c r="S2377">
        <v>37</v>
      </c>
      <c r="T2377" t="s">
        <v>34</v>
      </c>
      <c r="U2377" t="s">
        <v>66</v>
      </c>
      <c r="V2377" t="s">
        <v>35</v>
      </c>
      <c r="W2377" t="s">
        <v>51</v>
      </c>
      <c r="X2377">
        <v>0</v>
      </c>
      <c r="Y2377">
        <v>0</v>
      </c>
      <c r="Z2377">
        <v>1</v>
      </c>
      <c r="AA2377">
        <v>1</v>
      </c>
      <c r="AB2377">
        <v>2</v>
      </c>
      <c r="AC2377" s="3">
        <v>45278</v>
      </c>
      <c r="AD2377" s="2" t="str">
        <f t="shared" si="75"/>
        <v>Contacted</v>
      </c>
      <c r="AE2377">
        <v>0</v>
      </c>
      <c r="AF2377" t="s">
        <v>38</v>
      </c>
      <c r="AG2377" t="b">
        <v>1</v>
      </c>
      <c r="AH2377" t="b">
        <v>1</v>
      </c>
      <c r="AI2377" t="str">
        <f ca="1">IF(OR(Table1[[#This Row],[is_active]]="FALSE",Table1[[#This Row],[Days_Since_Last_Purchase]]&gt;90),"Churned","Active")</f>
        <v>Churned</v>
      </c>
    </row>
    <row r="2378" spans="1:35" x14ac:dyDescent="0.25">
      <c r="A2378" t="s">
        <v>2421</v>
      </c>
      <c r="B2378" s="1">
        <v>45235</v>
      </c>
      <c r="C2378" t="str">
        <f>TEXT(Table1[[#This Row],[signup_date]],"yyyy")</f>
        <v>2023</v>
      </c>
      <c r="D2378" t="str">
        <f>TEXT(Table1[[#This Row],[signup_date]],"mmm")</f>
        <v>Nov</v>
      </c>
      <c r="E2378" s="3">
        <v>45596</v>
      </c>
      <c r="F2378" s="3">
        <v>45723</v>
      </c>
      <c r="G2378" s="3" t="str">
        <f>TEXT(Table1[[#This Row],[last_purchase_date]],"yyyy")</f>
        <v>2025</v>
      </c>
      <c r="H2378" s="2">
        <f ca="1">IFERROR(TODAY()-Table1[[#This Row],[signup_date]]," - ")</f>
        <v>745</v>
      </c>
      <c r="I2378" s="2">
        <f ca="1">IFERROR(TODAY()-Table1[[#This Row],[last_purchase_date]]," - ")</f>
        <v>257</v>
      </c>
      <c r="J2378" s="2">
        <f ca="1">IFERROR(1/Table1[[#This Row],[Days_Since_Last_Purchase]],0)</f>
        <v>3.8910505836575876E-3</v>
      </c>
      <c r="K2378" s="3" t="str">
        <f t="shared" si="74"/>
        <v>Has Purchased</v>
      </c>
      <c r="L2378">
        <v>1</v>
      </c>
      <c r="M2378">
        <v>91.65</v>
      </c>
      <c r="N2378">
        <v>91.65</v>
      </c>
      <c r="O2378">
        <v>57.33</v>
      </c>
      <c r="P2378" t="s">
        <v>59</v>
      </c>
      <c r="Q2378" t="s">
        <v>41</v>
      </c>
      <c r="R2378" t="s">
        <v>42</v>
      </c>
      <c r="S2378">
        <v>33</v>
      </c>
      <c r="T2378" t="s">
        <v>34</v>
      </c>
      <c r="U2378" t="s">
        <v>90</v>
      </c>
      <c r="V2378" t="s">
        <v>63</v>
      </c>
      <c r="W2378" t="s">
        <v>45</v>
      </c>
      <c r="X2378">
        <v>0</v>
      </c>
      <c r="Y2378">
        <v>0</v>
      </c>
      <c r="Z2378">
        <v>0</v>
      </c>
      <c r="AA2378">
        <v>0</v>
      </c>
      <c r="AB2378">
        <v>0</v>
      </c>
      <c r="AC2378" s="2" t="s">
        <v>2542</v>
      </c>
      <c r="AD2378" s="2" t="str">
        <f t="shared" si="75"/>
        <v>Never Contacted</v>
      </c>
      <c r="AE2378">
        <v>0</v>
      </c>
      <c r="AF2378" t="s">
        <v>38</v>
      </c>
      <c r="AG2378" t="b">
        <v>0</v>
      </c>
      <c r="AH2378" t="b">
        <v>0</v>
      </c>
      <c r="AI2378" t="str">
        <f ca="1">IF(OR(Table1[[#This Row],[is_active]]="FALSE",Table1[[#This Row],[Days_Since_Last_Purchase]]&gt;90),"Churned","Active")</f>
        <v>Churned</v>
      </c>
    </row>
    <row r="2379" spans="1:35" x14ac:dyDescent="0.25">
      <c r="A2379" t="s">
        <v>2422</v>
      </c>
      <c r="B2379" s="1">
        <v>45456</v>
      </c>
      <c r="C2379" t="str">
        <f>TEXT(Table1[[#This Row],[signup_date]],"yyyy")</f>
        <v>2024</v>
      </c>
      <c r="D2379" t="str">
        <f>TEXT(Table1[[#This Row],[signup_date]],"mmm")</f>
        <v>Jun</v>
      </c>
      <c r="E2379" s="3">
        <v>45934</v>
      </c>
      <c r="F2379" s="3">
        <v>45945</v>
      </c>
      <c r="G2379" s="3" t="str">
        <f>TEXT(Table1[[#This Row],[last_purchase_date]],"yyyy")</f>
        <v>2025</v>
      </c>
      <c r="H2379" s="2">
        <f ca="1">IFERROR(TODAY()-Table1[[#This Row],[signup_date]]," - ")</f>
        <v>524</v>
      </c>
      <c r="I2379" s="2">
        <f ca="1">IFERROR(TODAY()-Table1[[#This Row],[last_purchase_date]]," - ")</f>
        <v>35</v>
      </c>
      <c r="J2379" s="2">
        <f ca="1">IFERROR(1/Table1[[#This Row],[Days_Since_Last_Purchase]],0)</f>
        <v>2.8571428571428571E-2</v>
      </c>
      <c r="K2379" s="3" t="str">
        <f t="shared" si="74"/>
        <v>Has Purchased</v>
      </c>
      <c r="L2379">
        <v>3</v>
      </c>
      <c r="M2379">
        <v>221.82</v>
      </c>
      <c r="N2379">
        <v>73.94</v>
      </c>
      <c r="O2379">
        <v>0.5</v>
      </c>
      <c r="P2379" t="s">
        <v>59</v>
      </c>
      <c r="Q2379" t="s">
        <v>88</v>
      </c>
      <c r="R2379" t="s">
        <v>33</v>
      </c>
      <c r="S2379">
        <v>35</v>
      </c>
      <c r="T2379" t="s">
        <v>34</v>
      </c>
      <c r="U2379" t="s">
        <v>66</v>
      </c>
      <c r="V2379" t="s">
        <v>67</v>
      </c>
      <c r="W2379" t="s">
        <v>36</v>
      </c>
      <c r="X2379">
        <v>0</v>
      </c>
      <c r="Y2379">
        <v>0</v>
      </c>
      <c r="Z2379">
        <v>0</v>
      </c>
      <c r="AA2379">
        <v>0</v>
      </c>
      <c r="AB2379">
        <v>2</v>
      </c>
      <c r="AC2379" s="3">
        <v>45789</v>
      </c>
      <c r="AD2379" s="2" t="str">
        <f t="shared" si="75"/>
        <v>Contacted</v>
      </c>
      <c r="AE2379">
        <v>0</v>
      </c>
      <c r="AF2379" t="s">
        <v>52</v>
      </c>
      <c r="AG2379" t="b">
        <v>1</v>
      </c>
      <c r="AH2379" t="b">
        <v>0</v>
      </c>
      <c r="AI2379" t="str">
        <f ca="1">IF(OR(Table1[[#This Row],[is_active]]="FALSE",Table1[[#This Row],[Days_Since_Last_Purchase]]&gt;90),"Churned","Active")</f>
        <v>Active</v>
      </c>
    </row>
    <row r="2380" spans="1:35" x14ac:dyDescent="0.25">
      <c r="A2380" t="s">
        <v>2423</v>
      </c>
      <c r="B2380" s="1">
        <v>44882</v>
      </c>
      <c r="C2380" t="str">
        <f>TEXT(Table1[[#This Row],[signup_date]],"yyyy")</f>
        <v>2022</v>
      </c>
      <c r="D2380" t="str">
        <f>TEXT(Table1[[#This Row],[signup_date]],"mmm")</f>
        <v>Nov</v>
      </c>
      <c r="E2380" s="3">
        <v>45295</v>
      </c>
      <c r="F2380" s="3">
        <v>45513</v>
      </c>
      <c r="G2380" s="3" t="str">
        <f>TEXT(Table1[[#This Row],[last_purchase_date]],"yyyy")</f>
        <v>2024</v>
      </c>
      <c r="H2380" s="2">
        <f ca="1">IFERROR(TODAY()-Table1[[#This Row],[signup_date]]," - ")</f>
        <v>1098</v>
      </c>
      <c r="I2380" s="2">
        <f ca="1">IFERROR(TODAY()-Table1[[#This Row],[last_purchase_date]]," - ")</f>
        <v>467</v>
      </c>
      <c r="J2380" s="2">
        <f ca="1">IFERROR(1/Table1[[#This Row],[Days_Since_Last_Purchase]],0)</f>
        <v>2.1413276231263384E-3</v>
      </c>
      <c r="K2380" s="3" t="str">
        <f t="shared" si="74"/>
        <v>Has Purchased</v>
      </c>
      <c r="L2380">
        <v>3</v>
      </c>
      <c r="M2380">
        <v>121.02</v>
      </c>
      <c r="N2380">
        <v>40.340000000000003</v>
      </c>
      <c r="O2380">
        <v>54.11</v>
      </c>
      <c r="P2380" t="s">
        <v>47</v>
      </c>
      <c r="Q2380" t="s">
        <v>76</v>
      </c>
      <c r="R2380" t="s">
        <v>42</v>
      </c>
      <c r="S2380">
        <v>35</v>
      </c>
      <c r="T2380" t="s">
        <v>34</v>
      </c>
      <c r="U2380" t="s">
        <v>43</v>
      </c>
      <c r="V2380" t="s">
        <v>67</v>
      </c>
      <c r="W2380" t="s">
        <v>36</v>
      </c>
      <c r="X2380">
        <v>0</v>
      </c>
      <c r="Y2380">
        <v>1</v>
      </c>
      <c r="Z2380">
        <v>1</v>
      </c>
      <c r="AA2380">
        <v>0</v>
      </c>
      <c r="AB2380">
        <v>0</v>
      </c>
      <c r="AC2380" s="3">
        <v>44980</v>
      </c>
      <c r="AD2380" s="2" t="str">
        <f t="shared" si="75"/>
        <v>Contacted</v>
      </c>
      <c r="AE2380">
        <v>6</v>
      </c>
      <c r="AF2380" t="s">
        <v>52</v>
      </c>
      <c r="AG2380" t="b">
        <v>0</v>
      </c>
      <c r="AH2380" t="b">
        <v>0</v>
      </c>
      <c r="AI2380" t="str">
        <f ca="1">IF(OR(Table1[[#This Row],[is_active]]="FALSE",Table1[[#This Row],[Days_Since_Last_Purchase]]&gt;90),"Churned","Active")</f>
        <v>Churned</v>
      </c>
    </row>
    <row r="2381" spans="1:35" x14ac:dyDescent="0.25">
      <c r="A2381" t="s">
        <v>2424</v>
      </c>
      <c r="B2381" s="1">
        <v>44651</v>
      </c>
      <c r="C2381" t="str">
        <f>TEXT(Table1[[#This Row],[signup_date]],"yyyy")</f>
        <v>2022</v>
      </c>
      <c r="D2381" t="str">
        <f>TEXT(Table1[[#This Row],[signup_date]],"mmm")</f>
        <v>Mar</v>
      </c>
      <c r="E2381" s="3">
        <v>45848</v>
      </c>
      <c r="F2381" s="3">
        <v>45862</v>
      </c>
      <c r="G2381" s="3" t="str">
        <f>TEXT(Table1[[#This Row],[last_purchase_date]],"yyyy")</f>
        <v>2025</v>
      </c>
      <c r="H2381" s="2">
        <f ca="1">IFERROR(TODAY()-Table1[[#This Row],[signup_date]]," - ")</f>
        <v>1329</v>
      </c>
      <c r="I2381" s="2">
        <f ca="1">IFERROR(TODAY()-Table1[[#This Row],[last_purchase_date]]," - ")</f>
        <v>118</v>
      </c>
      <c r="J2381" s="2">
        <f ca="1">IFERROR(1/Table1[[#This Row],[Days_Since_Last_Purchase]],0)</f>
        <v>8.4745762711864406E-3</v>
      </c>
      <c r="K2381" s="3" t="str">
        <f t="shared" si="74"/>
        <v>Has Purchased</v>
      </c>
      <c r="L2381">
        <v>7</v>
      </c>
      <c r="M2381">
        <v>539.91999999999996</v>
      </c>
      <c r="N2381">
        <v>77.13</v>
      </c>
      <c r="O2381">
        <v>145.35</v>
      </c>
      <c r="P2381" t="s">
        <v>31</v>
      </c>
      <c r="Q2381" t="s">
        <v>104</v>
      </c>
      <c r="R2381" t="s">
        <v>48</v>
      </c>
      <c r="S2381">
        <v>28</v>
      </c>
      <c r="T2381" t="s">
        <v>70</v>
      </c>
      <c r="U2381" t="s">
        <v>55</v>
      </c>
      <c r="V2381" t="s">
        <v>44</v>
      </c>
      <c r="W2381" t="s">
        <v>96</v>
      </c>
      <c r="X2381">
        <v>0</v>
      </c>
      <c r="Y2381">
        <v>0</v>
      </c>
      <c r="Z2381">
        <v>0</v>
      </c>
      <c r="AA2381">
        <v>2</v>
      </c>
      <c r="AB2381">
        <v>1</v>
      </c>
      <c r="AC2381" s="2" t="s">
        <v>2542</v>
      </c>
      <c r="AD2381" s="2" t="str">
        <f t="shared" si="75"/>
        <v>Never Contacted</v>
      </c>
      <c r="AE2381">
        <v>0</v>
      </c>
      <c r="AF2381" t="s">
        <v>52</v>
      </c>
      <c r="AG2381" t="b">
        <v>0</v>
      </c>
      <c r="AH2381" t="b">
        <v>0</v>
      </c>
      <c r="AI2381" t="str">
        <f ca="1">IF(OR(Table1[[#This Row],[is_active]]="FALSE",Table1[[#This Row],[Days_Since_Last_Purchase]]&gt;90),"Churned","Active")</f>
        <v>Churned</v>
      </c>
    </row>
    <row r="2382" spans="1:35" x14ac:dyDescent="0.25">
      <c r="A2382" t="s">
        <v>2425</v>
      </c>
      <c r="B2382" s="1">
        <v>45304</v>
      </c>
      <c r="C2382" t="str">
        <f>TEXT(Table1[[#This Row],[signup_date]],"yyyy")</f>
        <v>2024</v>
      </c>
      <c r="D2382" t="str">
        <f>TEXT(Table1[[#This Row],[signup_date]],"mmm")</f>
        <v>Jan</v>
      </c>
      <c r="E2382" s="3">
        <v>45383</v>
      </c>
      <c r="F2382" s="3">
        <v>45626</v>
      </c>
      <c r="G2382" s="3" t="str">
        <f>TEXT(Table1[[#This Row],[last_purchase_date]],"yyyy")</f>
        <v>2024</v>
      </c>
      <c r="H2382" s="2">
        <f ca="1">IFERROR(TODAY()-Table1[[#This Row],[signup_date]]," - ")</f>
        <v>676</v>
      </c>
      <c r="I2382" s="2">
        <f ca="1">IFERROR(TODAY()-Table1[[#This Row],[last_purchase_date]]," - ")</f>
        <v>354</v>
      </c>
      <c r="J2382" s="2">
        <f ca="1">IFERROR(1/Table1[[#This Row],[Days_Since_Last_Purchase]],0)</f>
        <v>2.8248587570621469E-3</v>
      </c>
      <c r="K2382" s="3" t="str">
        <f t="shared" si="74"/>
        <v>Has Purchased</v>
      </c>
      <c r="L2382">
        <v>5</v>
      </c>
      <c r="M2382">
        <v>331.87</v>
      </c>
      <c r="N2382">
        <v>66.37</v>
      </c>
      <c r="O2382">
        <v>82.63</v>
      </c>
      <c r="P2382" t="s">
        <v>59</v>
      </c>
      <c r="Q2382" t="s">
        <v>104</v>
      </c>
      <c r="R2382" t="s">
        <v>48</v>
      </c>
      <c r="S2382">
        <v>41</v>
      </c>
      <c r="T2382" t="s">
        <v>34</v>
      </c>
      <c r="U2382" t="s">
        <v>82</v>
      </c>
      <c r="V2382" t="s">
        <v>67</v>
      </c>
      <c r="W2382" t="s">
        <v>35</v>
      </c>
      <c r="X2382">
        <v>0</v>
      </c>
      <c r="Y2382">
        <v>0</v>
      </c>
      <c r="Z2382">
        <v>0</v>
      </c>
      <c r="AA2382">
        <v>1</v>
      </c>
      <c r="AB2382">
        <v>2</v>
      </c>
      <c r="AC2382" s="2" t="s">
        <v>2542</v>
      </c>
      <c r="AD2382" s="2" t="str">
        <f t="shared" si="75"/>
        <v>Never Contacted</v>
      </c>
      <c r="AE2382">
        <v>0</v>
      </c>
      <c r="AF2382" t="s">
        <v>52</v>
      </c>
      <c r="AG2382" t="b">
        <v>1</v>
      </c>
      <c r="AH2382" t="b">
        <v>0</v>
      </c>
      <c r="AI2382" t="str">
        <f ca="1">IF(OR(Table1[[#This Row],[is_active]]="FALSE",Table1[[#This Row],[Days_Since_Last_Purchase]]&gt;90),"Churned","Active")</f>
        <v>Churned</v>
      </c>
    </row>
    <row r="2383" spans="1:35" x14ac:dyDescent="0.25">
      <c r="A2383" t="s">
        <v>2426</v>
      </c>
      <c r="B2383" s="1">
        <v>44397</v>
      </c>
      <c r="C2383" t="str">
        <f>TEXT(Table1[[#This Row],[signup_date]],"yyyy")</f>
        <v>2021</v>
      </c>
      <c r="D2383" t="str">
        <f>TEXT(Table1[[#This Row],[signup_date]],"mmm")</f>
        <v>Jul</v>
      </c>
      <c r="E2383" s="3">
        <v>44806</v>
      </c>
      <c r="F2383" s="3">
        <v>45586</v>
      </c>
      <c r="G2383" s="3" t="str">
        <f>TEXT(Table1[[#This Row],[last_purchase_date]],"yyyy")</f>
        <v>2024</v>
      </c>
      <c r="H2383" s="2">
        <f ca="1">IFERROR(TODAY()-Table1[[#This Row],[signup_date]]," - ")</f>
        <v>1583</v>
      </c>
      <c r="I2383" s="2">
        <f ca="1">IFERROR(TODAY()-Table1[[#This Row],[last_purchase_date]]," - ")</f>
        <v>394</v>
      </c>
      <c r="J2383" s="2">
        <f ca="1">IFERROR(1/Table1[[#This Row],[Days_Since_Last_Purchase]],0)</f>
        <v>2.5380710659898475E-3</v>
      </c>
      <c r="K2383" s="3" t="str">
        <f t="shared" si="74"/>
        <v>Has Purchased</v>
      </c>
      <c r="L2383">
        <v>4</v>
      </c>
      <c r="M2383">
        <v>147.13999999999999</v>
      </c>
      <c r="N2383">
        <v>36.78</v>
      </c>
      <c r="O2383">
        <v>6.26</v>
      </c>
      <c r="P2383" t="s">
        <v>47</v>
      </c>
      <c r="Q2383" t="s">
        <v>62</v>
      </c>
      <c r="R2383" t="s">
        <v>33</v>
      </c>
      <c r="S2383">
        <v>42</v>
      </c>
      <c r="T2383" t="s">
        <v>34</v>
      </c>
      <c r="U2383" t="s">
        <v>43</v>
      </c>
      <c r="V2383" t="s">
        <v>44</v>
      </c>
      <c r="W2383" t="s">
        <v>72</v>
      </c>
      <c r="X2383">
        <v>0</v>
      </c>
      <c r="Y2383">
        <v>0</v>
      </c>
      <c r="Z2383">
        <v>0</v>
      </c>
      <c r="AA2383">
        <v>0</v>
      </c>
      <c r="AB2383">
        <v>2</v>
      </c>
      <c r="AC2383" s="3">
        <v>45540</v>
      </c>
      <c r="AD2383" s="2" t="str">
        <f t="shared" si="75"/>
        <v>Contacted</v>
      </c>
      <c r="AE2383">
        <v>10</v>
      </c>
      <c r="AF2383" t="s">
        <v>73</v>
      </c>
      <c r="AG2383" t="b">
        <v>1</v>
      </c>
      <c r="AH2383" t="b">
        <v>0</v>
      </c>
      <c r="AI2383" t="str">
        <f ca="1">IF(OR(Table1[[#This Row],[is_active]]="FALSE",Table1[[#This Row],[Days_Since_Last_Purchase]]&gt;90),"Churned","Active")</f>
        <v>Churned</v>
      </c>
    </row>
    <row r="2384" spans="1:35" x14ac:dyDescent="0.25">
      <c r="A2384" t="s">
        <v>2427</v>
      </c>
      <c r="B2384" s="1">
        <v>45189</v>
      </c>
      <c r="C2384" t="str">
        <f>TEXT(Table1[[#This Row],[signup_date]],"yyyy")</f>
        <v>2023</v>
      </c>
      <c r="D2384" t="str">
        <f>TEXT(Table1[[#This Row],[signup_date]],"mmm")</f>
        <v>Sep</v>
      </c>
      <c r="E2384" s="3">
        <v>45567</v>
      </c>
      <c r="F2384" s="3">
        <v>45912</v>
      </c>
      <c r="G2384" s="3" t="str">
        <f>TEXT(Table1[[#This Row],[last_purchase_date]],"yyyy")</f>
        <v>2025</v>
      </c>
      <c r="H2384" s="2">
        <f ca="1">IFERROR(TODAY()-Table1[[#This Row],[signup_date]]," - ")</f>
        <v>791</v>
      </c>
      <c r="I2384" s="2">
        <f ca="1">IFERROR(TODAY()-Table1[[#This Row],[last_purchase_date]]," - ")</f>
        <v>68</v>
      </c>
      <c r="J2384" s="2">
        <f ca="1">IFERROR(1/Table1[[#This Row],[Days_Since_Last_Purchase]],0)</f>
        <v>1.4705882352941176E-2</v>
      </c>
      <c r="K2384" s="3" t="str">
        <f t="shared" si="74"/>
        <v>Has Purchased</v>
      </c>
      <c r="L2384">
        <v>2</v>
      </c>
      <c r="M2384">
        <v>92.47</v>
      </c>
      <c r="N2384">
        <v>46.24</v>
      </c>
      <c r="O2384">
        <v>35.340000000000003</v>
      </c>
      <c r="P2384" t="s">
        <v>47</v>
      </c>
      <c r="Q2384" t="s">
        <v>62</v>
      </c>
      <c r="R2384" t="s">
        <v>42</v>
      </c>
      <c r="S2384">
        <v>50</v>
      </c>
      <c r="T2384" t="s">
        <v>34</v>
      </c>
      <c r="U2384" t="s">
        <v>66</v>
      </c>
      <c r="V2384" t="s">
        <v>35</v>
      </c>
      <c r="W2384" t="s">
        <v>85</v>
      </c>
      <c r="X2384">
        <v>0</v>
      </c>
      <c r="Y2384">
        <v>0</v>
      </c>
      <c r="Z2384">
        <v>1</v>
      </c>
      <c r="AA2384">
        <v>0</v>
      </c>
      <c r="AB2384">
        <v>0</v>
      </c>
      <c r="AC2384" s="3">
        <v>45766</v>
      </c>
      <c r="AD2384" s="2" t="str">
        <f t="shared" si="75"/>
        <v>Contacted</v>
      </c>
      <c r="AE2384">
        <v>0</v>
      </c>
      <c r="AF2384" t="s">
        <v>38</v>
      </c>
      <c r="AG2384" t="b">
        <v>1</v>
      </c>
      <c r="AH2384" t="b">
        <v>0</v>
      </c>
      <c r="AI2384" t="str">
        <f ca="1">IF(OR(Table1[[#This Row],[is_active]]="FALSE",Table1[[#This Row],[Days_Since_Last_Purchase]]&gt;90),"Churned","Active")</f>
        <v>Active</v>
      </c>
    </row>
    <row r="2385" spans="1:35" x14ac:dyDescent="0.25">
      <c r="A2385" t="s">
        <v>2428</v>
      </c>
      <c r="B2385" s="1">
        <v>45010</v>
      </c>
      <c r="C2385" t="str">
        <f>TEXT(Table1[[#This Row],[signup_date]],"yyyy")</f>
        <v>2023</v>
      </c>
      <c r="D2385" t="str">
        <f>TEXT(Table1[[#This Row],[signup_date]],"mmm")</f>
        <v>Mar</v>
      </c>
      <c r="E2385" s="3">
        <v>45757</v>
      </c>
      <c r="F2385" s="3">
        <v>45851</v>
      </c>
      <c r="G2385" s="3" t="str">
        <f>TEXT(Table1[[#This Row],[last_purchase_date]],"yyyy")</f>
        <v>2025</v>
      </c>
      <c r="H2385" s="2">
        <f ca="1">IFERROR(TODAY()-Table1[[#This Row],[signup_date]]," - ")</f>
        <v>970</v>
      </c>
      <c r="I2385" s="2">
        <f ca="1">IFERROR(TODAY()-Table1[[#This Row],[last_purchase_date]]," - ")</f>
        <v>129</v>
      </c>
      <c r="J2385" s="2">
        <f ca="1">IFERROR(1/Table1[[#This Row],[Days_Since_Last_Purchase]],0)</f>
        <v>7.7519379844961239E-3</v>
      </c>
      <c r="K2385" s="3" t="str">
        <f t="shared" si="74"/>
        <v>Has Purchased</v>
      </c>
      <c r="L2385">
        <v>2</v>
      </c>
      <c r="M2385">
        <v>257.51</v>
      </c>
      <c r="N2385">
        <v>128.76</v>
      </c>
      <c r="O2385">
        <v>0</v>
      </c>
      <c r="P2385" t="s">
        <v>31</v>
      </c>
      <c r="Q2385" t="s">
        <v>69</v>
      </c>
      <c r="R2385" t="s">
        <v>42</v>
      </c>
      <c r="S2385">
        <v>21</v>
      </c>
      <c r="T2385" t="s">
        <v>70</v>
      </c>
      <c r="U2385" t="s">
        <v>90</v>
      </c>
      <c r="V2385" t="s">
        <v>35</v>
      </c>
      <c r="W2385" t="s">
        <v>100</v>
      </c>
      <c r="X2385">
        <v>0</v>
      </c>
      <c r="Y2385">
        <v>0</v>
      </c>
      <c r="Z2385">
        <v>0</v>
      </c>
      <c r="AA2385">
        <v>0</v>
      </c>
      <c r="AB2385">
        <v>0</v>
      </c>
      <c r="AC2385" s="2" t="s">
        <v>2542</v>
      </c>
      <c r="AD2385" s="2" t="str">
        <f t="shared" si="75"/>
        <v>Never Contacted</v>
      </c>
      <c r="AE2385">
        <v>7</v>
      </c>
      <c r="AF2385" t="s">
        <v>73</v>
      </c>
      <c r="AG2385" t="b">
        <v>0</v>
      </c>
      <c r="AH2385" t="b">
        <v>0</v>
      </c>
      <c r="AI2385" t="str">
        <f ca="1">IF(OR(Table1[[#This Row],[is_active]]="FALSE",Table1[[#This Row],[Days_Since_Last_Purchase]]&gt;90),"Churned","Active")</f>
        <v>Churned</v>
      </c>
    </row>
    <row r="2386" spans="1:35" x14ac:dyDescent="0.25">
      <c r="A2386" t="s">
        <v>2429</v>
      </c>
      <c r="B2386" s="1">
        <v>44538</v>
      </c>
      <c r="C2386" t="str">
        <f>TEXT(Table1[[#This Row],[signup_date]],"yyyy")</f>
        <v>2021</v>
      </c>
      <c r="D2386" t="str">
        <f>TEXT(Table1[[#This Row],[signup_date]],"mmm")</f>
        <v>Dec</v>
      </c>
      <c r="E2386" s="3">
        <v>45114</v>
      </c>
      <c r="F2386" s="3">
        <v>45330</v>
      </c>
      <c r="G2386" s="3" t="str">
        <f>TEXT(Table1[[#This Row],[last_purchase_date]],"yyyy")</f>
        <v>2024</v>
      </c>
      <c r="H2386" s="2">
        <f ca="1">IFERROR(TODAY()-Table1[[#This Row],[signup_date]]," - ")</f>
        <v>1442</v>
      </c>
      <c r="I2386" s="2">
        <f ca="1">IFERROR(TODAY()-Table1[[#This Row],[last_purchase_date]]," - ")</f>
        <v>650</v>
      </c>
      <c r="J2386" s="2">
        <f ca="1">IFERROR(1/Table1[[#This Row],[Days_Since_Last_Purchase]],0)</f>
        <v>1.5384615384615385E-3</v>
      </c>
      <c r="K2386" s="3" t="str">
        <f t="shared" si="74"/>
        <v>Has Purchased</v>
      </c>
      <c r="L2386">
        <v>6</v>
      </c>
      <c r="M2386">
        <v>27.06</v>
      </c>
      <c r="N2386">
        <v>4.51</v>
      </c>
      <c r="O2386">
        <v>7.97</v>
      </c>
      <c r="P2386" t="s">
        <v>47</v>
      </c>
      <c r="Q2386" t="s">
        <v>41</v>
      </c>
      <c r="R2386" t="s">
        <v>42</v>
      </c>
      <c r="S2386">
        <v>25</v>
      </c>
      <c r="T2386" t="s">
        <v>70</v>
      </c>
      <c r="U2386" t="s">
        <v>55</v>
      </c>
      <c r="V2386" t="s">
        <v>35</v>
      </c>
      <c r="W2386" t="s">
        <v>72</v>
      </c>
      <c r="X2386">
        <v>0</v>
      </c>
      <c r="Y2386">
        <v>0</v>
      </c>
      <c r="Z2386">
        <v>0</v>
      </c>
      <c r="AA2386">
        <v>1</v>
      </c>
      <c r="AB2386">
        <v>3</v>
      </c>
      <c r="AC2386" s="3">
        <v>44846</v>
      </c>
      <c r="AD2386" s="2" t="str">
        <f t="shared" si="75"/>
        <v>Contacted</v>
      </c>
      <c r="AE2386">
        <v>0</v>
      </c>
      <c r="AF2386" t="s">
        <v>52</v>
      </c>
      <c r="AG2386" t="b">
        <v>0</v>
      </c>
      <c r="AH2386" t="b">
        <v>0</v>
      </c>
      <c r="AI2386" t="str">
        <f ca="1">IF(OR(Table1[[#This Row],[is_active]]="FALSE",Table1[[#This Row],[Days_Since_Last_Purchase]]&gt;90),"Churned","Active")</f>
        <v>Churned</v>
      </c>
    </row>
    <row r="2387" spans="1:35" x14ac:dyDescent="0.25">
      <c r="A2387" t="s">
        <v>738</v>
      </c>
      <c r="B2387" s="1">
        <v>45566</v>
      </c>
      <c r="C2387" t="str">
        <f>TEXT(Table1[[#This Row],[signup_date]],"yyyy")</f>
        <v>2024</v>
      </c>
      <c r="D2387" t="str">
        <f>TEXT(Table1[[#This Row],[signup_date]],"mmm")</f>
        <v>Oct</v>
      </c>
      <c r="E2387" s="3">
        <v>45694</v>
      </c>
      <c r="F2387" s="3">
        <v>45898</v>
      </c>
      <c r="G2387" s="3" t="str">
        <f>TEXT(Table1[[#This Row],[last_purchase_date]],"yyyy")</f>
        <v>2025</v>
      </c>
      <c r="H2387" s="2">
        <f ca="1">IFERROR(TODAY()-Table1[[#This Row],[signup_date]]," - ")</f>
        <v>414</v>
      </c>
      <c r="I2387" s="2">
        <f ca="1">IFERROR(TODAY()-Table1[[#This Row],[last_purchase_date]]," - ")</f>
        <v>82</v>
      </c>
      <c r="J2387" s="2">
        <f ca="1">IFERROR(1/Table1[[#This Row],[Days_Since_Last_Purchase]],0)</f>
        <v>1.2195121951219513E-2</v>
      </c>
      <c r="K2387" s="3" t="str">
        <f t="shared" si="74"/>
        <v>Has Purchased</v>
      </c>
      <c r="L2387">
        <v>3</v>
      </c>
      <c r="M2387">
        <v>83.64</v>
      </c>
      <c r="N2387">
        <v>27.88</v>
      </c>
      <c r="O2387">
        <v>64.209999999999994</v>
      </c>
      <c r="P2387" t="s">
        <v>31</v>
      </c>
      <c r="Q2387" t="s">
        <v>41</v>
      </c>
      <c r="R2387" t="s">
        <v>33</v>
      </c>
      <c r="S2387">
        <v>16</v>
      </c>
      <c r="T2387" t="s">
        <v>49</v>
      </c>
      <c r="U2387" t="s">
        <v>43</v>
      </c>
      <c r="V2387" t="s">
        <v>63</v>
      </c>
      <c r="W2387" t="s">
        <v>72</v>
      </c>
      <c r="X2387">
        <v>0</v>
      </c>
      <c r="Y2387">
        <v>0</v>
      </c>
      <c r="Z2387">
        <v>0</v>
      </c>
      <c r="AA2387">
        <v>0</v>
      </c>
      <c r="AB2387">
        <v>1</v>
      </c>
      <c r="AC2387" s="3">
        <v>45636</v>
      </c>
      <c r="AD2387" s="2" t="str">
        <f t="shared" si="75"/>
        <v>Contacted</v>
      </c>
      <c r="AE2387">
        <v>0</v>
      </c>
      <c r="AF2387" t="s">
        <v>52</v>
      </c>
      <c r="AG2387" t="b">
        <v>1</v>
      </c>
      <c r="AH2387" t="b">
        <v>0</v>
      </c>
      <c r="AI2387" t="str">
        <f ca="1">IF(OR(Table1[[#This Row],[is_active]]="FALSE",Table1[[#This Row],[Days_Since_Last_Purchase]]&gt;90),"Churned","Active")</f>
        <v>Active</v>
      </c>
    </row>
    <row r="2388" spans="1:35" x14ac:dyDescent="0.25">
      <c r="A2388" t="s">
        <v>2430</v>
      </c>
      <c r="B2388" s="1">
        <v>44090</v>
      </c>
      <c r="C2388" t="str">
        <f>TEXT(Table1[[#This Row],[signup_date]],"yyyy")</f>
        <v>2020</v>
      </c>
      <c r="D2388" t="str">
        <f>TEXT(Table1[[#This Row],[signup_date]],"mmm")</f>
        <v>Sep</v>
      </c>
      <c r="E2388" s="3">
        <v>44642</v>
      </c>
      <c r="F2388" s="3">
        <v>45481</v>
      </c>
      <c r="G2388" s="3" t="str">
        <f>TEXT(Table1[[#This Row],[last_purchase_date]],"yyyy")</f>
        <v>2024</v>
      </c>
      <c r="H2388" s="2">
        <f ca="1">IFERROR(TODAY()-Table1[[#This Row],[signup_date]]," - ")</f>
        <v>1890</v>
      </c>
      <c r="I2388" s="2">
        <f ca="1">IFERROR(TODAY()-Table1[[#This Row],[last_purchase_date]]," - ")</f>
        <v>499</v>
      </c>
      <c r="J2388" s="2">
        <f ca="1">IFERROR(1/Table1[[#This Row],[Days_Since_Last_Purchase]],0)</f>
        <v>2.004008016032064E-3</v>
      </c>
      <c r="K2388" s="3" t="str">
        <f t="shared" si="74"/>
        <v>Has Purchased</v>
      </c>
      <c r="L2388">
        <v>2</v>
      </c>
      <c r="M2388">
        <v>89.42</v>
      </c>
      <c r="N2388">
        <v>44.71</v>
      </c>
      <c r="O2388">
        <v>39.479999999999997</v>
      </c>
      <c r="P2388" t="s">
        <v>47</v>
      </c>
      <c r="Q2388" t="s">
        <v>60</v>
      </c>
      <c r="R2388" t="s">
        <v>33</v>
      </c>
      <c r="S2388">
        <v>39</v>
      </c>
      <c r="T2388" t="s">
        <v>34</v>
      </c>
      <c r="U2388" t="s">
        <v>43</v>
      </c>
      <c r="V2388" t="s">
        <v>56</v>
      </c>
      <c r="W2388" t="s">
        <v>96</v>
      </c>
      <c r="X2388">
        <v>1</v>
      </c>
      <c r="Y2388">
        <v>0</v>
      </c>
      <c r="Z2388">
        <v>0</v>
      </c>
      <c r="AA2388">
        <v>0</v>
      </c>
      <c r="AB2388">
        <v>0</v>
      </c>
      <c r="AC2388" s="3">
        <v>44352</v>
      </c>
      <c r="AD2388" s="2" t="str">
        <f t="shared" si="75"/>
        <v>Contacted</v>
      </c>
      <c r="AE2388">
        <v>7</v>
      </c>
      <c r="AF2388" t="s">
        <v>73</v>
      </c>
      <c r="AG2388" t="b">
        <v>1</v>
      </c>
      <c r="AH2388" t="b">
        <v>1</v>
      </c>
      <c r="AI2388" t="str">
        <f ca="1">IF(OR(Table1[[#This Row],[is_active]]="FALSE",Table1[[#This Row],[Days_Since_Last_Purchase]]&gt;90),"Churned","Active")</f>
        <v>Churned</v>
      </c>
    </row>
    <row r="2389" spans="1:35" x14ac:dyDescent="0.25">
      <c r="A2389" t="s">
        <v>2431</v>
      </c>
      <c r="B2389" s="1">
        <v>45484</v>
      </c>
      <c r="C2389" t="str">
        <f>TEXT(Table1[[#This Row],[signup_date]],"yyyy")</f>
        <v>2024</v>
      </c>
      <c r="D2389" t="str">
        <f>TEXT(Table1[[#This Row],[signup_date]],"mmm")</f>
        <v>Jul</v>
      </c>
      <c r="E2389" s="3">
        <v>45753</v>
      </c>
      <c r="F2389" s="3">
        <v>45764</v>
      </c>
      <c r="G2389" s="3" t="str">
        <f>TEXT(Table1[[#This Row],[last_purchase_date]],"yyyy")</f>
        <v>2025</v>
      </c>
      <c r="H2389" s="2">
        <f ca="1">IFERROR(TODAY()-Table1[[#This Row],[signup_date]]," - ")</f>
        <v>496</v>
      </c>
      <c r="I2389" s="2">
        <f ca="1">IFERROR(TODAY()-Table1[[#This Row],[last_purchase_date]]," - ")</f>
        <v>216</v>
      </c>
      <c r="J2389" s="2">
        <f ca="1">IFERROR(1/Table1[[#This Row],[Days_Since_Last_Purchase]],0)</f>
        <v>4.6296296296296294E-3</v>
      </c>
      <c r="K2389" s="3" t="str">
        <f t="shared" si="74"/>
        <v>Has Purchased</v>
      </c>
      <c r="L2389">
        <v>2</v>
      </c>
      <c r="M2389">
        <v>144.72</v>
      </c>
      <c r="N2389">
        <v>72.36</v>
      </c>
      <c r="O2389">
        <v>28.82</v>
      </c>
      <c r="P2389" t="s">
        <v>59</v>
      </c>
      <c r="Q2389" t="s">
        <v>60</v>
      </c>
      <c r="R2389" t="s">
        <v>33</v>
      </c>
      <c r="S2389">
        <v>37</v>
      </c>
      <c r="T2389" t="s">
        <v>34</v>
      </c>
      <c r="U2389" t="s">
        <v>90</v>
      </c>
      <c r="V2389" t="s">
        <v>35</v>
      </c>
      <c r="W2389" t="s">
        <v>96</v>
      </c>
      <c r="X2389">
        <v>0</v>
      </c>
      <c r="Y2389">
        <v>0</v>
      </c>
      <c r="Z2389">
        <v>0</v>
      </c>
      <c r="AA2389">
        <v>0</v>
      </c>
      <c r="AB2389">
        <v>1</v>
      </c>
      <c r="AC2389" s="3">
        <v>45622</v>
      </c>
      <c r="AD2389" s="2" t="str">
        <f t="shared" si="75"/>
        <v>Contacted</v>
      </c>
      <c r="AE2389">
        <v>10</v>
      </c>
      <c r="AF2389" t="s">
        <v>52</v>
      </c>
      <c r="AG2389" t="b">
        <v>1</v>
      </c>
      <c r="AH2389" t="b">
        <v>1</v>
      </c>
      <c r="AI2389" t="str">
        <f ca="1">IF(OR(Table1[[#This Row],[is_active]]="FALSE",Table1[[#This Row],[Days_Since_Last_Purchase]]&gt;90),"Churned","Active")</f>
        <v>Churned</v>
      </c>
    </row>
    <row r="2390" spans="1:35" x14ac:dyDescent="0.25">
      <c r="A2390" t="s">
        <v>2432</v>
      </c>
      <c r="B2390" s="1">
        <v>45069</v>
      </c>
      <c r="C2390" t="str">
        <f>TEXT(Table1[[#This Row],[signup_date]],"yyyy")</f>
        <v>2023</v>
      </c>
      <c r="D2390" t="str">
        <f>TEXT(Table1[[#This Row],[signup_date]],"mmm")</f>
        <v>May</v>
      </c>
      <c r="E2390" s="3">
        <v>45829</v>
      </c>
      <c r="F2390" s="3">
        <v>45837</v>
      </c>
      <c r="G2390" s="3" t="str">
        <f>TEXT(Table1[[#This Row],[last_purchase_date]],"yyyy")</f>
        <v>2025</v>
      </c>
      <c r="H2390" s="2">
        <f ca="1">IFERROR(TODAY()-Table1[[#This Row],[signup_date]]," - ")</f>
        <v>911</v>
      </c>
      <c r="I2390" s="2">
        <f ca="1">IFERROR(TODAY()-Table1[[#This Row],[last_purchase_date]]," - ")</f>
        <v>143</v>
      </c>
      <c r="J2390" s="2">
        <f ca="1">IFERROR(1/Table1[[#This Row],[Days_Since_Last_Purchase]],0)</f>
        <v>6.993006993006993E-3</v>
      </c>
      <c r="K2390" s="3" t="str">
        <f t="shared" si="74"/>
        <v>Has Purchased</v>
      </c>
      <c r="L2390">
        <v>3</v>
      </c>
      <c r="M2390">
        <v>136.16</v>
      </c>
      <c r="N2390">
        <v>45.39</v>
      </c>
      <c r="O2390">
        <v>13.41</v>
      </c>
      <c r="P2390" t="s">
        <v>31</v>
      </c>
      <c r="Q2390" t="s">
        <v>88</v>
      </c>
      <c r="R2390" t="s">
        <v>33</v>
      </c>
      <c r="S2390">
        <v>47</v>
      </c>
      <c r="T2390" t="s">
        <v>34</v>
      </c>
      <c r="U2390" t="s">
        <v>66</v>
      </c>
      <c r="V2390" t="s">
        <v>63</v>
      </c>
      <c r="W2390" t="s">
        <v>100</v>
      </c>
      <c r="X2390">
        <v>0</v>
      </c>
      <c r="Y2390">
        <v>0</v>
      </c>
      <c r="Z2390">
        <v>0</v>
      </c>
      <c r="AA2390">
        <v>0</v>
      </c>
      <c r="AB2390">
        <v>0</v>
      </c>
      <c r="AC2390" s="3">
        <v>45386</v>
      </c>
      <c r="AD2390" s="2" t="str">
        <f t="shared" si="75"/>
        <v>Contacted</v>
      </c>
      <c r="AE2390">
        <v>0</v>
      </c>
      <c r="AF2390" t="s">
        <v>38</v>
      </c>
      <c r="AG2390" t="b">
        <v>1</v>
      </c>
      <c r="AH2390" t="b">
        <v>1</v>
      </c>
      <c r="AI2390" t="str">
        <f ca="1">IF(OR(Table1[[#This Row],[is_active]]="FALSE",Table1[[#This Row],[Days_Since_Last_Purchase]]&gt;90),"Churned","Active")</f>
        <v>Churned</v>
      </c>
    </row>
    <row r="2391" spans="1:35" x14ac:dyDescent="0.25">
      <c r="A2391" t="s">
        <v>2433</v>
      </c>
      <c r="B2391" s="1">
        <v>45043</v>
      </c>
      <c r="C2391" t="str">
        <f>TEXT(Table1[[#This Row],[signup_date]],"yyyy")</f>
        <v>2023</v>
      </c>
      <c r="D2391" t="str">
        <f>TEXT(Table1[[#This Row],[signup_date]],"mmm")</f>
        <v>Apr</v>
      </c>
      <c r="E2391" s="3">
        <v>45369</v>
      </c>
      <c r="F2391" s="3">
        <v>45787</v>
      </c>
      <c r="G2391" s="3" t="str">
        <f>TEXT(Table1[[#This Row],[last_purchase_date]],"yyyy")</f>
        <v>2025</v>
      </c>
      <c r="H2391" s="2">
        <f ca="1">IFERROR(TODAY()-Table1[[#This Row],[signup_date]]," - ")</f>
        <v>937</v>
      </c>
      <c r="I2391" s="2">
        <f ca="1">IFERROR(TODAY()-Table1[[#This Row],[last_purchase_date]]," - ")</f>
        <v>193</v>
      </c>
      <c r="J2391" s="2">
        <f ca="1">IFERROR(1/Table1[[#This Row],[Days_Since_Last_Purchase]],0)</f>
        <v>5.1813471502590676E-3</v>
      </c>
      <c r="K2391" s="3" t="str">
        <f t="shared" si="74"/>
        <v>Has Purchased</v>
      </c>
      <c r="L2391">
        <v>6</v>
      </c>
      <c r="M2391">
        <v>375.63</v>
      </c>
      <c r="N2391">
        <v>62.61</v>
      </c>
      <c r="O2391">
        <v>92.33</v>
      </c>
      <c r="P2391" t="s">
        <v>87</v>
      </c>
      <c r="Q2391" t="s">
        <v>69</v>
      </c>
      <c r="R2391" t="s">
        <v>48</v>
      </c>
      <c r="S2391">
        <v>36</v>
      </c>
      <c r="T2391" t="s">
        <v>34</v>
      </c>
      <c r="U2391" t="s">
        <v>50</v>
      </c>
      <c r="V2391" t="s">
        <v>56</v>
      </c>
      <c r="W2391" t="s">
        <v>85</v>
      </c>
      <c r="X2391">
        <v>0</v>
      </c>
      <c r="Y2391">
        <v>0</v>
      </c>
      <c r="Z2391">
        <v>0</v>
      </c>
      <c r="AA2391">
        <v>0</v>
      </c>
      <c r="AB2391">
        <v>3</v>
      </c>
      <c r="AC2391" s="3">
        <v>45164</v>
      </c>
      <c r="AD2391" s="2" t="str">
        <f t="shared" si="75"/>
        <v>Contacted</v>
      </c>
      <c r="AE2391">
        <v>0</v>
      </c>
      <c r="AF2391" t="s">
        <v>38</v>
      </c>
      <c r="AG2391" t="b">
        <v>0</v>
      </c>
      <c r="AH2391" t="b">
        <v>0</v>
      </c>
      <c r="AI2391" t="str">
        <f ca="1">IF(OR(Table1[[#This Row],[is_active]]="FALSE",Table1[[#This Row],[Days_Since_Last_Purchase]]&gt;90),"Churned","Active")</f>
        <v>Churned</v>
      </c>
    </row>
    <row r="2392" spans="1:35" x14ac:dyDescent="0.25">
      <c r="A2392" t="s">
        <v>2434</v>
      </c>
      <c r="B2392" s="1">
        <v>45238</v>
      </c>
      <c r="C2392" t="str">
        <f>TEXT(Table1[[#This Row],[signup_date]],"yyyy")</f>
        <v>2023</v>
      </c>
      <c r="D2392" t="str">
        <f>TEXT(Table1[[#This Row],[signup_date]],"mmm")</f>
        <v>Nov</v>
      </c>
      <c r="E2392" s="3">
        <v>45734</v>
      </c>
      <c r="F2392" s="3">
        <v>45852</v>
      </c>
      <c r="G2392" s="3" t="str">
        <f>TEXT(Table1[[#This Row],[last_purchase_date]],"yyyy")</f>
        <v>2025</v>
      </c>
      <c r="H2392" s="2">
        <f ca="1">IFERROR(TODAY()-Table1[[#This Row],[signup_date]]," - ")</f>
        <v>742</v>
      </c>
      <c r="I2392" s="2">
        <f ca="1">IFERROR(TODAY()-Table1[[#This Row],[last_purchase_date]]," - ")</f>
        <v>128</v>
      </c>
      <c r="J2392" s="2">
        <f ca="1">IFERROR(1/Table1[[#This Row],[Days_Since_Last_Purchase]],0)</f>
        <v>7.8125E-3</v>
      </c>
      <c r="K2392" s="3" t="str">
        <f t="shared" si="74"/>
        <v>Has Purchased</v>
      </c>
      <c r="L2392">
        <v>6</v>
      </c>
      <c r="M2392">
        <v>573.85</v>
      </c>
      <c r="N2392">
        <v>95.64</v>
      </c>
      <c r="O2392">
        <v>197.02</v>
      </c>
      <c r="P2392" t="s">
        <v>31</v>
      </c>
      <c r="Q2392" t="s">
        <v>69</v>
      </c>
      <c r="R2392" t="s">
        <v>42</v>
      </c>
      <c r="S2392">
        <v>24</v>
      </c>
      <c r="T2392" t="s">
        <v>70</v>
      </c>
      <c r="U2392" t="s">
        <v>66</v>
      </c>
      <c r="V2392" t="s">
        <v>35</v>
      </c>
      <c r="W2392" t="s">
        <v>100</v>
      </c>
      <c r="X2392">
        <v>0</v>
      </c>
      <c r="Y2392">
        <v>0</v>
      </c>
      <c r="Z2392">
        <v>0</v>
      </c>
      <c r="AA2392">
        <v>1</v>
      </c>
      <c r="AB2392">
        <v>2</v>
      </c>
      <c r="AC2392" s="2" t="s">
        <v>2542</v>
      </c>
      <c r="AD2392" s="2" t="str">
        <f t="shared" si="75"/>
        <v>Never Contacted</v>
      </c>
      <c r="AE2392">
        <v>0</v>
      </c>
      <c r="AF2392" t="s">
        <v>38</v>
      </c>
      <c r="AG2392" t="b">
        <v>1</v>
      </c>
      <c r="AH2392" t="b">
        <v>0</v>
      </c>
      <c r="AI2392" t="str">
        <f ca="1">IF(OR(Table1[[#This Row],[is_active]]="FALSE",Table1[[#This Row],[Days_Since_Last_Purchase]]&gt;90),"Churned","Active")</f>
        <v>Churned</v>
      </c>
    </row>
    <row r="2393" spans="1:35" x14ac:dyDescent="0.25">
      <c r="A2393" t="s">
        <v>2435</v>
      </c>
      <c r="B2393" s="1">
        <v>44447</v>
      </c>
      <c r="C2393" t="str">
        <f>TEXT(Table1[[#This Row],[signup_date]],"yyyy")</f>
        <v>2021</v>
      </c>
      <c r="D2393" t="str">
        <f>TEXT(Table1[[#This Row],[signup_date]],"mmm")</f>
        <v>Sep</v>
      </c>
      <c r="E2393" s="3">
        <v>44682</v>
      </c>
      <c r="F2393" s="3">
        <v>45362</v>
      </c>
      <c r="G2393" s="3" t="str">
        <f>TEXT(Table1[[#This Row],[last_purchase_date]],"yyyy")</f>
        <v>2024</v>
      </c>
      <c r="H2393" s="2">
        <f ca="1">IFERROR(TODAY()-Table1[[#This Row],[signup_date]]," - ")</f>
        <v>1533</v>
      </c>
      <c r="I2393" s="2">
        <f ca="1">IFERROR(TODAY()-Table1[[#This Row],[last_purchase_date]]," - ")</f>
        <v>618</v>
      </c>
      <c r="J2393" s="2">
        <f ca="1">IFERROR(1/Table1[[#This Row],[Days_Since_Last_Purchase]],0)</f>
        <v>1.6181229773462784E-3</v>
      </c>
      <c r="K2393" s="3" t="str">
        <f t="shared" si="74"/>
        <v>Has Purchased</v>
      </c>
      <c r="L2393">
        <v>4</v>
      </c>
      <c r="M2393">
        <v>155.07</v>
      </c>
      <c r="N2393">
        <v>38.770000000000003</v>
      </c>
      <c r="O2393">
        <v>39.76</v>
      </c>
      <c r="P2393" t="s">
        <v>87</v>
      </c>
      <c r="Q2393" t="s">
        <v>69</v>
      </c>
      <c r="R2393" t="s">
        <v>42</v>
      </c>
      <c r="S2393">
        <v>23</v>
      </c>
      <c r="T2393" t="s">
        <v>70</v>
      </c>
      <c r="U2393" t="s">
        <v>43</v>
      </c>
      <c r="V2393" t="s">
        <v>67</v>
      </c>
      <c r="W2393" t="s">
        <v>85</v>
      </c>
      <c r="X2393">
        <v>1</v>
      </c>
      <c r="Y2393">
        <v>0</v>
      </c>
      <c r="Z2393">
        <v>0</v>
      </c>
      <c r="AA2393">
        <v>1</v>
      </c>
      <c r="AB2393">
        <v>2</v>
      </c>
      <c r="AC2393" s="3">
        <v>44703</v>
      </c>
      <c r="AD2393" s="2" t="str">
        <f t="shared" si="75"/>
        <v>Contacted</v>
      </c>
      <c r="AE2393">
        <v>0</v>
      </c>
      <c r="AF2393" t="s">
        <v>52</v>
      </c>
      <c r="AG2393" t="b">
        <v>1</v>
      </c>
      <c r="AH2393" t="b">
        <v>1</v>
      </c>
      <c r="AI2393" t="str">
        <f ca="1">IF(OR(Table1[[#This Row],[is_active]]="FALSE",Table1[[#This Row],[Days_Since_Last_Purchase]]&gt;90),"Churned","Active")</f>
        <v>Churned</v>
      </c>
    </row>
    <row r="2394" spans="1:35" x14ac:dyDescent="0.25">
      <c r="A2394" t="s">
        <v>2436</v>
      </c>
      <c r="B2394" s="1">
        <v>45536</v>
      </c>
      <c r="C2394" t="str">
        <f>TEXT(Table1[[#This Row],[signup_date]],"yyyy")</f>
        <v>2024</v>
      </c>
      <c r="D2394" t="str">
        <f>TEXT(Table1[[#This Row],[signup_date]],"mmm")</f>
        <v>Sep</v>
      </c>
      <c r="E2394" s="3">
        <v>45758</v>
      </c>
      <c r="F2394" s="3" t="s">
        <v>2542</v>
      </c>
      <c r="G2394" s="3" t="str">
        <f>TEXT(Table1[[#This Row],[last_purchase_date]],"yyyy")</f>
        <v>-</v>
      </c>
      <c r="H2394" s="2">
        <f ca="1">IFERROR(TODAY()-Table1[[#This Row],[signup_date]]," - ")</f>
        <v>444</v>
      </c>
      <c r="I2394" s="2" t="str">
        <f ca="1">IFERROR(TODAY()-Table1[[#This Row],[last_purchase_date]]," - ")</f>
        <v xml:space="preserve"> - </v>
      </c>
      <c r="J2394" s="2">
        <f ca="1">IFERROR(1/Table1[[#This Row],[Days_Since_Last_Purchase]],0)</f>
        <v>0</v>
      </c>
      <c r="K2394" s="3" t="str">
        <f t="shared" si="74"/>
        <v>Has Purchased</v>
      </c>
      <c r="L2394">
        <v>0</v>
      </c>
      <c r="M2394">
        <v>0</v>
      </c>
      <c r="N2394">
        <v>0</v>
      </c>
      <c r="O2394">
        <v>0</v>
      </c>
      <c r="P2394" t="s">
        <v>40</v>
      </c>
      <c r="Q2394" t="s">
        <v>62</v>
      </c>
      <c r="R2394" t="s">
        <v>42</v>
      </c>
      <c r="S2394">
        <v>42</v>
      </c>
      <c r="T2394" t="s">
        <v>34</v>
      </c>
      <c r="U2394" t="s">
        <v>82</v>
      </c>
      <c r="V2394" t="s">
        <v>63</v>
      </c>
      <c r="W2394" t="s">
        <v>57</v>
      </c>
      <c r="X2394">
        <v>0</v>
      </c>
      <c r="Y2394">
        <v>0</v>
      </c>
      <c r="Z2394">
        <v>0</v>
      </c>
      <c r="AA2394">
        <v>0</v>
      </c>
      <c r="AB2394">
        <v>0</v>
      </c>
      <c r="AC2394" s="3">
        <v>45639</v>
      </c>
      <c r="AD2394" s="2" t="str">
        <f t="shared" si="75"/>
        <v>Contacted</v>
      </c>
      <c r="AE2394">
        <v>0</v>
      </c>
      <c r="AF2394" t="s">
        <v>38</v>
      </c>
      <c r="AG2394" t="b">
        <v>0</v>
      </c>
      <c r="AH2394" t="b">
        <v>0</v>
      </c>
      <c r="AI2394" t="str">
        <f ca="1">IF(OR(Table1[[#This Row],[is_active]]="FALSE",Table1[[#This Row],[Days_Since_Last_Purchase]]&gt;90),"Churned","Active")</f>
        <v>Churned</v>
      </c>
    </row>
    <row r="2395" spans="1:35" x14ac:dyDescent="0.25">
      <c r="A2395" t="s">
        <v>2437</v>
      </c>
      <c r="B2395" s="1">
        <v>45034</v>
      </c>
      <c r="C2395" t="str">
        <f>TEXT(Table1[[#This Row],[signup_date]],"yyyy")</f>
        <v>2023</v>
      </c>
      <c r="D2395" t="str">
        <f>TEXT(Table1[[#This Row],[signup_date]],"mmm")</f>
        <v>Apr</v>
      </c>
      <c r="E2395" s="3">
        <v>45522</v>
      </c>
      <c r="F2395" s="3">
        <v>45887</v>
      </c>
      <c r="G2395" s="3" t="str">
        <f>TEXT(Table1[[#This Row],[last_purchase_date]],"yyyy")</f>
        <v>2025</v>
      </c>
      <c r="H2395" s="2">
        <f ca="1">IFERROR(TODAY()-Table1[[#This Row],[signup_date]]," - ")</f>
        <v>946</v>
      </c>
      <c r="I2395" s="2">
        <f ca="1">IFERROR(TODAY()-Table1[[#This Row],[last_purchase_date]]," - ")</f>
        <v>93</v>
      </c>
      <c r="J2395" s="2">
        <f ca="1">IFERROR(1/Table1[[#This Row],[Days_Since_Last_Purchase]],0)</f>
        <v>1.0752688172043012E-2</v>
      </c>
      <c r="K2395" s="3" t="str">
        <f t="shared" si="74"/>
        <v>Has Purchased</v>
      </c>
      <c r="L2395">
        <v>3</v>
      </c>
      <c r="M2395">
        <v>212.03</v>
      </c>
      <c r="N2395">
        <v>70.680000000000007</v>
      </c>
      <c r="O2395">
        <v>28.69</v>
      </c>
      <c r="P2395" t="s">
        <v>47</v>
      </c>
      <c r="Q2395" t="s">
        <v>32</v>
      </c>
      <c r="R2395" t="s">
        <v>42</v>
      </c>
      <c r="S2395">
        <v>42</v>
      </c>
      <c r="T2395" t="s">
        <v>34</v>
      </c>
      <c r="U2395" t="s">
        <v>43</v>
      </c>
      <c r="V2395" t="s">
        <v>63</v>
      </c>
      <c r="W2395" t="s">
        <v>51</v>
      </c>
      <c r="X2395">
        <v>2</v>
      </c>
      <c r="Y2395">
        <v>0</v>
      </c>
      <c r="Z2395">
        <v>0</v>
      </c>
      <c r="AA2395">
        <v>0</v>
      </c>
      <c r="AB2395">
        <v>2</v>
      </c>
      <c r="AC2395" s="3">
        <v>45941</v>
      </c>
      <c r="AD2395" s="2" t="str">
        <f t="shared" si="75"/>
        <v>Contacted</v>
      </c>
      <c r="AE2395">
        <v>0</v>
      </c>
      <c r="AF2395" t="s">
        <v>38</v>
      </c>
      <c r="AG2395" t="b">
        <v>1</v>
      </c>
      <c r="AH2395" t="b">
        <v>0</v>
      </c>
      <c r="AI2395" t="str">
        <f ca="1">IF(OR(Table1[[#This Row],[is_active]]="FALSE",Table1[[#This Row],[Days_Since_Last_Purchase]]&gt;90),"Churned","Active")</f>
        <v>Churned</v>
      </c>
    </row>
    <row r="2396" spans="1:35" x14ac:dyDescent="0.25">
      <c r="A2396" t="s">
        <v>2438</v>
      </c>
      <c r="B2396" s="1">
        <v>44396</v>
      </c>
      <c r="C2396" t="str">
        <f>TEXT(Table1[[#This Row],[signup_date]],"yyyy")</f>
        <v>2021</v>
      </c>
      <c r="D2396" t="str">
        <f>TEXT(Table1[[#This Row],[signup_date]],"mmm")</f>
        <v>Jul</v>
      </c>
      <c r="E2396" s="3">
        <v>45200</v>
      </c>
      <c r="F2396" s="3">
        <v>45579</v>
      </c>
      <c r="G2396" s="3" t="str">
        <f>TEXT(Table1[[#This Row],[last_purchase_date]],"yyyy")</f>
        <v>2024</v>
      </c>
      <c r="H2396" s="2">
        <f ca="1">IFERROR(TODAY()-Table1[[#This Row],[signup_date]]," - ")</f>
        <v>1584</v>
      </c>
      <c r="I2396" s="2">
        <f ca="1">IFERROR(TODAY()-Table1[[#This Row],[last_purchase_date]]," - ")</f>
        <v>401</v>
      </c>
      <c r="J2396" s="2">
        <f ca="1">IFERROR(1/Table1[[#This Row],[Days_Since_Last_Purchase]],0)</f>
        <v>2.4937655860349127E-3</v>
      </c>
      <c r="K2396" s="3" t="str">
        <f t="shared" si="74"/>
        <v>Has Purchased</v>
      </c>
      <c r="L2396">
        <v>2</v>
      </c>
      <c r="M2396">
        <v>146.06</v>
      </c>
      <c r="N2396">
        <v>73.03</v>
      </c>
      <c r="O2396">
        <v>123.71</v>
      </c>
      <c r="P2396" t="s">
        <v>65</v>
      </c>
      <c r="Q2396" t="s">
        <v>88</v>
      </c>
      <c r="R2396" t="s">
        <v>42</v>
      </c>
      <c r="S2396">
        <v>19</v>
      </c>
      <c r="T2396" t="s">
        <v>49</v>
      </c>
      <c r="U2396" t="s">
        <v>35</v>
      </c>
      <c r="V2396" t="s">
        <v>63</v>
      </c>
      <c r="W2396" t="s">
        <v>35</v>
      </c>
      <c r="X2396">
        <v>0</v>
      </c>
      <c r="Y2396">
        <v>1</v>
      </c>
      <c r="Z2396">
        <v>0</v>
      </c>
      <c r="AA2396">
        <v>0</v>
      </c>
      <c r="AB2396">
        <v>0</v>
      </c>
      <c r="AC2396" s="2" t="s">
        <v>2542</v>
      </c>
      <c r="AD2396" s="2" t="str">
        <f t="shared" si="75"/>
        <v>Never Contacted</v>
      </c>
      <c r="AE2396">
        <v>9</v>
      </c>
      <c r="AF2396" t="s">
        <v>52</v>
      </c>
      <c r="AG2396" t="b">
        <v>0</v>
      </c>
      <c r="AH2396" t="b">
        <v>1</v>
      </c>
      <c r="AI2396" t="str">
        <f ca="1">IF(OR(Table1[[#This Row],[is_active]]="FALSE",Table1[[#This Row],[Days_Since_Last_Purchase]]&gt;90),"Churned","Active")</f>
        <v>Churned</v>
      </c>
    </row>
    <row r="2397" spans="1:35" x14ac:dyDescent="0.25">
      <c r="A2397" t="s">
        <v>2439</v>
      </c>
      <c r="B2397" s="1">
        <v>44389</v>
      </c>
      <c r="C2397" t="str">
        <f>TEXT(Table1[[#This Row],[signup_date]],"yyyy")</f>
        <v>2021</v>
      </c>
      <c r="D2397" t="str">
        <f>TEXT(Table1[[#This Row],[signup_date]],"mmm")</f>
        <v>Jul</v>
      </c>
      <c r="E2397" s="3">
        <v>45086</v>
      </c>
      <c r="F2397" s="3">
        <v>45337</v>
      </c>
      <c r="G2397" s="3" t="str">
        <f>TEXT(Table1[[#This Row],[last_purchase_date]],"yyyy")</f>
        <v>2024</v>
      </c>
      <c r="H2397" s="2">
        <f ca="1">IFERROR(TODAY()-Table1[[#This Row],[signup_date]]," - ")</f>
        <v>1591</v>
      </c>
      <c r="I2397" s="2">
        <f ca="1">IFERROR(TODAY()-Table1[[#This Row],[last_purchase_date]]," - ")</f>
        <v>643</v>
      </c>
      <c r="J2397" s="2">
        <f ca="1">IFERROR(1/Table1[[#This Row],[Days_Since_Last_Purchase]],0)</f>
        <v>1.5552099533437014E-3</v>
      </c>
      <c r="K2397" s="3" t="str">
        <f t="shared" si="74"/>
        <v>Has Purchased</v>
      </c>
      <c r="L2397">
        <v>1</v>
      </c>
      <c r="M2397">
        <v>99.53</v>
      </c>
      <c r="N2397">
        <v>99.53</v>
      </c>
      <c r="O2397">
        <v>0.5</v>
      </c>
      <c r="P2397" t="s">
        <v>40</v>
      </c>
      <c r="Q2397" t="s">
        <v>32</v>
      </c>
      <c r="R2397" t="s">
        <v>42</v>
      </c>
      <c r="S2397">
        <v>42</v>
      </c>
      <c r="T2397" t="s">
        <v>34</v>
      </c>
      <c r="U2397" t="s">
        <v>82</v>
      </c>
      <c r="V2397" t="s">
        <v>56</v>
      </c>
      <c r="W2397" t="s">
        <v>100</v>
      </c>
      <c r="X2397">
        <v>0</v>
      </c>
      <c r="Y2397">
        <v>1</v>
      </c>
      <c r="Z2397">
        <v>0</v>
      </c>
      <c r="AA2397">
        <v>0</v>
      </c>
      <c r="AB2397">
        <v>0</v>
      </c>
      <c r="AC2397" s="3">
        <v>44682</v>
      </c>
      <c r="AD2397" s="2" t="str">
        <f t="shared" si="75"/>
        <v>Contacted</v>
      </c>
      <c r="AE2397">
        <v>0</v>
      </c>
      <c r="AF2397" t="s">
        <v>38</v>
      </c>
      <c r="AG2397" t="b">
        <v>1</v>
      </c>
      <c r="AH2397" t="b">
        <v>1</v>
      </c>
      <c r="AI2397" t="str">
        <f ca="1">IF(OR(Table1[[#This Row],[is_active]]="FALSE",Table1[[#This Row],[Days_Since_Last_Purchase]]&gt;90),"Churned","Active")</f>
        <v>Churned</v>
      </c>
    </row>
    <row r="2398" spans="1:35" x14ac:dyDescent="0.25">
      <c r="A2398" t="s">
        <v>2440</v>
      </c>
      <c r="B2398" s="1">
        <v>44979</v>
      </c>
      <c r="C2398" t="str">
        <f>TEXT(Table1[[#This Row],[signup_date]],"yyyy")</f>
        <v>2023</v>
      </c>
      <c r="D2398" t="str">
        <f>TEXT(Table1[[#This Row],[signup_date]],"mmm")</f>
        <v>Feb</v>
      </c>
      <c r="E2398" s="3">
        <v>45769</v>
      </c>
      <c r="F2398" s="3">
        <v>45863</v>
      </c>
      <c r="G2398" s="3" t="str">
        <f>TEXT(Table1[[#This Row],[last_purchase_date]],"yyyy")</f>
        <v>2025</v>
      </c>
      <c r="H2398" s="2">
        <f ca="1">IFERROR(TODAY()-Table1[[#This Row],[signup_date]]," - ")</f>
        <v>1001</v>
      </c>
      <c r="I2398" s="2">
        <f ca="1">IFERROR(TODAY()-Table1[[#This Row],[last_purchase_date]]," - ")</f>
        <v>117</v>
      </c>
      <c r="J2398" s="2">
        <f ca="1">IFERROR(1/Table1[[#This Row],[Days_Since_Last_Purchase]],0)</f>
        <v>8.5470085470085479E-3</v>
      </c>
      <c r="K2398" s="3" t="str">
        <f t="shared" si="74"/>
        <v>Has Purchased</v>
      </c>
      <c r="L2398">
        <v>2</v>
      </c>
      <c r="M2398">
        <v>112.29</v>
      </c>
      <c r="N2398">
        <v>56.15</v>
      </c>
      <c r="O2398">
        <v>28.31</v>
      </c>
      <c r="P2398" t="s">
        <v>59</v>
      </c>
      <c r="Q2398" t="s">
        <v>62</v>
      </c>
      <c r="R2398" t="s">
        <v>33</v>
      </c>
      <c r="S2398">
        <v>37</v>
      </c>
      <c r="T2398" t="s">
        <v>34</v>
      </c>
      <c r="U2398" t="s">
        <v>82</v>
      </c>
      <c r="V2398" t="s">
        <v>44</v>
      </c>
      <c r="W2398" t="s">
        <v>51</v>
      </c>
      <c r="X2398">
        <v>0</v>
      </c>
      <c r="Y2398">
        <v>0</v>
      </c>
      <c r="Z2398">
        <v>0</v>
      </c>
      <c r="AA2398">
        <v>0</v>
      </c>
      <c r="AB2398">
        <v>1</v>
      </c>
      <c r="AC2398" s="2" t="s">
        <v>2542</v>
      </c>
      <c r="AD2398" s="2" t="str">
        <f t="shared" si="75"/>
        <v>Never Contacted</v>
      </c>
      <c r="AE2398">
        <v>0</v>
      </c>
      <c r="AF2398" t="s">
        <v>73</v>
      </c>
      <c r="AG2398" t="b">
        <v>1</v>
      </c>
      <c r="AH2398" t="b">
        <v>0</v>
      </c>
      <c r="AI2398" t="str">
        <f ca="1">IF(OR(Table1[[#This Row],[is_active]]="FALSE",Table1[[#This Row],[Days_Since_Last_Purchase]]&gt;90),"Churned","Active")</f>
        <v>Churned</v>
      </c>
    </row>
    <row r="2399" spans="1:35" x14ac:dyDescent="0.25">
      <c r="A2399" t="s">
        <v>2441</v>
      </c>
      <c r="B2399" s="1">
        <v>45001</v>
      </c>
      <c r="C2399" t="str">
        <f>TEXT(Table1[[#This Row],[signup_date]],"yyyy")</f>
        <v>2023</v>
      </c>
      <c r="D2399" t="str">
        <f>TEXT(Table1[[#This Row],[signup_date]],"mmm")</f>
        <v>Mar</v>
      </c>
      <c r="E2399" s="3">
        <v>45868</v>
      </c>
      <c r="F2399" s="3">
        <v>45869</v>
      </c>
      <c r="G2399" s="3" t="str">
        <f>TEXT(Table1[[#This Row],[last_purchase_date]],"yyyy")</f>
        <v>2025</v>
      </c>
      <c r="H2399" s="2">
        <f ca="1">IFERROR(TODAY()-Table1[[#This Row],[signup_date]]," - ")</f>
        <v>979</v>
      </c>
      <c r="I2399" s="2">
        <f ca="1">IFERROR(TODAY()-Table1[[#This Row],[last_purchase_date]]," - ")</f>
        <v>111</v>
      </c>
      <c r="J2399" s="2">
        <f ca="1">IFERROR(1/Table1[[#This Row],[Days_Since_Last_Purchase]],0)</f>
        <v>9.0090090090090089E-3</v>
      </c>
      <c r="K2399" s="3" t="str">
        <f t="shared" si="74"/>
        <v>Has Purchased</v>
      </c>
      <c r="L2399">
        <v>3</v>
      </c>
      <c r="M2399">
        <v>154.22</v>
      </c>
      <c r="N2399">
        <v>51.41</v>
      </c>
      <c r="O2399">
        <v>96.14</v>
      </c>
      <c r="P2399" t="s">
        <v>40</v>
      </c>
      <c r="Q2399" t="s">
        <v>88</v>
      </c>
      <c r="R2399" t="s">
        <v>48</v>
      </c>
      <c r="S2399">
        <v>19</v>
      </c>
      <c r="T2399" t="s">
        <v>49</v>
      </c>
      <c r="U2399" t="s">
        <v>50</v>
      </c>
      <c r="V2399" t="s">
        <v>35</v>
      </c>
      <c r="W2399" t="s">
        <v>72</v>
      </c>
      <c r="X2399">
        <v>0</v>
      </c>
      <c r="Y2399">
        <v>1</v>
      </c>
      <c r="Z2399">
        <v>0</v>
      </c>
      <c r="AA2399">
        <v>0</v>
      </c>
      <c r="AB2399">
        <v>1</v>
      </c>
      <c r="AC2399" s="2" t="s">
        <v>2542</v>
      </c>
      <c r="AD2399" s="2" t="str">
        <f t="shared" si="75"/>
        <v>Never Contacted</v>
      </c>
      <c r="AE2399">
        <v>0</v>
      </c>
      <c r="AF2399" t="s">
        <v>38</v>
      </c>
      <c r="AG2399" t="b">
        <v>1</v>
      </c>
      <c r="AH2399" t="b">
        <v>0</v>
      </c>
      <c r="AI2399" t="str">
        <f ca="1">IF(OR(Table1[[#This Row],[is_active]]="FALSE",Table1[[#This Row],[Days_Since_Last_Purchase]]&gt;90),"Churned","Active")</f>
        <v>Churned</v>
      </c>
    </row>
    <row r="2400" spans="1:35" x14ac:dyDescent="0.25">
      <c r="A2400" t="s">
        <v>2442</v>
      </c>
      <c r="B2400" s="1">
        <v>44762</v>
      </c>
      <c r="C2400" t="str">
        <f>TEXT(Table1[[#This Row],[signup_date]],"yyyy")</f>
        <v>2022</v>
      </c>
      <c r="D2400" t="str">
        <f>TEXT(Table1[[#This Row],[signup_date]],"mmm")</f>
        <v>Jul</v>
      </c>
      <c r="E2400" s="3">
        <v>45559</v>
      </c>
      <c r="F2400" s="3">
        <v>45780</v>
      </c>
      <c r="G2400" s="3" t="str">
        <f>TEXT(Table1[[#This Row],[last_purchase_date]],"yyyy")</f>
        <v>2025</v>
      </c>
      <c r="H2400" s="2">
        <f ca="1">IFERROR(TODAY()-Table1[[#This Row],[signup_date]]," - ")</f>
        <v>1218</v>
      </c>
      <c r="I2400" s="2">
        <f ca="1">IFERROR(TODAY()-Table1[[#This Row],[last_purchase_date]]," - ")</f>
        <v>200</v>
      </c>
      <c r="J2400" s="2">
        <f ca="1">IFERROR(1/Table1[[#This Row],[Days_Since_Last_Purchase]],0)</f>
        <v>5.0000000000000001E-3</v>
      </c>
      <c r="K2400" s="3" t="str">
        <f t="shared" si="74"/>
        <v>Has Purchased</v>
      </c>
      <c r="L2400">
        <v>5</v>
      </c>
      <c r="M2400">
        <v>354.15</v>
      </c>
      <c r="N2400">
        <v>70.83</v>
      </c>
      <c r="O2400">
        <v>55.49</v>
      </c>
      <c r="P2400" t="s">
        <v>87</v>
      </c>
      <c r="Q2400" t="s">
        <v>60</v>
      </c>
      <c r="R2400" t="s">
        <v>48</v>
      </c>
      <c r="S2400">
        <v>32</v>
      </c>
      <c r="T2400" t="s">
        <v>34</v>
      </c>
      <c r="U2400" t="s">
        <v>50</v>
      </c>
      <c r="V2400" t="s">
        <v>56</v>
      </c>
      <c r="W2400" t="s">
        <v>36</v>
      </c>
      <c r="X2400">
        <v>0</v>
      </c>
      <c r="Y2400">
        <v>0</v>
      </c>
      <c r="Z2400">
        <v>0</v>
      </c>
      <c r="AA2400">
        <v>0</v>
      </c>
      <c r="AB2400">
        <v>1</v>
      </c>
      <c r="AC2400" s="3">
        <v>45226</v>
      </c>
      <c r="AD2400" s="2" t="str">
        <f t="shared" si="75"/>
        <v>Contacted</v>
      </c>
      <c r="AE2400">
        <v>7</v>
      </c>
      <c r="AF2400" t="s">
        <v>38</v>
      </c>
      <c r="AG2400" t="b">
        <v>0</v>
      </c>
      <c r="AH2400" t="b">
        <v>0</v>
      </c>
      <c r="AI2400" t="str">
        <f ca="1">IF(OR(Table1[[#This Row],[is_active]]="FALSE",Table1[[#This Row],[Days_Since_Last_Purchase]]&gt;90),"Churned","Active")</f>
        <v>Churned</v>
      </c>
    </row>
    <row r="2401" spans="1:35" x14ac:dyDescent="0.25">
      <c r="A2401" t="s">
        <v>2443</v>
      </c>
      <c r="B2401" s="1">
        <v>45358</v>
      </c>
      <c r="C2401" t="str">
        <f>TEXT(Table1[[#This Row],[signup_date]],"yyyy")</f>
        <v>2024</v>
      </c>
      <c r="D2401" t="str">
        <f>TEXT(Table1[[#This Row],[signup_date]],"mmm")</f>
        <v>Mar</v>
      </c>
      <c r="E2401" s="3">
        <v>45945</v>
      </c>
      <c r="F2401" s="3">
        <v>45945</v>
      </c>
      <c r="G2401" s="3" t="str">
        <f>TEXT(Table1[[#This Row],[last_purchase_date]],"yyyy")</f>
        <v>2025</v>
      </c>
      <c r="H2401" s="2">
        <f ca="1">IFERROR(TODAY()-Table1[[#This Row],[signup_date]]," - ")</f>
        <v>622</v>
      </c>
      <c r="I2401" s="2">
        <f ca="1">IFERROR(TODAY()-Table1[[#This Row],[last_purchase_date]]," - ")</f>
        <v>35</v>
      </c>
      <c r="J2401" s="2">
        <f ca="1">IFERROR(1/Table1[[#This Row],[Days_Since_Last_Purchase]],0)</f>
        <v>2.8571428571428571E-2</v>
      </c>
      <c r="K2401" s="3" t="str">
        <f t="shared" si="74"/>
        <v>Has Purchased</v>
      </c>
      <c r="L2401">
        <v>3</v>
      </c>
      <c r="M2401">
        <v>121.29</v>
      </c>
      <c r="N2401">
        <v>40.43</v>
      </c>
      <c r="O2401">
        <v>19.920000000000002</v>
      </c>
      <c r="P2401" t="s">
        <v>59</v>
      </c>
      <c r="Q2401" t="s">
        <v>32</v>
      </c>
      <c r="R2401" t="s">
        <v>48</v>
      </c>
      <c r="S2401">
        <v>44</v>
      </c>
      <c r="T2401" t="s">
        <v>34</v>
      </c>
      <c r="U2401" t="s">
        <v>82</v>
      </c>
      <c r="V2401" t="s">
        <v>35</v>
      </c>
      <c r="W2401" t="s">
        <v>85</v>
      </c>
      <c r="X2401">
        <v>0</v>
      </c>
      <c r="Y2401">
        <v>0</v>
      </c>
      <c r="Z2401">
        <v>0</v>
      </c>
      <c r="AA2401">
        <v>0</v>
      </c>
      <c r="AB2401">
        <v>1</v>
      </c>
      <c r="AC2401" s="3">
        <v>45377</v>
      </c>
      <c r="AD2401" s="2" t="str">
        <f t="shared" si="75"/>
        <v>Contacted</v>
      </c>
      <c r="AE2401">
        <v>0</v>
      </c>
      <c r="AF2401" t="s">
        <v>52</v>
      </c>
      <c r="AG2401" t="b">
        <v>1</v>
      </c>
      <c r="AH2401" t="b">
        <v>1</v>
      </c>
      <c r="AI2401" t="str">
        <f ca="1">IF(OR(Table1[[#This Row],[is_active]]="FALSE",Table1[[#This Row],[Days_Since_Last_Purchase]]&gt;90),"Churned","Active")</f>
        <v>Active</v>
      </c>
    </row>
    <row r="2402" spans="1:35" x14ac:dyDescent="0.25">
      <c r="A2402" t="s">
        <v>2444</v>
      </c>
      <c r="B2402" s="1">
        <v>43879</v>
      </c>
      <c r="C2402" t="str">
        <f>TEXT(Table1[[#This Row],[signup_date]],"yyyy")</f>
        <v>2020</v>
      </c>
      <c r="D2402" t="str">
        <f>TEXT(Table1[[#This Row],[signup_date]],"mmm")</f>
        <v>Feb</v>
      </c>
      <c r="E2402" s="3">
        <v>44142</v>
      </c>
      <c r="F2402" s="3">
        <v>45062</v>
      </c>
      <c r="G2402" s="3" t="str">
        <f>TEXT(Table1[[#This Row],[last_purchase_date]],"yyyy")</f>
        <v>2023</v>
      </c>
      <c r="H2402" s="2">
        <f ca="1">IFERROR(TODAY()-Table1[[#This Row],[signup_date]]," - ")</f>
        <v>2101</v>
      </c>
      <c r="I2402" s="2">
        <f ca="1">IFERROR(TODAY()-Table1[[#This Row],[last_purchase_date]]," - ")</f>
        <v>918</v>
      </c>
      <c r="J2402" s="2">
        <f ca="1">IFERROR(1/Table1[[#This Row],[Days_Since_Last_Purchase]],0)</f>
        <v>1.0893246187363835E-3</v>
      </c>
      <c r="K2402" s="3" t="str">
        <f t="shared" si="74"/>
        <v>Has Purchased</v>
      </c>
      <c r="L2402">
        <v>4</v>
      </c>
      <c r="M2402">
        <v>228.69</v>
      </c>
      <c r="N2402">
        <v>57.17</v>
      </c>
      <c r="O2402">
        <v>130.21</v>
      </c>
      <c r="P2402" t="s">
        <v>31</v>
      </c>
      <c r="Q2402" t="s">
        <v>41</v>
      </c>
      <c r="R2402" t="s">
        <v>42</v>
      </c>
      <c r="S2402">
        <v>43</v>
      </c>
      <c r="T2402" t="s">
        <v>34</v>
      </c>
      <c r="U2402" t="s">
        <v>82</v>
      </c>
      <c r="V2402" t="s">
        <v>35</v>
      </c>
      <c r="W2402" t="s">
        <v>100</v>
      </c>
      <c r="X2402">
        <v>0</v>
      </c>
      <c r="Y2402">
        <v>0</v>
      </c>
      <c r="Z2402">
        <v>0</v>
      </c>
      <c r="AA2402">
        <v>0</v>
      </c>
      <c r="AB2402">
        <v>3</v>
      </c>
      <c r="AC2402" s="3">
        <v>44348</v>
      </c>
      <c r="AD2402" s="2" t="str">
        <f t="shared" si="75"/>
        <v>Contacted</v>
      </c>
      <c r="AE2402">
        <v>0</v>
      </c>
      <c r="AF2402" t="s">
        <v>52</v>
      </c>
      <c r="AG2402" t="b">
        <v>0</v>
      </c>
      <c r="AH2402" t="b">
        <v>1</v>
      </c>
      <c r="AI2402" t="str">
        <f ca="1">IF(OR(Table1[[#This Row],[is_active]]="FALSE",Table1[[#This Row],[Days_Since_Last_Purchase]]&gt;90),"Churned","Active")</f>
        <v>Churned</v>
      </c>
    </row>
    <row r="2403" spans="1:35" x14ac:dyDescent="0.25">
      <c r="A2403" t="s">
        <v>2445</v>
      </c>
      <c r="B2403" s="1">
        <v>45314</v>
      </c>
      <c r="C2403" t="str">
        <f>TEXT(Table1[[#This Row],[signup_date]],"yyyy")</f>
        <v>2024</v>
      </c>
      <c r="D2403" t="str">
        <f>TEXT(Table1[[#This Row],[signup_date]],"mmm")</f>
        <v>Jan</v>
      </c>
      <c r="E2403" s="3">
        <v>45677</v>
      </c>
      <c r="F2403" s="3">
        <v>45939</v>
      </c>
      <c r="G2403" s="3" t="str">
        <f>TEXT(Table1[[#This Row],[last_purchase_date]],"yyyy")</f>
        <v>2025</v>
      </c>
      <c r="H2403" s="2">
        <f ca="1">IFERROR(TODAY()-Table1[[#This Row],[signup_date]]," - ")</f>
        <v>666</v>
      </c>
      <c r="I2403" s="2">
        <f ca="1">IFERROR(TODAY()-Table1[[#This Row],[last_purchase_date]]," - ")</f>
        <v>41</v>
      </c>
      <c r="J2403" s="2">
        <f ca="1">IFERROR(1/Table1[[#This Row],[Days_Since_Last_Purchase]],0)</f>
        <v>2.4390243902439025E-2</v>
      </c>
      <c r="K2403" s="3" t="str">
        <f t="shared" si="74"/>
        <v>Has Purchased</v>
      </c>
      <c r="L2403">
        <v>1</v>
      </c>
      <c r="M2403">
        <v>110.14</v>
      </c>
      <c r="N2403">
        <v>110.14</v>
      </c>
      <c r="O2403">
        <v>181.16</v>
      </c>
      <c r="P2403" t="s">
        <v>59</v>
      </c>
      <c r="Q2403" t="s">
        <v>54</v>
      </c>
      <c r="R2403" t="s">
        <v>33</v>
      </c>
      <c r="S2403">
        <v>32</v>
      </c>
      <c r="T2403" t="s">
        <v>34</v>
      </c>
      <c r="U2403" t="s">
        <v>55</v>
      </c>
      <c r="V2403" t="s">
        <v>63</v>
      </c>
      <c r="W2403" t="s">
        <v>57</v>
      </c>
      <c r="X2403">
        <v>0</v>
      </c>
      <c r="Y2403">
        <v>0</v>
      </c>
      <c r="Z2403">
        <v>0</v>
      </c>
      <c r="AA2403">
        <v>1</v>
      </c>
      <c r="AB2403">
        <v>1</v>
      </c>
      <c r="AC2403" s="3">
        <v>45483</v>
      </c>
      <c r="AD2403" s="2" t="str">
        <f t="shared" si="75"/>
        <v>Contacted</v>
      </c>
      <c r="AE2403">
        <v>0</v>
      </c>
      <c r="AF2403" t="s">
        <v>38</v>
      </c>
      <c r="AG2403" t="b">
        <v>1</v>
      </c>
      <c r="AH2403" t="b">
        <v>0</v>
      </c>
      <c r="AI2403" t="str">
        <f ca="1">IF(OR(Table1[[#This Row],[is_active]]="FALSE",Table1[[#This Row],[Days_Since_Last_Purchase]]&gt;90),"Churned","Active")</f>
        <v>Active</v>
      </c>
    </row>
    <row r="2404" spans="1:35" x14ac:dyDescent="0.25">
      <c r="A2404" t="s">
        <v>2446</v>
      </c>
      <c r="B2404" s="1">
        <v>45193</v>
      </c>
      <c r="C2404" t="str">
        <f>TEXT(Table1[[#This Row],[signup_date]],"yyyy")</f>
        <v>2023</v>
      </c>
      <c r="D2404" t="str">
        <f>TEXT(Table1[[#This Row],[signup_date]],"mmm")</f>
        <v>Sep</v>
      </c>
      <c r="E2404" s="3">
        <v>45571</v>
      </c>
      <c r="F2404" s="3">
        <v>45716</v>
      </c>
      <c r="G2404" s="3" t="str">
        <f>TEXT(Table1[[#This Row],[last_purchase_date]],"yyyy")</f>
        <v>2025</v>
      </c>
      <c r="H2404" s="2">
        <f ca="1">IFERROR(TODAY()-Table1[[#This Row],[signup_date]]," - ")</f>
        <v>787</v>
      </c>
      <c r="I2404" s="2">
        <f ca="1">IFERROR(TODAY()-Table1[[#This Row],[last_purchase_date]]," - ")</f>
        <v>264</v>
      </c>
      <c r="J2404" s="2">
        <f ca="1">IFERROR(1/Table1[[#This Row],[Days_Since_Last_Purchase]],0)</f>
        <v>3.787878787878788E-3</v>
      </c>
      <c r="K2404" s="3" t="str">
        <f t="shared" si="74"/>
        <v>Has Purchased</v>
      </c>
      <c r="L2404">
        <v>5</v>
      </c>
      <c r="M2404">
        <v>429.48</v>
      </c>
      <c r="N2404">
        <v>85.9</v>
      </c>
      <c r="O2404">
        <v>26.76</v>
      </c>
      <c r="P2404" t="s">
        <v>40</v>
      </c>
      <c r="Q2404" t="s">
        <v>76</v>
      </c>
      <c r="R2404" t="s">
        <v>48</v>
      </c>
      <c r="S2404">
        <v>37</v>
      </c>
      <c r="T2404" t="s">
        <v>34</v>
      </c>
      <c r="U2404" t="s">
        <v>35</v>
      </c>
      <c r="V2404" t="s">
        <v>44</v>
      </c>
      <c r="W2404" t="s">
        <v>36</v>
      </c>
      <c r="X2404">
        <v>0</v>
      </c>
      <c r="Y2404">
        <v>0</v>
      </c>
      <c r="Z2404">
        <v>0</v>
      </c>
      <c r="AA2404">
        <v>0</v>
      </c>
      <c r="AB2404">
        <v>2</v>
      </c>
      <c r="AC2404" s="3">
        <v>45674</v>
      </c>
      <c r="AD2404" s="2" t="str">
        <f t="shared" si="75"/>
        <v>Contacted</v>
      </c>
      <c r="AE2404">
        <v>0</v>
      </c>
      <c r="AF2404" t="s">
        <v>38</v>
      </c>
      <c r="AG2404" t="b">
        <v>1</v>
      </c>
      <c r="AH2404" t="b">
        <v>0</v>
      </c>
      <c r="AI2404" t="str">
        <f ca="1">IF(OR(Table1[[#This Row],[is_active]]="FALSE",Table1[[#This Row],[Days_Since_Last_Purchase]]&gt;90),"Churned","Active")</f>
        <v>Churned</v>
      </c>
    </row>
    <row r="2405" spans="1:35" x14ac:dyDescent="0.25">
      <c r="A2405" t="s">
        <v>2447</v>
      </c>
      <c r="B2405" s="1">
        <v>45000</v>
      </c>
      <c r="C2405" t="str">
        <f>TEXT(Table1[[#This Row],[signup_date]],"yyyy")</f>
        <v>2023</v>
      </c>
      <c r="D2405" t="str">
        <f>TEXT(Table1[[#This Row],[signup_date]],"mmm")</f>
        <v>Mar</v>
      </c>
      <c r="E2405" s="3">
        <v>45342</v>
      </c>
      <c r="F2405" s="3" t="s">
        <v>2542</v>
      </c>
      <c r="G2405" s="3" t="str">
        <f>TEXT(Table1[[#This Row],[last_purchase_date]],"yyyy")</f>
        <v>-</v>
      </c>
      <c r="H2405" s="2">
        <f ca="1">IFERROR(TODAY()-Table1[[#This Row],[signup_date]]," - ")</f>
        <v>980</v>
      </c>
      <c r="I2405" s="2" t="str">
        <f ca="1">IFERROR(TODAY()-Table1[[#This Row],[last_purchase_date]]," - ")</f>
        <v xml:space="preserve"> - </v>
      </c>
      <c r="J2405" s="2">
        <f ca="1">IFERROR(1/Table1[[#This Row],[Days_Since_Last_Purchase]],0)</f>
        <v>0</v>
      </c>
      <c r="K2405" s="3" t="str">
        <f t="shared" si="74"/>
        <v>Has Purchased</v>
      </c>
      <c r="L2405">
        <v>0</v>
      </c>
      <c r="M2405">
        <v>0</v>
      </c>
      <c r="N2405">
        <v>0</v>
      </c>
      <c r="O2405">
        <v>0</v>
      </c>
      <c r="P2405" t="s">
        <v>31</v>
      </c>
      <c r="Q2405" t="s">
        <v>62</v>
      </c>
      <c r="R2405" t="s">
        <v>42</v>
      </c>
      <c r="S2405">
        <v>34</v>
      </c>
      <c r="T2405" t="s">
        <v>34</v>
      </c>
      <c r="U2405" t="s">
        <v>55</v>
      </c>
      <c r="V2405" t="s">
        <v>56</v>
      </c>
      <c r="W2405" t="s">
        <v>85</v>
      </c>
      <c r="X2405">
        <v>0</v>
      </c>
      <c r="Y2405">
        <v>0</v>
      </c>
      <c r="Z2405">
        <v>0</v>
      </c>
      <c r="AA2405">
        <v>0</v>
      </c>
      <c r="AB2405">
        <v>0</v>
      </c>
      <c r="AC2405" s="3">
        <v>45042</v>
      </c>
      <c r="AD2405" s="2" t="str">
        <f t="shared" si="75"/>
        <v>Contacted</v>
      </c>
      <c r="AE2405">
        <v>0</v>
      </c>
      <c r="AF2405" t="s">
        <v>73</v>
      </c>
      <c r="AG2405" t="b">
        <v>1</v>
      </c>
      <c r="AH2405" t="b">
        <v>0</v>
      </c>
      <c r="AI2405" t="str">
        <f ca="1">IF(OR(Table1[[#This Row],[is_active]]="FALSE",Table1[[#This Row],[Days_Since_Last_Purchase]]&gt;90),"Churned","Active")</f>
        <v>Churned</v>
      </c>
    </row>
    <row r="2406" spans="1:35" x14ac:dyDescent="0.25">
      <c r="A2406" t="s">
        <v>2448</v>
      </c>
      <c r="B2406" s="1">
        <v>45055</v>
      </c>
      <c r="C2406" t="str">
        <f>TEXT(Table1[[#This Row],[signup_date]],"yyyy")</f>
        <v>2023</v>
      </c>
      <c r="D2406" t="str">
        <f>TEXT(Table1[[#This Row],[signup_date]],"mmm")</f>
        <v>May</v>
      </c>
      <c r="E2406" s="3">
        <v>45246</v>
      </c>
      <c r="F2406" s="3">
        <v>45588</v>
      </c>
      <c r="G2406" s="3" t="str">
        <f>TEXT(Table1[[#This Row],[last_purchase_date]],"yyyy")</f>
        <v>2024</v>
      </c>
      <c r="H2406" s="2">
        <f ca="1">IFERROR(TODAY()-Table1[[#This Row],[signup_date]]," - ")</f>
        <v>925</v>
      </c>
      <c r="I2406" s="2">
        <f ca="1">IFERROR(TODAY()-Table1[[#This Row],[last_purchase_date]]," - ")</f>
        <v>392</v>
      </c>
      <c r="J2406" s="2">
        <f ca="1">IFERROR(1/Table1[[#This Row],[Days_Since_Last_Purchase]],0)</f>
        <v>2.5510204081632651E-3</v>
      </c>
      <c r="K2406" s="3" t="str">
        <f t="shared" si="74"/>
        <v>Has Purchased</v>
      </c>
      <c r="L2406">
        <v>3</v>
      </c>
      <c r="M2406">
        <v>142.26</v>
      </c>
      <c r="N2406">
        <v>47.42</v>
      </c>
      <c r="O2406">
        <v>45.66</v>
      </c>
      <c r="P2406" t="s">
        <v>31</v>
      </c>
      <c r="Q2406" t="s">
        <v>88</v>
      </c>
      <c r="R2406" t="s">
        <v>33</v>
      </c>
      <c r="S2406">
        <v>24</v>
      </c>
      <c r="T2406" t="s">
        <v>70</v>
      </c>
      <c r="U2406" t="s">
        <v>50</v>
      </c>
      <c r="V2406" t="s">
        <v>56</v>
      </c>
      <c r="W2406" t="s">
        <v>51</v>
      </c>
      <c r="X2406">
        <v>0</v>
      </c>
      <c r="Y2406">
        <v>0</v>
      </c>
      <c r="Z2406">
        <v>0</v>
      </c>
      <c r="AA2406">
        <v>0</v>
      </c>
      <c r="AB2406">
        <v>0</v>
      </c>
      <c r="AC2406" s="3">
        <v>45588</v>
      </c>
      <c r="AD2406" s="2" t="str">
        <f t="shared" si="75"/>
        <v>Contacted</v>
      </c>
      <c r="AE2406">
        <v>0</v>
      </c>
      <c r="AF2406" t="s">
        <v>52</v>
      </c>
      <c r="AG2406" t="b">
        <v>1</v>
      </c>
      <c r="AH2406" t="b">
        <v>1</v>
      </c>
      <c r="AI2406" t="str">
        <f ca="1">IF(OR(Table1[[#This Row],[is_active]]="FALSE",Table1[[#This Row],[Days_Since_Last_Purchase]]&gt;90),"Churned","Active")</f>
        <v>Churned</v>
      </c>
    </row>
    <row r="2407" spans="1:35" x14ac:dyDescent="0.25">
      <c r="A2407" t="s">
        <v>2449</v>
      </c>
      <c r="B2407" s="1">
        <v>45413</v>
      </c>
      <c r="C2407" t="str">
        <f>TEXT(Table1[[#This Row],[signup_date]],"yyyy")</f>
        <v>2024</v>
      </c>
      <c r="D2407" t="str">
        <f>TEXT(Table1[[#This Row],[signup_date]],"mmm")</f>
        <v>May</v>
      </c>
      <c r="E2407" s="3">
        <v>45467</v>
      </c>
      <c r="F2407" s="3">
        <v>45690</v>
      </c>
      <c r="G2407" s="3" t="str">
        <f>TEXT(Table1[[#This Row],[last_purchase_date]],"yyyy")</f>
        <v>2025</v>
      </c>
      <c r="H2407" s="2">
        <f ca="1">IFERROR(TODAY()-Table1[[#This Row],[signup_date]]," - ")</f>
        <v>567</v>
      </c>
      <c r="I2407" s="2">
        <f ca="1">IFERROR(TODAY()-Table1[[#This Row],[last_purchase_date]]," - ")</f>
        <v>290</v>
      </c>
      <c r="J2407" s="2">
        <f ca="1">IFERROR(1/Table1[[#This Row],[Days_Since_Last_Purchase]],0)</f>
        <v>3.4482758620689655E-3</v>
      </c>
      <c r="K2407" s="3" t="str">
        <f t="shared" si="74"/>
        <v>Has Purchased</v>
      </c>
      <c r="L2407">
        <v>3</v>
      </c>
      <c r="M2407">
        <v>3.59</v>
      </c>
      <c r="N2407">
        <v>1.2</v>
      </c>
      <c r="O2407">
        <v>0.56999999999999995</v>
      </c>
      <c r="P2407" t="s">
        <v>59</v>
      </c>
      <c r="Q2407" t="s">
        <v>62</v>
      </c>
      <c r="R2407" t="s">
        <v>48</v>
      </c>
      <c r="S2407">
        <v>31</v>
      </c>
      <c r="T2407" t="s">
        <v>34</v>
      </c>
      <c r="U2407" t="s">
        <v>35</v>
      </c>
      <c r="V2407" t="s">
        <v>44</v>
      </c>
      <c r="W2407" t="s">
        <v>57</v>
      </c>
      <c r="X2407">
        <v>0</v>
      </c>
      <c r="Y2407">
        <v>0</v>
      </c>
      <c r="Z2407">
        <v>0</v>
      </c>
      <c r="AA2407">
        <v>0</v>
      </c>
      <c r="AB2407">
        <v>1</v>
      </c>
      <c r="AC2407" s="3">
        <v>45624</v>
      </c>
      <c r="AD2407" s="2" t="str">
        <f t="shared" si="75"/>
        <v>Contacted</v>
      </c>
      <c r="AE2407">
        <v>0</v>
      </c>
      <c r="AF2407" t="s">
        <v>38</v>
      </c>
      <c r="AG2407" t="b">
        <v>1</v>
      </c>
      <c r="AH2407" t="b">
        <v>0</v>
      </c>
      <c r="AI2407" t="str">
        <f ca="1">IF(OR(Table1[[#This Row],[is_active]]="FALSE",Table1[[#This Row],[Days_Since_Last_Purchase]]&gt;90),"Churned","Active")</f>
        <v>Churned</v>
      </c>
    </row>
    <row r="2408" spans="1:35" x14ac:dyDescent="0.25">
      <c r="A2408" t="s">
        <v>2450</v>
      </c>
      <c r="B2408" s="1">
        <v>44170</v>
      </c>
      <c r="C2408" t="str">
        <f>TEXT(Table1[[#This Row],[signup_date]],"yyyy")</f>
        <v>2020</v>
      </c>
      <c r="D2408" t="str">
        <f>TEXT(Table1[[#This Row],[signup_date]],"mmm")</f>
        <v>Dec</v>
      </c>
      <c r="E2408" s="3">
        <v>45543</v>
      </c>
      <c r="F2408" s="3">
        <v>45889</v>
      </c>
      <c r="G2408" s="3" t="str">
        <f>TEXT(Table1[[#This Row],[last_purchase_date]],"yyyy")</f>
        <v>2025</v>
      </c>
      <c r="H2408" s="2">
        <f ca="1">IFERROR(TODAY()-Table1[[#This Row],[signup_date]]," - ")</f>
        <v>1810</v>
      </c>
      <c r="I2408" s="2">
        <f ca="1">IFERROR(TODAY()-Table1[[#This Row],[last_purchase_date]]," - ")</f>
        <v>91</v>
      </c>
      <c r="J2408" s="2">
        <f ca="1">IFERROR(1/Table1[[#This Row],[Days_Since_Last_Purchase]],0)</f>
        <v>1.098901098901099E-2</v>
      </c>
      <c r="K2408" s="3" t="str">
        <f t="shared" si="74"/>
        <v>Has Purchased</v>
      </c>
      <c r="L2408">
        <v>5</v>
      </c>
      <c r="M2408">
        <v>512.64</v>
      </c>
      <c r="N2408">
        <v>102.53</v>
      </c>
      <c r="O2408">
        <v>126.39</v>
      </c>
      <c r="P2408" t="s">
        <v>87</v>
      </c>
      <c r="Q2408" t="s">
        <v>76</v>
      </c>
      <c r="R2408" t="s">
        <v>48</v>
      </c>
      <c r="S2408">
        <v>39</v>
      </c>
      <c r="T2408" t="s">
        <v>34</v>
      </c>
      <c r="U2408" t="s">
        <v>90</v>
      </c>
      <c r="V2408" t="s">
        <v>35</v>
      </c>
      <c r="W2408" t="s">
        <v>57</v>
      </c>
      <c r="X2408">
        <v>1</v>
      </c>
      <c r="Y2408">
        <v>0</v>
      </c>
      <c r="Z2408">
        <v>0</v>
      </c>
      <c r="AA2408">
        <v>0</v>
      </c>
      <c r="AB2408">
        <v>1</v>
      </c>
      <c r="AC2408" s="3">
        <v>44992</v>
      </c>
      <c r="AD2408" s="2" t="str">
        <f t="shared" si="75"/>
        <v>Contacted</v>
      </c>
      <c r="AE2408">
        <v>5</v>
      </c>
      <c r="AF2408" t="s">
        <v>52</v>
      </c>
      <c r="AG2408" t="b">
        <v>0</v>
      </c>
      <c r="AH2408" t="b">
        <v>0</v>
      </c>
      <c r="AI2408" t="str">
        <f ca="1">IF(OR(Table1[[#This Row],[is_active]]="FALSE",Table1[[#This Row],[Days_Since_Last_Purchase]]&gt;90),"Churned","Active")</f>
        <v>Churned</v>
      </c>
    </row>
    <row r="2409" spans="1:35" x14ac:dyDescent="0.25">
      <c r="A2409" t="s">
        <v>2451</v>
      </c>
      <c r="B2409" s="1">
        <v>45289</v>
      </c>
      <c r="C2409" t="str">
        <f>TEXT(Table1[[#This Row],[signup_date]],"yyyy")</f>
        <v>2023</v>
      </c>
      <c r="D2409" t="str">
        <f>TEXT(Table1[[#This Row],[signup_date]],"mmm")</f>
        <v>Dec</v>
      </c>
      <c r="E2409" s="3">
        <v>45507</v>
      </c>
      <c r="F2409" s="3">
        <v>45751</v>
      </c>
      <c r="G2409" s="3" t="str">
        <f>TEXT(Table1[[#This Row],[last_purchase_date]],"yyyy")</f>
        <v>2025</v>
      </c>
      <c r="H2409" s="2">
        <f ca="1">IFERROR(TODAY()-Table1[[#This Row],[signup_date]]," - ")</f>
        <v>691</v>
      </c>
      <c r="I2409" s="2">
        <f ca="1">IFERROR(TODAY()-Table1[[#This Row],[last_purchase_date]]," - ")</f>
        <v>229</v>
      </c>
      <c r="J2409" s="2">
        <f ca="1">IFERROR(1/Table1[[#This Row],[Days_Since_Last_Purchase]],0)</f>
        <v>4.3668122270742356E-3</v>
      </c>
      <c r="K2409" s="3" t="str">
        <f t="shared" si="74"/>
        <v>Has Purchased</v>
      </c>
      <c r="L2409">
        <v>6</v>
      </c>
      <c r="M2409">
        <v>180.54</v>
      </c>
      <c r="N2409">
        <v>30.09</v>
      </c>
      <c r="O2409">
        <v>52.36</v>
      </c>
      <c r="P2409" t="s">
        <v>31</v>
      </c>
      <c r="Q2409" t="s">
        <v>76</v>
      </c>
      <c r="R2409" t="s">
        <v>42</v>
      </c>
      <c r="S2409">
        <v>26</v>
      </c>
      <c r="T2409" t="s">
        <v>70</v>
      </c>
      <c r="U2409" t="s">
        <v>35</v>
      </c>
      <c r="V2409" t="s">
        <v>35</v>
      </c>
      <c r="W2409" t="s">
        <v>72</v>
      </c>
      <c r="X2409">
        <v>0</v>
      </c>
      <c r="Y2409">
        <v>1</v>
      </c>
      <c r="Z2409">
        <v>0</v>
      </c>
      <c r="AA2409">
        <v>0</v>
      </c>
      <c r="AB2409">
        <v>1</v>
      </c>
      <c r="AC2409" s="3">
        <v>45296</v>
      </c>
      <c r="AD2409" s="2" t="str">
        <f t="shared" si="75"/>
        <v>Contacted</v>
      </c>
      <c r="AE2409">
        <v>0</v>
      </c>
      <c r="AF2409" t="s">
        <v>38</v>
      </c>
      <c r="AG2409" t="b">
        <v>1</v>
      </c>
      <c r="AH2409" t="b">
        <v>0</v>
      </c>
      <c r="AI2409" t="str">
        <f ca="1">IF(OR(Table1[[#This Row],[is_active]]="FALSE",Table1[[#This Row],[Days_Since_Last_Purchase]]&gt;90),"Churned","Active")</f>
        <v>Churned</v>
      </c>
    </row>
    <row r="2410" spans="1:35" x14ac:dyDescent="0.25">
      <c r="A2410" t="s">
        <v>2452</v>
      </c>
      <c r="B2410" s="1">
        <v>44444</v>
      </c>
      <c r="C2410" t="str">
        <f>TEXT(Table1[[#This Row],[signup_date]],"yyyy")</f>
        <v>2021</v>
      </c>
      <c r="D2410" t="str">
        <f>TEXT(Table1[[#This Row],[signup_date]],"mmm")</f>
        <v>Sep</v>
      </c>
      <c r="E2410" s="3">
        <v>44457</v>
      </c>
      <c r="F2410" s="3">
        <v>45200</v>
      </c>
      <c r="G2410" s="3" t="str">
        <f>TEXT(Table1[[#This Row],[last_purchase_date]],"yyyy")</f>
        <v>2023</v>
      </c>
      <c r="H2410" s="2">
        <f ca="1">IFERROR(TODAY()-Table1[[#This Row],[signup_date]]," - ")</f>
        <v>1536</v>
      </c>
      <c r="I2410" s="2">
        <f ca="1">IFERROR(TODAY()-Table1[[#This Row],[last_purchase_date]]," - ")</f>
        <v>780</v>
      </c>
      <c r="J2410" s="2">
        <f ca="1">IFERROR(1/Table1[[#This Row],[Days_Since_Last_Purchase]],0)</f>
        <v>1.2820512820512821E-3</v>
      </c>
      <c r="K2410" s="3" t="str">
        <f t="shared" si="74"/>
        <v>Has Purchased</v>
      </c>
      <c r="L2410">
        <v>5</v>
      </c>
      <c r="M2410">
        <v>447.79</v>
      </c>
      <c r="N2410">
        <v>89.56</v>
      </c>
      <c r="O2410">
        <v>133.71</v>
      </c>
      <c r="P2410" t="s">
        <v>40</v>
      </c>
      <c r="Q2410" t="s">
        <v>54</v>
      </c>
      <c r="R2410" t="s">
        <v>48</v>
      </c>
      <c r="S2410">
        <v>37</v>
      </c>
      <c r="T2410" t="s">
        <v>34</v>
      </c>
      <c r="U2410" t="s">
        <v>66</v>
      </c>
      <c r="V2410" t="s">
        <v>35</v>
      </c>
      <c r="W2410" t="s">
        <v>72</v>
      </c>
      <c r="X2410">
        <v>0</v>
      </c>
      <c r="Y2410">
        <v>0</v>
      </c>
      <c r="Z2410">
        <v>0</v>
      </c>
      <c r="AA2410">
        <v>1</v>
      </c>
      <c r="AB2410">
        <v>1</v>
      </c>
      <c r="AC2410" s="2" t="s">
        <v>2542</v>
      </c>
      <c r="AD2410" s="2" t="str">
        <f t="shared" si="75"/>
        <v>Never Contacted</v>
      </c>
      <c r="AE2410">
        <v>0</v>
      </c>
      <c r="AF2410" t="s">
        <v>73</v>
      </c>
      <c r="AG2410" t="b">
        <v>1</v>
      </c>
      <c r="AH2410" t="b">
        <v>1</v>
      </c>
      <c r="AI2410" t="str">
        <f ca="1">IF(OR(Table1[[#This Row],[is_active]]="FALSE",Table1[[#This Row],[Days_Since_Last_Purchase]]&gt;90),"Churned","Active")</f>
        <v>Churned</v>
      </c>
    </row>
    <row r="2411" spans="1:35" x14ac:dyDescent="0.25">
      <c r="A2411" t="s">
        <v>2453</v>
      </c>
      <c r="B2411" s="1">
        <v>44002</v>
      </c>
      <c r="C2411" t="str">
        <f>TEXT(Table1[[#This Row],[signup_date]],"yyyy")</f>
        <v>2020</v>
      </c>
      <c r="D2411" t="str">
        <f>TEXT(Table1[[#This Row],[signup_date]],"mmm")</f>
        <v>Jun</v>
      </c>
      <c r="E2411" s="3">
        <v>44260</v>
      </c>
      <c r="F2411" s="3">
        <v>44961</v>
      </c>
      <c r="G2411" s="3" t="str">
        <f>TEXT(Table1[[#This Row],[last_purchase_date]],"yyyy")</f>
        <v>2023</v>
      </c>
      <c r="H2411" s="2">
        <f ca="1">IFERROR(TODAY()-Table1[[#This Row],[signup_date]]," - ")</f>
        <v>1978</v>
      </c>
      <c r="I2411" s="2">
        <f ca="1">IFERROR(TODAY()-Table1[[#This Row],[last_purchase_date]]," - ")</f>
        <v>1019</v>
      </c>
      <c r="J2411" s="2">
        <f ca="1">IFERROR(1/Table1[[#This Row],[Days_Since_Last_Purchase]],0)</f>
        <v>9.813542688910696E-4</v>
      </c>
      <c r="K2411" s="3" t="str">
        <f t="shared" si="74"/>
        <v>Has Purchased</v>
      </c>
      <c r="L2411">
        <v>2</v>
      </c>
      <c r="M2411">
        <v>97.79</v>
      </c>
      <c r="N2411">
        <v>48.9</v>
      </c>
      <c r="O2411">
        <v>82.43</v>
      </c>
      <c r="P2411" t="s">
        <v>47</v>
      </c>
      <c r="Q2411" t="s">
        <v>80</v>
      </c>
      <c r="R2411" t="s">
        <v>42</v>
      </c>
      <c r="S2411">
        <v>33</v>
      </c>
      <c r="T2411" t="s">
        <v>34</v>
      </c>
      <c r="U2411" t="s">
        <v>90</v>
      </c>
      <c r="V2411" t="s">
        <v>35</v>
      </c>
      <c r="W2411" t="s">
        <v>36</v>
      </c>
      <c r="X2411">
        <v>0</v>
      </c>
      <c r="Y2411">
        <v>0</v>
      </c>
      <c r="Z2411">
        <v>0</v>
      </c>
      <c r="AA2411">
        <v>0</v>
      </c>
      <c r="AB2411">
        <v>1</v>
      </c>
      <c r="AC2411" s="3">
        <v>45757</v>
      </c>
      <c r="AD2411" s="2" t="str">
        <f t="shared" si="75"/>
        <v>Contacted</v>
      </c>
      <c r="AE2411">
        <v>0</v>
      </c>
      <c r="AF2411" t="s">
        <v>38</v>
      </c>
      <c r="AG2411" t="b">
        <v>1</v>
      </c>
      <c r="AH2411" t="b">
        <v>0</v>
      </c>
      <c r="AI2411" t="str">
        <f ca="1">IF(OR(Table1[[#This Row],[is_active]]="FALSE",Table1[[#This Row],[Days_Since_Last_Purchase]]&gt;90),"Churned","Active")</f>
        <v>Churned</v>
      </c>
    </row>
    <row r="2412" spans="1:35" x14ac:dyDescent="0.25">
      <c r="A2412" t="s">
        <v>636</v>
      </c>
      <c r="B2412" s="1">
        <v>44161</v>
      </c>
      <c r="C2412" t="str">
        <f>TEXT(Table1[[#This Row],[signup_date]],"yyyy")</f>
        <v>2020</v>
      </c>
      <c r="D2412" t="str">
        <f>TEXT(Table1[[#This Row],[signup_date]],"mmm")</f>
        <v>Nov</v>
      </c>
      <c r="E2412" s="3">
        <v>44167</v>
      </c>
      <c r="F2412" s="3">
        <v>45102</v>
      </c>
      <c r="G2412" s="3" t="str">
        <f>TEXT(Table1[[#This Row],[last_purchase_date]],"yyyy")</f>
        <v>2023</v>
      </c>
      <c r="H2412" s="2">
        <f ca="1">IFERROR(TODAY()-Table1[[#This Row],[signup_date]]," - ")</f>
        <v>1819</v>
      </c>
      <c r="I2412" s="2">
        <f ca="1">IFERROR(TODAY()-Table1[[#This Row],[last_purchase_date]]," - ")</f>
        <v>878</v>
      </c>
      <c r="J2412" s="2">
        <f ca="1">IFERROR(1/Table1[[#This Row],[Days_Since_Last_Purchase]],0)</f>
        <v>1.1389521640091116E-3</v>
      </c>
      <c r="K2412" s="3" t="str">
        <f t="shared" si="74"/>
        <v>Has Purchased</v>
      </c>
      <c r="L2412">
        <v>4</v>
      </c>
      <c r="M2412">
        <v>4.09</v>
      </c>
      <c r="N2412">
        <v>1.02</v>
      </c>
      <c r="O2412">
        <v>1.06</v>
      </c>
      <c r="P2412" t="s">
        <v>65</v>
      </c>
      <c r="Q2412" t="s">
        <v>54</v>
      </c>
      <c r="R2412" t="s">
        <v>48</v>
      </c>
      <c r="S2412">
        <v>44</v>
      </c>
      <c r="T2412" t="s">
        <v>34</v>
      </c>
      <c r="U2412" t="s">
        <v>35</v>
      </c>
      <c r="V2412" t="s">
        <v>44</v>
      </c>
      <c r="W2412" t="s">
        <v>72</v>
      </c>
      <c r="X2412">
        <v>0</v>
      </c>
      <c r="Y2412">
        <v>1</v>
      </c>
      <c r="Z2412">
        <v>0</v>
      </c>
      <c r="AA2412">
        <v>0</v>
      </c>
      <c r="AB2412">
        <v>2</v>
      </c>
      <c r="AC2412" s="3">
        <v>45699</v>
      </c>
      <c r="AD2412" s="2" t="str">
        <f t="shared" si="75"/>
        <v>Contacted</v>
      </c>
      <c r="AE2412">
        <v>5</v>
      </c>
      <c r="AF2412" t="s">
        <v>38</v>
      </c>
      <c r="AG2412" t="b">
        <v>0</v>
      </c>
      <c r="AH2412" t="b">
        <v>0</v>
      </c>
      <c r="AI2412" t="str">
        <f ca="1">IF(OR(Table1[[#This Row],[is_active]]="FALSE",Table1[[#This Row],[Days_Since_Last_Purchase]]&gt;90),"Churned","Active")</f>
        <v>Churned</v>
      </c>
    </row>
    <row r="2413" spans="1:35" x14ac:dyDescent="0.25">
      <c r="A2413" t="s">
        <v>2454</v>
      </c>
      <c r="B2413" s="1">
        <v>43934</v>
      </c>
      <c r="C2413" t="str">
        <f>TEXT(Table1[[#This Row],[signup_date]],"yyyy")</f>
        <v>2020</v>
      </c>
      <c r="D2413" t="str">
        <f>TEXT(Table1[[#This Row],[signup_date]],"mmm")</f>
        <v>Apr</v>
      </c>
      <c r="E2413" s="3">
        <v>44589</v>
      </c>
      <c r="F2413" s="3">
        <v>45292</v>
      </c>
      <c r="G2413" s="3" t="str">
        <f>TEXT(Table1[[#This Row],[last_purchase_date]],"yyyy")</f>
        <v>2024</v>
      </c>
      <c r="H2413" s="2">
        <f ca="1">IFERROR(TODAY()-Table1[[#This Row],[signup_date]]," - ")</f>
        <v>2046</v>
      </c>
      <c r="I2413" s="2">
        <f ca="1">IFERROR(TODAY()-Table1[[#This Row],[last_purchase_date]]," - ")</f>
        <v>688</v>
      </c>
      <c r="J2413" s="2">
        <f ca="1">IFERROR(1/Table1[[#This Row],[Days_Since_Last_Purchase]],0)</f>
        <v>1.4534883720930232E-3</v>
      </c>
      <c r="K2413" s="3" t="str">
        <f t="shared" si="74"/>
        <v>Has Purchased</v>
      </c>
      <c r="L2413">
        <v>4</v>
      </c>
      <c r="M2413">
        <v>168.7</v>
      </c>
      <c r="N2413">
        <v>42.18</v>
      </c>
      <c r="O2413">
        <v>69.260000000000005</v>
      </c>
      <c r="P2413" t="s">
        <v>47</v>
      </c>
      <c r="Q2413" t="s">
        <v>41</v>
      </c>
      <c r="R2413" t="s">
        <v>42</v>
      </c>
      <c r="S2413">
        <v>37</v>
      </c>
      <c r="T2413" t="s">
        <v>34</v>
      </c>
      <c r="U2413" t="s">
        <v>35</v>
      </c>
      <c r="V2413" t="s">
        <v>67</v>
      </c>
      <c r="W2413" t="s">
        <v>51</v>
      </c>
      <c r="X2413">
        <v>0</v>
      </c>
      <c r="Y2413">
        <v>0</v>
      </c>
      <c r="Z2413">
        <v>0</v>
      </c>
      <c r="AA2413">
        <v>0</v>
      </c>
      <c r="AB2413">
        <v>2</v>
      </c>
      <c r="AC2413" s="3">
        <v>44095</v>
      </c>
      <c r="AD2413" s="2" t="str">
        <f t="shared" si="75"/>
        <v>Contacted</v>
      </c>
      <c r="AE2413">
        <v>0</v>
      </c>
      <c r="AF2413" t="s">
        <v>38</v>
      </c>
      <c r="AG2413" t="b">
        <v>1</v>
      </c>
      <c r="AH2413" t="b">
        <v>1</v>
      </c>
      <c r="AI2413" t="str">
        <f ca="1">IF(OR(Table1[[#This Row],[is_active]]="FALSE",Table1[[#This Row],[Days_Since_Last_Purchase]]&gt;90),"Churned","Active")</f>
        <v>Churned</v>
      </c>
    </row>
    <row r="2414" spans="1:35" x14ac:dyDescent="0.25">
      <c r="A2414" t="s">
        <v>2455</v>
      </c>
      <c r="B2414" s="1">
        <v>44408</v>
      </c>
      <c r="C2414" t="str">
        <f>TEXT(Table1[[#This Row],[signup_date]],"yyyy")</f>
        <v>2021</v>
      </c>
      <c r="D2414" t="str">
        <f>TEXT(Table1[[#This Row],[signup_date]],"mmm")</f>
        <v>Jul</v>
      </c>
      <c r="E2414" s="3">
        <v>45198</v>
      </c>
      <c r="F2414" s="3">
        <v>45488</v>
      </c>
      <c r="G2414" s="3" t="str">
        <f>TEXT(Table1[[#This Row],[last_purchase_date]],"yyyy")</f>
        <v>2024</v>
      </c>
      <c r="H2414" s="2">
        <f ca="1">IFERROR(TODAY()-Table1[[#This Row],[signup_date]]," - ")</f>
        <v>1572</v>
      </c>
      <c r="I2414" s="2">
        <f ca="1">IFERROR(TODAY()-Table1[[#This Row],[last_purchase_date]]," - ")</f>
        <v>492</v>
      </c>
      <c r="J2414" s="2">
        <f ca="1">IFERROR(1/Table1[[#This Row],[Days_Since_Last_Purchase]],0)</f>
        <v>2.0325203252032522E-3</v>
      </c>
      <c r="K2414" s="3" t="str">
        <f t="shared" si="74"/>
        <v>Has Purchased</v>
      </c>
      <c r="L2414">
        <v>1</v>
      </c>
      <c r="M2414">
        <v>102.86</v>
      </c>
      <c r="N2414">
        <v>102.86</v>
      </c>
      <c r="O2414">
        <v>15.86</v>
      </c>
      <c r="P2414" t="s">
        <v>40</v>
      </c>
      <c r="Q2414" t="s">
        <v>69</v>
      </c>
      <c r="R2414" t="s">
        <v>33</v>
      </c>
      <c r="S2414">
        <v>16</v>
      </c>
      <c r="T2414" t="s">
        <v>49</v>
      </c>
      <c r="U2414" t="s">
        <v>66</v>
      </c>
      <c r="V2414" t="s">
        <v>56</v>
      </c>
      <c r="W2414" t="s">
        <v>85</v>
      </c>
      <c r="X2414">
        <v>0</v>
      </c>
      <c r="Y2414">
        <v>0</v>
      </c>
      <c r="Z2414">
        <v>0</v>
      </c>
      <c r="AA2414">
        <v>0</v>
      </c>
      <c r="AB2414">
        <v>0</v>
      </c>
      <c r="AC2414" s="3">
        <v>45249</v>
      </c>
      <c r="AD2414" s="2" t="str">
        <f t="shared" si="75"/>
        <v>Contacted</v>
      </c>
      <c r="AE2414">
        <v>0</v>
      </c>
      <c r="AF2414" t="s">
        <v>38</v>
      </c>
      <c r="AG2414" t="b">
        <v>1</v>
      </c>
      <c r="AH2414" t="b">
        <v>0</v>
      </c>
      <c r="AI2414" t="str">
        <f ca="1">IF(OR(Table1[[#This Row],[is_active]]="FALSE",Table1[[#This Row],[Days_Since_Last_Purchase]]&gt;90),"Churned","Active")</f>
        <v>Churned</v>
      </c>
    </row>
    <row r="2415" spans="1:35" x14ac:dyDescent="0.25">
      <c r="A2415" t="s">
        <v>2456</v>
      </c>
      <c r="B2415" s="1">
        <v>45536</v>
      </c>
      <c r="C2415" t="str">
        <f>TEXT(Table1[[#This Row],[signup_date]],"yyyy")</f>
        <v>2024</v>
      </c>
      <c r="D2415" t="str">
        <f>TEXT(Table1[[#This Row],[signup_date]],"mmm")</f>
        <v>Sep</v>
      </c>
      <c r="E2415" s="3">
        <v>45634</v>
      </c>
      <c r="F2415" s="3">
        <v>45653</v>
      </c>
      <c r="G2415" s="3" t="str">
        <f>TEXT(Table1[[#This Row],[last_purchase_date]],"yyyy")</f>
        <v>2024</v>
      </c>
      <c r="H2415" s="2">
        <f ca="1">IFERROR(TODAY()-Table1[[#This Row],[signup_date]]," - ")</f>
        <v>444</v>
      </c>
      <c r="I2415" s="2">
        <f ca="1">IFERROR(TODAY()-Table1[[#This Row],[last_purchase_date]]," - ")</f>
        <v>327</v>
      </c>
      <c r="J2415" s="2">
        <f ca="1">IFERROR(1/Table1[[#This Row],[Days_Since_Last_Purchase]],0)</f>
        <v>3.0581039755351682E-3</v>
      </c>
      <c r="K2415" s="3" t="str">
        <f t="shared" si="74"/>
        <v>Has Purchased</v>
      </c>
      <c r="L2415">
        <v>2</v>
      </c>
      <c r="M2415">
        <v>133.25</v>
      </c>
      <c r="N2415">
        <v>66.63</v>
      </c>
      <c r="O2415">
        <v>55.06</v>
      </c>
      <c r="P2415" t="s">
        <v>87</v>
      </c>
      <c r="Q2415" t="s">
        <v>32</v>
      </c>
      <c r="R2415" t="s">
        <v>48</v>
      </c>
      <c r="S2415">
        <v>21</v>
      </c>
      <c r="T2415" t="s">
        <v>70</v>
      </c>
      <c r="U2415" t="s">
        <v>55</v>
      </c>
      <c r="V2415" t="s">
        <v>44</v>
      </c>
      <c r="W2415" t="s">
        <v>85</v>
      </c>
      <c r="X2415">
        <v>1</v>
      </c>
      <c r="Y2415">
        <v>0</v>
      </c>
      <c r="Z2415">
        <v>0</v>
      </c>
      <c r="AA2415">
        <v>0</v>
      </c>
      <c r="AB2415">
        <v>1</v>
      </c>
      <c r="AC2415" s="3">
        <v>45924</v>
      </c>
      <c r="AD2415" s="2" t="str">
        <f t="shared" si="75"/>
        <v>Contacted</v>
      </c>
      <c r="AE2415">
        <v>0</v>
      </c>
      <c r="AF2415" t="s">
        <v>73</v>
      </c>
      <c r="AG2415" t="b">
        <v>1</v>
      </c>
      <c r="AH2415" t="b">
        <v>0</v>
      </c>
      <c r="AI2415" t="str">
        <f ca="1">IF(OR(Table1[[#This Row],[is_active]]="FALSE",Table1[[#This Row],[Days_Since_Last_Purchase]]&gt;90),"Churned","Active")</f>
        <v>Churned</v>
      </c>
    </row>
    <row r="2416" spans="1:35" x14ac:dyDescent="0.25">
      <c r="A2416" t="s">
        <v>2457</v>
      </c>
      <c r="B2416" s="1">
        <v>44996</v>
      </c>
      <c r="C2416" t="str">
        <f>TEXT(Table1[[#This Row],[signup_date]],"yyyy")</f>
        <v>2023</v>
      </c>
      <c r="D2416" t="str">
        <f>TEXT(Table1[[#This Row],[signup_date]],"mmm")</f>
        <v>Mar</v>
      </c>
      <c r="E2416" s="3" t="s">
        <v>2542</v>
      </c>
      <c r="F2416" s="3" t="s">
        <v>2542</v>
      </c>
      <c r="G2416" s="3" t="str">
        <f>TEXT(Table1[[#This Row],[last_purchase_date]],"yyyy")</f>
        <v>-</v>
      </c>
      <c r="H2416" s="2">
        <f ca="1">IFERROR(TODAY()-Table1[[#This Row],[signup_date]]," - ")</f>
        <v>984</v>
      </c>
      <c r="I2416" s="2" t="str">
        <f ca="1">IFERROR(TODAY()-Table1[[#This Row],[last_purchase_date]]," - ")</f>
        <v xml:space="preserve"> - </v>
      </c>
      <c r="J2416" s="2">
        <f ca="1">IFERROR(1/Table1[[#This Row],[Days_Since_Last_Purchase]],0)</f>
        <v>0</v>
      </c>
      <c r="K2416" s="3" t="str">
        <f t="shared" si="74"/>
        <v>Never Purchase</v>
      </c>
      <c r="L2416">
        <v>0</v>
      </c>
      <c r="M2416">
        <v>0</v>
      </c>
      <c r="N2416">
        <v>0</v>
      </c>
      <c r="O2416">
        <v>0</v>
      </c>
      <c r="P2416" t="s">
        <v>59</v>
      </c>
      <c r="Q2416" t="s">
        <v>76</v>
      </c>
      <c r="R2416" t="s">
        <v>33</v>
      </c>
      <c r="S2416">
        <v>26</v>
      </c>
      <c r="T2416" t="s">
        <v>70</v>
      </c>
      <c r="U2416" t="s">
        <v>43</v>
      </c>
      <c r="V2416" t="s">
        <v>63</v>
      </c>
      <c r="W2416" t="s">
        <v>96</v>
      </c>
      <c r="X2416">
        <v>0</v>
      </c>
      <c r="Y2416">
        <v>0</v>
      </c>
      <c r="Z2416">
        <v>0</v>
      </c>
      <c r="AA2416">
        <v>0</v>
      </c>
      <c r="AB2416">
        <v>0</v>
      </c>
      <c r="AC2416" s="3">
        <v>45246</v>
      </c>
      <c r="AD2416" s="2" t="str">
        <f t="shared" si="75"/>
        <v>Contacted</v>
      </c>
      <c r="AE2416">
        <v>0</v>
      </c>
      <c r="AF2416" t="s">
        <v>52</v>
      </c>
      <c r="AG2416" t="b">
        <v>1</v>
      </c>
      <c r="AH2416" t="b">
        <v>0</v>
      </c>
      <c r="AI2416" t="str">
        <f ca="1">IF(OR(Table1[[#This Row],[is_active]]="FALSE",Table1[[#This Row],[Days_Since_Last_Purchase]]&gt;90),"Churned","Active")</f>
        <v>Churned</v>
      </c>
    </row>
    <row r="2417" spans="1:35" x14ac:dyDescent="0.25">
      <c r="A2417" t="s">
        <v>2458</v>
      </c>
      <c r="B2417" s="1">
        <v>44618</v>
      </c>
      <c r="C2417" t="str">
        <f>TEXT(Table1[[#This Row],[signup_date]],"yyyy")</f>
        <v>2022</v>
      </c>
      <c r="D2417" t="str">
        <f>TEXT(Table1[[#This Row],[signup_date]],"mmm")</f>
        <v>Feb</v>
      </c>
      <c r="E2417" s="3">
        <v>45344</v>
      </c>
      <c r="F2417" s="3">
        <v>45412</v>
      </c>
      <c r="G2417" s="3" t="str">
        <f>TEXT(Table1[[#This Row],[last_purchase_date]],"yyyy")</f>
        <v>2024</v>
      </c>
      <c r="H2417" s="2">
        <f ca="1">IFERROR(TODAY()-Table1[[#This Row],[signup_date]]," - ")</f>
        <v>1362</v>
      </c>
      <c r="I2417" s="2">
        <f ca="1">IFERROR(TODAY()-Table1[[#This Row],[last_purchase_date]]," - ")</f>
        <v>568</v>
      </c>
      <c r="J2417" s="2">
        <f ca="1">IFERROR(1/Table1[[#This Row],[Days_Since_Last_Purchase]],0)</f>
        <v>1.7605633802816902E-3</v>
      </c>
      <c r="K2417" s="3" t="str">
        <f t="shared" si="74"/>
        <v>Has Purchased</v>
      </c>
      <c r="L2417">
        <v>6</v>
      </c>
      <c r="M2417">
        <v>317.23</v>
      </c>
      <c r="N2417">
        <v>52.87</v>
      </c>
      <c r="O2417">
        <v>55.43</v>
      </c>
      <c r="P2417" t="s">
        <v>87</v>
      </c>
      <c r="Q2417" t="s">
        <v>69</v>
      </c>
      <c r="R2417" t="s">
        <v>48</v>
      </c>
      <c r="S2417">
        <v>16</v>
      </c>
      <c r="T2417" t="s">
        <v>49</v>
      </c>
      <c r="U2417" t="s">
        <v>55</v>
      </c>
      <c r="V2417" t="s">
        <v>35</v>
      </c>
      <c r="W2417" t="s">
        <v>36</v>
      </c>
      <c r="X2417">
        <v>0</v>
      </c>
      <c r="Y2417">
        <v>0</v>
      </c>
      <c r="Z2417">
        <v>0</v>
      </c>
      <c r="AA2417">
        <v>1</v>
      </c>
      <c r="AB2417">
        <v>2</v>
      </c>
      <c r="AC2417" s="2" t="s">
        <v>2542</v>
      </c>
      <c r="AD2417" s="2" t="str">
        <f t="shared" si="75"/>
        <v>Never Contacted</v>
      </c>
      <c r="AE2417">
        <v>0</v>
      </c>
      <c r="AF2417" t="s">
        <v>38</v>
      </c>
      <c r="AG2417" t="b">
        <v>1</v>
      </c>
      <c r="AH2417" t="b">
        <v>0</v>
      </c>
      <c r="AI2417" t="str">
        <f ca="1">IF(OR(Table1[[#This Row],[is_active]]="FALSE",Table1[[#This Row],[Days_Since_Last_Purchase]]&gt;90),"Churned","Active")</f>
        <v>Churned</v>
      </c>
    </row>
    <row r="2418" spans="1:35" x14ac:dyDescent="0.25">
      <c r="A2418" t="s">
        <v>2459</v>
      </c>
      <c r="B2418" s="1">
        <v>45142</v>
      </c>
      <c r="C2418" t="str">
        <f>TEXT(Table1[[#This Row],[signup_date]],"yyyy")</f>
        <v>2023</v>
      </c>
      <c r="D2418" t="str">
        <f>TEXT(Table1[[#This Row],[signup_date]],"mmm")</f>
        <v>Aug</v>
      </c>
      <c r="E2418" s="3">
        <v>45288</v>
      </c>
      <c r="F2418" s="3">
        <v>45412</v>
      </c>
      <c r="G2418" s="3" t="str">
        <f>TEXT(Table1[[#This Row],[last_purchase_date]],"yyyy")</f>
        <v>2024</v>
      </c>
      <c r="H2418" s="2">
        <f ca="1">IFERROR(TODAY()-Table1[[#This Row],[signup_date]]," - ")</f>
        <v>838</v>
      </c>
      <c r="I2418" s="2">
        <f ca="1">IFERROR(TODAY()-Table1[[#This Row],[last_purchase_date]]," - ")</f>
        <v>568</v>
      </c>
      <c r="J2418" s="2">
        <f ca="1">IFERROR(1/Table1[[#This Row],[Days_Since_Last_Purchase]],0)</f>
        <v>1.7605633802816902E-3</v>
      </c>
      <c r="K2418" s="3" t="str">
        <f t="shared" si="74"/>
        <v>Has Purchased</v>
      </c>
      <c r="L2418">
        <v>4</v>
      </c>
      <c r="M2418">
        <v>91.04</v>
      </c>
      <c r="N2418">
        <v>22.76</v>
      </c>
      <c r="O2418">
        <v>10.33</v>
      </c>
      <c r="P2418" t="s">
        <v>47</v>
      </c>
      <c r="Q2418" t="s">
        <v>69</v>
      </c>
      <c r="R2418" t="s">
        <v>48</v>
      </c>
      <c r="S2418">
        <v>21</v>
      </c>
      <c r="T2418" t="s">
        <v>70</v>
      </c>
      <c r="U2418" t="s">
        <v>35</v>
      </c>
      <c r="V2418" t="s">
        <v>35</v>
      </c>
      <c r="W2418" t="s">
        <v>96</v>
      </c>
      <c r="X2418">
        <v>0</v>
      </c>
      <c r="Y2418">
        <v>0</v>
      </c>
      <c r="Z2418">
        <v>0</v>
      </c>
      <c r="AA2418">
        <v>1</v>
      </c>
      <c r="AB2418">
        <v>0</v>
      </c>
      <c r="AC2418" s="3">
        <v>45520</v>
      </c>
      <c r="AD2418" s="2" t="str">
        <f t="shared" si="75"/>
        <v>Contacted</v>
      </c>
      <c r="AE2418">
        <v>0</v>
      </c>
      <c r="AF2418" t="s">
        <v>52</v>
      </c>
      <c r="AG2418" t="b">
        <v>0</v>
      </c>
      <c r="AH2418" t="b">
        <v>1</v>
      </c>
      <c r="AI2418" t="str">
        <f ca="1">IF(OR(Table1[[#This Row],[is_active]]="FALSE",Table1[[#This Row],[Days_Since_Last_Purchase]]&gt;90),"Churned","Active")</f>
        <v>Churned</v>
      </c>
    </row>
    <row r="2419" spans="1:35" x14ac:dyDescent="0.25">
      <c r="A2419" t="s">
        <v>2460</v>
      </c>
      <c r="B2419" s="1">
        <v>45523</v>
      </c>
      <c r="C2419" t="str">
        <f>TEXT(Table1[[#This Row],[signup_date]],"yyyy")</f>
        <v>2024</v>
      </c>
      <c r="D2419" t="str">
        <f>TEXT(Table1[[#This Row],[signup_date]],"mmm")</f>
        <v>Aug</v>
      </c>
      <c r="E2419" s="3">
        <v>45827</v>
      </c>
      <c r="F2419" s="3">
        <v>45884</v>
      </c>
      <c r="G2419" s="3" t="str">
        <f>TEXT(Table1[[#This Row],[last_purchase_date]],"yyyy")</f>
        <v>2025</v>
      </c>
      <c r="H2419" s="2">
        <f ca="1">IFERROR(TODAY()-Table1[[#This Row],[signup_date]]," - ")</f>
        <v>457</v>
      </c>
      <c r="I2419" s="2">
        <f ca="1">IFERROR(TODAY()-Table1[[#This Row],[last_purchase_date]]," - ")</f>
        <v>96</v>
      </c>
      <c r="J2419" s="2">
        <f ca="1">IFERROR(1/Table1[[#This Row],[Days_Since_Last_Purchase]],0)</f>
        <v>1.0416666666666666E-2</v>
      </c>
      <c r="K2419" s="3" t="str">
        <f t="shared" si="74"/>
        <v>Has Purchased</v>
      </c>
      <c r="L2419">
        <v>1</v>
      </c>
      <c r="M2419">
        <v>74.989999999999995</v>
      </c>
      <c r="N2419">
        <v>74.989999999999995</v>
      </c>
      <c r="O2419">
        <v>95.71</v>
      </c>
      <c r="P2419" t="s">
        <v>59</v>
      </c>
      <c r="Q2419" t="s">
        <v>95</v>
      </c>
      <c r="R2419" t="s">
        <v>48</v>
      </c>
      <c r="S2419">
        <v>30</v>
      </c>
      <c r="T2419" t="s">
        <v>70</v>
      </c>
      <c r="U2419" t="s">
        <v>43</v>
      </c>
      <c r="V2419" t="s">
        <v>56</v>
      </c>
      <c r="W2419" t="s">
        <v>100</v>
      </c>
      <c r="X2419">
        <v>0</v>
      </c>
      <c r="Y2419">
        <v>0</v>
      </c>
      <c r="Z2419">
        <v>0</v>
      </c>
      <c r="AA2419">
        <v>0</v>
      </c>
      <c r="AB2419">
        <v>1</v>
      </c>
      <c r="AC2419" s="3">
        <v>45630</v>
      </c>
      <c r="AD2419" s="2" t="str">
        <f t="shared" si="75"/>
        <v>Contacted</v>
      </c>
      <c r="AE2419">
        <v>0</v>
      </c>
      <c r="AF2419" t="s">
        <v>38</v>
      </c>
      <c r="AG2419" t="b">
        <v>1</v>
      </c>
      <c r="AH2419" t="b">
        <v>1</v>
      </c>
      <c r="AI2419" t="str">
        <f ca="1">IF(OR(Table1[[#This Row],[is_active]]="FALSE",Table1[[#This Row],[Days_Since_Last_Purchase]]&gt;90),"Churned","Active")</f>
        <v>Churned</v>
      </c>
    </row>
    <row r="2420" spans="1:35" x14ac:dyDescent="0.25">
      <c r="A2420" t="s">
        <v>2461</v>
      </c>
      <c r="B2420" s="1">
        <v>45190</v>
      </c>
      <c r="C2420" t="str">
        <f>TEXT(Table1[[#This Row],[signup_date]],"yyyy")</f>
        <v>2023</v>
      </c>
      <c r="D2420" t="str">
        <f>TEXT(Table1[[#This Row],[signup_date]],"mmm")</f>
        <v>Sep</v>
      </c>
      <c r="E2420" s="3" t="s">
        <v>2542</v>
      </c>
      <c r="F2420" s="3" t="s">
        <v>2542</v>
      </c>
      <c r="G2420" s="3" t="str">
        <f>TEXT(Table1[[#This Row],[last_purchase_date]],"yyyy")</f>
        <v>-</v>
      </c>
      <c r="H2420" s="2">
        <f ca="1">IFERROR(TODAY()-Table1[[#This Row],[signup_date]]," - ")</f>
        <v>790</v>
      </c>
      <c r="I2420" s="2" t="str">
        <f ca="1">IFERROR(TODAY()-Table1[[#This Row],[last_purchase_date]]," - ")</f>
        <v xml:space="preserve"> - </v>
      </c>
      <c r="J2420" s="2">
        <f ca="1">IFERROR(1/Table1[[#This Row],[Days_Since_Last_Purchase]],0)</f>
        <v>0</v>
      </c>
      <c r="K2420" s="3" t="str">
        <f t="shared" si="74"/>
        <v>Never Purchase</v>
      </c>
      <c r="L2420">
        <v>0</v>
      </c>
      <c r="M2420">
        <v>0</v>
      </c>
      <c r="N2420">
        <v>0</v>
      </c>
      <c r="O2420">
        <v>0</v>
      </c>
      <c r="P2420" t="s">
        <v>59</v>
      </c>
      <c r="Q2420" t="s">
        <v>41</v>
      </c>
      <c r="R2420" t="s">
        <v>48</v>
      </c>
      <c r="S2420">
        <v>41</v>
      </c>
      <c r="T2420" t="s">
        <v>34</v>
      </c>
      <c r="U2420" t="s">
        <v>50</v>
      </c>
      <c r="V2420" t="s">
        <v>56</v>
      </c>
      <c r="W2420" t="s">
        <v>45</v>
      </c>
      <c r="X2420">
        <v>0</v>
      </c>
      <c r="Y2420">
        <v>0</v>
      </c>
      <c r="Z2420">
        <v>0</v>
      </c>
      <c r="AA2420">
        <v>0</v>
      </c>
      <c r="AB2420">
        <v>0</v>
      </c>
      <c r="AC2420" s="3">
        <v>45737</v>
      </c>
      <c r="AD2420" s="2" t="str">
        <f t="shared" si="75"/>
        <v>Contacted</v>
      </c>
      <c r="AE2420">
        <v>4</v>
      </c>
      <c r="AF2420" t="s">
        <v>52</v>
      </c>
      <c r="AG2420" t="b">
        <v>0</v>
      </c>
      <c r="AH2420" t="b">
        <v>0</v>
      </c>
      <c r="AI2420" t="str">
        <f ca="1">IF(OR(Table1[[#This Row],[is_active]]="FALSE",Table1[[#This Row],[Days_Since_Last_Purchase]]&gt;90),"Churned","Active")</f>
        <v>Churned</v>
      </c>
    </row>
    <row r="2421" spans="1:35" x14ac:dyDescent="0.25">
      <c r="A2421" t="s">
        <v>2462</v>
      </c>
      <c r="B2421" s="1">
        <v>44695</v>
      </c>
      <c r="C2421" t="str">
        <f>TEXT(Table1[[#This Row],[signup_date]],"yyyy")</f>
        <v>2022</v>
      </c>
      <c r="D2421" t="str">
        <f>TEXT(Table1[[#This Row],[signup_date]],"mmm")</f>
        <v>May</v>
      </c>
      <c r="E2421" s="3">
        <v>45118</v>
      </c>
      <c r="F2421" s="3">
        <v>45329</v>
      </c>
      <c r="G2421" s="3" t="str">
        <f>TEXT(Table1[[#This Row],[last_purchase_date]],"yyyy")</f>
        <v>2024</v>
      </c>
      <c r="H2421" s="2">
        <f ca="1">IFERROR(TODAY()-Table1[[#This Row],[signup_date]]," - ")</f>
        <v>1285</v>
      </c>
      <c r="I2421" s="2">
        <f ca="1">IFERROR(TODAY()-Table1[[#This Row],[last_purchase_date]]," - ")</f>
        <v>651</v>
      </c>
      <c r="J2421" s="2">
        <f ca="1">IFERROR(1/Table1[[#This Row],[Days_Since_Last_Purchase]],0)</f>
        <v>1.5360983102918587E-3</v>
      </c>
      <c r="K2421" s="3" t="str">
        <f t="shared" si="74"/>
        <v>Has Purchased</v>
      </c>
      <c r="L2421">
        <v>3</v>
      </c>
      <c r="M2421">
        <v>113.93</v>
      </c>
      <c r="N2421">
        <v>37.979999999999997</v>
      </c>
      <c r="O2421">
        <v>35.99</v>
      </c>
      <c r="P2421" t="s">
        <v>31</v>
      </c>
      <c r="Q2421" t="s">
        <v>32</v>
      </c>
      <c r="R2421" t="s">
        <v>48</v>
      </c>
      <c r="S2421">
        <v>19</v>
      </c>
      <c r="T2421" t="s">
        <v>49</v>
      </c>
      <c r="U2421" t="s">
        <v>50</v>
      </c>
      <c r="V2421" t="s">
        <v>44</v>
      </c>
      <c r="W2421" t="s">
        <v>72</v>
      </c>
      <c r="X2421">
        <v>0</v>
      </c>
      <c r="Y2421">
        <v>0</v>
      </c>
      <c r="Z2421">
        <v>1</v>
      </c>
      <c r="AA2421">
        <v>0</v>
      </c>
      <c r="AB2421">
        <v>1</v>
      </c>
      <c r="AC2421" s="3">
        <v>45748</v>
      </c>
      <c r="AD2421" s="2" t="str">
        <f t="shared" si="75"/>
        <v>Contacted</v>
      </c>
      <c r="AE2421">
        <v>10</v>
      </c>
      <c r="AF2421" t="s">
        <v>38</v>
      </c>
      <c r="AG2421" t="b">
        <v>1</v>
      </c>
      <c r="AH2421" t="b">
        <v>0</v>
      </c>
      <c r="AI2421" t="str">
        <f ca="1">IF(OR(Table1[[#This Row],[is_active]]="FALSE",Table1[[#This Row],[Days_Since_Last_Purchase]]&gt;90),"Churned","Active")</f>
        <v>Churned</v>
      </c>
    </row>
    <row r="2422" spans="1:35" x14ac:dyDescent="0.25">
      <c r="A2422" t="s">
        <v>2463</v>
      </c>
      <c r="B2422" s="1">
        <v>45127</v>
      </c>
      <c r="C2422" t="str">
        <f>TEXT(Table1[[#This Row],[signup_date]],"yyyy")</f>
        <v>2023</v>
      </c>
      <c r="D2422" t="str">
        <f>TEXT(Table1[[#This Row],[signup_date]],"mmm")</f>
        <v>Jul</v>
      </c>
      <c r="E2422" s="3">
        <v>45640</v>
      </c>
      <c r="F2422" s="3">
        <v>45866</v>
      </c>
      <c r="G2422" s="3" t="str">
        <f>TEXT(Table1[[#This Row],[last_purchase_date]],"yyyy")</f>
        <v>2025</v>
      </c>
      <c r="H2422" s="2">
        <f ca="1">IFERROR(TODAY()-Table1[[#This Row],[signup_date]]," - ")</f>
        <v>853</v>
      </c>
      <c r="I2422" s="2">
        <f ca="1">IFERROR(TODAY()-Table1[[#This Row],[last_purchase_date]]," - ")</f>
        <v>114</v>
      </c>
      <c r="J2422" s="2">
        <f ca="1">IFERROR(1/Table1[[#This Row],[Days_Since_Last_Purchase]],0)</f>
        <v>8.771929824561403E-3</v>
      </c>
      <c r="K2422" s="3" t="str">
        <f t="shared" si="74"/>
        <v>Has Purchased</v>
      </c>
      <c r="L2422">
        <v>3</v>
      </c>
      <c r="M2422">
        <v>3.63</v>
      </c>
      <c r="N2422">
        <v>1.21</v>
      </c>
      <c r="O2422">
        <v>1.25</v>
      </c>
      <c r="P2422" t="s">
        <v>40</v>
      </c>
      <c r="Q2422" t="s">
        <v>88</v>
      </c>
      <c r="R2422" t="s">
        <v>42</v>
      </c>
      <c r="S2422">
        <v>35</v>
      </c>
      <c r="T2422" t="s">
        <v>34</v>
      </c>
      <c r="U2422" t="s">
        <v>55</v>
      </c>
      <c r="V2422" t="s">
        <v>44</v>
      </c>
      <c r="W2422" t="s">
        <v>96</v>
      </c>
      <c r="X2422">
        <v>0</v>
      </c>
      <c r="Y2422">
        <v>0</v>
      </c>
      <c r="Z2422">
        <v>0</v>
      </c>
      <c r="AA2422">
        <v>0</v>
      </c>
      <c r="AB2422">
        <v>1</v>
      </c>
      <c r="AC2422" s="3">
        <v>45129</v>
      </c>
      <c r="AD2422" s="2" t="str">
        <f t="shared" si="75"/>
        <v>Contacted</v>
      </c>
      <c r="AE2422">
        <v>0</v>
      </c>
      <c r="AF2422" t="s">
        <v>52</v>
      </c>
      <c r="AG2422" t="b">
        <v>1</v>
      </c>
      <c r="AH2422" t="b">
        <v>0</v>
      </c>
      <c r="AI2422" t="str">
        <f ca="1">IF(OR(Table1[[#This Row],[is_active]]="FALSE",Table1[[#This Row],[Days_Since_Last_Purchase]]&gt;90),"Churned","Active")</f>
        <v>Churned</v>
      </c>
    </row>
    <row r="2423" spans="1:35" x14ac:dyDescent="0.25">
      <c r="A2423" t="s">
        <v>2464</v>
      </c>
      <c r="B2423" s="1">
        <v>44715</v>
      </c>
      <c r="C2423" t="str">
        <f>TEXT(Table1[[#This Row],[signup_date]],"yyyy")</f>
        <v>2022</v>
      </c>
      <c r="D2423" t="str">
        <f>TEXT(Table1[[#This Row],[signup_date]],"mmm")</f>
        <v>Jun</v>
      </c>
      <c r="E2423" s="3">
        <v>45574</v>
      </c>
      <c r="F2423" s="3">
        <v>45805</v>
      </c>
      <c r="G2423" s="3" t="str">
        <f>TEXT(Table1[[#This Row],[last_purchase_date]],"yyyy")</f>
        <v>2025</v>
      </c>
      <c r="H2423" s="2">
        <f ca="1">IFERROR(TODAY()-Table1[[#This Row],[signup_date]]," - ")</f>
        <v>1265</v>
      </c>
      <c r="I2423" s="2">
        <f ca="1">IFERROR(TODAY()-Table1[[#This Row],[last_purchase_date]]," - ")</f>
        <v>175</v>
      </c>
      <c r="J2423" s="2">
        <f ca="1">IFERROR(1/Table1[[#This Row],[Days_Since_Last_Purchase]],0)</f>
        <v>5.7142857142857143E-3</v>
      </c>
      <c r="K2423" s="3" t="str">
        <f t="shared" si="74"/>
        <v>Has Purchased</v>
      </c>
      <c r="L2423">
        <v>2</v>
      </c>
      <c r="M2423">
        <v>142.72</v>
      </c>
      <c r="N2423">
        <v>71.36</v>
      </c>
      <c r="O2423">
        <v>131.94999999999999</v>
      </c>
      <c r="P2423" t="s">
        <v>31</v>
      </c>
      <c r="Q2423" t="s">
        <v>95</v>
      </c>
      <c r="R2423" t="s">
        <v>48</v>
      </c>
      <c r="S2423">
        <v>25</v>
      </c>
      <c r="T2423" t="s">
        <v>70</v>
      </c>
      <c r="U2423" t="s">
        <v>35</v>
      </c>
      <c r="V2423" t="s">
        <v>63</v>
      </c>
      <c r="W2423" t="s">
        <v>100</v>
      </c>
      <c r="X2423">
        <v>0</v>
      </c>
      <c r="Y2423">
        <v>0</v>
      </c>
      <c r="Z2423">
        <v>0</v>
      </c>
      <c r="AA2423">
        <v>2</v>
      </c>
      <c r="AB2423">
        <v>1</v>
      </c>
      <c r="AC2423" s="3">
        <v>45915</v>
      </c>
      <c r="AD2423" s="2" t="str">
        <f t="shared" si="75"/>
        <v>Contacted</v>
      </c>
      <c r="AE2423">
        <v>0</v>
      </c>
      <c r="AF2423" t="s">
        <v>38</v>
      </c>
      <c r="AG2423" t="b">
        <v>1</v>
      </c>
      <c r="AH2423" t="b">
        <v>0</v>
      </c>
      <c r="AI2423" t="str">
        <f ca="1">IF(OR(Table1[[#This Row],[is_active]]="FALSE",Table1[[#This Row],[Days_Since_Last_Purchase]]&gt;90),"Churned","Active")</f>
        <v>Churned</v>
      </c>
    </row>
    <row r="2424" spans="1:35" x14ac:dyDescent="0.25">
      <c r="A2424" t="s">
        <v>2465</v>
      </c>
      <c r="B2424" s="1">
        <v>44239</v>
      </c>
      <c r="C2424" t="str">
        <f>TEXT(Table1[[#This Row],[signup_date]],"yyyy")</f>
        <v>2021</v>
      </c>
      <c r="D2424" t="str">
        <f>TEXT(Table1[[#This Row],[signup_date]],"mmm")</f>
        <v>Feb</v>
      </c>
      <c r="E2424" s="3">
        <v>44493</v>
      </c>
      <c r="F2424" s="3">
        <v>45211</v>
      </c>
      <c r="G2424" s="3" t="str">
        <f>TEXT(Table1[[#This Row],[last_purchase_date]],"yyyy")</f>
        <v>2023</v>
      </c>
      <c r="H2424" s="2">
        <f ca="1">IFERROR(TODAY()-Table1[[#This Row],[signup_date]]," - ")</f>
        <v>1741</v>
      </c>
      <c r="I2424" s="2">
        <f ca="1">IFERROR(TODAY()-Table1[[#This Row],[last_purchase_date]]," - ")</f>
        <v>769</v>
      </c>
      <c r="J2424" s="2">
        <f ca="1">IFERROR(1/Table1[[#This Row],[Days_Since_Last_Purchase]],0)</f>
        <v>1.3003901170351106E-3</v>
      </c>
      <c r="K2424" s="3" t="str">
        <f t="shared" si="74"/>
        <v>Has Purchased</v>
      </c>
      <c r="L2424">
        <v>2</v>
      </c>
      <c r="M2424">
        <v>75.709999999999994</v>
      </c>
      <c r="N2424">
        <v>37.86</v>
      </c>
      <c r="O2424">
        <v>48.84</v>
      </c>
      <c r="P2424" t="s">
        <v>40</v>
      </c>
      <c r="Q2424" t="s">
        <v>41</v>
      </c>
      <c r="R2424" t="s">
        <v>48</v>
      </c>
      <c r="S2424">
        <v>32</v>
      </c>
      <c r="T2424" t="s">
        <v>34</v>
      </c>
      <c r="U2424" t="s">
        <v>66</v>
      </c>
      <c r="V2424" t="s">
        <v>56</v>
      </c>
      <c r="W2424" t="s">
        <v>85</v>
      </c>
      <c r="X2424">
        <v>0</v>
      </c>
      <c r="Y2424">
        <v>0</v>
      </c>
      <c r="Z2424">
        <v>0</v>
      </c>
      <c r="AA2424">
        <v>1</v>
      </c>
      <c r="AB2424">
        <v>1</v>
      </c>
      <c r="AC2424" s="3">
        <v>45587</v>
      </c>
      <c r="AD2424" s="2" t="str">
        <f t="shared" si="75"/>
        <v>Contacted</v>
      </c>
      <c r="AE2424">
        <v>0</v>
      </c>
      <c r="AF2424" t="s">
        <v>38</v>
      </c>
      <c r="AG2424" t="b">
        <v>1</v>
      </c>
      <c r="AH2424" t="b">
        <v>1</v>
      </c>
      <c r="AI2424" t="str">
        <f ca="1">IF(OR(Table1[[#This Row],[is_active]]="FALSE",Table1[[#This Row],[Days_Since_Last_Purchase]]&gt;90),"Churned","Active")</f>
        <v>Churned</v>
      </c>
    </row>
    <row r="2425" spans="1:35" x14ac:dyDescent="0.25">
      <c r="A2425" t="s">
        <v>2466</v>
      </c>
      <c r="B2425" s="1">
        <v>45189</v>
      </c>
      <c r="C2425" t="str">
        <f>TEXT(Table1[[#This Row],[signup_date]],"yyyy")</f>
        <v>2023</v>
      </c>
      <c r="D2425" t="str">
        <f>TEXT(Table1[[#This Row],[signup_date]],"mmm")</f>
        <v>Sep</v>
      </c>
      <c r="E2425" s="3">
        <v>45457</v>
      </c>
      <c r="F2425" s="3">
        <v>45825</v>
      </c>
      <c r="G2425" s="3" t="str">
        <f>TEXT(Table1[[#This Row],[last_purchase_date]],"yyyy")</f>
        <v>2025</v>
      </c>
      <c r="H2425" s="2">
        <f ca="1">IFERROR(TODAY()-Table1[[#This Row],[signup_date]]," - ")</f>
        <v>791</v>
      </c>
      <c r="I2425" s="2">
        <f ca="1">IFERROR(TODAY()-Table1[[#This Row],[last_purchase_date]]," - ")</f>
        <v>155</v>
      </c>
      <c r="J2425" s="2">
        <f ca="1">IFERROR(1/Table1[[#This Row],[Days_Since_Last_Purchase]],0)</f>
        <v>6.4516129032258064E-3</v>
      </c>
      <c r="K2425" s="3" t="str">
        <f t="shared" si="74"/>
        <v>Has Purchased</v>
      </c>
      <c r="L2425">
        <v>5</v>
      </c>
      <c r="M2425">
        <v>39</v>
      </c>
      <c r="N2425">
        <v>7.8</v>
      </c>
      <c r="O2425">
        <v>9.9499999999999993</v>
      </c>
      <c r="P2425" t="s">
        <v>65</v>
      </c>
      <c r="Q2425" t="s">
        <v>88</v>
      </c>
      <c r="R2425" t="s">
        <v>48</v>
      </c>
      <c r="S2425">
        <v>25</v>
      </c>
      <c r="T2425" t="s">
        <v>70</v>
      </c>
      <c r="U2425" t="s">
        <v>82</v>
      </c>
      <c r="V2425" t="s">
        <v>56</v>
      </c>
      <c r="W2425" t="s">
        <v>36</v>
      </c>
      <c r="X2425">
        <v>0</v>
      </c>
      <c r="Y2425">
        <v>0</v>
      </c>
      <c r="Z2425">
        <v>0</v>
      </c>
      <c r="AA2425">
        <v>1</v>
      </c>
      <c r="AB2425">
        <v>3</v>
      </c>
      <c r="AC2425" s="2" t="s">
        <v>2542</v>
      </c>
      <c r="AD2425" s="2" t="str">
        <f t="shared" si="75"/>
        <v>Never Contacted</v>
      </c>
      <c r="AE2425">
        <v>6</v>
      </c>
      <c r="AF2425" t="s">
        <v>38</v>
      </c>
      <c r="AG2425" t="b">
        <v>1</v>
      </c>
      <c r="AH2425" t="b">
        <v>1</v>
      </c>
      <c r="AI2425" t="str">
        <f ca="1">IF(OR(Table1[[#This Row],[is_active]]="FALSE",Table1[[#This Row],[Days_Since_Last_Purchase]]&gt;90),"Churned","Active")</f>
        <v>Churned</v>
      </c>
    </row>
    <row r="2426" spans="1:35" x14ac:dyDescent="0.25">
      <c r="A2426" t="s">
        <v>2467</v>
      </c>
      <c r="B2426" s="1">
        <v>44872</v>
      </c>
      <c r="C2426" t="str">
        <f>TEXT(Table1[[#This Row],[signup_date]],"yyyy")</f>
        <v>2022</v>
      </c>
      <c r="D2426" t="str">
        <f>TEXT(Table1[[#This Row],[signup_date]],"mmm")</f>
        <v>Nov</v>
      </c>
      <c r="E2426" s="3">
        <v>45324</v>
      </c>
      <c r="F2426" s="3">
        <v>45453</v>
      </c>
      <c r="G2426" s="3" t="str">
        <f>TEXT(Table1[[#This Row],[last_purchase_date]],"yyyy")</f>
        <v>2024</v>
      </c>
      <c r="H2426" s="2">
        <f ca="1">IFERROR(TODAY()-Table1[[#This Row],[signup_date]]," - ")</f>
        <v>1108</v>
      </c>
      <c r="I2426" s="2">
        <f ca="1">IFERROR(TODAY()-Table1[[#This Row],[last_purchase_date]]," - ")</f>
        <v>527</v>
      </c>
      <c r="J2426" s="2">
        <f ca="1">IFERROR(1/Table1[[#This Row],[Days_Since_Last_Purchase]],0)</f>
        <v>1.8975332068311196E-3</v>
      </c>
      <c r="K2426" s="3" t="str">
        <f t="shared" si="74"/>
        <v>Has Purchased</v>
      </c>
      <c r="L2426">
        <v>2</v>
      </c>
      <c r="M2426">
        <v>146.22</v>
      </c>
      <c r="N2426">
        <v>73.11</v>
      </c>
      <c r="O2426">
        <v>19.21</v>
      </c>
      <c r="P2426" t="s">
        <v>87</v>
      </c>
      <c r="Q2426" t="s">
        <v>69</v>
      </c>
      <c r="R2426" t="s">
        <v>48</v>
      </c>
      <c r="S2426">
        <v>42</v>
      </c>
      <c r="T2426" t="s">
        <v>34</v>
      </c>
      <c r="U2426" t="s">
        <v>55</v>
      </c>
      <c r="V2426" t="s">
        <v>35</v>
      </c>
      <c r="W2426" t="s">
        <v>51</v>
      </c>
      <c r="X2426">
        <v>0</v>
      </c>
      <c r="Y2426">
        <v>0</v>
      </c>
      <c r="Z2426">
        <v>0</v>
      </c>
      <c r="AA2426">
        <v>0</v>
      </c>
      <c r="AB2426">
        <v>2</v>
      </c>
      <c r="AC2426" s="3">
        <v>45104</v>
      </c>
      <c r="AD2426" s="2" t="str">
        <f t="shared" si="75"/>
        <v>Contacted</v>
      </c>
      <c r="AE2426">
        <v>0</v>
      </c>
      <c r="AF2426" t="s">
        <v>38</v>
      </c>
      <c r="AG2426" t="b">
        <v>1</v>
      </c>
      <c r="AH2426" t="b">
        <v>0</v>
      </c>
      <c r="AI2426" t="str">
        <f ca="1">IF(OR(Table1[[#This Row],[is_active]]="FALSE",Table1[[#This Row],[Days_Since_Last_Purchase]]&gt;90),"Churned","Active")</f>
        <v>Churned</v>
      </c>
    </row>
    <row r="2427" spans="1:35" x14ac:dyDescent="0.25">
      <c r="A2427" t="s">
        <v>2468</v>
      </c>
      <c r="B2427" s="1">
        <v>44949</v>
      </c>
      <c r="C2427" t="str">
        <f>TEXT(Table1[[#This Row],[signup_date]],"yyyy")</f>
        <v>2023</v>
      </c>
      <c r="D2427" t="str">
        <f>TEXT(Table1[[#This Row],[signup_date]],"mmm")</f>
        <v>Jan</v>
      </c>
      <c r="E2427" s="3">
        <v>45386</v>
      </c>
      <c r="F2427" s="3">
        <v>45887</v>
      </c>
      <c r="G2427" s="3" t="str">
        <f>TEXT(Table1[[#This Row],[last_purchase_date]],"yyyy")</f>
        <v>2025</v>
      </c>
      <c r="H2427" s="2">
        <f ca="1">IFERROR(TODAY()-Table1[[#This Row],[signup_date]]," - ")</f>
        <v>1031</v>
      </c>
      <c r="I2427" s="2">
        <f ca="1">IFERROR(TODAY()-Table1[[#This Row],[last_purchase_date]]," - ")</f>
        <v>93</v>
      </c>
      <c r="J2427" s="2">
        <f ca="1">IFERROR(1/Table1[[#This Row],[Days_Since_Last_Purchase]],0)</f>
        <v>1.0752688172043012E-2</v>
      </c>
      <c r="K2427" s="3" t="str">
        <f t="shared" si="74"/>
        <v>Has Purchased</v>
      </c>
      <c r="L2427">
        <v>1</v>
      </c>
      <c r="M2427">
        <v>47.73</v>
      </c>
      <c r="N2427">
        <v>47.73</v>
      </c>
      <c r="O2427">
        <v>73.94</v>
      </c>
      <c r="P2427" t="s">
        <v>65</v>
      </c>
      <c r="Q2427" t="s">
        <v>76</v>
      </c>
      <c r="R2427" t="s">
        <v>48</v>
      </c>
      <c r="S2427">
        <v>42</v>
      </c>
      <c r="T2427" t="s">
        <v>34</v>
      </c>
      <c r="U2427" t="s">
        <v>55</v>
      </c>
      <c r="V2427" t="s">
        <v>35</v>
      </c>
      <c r="W2427" t="s">
        <v>72</v>
      </c>
      <c r="X2427">
        <v>0</v>
      </c>
      <c r="Y2427">
        <v>0</v>
      </c>
      <c r="Z2427">
        <v>0</v>
      </c>
      <c r="AA2427">
        <v>0</v>
      </c>
      <c r="AB2427">
        <v>0</v>
      </c>
      <c r="AC2427" s="2" t="s">
        <v>2542</v>
      </c>
      <c r="AD2427" s="2" t="str">
        <f t="shared" si="75"/>
        <v>Never Contacted</v>
      </c>
      <c r="AE2427">
        <v>0</v>
      </c>
      <c r="AF2427" t="s">
        <v>38</v>
      </c>
      <c r="AG2427" t="b">
        <v>1</v>
      </c>
      <c r="AH2427" t="b">
        <v>1</v>
      </c>
      <c r="AI2427" t="str">
        <f ca="1">IF(OR(Table1[[#This Row],[is_active]]="FALSE",Table1[[#This Row],[Days_Since_Last_Purchase]]&gt;90),"Churned","Active")</f>
        <v>Churned</v>
      </c>
    </row>
    <row r="2428" spans="1:35" x14ac:dyDescent="0.25">
      <c r="A2428" t="s">
        <v>2469</v>
      </c>
      <c r="B2428" s="1">
        <v>45625</v>
      </c>
      <c r="C2428" t="str">
        <f>TEXT(Table1[[#This Row],[signup_date]],"yyyy")</f>
        <v>2024</v>
      </c>
      <c r="D2428" t="str">
        <f>TEXT(Table1[[#This Row],[signup_date]],"mmm")</f>
        <v>Nov</v>
      </c>
      <c r="E2428" s="3">
        <v>45810</v>
      </c>
      <c r="F2428" s="3">
        <v>45846</v>
      </c>
      <c r="G2428" s="3" t="str">
        <f>TEXT(Table1[[#This Row],[last_purchase_date]],"yyyy")</f>
        <v>2025</v>
      </c>
      <c r="H2428" s="2">
        <f ca="1">IFERROR(TODAY()-Table1[[#This Row],[signup_date]]," - ")</f>
        <v>355</v>
      </c>
      <c r="I2428" s="2">
        <f ca="1">IFERROR(TODAY()-Table1[[#This Row],[last_purchase_date]]," - ")</f>
        <v>134</v>
      </c>
      <c r="J2428" s="2">
        <f ca="1">IFERROR(1/Table1[[#This Row],[Days_Since_Last_Purchase]],0)</f>
        <v>7.462686567164179E-3</v>
      </c>
      <c r="K2428" s="3" t="str">
        <f t="shared" si="74"/>
        <v>Has Purchased</v>
      </c>
      <c r="L2428">
        <v>2</v>
      </c>
      <c r="M2428">
        <v>102.47</v>
      </c>
      <c r="N2428">
        <v>51.24</v>
      </c>
      <c r="O2428">
        <v>69.88</v>
      </c>
      <c r="P2428" t="s">
        <v>40</v>
      </c>
      <c r="Q2428" t="s">
        <v>88</v>
      </c>
      <c r="R2428" t="s">
        <v>33</v>
      </c>
      <c r="S2428">
        <v>20</v>
      </c>
      <c r="T2428" t="s">
        <v>70</v>
      </c>
      <c r="U2428" t="s">
        <v>82</v>
      </c>
      <c r="V2428" t="s">
        <v>35</v>
      </c>
      <c r="W2428" t="s">
        <v>57</v>
      </c>
      <c r="X2428">
        <v>0</v>
      </c>
      <c r="Y2428">
        <v>0</v>
      </c>
      <c r="Z2428">
        <v>0</v>
      </c>
      <c r="AA2428">
        <v>0</v>
      </c>
      <c r="AB2428">
        <v>1</v>
      </c>
      <c r="AC2428" s="3">
        <v>45849</v>
      </c>
      <c r="AD2428" s="2" t="str">
        <f t="shared" si="75"/>
        <v>Contacted</v>
      </c>
      <c r="AE2428">
        <v>0</v>
      </c>
      <c r="AF2428" t="s">
        <v>38</v>
      </c>
      <c r="AG2428" t="b">
        <v>1</v>
      </c>
      <c r="AH2428" t="b">
        <v>0</v>
      </c>
      <c r="AI2428" t="str">
        <f ca="1">IF(OR(Table1[[#This Row],[is_active]]="FALSE",Table1[[#This Row],[Days_Since_Last_Purchase]]&gt;90),"Churned","Active")</f>
        <v>Churned</v>
      </c>
    </row>
    <row r="2429" spans="1:35" x14ac:dyDescent="0.25">
      <c r="A2429" t="s">
        <v>2470</v>
      </c>
      <c r="B2429" s="1">
        <v>43886</v>
      </c>
      <c r="C2429" t="str">
        <f>TEXT(Table1[[#This Row],[signup_date]],"yyyy")</f>
        <v>2020</v>
      </c>
      <c r="D2429" t="str">
        <f>TEXT(Table1[[#This Row],[signup_date]],"mmm")</f>
        <v>Feb</v>
      </c>
      <c r="E2429" s="3">
        <v>45048</v>
      </c>
      <c r="F2429" s="3">
        <v>45080</v>
      </c>
      <c r="G2429" s="3" t="str">
        <f>TEXT(Table1[[#This Row],[last_purchase_date]],"yyyy")</f>
        <v>2023</v>
      </c>
      <c r="H2429" s="2">
        <f ca="1">IFERROR(TODAY()-Table1[[#This Row],[signup_date]]," - ")</f>
        <v>2094</v>
      </c>
      <c r="I2429" s="2">
        <f ca="1">IFERROR(TODAY()-Table1[[#This Row],[last_purchase_date]]," - ")</f>
        <v>900</v>
      </c>
      <c r="J2429" s="2">
        <f ca="1">IFERROR(1/Table1[[#This Row],[Days_Since_Last_Purchase]],0)</f>
        <v>1.1111111111111111E-3</v>
      </c>
      <c r="K2429" s="3" t="str">
        <f t="shared" si="74"/>
        <v>Has Purchased</v>
      </c>
      <c r="L2429">
        <v>4</v>
      </c>
      <c r="M2429">
        <v>3.98</v>
      </c>
      <c r="N2429">
        <v>1</v>
      </c>
      <c r="O2429">
        <v>1.8</v>
      </c>
      <c r="P2429" t="s">
        <v>31</v>
      </c>
      <c r="Q2429" t="s">
        <v>60</v>
      </c>
      <c r="R2429" t="s">
        <v>48</v>
      </c>
      <c r="S2429">
        <v>28</v>
      </c>
      <c r="T2429" t="s">
        <v>70</v>
      </c>
      <c r="U2429" t="s">
        <v>43</v>
      </c>
      <c r="V2429" t="s">
        <v>63</v>
      </c>
      <c r="W2429" t="s">
        <v>100</v>
      </c>
      <c r="X2429">
        <v>0</v>
      </c>
      <c r="Y2429">
        <v>1</v>
      </c>
      <c r="Z2429">
        <v>1</v>
      </c>
      <c r="AA2429">
        <v>1</v>
      </c>
      <c r="AB2429">
        <v>1</v>
      </c>
      <c r="AC2429" s="3">
        <v>45528</v>
      </c>
      <c r="AD2429" s="2" t="str">
        <f t="shared" si="75"/>
        <v>Contacted</v>
      </c>
      <c r="AE2429">
        <v>0</v>
      </c>
      <c r="AF2429" t="s">
        <v>73</v>
      </c>
      <c r="AG2429" t="b">
        <v>1</v>
      </c>
      <c r="AH2429" t="b">
        <v>0</v>
      </c>
      <c r="AI2429" t="str">
        <f ca="1">IF(OR(Table1[[#This Row],[is_active]]="FALSE",Table1[[#This Row],[Days_Since_Last_Purchase]]&gt;90),"Churned","Active")</f>
        <v>Churned</v>
      </c>
    </row>
    <row r="2430" spans="1:35" x14ac:dyDescent="0.25">
      <c r="A2430" t="s">
        <v>2471</v>
      </c>
      <c r="B2430" s="1">
        <v>45492</v>
      </c>
      <c r="C2430" t="str">
        <f>TEXT(Table1[[#This Row],[signup_date]],"yyyy")</f>
        <v>2024</v>
      </c>
      <c r="D2430" t="str">
        <f>TEXT(Table1[[#This Row],[signup_date]],"mmm")</f>
        <v>Jul</v>
      </c>
      <c r="E2430" s="3">
        <v>45631</v>
      </c>
      <c r="F2430" s="3">
        <v>45853</v>
      </c>
      <c r="G2430" s="3" t="str">
        <f>TEXT(Table1[[#This Row],[last_purchase_date]],"yyyy")</f>
        <v>2025</v>
      </c>
      <c r="H2430" s="2">
        <f ca="1">IFERROR(TODAY()-Table1[[#This Row],[signup_date]]," - ")</f>
        <v>488</v>
      </c>
      <c r="I2430" s="2">
        <f ca="1">IFERROR(TODAY()-Table1[[#This Row],[last_purchase_date]]," - ")</f>
        <v>127</v>
      </c>
      <c r="J2430" s="2">
        <f ca="1">IFERROR(1/Table1[[#This Row],[Days_Since_Last_Purchase]],0)</f>
        <v>7.874015748031496E-3</v>
      </c>
      <c r="K2430" s="3" t="str">
        <f t="shared" si="74"/>
        <v>Has Purchased</v>
      </c>
      <c r="L2430">
        <v>3</v>
      </c>
      <c r="M2430">
        <v>147.13999999999999</v>
      </c>
      <c r="N2430">
        <v>49.05</v>
      </c>
      <c r="O2430">
        <v>107.01</v>
      </c>
      <c r="P2430" t="s">
        <v>87</v>
      </c>
      <c r="Q2430" t="s">
        <v>104</v>
      </c>
      <c r="R2430" t="s">
        <v>48</v>
      </c>
      <c r="S2430">
        <v>17</v>
      </c>
      <c r="T2430" t="s">
        <v>49</v>
      </c>
      <c r="U2430" t="s">
        <v>66</v>
      </c>
      <c r="V2430" t="s">
        <v>44</v>
      </c>
      <c r="W2430" t="s">
        <v>51</v>
      </c>
      <c r="X2430">
        <v>0</v>
      </c>
      <c r="Y2430">
        <v>0</v>
      </c>
      <c r="Z2430">
        <v>0</v>
      </c>
      <c r="AA2430">
        <v>0</v>
      </c>
      <c r="AB2430">
        <v>0</v>
      </c>
      <c r="AC2430" s="2" t="s">
        <v>2542</v>
      </c>
      <c r="AD2430" s="2" t="str">
        <f t="shared" si="75"/>
        <v>Never Contacted</v>
      </c>
      <c r="AE2430">
        <v>6</v>
      </c>
      <c r="AF2430" t="s">
        <v>52</v>
      </c>
      <c r="AG2430" t="b">
        <v>1</v>
      </c>
      <c r="AH2430" t="b">
        <v>0</v>
      </c>
      <c r="AI2430" t="str">
        <f ca="1">IF(OR(Table1[[#This Row],[is_active]]="FALSE",Table1[[#This Row],[Days_Since_Last_Purchase]]&gt;90),"Churned","Active")</f>
        <v>Churned</v>
      </c>
    </row>
    <row r="2431" spans="1:35" x14ac:dyDescent="0.25">
      <c r="A2431" t="s">
        <v>2472</v>
      </c>
      <c r="B2431" s="1">
        <v>44448</v>
      </c>
      <c r="C2431" t="str">
        <f>TEXT(Table1[[#This Row],[signup_date]],"yyyy")</f>
        <v>2021</v>
      </c>
      <c r="D2431" t="str">
        <f>TEXT(Table1[[#This Row],[signup_date]],"mmm")</f>
        <v>Sep</v>
      </c>
      <c r="E2431" s="3">
        <v>45127</v>
      </c>
      <c r="F2431" s="3">
        <v>45829</v>
      </c>
      <c r="G2431" s="3" t="str">
        <f>TEXT(Table1[[#This Row],[last_purchase_date]],"yyyy")</f>
        <v>2025</v>
      </c>
      <c r="H2431" s="2">
        <f ca="1">IFERROR(TODAY()-Table1[[#This Row],[signup_date]]," - ")</f>
        <v>1532</v>
      </c>
      <c r="I2431" s="2">
        <f ca="1">IFERROR(TODAY()-Table1[[#This Row],[last_purchase_date]]," - ")</f>
        <v>151</v>
      </c>
      <c r="J2431" s="2">
        <f ca="1">IFERROR(1/Table1[[#This Row],[Days_Since_Last_Purchase]],0)</f>
        <v>6.6225165562913907E-3</v>
      </c>
      <c r="K2431" s="3" t="str">
        <f t="shared" si="74"/>
        <v>Has Purchased</v>
      </c>
      <c r="L2431">
        <v>6</v>
      </c>
      <c r="M2431">
        <v>176.46</v>
      </c>
      <c r="N2431">
        <v>29.41</v>
      </c>
      <c r="O2431">
        <v>49.04</v>
      </c>
      <c r="P2431" t="s">
        <v>59</v>
      </c>
      <c r="Q2431" t="s">
        <v>32</v>
      </c>
      <c r="R2431" t="s">
        <v>33</v>
      </c>
      <c r="S2431">
        <v>48</v>
      </c>
      <c r="T2431" t="s">
        <v>34</v>
      </c>
      <c r="U2431" t="s">
        <v>55</v>
      </c>
      <c r="V2431" t="s">
        <v>44</v>
      </c>
      <c r="W2431" t="s">
        <v>36</v>
      </c>
      <c r="X2431">
        <v>0</v>
      </c>
      <c r="Y2431">
        <v>0</v>
      </c>
      <c r="Z2431">
        <v>1</v>
      </c>
      <c r="AA2431">
        <v>0</v>
      </c>
      <c r="AB2431">
        <v>2</v>
      </c>
      <c r="AC2431" s="3">
        <v>44821</v>
      </c>
      <c r="AD2431" s="2" t="str">
        <f t="shared" si="75"/>
        <v>Contacted</v>
      </c>
      <c r="AE2431">
        <v>6</v>
      </c>
      <c r="AF2431" t="s">
        <v>38</v>
      </c>
      <c r="AG2431" t="b">
        <v>0</v>
      </c>
      <c r="AH2431" t="b">
        <v>1</v>
      </c>
      <c r="AI2431" t="str">
        <f ca="1">IF(OR(Table1[[#This Row],[is_active]]="FALSE",Table1[[#This Row],[Days_Since_Last_Purchase]]&gt;90),"Churned","Active")</f>
        <v>Churned</v>
      </c>
    </row>
    <row r="2432" spans="1:35" x14ac:dyDescent="0.25">
      <c r="A2432" t="s">
        <v>2473</v>
      </c>
      <c r="B2432" s="1">
        <v>44641</v>
      </c>
      <c r="C2432" t="str">
        <f>TEXT(Table1[[#This Row],[signup_date]],"yyyy")</f>
        <v>2022</v>
      </c>
      <c r="D2432" t="str">
        <f>TEXT(Table1[[#This Row],[signup_date]],"mmm")</f>
        <v>Mar</v>
      </c>
      <c r="E2432" s="3">
        <v>45561</v>
      </c>
      <c r="F2432" s="3">
        <v>45860</v>
      </c>
      <c r="G2432" s="3" t="str">
        <f>TEXT(Table1[[#This Row],[last_purchase_date]],"yyyy")</f>
        <v>2025</v>
      </c>
      <c r="H2432" s="2">
        <f ca="1">IFERROR(TODAY()-Table1[[#This Row],[signup_date]]," - ")</f>
        <v>1339</v>
      </c>
      <c r="I2432" s="2">
        <f ca="1">IFERROR(TODAY()-Table1[[#This Row],[last_purchase_date]]," - ")</f>
        <v>120</v>
      </c>
      <c r="J2432" s="2">
        <f ca="1">IFERROR(1/Table1[[#This Row],[Days_Since_Last_Purchase]],0)</f>
        <v>8.3333333333333332E-3</v>
      </c>
      <c r="K2432" s="3" t="str">
        <f t="shared" si="74"/>
        <v>Has Purchased</v>
      </c>
      <c r="L2432">
        <v>7</v>
      </c>
      <c r="M2432">
        <v>644.54999999999995</v>
      </c>
      <c r="N2432">
        <v>92.08</v>
      </c>
      <c r="O2432">
        <v>1.94</v>
      </c>
      <c r="P2432" t="s">
        <v>65</v>
      </c>
      <c r="Q2432" t="s">
        <v>60</v>
      </c>
      <c r="R2432" t="s">
        <v>48</v>
      </c>
      <c r="S2432">
        <v>48</v>
      </c>
      <c r="T2432" t="s">
        <v>34</v>
      </c>
      <c r="U2432" t="s">
        <v>43</v>
      </c>
      <c r="V2432" t="s">
        <v>67</v>
      </c>
      <c r="W2432" t="s">
        <v>57</v>
      </c>
      <c r="X2432">
        <v>0</v>
      </c>
      <c r="Y2432">
        <v>0</v>
      </c>
      <c r="Z2432">
        <v>0</v>
      </c>
      <c r="AA2432">
        <v>0</v>
      </c>
      <c r="AB2432">
        <v>2</v>
      </c>
      <c r="AC2432" s="3">
        <v>45656</v>
      </c>
      <c r="AD2432" s="2" t="str">
        <f t="shared" si="75"/>
        <v>Contacted</v>
      </c>
      <c r="AE2432">
        <v>9</v>
      </c>
      <c r="AF2432" t="s">
        <v>52</v>
      </c>
      <c r="AG2432" t="b">
        <v>1</v>
      </c>
      <c r="AH2432" t="b">
        <v>0</v>
      </c>
      <c r="AI2432" t="str">
        <f ca="1">IF(OR(Table1[[#This Row],[is_active]]="FALSE",Table1[[#This Row],[Days_Since_Last_Purchase]]&gt;90),"Churned","Active")</f>
        <v>Churned</v>
      </c>
    </row>
    <row r="2433" spans="1:35" x14ac:dyDescent="0.25">
      <c r="A2433" t="s">
        <v>2474</v>
      </c>
      <c r="B2433" s="1">
        <v>45532</v>
      </c>
      <c r="C2433" t="str">
        <f>TEXT(Table1[[#This Row],[signup_date]],"yyyy")</f>
        <v>2024</v>
      </c>
      <c r="D2433" t="str">
        <f>TEXT(Table1[[#This Row],[signup_date]],"mmm")</f>
        <v>Aug</v>
      </c>
      <c r="E2433" s="3">
        <v>45776</v>
      </c>
      <c r="F2433" s="3">
        <v>45902</v>
      </c>
      <c r="G2433" s="3" t="str">
        <f>TEXT(Table1[[#This Row],[last_purchase_date]],"yyyy")</f>
        <v>2025</v>
      </c>
      <c r="H2433" s="2">
        <f ca="1">IFERROR(TODAY()-Table1[[#This Row],[signup_date]]," - ")</f>
        <v>448</v>
      </c>
      <c r="I2433" s="2">
        <f ca="1">IFERROR(TODAY()-Table1[[#This Row],[last_purchase_date]]," - ")</f>
        <v>78</v>
      </c>
      <c r="J2433" s="2">
        <f ca="1">IFERROR(1/Table1[[#This Row],[Days_Since_Last_Purchase]],0)</f>
        <v>1.282051282051282E-2</v>
      </c>
      <c r="K2433" s="3" t="str">
        <f t="shared" si="74"/>
        <v>Has Purchased</v>
      </c>
      <c r="L2433">
        <v>5</v>
      </c>
      <c r="M2433">
        <v>306.19</v>
      </c>
      <c r="N2433">
        <v>61.24</v>
      </c>
      <c r="O2433">
        <v>42.19</v>
      </c>
      <c r="P2433" t="s">
        <v>47</v>
      </c>
      <c r="Q2433" t="s">
        <v>104</v>
      </c>
      <c r="R2433" t="s">
        <v>48</v>
      </c>
      <c r="S2433">
        <v>25</v>
      </c>
      <c r="T2433" t="s">
        <v>70</v>
      </c>
      <c r="U2433" t="s">
        <v>82</v>
      </c>
      <c r="V2433" t="s">
        <v>67</v>
      </c>
      <c r="W2433" t="s">
        <v>96</v>
      </c>
      <c r="X2433">
        <v>0</v>
      </c>
      <c r="Y2433">
        <v>1</v>
      </c>
      <c r="Z2433">
        <v>0</v>
      </c>
      <c r="AA2433">
        <v>0</v>
      </c>
      <c r="AB2433">
        <v>5</v>
      </c>
      <c r="AC2433" s="3">
        <v>45565</v>
      </c>
      <c r="AD2433" s="2" t="str">
        <f t="shared" si="75"/>
        <v>Contacted</v>
      </c>
      <c r="AE2433">
        <v>0</v>
      </c>
      <c r="AF2433" t="s">
        <v>38</v>
      </c>
      <c r="AG2433" t="b">
        <v>1</v>
      </c>
      <c r="AH2433" t="b">
        <v>0</v>
      </c>
      <c r="AI2433" t="str">
        <f ca="1">IF(OR(Table1[[#This Row],[is_active]]="FALSE",Table1[[#This Row],[Days_Since_Last_Purchase]]&gt;90),"Churned","Active")</f>
        <v>Active</v>
      </c>
    </row>
    <row r="2434" spans="1:35" x14ac:dyDescent="0.25">
      <c r="A2434" t="s">
        <v>2475</v>
      </c>
      <c r="B2434" s="1">
        <v>44223</v>
      </c>
      <c r="C2434" t="str">
        <f>TEXT(Table1[[#This Row],[signup_date]],"yyyy")</f>
        <v>2021</v>
      </c>
      <c r="D2434" t="str">
        <f>TEXT(Table1[[#This Row],[signup_date]],"mmm")</f>
        <v>Jan</v>
      </c>
      <c r="E2434" s="3">
        <v>45171</v>
      </c>
      <c r="F2434" s="3">
        <v>45849</v>
      </c>
      <c r="G2434" s="3" t="str">
        <f>TEXT(Table1[[#This Row],[last_purchase_date]],"yyyy")</f>
        <v>2025</v>
      </c>
      <c r="H2434" s="2">
        <f ca="1">IFERROR(TODAY()-Table1[[#This Row],[signup_date]]," - ")</f>
        <v>1757</v>
      </c>
      <c r="I2434" s="2">
        <f ca="1">IFERROR(TODAY()-Table1[[#This Row],[last_purchase_date]]," - ")</f>
        <v>131</v>
      </c>
      <c r="J2434" s="2">
        <f ca="1">IFERROR(1/Table1[[#This Row],[Days_Since_Last_Purchase]],0)</f>
        <v>7.6335877862595417E-3</v>
      </c>
      <c r="K2434" s="3" t="str">
        <f t="shared" ref="K2434:K2501" si="76">IF(E2434="-","Never Purchase","Has Purchased")</f>
        <v>Has Purchased</v>
      </c>
      <c r="L2434">
        <v>3</v>
      </c>
      <c r="M2434">
        <v>3.13</v>
      </c>
      <c r="N2434">
        <v>1.04</v>
      </c>
      <c r="O2434">
        <v>1.33</v>
      </c>
      <c r="P2434" t="s">
        <v>59</v>
      </c>
      <c r="Q2434" t="s">
        <v>41</v>
      </c>
      <c r="R2434" t="s">
        <v>33</v>
      </c>
      <c r="S2434">
        <v>27</v>
      </c>
      <c r="T2434" t="s">
        <v>70</v>
      </c>
      <c r="U2434" t="s">
        <v>66</v>
      </c>
      <c r="V2434" t="s">
        <v>67</v>
      </c>
      <c r="W2434" t="s">
        <v>45</v>
      </c>
      <c r="X2434">
        <v>0</v>
      </c>
      <c r="Y2434">
        <v>0</v>
      </c>
      <c r="Z2434">
        <v>0</v>
      </c>
      <c r="AA2434">
        <v>0</v>
      </c>
      <c r="AB2434">
        <v>1</v>
      </c>
      <c r="AC2434" s="3">
        <v>45306</v>
      </c>
      <c r="AD2434" s="2" t="str">
        <f t="shared" si="75"/>
        <v>Contacted</v>
      </c>
      <c r="AE2434">
        <v>1</v>
      </c>
      <c r="AF2434" t="s">
        <v>38</v>
      </c>
      <c r="AG2434" t="b">
        <v>1</v>
      </c>
      <c r="AH2434" t="b">
        <v>1</v>
      </c>
      <c r="AI2434" t="str">
        <f ca="1">IF(OR(Table1[[#This Row],[is_active]]="FALSE",Table1[[#This Row],[Days_Since_Last_Purchase]]&gt;90),"Churned","Active")</f>
        <v>Churned</v>
      </c>
    </row>
    <row r="2435" spans="1:35" x14ac:dyDescent="0.25">
      <c r="A2435" t="s">
        <v>2476</v>
      </c>
      <c r="B2435" s="1">
        <v>45077</v>
      </c>
      <c r="C2435" t="str">
        <f>TEXT(Table1[[#This Row],[signup_date]],"yyyy")</f>
        <v>2023</v>
      </c>
      <c r="D2435" t="str">
        <f>TEXT(Table1[[#This Row],[signup_date]],"mmm")</f>
        <v>May</v>
      </c>
      <c r="E2435" s="3">
        <v>45797</v>
      </c>
      <c r="F2435" s="3">
        <v>45874</v>
      </c>
      <c r="G2435" s="3" t="str">
        <f>TEXT(Table1[[#This Row],[last_purchase_date]],"yyyy")</f>
        <v>2025</v>
      </c>
      <c r="H2435" s="2">
        <f ca="1">IFERROR(TODAY()-Table1[[#This Row],[signup_date]]," - ")</f>
        <v>903</v>
      </c>
      <c r="I2435" s="2">
        <f ca="1">IFERROR(TODAY()-Table1[[#This Row],[last_purchase_date]]," - ")</f>
        <v>106</v>
      </c>
      <c r="J2435" s="2">
        <f ca="1">IFERROR(1/Table1[[#This Row],[Days_Since_Last_Purchase]],0)</f>
        <v>9.433962264150943E-3</v>
      </c>
      <c r="K2435" s="3" t="str">
        <f t="shared" si="76"/>
        <v>Has Purchased</v>
      </c>
      <c r="L2435">
        <v>7</v>
      </c>
      <c r="M2435">
        <v>295.23</v>
      </c>
      <c r="N2435">
        <v>42.18</v>
      </c>
      <c r="O2435">
        <v>100.77</v>
      </c>
      <c r="P2435" t="s">
        <v>47</v>
      </c>
      <c r="Q2435" t="s">
        <v>76</v>
      </c>
      <c r="R2435" t="s">
        <v>33</v>
      </c>
      <c r="S2435">
        <v>43</v>
      </c>
      <c r="T2435" t="s">
        <v>34</v>
      </c>
      <c r="U2435" t="s">
        <v>90</v>
      </c>
      <c r="V2435" t="s">
        <v>63</v>
      </c>
      <c r="W2435" t="s">
        <v>45</v>
      </c>
      <c r="X2435">
        <v>1</v>
      </c>
      <c r="Y2435">
        <v>0</v>
      </c>
      <c r="Z2435">
        <v>0</v>
      </c>
      <c r="AA2435">
        <v>1</v>
      </c>
      <c r="AB2435">
        <v>4</v>
      </c>
      <c r="AC2435" s="2" t="s">
        <v>2542</v>
      </c>
      <c r="AD2435" s="2" t="str">
        <f t="shared" ref="AD2435:AD2498" si="77">IF(AC2435="-","Never Contacted","Contacted")</f>
        <v>Never Contacted</v>
      </c>
      <c r="AE2435">
        <v>0</v>
      </c>
      <c r="AF2435" t="s">
        <v>73</v>
      </c>
      <c r="AG2435" t="b">
        <v>1</v>
      </c>
      <c r="AH2435" t="b">
        <v>1</v>
      </c>
      <c r="AI2435" t="str">
        <f ca="1">IF(OR(Table1[[#This Row],[is_active]]="FALSE",Table1[[#This Row],[Days_Since_Last_Purchase]]&gt;90),"Churned","Active")</f>
        <v>Churned</v>
      </c>
    </row>
    <row r="2436" spans="1:35" x14ac:dyDescent="0.25">
      <c r="A2436" t="s">
        <v>2477</v>
      </c>
      <c r="B2436" s="1">
        <v>45641</v>
      </c>
      <c r="C2436" t="str">
        <f>TEXT(Table1[[#This Row],[signup_date]],"yyyy")</f>
        <v>2024</v>
      </c>
      <c r="D2436" t="str">
        <f>TEXT(Table1[[#This Row],[signup_date]],"mmm")</f>
        <v>Dec</v>
      </c>
      <c r="E2436" s="3">
        <v>45744</v>
      </c>
      <c r="F2436" s="3">
        <v>45880</v>
      </c>
      <c r="G2436" s="3" t="str">
        <f>TEXT(Table1[[#This Row],[last_purchase_date]],"yyyy")</f>
        <v>2025</v>
      </c>
      <c r="H2436" s="2">
        <f ca="1">IFERROR(TODAY()-Table1[[#This Row],[signup_date]]," - ")</f>
        <v>339</v>
      </c>
      <c r="I2436" s="2">
        <f ca="1">IFERROR(TODAY()-Table1[[#This Row],[last_purchase_date]]," - ")</f>
        <v>100</v>
      </c>
      <c r="J2436" s="2">
        <f ca="1">IFERROR(1/Table1[[#This Row],[Days_Since_Last_Purchase]],0)</f>
        <v>0.01</v>
      </c>
      <c r="K2436" s="3" t="str">
        <f t="shared" si="76"/>
        <v>Has Purchased</v>
      </c>
      <c r="L2436">
        <v>2</v>
      </c>
      <c r="M2436">
        <v>34.65</v>
      </c>
      <c r="N2436">
        <v>17.329999999999998</v>
      </c>
      <c r="O2436">
        <v>28.37</v>
      </c>
      <c r="P2436" t="s">
        <v>59</v>
      </c>
      <c r="Q2436" t="s">
        <v>104</v>
      </c>
      <c r="R2436" t="s">
        <v>33</v>
      </c>
      <c r="S2436">
        <v>25</v>
      </c>
      <c r="T2436" t="s">
        <v>70</v>
      </c>
      <c r="U2436" t="s">
        <v>35</v>
      </c>
      <c r="V2436" t="s">
        <v>35</v>
      </c>
      <c r="W2436" t="s">
        <v>51</v>
      </c>
      <c r="X2436">
        <v>0</v>
      </c>
      <c r="Y2436">
        <v>0</v>
      </c>
      <c r="Z2436">
        <v>0</v>
      </c>
      <c r="AA2436">
        <v>0</v>
      </c>
      <c r="AB2436">
        <v>0</v>
      </c>
      <c r="AC2436" s="3">
        <v>45675</v>
      </c>
      <c r="AD2436" s="2" t="str">
        <f t="shared" si="77"/>
        <v>Contacted</v>
      </c>
      <c r="AE2436">
        <v>0</v>
      </c>
      <c r="AF2436" t="s">
        <v>38</v>
      </c>
      <c r="AG2436" t="b">
        <v>1</v>
      </c>
      <c r="AH2436" t="b">
        <v>0</v>
      </c>
      <c r="AI2436" t="str">
        <f ca="1">IF(OR(Table1[[#This Row],[is_active]]="FALSE",Table1[[#This Row],[Days_Since_Last_Purchase]]&gt;90),"Churned","Active")</f>
        <v>Churned</v>
      </c>
    </row>
    <row r="2437" spans="1:35" x14ac:dyDescent="0.25">
      <c r="A2437" t="s">
        <v>2478</v>
      </c>
      <c r="B2437" s="1">
        <v>45540</v>
      </c>
      <c r="C2437" t="str">
        <f>TEXT(Table1[[#This Row],[signup_date]],"yyyy")</f>
        <v>2024</v>
      </c>
      <c r="D2437" t="str">
        <f>TEXT(Table1[[#This Row],[signup_date]],"mmm")</f>
        <v>Sep</v>
      </c>
      <c r="E2437" s="3">
        <v>45805</v>
      </c>
      <c r="F2437" s="3">
        <v>45875</v>
      </c>
      <c r="G2437" s="3" t="str">
        <f>TEXT(Table1[[#This Row],[last_purchase_date]],"yyyy")</f>
        <v>2025</v>
      </c>
      <c r="H2437" s="2">
        <f ca="1">IFERROR(TODAY()-Table1[[#This Row],[signup_date]]," - ")</f>
        <v>440</v>
      </c>
      <c r="I2437" s="2">
        <f ca="1">IFERROR(TODAY()-Table1[[#This Row],[last_purchase_date]]," - ")</f>
        <v>105</v>
      </c>
      <c r="J2437" s="2">
        <f ca="1">IFERROR(1/Table1[[#This Row],[Days_Since_Last_Purchase]],0)</f>
        <v>9.5238095238095247E-3</v>
      </c>
      <c r="K2437" s="3" t="str">
        <f t="shared" si="76"/>
        <v>Has Purchased</v>
      </c>
      <c r="L2437">
        <v>4</v>
      </c>
      <c r="M2437">
        <v>187.53</v>
      </c>
      <c r="N2437">
        <v>46.88</v>
      </c>
      <c r="O2437">
        <v>56.26</v>
      </c>
      <c r="P2437" t="s">
        <v>59</v>
      </c>
      <c r="Q2437" t="s">
        <v>69</v>
      </c>
      <c r="R2437" t="s">
        <v>48</v>
      </c>
      <c r="S2437">
        <v>25</v>
      </c>
      <c r="T2437" t="s">
        <v>70</v>
      </c>
      <c r="U2437" t="s">
        <v>66</v>
      </c>
      <c r="V2437" t="s">
        <v>44</v>
      </c>
      <c r="W2437" t="s">
        <v>100</v>
      </c>
      <c r="X2437">
        <v>0</v>
      </c>
      <c r="Y2437">
        <v>1</v>
      </c>
      <c r="Z2437">
        <v>0</v>
      </c>
      <c r="AA2437">
        <v>2</v>
      </c>
      <c r="AB2437">
        <v>1</v>
      </c>
      <c r="AC2437" s="3">
        <v>45680</v>
      </c>
      <c r="AD2437" s="2" t="str">
        <f t="shared" si="77"/>
        <v>Contacted</v>
      </c>
      <c r="AE2437">
        <v>0</v>
      </c>
      <c r="AF2437" t="s">
        <v>52</v>
      </c>
      <c r="AG2437" t="b">
        <v>1</v>
      </c>
      <c r="AH2437" t="b">
        <v>0</v>
      </c>
      <c r="AI2437" t="str">
        <f ca="1">IF(OR(Table1[[#This Row],[is_active]]="FALSE",Table1[[#This Row],[Days_Since_Last_Purchase]]&gt;90),"Churned","Active")</f>
        <v>Churned</v>
      </c>
    </row>
    <row r="2438" spans="1:35" x14ac:dyDescent="0.25">
      <c r="A2438" t="s">
        <v>2479</v>
      </c>
      <c r="B2438" s="1">
        <v>44239</v>
      </c>
      <c r="C2438" t="str">
        <f>TEXT(Table1[[#This Row],[signup_date]],"yyyy")</f>
        <v>2021</v>
      </c>
      <c r="D2438" t="str">
        <f>TEXT(Table1[[#This Row],[signup_date]],"mmm")</f>
        <v>Feb</v>
      </c>
      <c r="E2438" s="3">
        <v>45891</v>
      </c>
      <c r="F2438" s="3">
        <v>45906</v>
      </c>
      <c r="G2438" s="3" t="str">
        <f>TEXT(Table1[[#This Row],[last_purchase_date]],"yyyy")</f>
        <v>2025</v>
      </c>
      <c r="H2438" s="2">
        <f ca="1">IFERROR(TODAY()-Table1[[#This Row],[signup_date]]," - ")</f>
        <v>1741</v>
      </c>
      <c r="I2438" s="2">
        <f ca="1">IFERROR(TODAY()-Table1[[#This Row],[last_purchase_date]]," - ")</f>
        <v>74</v>
      </c>
      <c r="J2438" s="2">
        <f ca="1">IFERROR(1/Table1[[#This Row],[Days_Since_Last_Purchase]],0)</f>
        <v>1.3513513513513514E-2</v>
      </c>
      <c r="K2438" s="3" t="str">
        <f t="shared" si="76"/>
        <v>Has Purchased</v>
      </c>
      <c r="L2438">
        <v>1</v>
      </c>
      <c r="M2438">
        <v>96.19</v>
      </c>
      <c r="N2438">
        <v>96.19</v>
      </c>
      <c r="O2438">
        <v>121.38</v>
      </c>
      <c r="P2438" t="s">
        <v>87</v>
      </c>
      <c r="Q2438" t="s">
        <v>32</v>
      </c>
      <c r="R2438" t="s">
        <v>48</v>
      </c>
      <c r="S2438">
        <v>22</v>
      </c>
      <c r="T2438" t="s">
        <v>70</v>
      </c>
      <c r="U2438" t="s">
        <v>90</v>
      </c>
      <c r="V2438" t="s">
        <v>35</v>
      </c>
      <c r="W2438" t="s">
        <v>85</v>
      </c>
      <c r="X2438">
        <v>0</v>
      </c>
      <c r="Y2438">
        <v>0</v>
      </c>
      <c r="Z2438">
        <v>0</v>
      </c>
      <c r="AA2438">
        <v>1</v>
      </c>
      <c r="AB2438">
        <v>0</v>
      </c>
      <c r="AC2438" s="3">
        <v>45595</v>
      </c>
      <c r="AD2438" s="2" t="str">
        <f t="shared" si="77"/>
        <v>Contacted</v>
      </c>
      <c r="AE2438">
        <v>3</v>
      </c>
      <c r="AF2438" t="s">
        <v>73</v>
      </c>
      <c r="AG2438" t="b">
        <v>1</v>
      </c>
      <c r="AH2438" t="b">
        <v>1</v>
      </c>
      <c r="AI2438" t="str">
        <f ca="1">IF(OR(Table1[[#This Row],[is_active]]="FALSE",Table1[[#This Row],[Days_Since_Last_Purchase]]&gt;90),"Churned","Active")</f>
        <v>Active</v>
      </c>
    </row>
    <row r="2439" spans="1:35" x14ac:dyDescent="0.25">
      <c r="A2439" t="s">
        <v>2480</v>
      </c>
      <c r="B2439" s="1">
        <v>44702</v>
      </c>
      <c r="C2439" t="str">
        <f>TEXT(Table1[[#This Row],[signup_date]],"yyyy")</f>
        <v>2022</v>
      </c>
      <c r="D2439" t="str">
        <f>TEXT(Table1[[#This Row],[signup_date]],"mmm")</f>
        <v>May</v>
      </c>
      <c r="E2439" s="3">
        <v>45267</v>
      </c>
      <c r="F2439" s="3">
        <v>45606</v>
      </c>
      <c r="G2439" s="3" t="str">
        <f>TEXT(Table1[[#This Row],[last_purchase_date]],"yyyy")</f>
        <v>2024</v>
      </c>
      <c r="H2439" s="2">
        <f ca="1">IFERROR(TODAY()-Table1[[#This Row],[signup_date]]," - ")</f>
        <v>1278</v>
      </c>
      <c r="I2439" s="2">
        <f ca="1">IFERROR(TODAY()-Table1[[#This Row],[last_purchase_date]]," - ")</f>
        <v>374</v>
      </c>
      <c r="J2439" s="2">
        <f ca="1">IFERROR(1/Table1[[#This Row],[Days_Since_Last_Purchase]],0)</f>
        <v>2.6737967914438501E-3</v>
      </c>
      <c r="K2439" s="3" t="str">
        <f t="shared" si="76"/>
        <v>Has Purchased</v>
      </c>
      <c r="L2439">
        <v>6</v>
      </c>
      <c r="M2439">
        <v>605.09</v>
      </c>
      <c r="N2439">
        <v>100.85</v>
      </c>
      <c r="O2439">
        <v>44.45</v>
      </c>
      <c r="P2439" t="s">
        <v>47</v>
      </c>
      <c r="Q2439" t="s">
        <v>60</v>
      </c>
      <c r="R2439" t="s">
        <v>48</v>
      </c>
      <c r="S2439">
        <v>33</v>
      </c>
      <c r="T2439" t="s">
        <v>34</v>
      </c>
      <c r="U2439" t="s">
        <v>82</v>
      </c>
      <c r="V2439" t="s">
        <v>56</v>
      </c>
      <c r="W2439" t="s">
        <v>35</v>
      </c>
      <c r="X2439">
        <v>1</v>
      </c>
      <c r="Y2439">
        <v>0</v>
      </c>
      <c r="Z2439">
        <v>0</v>
      </c>
      <c r="AA2439">
        <v>0</v>
      </c>
      <c r="AB2439">
        <v>2</v>
      </c>
      <c r="AC2439" s="2" t="s">
        <v>2542</v>
      </c>
      <c r="AD2439" s="2" t="str">
        <f t="shared" si="77"/>
        <v>Never Contacted</v>
      </c>
      <c r="AE2439">
        <v>0</v>
      </c>
      <c r="AF2439" t="s">
        <v>73</v>
      </c>
      <c r="AG2439" t="b">
        <v>1</v>
      </c>
      <c r="AH2439" t="b">
        <v>0</v>
      </c>
      <c r="AI2439" t="str">
        <f ca="1">IF(OR(Table1[[#This Row],[is_active]]="FALSE",Table1[[#This Row],[Days_Since_Last_Purchase]]&gt;90),"Churned","Active")</f>
        <v>Churned</v>
      </c>
    </row>
    <row r="2440" spans="1:35" x14ac:dyDescent="0.25">
      <c r="A2440" t="s">
        <v>2481</v>
      </c>
      <c r="B2440" s="1">
        <v>44640</v>
      </c>
      <c r="C2440" t="str">
        <f>TEXT(Table1[[#This Row],[signup_date]],"yyyy")</f>
        <v>2022</v>
      </c>
      <c r="D2440" t="str">
        <f>TEXT(Table1[[#This Row],[signup_date]],"mmm")</f>
        <v>Mar</v>
      </c>
      <c r="E2440" s="3">
        <v>45378</v>
      </c>
      <c r="F2440" s="3">
        <v>45834</v>
      </c>
      <c r="G2440" s="3" t="str">
        <f>TEXT(Table1[[#This Row],[last_purchase_date]],"yyyy")</f>
        <v>2025</v>
      </c>
      <c r="H2440" s="2">
        <f ca="1">IFERROR(TODAY()-Table1[[#This Row],[signup_date]]," - ")</f>
        <v>1340</v>
      </c>
      <c r="I2440" s="2">
        <f ca="1">IFERROR(TODAY()-Table1[[#This Row],[last_purchase_date]]," - ")</f>
        <v>146</v>
      </c>
      <c r="J2440" s="2">
        <f ca="1">IFERROR(1/Table1[[#This Row],[Days_Since_Last_Purchase]],0)</f>
        <v>6.8493150684931503E-3</v>
      </c>
      <c r="K2440" s="3" t="str">
        <f t="shared" si="76"/>
        <v>Has Purchased</v>
      </c>
      <c r="L2440">
        <v>1</v>
      </c>
      <c r="M2440">
        <v>147.13999999999999</v>
      </c>
      <c r="N2440">
        <v>147.13999999999999</v>
      </c>
      <c r="O2440">
        <v>33.75</v>
      </c>
      <c r="P2440" t="s">
        <v>40</v>
      </c>
      <c r="Q2440" t="s">
        <v>60</v>
      </c>
      <c r="R2440" t="s">
        <v>48</v>
      </c>
      <c r="S2440">
        <v>22</v>
      </c>
      <c r="T2440" t="s">
        <v>70</v>
      </c>
      <c r="U2440" t="s">
        <v>35</v>
      </c>
      <c r="V2440" t="s">
        <v>67</v>
      </c>
      <c r="W2440" t="s">
        <v>57</v>
      </c>
      <c r="X2440">
        <v>0</v>
      </c>
      <c r="Y2440">
        <v>0</v>
      </c>
      <c r="Z2440">
        <v>0</v>
      </c>
      <c r="AA2440">
        <v>0</v>
      </c>
      <c r="AB2440">
        <v>0</v>
      </c>
      <c r="AC2440" s="3">
        <v>45592</v>
      </c>
      <c r="AD2440" s="2" t="str">
        <f t="shared" si="77"/>
        <v>Contacted</v>
      </c>
      <c r="AE2440">
        <v>0</v>
      </c>
      <c r="AF2440" t="s">
        <v>73</v>
      </c>
      <c r="AG2440" t="b">
        <v>1</v>
      </c>
      <c r="AH2440" t="b">
        <v>1</v>
      </c>
      <c r="AI2440" t="str">
        <f ca="1">IF(OR(Table1[[#This Row],[is_active]]="FALSE",Table1[[#This Row],[Days_Since_Last_Purchase]]&gt;90),"Churned","Active")</f>
        <v>Churned</v>
      </c>
    </row>
    <row r="2441" spans="1:35" x14ac:dyDescent="0.25">
      <c r="A2441" t="s">
        <v>2482</v>
      </c>
      <c r="B2441" s="1">
        <v>45011</v>
      </c>
      <c r="C2441" t="str">
        <f>TEXT(Table1[[#This Row],[signup_date]],"yyyy")</f>
        <v>2023</v>
      </c>
      <c r="D2441" t="str">
        <f>TEXT(Table1[[#This Row],[signup_date]],"mmm")</f>
        <v>Mar</v>
      </c>
      <c r="E2441" s="3">
        <v>45167</v>
      </c>
      <c r="F2441" s="3">
        <v>45218</v>
      </c>
      <c r="G2441" s="3" t="str">
        <f>TEXT(Table1[[#This Row],[last_purchase_date]],"yyyy")</f>
        <v>2023</v>
      </c>
      <c r="H2441" s="2">
        <f ca="1">IFERROR(TODAY()-Table1[[#This Row],[signup_date]]," - ")</f>
        <v>969</v>
      </c>
      <c r="I2441" s="2">
        <f ca="1">IFERROR(TODAY()-Table1[[#This Row],[last_purchase_date]]," - ")</f>
        <v>762</v>
      </c>
      <c r="J2441" s="2">
        <f ca="1">IFERROR(1/Table1[[#This Row],[Days_Since_Last_Purchase]],0)</f>
        <v>1.3123359580052493E-3</v>
      </c>
      <c r="K2441" s="3" t="str">
        <f t="shared" si="76"/>
        <v>Has Purchased</v>
      </c>
      <c r="L2441">
        <v>6</v>
      </c>
      <c r="M2441">
        <v>380.36</v>
      </c>
      <c r="N2441">
        <v>63.39</v>
      </c>
      <c r="O2441">
        <v>64.55</v>
      </c>
      <c r="P2441" t="s">
        <v>31</v>
      </c>
      <c r="Q2441" t="s">
        <v>76</v>
      </c>
      <c r="R2441" t="s">
        <v>33</v>
      </c>
      <c r="S2441">
        <v>18</v>
      </c>
      <c r="T2441" t="s">
        <v>49</v>
      </c>
      <c r="U2441" t="s">
        <v>55</v>
      </c>
      <c r="V2441" t="s">
        <v>35</v>
      </c>
      <c r="W2441" t="s">
        <v>57</v>
      </c>
      <c r="X2441">
        <v>0</v>
      </c>
      <c r="Y2441">
        <v>0</v>
      </c>
      <c r="Z2441">
        <v>0</v>
      </c>
      <c r="AA2441">
        <v>0</v>
      </c>
      <c r="AB2441">
        <v>0</v>
      </c>
      <c r="AC2441" s="2" t="s">
        <v>2542</v>
      </c>
      <c r="AD2441" s="2" t="str">
        <f t="shared" si="77"/>
        <v>Never Contacted</v>
      </c>
      <c r="AE2441">
        <v>0</v>
      </c>
      <c r="AF2441" t="s">
        <v>38</v>
      </c>
      <c r="AG2441" t="b">
        <v>1</v>
      </c>
      <c r="AH2441" t="b">
        <v>0</v>
      </c>
      <c r="AI2441" t="str">
        <f ca="1">IF(OR(Table1[[#This Row],[is_active]]="FALSE",Table1[[#This Row],[Days_Since_Last_Purchase]]&gt;90),"Churned","Active")</f>
        <v>Churned</v>
      </c>
    </row>
    <row r="2442" spans="1:35" x14ac:dyDescent="0.25">
      <c r="A2442" t="s">
        <v>2483</v>
      </c>
      <c r="B2442" s="1">
        <v>44648</v>
      </c>
      <c r="C2442" t="str">
        <f>TEXT(Table1[[#This Row],[signup_date]],"yyyy")</f>
        <v>2022</v>
      </c>
      <c r="D2442" t="str">
        <f>TEXT(Table1[[#This Row],[signup_date]],"mmm")</f>
        <v>Mar</v>
      </c>
      <c r="E2442" s="3">
        <v>45625</v>
      </c>
      <c r="F2442" s="3">
        <v>45744</v>
      </c>
      <c r="G2442" s="3" t="str">
        <f>TEXT(Table1[[#This Row],[last_purchase_date]],"yyyy")</f>
        <v>2025</v>
      </c>
      <c r="H2442" s="2">
        <f ca="1">IFERROR(TODAY()-Table1[[#This Row],[signup_date]]," - ")</f>
        <v>1332</v>
      </c>
      <c r="I2442" s="2">
        <f ca="1">IFERROR(TODAY()-Table1[[#This Row],[last_purchase_date]]," - ")</f>
        <v>236</v>
      </c>
      <c r="J2442" s="2">
        <f ca="1">IFERROR(1/Table1[[#This Row],[Days_Since_Last_Purchase]],0)</f>
        <v>4.2372881355932203E-3</v>
      </c>
      <c r="K2442" s="3" t="str">
        <f t="shared" si="76"/>
        <v>Has Purchased</v>
      </c>
      <c r="L2442">
        <v>2</v>
      </c>
      <c r="M2442">
        <v>159.26</v>
      </c>
      <c r="N2442">
        <v>79.63</v>
      </c>
      <c r="O2442">
        <v>0.5</v>
      </c>
      <c r="P2442" t="s">
        <v>40</v>
      </c>
      <c r="Q2442" t="s">
        <v>32</v>
      </c>
      <c r="R2442" t="s">
        <v>42</v>
      </c>
      <c r="S2442">
        <v>33</v>
      </c>
      <c r="T2442" t="s">
        <v>34</v>
      </c>
      <c r="U2442" t="s">
        <v>90</v>
      </c>
      <c r="V2442" t="s">
        <v>67</v>
      </c>
      <c r="W2442" t="s">
        <v>36</v>
      </c>
      <c r="X2442">
        <v>0</v>
      </c>
      <c r="Y2442">
        <v>1</v>
      </c>
      <c r="Z2442">
        <v>0</v>
      </c>
      <c r="AA2442">
        <v>0</v>
      </c>
      <c r="AB2442">
        <v>0</v>
      </c>
      <c r="AC2442" s="3">
        <v>44889</v>
      </c>
      <c r="AD2442" s="2" t="str">
        <f t="shared" si="77"/>
        <v>Contacted</v>
      </c>
      <c r="AE2442">
        <v>0</v>
      </c>
      <c r="AF2442" t="s">
        <v>38</v>
      </c>
      <c r="AG2442" t="b">
        <v>1</v>
      </c>
      <c r="AH2442" t="b">
        <v>0</v>
      </c>
      <c r="AI2442" t="str">
        <f ca="1">IF(OR(Table1[[#This Row],[is_active]]="FALSE",Table1[[#This Row],[Days_Since_Last_Purchase]]&gt;90),"Churned","Active")</f>
        <v>Churned</v>
      </c>
    </row>
    <row r="2443" spans="1:35" x14ac:dyDescent="0.25">
      <c r="A2443" t="s">
        <v>2484</v>
      </c>
      <c r="B2443" s="1">
        <v>45613</v>
      </c>
      <c r="C2443" t="str">
        <f>TEXT(Table1[[#This Row],[signup_date]],"yyyy")</f>
        <v>2024</v>
      </c>
      <c r="D2443" t="str">
        <f>TEXT(Table1[[#This Row],[signup_date]],"mmm")</f>
        <v>Nov</v>
      </c>
      <c r="E2443" s="3">
        <v>45616</v>
      </c>
      <c r="F2443" s="3">
        <v>45664</v>
      </c>
      <c r="G2443" s="3" t="str">
        <f>TEXT(Table1[[#This Row],[last_purchase_date]],"yyyy")</f>
        <v>2025</v>
      </c>
      <c r="H2443" s="2">
        <f ca="1">IFERROR(TODAY()-Table1[[#This Row],[signup_date]]," - ")</f>
        <v>367</v>
      </c>
      <c r="I2443" s="2">
        <f ca="1">IFERROR(TODAY()-Table1[[#This Row],[last_purchase_date]]," - ")</f>
        <v>316</v>
      </c>
      <c r="J2443" s="2">
        <f ca="1">IFERROR(1/Table1[[#This Row],[Days_Since_Last_Purchase]],0)</f>
        <v>3.1645569620253164E-3</v>
      </c>
      <c r="K2443" s="3" t="str">
        <f t="shared" si="76"/>
        <v>Has Purchased</v>
      </c>
      <c r="L2443">
        <v>4</v>
      </c>
      <c r="M2443">
        <v>186.64</v>
      </c>
      <c r="N2443">
        <v>46.66</v>
      </c>
      <c r="O2443">
        <v>50.72</v>
      </c>
      <c r="P2443" t="s">
        <v>31</v>
      </c>
      <c r="Q2443" t="s">
        <v>95</v>
      </c>
      <c r="R2443" t="s">
        <v>48</v>
      </c>
      <c r="S2443">
        <v>20</v>
      </c>
      <c r="T2443" t="s">
        <v>70</v>
      </c>
      <c r="U2443" t="s">
        <v>90</v>
      </c>
      <c r="V2443" t="s">
        <v>56</v>
      </c>
      <c r="W2443" t="s">
        <v>100</v>
      </c>
      <c r="X2443">
        <v>0</v>
      </c>
      <c r="Y2443">
        <v>1</v>
      </c>
      <c r="Z2443">
        <v>1</v>
      </c>
      <c r="AA2443">
        <v>0</v>
      </c>
      <c r="AB2443">
        <v>1</v>
      </c>
      <c r="AC2443" s="3">
        <v>45905</v>
      </c>
      <c r="AD2443" s="2" t="str">
        <f t="shared" si="77"/>
        <v>Contacted</v>
      </c>
      <c r="AE2443">
        <v>0</v>
      </c>
      <c r="AF2443" t="s">
        <v>38</v>
      </c>
      <c r="AG2443" t="b">
        <v>1</v>
      </c>
      <c r="AH2443" t="b">
        <v>0</v>
      </c>
      <c r="AI2443" t="str">
        <f ca="1">IF(OR(Table1[[#This Row],[is_active]]="FALSE",Table1[[#This Row],[Days_Since_Last_Purchase]]&gt;90),"Churned","Active")</f>
        <v>Churned</v>
      </c>
    </row>
    <row r="2444" spans="1:35" x14ac:dyDescent="0.25">
      <c r="A2444" t="s">
        <v>2485</v>
      </c>
      <c r="B2444" s="1">
        <v>45136</v>
      </c>
      <c r="C2444" t="str">
        <f>TEXT(Table1[[#This Row],[signup_date]],"yyyy")</f>
        <v>2023</v>
      </c>
      <c r="D2444" t="str">
        <f>TEXT(Table1[[#This Row],[signup_date]],"mmm")</f>
        <v>Jul</v>
      </c>
      <c r="E2444" s="3">
        <v>45589</v>
      </c>
      <c r="F2444" s="3">
        <v>45601</v>
      </c>
      <c r="G2444" s="3" t="str">
        <f>TEXT(Table1[[#This Row],[last_purchase_date]],"yyyy")</f>
        <v>2024</v>
      </c>
      <c r="H2444" s="2">
        <f ca="1">IFERROR(TODAY()-Table1[[#This Row],[signup_date]]," - ")</f>
        <v>844</v>
      </c>
      <c r="I2444" s="2">
        <f ca="1">IFERROR(TODAY()-Table1[[#This Row],[last_purchase_date]]," - ")</f>
        <v>379</v>
      </c>
      <c r="J2444" s="2">
        <f ca="1">IFERROR(1/Table1[[#This Row],[Days_Since_Last_Purchase]],0)</f>
        <v>2.6385224274406332E-3</v>
      </c>
      <c r="K2444" s="3" t="str">
        <f t="shared" si="76"/>
        <v>Has Purchased</v>
      </c>
      <c r="L2444">
        <v>5</v>
      </c>
      <c r="M2444">
        <v>207.47</v>
      </c>
      <c r="N2444">
        <v>41.49</v>
      </c>
      <c r="O2444">
        <v>34.54</v>
      </c>
      <c r="P2444" t="s">
        <v>31</v>
      </c>
      <c r="Q2444" t="s">
        <v>41</v>
      </c>
      <c r="R2444" t="s">
        <v>48</v>
      </c>
      <c r="S2444">
        <v>42</v>
      </c>
      <c r="T2444" t="s">
        <v>34</v>
      </c>
      <c r="U2444" t="s">
        <v>35</v>
      </c>
      <c r="V2444" t="s">
        <v>44</v>
      </c>
      <c r="W2444" t="s">
        <v>51</v>
      </c>
      <c r="X2444">
        <v>0</v>
      </c>
      <c r="Y2444">
        <v>0</v>
      </c>
      <c r="Z2444">
        <v>0</v>
      </c>
      <c r="AA2444">
        <v>0</v>
      </c>
      <c r="AB2444">
        <v>3</v>
      </c>
      <c r="AC2444" s="3">
        <v>45615</v>
      </c>
      <c r="AD2444" s="2" t="str">
        <f t="shared" si="77"/>
        <v>Contacted</v>
      </c>
      <c r="AE2444">
        <v>0</v>
      </c>
      <c r="AF2444" t="s">
        <v>73</v>
      </c>
      <c r="AG2444" t="b">
        <v>0</v>
      </c>
      <c r="AH2444" t="b">
        <v>0</v>
      </c>
      <c r="AI2444" t="str">
        <f ca="1">IF(OR(Table1[[#This Row],[is_active]]="FALSE",Table1[[#This Row],[Days_Since_Last_Purchase]]&gt;90),"Churned","Active")</f>
        <v>Churned</v>
      </c>
    </row>
    <row r="2445" spans="1:35" x14ac:dyDescent="0.25">
      <c r="A2445" t="s">
        <v>2486</v>
      </c>
      <c r="B2445" s="1">
        <v>44612</v>
      </c>
      <c r="C2445" t="str">
        <f>TEXT(Table1[[#This Row],[signup_date]],"yyyy")</f>
        <v>2022</v>
      </c>
      <c r="D2445" t="str">
        <f>TEXT(Table1[[#This Row],[signup_date]],"mmm")</f>
        <v>Feb</v>
      </c>
      <c r="E2445" s="3">
        <v>45249</v>
      </c>
      <c r="F2445" s="3">
        <v>45794</v>
      </c>
      <c r="G2445" s="3" t="str">
        <f>TEXT(Table1[[#This Row],[last_purchase_date]],"yyyy")</f>
        <v>2025</v>
      </c>
      <c r="H2445" s="2">
        <f ca="1">IFERROR(TODAY()-Table1[[#This Row],[signup_date]]," - ")</f>
        <v>1368</v>
      </c>
      <c r="I2445" s="2">
        <f ca="1">IFERROR(TODAY()-Table1[[#This Row],[last_purchase_date]]," - ")</f>
        <v>186</v>
      </c>
      <c r="J2445" s="2">
        <f ca="1">IFERROR(1/Table1[[#This Row],[Days_Since_Last_Purchase]],0)</f>
        <v>5.3763440860215058E-3</v>
      </c>
      <c r="K2445" s="3" t="str">
        <f t="shared" si="76"/>
        <v>Has Purchased</v>
      </c>
      <c r="L2445">
        <v>4</v>
      </c>
      <c r="M2445">
        <v>270.45</v>
      </c>
      <c r="N2445">
        <v>67.61</v>
      </c>
      <c r="O2445">
        <v>23.65</v>
      </c>
      <c r="P2445" t="s">
        <v>65</v>
      </c>
      <c r="Q2445" t="s">
        <v>62</v>
      </c>
      <c r="R2445" t="s">
        <v>48</v>
      </c>
      <c r="S2445">
        <v>29</v>
      </c>
      <c r="T2445" t="s">
        <v>70</v>
      </c>
      <c r="U2445" t="s">
        <v>66</v>
      </c>
      <c r="V2445" t="s">
        <v>44</v>
      </c>
      <c r="W2445" t="s">
        <v>85</v>
      </c>
      <c r="X2445">
        <v>0</v>
      </c>
      <c r="Y2445">
        <v>1</v>
      </c>
      <c r="Z2445">
        <v>1</v>
      </c>
      <c r="AA2445">
        <v>0</v>
      </c>
      <c r="AB2445">
        <v>1</v>
      </c>
      <c r="AC2445" s="3">
        <v>45400</v>
      </c>
      <c r="AD2445" s="2" t="str">
        <f t="shared" si="77"/>
        <v>Contacted</v>
      </c>
      <c r="AE2445">
        <v>0</v>
      </c>
      <c r="AF2445" t="s">
        <v>73</v>
      </c>
      <c r="AG2445" t="b">
        <v>1</v>
      </c>
      <c r="AH2445" t="b">
        <v>0</v>
      </c>
      <c r="AI2445" t="str">
        <f ca="1">IF(OR(Table1[[#This Row],[is_active]]="FALSE",Table1[[#This Row],[Days_Since_Last_Purchase]]&gt;90),"Churned","Active")</f>
        <v>Churned</v>
      </c>
    </row>
    <row r="2446" spans="1:35" x14ac:dyDescent="0.25">
      <c r="A2446" t="s">
        <v>2487</v>
      </c>
      <c r="B2446" s="1">
        <v>45278</v>
      </c>
      <c r="C2446" t="str">
        <f>TEXT(Table1[[#This Row],[signup_date]],"yyyy")</f>
        <v>2023</v>
      </c>
      <c r="D2446" t="str">
        <f>TEXT(Table1[[#This Row],[signup_date]],"mmm")</f>
        <v>Dec</v>
      </c>
      <c r="E2446" s="3" t="s">
        <v>2542</v>
      </c>
      <c r="F2446" s="3" t="s">
        <v>2542</v>
      </c>
      <c r="G2446" s="3" t="str">
        <f>TEXT(Table1[[#This Row],[last_purchase_date]],"yyyy")</f>
        <v>-</v>
      </c>
      <c r="H2446" s="2">
        <f ca="1">IFERROR(TODAY()-Table1[[#This Row],[signup_date]]," - ")</f>
        <v>702</v>
      </c>
      <c r="I2446" s="2" t="str">
        <f ca="1">IFERROR(TODAY()-Table1[[#This Row],[last_purchase_date]]," - ")</f>
        <v xml:space="preserve"> - </v>
      </c>
      <c r="J2446" s="2">
        <f ca="1">IFERROR(1/Table1[[#This Row],[Days_Since_Last_Purchase]],0)</f>
        <v>0</v>
      </c>
      <c r="K2446" s="3" t="str">
        <f t="shared" si="76"/>
        <v>Never Purchase</v>
      </c>
      <c r="L2446">
        <v>0</v>
      </c>
      <c r="M2446">
        <v>0</v>
      </c>
      <c r="N2446">
        <v>0</v>
      </c>
      <c r="O2446">
        <v>0</v>
      </c>
      <c r="P2446" t="s">
        <v>31</v>
      </c>
      <c r="Q2446" t="s">
        <v>60</v>
      </c>
      <c r="R2446" t="s">
        <v>33</v>
      </c>
      <c r="S2446">
        <v>50</v>
      </c>
      <c r="T2446" t="s">
        <v>34</v>
      </c>
      <c r="U2446" t="s">
        <v>43</v>
      </c>
      <c r="V2446" t="s">
        <v>67</v>
      </c>
      <c r="W2446" t="s">
        <v>85</v>
      </c>
      <c r="X2446">
        <v>0</v>
      </c>
      <c r="Y2446">
        <v>1</v>
      </c>
      <c r="Z2446">
        <v>0</v>
      </c>
      <c r="AA2446">
        <v>0</v>
      </c>
      <c r="AB2446">
        <v>0</v>
      </c>
      <c r="AC2446" s="3">
        <v>45918</v>
      </c>
      <c r="AD2446" s="2" t="str">
        <f t="shared" si="77"/>
        <v>Contacted</v>
      </c>
      <c r="AE2446">
        <v>0</v>
      </c>
      <c r="AF2446" t="s">
        <v>73</v>
      </c>
      <c r="AG2446" t="b">
        <v>1</v>
      </c>
      <c r="AH2446" t="b">
        <v>1</v>
      </c>
      <c r="AI2446" t="str">
        <f ca="1">IF(OR(Table1[[#This Row],[is_active]]="FALSE",Table1[[#This Row],[Days_Since_Last_Purchase]]&gt;90),"Churned","Active")</f>
        <v>Churned</v>
      </c>
    </row>
    <row r="2447" spans="1:35" x14ac:dyDescent="0.25">
      <c r="A2447" t="s">
        <v>2488</v>
      </c>
      <c r="B2447" s="1">
        <v>45314</v>
      </c>
      <c r="C2447" t="str">
        <f>TEXT(Table1[[#This Row],[signup_date]],"yyyy")</f>
        <v>2024</v>
      </c>
      <c r="D2447" t="str">
        <f>TEXT(Table1[[#This Row],[signup_date]],"mmm")</f>
        <v>Jan</v>
      </c>
      <c r="E2447" s="3">
        <v>45759</v>
      </c>
      <c r="F2447" s="3">
        <v>45940</v>
      </c>
      <c r="G2447" s="3" t="str">
        <f>TEXT(Table1[[#This Row],[last_purchase_date]],"yyyy")</f>
        <v>2025</v>
      </c>
      <c r="H2447" s="2">
        <f ca="1">IFERROR(TODAY()-Table1[[#This Row],[signup_date]]," - ")</f>
        <v>666</v>
      </c>
      <c r="I2447" s="2">
        <f ca="1">IFERROR(TODAY()-Table1[[#This Row],[last_purchase_date]]," - ")</f>
        <v>40</v>
      </c>
      <c r="J2447" s="2">
        <f ca="1">IFERROR(1/Table1[[#This Row],[Days_Since_Last_Purchase]],0)</f>
        <v>2.5000000000000001E-2</v>
      </c>
      <c r="K2447" s="3" t="str">
        <f t="shared" si="76"/>
        <v>Has Purchased</v>
      </c>
      <c r="L2447">
        <v>2</v>
      </c>
      <c r="M2447">
        <v>65.849999999999994</v>
      </c>
      <c r="N2447">
        <v>32.93</v>
      </c>
      <c r="O2447">
        <v>53.51</v>
      </c>
      <c r="P2447" t="s">
        <v>65</v>
      </c>
      <c r="Q2447" t="s">
        <v>60</v>
      </c>
      <c r="R2447" t="s">
        <v>42</v>
      </c>
      <c r="S2447">
        <v>56</v>
      </c>
      <c r="T2447" t="s">
        <v>34</v>
      </c>
      <c r="U2447" t="s">
        <v>82</v>
      </c>
      <c r="V2447" t="s">
        <v>67</v>
      </c>
      <c r="W2447" t="s">
        <v>51</v>
      </c>
      <c r="X2447">
        <v>0</v>
      </c>
      <c r="Y2447">
        <v>0</v>
      </c>
      <c r="Z2447">
        <v>0</v>
      </c>
      <c r="AA2447">
        <v>0</v>
      </c>
      <c r="AB2447">
        <v>1</v>
      </c>
      <c r="AC2447" s="2" t="s">
        <v>2542</v>
      </c>
      <c r="AD2447" s="2" t="str">
        <f t="shared" si="77"/>
        <v>Never Contacted</v>
      </c>
      <c r="AE2447">
        <v>0</v>
      </c>
      <c r="AF2447" t="s">
        <v>73</v>
      </c>
      <c r="AG2447" t="b">
        <v>1</v>
      </c>
      <c r="AH2447" t="b">
        <v>1</v>
      </c>
      <c r="AI2447" t="str">
        <f ca="1">IF(OR(Table1[[#This Row],[is_active]]="FALSE",Table1[[#This Row],[Days_Since_Last_Purchase]]&gt;90),"Churned","Active")</f>
        <v>Active</v>
      </c>
    </row>
    <row r="2448" spans="1:35" x14ac:dyDescent="0.25">
      <c r="A2448" t="s">
        <v>2489</v>
      </c>
      <c r="B2448" s="1">
        <v>44119</v>
      </c>
      <c r="C2448" t="str">
        <f>TEXT(Table1[[#This Row],[signup_date]],"yyyy")</f>
        <v>2020</v>
      </c>
      <c r="D2448" t="str">
        <f>TEXT(Table1[[#This Row],[signup_date]],"mmm")</f>
        <v>Oct</v>
      </c>
      <c r="E2448" s="3">
        <v>45212</v>
      </c>
      <c r="F2448" s="3">
        <v>45874</v>
      </c>
      <c r="G2448" s="3" t="str">
        <f>TEXT(Table1[[#This Row],[last_purchase_date]],"yyyy")</f>
        <v>2025</v>
      </c>
      <c r="H2448" s="2">
        <f ca="1">IFERROR(TODAY()-Table1[[#This Row],[signup_date]]," - ")</f>
        <v>1861</v>
      </c>
      <c r="I2448" s="2">
        <f ca="1">IFERROR(TODAY()-Table1[[#This Row],[last_purchase_date]]," - ")</f>
        <v>106</v>
      </c>
      <c r="J2448" s="2">
        <f ca="1">IFERROR(1/Table1[[#This Row],[Days_Since_Last_Purchase]],0)</f>
        <v>9.433962264150943E-3</v>
      </c>
      <c r="K2448" s="3" t="str">
        <f t="shared" si="76"/>
        <v>Has Purchased</v>
      </c>
      <c r="L2448">
        <v>5</v>
      </c>
      <c r="M2448">
        <v>167.58</v>
      </c>
      <c r="N2448">
        <v>33.520000000000003</v>
      </c>
      <c r="O2448">
        <v>74.37</v>
      </c>
      <c r="P2448" t="s">
        <v>47</v>
      </c>
      <c r="Q2448" t="s">
        <v>95</v>
      </c>
      <c r="R2448" t="s">
        <v>33</v>
      </c>
      <c r="S2448">
        <v>46</v>
      </c>
      <c r="T2448" t="s">
        <v>34</v>
      </c>
      <c r="U2448" t="s">
        <v>82</v>
      </c>
      <c r="V2448" t="s">
        <v>56</v>
      </c>
      <c r="W2448" t="s">
        <v>85</v>
      </c>
      <c r="X2448">
        <v>0</v>
      </c>
      <c r="Y2448">
        <v>0</v>
      </c>
      <c r="Z2448">
        <v>0</v>
      </c>
      <c r="AA2448">
        <v>0</v>
      </c>
      <c r="AB2448">
        <v>2</v>
      </c>
      <c r="AC2448" s="3">
        <v>44138</v>
      </c>
      <c r="AD2448" s="2" t="str">
        <f t="shared" si="77"/>
        <v>Contacted</v>
      </c>
      <c r="AE2448">
        <v>6</v>
      </c>
      <c r="AF2448" t="s">
        <v>52</v>
      </c>
      <c r="AG2448" t="b">
        <v>0</v>
      </c>
      <c r="AH2448" t="b">
        <v>1</v>
      </c>
      <c r="AI2448" t="str">
        <f ca="1">IF(OR(Table1[[#This Row],[is_active]]="FALSE",Table1[[#This Row],[Days_Since_Last_Purchase]]&gt;90),"Churned","Active")</f>
        <v>Churned</v>
      </c>
    </row>
    <row r="2449" spans="1:35" x14ac:dyDescent="0.25">
      <c r="A2449" t="s">
        <v>2490</v>
      </c>
      <c r="B2449" s="1">
        <v>44388</v>
      </c>
      <c r="C2449" t="str">
        <f>TEXT(Table1[[#This Row],[signup_date]],"yyyy")</f>
        <v>2021</v>
      </c>
      <c r="D2449" t="str">
        <f>TEXT(Table1[[#This Row],[signup_date]],"mmm")</f>
        <v>Jul</v>
      </c>
      <c r="E2449" s="3">
        <v>44917</v>
      </c>
      <c r="F2449" s="3">
        <v>45765</v>
      </c>
      <c r="G2449" s="3" t="str">
        <f>TEXT(Table1[[#This Row],[last_purchase_date]],"yyyy")</f>
        <v>2025</v>
      </c>
      <c r="H2449" s="2">
        <f ca="1">IFERROR(TODAY()-Table1[[#This Row],[signup_date]]," - ")</f>
        <v>1592</v>
      </c>
      <c r="I2449" s="2">
        <f ca="1">IFERROR(TODAY()-Table1[[#This Row],[last_purchase_date]]," - ")</f>
        <v>215</v>
      </c>
      <c r="J2449" s="2">
        <f ca="1">IFERROR(1/Table1[[#This Row],[Days_Since_Last_Purchase]],0)</f>
        <v>4.6511627906976744E-3</v>
      </c>
      <c r="K2449" s="3" t="str">
        <f t="shared" si="76"/>
        <v>Has Purchased</v>
      </c>
      <c r="L2449">
        <v>4</v>
      </c>
      <c r="M2449">
        <v>4.54</v>
      </c>
      <c r="N2449">
        <v>1.1399999999999999</v>
      </c>
      <c r="O2449">
        <v>0</v>
      </c>
      <c r="P2449" t="s">
        <v>31</v>
      </c>
      <c r="Q2449" t="s">
        <v>32</v>
      </c>
      <c r="R2449" t="s">
        <v>42</v>
      </c>
      <c r="S2449">
        <v>43</v>
      </c>
      <c r="T2449" t="s">
        <v>34</v>
      </c>
      <c r="U2449" t="s">
        <v>50</v>
      </c>
      <c r="V2449" t="s">
        <v>56</v>
      </c>
      <c r="W2449" t="s">
        <v>72</v>
      </c>
      <c r="X2449">
        <v>0</v>
      </c>
      <c r="Y2449">
        <v>1</v>
      </c>
      <c r="Z2449">
        <v>1</v>
      </c>
      <c r="AA2449">
        <v>2</v>
      </c>
      <c r="AB2449">
        <v>1</v>
      </c>
      <c r="AC2449" s="2" t="s">
        <v>2542</v>
      </c>
      <c r="AD2449" s="2" t="str">
        <f t="shared" si="77"/>
        <v>Never Contacted</v>
      </c>
      <c r="AE2449">
        <v>0</v>
      </c>
      <c r="AF2449" t="s">
        <v>38</v>
      </c>
      <c r="AG2449" t="b">
        <v>1</v>
      </c>
      <c r="AH2449" t="b">
        <v>0</v>
      </c>
      <c r="AI2449" t="str">
        <f ca="1">IF(OR(Table1[[#This Row],[is_active]]="FALSE",Table1[[#This Row],[Days_Since_Last_Purchase]]&gt;90),"Churned","Active")</f>
        <v>Churned</v>
      </c>
    </row>
    <row r="2450" spans="1:35" x14ac:dyDescent="0.25">
      <c r="A2450" t="s">
        <v>2491</v>
      </c>
      <c r="B2450" s="1">
        <v>44038</v>
      </c>
      <c r="C2450" t="str">
        <f>TEXT(Table1[[#This Row],[signup_date]],"yyyy")</f>
        <v>2020</v>
      </c>
      <c r="D2450" t="str">
        <f>TEXT(Table1[[#This Row],[signup_date]],"mmm")</f>
        <v>Jul</v>
      </c>
      <c r="E2450" s="3">
        <v>45617</v>
      </c>
      <c r="F2450" s="3">
        <v>45878</v>
      </c>
      <c r="G2450" s="3" t="str">
        <f>TEXT(Table1[[#This Row],[last_purchase_date]],"yyyy")</f>
        <v>2025</v>
      </c>
      <c r="H2450" s="2">
        <f ca="1">IFERROR(TODAY()-Table1[[#This Row],[signup_date]]," - ")</f>
        <v>1942</v>
      </c>
      <c r="I2450" s="2">
        <f ca="1">IFERROR(TODAY()-Table1[[#This Row],[last_purchase_date]]," - ")</f>
        <v>102</v>
      </c>
      <c r="J2450" s="2">
        <f ca="1">IFERROR(1/Table1[[#This Row],[Days_Since_Last_Purchase]],0)</f>
        <v>9.8039215686274508E-3</v>
      </c>
      <c r="K2450" s="3" t="str">
        <f t="shared" si="76"/>
        <v>Has Purchased</v>
      </c>
      <c r="L2450">
        <v>4</v>
      </c>
      <c r="M2450">
        <v>4.62</v>
      </c>
      <c r="N2450">
        <v>1.1599999999999999</v>
      </c>
      <c r="O2450">
        <v>0</v>
      </c>
      <c r="P2450" t="s">
        <v>65</v>
      </c>
      <c r="Q2450" t="s">
        <v>41</v>
      </c>
      <c r="R2450" t="s">
        <v>48</v>
      </c>
      <c r="S2450">
        <v>20</v>
      </c>
      <c r="T2450" t="s">
        <v>70</v>
      </c>
      <c r="U2450" t="s">
        <v>66</v>
      </c>
      <c r="V2450" t="s">
        <v>63</v>
      </c>
      <c r="W2450" t="s">
        <v>72</v>
      </c>
      <c r="X2450">
        <v>0</v>
      </c>
      <c r="Y2450">
        <v>0</v>
      </c>
      <c r="Z2450">
        <v>0</v>
      </c>
      <c r="AA2450">
        <v>0</v>
      </c>
      <c r="AB2450">
        <v>0</v>
      </c>
      <c r="AC2450" s="3">
        <v>45405</v>
      </c>
      <c r="AD2450" s="2" t="str">
        <f t="shared" si="77"/>
        <v>Contacted</v>
      </c>
      <c r="AE2450">
        <v>0</v>
      </c>
      <c r="AF2450" t="s">
        <v>52</v>
      </c>
      <c r="AG2450" t="b">
        <v>0</v>
      </c>
      <c r="AH2450" t="b">
        <v>0</v>
      </c>
      <c r="AI2450" t="str">
        <f ca="1">IF(OR(Table1[[#This Row],[is_active]]="FALSE",Table1[[#This Row],[Days_Since_Last_Purchase]]&gt;90),"Churned","Active")</f>
        <v>Churned</v>
      </c>
    </row>
    <row r="2451" spans="1:35" x14ac:dyDescent="0.25">
      <c r="A2451" t="s">
        <v>2492</v>
      </c>
      <c r="B2451" s="1">
        <v>45147</v>
      </c>
      <c r="C2451" t="str">
        <f>TEXT(Table1[[#This Row],[signup_date]],"yyyy")</f>
        <v>2023</v>
      </c>
      <c r="D2451" t="str">
        <f>TEXT(Table1[[#This Row],[signup_date]],"mmm")</f>
        <v>Aug</v>
      </c>
      <c r="E2451" s="3">
        <v>45738</v>
      </c>
      <c r="F2451" s="3">
        <v>45891</v>
      </c>
      <c r="G2451" s="3" t="str">
        <f>TEXT(Table1[[#This Row],[last_purchase_date]],"yyyy")</f>
        <v>2025</v>
      </c>
      <c r="H2451" s="2">
        <f ca="1">IFERROR(TODAY()-Table1[[#This Row],[signup_date]]," - ")</f>
        <v>833</v>
      </c>
      <c r="I2451" s="2">
        <f ca="1">IFERROR(TODAY()-Table1[[#This Row],[last_purchase_date]]," - ")</f>
        <v>89</v>
      </c>
      <c r="J2451" s="2">
        <f ca="1">IFERROR(1/Table1[[#This Row],[Days_Since_Last_Purchase]],0)</f>
        <v>1.1235955056179775E-2</v>
      </c>
      <c r="K2451" s="3" t="str">
        <f t="shared" si="76"/>
        <v>Has Purchased</v>
      </c>
      <c r="L2451">
        <v>2</v>
      </c>
      <c r="M2451">
        <v>80.95</v>
      </c>
      <c r="N2451">
        <v>40.479999999999997</v>
      </c>
      <c r="O2451">
        <v>45.98</v>
      </c>
      <c r="P2451" t="s">
        <v>87</v>
      </c>
      <c r="Q2451" t="s">
        <v>95</v>
      </c>
      <c r="R2451" t="s">
        <v>42</v>
      </c>
      <c r="S2451">
        <v>16</v>
      </c>
      <c r="T2451" t="s">
        <v>49</v>
      </c>
      <c r="U2451" t="s">
        <v>35</v>
      </c>
      <c r="V2451" t="s">
        <v>56</v>
      </c>
      <c r="W2451" t="s">
        <v>45</v>
      </c>
      <c r="X2451">
        <v>0</v>
      </c>
      <c r="Y2451">
        <v>1</v>
      </c>
      <c r="Z2451">
        <v>0</v>
      </c>
      <c r="AA2451">
        <v>0</v>
      </c>
      <c r="AB2451">
        <v>1</v>
      </c>
      <c r="AC2451" s="3">
        <v>45752</v>
      </c>
      <c r="AD2451" s="2" t="str">
        <f t="shared" si="77"/>
        <v>Contacted</v>
      </c>
      <c r="AE2451">
        <v>2</v>
      </c>
      <c r="AF2451" t="s">
        <v>38</v>
      </c>
      <c r="AG2451" t="b">
        <v>0</v>
      </c>
      <c r="AH2451" t="b">
        <v>1</v>
      </c>
      <c r="AI2451" t="str">
        <f ca="1">IF(OR(Table1[[#This Row],[is_active]]="FALSE",Table1[[#This Row],[Days_Since_Last_Purchase]]&gt;90),"Churned","Active")</f>
        <v>Active</v>
      </c>
    </row>
    <row r="2452" spans="1:35" x14ac:dyDescent="0.25">
      <c r="A2452" t="s">
        <v>2493</v>
      </c>
      <c r="B2452" s="1">
        <v>45200</v>
      </c>
      <c r="C2452" t="str">
        <f>TEXT(Table1[[#This Row],[signup_date]],"yyyy")</f>
        <v>2023</v>
      </c>
      <c r="D2452" t="str">
        <f>TEXT(Table1[[#This Row],[signup_date]],"mmm")</f>
        <v>Oct</v>
      </c>
      <c r="E2452" s="3">
        <v>45494</v>
      </c>
      <c r="F2452" s="3">
        <v>45729</v>
      </c>
      <c r="G2452" s="3" t="str">
        <f>TEXT(Table1[[#This Row],[last_purchase_date]],"yyyy")</f>
        <v>2025</v>
      </c>
      <c r="H2452" s="2">
        <f ca="1">IFERROR(TODAY()-Table1[[#This Row],[signup_date]]," - ")</f>
        <v>780</v>
      </c>
      <c r="I2452" s="2">
        <f ca="1">IFERROR(TODAY()-Table1[[#This Row],[last_purchase_date]]," - ")</f>
        <v>251</v>
      </c>
      <c r="J2452" s="2">
        <f ca="1">IFERROR(1/Table1[[#This Row],[Days_Since_Last_Purchase]],0)</f>
        <v>3.9840637450199202E-3</v>
      </c>
      <c r="K2452" s="3" t="str">
        <f t="shared" si="76"/>
        <v>Has Purchased</v>
      </c>
      <c r="L2452">
        <v>2</v>
      </c>
      <c r="M2452">
        <v>146.69999999999999</v>
      </c>
      <c r="N2452">
        <v>73.349999999999994</v>
      </c>
      <c r="O2452">
        <v>98.12</v>
      </c>
      <c r="P2452" t="s">
        <v>65</v>
      </c>
      <c r="Q2452" t="s">
        <v>104</v>
      </c>
      <c r="R2452" t="s">
        <v>48</v>
      </c>
      <c r="S2452">
        <v>16</v>
      </c>
      <c r="T2452" t="s">
        <v>49</v>
      </c>
      <c r="U2452" t="s">
        <v>55</v>
      </c>
      <c r="V2452" t="s">
        <v>56</v>
      </c>
      <c r="W2452" t="s">
        <v>85</v>
      </c>
      <c r="X2452">
        <v>0</v>
      </c>
      <c r="Y2452">
        <v>1</v>
      </c>
      <c r="Z2452">
        <v>0</v>
      </c>
      <c r="AA2452">
        <v>0</v>
      </c>
      <c r="AB2452">
        <v>1</v>
      </c>
      <c r="AC2452" s="3">
        <v>45791</v>
      </c>
      <c r="AD2452" s="2" t="str">
        <f t="shared" si="77"/>
        <v>Contacted</v>
      </c>
      <c r="AE2452">
        <v>6</v>
      </c>
      <c r="AF2452" t="s">
        <v>52</v>
      </c>
      <c r="AG2452" t="b">
        <v>0</v>
      </c>
      <c r="AH2452" t="b">
        <v>1</v>
      </c>
      <c r="AI2452" t="str">
        <f ca="1">IF(OR(Table1[[#This Row],[is_active]]="FALSE",Table1[[#This Row],[Days_Since_Last_Purchase]]&gt;90),"Churned","Active")</f>
        <v>Churned</v>
      </c>
    </row>
    <row r="2453" spans="1:35" x14ac:dyDescent="0.25">
      <c r="A2453" t="s">
        <v>2494</v>
      </c>
      <c r="B2453" s="1">
        <v>44420</v>
      </c>
      <c r="C2453" t="str">
        <f>TEXT(Table1[[#This Row],[signup_date]],"yyyy")</f>
        <v>2021</v>
      </c>
      <c r="D2453" t="str">
        <f>TEXT(Table1[[#This Row],[signup_date]],"mmm")</f>
        <v>Aug</v>
      </c>
      <c r="E2453" s="3">
        <v>45531</v>
      </c>
      <c r="F2453" s="3">
        <v>45903</v>
      </c>
      <c r="G2453" s="3" t="str">
        <f>TEXT(Table1[[#This Row],[last_purchase_date]],"yyyy")</f>
        <v>2025</v>
      </c>
      <c r="H2453" s="2">
        <f ca="1">IFERROR(TODAY()-Table1[[#This Row],[signup_date]]," - ")</f>
        <v>1560</v>
      </c>
      <c r="I2453" s="2">
        <f ca="1">IFERROR(TODAY()-Table1[[#This Row],[last_purchase_date]]," - ")</f>
        <v>77</v>
      </c>
      <c r="J2453" s="2">
        <f ca="1">IFERROR(1/Table1[[#This Row],[Days_Since_Last_Purchase]],0)</f>
        <v>1.2987012987012988E-2</v>
      </c>
      <c r="K2453" s="3" t="str">
        <f t="shared" si="76"/>
        <v>Has Purchased</v>
      </c>
      <c r="L2453">
        <v>4</v>
      </c>
      <c r="M2453">
        <v>293.91000000000003</v>
      </c>
      <c r="N2453">
        <v>73.48</v>
      </c>
      <c r="O2453">
        <v>121.94</v>
      </c>
      <c r="P2453" t="s">
        <v>40</v>
      </c>
      <c r="Q2453" t="s">
        <v>88</v>
      </c>
      <c r="R2453" t="s">
        <v>33</v>
      </c>
      <c r="S2453">
        <v>39</v>
      </c>
      <c r="T2453" t="s">
        <v>34</v>
      </c>
      <c r="U2453" t="s">
        <v>43</v>
      </c>
      <c r="V2453" t="s">
        <v>35</v>
      </c>
      <c r="W2453" t="s">
        <v>51</v>
      </c>
      <c r="X2453">
        <v>0</v>
      </c>
      <c r="Y2453">
        <v>0</v>
      </c>
      <c r="Z2453">
        <v>0</v>
      </c>
      <c r="AA2453">
        <v>0</v>
      </c>
      <c r="AB2453">
        <v>1</v>
      </c>
      <c r="AC2453" s="2" t="s">
        <v>2542</v>
      </c>
      <c r="AD2453" s="2" t="str">
        <f t="shared" si="77"/>
        <v>Never Contacted</v>
      </c>
      <c r="AE2453">
        <v>5</v>
      </c>
      <c r="AF2453" t="s">
        <v>38</v>
      </c>
      <c r="AG2453" t="b">
        <v>1</v>
      </c>
      <c r="AH2453" t="b">
        <v>1</v>
      </c>
      <c r="AI2453" t="str">
        <f ca="1">IF(OR(Table1[[#This Row],[is_active]]="FALSE",Table1[[#This Row],[Days_Since_Last_Purchase]]&gt;90),"Churned","Active")</f>
        <v>Active</v>
      </c>
    </row>
    <row r="2454" spans="1:35" x14ac:dyDescent="0.25">
      <c r="A2454" t="s">
        <v>2495</v>
      </c>
      <c r="B2454" s="1">
        <v>45614</v>
      </c>
      <c r="C2454" t="str">
        <f>TEXT(Table1[[#This Row],[signup_date]],"yyyy")</f>
        <v>2024</v>
      </c>
      <c r="D2454" t="str">
        <f>TEXT(Table1[[#This Row],[signup_date]],"mmm")</f>
        <v>Nov</v>
      </c>
      <c r="E2454" s="3">
        <v>45711</v>
      </c>
      <c r="F2454" s="3">
        <v>45776</v>
      </c>
      <c r="G2454" s="3" t="str">
        <f>TEXT(Table1[[#This Row],[last_purchase_date]],"yyyy")</f>
        <v>2025</v>
      </c>
      <c r="H2454" s="2">
        <f ca="1">IFERROR(TODAY()-Table1[[#This Row],[signup_date]]," - ")</f>
        <v>366</v>
      </c>
      <c r="I2454" s="2">
        <f ca="1">IFERROR(TODAY()-Table1[[#This Row],[last_purchase_date]]," - ")</f>
        <v>204</v>
      </c>
      <c r="J2454" s="2">
        <f ca="1">IFERROR(1/Table1[[#This Row],[Days_Since_Last_Purchase]],0)</f>
        <v>4.9019607843137254E-3</v>
      </c>
      <c r="K2454" s="3" t="str">
        <f t="shared" si="76"/>
        <v>Has Purchased</v>
      </c>
      <c r="L2454">
        <v>4</v>
      </c>
      <c r="M2454">
        <v>183.25</v>
      </c>
      <c r="N2454">
        <v>45.81</v>
      </c>
      <c r="O2454">
        <v>28.39</v>
      </c>
      <c r="P2454" t="s">
        <v>40</v>
      </c>
      <c r="Q2454" t="s">
        <v>41</v>
      </c>
      <c r="R2454" t="s">
        <v>33</v>
      </c>
      <c r="S2454">
        <v>38</v>
      </c>
      <c r="T2454" t="s">
        <v>34</v>
      </c>
      <c r="U2454" t="s">
        <v>50</v>
      </c>
      <c r="V2454" t="s">
        <v>67</v>
      </c>
      <c r="W2454" t="s">
        <v>36</v>
      </c>
      <c r="X2454">
        <v>0</v>
      </c>
      <c r="Y2454">
        <v>0</v>
      </c>
      <c r="Z2454">
        <v>0</v>
      </c>
      <c r="AA2454">
        <v>1</v>
      </c>
      <c r="AB2454">
        <v>2</v>
      </c>
      <c r="AC2454" s="2" t="s">
        <v>2542</v>
      </c>
      <c r="AD2454" s="2" t="str">
        <f t="shared" si="77"/>
        <v>Never Contacted</v>
      </c>
      <c r="AE2454">
        <v>3</v>
      </c>
      <c r="AF2454" t="s">
        <v>73</v>
      </c>
      <c r="AG2454" t="b">
        <v>1</v>
      </c>
      <c r="AH2454" t="b">
        <v>1</v>
      </c>
      <c r="AI2454" t="str">
        <f ca="1">IF(OR(Table1[[#This Row],[is_active]]="FALSE",Table1[[#This Row],[Days_Since_Last_Purchase]]&gt;90),"Churned","Active")</f>
        <v>Churned</v>
      </c>
    </row>
    <row r="2455" spans="1:35" x14ac:dyDescent="0.25">
      <c r="A2455" t="s">
        <v>2496</v>
      </c>
      <c r="B2455" s="1">
        <v>45019</v>
      </c>
      <c r="C2455" t="str">
        <f>TEXT(Table1[[#This Row],[signup_date]],"yyyy")</f>
        <v>2023</v>
      </c>
      <c r="D2455" t="str">
        <f>TEXT(Table1[[#This Row],[signup_date]],"mmm")</f>
        <v>Apr</v>
      </c>
      <c r="E2455" s="3">
        <v>45890</v>
      </c>
      <c r="F2455" s="3">
        <v>45913</v>
      </c>
      <c r="G2455" s="3" t="str">
        <f>TEXT(Table1[[#This Row],[last_purchase_date]],"yyyy")</f>
        <v>2025</v>
      </c>
      <c r="H2455" s="2">
        <f ca="1">IFERROR(TODAY()-Table1[[#This Row],[signup_date]]," - ")</f>
        <v>961</v>
      </c>
      <c r="I2455" s="2">
        <f ca="1">IFERROR(TODAY()-Table1[[#This Row],[last_purchase_date]]," - ")</f>
        <v>67</v>
      </c>
      <c r="J2455" s="2">
        <f ca="1">IFERROR(1/Table1[[#This Row],[Days_Since_Last_Purchase]],0)</f>
        <v>1.4925373134328358E-2</v>
      </c>
      <c r="K2455" s="3" t="str">
        <f t="shared" si="76"/>
        <v>Has Purchased</v>
      </c>
      <c r="L2455">
        <v>5</v>
      </c>
      <c r="M2455">
        <v>152.38</v>
      </c>
      <c r="N2455">
        <v>30.48</v>
      </c>
      <c r="O2455">
        <v>36.42</v>
      </c>
      <c r="P2455" t="s">
        <v>47</v>
      </c>
      <c r="Q2455" t="s">
        <v>88</v>
      </c>
      <c r="R2455" t="s">
        <v>33</v>
      </c>
      <c r="S2455">
        <v>23</v>
      </c>
      <c r="T2455" t="s">
        <v>70</v>
      </c>
      <c r="U2455" t="s">
        <v>43</v>
      </c>
      <c r="V2455" t="s">
        <v>44</v>
      </c>
      <c r="W2455" t="s">
        <v>36</v>
      </c>
      <c r="X2455">
        <v>0</v>
      </c>
      <c r="Y2455">
        <v>0</v>
      </c>
      <c r="Z2455">
        <v>0</v>
      </c>
      <c r="AA2455">
        <v>0</v>
      </c>
      <c r="AB2455">
        <v>0</v>
      </c>
      <c r="AC2455" s="2" t="s">
        <v>2542</v>
      </c>
      <c r="AD2455" s="2" t="str">
        <f t="shared" si="77"/>
        <v>Never Contacted</v>
      </c>
      <c r="AE2455">
        <v>0</v>
      </c>
      <c r="AF2455" t="s">
        <v>73</v>
      </c>
      <c r="AG2455" t="b">
        <v>1</v>
      </c>
      <c r="AH2455" t="b">
        <v>0</v>
      </c>
      <c r="AI2455" t="str">
        <f ca="1">IF(OR(Table1[[#This Row],[is_active]]="FALSE",Table1[[#This Row],[Days_Since_Last_Purchase]]&gt;90),"Churned","Active")</f>
        <v>Active</v>
      </c>
    </row>
    <row r="2456" spans="1:35" x14ac:dyDescent="0.25">
      <c r="A2456" t="s">
        <v>2497</v>
      </c>
      <c r="B2456" s="1">
        <v>45275</v>
      </c>
      <c r="C2456" t="str">
        <f>TEXT(Table1[[#This Row],[signup_date]],"yyyy")</f>
        <v>2023</v>
      </c>
      <c r="D2456" t="str">
        <f>TEXT(Table1[[#This Row],[signup_date]],"mmm")</f>
        <v>Dec</v>
      </c>
      <c r="E2456" s="3">
        <v>45889</v>
      </c>
      <c r="F2456" s="3">
        <v>45897</v>
      </c>
      <c r="G2456" s="3" t="str">
        <f>TEXT(Table1[[#This Row],[last_purchase_date]],"yyyy")</f>
        <v>2025</v>
      </c>
      <c r="H2456" s="2">
        <f ca="1">IFERROR(TODAY()-Table1[[#This Row],[signup_date]]," - ")</f>
        <v>705</v>
      </c>
      <c r="I2456" s="2">
        <f ca="1">IFERROR(TODAY()-Table1[[#This Row],[last_purchase_date]]," - ")</f>
        <v>83</v>
      </c>
      <c r="J2456" s="2">
        <f ca="1">IFERROR(1/Table1[[#This Row],[Days_Since_Last_Purchase]],0)</f>
        <v>1.2048192771084338E-2</v>
      </c>
      <c r="K2456" s="3" t="str">
        <f t="shared" si="76"/>
        <v>Has Purchased</v>
      </c>
      <c r="L2456">
        <v>4</v>
      </c>
      <c r="M2456">
        <v>147.13999999999999</v>
      </c>
      <c r="N2456">
        <v>36.78</v>
      </c>
      <c r="O2456">
        <v>113.43</v>
      </c>
      <c r="P2456" t="s">
        <v>65</v>
      </c>
      <c r="Q2456" t="s">
        <v>62</v>
      </c>
      <c r="R2456" t="s">
        <v>48</v>
      </c>
      <c r="S2456">
        <v>37</v>
      </c>
      <c r="T2456" t="s">
        <v>34</v>
      </c>
      <c r="U2456" t="s">
        <v>50</v>
      </c>
      <c r="V2456" t="s">
        <v>67</v>
      </c>
      <c r="W2456" t="s">
        <v>72</v>
      </c>
      <c r="X2456">
        <v>0</v>
      </c>
      <c r="Y2456">
        <v>0</v>
      </c>
      <c r="Z2456">
        <v>0</v>
      </c>
      <c r="AA2456">
        <v>0</v>
      </c>
      <c r="AB2456">
        <v>2</v>
      </c>
      <c r="AC2456" s="3">
        <v>45666</v>
      </c>
      <c r="AD2456" s="2" t="str">
        <f t="shared" si="77"/>
        <v>Contacted</v>
      </c>
      <c r="AE2456">
        <v>7</v>
      </c>
      <c r="AF2456" t="s">
        <v>38</v>
      </c>
      <c r="AG2456" t="b">
        <v>0</v>
      </c>
      <c r="AH2456" t="b">
        <v>1</v>
      </c>
      <c r="AI2456" t="str">
        <f ca="1">IF(OR(Table1[[#This Row],[is_active]]="FALSE",Table1[[#This Row],[Days_Since_Last_Purchase]]&gt;90),"Churned","Active")</f>
        <v>Active</v>
      </c>
    </row>
    <row r="2457" spans="1:35" x14ac:dyDescent="0.25">
      <c r="A2457" t="s">
        <v>2498</v>
      </c>
      <c r="B2457" s="1">
        <v>44011</v>
      </c>
      <c r="C2457" t="str">
        <f>TEXT(Table1[[#This Row],[signup_date]],"yyyy")</f>
        <v>2020</v>
      </c>
      <c r="D2457" t="str">
        <f>TEXT(Table1[[#This Row],[signup_date]],"mmm")</f>
        <v>Jun</v>
      </c>
      <c r="E2457" s="3">
        <v>45287</v>
      </c>
      <c r="F2457" s="3" t="s">
        <v>2542</v>
      </c>
      <c r="G2457" s="3" t="str">
        <f>TEXT(Table1[[#This Row],[last_purchase_date]],"yyyy")</f>
        <v>-</v>
      </c>
      <c r="H2457" s="2">
        <f ca="1">IFERROR(TODAY()-Table1[[#This Row],[signup_date]]," - ")</f>
        <v>1969</v>
      </c>
      <c r="I2457" s="2" t="str">
        <f ca="1">IFERROR(TODAY()-Table1[[#This Row],[last_purchase_date]]," - ")</f>
        <v xml:space="preserve"> - </v>
      </c>
      <c r="J2457" s="2">
        <f ca="1">IFERROR(1/Table1[[#This Row],[Days_Since_Last_Purchase]],0)</f>
        <v>0</v>
      </c>
      <c r="K2457" s="3" t="str">
        <f t="shared" si="76"/>
        <v>Has Purchased</v>
      </c>
      <c r="L2457">
        <v>0</v>
      </c>
      <c r="M2457">
        <v>0</v>
      </c>
      <c r="N2457">
        <v>0</v>
      </c>
      <c r="O2457">
        <v>0</v>
      </c>
      <c r="P2457" t="s">
        <v>65</v>
      </c>
      <c r="Q2457" t="s">
        <v>104</v>
      </c>
      <c r="R2457" t="s">
        <v>42</v>
      </c>
      <c r="S2457">
        <v>0</v>
      </c>
      <c r="T2457" t="s">
        <v>80</v>
      </c>
      <c r="U2457" t="s">
        <v>50</v>
      </c>
      <c r="V2457" t="s">
        <v>44</v>
      </c>
      <c r="W2457" t="s">
        <v>36</v>
      </c>
      <c r="X2457">
        <v>1</v>
      </c>
      <c r="Y2457">
        <v>0</v>
      </c>
      <c r="Z2457">
        <v>0</v>
      </c>
      <c r="AA2457">
        <v>0</v>
      </c>
      <c r="AB2457">
        <v>0</v>
      </c>
      <c r="AC2457" s="2" t="s">
        <v>2542</v>
      </c>
      <c r="AD2457" s="2" t="str">
        <f t="shared" si="77"/>
        <v>Never Contacted</v>
      </c>
      <c r="AE2457">
        <v>0</v>
      </c>
      <c r="AF2457" t="s">
        <v>38</v>
      </c>
      <c r="AG2457" t="b">
        <v>0</v>
      </c>
      <c r="AH2457" t="b">
        <v>0</v>
      </c>
      <c r="AI2457" t="str">
        <f ca="1">IF(OR(Table1[[#This Row],[is_active]]="FALSE",Table1[[#This Row],[Days_Since_Last_Purchase]]&gt;90),"Churned","Active")</f>
        <v>Churned</v>
      </c>
    </row>
    <row r="2458" spans="1:35" x14ac:dyDescent="0.25">
      <c r="A2458" t="s">
        <v>2499</v>
      </c>
      <c r="B2458" s="1">
        <v>44342</v>
      </c>
      <c r="C2458" t="str">
        <f>TEXT(Table1[[#This Row],[signup_date]],"yyyy")</f>
        <v>2021</v>
      </c>
      <c r="D2458" t="str">
        <f>TEXT(Table1[[#This Row],[signup_date]],"mmm")</f>
        <v>May</v>
      </c>
      <c r="E2458" s="3">
        <v>45689</v>
      </c>
      <c r="F2458" s="3">
        <v>45912</v>
      </c>
      <c r="G2458" s="3" t="str">
        <f>TEXT(Table1[[#This Row],[last_purchase_date]],"yyyy")</f>
        <v>2025</v>
      </c>
      <c r="H2458" s="2">
        <f ca="1">IFERROR(TODAY()-Table1[[#This Row],[signup_date]]," - ")</f>
        <v>1638</v>
      </c>
      <c r="I2458" s="2">
        <f ca="1">IFERROR(TODAY()-Table1[[#This Row],[last_purchase_date]]," - ")</f>
        <v>68</v>
      </c>
      <c r="J2458" s="2">
        <f ca="1">IFERROR(1/Table1[[#This Row],[Days_Since_Last_Purchase]],0)</f>
        <v>1.4705882352941176E-2</v>
      </c>
      <c r="K2458" s="3" t="str">
        <f t="shared" si="76"/>
        <v>Has Purchased</v>
      </c>
      <c r="L2458">
        <v>5</v>
      </c>
      <c r="M2458">
        <v>202.29</v>
      </c>
      <c r="N2458">
        <v>40.46</v>
      </c>
      <c r="O2458">
        <v>15.86</v>
      </c>
      <c r="P2458" t="s">
        <v>40</v>
      </c>
      <c r="Q2458" t="s">
        <v>32</v>
      </c>
      <c r="R2458" t="s">
        <v>48</v>
      </c>
      <c r="S2458">
        <v>54</v>
      </c>
      <c r="T2458" t="s">
        <v>34</v>
      </c>
      <c r="U2458" t="s">
        <v>66</v>
      </c>
      <c r="V2458" t="s">
        <v>35</v>
      </c>
      <c r="W2458" t="s">
        <v>85</v>
      </c>
      <c r="X2458">
        <v>0</v>
      </c>
      <c r="Y2458">
        <v>1</v>
      </c>
      <c r="Z2458">
        <v>0</v>
      </c>
      <c r="AA2458">
        <v>0</v>
      </c>
      <c r="AB2458">
        <v>1</v>
      </c>
      <c r="AC2458" s="3">
        <v>45472</v>
      </c>
      <c r="AD2458" s="2" t="str">
        <f t="shared" si="77"/>
        <v>Contacted</v>
      </c>
      <c r="AE2458">
        <v>6</v>
      </c>
      <c r="AF2458" t="s">
        <v>52</v>
      </c>
      <c r="AG2458" t="b">
        <v>1</v>
      </c>
      <c r="AH2458" t="b">
        <v>1</v>
      </c>
      <c r="AI2458" t="str">
        <f ca="1">IF(OR(Table1[[#This Row],[is_active]]="FALSE",Table1[[#This Row],[Days_Since_Last_Purchase]]&gt;90),"Churned","Active")</f>
        <v>Active</v>
      </c>
    </row>
    <row r="2459" spans="1:35" x14ac:dyDescent="0.25">
      <c r="A2459" t="s">
        <v>2500</v>
      </c>
      <c r="B2459" s="1">
        <v>44876</v>
      </c>
      <c r="C2459" t="str">
        <f>TEXT(Table1[[#This Row],[signup_date]],"yyyy")</f>
        <v>2022</v>
      </c>
      <c r="D2459" t="str">
        <f>TEXT(Table1[[#This Row],[signup_date]],"mmm")</f>
        <v>Nov</v>
      </c>
      <c r="E2459" s="3">
        <v>45651</v>
      </c>
      <c r="F2459" s="3">
        <v>45772</v>
      </c>
      <c r="G2459" s="3" t="str">
        <f>TEXT(Table1[[#This Row],[last_purchase_date]],"yyyy")</f>
        <v>2025</v>
      </c>
      <c r="H2459" s="2">
        <f ca="1">IFERROR(TODAY()-Table1[[#This Row],[signup_date]]," - ")</f>
        <v>1104</v>
      </c>
      <c r="I2459" s="2">
        <f ca="1">IFERROR(TODAY()-Table1[[#This Row],[last_purchase_date]]," - ")</f>
        <v>208</v>
      </c>
      <c r="J2459" s="2">
        <f ca="1">IFERROR(1/Table1[[#This Row],[Days_Since_Last_Purchase]],0)</f>
        <v>4.807692307692308E-3</v>
      </c>
      <c r="K2459" s="3" t="str">
        <f t="shared" si="76"/>
        <v>Has Purchased</v>
      </c>
      <c r="L2459">
        <v>4</v>
      </c>
      <c r="M2459">
        <v>243.19</v>
      </c>
      <c r="N2459">
        <v>60.8</v>
      </c>
      <c r="O2459">
        <v>40.11</v>
      </c>
      <c r="P2459" t="s">
        <v>31</v>
      </c>
      <c r="Q2459" t="s">
        <v>95</v>
      </c>
      <c r="R2459" t="s">
        <v>42</v>
      </c>
      <c r="S2459">
        <v>25</v>
      </c>
      <c r="T2459" t="s">
        <v>70</v>
      </c>
      <c r="U2459" t="s">
        <v>50</v>
      </c>
      <c r="V2459" t="s">
        <v>35</v>
      </c>
      <c r="W2459" t="s">
        <v>85</v>
      </c>
      <c r="X2459">
        <v>0</v>
      </c>
      <c r="Y2459">
        <v>0</v>
      </c>
      <c r="Z2459">
        <v>0</v>
      </c>
      <c r="AA2459">
        <v>0</v>
      </c>
      <c r="AB2459">
        <v>2</v>
      </c>
      <c r="AC2459" s="3">
        <v>45231</v>
      </c>
      <c r="AD2459" s="2" t="str">
        <f t="shared" si="77"/>
        <v>Contacted</v>
      </c>
      <c r="AE2459">
        <v>10</v>
      </c>
      <c r="AF2459" t="s">
        <v>38</v>
      </c>
      <c r="AG2459" t="b">
        <v>1</v>
      </c>
      <c r="AH2459" t="b">
        <v>1</v>
      </c>
      <c r="AI2459" t="str">
        <f ca="1">IF(OR(Table1[[#This Row],[is_active]]="FALSE",Table1[[#This Row],[Days_Since_Last_Purchase]]&gt;90),"Churned","Active")</f>
        <v>Churned</v>
      </c>
    </row>
    <row r="2460" spans="1:35" x14ac:dyDescent="0.25">
      <c r="A2460" t="s">
        <v>2501</v>
      </c>
      <c r="B2460" s="1">
        <v>44483</v>
      </c>
      <c r="C2460" t="str">
        <f>TEXT(Table1[[#This Row],[signup_date]],"yyyy")</f>
        <v>2021</v>
      </c>
      <c r="D2460" t="str">
        <f>TEXT(Table1[[#This Row],[signup_date]],"mmm")</f>
        <v>Oct</v>
      </c>
      <c r="E2460" s="3">
        <v>45625</v>
      </c>
      <c r="F2460" s="3">
        <v>45674</v>
      </c>
      <c r="G2460" s="3" t="str">
        <f>TEXT(Table1[[#This Row],[last_purchase_date]],"yyyy")</f>
        <v>2025</v>
      </c>
      <c r="H2460" s="2">
        <f ca="1">IFERROR(TODAY()-Table1[[#This Row],[signup_date]]," - ")</f>
        <v>1497</v>
      </c>
      <c r="I2460" s="2">
        <f ca="1">IFERROR(TODAY()-Table1[[#This Row],[last_purchase_date]]," - ")</f>
        <v>306</v>
      </c>
      <c r="J2460" s="2">
        <f ca="1">IFERROR(1/Table1[[#This Row],[Days_Since_Last_Purchase]],0)</f>
        <v>3.2679738562091504E-3</v>
      </c>
      <c r="K2460" s="3" t="str">
        <f t="shared" si="76"/>
        <v>Has Purchased</v>
      </c>
      <c r="L2460">
        <v>2</v>
      </c>
      <c r="M2460">
        <v>105.76</v>
      </c>
      <c r="N2460">
        <v>52.88</v>
      </c>
      <c r="O2460">
        <v>52.8</v>
      </c>
      <c r="P2460" t="s">
        <v>40</v>
      </c>
      <c r="Q2460" t="s">
        <v>32</v>
      </c>
      <c r="R2460" t="s">
        <v>48</v>
      </c>
      <c r="S2460">
        <v>36</v>
      </c>
      <c r="T2460" t="s">
        <v>34</v>
      </c>
      <c r="U2460" t="s">
        <v>82</v>
      </c>
      <c r="V2460" t="s">
        <v>56</v>
      </c>
      <c r="W2460" t="s">
        <v>85</v>
      </c>
      <c r="X2460">
        <v>0</v>
      </c>
      <c r="Y2460">
        <v>0</v>
      </c>
      <c r="Z2460">
        <v>0</v>
      </c>
      <c r="AA2460">
        <v>0</v>
      </c>
      <c r="AB2460">
        <v>1</v>
      </c>
      <c r="AC2460" s="3">
        <v>45305</v>
      </c>
      <c r="AD2460" s="2" t="str">
        <f t="shared" si="77"/>
        <v>Contacted</v>
      </c>
      <c r="AE2460">
        <v>0</v>
      </c>
      <c r="AF2460" t="s">
        <v>38</v>
      </c>
      <c r="AG2460" t="b">
        <v>1</v>
      </c>
      <c r="AH2460" t="b">
        <v>1</v>
      </c>
      <c r="AI2460" t="str">
        <f ca="1">IF(OR(Table1[[#This Row],[is_active]]="FALSE",Table1[[#This Row],[Days_Since_Last_Purchase]]&gt;90),"Churned","Active")</f>
        <v>Churned</v>
      </c>
    </row>
    <row r="2461" spans="1:35" x14ac:dyDescent="0.25">
      <c r="A2461" t="s">
        <v>2502</v>
      </c>
      <c r="B2461" s="1">
        <v>44490</v>
      </c>
      <c r="C2461" t="str">
        <f>TEXT(Table1[[#This Row],[signup_date]],"yyyy")</f>
        <v>2021</v>
      </c>
      <c r="D2461" t="str">
        <f>TEXT(Table1[[#This Row],[signup_date]],"mmm")</f>
        <v>Oct</v>
      </c>
      <c r="E2461" s="3">
        <v>45463</v>
      </c>
      <c r="F2461" s="3">
        <v>45634</v>
      </c>
      <c r="G2461" s="3" t="str">
        <f>TEXT(Table1[[#This Row],[last_purchase_date]],"yyyy")</f>
        <v>2024</v>
      </c>
      <c r="H2461" s="2">
        <f ca="1">IFERROR(TODAY()-Table1[[#This Row],[signup_date]]," - ")</f>
        <v>1490</v>
      </c>
      <c r="I2461" s="2">
        <f ca="1">IFERROR(TODAY()-Table1[[#This Row],[last_purchase_date]]," - ")</f>
        <v>346</v>
      </c>
      <c r="J2461" s="2">
        <f ca="1">IFERROR(1/Table1[[#This Row],[Days_Since_Last_Purchase]],0)</f>
        <v>2.8901734104046241E-3</v>
      </c>
      <c r="K2461" s="3" t="str">
        <f t="shared" si="76"/>
        <v>Has Purchased</v>
      </c>
      <c r="L2461">
        <v>2</v>
      </c>
      <c r="M2461">
        <v>111.77</v>
      </c>
      <c r="N2461">
        <v>55.89</v>
      </c>
      <c r="O2461">
        <v>41.57</v>
      </c>
      <c r="P2461" t="s">
        <v>40</v>
      </c>
      <c r="Q2461" t="s">
        <v>104</v>
      </c>
      <c r="R2461" t="s">
        <v>48</v>
      </c>
      <c r="S2461">
        <v>44</v>
      </c>
      <c r="T2461" t="s">
        <v>34</v>
      </c>
      <c r="U2461" t="s">
        <v>35</v>
      </c>
      <c r="V2461" t="s">
        <v>44</v>
      </c>
      <c r="W2461" t="s">
        <v>36</v>
      </c>
      <c r="X2461">
        <v>0</v>
      </c>
      <c r="Y2461">
        <v>0</v>
      </c>
      <c r="Z2461">
        <v>0</v>
      </c>
      <c r="AA2461">
        <v>0</v>
      </c>
      <c r="AB2461">
        <v>0</v>
      </c>
      <c r="AC2461" s="3">
        <v>45389</v>
      </c>
      <c r="AD2461" s="2" t="str">
        <f t="shared" si="77"/>
        <v>Contacted</v>
      </c>
      <c r="AE2461">
        <v>7</v>
      </c>
      <c r="AF2461" t="s">
        <v>38</v>
      </c>
      <c r="AG2461" t="b">
        <v>0</v>
      </c>
      <c r="AH2461" t="b">
        <v>0</v>
      </c>
      <c r="AI2461" t="str">
        <f ca="1">IF(OR(Table1[[#This Row],[is_active]]="FALSE",Table1[[#This Row],[Days_Since_Last_Purchase]]&gt;90),"Churned","Active")</f>
        <v>Churned</v>
      </c>
    </row>
    <row r="2462" spans="1:35" x14ac:dyDescent="0.25">
      <c r="A2462" t="s">
        <v>2503</v>
      </c>
      <c r="B2462" s="1">
        <v>44569</v>
      </c>
      <c r="C2462" t="str">
        <f>TEXT(Table1[[#This Row],[signup_date]],"yyyy")</f>
        <v>2022</v>
      </c>
      <c r="D2462" t="str">
        <f>TEXT(Table1[[#This Row],[signup_date]],"mmm")</f>
        <v>Jan</v>
      </c>
      <c r="E2462" s="3">
        <v>45175</v>
      </c>
      <c r="F2462" s="3">
        <v>45343</v>
      </c>
      <c r="G2462" s="3" t="str">
        <f>TEXT(Table1[[#This Row],[last_purchase_date]],"yyyy")</f>
        <v>2024</v>
      </c>
      <c r="H2462" s="2">
        <f ca="1">IFERROR(TODAY()-Table1[[#This Row],[signup_date]]," - ")</f>
        <v>1411</v>
      </c>
      <c r="I2462" s="2">
        <f ca="1">IFERROR(TODAY()-Table1[[#This Row],[last_purchase_date]]," - ")</f>
        <v>637</v>
      </c>
      <c r="J2462" s="2">
        <f ca="1">IFERROR(1/Table1[[#This Row],[Days_Since_Last_Purchase]],0)</f>
        <v>1.5698587127158557E-3</v>
      </c>
      <c r="K2462" s="3" t="str">
        <f t="shared" si="76"/>
        <v>Has Purchased</v>
      </c>
      <c r="L2462">
        <v>5</v>
      </c>
      <c r="M2462">
        <v>147.13999999999999</v>
      </c>
      <c r="N2462">
        <v>29.43</v>
      </c>
      <c r="O2462">
        <v>61.72</v>
      </c>
      <c r="P2462" t="s">
        <v>47</v>
      </c>
      <c r="Q2462" t="s">
        <v>104</v>
      </c>
      <c r="R2462" t="s">
        <v>48</v>
      </c>
      <c r="S2462">
        <v>20</v>
      </c>
      <c r="T2462" t="s">
        <v>70</v>
      </c>
      <c r="U2462" t="s">
        <v>90</v>
      </c>
      <c r="V2462" t="s">
        <v>35</v>
      </c>
      <c r="W2462" t="s">
        <v>85</v>
      </c>
      <c r="X2462">
        <v>1</v>
      </c>
      <c r="Y2462">
        <v>0</v>
      </c>
      <c r="Z2462">
        <v>0</v>
      </c>
      <c r="AA2462">
        <v>0</v>
      </c>
      <c r="AB2462">
        <v>1</v>
      </c>
      <c r="AC2462" s="2" t="s">
        <v>2542</v>
      </c>
      <c r="AD2462" s="2" t="str">
        <f t="shared" si="77"/>
        <v>Never Contacted</v>
      </c>
      <c r="AE2462">
        <v>0</v>
      </c>
      <c r="AF2462" t="s">
        <v>38</v>
      </c>
      <c r="AG2462" t="b">
        <v>1</v>
      </c>
      <c r="AH2462" t="b">
        <v>0</v>
      </c>
      <c r="AI2462" t="str">
        <f ca="1">IF(OR(Table1[[#This Row],[is_active]]="FALSE",Table1[[#This Row],[Days_Since_Last_Purchase]]&gt;90),"Churned","Active")</f>
        <v>Churned</v>
      </c>
    </row>
    <row r="2463" spans="1:35" x14ac:dyDescent="0.25">
      <c r="A2463" t="s">
        <v>2504</v>
      </c>
      <c r="B2463" s="1">
        <v>44873</v>
      </c>
      <c r="C2463" t="str">
        <f>TEXT(Table1[[#This Row],[signup_date]],"yyyy")</f>
        <v>2022</v>
      </c>
      <c r="D2463" t="str">
        <f>TEXT(Table1[[#This Row],[signup_date]],"mmm")</f>
        <v>Nov</v>
      </c>
      <c r="E2463" s="3">
        <v>45143</v>
      </c>
      <c r="F2463" s="3">
        <v>45367</v>
      </c>
      <c r="G2463" s="3" t="str">
        <f>TEXT(Table1[[#This Row],[last_purchase_date]],"yyyy")</f>
        <v>2024</v>
      </c>
      <c r="H2463" s="2">
        <f ca="1">IFERROR(TODAY()-Table1[[#This Row],[signup_date]]," - ")</f>
        <v>1107</v>
      </c>
      <c r="I2463" s="2">
        <f ca="1">IFERROR(TODAY()-Table1[[#This Row],[last_purchase_date]]," - ")</f>
        <v>613</v>
      </c>
      <c r="J2463" s="2">
        <f ca="1">IFERROR(1/Table1[[#This Row],[Days_Since_Last_Purchase]],0)</f>
        <v>1.6313213703099511E-3</v>
      </c>
      <c r="K2463" s="3" t="str">
        <f t="shared" si="76"/>
        <v>Has Purchased</v>
      </c>
      <c r="L2463">
        <v>6</v>
      </c>
      <c r="M2463">
        <v>269.29000000000002</v>
      </c>
      <c r="N2463">
        <v>44.88</v>
      </c>
      <c r="O2463">
        <v>40.69</v>
      </c>
      <c r="P2463" t="s">
        <v>65</v>
      </c>
      <c r="Q2463" t="s">
        <v>32</v>
      </c>
      <c r="R2463" t="s">
        <v>42</v>
      </c>
      <c r="S2463">
        <v>35</v>
      </c>
      <c r="T2463" t="s">
        <v>34</v>
      </c>
      <c r="U2463" t="s">
        <v>55</v>
      </c>
      <c r="V2463" t="s">
        <v>63</v>
      </c>
      <c r="W2463" t="s">
        <v>57</v>
      </c>
      <c r="X2463">
        <v>0</v>
      </c>
      <c r="Y2463">
        <v>0</v>
      </c>
      <c r="Z2463">
        <v>1</v>
      </c>
      <c r="AA2463">
        <v>0</v>
      </c>
      <c r="AB2463">
        <v>1</v>
      </c>
      <c r="AC2463" s="3">
        <v>45803</v>
      </c>
      <c r="AD2463" s="2" t="str">
        <f t="shared" si="77"/>
        <v>Contacted</v>
      </c>
      <c r="AE2463">
        <v>3</v>
      </c>
      <c r="AF2463" t="s">
        <v>52</v>
      </c>
      <c r="AG2463" t="b">
        <v>1</v>
      </c>
      <c r="AH2463" t="b">
        <v>0</v>
      </c>
      <c r="AI2463" t="str">
        <f ca="1">IF(OR(Table1[[#This Row],[is_active]]="FALSE",Table1[[#This Row],[Days_Since_Last_Purchase]]&gt;90),"Churned","Active")</f>
        <v>Churned</v>
      </c>
    </row>
    <row r="2464" spans="1:35" x14ac:dyDescent="0.25">
      <c r="A2464" t="s">
        <v>2505</v>
      </c>
      <c r="B2464" s="1">
        <v>45049</v>
      </c>
      <c r="C2464" t="str">
        <f>TEXT(Table1[[#This Row],[signup_date]],"yyyy")</f>
        <v>2023</v>
      </c>
      <c r="D2464" t="str">
        <f>TEXT(Table1[[#This Row],[signup_date]],"mmm")</f>
        <v>May</v>
      </c>
      <c r="E2464" s="3">
        <v>45773</v>
      </c>
      <c r="F2464" s="3">
        <v>45878</v>
      </c>
      <c r="G2464" s="3" t="str">
        <f>TEXT(Table1[[#This Row],[last_purchase_date]],"yyyy")</f>
        <v>2025</v>
      </c>
      <c r="H2464" s="2">
        <f ca="1">IFERROR(TODAY()-Table1[[#This Row],[signup_date]]," - ")</f>
        <v>931</v>
      </c>
      <c r="I2464" s="2">
        <f ca="1">IFERROR(TODAY()-Table1[[#This Row],[last_purchase_date]]," - ")</f>
        <v>102</v>
      </c>
      <c r="J2464" s="2">
        <f ca="1">IFERROR(1/Table1[[#This Row],[Days_Since_Last_Purchase]],0)</f>
        <v>9.8039215686274508E-3</v>
      </c>
      <c r="K2464" s="3" t="str">
        <f t="shared" si="76"/>
        <v>Has Purchased</v>
      </c>
      <c r="L2464">
        <v>2</v>
      </c>
      <c r="M2464">
        <v>93.17</v>
      </c>
      <c r="N2464">
        <v>46.59</v>
      </c>
      <c r="O2464">
        <v>68</v>
      </c>
      <c r="P2464" t="s">
        <v>87</v>
      </c>
      <c r="Q2464" t="s">
        <v>54</v>
      </c>
      <c r="R2464" t="s">
        <v>42</v>
      </c>
      <c r="S2464">
        <v>28</v>
      </c>
      <c r="T2464" t="s">
        <v>70</v>
      </c>
      <c r="U2464" t="s">
        <v>43</v>
      </c>
      <c r="V2464" t="s">
        <v>67</v>
      </c>
      <c r="W2464" t="s">
        <v>45</v>
      </c>
      <c r="X2464">
        <v>0</v>
      </c>
      <c r="Y2464">
        <v>0</v>
      </c>
      <c r="Z2464">
        <v>0</v>
      </c>
      <c r="AA2464">
        <v>0</v>
      </c>
      <c r="AB2464">
        <v>1</v>
      </c>
      <c r="AC2464" s="3">
        <v>45284</v>
      </c>
      <c r="AD2464" s="2" t="str">
        <f t="shared" si="77"/>
        <v>Contacted</v>
      </c>
      <c r="AE2464">
        <v>0</v>
      </c>
      <c r="AF2464" t="s">
        <v>38</v>
      </c>
      <c r="AG2464" t="b">
        <v>1</v>
      </c>
      <c r="AH2464" t="b">
        <v>0</v>
      </c>
      <c r="AI2464" t="str">
        <f ca="1">IF(OR(Table1[[#This Row],[is_active]]="FALSE",Table1[[#This Row],[Days_Since_Last_Purchase]]&gt;90),"Churned","Active")</f>
        <v>Churned</v>
      </c>
    </row>
    <row r="2465" spans="1:35" x14ac:dyDescent="0.25">
      <c r="A2465" t="s">
        <v>2506</v>
      </c>
      <c r="B2465" s="1">
        <v>44546</v>
      </c>
      <c r="C2465" t="str">
        <f>TEXT(Table1[[#This Row],[signup_date]],"yyyy")</f>
        <v>2021</v>
      </c>
      <c r="D2465" t="str">
        <f>TEXT(Table1[[#This Row],[signup_date]],"mmm")</f>
        <v>Dec</v>
      </c>
      <c r="E2465" s="3">
        <v>45809</v>
      </c>
      <c r="F2465" s="3">
        <v>45884</v>
      </c>
      <c r="G2465" s="3" t="str">
        <f>TEXT(Table1[[#This Row],[last_purchase_date]],"yyyy")</f>
        <v>2025</v>
      </c>
      <c r="H2465" s="2">
        <f ca="1">IFERROR(TODAY()-Table1[[#This Row],[signup_date]]," - ")</f>
        <v>1434</v>
      </c>
      <c r="I2465" s="2">
        <f ca="1">IFERROR(TODAY()-Table1[[#This Row],[last_purchase_date]]," - ")</f>
        <v>96</v>
      </c>
      <c r="J2465" s="2">
        <f ca="1">IFERROR(1/Table1[[#This Row],[Days_Since_Last_Purchase]],0)</f>
        <v>1.0416666666666666E-2</v>
      </c>
      <c r="K2465" s="3" t="str">
        <f t="shared" si="76"/>
        <v>Has Purchased</v>
      </c>
      <c r="L2465">
        <v>1</v>
      </c>
      <c r="M2465">
        <v>57.99</v>
      </c>
      <c r="N2465">
        <v>57.99</v>
      </c>
      <c r="O2465">
        <v>54.31</v>
      </c>
      <c r="P2465" t="s">
        <v>87</v>
      </c>
      <c r="Q2465" t="s">
        <v>76</v>
      </c>
      <c r="R2465" t="s">
        <v>48</v>
      </c>
      <c r="S2465">
        <v>27</v>
      </c>
      <c r="T2465" t="s">
        <v>70</v>
      </c>
      <c r="U2465" t="s">
        <v>82</v>
      </c>
      <c r="V2465" t="s">
        <v>56</v>
      </c>
      <c r="W2465" t="s">
        <v>57</v>
      </c>
      <c r="X2465">
        <v>0</v>
      </c>
      <c r="Y2465">
        <v>1</v>
      </c>
      <c r="Z2465">
        <v>0</v>
      </c>
      <c r="AA2465">
        <v>0</v>
      </c>
      <c r="AB2465">
        <v>0</v>
      </c>
      <c r="AC2465" s="2" t="s">
        <v>2542</v>
      </c>
      <c r="AD2465" s="2" t="str">
        <f t="shared" si="77"/>
        <v>Never Contacted</v>
      </c>
      <c r="AE2465">
        <v>0</v>
      </c>
      <c r="AF2465" t="s">
        <v>38</v>
      </c>
      <c r="AG2465" t="b">
        <v>1</v>
      </c>
      <c r="AH2465" t="b">
        <v>1</v>
      </c>
      <c r="AI2465" t="str">
        <f ca="1">IF(OR(Table1[[#This Row],[is_active]]="FALSE",Table1[[#This Row],[Days_Since_Last_Purchase]]&gt;90),"Churned","Active")</f>
        <v>Churned</v>
      </c>
    </row>
    <row r="2466" spans="1:35" x14ac:dyDescent="0.25">
      <c r="A2466" t="s">
        <v>2507</v>
      </c>
      <c r="B2466" s="1">
        <v>44617</v>
      </c>
      <c r="C2466" t="str">
        <f>TEXT(Table1[[#This Row],[signup_date]],"yyyy")</f>
        <v>2022</v>
      </c>
      <c r="D2466" t="str">
        <f>TEXT(Table1[[#This Row],[signup_date]],"mmm")</f>
        <v>Feb</v>
      </c>
      <c r="E2466" s="3">
        <v>45793</v>
      </c>
      <c r="F2466" s="3">
        <v>45883</v>
      </c>
      <c r="G2466" s="3" t="str">
        <f>TEXT(Table1[[#This Row],[last_purchase_date]],"yyyy")</f>
        <v>2025</v>
      </c>
      <c r="H2466" s="2">
        <f ca="1">IFERROR(TODAY()-Table1[[#This Row],[signup_date]]," - ")</f>
        <v>1363</v>
      </c>
      <c r="I2466" s="2">
        <f ca="1">IFERROR(TODAY()-Table1[[#This Row],[last_purchase_date]]," - ")</f>
        <v>97</v>
      </c>
      <c r="J2466" s="2">
        <f ca="1">IFERROR(1/Table1[[#This Row],[Days_Since_Last_Purchase]],0)</f>
        <v>1.0309278350515464E-2</v>
      </c>
      <c r="K2466" s="3" t="str">
        <f t="shared" si="76"/>
        <v>Has Purchased</v>
      </c>
      <c r="L2466">
        <v>3</v>
      </c>
      <c r="M2466">
        <v>165</v>
      </c>
      <c r="N2466">
        <v>55</v>
      </c>
      <c r="O2466">
        <v>10.42</v>
      </c>
      <c r="P2466" t="s">
        <v>40</v>
      </c>
      <c r="Q2466" t="s">
        <v>95</v>
      </c>
      <c r="R2466" t="s">
        <v>33</v>
      </c>
      <c r="S2466">
        <v>24</v>
      </c>
      <c r="T2466" t="s">
        <v>70</v>
      </c>
      <c r="U2466" t="s">
        <v>35</v>
      </c>
      <c r="V2466" t="s">
        <v>35</v>
      </c>
      <c r="W2466" t="s">
        <v>57</v>
      </c>
      <c r="X2466">
        <v>0</v>
      </c>
      <c r="Y2466">
        <v>0</v>
      </c>
      <c r="Z2466">
        <v>0</v>
      </c>
      <c r="AA2466">
        <v>0</v>
      </c>
      <c r="AB2466">
        <v>1</v>
      </c>
      <c r="AC2466" s="2" t="s">
        <v>2542</v>
      </c>
      <c r="AD2466" s="2" t="str">
        <f t="shared" si="77"/>
        <v>Never Contacted</v>
      </c>
      <c r="AE2466">
        <v>0</v>
      </c>
      <c r="AF2466" t="s">
        <v>73</v>
      </c>
      <c r="AG2466" t="b">
        <v>1</v>
      </c>
      <c r="AH2466" t="b">
        <v>1</v>
      </c>
      <c r="AI2466" t="str">
        <f ca="1">IF(OR(Table1[[#This Row],[is_active]]="FALSE",Table1[[#This Row],[Days_Since_Last_Purchase]]&gt;90),"Churned","Active")</f>
        <v>Churned</v>
      </c>
    </row>
    <row r="2467" spans="1:35" x14ac:dyDescent="0.25">
      <c r="A2467" t="s">
        <v>2508</v>
      </c>
      <c r="B2467" s="1">
        <v>45473</v>
      </c>
      <c r="C2467" t="str">
        <f>TEXT(Table1[[#This Row],[signup_date]],"yyyy")</f>
        <v>2024</v>
      </c>
      <c r="D2467" t="str">
        <f>TEXT(Table1[[#This Row],[signup_date]],"mmm")</f>
        <v>Jun</v>
      </c>
      <c r="E2467" s="3">
        <v>45701</v>
      </c>
      <c r="F2467" s="3">
        <v>45844</v>
      </c>
      <c r="G2467" s="3" t="str">
        <f>TEXT(Table1[[#This Row],[last_purchase_date]],"yyyy")</f>
        <v>2025</v>
      </c>
      <c r="H2467" s="2">
        <f ca="1">IFERROR(TODAY()-Table1[[#This Row],[signup_date]]," - ")</f>
        <v>507</v>
      </c>
      <c r="I2467" s="2">
        <f ca="1">IFERROR(TODAY()-Table1[[#This Row],[last_purchase_date]]," - ")</f>
        <v>136</v>
      </c>
      <c r="J2467" s="2">
        <f ca="1">IFERROR(1/Table1[[#This Row],[Days_Since_Last_Purchase]],0)</f>
        <v>7.3529411764705881E-3</v>
      </c>
      <c r="K2467" s="3" t="str">
        <f t="shared" si="76"/>
        <v>Has Purchased</v>
      </c>
      <c r="L2467">
        <v>6</v>
      </c>
      <c r="M2467">
        <v>252.17</v>
      </c>
      <c r="N2467">
        <v>42.03</v>
      </c>
      <c r="O2467">
        <v>52.05</v>
      </c>
      <c r="P2467" t="s">
        <v>31</v>
      </c>
      <c r="Q2467" t="s">
        <v>41</v>
      </c>
      <c r="R2467" t="s">
        <v>42</v>
      </c>
      <c r="S2467">
        <v>32</v>
      </c>
      <c r="T2467" t="s">
        <v>34</v>
      </c>
      <c r="U2467" t="s">
        <v>82</v>
      </c>
      <c r="V2467" t="s">
        <v>44</v>
      </c>
      <c r="W2467" t="s">
        <v>36</v>
      </c>
      <c r="X2467">
        <v>0</v>
      </c>
      <c r="Y2467">
        <v>0</v>
      </c>
      <c r="Z2467">
        <v>0</v>
      </c>
      <c r="AA2467">
        <v>0</v>
      </c>
      <c r="AB2467">
        <v>2</v>
      </c>
      <c r="AC2467" s="3">
        <v>45664</v>
      </c>
      <c r="AD2467" s="2" t="str">
        <f t="shared" si="77"/>
        <v>Contacted</v>
      </c>
      <c r="AE2467">
        <v>0</v>
      </c>
      <c r="AF2467" t="s">
        <v>73</v>
      </c>
      <c r="AG2467" t="b">
        <v>1</v>
      </c>
      <c r="AH2467" t="b">
        <v>0</v>
      </c>
      <c r="AI2467" t="str">
        <f ca="1">IF(OR(Table1[[#This Row],[is_active]]="FALSE",Table1[[#This Row],[Days_Since_Last_Purchase]]&gt;90),"Churned","Active")</f>
        <v>Churned</v>
      </c>
    </row>
    <row r="2468" spans="1:35" x14ac:dyDescent="0.25">
      <c r="A2468" t="s">
        <v>2509</v>
      </c>
      <c r="B2468" s="1">
        <v>44420</v>
      </c>
      <c r="C2468" t="str">
        <f>TEXT(Table1[[#This Row],[signup_date]],"yyyy")</f>
        <v>2021</v>
      </c>
      <c r="D2468" t="str">
        <f>TEXT(Table1[[#This Row],[signup_date]],"mmm")</f>
        <v>Aug</v>
      </c>
      <c r="E2468" s="3">
        <v>45584</v>
      </c>
      <c r="F2468" s="3">
        <v>45937</v>
      </c>
      <c r="G2468" s="3" t="str">
        <f>TEXT(Table1[[#This Row],[last_purchase_date]],"yyyy")</f>
        <v>2025</v>
      </c>
      <c r="H2468" s="2">
        <f ca="1">IFERROR(TODAY()-Table1[[#This Row],[signup_date]]," - ")</f>
        <v>1560</v>
      </c>
      <c r="I2468" s="2">
        <f ca="1">IFERROR(TODAY()-Table1[[#This Row],[last_purchase_date]]," - ")</f>
        <v>43</v>
      </c>
      <c r="J2468" s="2">
        <f ca="1">IFERROR(1/Table1[[#This Row],[Days_Since_Last_Purchase]],0)</f>
        <v>2.3255813953488372E-2</v>
      </c>
      <c r="K2468" s="3" t="str">
        <f t="shared" si="76"/>
        <v>Has Purchased</v>
      </c>
      <c r="L2468">
        <v>6</v>
      </c>
      <c r="M2468">
        <v>553.98</v>
      </c>
      <c r="N2468">
        <v>92.33</v>
      </c>
      <c r="O2468">
        <v>192.82</v>
      </c>
      <c r="P2468" t="s">
        <v>59</v>
      </c>
      <c r="Q2468" t="s">
        <v>95</v>
      </c>
      <c r="R2468" t="s">
        <v>48</v>
      </c>
      <c r="S2468">
        <v>45</v>
      </c>
      <c r="T2468" t="s">
        <v>34</v>
      </c>
      <c r="U2468" t="s">
        <v>66</v>
      </c>
      <c r="V2468" t="s">
        <v>67</v>
      </c>
      <c r="W2468" t="s">
        <v>45</v>
      </c>
      <c r="X2468">
        <v>0</v>
      </c>
      <c r="Y2468">
        <v>0</v>
      </c>
      <c r="Z2468">
        <v>1</v>
      </c>
      <c r="AA2468">
        <v>0</v>
      </c>
      <c r="AB2468">
        <v>1</v>
      </c>
      <c r="AC2468" s="3">
        <v>44857</v>
      </c>
      <c r="AD2468" s="2" t="str">
        <f t="shared" si="77"/>
        <v>Contacted</v>
      </c>
      <c r="AE2468">
        <v>2</v>
      </c>
      <c r="AF2468" t="s">
        <v>38</v>
      </c>
      <c r="AG2468" t="b">
        <v>1</v>
      </c>
      <c r="AH2468" t="b">
        <v>1</v>
      </c>
      <c r="AI2468" t="str">
        <f ca="1">IF(OR(Table1[[#This Row],[is_active]]="FALSE",Table1[[#This Row],[Days_Since_Last_Purchase]]&gt;90),"Churned","Active")</f>
        <v>Active</v>
      </c>
    </row>
    <row r="2469" spans="1:35" x14ac:dyDescent="0.25">
      <c r="A2469" t="s">
        <v>2510</v>
      </c>
      <c r="B2469" s="1">
        <v>45087</v>
      </c>
      <c r="C2469" t="str">
        <f>TEXT(Table1[[#This Row],[signup_date]],"yyyy")</f>
        <v>2023</v>
      </c>
      <c r="D2469" t="str">
        <f>TEXT(Table1[[#This Row],[signup_date]],"mmm")</f>
        <v>Jun</v>
      </c>
      <c r="E2469" s="3">
        <v>45429</v>
      </c>
      <c r="F2469" s="3">
        <v>45636</v>
      </c>
      <c r="G2469" s="3" t="str">
        <f>TEXT(Table1[[#This Row],[last_purchase_date]],"yyyy")</f>
        <v>2024</v>
      </c>
      <c r="H2469" s="2">
        <f ca="1">IFERROR(TODAY()-Table1[[#This Row],[signup_date]]," - ")</f>
        <v>893</v>
      </c>
      <c r="I2469" s="2">
        <f ca="1">IFERROR(TODAY()-Table1[[#This Row],[last_purchase_date]]," - ")</f>
        <v>344</v>
      </c>
      <c r="J2469" s="2">
        <f ca="1">IFERROR(1/Table1[[#This Row],[Days_Since_Last_Purchase]],0)</f>
        <v>2.9069767441860465E-3</v>
      </c>
      <c r="K2469" s="3" t="str">
        <f t="shared" si="76"/>
        <v>Has Purchased</v>
      </c>
      <c r="L2469">
        <v>4</v>
      </c>
      <c r="M2469">
        <v>357.76</v>
      </c>
      <c r="N2469">
        <v>89.44</v>
      </c>
      <c r="O2469">
        <v>0</v>
      </c>
      <c r="P2469" t="s">
        <v>59</v>
      </c>
      <c r="Q2469" t="s">
        <v>104</v>
      </c>
      <c r="R2469" t="s">
        <v>42</v>
      </c>
      <c r="S2469">
        <v>30</v>
      </c>
      <c r="T2469" t="s">
        <v>70</v>
      </c>
      <c r="U2469" t="s">
        <v>43</v>
      </c>
      <c r="V2469" t="s">
        <v>63</v>
      </c>
      <c r="W2469" t="s">
        <v>51</v>
      </c>
      <c r="X2469">
        <v>0</v>
      </c>
      <c r="Y2469">
        <v>1</v>
      </c>
      <c r="Z2469">
        <v>0</v>
      </c>
      <c r="AA2469">
        <v>0</v>
      </c>
      <c r="AB2469">
        <v>1</v>
      </c>
      <c r="AC2469" s="3">
        <v>45099</v>
      </c>
      <c r="AD2469" s="2" t="str">
        <f t="shared" si="77"/>
        <v>Contacted</v>
      </c>
      <c r="AE2469">
        <v>0</v>
      </c>
      <c r="AF2469" t="s">
        <v>52</v>
      </c>
      <c r="AG2469" t="b">
        <v>0</v>
      </c>
      <c r="AH2469" t="b">
        <v>1</v>
      </c>
      <c r="AI2469" t="str">
        <f ca="1">IF(OR(Table1[[#This Row],[is_active]]="FALSE",Table1[[#This Row],[Days_Since_Last_Purchase]]&gt;90),"Churned","Active")</f>
        <v>Churned</v>
      </c>
    </row>
    <row r="2470" spans="1:35" x14ac:dyDescent="0.25">
      <c r="A2470" t="s">
        <v>2511</v>
      </c>
      <c r="B2470" s="1">
        <v>44473</v>
      </c>
      <c r="C2470" t="str">
        <f>TEXT(Table1[[#This Row],[signup_date]],"yyyy")</f>
        <v>2021</v>
      </c>
      <c r="D2470" t="str">
        <f>TEXT(Table1[[#This Row],[signup_date]],"mmm")</f>
        <v>Oct</v>
      </c>
      <c r="E2470" s="3">
        <v>44693</v>
      </c>
      <c r="F2470" s="3">
        <v>44785</v>
      </c>
      <c r="G2470" s="3" t="str">
        <f>TEXT(Table1[[#This Row],[last_purchase_date]],"yyyy")</f>
        <v>2022</v>
      </c>
      <c r="H2470" s="2">
        <f ca="1">IFERROR(TODAY()-Table1[[#This Row],[signup_date]]," - ")</f>
        <v>1507</v>
      </c>
      <c r="I2470" s="2">
        <f ca="1">IFERROR(TODAY()-Table1[[#This Row],[last_purchase_date]]," - ")</f>
        <v>1195</v>
      </c>
      <c r="J2470" s="2">
        <f ca="1">IFERROR(1/Table1[[#This Row],[Days_Since_Last_Purchase]],0)</f>
        <v>8.3682008368200832E-4</v>
      </c>
      <c r="K2470" s="3" t="str">
        <f t="shared" si="76"/>
        <v>Has Purchased</v>
      </c>
      <c r="L2470">
        <v>3</v>
      </c>
      <c r="M2470">
        <v>309.12</v>
      </c>
      <c r="N2470">
        <v>103.04</v>
      </c>
      <c r="O2470">
        <v>57.18</v>
      </c>
      <c r="P2470" t="s">
        <v>47</v>
      </c>
      <c r="Q2470" t="s">
        <v>62</v>
      </c>
      <c r="R2470" t="s">
        <v>42</v>
      </c>
      <c r="S2470">
        <v>21</v>
      </c>
      <c r="T2470" t="s">
        <v>70</v>
      </c>
      <c r="U2470" t="s">
        <v>50</v>
      </c>
      <c r="V2470" t="s">
        <v>44</v>
      </c>
      <c r="W2470" t="s">
        <v>36</v>
      </c>
      <c r="X2470">
        <v>0</v>
      </c>
      <c r="Y2470">
        <v>1</v>
      </c>
      <c r="Z2470">
        <v>0</v>
      </c>
      <c r="AA2470">
        <v>0</v>
      </c>
      <c r="AB2470">
        <v>1</v>
      </c>
      <c r="AC2470" s="3">
        <v>45680</v>
      </c>
      <c r="AD2470" s="2" t="str">
        <f t="shared" si="77"/>
        <v>Contacted</v>
      </c>
      <c r="AE2470">
        <v>8</v>
      </c>
      <c r="AF2470" t="s">
        <v>38</v>
      </c>
      <c r="AG2470" t="b">
        <v>1</v>
      </c>
      <c r="AH2470" t="b">
        <v>1</v>
      </c>
      <c r="AI2470" t="str">
        <f ca="1">IF(OR(Table1[[#This Row],[is_active]]="FALSE",Table1[[#This Row],[Days_Since_Last_Purchase]]&gt;90),"Churned","Active")</f>
        <v>Churned</v>
      </c>
    </row>
    <row r="2471" spans="1:35" x14ac:dyDescent="0.25">
      <c r="A2471" t="s">
        <v>2512</v>
      </c>
      <c r="B2471" s="1">
        <v>43976</v>
      </c>
      <c r="C2471" t="str">
        <f>TEXT(Table1[[#This Row],[signup_date]],"yyyy")</f>
        <v>2020</v>
      </c>
      <c r="D2471" t="str">
        <f>TEXT(Table1[[#This Row],[signup_date]],"mmm")</f>
        <v>May</v>
      </c>
      <c r="E2471" s="3">
        <v>45390</v>
      </c>
      <c r="F2471" s="3">
        <v>45876</v>
      </c>
      <c r="G2471" s="3" t="str">
        <f>TEXT(Table1[[#This Row],[last_purchase_date]],"yyyy")</f>
        <v>2025</v>
      </c>
      <c r="H2471" s="2">
        <f ca="1">IFERROR(TODAY()-Table1[[#This Row],[signup_date]]," - ")</f>
        <v>2004</v>
      </c>
      <c r="I2471" s="2">
        <f ca="1">IFERROR(TODAY()-Table1[[#This Row],[last_purchase_date]]," - ")</f>
        <v>104</v>
      </c>
      <c r="J2471" s="2">
        <f ca="1">IFERROR(1/Table1[[#This Row],[Days_Since_Last_Purchase]],0)</f>
        <v>9.6153846153846159E-3</v>
      </c>
      <c r="K2471" s="3" t="str">
        <f t="shared" si="76"/>
        <v>Has Purchased</v>
      </c>
      <c r="L2471">
        <v>2</v>
      </c>
      <c r="M2471">
        <v>106.1</v>
      </c>
      <c r="N2471">
        <v>53.05</v>
      </c>
      <c r="O2471">
        <v>25.31</v>
      </c>
      <c r="P2471" t="s">
        <v>47</v>
      </c>
      <c r="Q2471" t="s">
        <v>69</v>
      </c>
      <c r="R2471" t="s">
        <v>48</v>
      </c>
      <c r="S2471">
        <v>17</v>
      </c>
      <c r="T2471" t="s">
        <v>49</v>
      </c>
      <c r="U2471" t="s">
        <v>50</v>
      </c>
      <c r="V2471" t="s">
        <v>63</v>
      </c>
      <c r="W2471" t="s">
        <v>85</v>
      </c>
      <c r="X2471">
        <v>0</v>
      </c>
      <c r="Y2471">
        <v>0</v>
      </c>
      <c r="Z2471">
        <v>0</v>
      </c>
      <c r="AA2471">
        <v>1</v>
      </c>
      <c r="AB2471">
        <v>0</v>
      </c>
      <c r="AC2471" s="3">
        <v>45531</v>
      </c>
      <c r="AD2471" s="2" t="str">
        <f t="shared" si="77"/>
        <v>Contacted</v>
      </c>
      <c r="AE2471">
        <v>0</v>
      </c>
      <c r="AF2471" t="s">
        <v>52</v>
      </c>
      <c r="AG2471" t="b">
        <v>1</v>
      </c>
      <c r="AH2471" t="b">
        <v>0</v>
      </c>
      <c r="AI2471" t="str">
        <f ca="1">IF(OR(Table1[[#This Row],[is_active]]="FALSE",Table1[[#This Row],[Days_Since_Last_Purchase]]&gt;90),"Churned","Active")</f>
        <v>Churned</v>
      </c>
    </row>
    <row r="2472" spans="1:35" x14ac:dyDescent="0.25">
      <c r="A2472" t="s">
        <v>2513</v>
      </c>
      <c r="B2472" s="1">
        <v>44034</v>
      </c>
      <c r="C2472" t="str">
        <f>TEXT(Table1[[#This Row],[signup_date]],"yyyy")</f>
        <v>2020</v>
      </c>
      <c r="D2472" t="str">
        <f>TEXT(Table1[[#This Row],[signup_date]],"mmm")</f>
        <v>Jul</v>
      </c>
      <c r="E2472" s="3" t="s">
        <v>2542</v>
      </c>
      <c r="F2472" s="3" t="s">
        <v>2542</v>
      </c>
      <c r="G2472" s="3" t="str">
        <f>TEXT(Table1[[#This Row],[last_purchase_date]],"yyyy")</f>
        <v>-</v>
      </c>
      <c r="H2472" s="2">
        <f ca="1">IFERROR(TODAY()-Table1[[#This Row],[signup_date]]," - ")</f>
        <v>1946</v>
      </c>
      <c r="I2472" s="2" t="str">
        <f ca="1">IFERROR(TODAY()-Table1[[#This Row],[last_purchase_date]]," - ")</f>
        <v xml:space="preserve"> - </v>
      </c>
      <c r="J2472" s="2">
        <f ca="1">IFERROR(1/Table1[[#This Row],[Days_Since_Last_Purchase]],0)</f>
        <v>0</v>
      </c>
      <c r="K2472" s="3" t="str">
        <f t="shared" si="76"/>
        <v>Never Purchase</v>
      </c>
      <c r="L2472">
        <v>0</v>
      </c>
      <c r="M2472">
        <v>0</v>
      </c>
      <c r="N2472">
        <v>0</v>
      </c>
      <c r="O2472">
        <v>0</v>
      </c>
      <c r="P2472" t="s">
        <v>47</v>
      </c>
      <c r="Q2472" t="s">
        <v>60</v>
      </c>
      <c r="R2472" t="s">
        <v>33</v>
      </c>
      <c r="S2472">
        <v>16</v>
      </c>
      <c r="T2472" t="s">
        <v>49</v>
      </c>
      <c r="U2472" t="s">
        <v>35</v>
      </c>
      <c r="V2472" t="s">
        <v>63</v>
      </c>
      <c r="W2472" t="s">
        <v>100</v>
      </c>
      <c r="X2472">
        <v>2</v>
      </c>
      <c r="Y2472">
        <v>1</v>
      </c>
      <c r="Z2472">
        <v>0</v>
      </c>
      <c r="AA2472">
        <v>0</v>
      </c>
      <c r="AB2472">
        <v>0</v>
      </c>
      <c r="AC2472" s="3">
        <v>44809</v>
      </c>
      <c r="AD2472" s="2" t="str">
        <f t="shared" si="77"/>
        <v>Contacted</v>
      </c>
      <c r="AE2472">
        <v>0</v>
      </c>
      <c r="AF2472" t="s">
        <v>38</v>
      </c>
      <c r="AG2472" t="b">
        <v>0</v>
      </c>
      <c r="AH2472" t="b">
        <v>0</v>
      </c>
      <c r="AI2472" t="str">
        <f ca="1">IF(OR(Table1[[#This Row],[is_active]]="FALSE",Table1[[#This Row],[Days_Since_Last_Purchase]]&gt;90),"Churned","Active")</f>
        <v>Churned</v>
      </c>
    </row>
    <row r="2473" spans="1:35" x14ac:dyDescent="0.25">
      <c r="A2473" t="s">
        <v>2514</v>
      </c>
      <c r="B2473" s="1">
        <v>45153</v>
      </c>
      <c r="C2473" t="str">
        <f>TEXT(Table1[[#This Row],[signup_date]],"yyyy")</f>
        <v>2023</v>
      </c>
      <c r="D2473" t="str">
        <f>TEXT(Table1[[#This Row],[signup_date]],"mmm")</f>
        <v>Aug</v>
      </c>
      <c r="E2473" s="3">
        <v>45214</v>
      </c>
      <c r="F2473" s="3">
        <v>45629</v>
      </c>
      <c r="G2473" s="3" t="str">
        <f>TEXT(Table1[[#This Row],[last_purchase_date]],"yyyy")</f>
        <v>2024</v>
      </c>
      <c r="H2473" s="2">
        <f ca="1">IFERROR(TODAY()-Table1[[#This Row],[signup_date]]," - ")</f>
        <v>827</v>
      </c>
      <c r="I2473" s="2">
        <f ca="1">IFERROR(TODAY()-Table1[[#This Row],[last_purchase_date]]," - ")</f>
        <v>351</v>
      </c>
      <c r="J2473" s="2">
        <f ca="1">IFERROR(1/Table1[[#This Row],[Days_Since_Last_Purchase]],0)</f>
        <v>2.8490028490028491E-3</v>
      </c>
      <c r="K2473" s="3" t="str">
        <f t="shared" si="76"/>
        <v>Has Purchased</v>
      </c>
      <c r="L2473">
        <v>2</v>
      </c>
      <c r="M2473">
        <v>146.47999999999999</v>
      </c>
      <c r="N2473">
        <v>73.239999999999995</v>
      </c>
      <c r="O2473">
        <v>67.650000000000006</v>
      </c>
      <c r="P2473" t="s">
        <v>59</v>
      </c>
      <c r="Q2473" t="s">
        <v>80</v>
      </c>
      <c r="R2473" t="s">
        <v>42</v>
      </c>
      <c r="S2473">
        <v>33</v>
      </c>
      <c r="T2473" t="s">
        <v>34</v>
      </c>
      <c r="U2473" t="s">
        <v>55</v>
      </c>
      <c r="V2473" t="s">
        <v>44</v>
      </c>
      <c r="W2473" t="s">
        <v>35</v>
      </c>
      <c r="X2473">
        <v>0</v>
      </c>
      <c r="Y2473">
        <v>0</v>
      </c>
      <c r="Z2473">
        <v>1</v>
      </c>
      <c r="AA2473">
        <v>0</v>
      </c>
      <c r="AB2473">
        <v>0</v>
      </c>
      <c r="AC2473" s="3">
        <v>45410</v>
      </c>
      <c r="AD2473" s="2" t="str">
        <f t="shared" si="77"/>
        <v>Contacted</v>
      </c>
      <c r="AE2473">
        <v>8</v>
      </c>
      <c r="AF2473" t="s">
        <v>73</v>
      </c>
      <c r="AG2473" t="b">
        <v>1</v>
      </c>
      <c r="AH2473" t="b">
        <v>1</v>
      </c>
      <c r="AI2473" t="str">
        <f ca="1">IF(OR(Table1[[#This Row],[is_active]]="FALSE",Table1[[#This Row],[Days_Since_Last_Purchase]]&gt;90),"Churned","Active")</f>
        <v>Churned</v>
      </c>
    </row>
    <row r="2474" spans="1:35" x14ac:dyDescent="0.25">
      <c r="A2474" t="s">
        <v>2515</v>
      </c>
      <c r="B2474" s="1">
        <v>45037</v>
      </c>
      <c r="C2474" t="str">
        <f>TEXT(Table1[[#This Row],[signup_date]],"yyyy")</f>
        <v>2023</v>
      </c>
      <c r="D2474" t="str">
        <f>TEXT(Table1[[#This Row],[signup_date]],"mmm")</f>
        <v>Apr</v>
      </c>
      <c r="E2474" s="3">
        <v>45483</v>
      </c>
      <c r="F2474" s="3">
        <v>45714</v>
      </c>
      <c r="G2474" s="3" t="str">
        <f>TEXT(Table1[[#This Row],[last_purchase_date]],"yyyy")</f>
        <v>2025</v>
      </c>
      <c r="H2474" s="2">
        <f ca="1">IFERROR(TODAY()-Table1[[#This Row],[signup_date]]," - ")</f>
        <v>943</v>
      </c>
      <c r="I2474" s="2">
        <f ca="1">IFERROR(TODAY()-Table1[[#This Row],[last_purchase_date]]," - ")</f>
        <v>266</v>
      </c>
      <c r="J2474" s="2">
        <f ca="1">IFERROR(1/Table1[[#This Row],[Days_Since_Last_Purchase]],0)</f>
        <v>3.7593984962406013E-3</v>
      </c>
      <c r="K2474" s="3" t="str">
        <f t="shared" si="76"/>
        <v>Has Purchased</v>
      </c>
      <c r="L2474">
        <v>6</v>
      </c>
      <c r="M2474">
        <v>393.4</v>
      </c>
      <c r="N2474">
        <v>65.569999999999993</v>
      </c>
      <c r="O2474">
        <v>0</v>
      </c>
      <c r="P2474" t="s">
        <v>40</v>
      </c>
      <c r="Q2474" t="s">
        <v>32</v>
      </c>
      <c r="R2474" t="s">
        <v>48</v>
      </c>
      <c r="S2474">
        <v>16</v>
      </c>
      <c r="T2474" t="s">
        <v>49</v>
      </c>
      <c r="U2474" t="s">
        <v>35</v>
      </c>
      <c r="V2474" t="s">
        <v>35</v>
      </c>
      <c r="W2474" t="s">
        <v>45</v>
      </c>
      <c r="X2474">
        <v>0</v>
      </c>
      <c r="Y2474">
        <v>1</v>
      </c>
      <c r="Z2474">
        <v>0</v>
      </c>
      <c r="AA2474">
        <v>1</v>
      </c>
      <c r="AB2474">
        <v>1</v>
      </c>
      <c r="AC2474" s="3">
        <v>45338</v>
      </c>
      <c r="AD2474" s="2" t="str">
        <f t="shared" si="77"/>
        <v>Contacted</v>
      </c>
      <c r="AE2474">
        <v>5</v>
      </c>
      <c r="AF2474" t="s">
        <v>73</v>
      </c>
      <c r="AG2474" t="b">
        <v>1</v>
      </c>
      <c r="AH2474" t="b">
        <v>0</v>
      </c>
      <c r="AI2474" t="str">
        <f ca="1">IF(OR(Table1[[#This Row],[is_active]]="FALSE",Table1[[#This Row],[Days_Since_Last_Purchase]]&gt;90),"Churned","Active")</f>
        <v>Churned</v>
      </c>
    </row>
    <row r="2475" spans="1:35" x14ac:dyDescent="0.25">
      <c r="A2475" t="s">
        <v>2516</v>
      </c>
      <c r="B2475" s="1">
        <v>44973</v>
      </c>
      <c r="C2475" t="str">
        <f>TEXT(Table1[[#This Row],[signup_date]],"yyyy")</f>
        <v>2023</v>
      </c>
      <c r="D2475" t="str">
        <f>TEXT(Table1[[#This Row],[signup_date]],"mmm")</f>
        <v>Feb</v>
      </c>
      <c r="E2475" s="3" t="s">
        <v>2542</v>
      </c>
      <c r="F2475" s="3" t="s">
        <v>2542</v>
      </c>
      <c r="G2475" s="3" t="str">
        <f>TEXT(Table1[[#This Row],[last_purchase_date]],"yyyy")</f>
        <v>-</v>
      </c>
      <c r="H2475" s="2">
        <f ca="1">IFERROR(TODAY()-Table1[[#This Row],[signup_date]]," - ")</f>
        <v>1007</v>
      </c>
      <c r="I2475" s="2" t="str">
        <f ca="1">IFERROR(TODAY()-Table1[[#This Row],[last_purchase_date]]," - ")</f>
        <v xml:space="preserve"> - </v>
      </c>
      <c r="J2475" s="2">
        <f ca="1">IFERROR(1/Table1[[#This Row],[Days_Since_Last_Purchase]],0)</f>
        <v>0</v>
      </c>
      <c r="K2475" s="3" t="str">
        <f t="shared" si="76"/>
        <v>Never Purchase</v>
      </c>
      <c r="L2475">
        <v>0</v>
      </c>
      <c r="M2475">
        <v>0</v>
      </c>
      <c r="N2475">
        <v>0</v>
      </c>
      <c r="O2475">
        <v>0</v>
      </c>
      <c r="P2475" t="s">
        <v>65</v>
      </c>
      <c r="Q2475" t="s">
        <v>104</v>
      </c>
      <c r="R2475" t="s">
        <v>48</v>
      </c>
      <c r="S2475">
        <v>23</v>
      </c>
      <c r="T2475" t="s">
        <v>70</v>
      </c>
      <c r="U2475" t="s">
        <v>50</v>
      </c>
      <c r="V2475" t="s">
        <v>56</v>
      </c>
      <c r="W2475" t="s">
        <v>36</v>
      </c>
      <c r="X2475">
        <v>0</v>
      </c>
      <c r="Y2475">
        <v>0</v>
      </c>
      <c r="Z2475">
        <v>0</v>
      </c>
      <c r="AA2475">
        <v>0</v>
      </c>
      <c r="AB2475">
        <v>0</v>
      </c>
      <c r="AC2475" s="3">
        <v>44990</v>
      </c>
      <c r="AD2475" s="2" t="str">
        <f t="shared" si="77"/>
        <v>Contacted</v>
      </c>
      <c r="AE2475">
        <v>5</v>
      </c>
      <c r="AF2475" t="s">
        <v>38</v>
      </c>
      <c r="AG2475" t="b">
        <v>1</v>
      </c>
      <c r="AH2475" t="b">
        <v>1</v>
      </c>
      <c r="AI2475" t="str">
        <f ca="1">IF(OR(Table1[[#This Row],[is_active]]="FALSE",Table1[[#This Row],[Days_Since_Last_Purchase]]&gt;90),"Churned","Active")</f>
        <v>Churned</v>
      </c>
    </row>
    <row r="2476" spans="1:35" x14ac:dyDescent="0.25">
      <c r="A2476" t="s">
        <v>2517</v>
      </c>
      <c r="B2476" s="1">
        <v>44674</v>
      </c>
      <c r="C2476" t="str">
        <f>TEXT(Table1[[#This Row],[signup_date]],"yyyy")</f>
        <v>2022</v>
      </c>
      <c r="D2476" t="str">
        <f>TEXT(Table1[[#This Row],[signup_date]],"mmm")</f>
        <v>Apr</v>
      </c>
      <c r="E2476" s="3">
        <v>45494</v>
      </c>
      <c r="F2476" s="3">
        <v>45810</v>
      </c>
      <c r="G2476" s="3" t="str">
        <f>TEXT(Table1[[#This Row],[last_purchase_date]],"yyyy")</f>
        <v>2025</v>
      </c>
      <c r="H2476" s="2">
        <f ca="1">IFERROR(TODAY()-Table1[[#This Row],[signup_date]]," - ")</f>
        <v>1306</v>
      </c>
      <c r="I2476" s="2">
        <f ca="1">IFERROR(TODAY()-Table1[[#This Row],[last_purchase_date]]," - ")</f>
        <v>170</v>
      </c>
      <c r="J2476" s="2">
        <f ca="1">IFERROR(1/Table1[[#This Row],[Days_Since_Last_Purchase]],0)</f>
        <v>5.8823529411764705E-3</v>
      </c>
      <c r="K2476" s="3" t="str">
        <f t="shared" si="76"/>
        <v>Has Purchased</v>
      </c>
      <c r="L2476">
        <v>6</v>
      </c>
      <c r="M2476">
        <v>300.87</v>
      </c>
      <c r="N2476">
        <v>50.15</v>
      </c>
      <c r="O2476">
        <v>114.24</v>
      </c>
      <c r="P2476" t="s">
        <v>47</v>
      </c>
      <c r="Q2476" t="s">
        <v>32</v>
      </c>
      <c r="R2476" t="s">
        <v>48</v>
      </c>
      <c r="S2476">
        <v>47</v>
      </c>
      <c r="T2476" t="s">
        <v>34</v>
      </c>
      <c r="U2476" t="s">
        <v>66</v>
      </c>
      <c r="V2476" t="s">
        <v>67</v>
      </c>
      <c r="W2476" t="s">
        <v>85</v>
      </c>
      <c r="X2476">
        <v>0</v>
      </c>
      <c r="Y2476">
        <v>1</v>
      </c>
      <c r="Z2476">
        <v>0</v>
      </c>
      <c r="AA2476">
        <v>0</v>
      </c>
      <c r="AB2476">
        <v>0</v>
      </c>
      <c r="AC2476" s="3">
        <v>45011</v>
      </c>
      <c r="AD2476" s="2" t="str">
        <f t="shared" si="77"/>
        <v>Contacted</v>
      </c>
      <c r="AE2476">
        <v>0</v>
      </c>
      <c r="AF2476" t="s">
        <v>52</v>
      </c>
      <c r="AG2476" t="b">
        <v>0</v>
      </c>
      <c r="AH2476" t="b">
        <v>1</v>
      </c>
      <c r="AI2476" t="str">
        <f ca="1">IF(OR(Table1[[#This Row],[is_active]]="FALSE",Table1[[#This Row],[Days_Since_Last_Purchase]]&gt;90),"Churned","Active")</f>
        <v>Churned</v>
      </c>
    </row>
    <row r="2477" spans="1:35" x14ac:dyDescent="0.25">
      <c r="A2477" t="s">
        <v>2518</v>
      </c>
      <c r="B2477" s="1">
        <v>45398</v>
      </c>
      <c r="C2477" t="str">
        <f>TEXT(Table1[[#This Row],[signup_date]],"yyyy")</f>
        <v>2024</v>
      </c>
      <c r="D2477" t="str">
        <f>TEXT(Table1[[#This Row],[signup_date]],"mmm")</f>
        <v>Apr</v>
      </c>
      <c r="E2477" s="3">
        <v>45830</v>
      </c>
      <c r="F2477" s="3">
        <v>45918</v>
      </c>
      <c r="G2477" s="3" t="str">
        <f>TEXT(Table1[[#This Row],[last_purchase_date]],"yyyy")</f>
        <v>2025</v>
      </c>
      <c r="H2477" s="2">
        <f ca="1">IFERROR(TODAY()-Table1[[#This Row],[signup_date]]," - ")</f>
        <v>582</v>
      </c>
      <c r="I2477" s="2">
        <f ca="1">IFERROR(TODAY()-Table1[[#This Row],[last_purchase_date]]," - ")</f>
        <v>62</v>
      </c>
      <c r="J2477" s="2">
        <f ca="1">IFERROR(1/Table1[[#This Row],[Days_Since_Last_Purchase]],0)</f>
        <v>1.6129032258064516E-2</v>
      </c>
      <c r="K2477" s="3" t="str">
        <f t="shared" si="76"/>
        <v>Has Purchased</v>
      </c>
      <c r="L2477">
        <v>7</v>
      </c>
      <c r="M2477">
        <v>62.2</v>
      </c>
      <c r="N2477">
        <v>8.89</v>
      </c>
      <c r="O2477">
        <v>9.59</v>
      </c>
      <c r="P2477" t="s">
        <v>59</v>
      </c>
      <c r="Q2477" t="s">
        <v>76</v>
      </c>
      <c r="R2477" t="s">
        <v>48</v>
      </c>
      <c r="S2477">
        <v>41</v>
      </c>
      <c r="T2477" t="s">
        <v>34</v>
      </c>
      <c r="U2477" t="s">
        <v>55</v>
      </c>
      <c r="V2477" t="s">
        <v>56</v>
      </c>
      <c r="W2477" t="s">
        <v>96</v>
      </c>
      <c r="X2477">
        <v>0</v>
      </c>
      <c r="Y2477">
        <v>1</v>
      </c>
      <c r="Z2477">
        <v>1</v>
      </c>
      <c r="AA2477">
        <v>2</v>
      </c>
      <c r="AB2477">
        <v>4</v>
      </c>
      <c r="AC2477" s="3">
        <v>45486</v>
      </c>
      <c r="AD2477" s="2" t="str">
        <f t="shared" si="77"/>
        <v>Contacted</v>
      </c>
      <c r="AE2477">
        <v>0</v>
      </c>
      <c r="AF2477" t="s">
        <v>38</v>
      </c>
      <c r="AG2477" t="b">
        <v>1</v>
      </c>
      <c r="AH2477" t="b">
        <v>1</v>
      </c>
      <c r="AI2477" t="str">
        <f ca="1">IF(OR(Table1[[#This Row],[is_active]]="FALSE",Table1[[#This Row],[Days_Since_Last_Purchase]]&gt;90),"Churned","Active")</f>
        <v>Active</v>
      </c>
    </row>
    <row r="2478" spans="1:35" x14ac:dyDescent="0.25">
      <c r="A2478" t="s">
        <v>2519</v>
      </c>
      <c r="B2478" s="1">
        <v>44791</v>
      </c>
      <c r="C2478" t="str">
        <f>TEXT(Table1[[#This Row],[signup_date]],"yyyy")</f>
        <v>2022</v>
      </c>
      <c r="D2478" t="str">
        <f>TEXT(Table1[[#This Row],[signup_date]],"mmm")</f>
        <v>Aug</v>
      </c>
      <c r="E2478" s="3">
        <v>45769</v>
      </c>
      <c r="F2478" s="3">
        <v>45777</v>
      </c>
      <c r="G2478" s="3" t="str">
        <f>TEXT(Table1[[#This Row],[last_purchase_date]],"yyyy")</f>
        <v>2025</v>
      </c>
      <c r="H2478" s="2">
        <f ca="1">IFERROR(TODAY()-Table1[[#This Row],[signup_date]]," - ")</f>
        <v>1189</v>
      </c>
      <c r="I2478" s="2">
        <f ca="1">IFERROR(TODAY()-Table1[[#This Row],[last_purchase_date]]," - ")</f>
        <v>203</v>
      </c>
      <c r="J2478" s="2">
        <f ca="1">IFERROR(1/Table1[[#This Row],[Days_Since_Last_Purchase]],0)</f>
        <v>4.9261083743842365E-3</v>
      </c>
      <c r="K2478" s="3" t="str">
        <f t="shared" si="76"/>
        <v>Has Purchased</v>
      </c>
      <c r="L2478">
        <v>2</v>
      </c>
      <c r="M2478">
        <v>133.38999999999999</v>
      </c>
      <c r="N2478">
        <v>66.7</v>
      </c>
      <c r="O2478">
        <v>57.69</v>
      </c>
      <c r="P2478" t="s">
        <v>87</v>
      </c>
      <c r="Q2478" t="s">
        <v>104</v>
      </c>
      <c r="R2478" t="s">
        <v>33</v>
      </c>
      <c r="S2478">
        <v>20</v>
      </c>
      <c r="T2478" t="s">
        <v>70</v>
      </c>
      <c r="U2478" t="s">
        <v>55</v>
      </c>
      <c r="V2478" t="s">
        <v>35</v>
      </c>
      <c r="W2478" t="s">
        <v>51</v>
      </c>
      <c r="X2478">
        <v>1</v>
      </c>
      <c r="Y2478">
        <v>0</v>
      </c>
      <c r="Z2478">
        <v>0</v>
      </c>
      <c r="AA2478">
        <v>0</v>
      </c>
      <c r="AB2478">
        <v>0</v>
      </c>
      <c r="AC2478" s="2" t="s">
        <v>2542</v>
      </c>
      <c r="AD2478" s="2" t="str">
        <f t="shared" si="77"/>
        <v>Never Contacted</v>
      </c>
      <c r="AE2478">
        <v>9</v>
      </c>
      <c r="AF2478" t="s">
        <v>73</v>
      </c>
      <c r="AG2478" t="b">
        <v>0</v>
      </c>
      <c r="AH2478" t="b">
        <v>1</v>
      </c>
      <c r="AI2478" t="str">
        <f ca="1">IF(OR(Table1[[#This Row],[is_active]]="FALSE",Table1[[#This Row],[Days_Since_Last_Purchase]]&gt;90),"Churned","Active")</f>
        <v>Churned</v>
      </c>
    </row>
    <row r="2479" spans="1:35" x14ac:dyDescent="0.25">
      <c r="A2479" t="s">
        <v>2520</v>
      </c>
      <c r="B2479" s="1">
        <v>44652</v>
      </c>
      <c r="C2479" t="str">
        <f>TEXT(Table1[[#This Row],[signup_date]],"yyyy")</f>
        <v>2022</v>
      </c>
      <c r="D2479" t="str">
        <f>TEXT(Table1[[#This Row],[signup_date]],"mmm")</f>
        <v>Apr</v>
      </c>
      <c r="E2479" s="3">
        <v>44813</v>
      </c>
      <c r="F2479" s="3">
        <v>45522</v>
      </c>
      <c r="G2479" s="3" t="str">
        <f>TEXT(Table1[[#This Row],[last_purchase_date]],"yyyy")</f>
        <v>2024</v>
      </c>
      <c r="H2479" s="2">
        <f ca="1">IFERROR(TODAY()-Table1[[#This Row],[signup_date]]," - ")</f>
        <v>1328</v>
      </c>
      <c r="I2479" s="2">
        <f ca="1">IFERROR(TODAY()-Table1[[#This Row],[last_purchase_date]]," - ")</f>
        <v>458</v>
      </c>
      <c r="J2479" s="2">
        <f ca="1">IFERROR(1/Table1[[#This Row],[Days_Since_Last_Purchase]],0)</f>
        <v>2.1834061135371178E-3</v>
      </c>
      <c r="K2479" s="3" t="str">
        <f t="shared" si="76"/>
        <v>Has Purchased</v>
      </c>
      <c r="L2479">
        <v>3</v>
      </c>
      <c r="M2479">
        <v>285.92</v>
      </c>
      <c r="N2479">
        <v>95.31</v>
      </c>
      <c r="O2479">
        <v>14.3</v>
      </c>
      <c r="P2479" t="s">
        <v>87</v>
      </c>
      <c r="Q2479" t="s">
        <v>54</v>
      </c>
      <c r="R2479" t="s">
        <v>42</v>
      </c>
      <c r="S2479">
        <v>43</v>
      </c>
      <c r="T2479" t="s">
        <v>34</v>
      </c>
      <c r="U2479" t="s">
        <v>43</v>
      </c>
      <c r="V2479" t="s">
        <v>35</v>
      </c>
      <c r="W2479" t="s">
        <v>72</v>
      </c>
      <c r="X2479">
        <v>0</v>
      </c>
      <c r="Y2479">
        <v>0</v>
      </c>
      <c r="Z2479">
        <v>1</v>
      </c>
      <c r="AA2479">
        <v>1</v>
      </c>
      <c r="AB2479">
        <v>1</v>
      </c>
      <c r="AC2479" s="2" t="s">
        <v>2542</v>
      </c>
      <c r="AD2479" s="2" t="str">
        <f t="shared" si="77"/>
        <v>Never Contacted</v>
      </c>
      <c r="AE2479">
        <v>3</v>
      </c>
      <c r="AF2479" t="s">
        <v>73</v>
      </c>
      <c r="AG2479" t="b">
        <v>1</v>
      </c>
      <c r="AH2479" t="b">
        <v>0</v>
      </c>
      <c r="AI2479" t="str">
        <f ca="1">IF(OR(Table1[[#This Row],[is_active]]="FALSE",Table1[[#This Row],[Days_Since_Last_Purchase]]&gt;90),"Churned","Active")</f>
        <v>Churned</v>
      </c>
    </row>
    <row r="2480" spans="1:35" x14ac:dyDescent="0.25">
      <c r="A2480" t="s">
        <v>2521</v>
      </c>
      <c r="B2480" s="1">
        <v>45365</v>
      </c>
      <c r="C2480" t="str">
        <f>TEXT(Table1[[#This Row],[signup_date]],"yyyy")</f>
        <v>2024</v>
      </c>
      <c r="D2480" t="str">
        <f>TEXT(Table1[[#This Row],[signup_date]],"mmm")</f>
        <v>Mar</v>
      </c>
      <c r="E2480" s="3">
        <v>45927</v>
      </c>
      <c r="F2480" s="3">
        <v>45935</v>
      </c>
      <c r="G2480" s="3" t="str">
        <f>TEXT(Table1[[#This Row],[last_purchase_date]],"yyyy")</f>
        <v>2025</v>
      </c>
      <c r="H2480" s="2">
        <f ca="1">IFERROR(TODAY()-Table1[[#This Row],[signup_date]]," - ")</f>
        <v>615</v>
      </c>
      <c r="I2480" s="2">
        <f ca="1">IFERROR(TODAY()-Table1[[#This Row],[last_purchase_date]]," - ")</f>
        <v>45</v>
      </c>
      <c r="J2480" s="2">
        <f ca="1">IFERROR(1/Table1[[#This Row],[Days_Since_Last_Purchase]],0)</f>
        <v>2.2222222222222223E-2</v>
      </c>
      <c r="K2480" s="3" t="str">
        <f t="shared" si="76"/>
        <v>Has Purchased</v>
      </c>
      <c r="L2480">
        <v>1</v>
      </c>
      <c r="M2480">
        <v>57.69</v>
      </c>
      <c r="N2480">
        <v>57.69</v>
      </c>
      <c r="O2480">
        <v>6.97</v>
      </c>
      <c r="P2480" t="s">
        <v>59</v>
      </c>
      <c r="Q2480" t="s">
        <v>32</v>
      </c>
      <c r="R2480" t="s">
        <v>48</v>
      </c>
      <c r="S2480">
        <v>22</v>
      </c>
      <c r="T2480" t="s">
        <v>70</v>
      </c>
      <c r="U2480" t="s">
        <v>35</v>
      </c>
      <c r="V2480" t="s">
        <v>44</v>
      </c>
      <c r="W2480" t="s">
        <v>57</v>
      </c>
      <c r="X2480">
        <v>0</v>
      </c>
      <c r="Y2480">
        <v>0</v>
      </c>
      <c r="Z2480">
        <v>0</v>
      </c>
      <c r="AA2480">
        <v>0</v>
      </c>
      <c r="AB2480">
        <v>0</v>
      </c>
      <c r="AC2480" s="3">
        <v>45651</v>
      </c>
      <c r="AD2480" s="2" t="str">
        <f t="shared" si="77"/>
        <v>Contacted</v>
      </c>
      <c r="AE2480">
        <v>0</v>
      </c>
      <c r="AF2480" t="s">
        <v>38</v>
      </c>
      <c r="AG2480" t="b">
        <v>1</v>
      </c>
      <c r="AH2480" t="b">
        <v>0</v>
      </c>
      <c r="AI2480" t="str">
        <f ca="1">IF(OR(Table1[[#This Row],[is_active]]="FALSE",Table1[[#This Row],[Days_Since_Last_Purchase]]&gt;90),"Churned","Active")</f>
        <v>Active</v>
      </c>
    </row>
    <row r="2481" spans="1:35" x14ac:dyDescent="0.25">
      <c r="A2481" t="s">
        <v>2522</v>
      </c>
      <c r="B2481" s="1">
        <v>44343</v>
      </c>
      <c r="C2481" t="str">
        <f>TEXT(Table1[[#This Row],[signup_date]],"yyyy")</f>
        <v>2021</v>
      </c>
      <c r="D2481" t="str">
        <f>TEXT(Table1[[#This Row],[signup_date]],"mmm")</f>
        <v>May</v>
      </c>
      <c r="E2481" s="3">
        <v>45741</v>
      </c>
      <c r="F2481" s="3">
        <v>45749</v>
      </c>
      <c r="G2481" s="3" t="str">
        <f>TEXT(Table1[[#This Row],[last_purchase_date]],"yyyy")</f>
        <v>2025</v>
      </c>
      <c r="H2481" s="2">
        <f ca="1">IFERROR(TODAY()-Table1[[#This Row],[signup_date]]," - ")</f>
        <v>1637</v>
      </c>
      <c r="I2481" s="2">
        <f ca="1">IFERROR(TODAY()-Table1[[#This Row],[last_purchase_date]]," - ")</f>
        <v>231</v>
      </c>
      <c r="J2481" s="2">
        <f ca="1">IFERROR(1/Table1[[#This Row],[Days_Since_Last_Purchase]],0)</f>
        <v>4.329004329004329E-3</v>
      </c>
      <c r="K2481" s="3" t="str">
        <f t="shared" si="76"/>
        <v>Has Purchased</v>
      </c>
      <c r="L2481">
        <v>2</v>
      </c>
      <c r="M2481">
        <v>226.85</v>
      </c>
      <c r="N2481">
        <v>113.43</v>
      </c>
      <c r="O2481">
        <v>92.25</v>
      </c>
      <c r="P2481" t="s">
        <v>31</v>
      </c>
      <c r="Q2481" t="s">
        <v>54</v>
      </c>
      <c r="R2481" t="s">
        <v>33</v>
      </c>
      <c r="S2481">
        <v>30</v>
      </c>
      <c r="T2481" t="s">
        <v>70</v>
      </c>
      <c r="U2481" t="s">
        <v>35</v>
      </c>
      <c r="V2481" t="s">
        <v>35</v>
      </c>
      <c r="W2481" t="s">
        <v>100</v>
      </c>
      <c r="X2481">
        <v>1</v>
      </c>
      <c r="Y2481">
        <v>0</v>
      </c>
      <c r="Z2481">
        <v>0</v>
      </c>
      <c r="AA2481">
        <v>0</v>
      </c>
      <c r="AB2481">
        <v>0</v>
      </c>
      <c r="AC2481" s="2" t="s">
        <v>2542</v>
      </c>
      <c r="AD2481" s="2" t="str">
        <f t="shared" si="77"/>
        <v>Never Contacted</v>
      </c>
      <c r="AE2481">
        <v>0</v>
      </c>
      <c r="AF2481" t="s">
        <v>73</v>
      </c>
      <c r="AG2481" t="b">
        <v>0</v>
      </c>
      <c r="AH2481" t="b">
        <v>1</v>
      </c>
      <c r="AI2481" t="str">
        <f ca="1">IF(OR(Table1[[#This Row],[is_active]]="FALSE",Table1[[#This Row],[Days_Since_Last_Purchase]]&gt;90),"Churned","Active")</f>
        <v>Churned</v>
      </c>
    </row>
    <row r="2482" spans="1:35" x14ac:dyDescent="0.25">
      <c r="A2482" t="s">
        <v>2523</v>
      </c>
      <c r="B2482" s="1">
        <v>45144</v>
      </c>
      <c r="C2482" t="str">
        <f>TEXT(Table1[[#This Row],[signup_date]],"yyyy")</f>
        <v>2023</v>
      </c>
      <c r="D2482" t="str">
        <f>TEXT(Table1[[#This Row],[signup_date]],"mmm")</f>
        <v>Aug</v>
      </c>
      <c r="E2482" s="3">
        <v>45825</v>
      </c>
      <c r="F2482" s="3">
        <v>45866</v>
      </c>
      <c r="G2482" s="3" t="str">
        <f>TEXT(Table1[[#This Row],[last_purchase_date]],"yyyy")</f>
        <v>2025</v>
      </c>
      <c r="H2482" s="2">
        <f ca="1">IFERROR(TODAY()-Table1[[#This Row],[signup_date]]," - ")</f>
        <v>836</v>
      </c>
      <c r="I2482" s="2">
        <f ca="1">IFERROR(TODAY()-Table1[[#This Row],[last_purchase_date]]," - ")</f>
        <v>114</v>
      </c>
      <c r="J2482" s="2">
        <f ca="1">IFERROR(1/Table1[[#This Row],[Days_Since_Last_Purchase]],0)</f>
        <v>8.771929824561403E-3</v>
      </c>
      <c r="K2482" s="3" t="str">
        <f t="shared" si="76"/>
        <v>Has Purchased</v>
      </c>
      <c r="L2482">
        <v>5</v>
      </c>
      <c r="M2482">
        <v>249.39</v>
      </c>
      <c r="N2482">
        <v>49.88</v>
      </c>
      <c r="O2482">
        <v>2.33</v>
      </c>
      <c r="P2482" t="s">
        <v>87</v>
      </c>
      <c r="Q2482" t="s">
        <v>62</v>
      </c>
      <c r="R2482" t="s">
        <v>42</v>
      </c>
      <c r="S2482">
        <v>44</v>
      </c>
      <c r="T2482" t="s">
        <v>34</v>
      </c>
      <c r="U2482" t="s">
        <v>90</v>
      </c>
      <c r="V2482" t="s">
        <v>35</v>
      </c>
      <c r="W2482" t="s">
        <v>51</v>
      </c>
      <c r="X2482">
        <v>0</v>
      </c>
      <c r="Y2482">
        <v>0</v>
      </c>
      <c r="Z2482">
        <v>0</v>
      </c>
      <c r="AA2482">
        <v>0</v>
      </c>
      <c r="AB2482">
        <v>3</v>
      </c>
      <c r="AC2482" s="3">
        <v>45759</v>
      </c>
      <c r="AD2482" s="2" t="str">
        <f t="shared" si="77"/>
        <v>Contacted</v>
      </c>
      <c r="AE2482">
        <v>10</v>
      </c>
      <c r="AF2482" t="s">
        <v>73</v>
      </c>
      <c r="AG2482" t="b">
        <v>1</v>
      </c>
      <c r="AH2482" t="b">
        <v>1</v>
      </c>
      <c r="AI2482" t="str">
        <f ca="1">IF(OR(Table1[[#This Row],[is_active]]="FALSE",Table1[[#This Row],[Days_Since_Last_Purchase]]&gt;90),"Churned","Active")</f>
        <v>Churned</v>
      </c>
    </row>
    <row r="2483" spans="1:35" x14ac:dyDescent="0.25">
      <c r="A2483" t="s">
        <v>2524</v>
      </c>
      <c r="B2483" s="1">
        <v>44403</v>
      </c>
      <c r="C2483" t="str">
        <f>TEXT(Table1[[#This Row],[signup_date]],"yyyy")</f>
        <v>2021</v>
      </c>
      <c r="D2483" t="str">
        <f>TEXT(Table1[[#This Row],[signup_date]],"mmm")</f>
        <v>Jul</v>
      </c>
      <c r="E2483" s="3">
        <v>45566</v>
      </c>
      <c r="F2483" s="3">
        <v>45618</v>
      </c>
      <c r="G2483" s="3" t="str">
        <f>TEXT(Table1[[#This Row],[last_purchase_date]],"yyyy")</f>
        <v>2024</v>
      </c>
      <c r="H2483" s="2">
        <f ca="1">IFERROR(TODAY()-Table1[[#This Row],[signup_date]]," - ")</f>
        <v>1577</v>
      </c>
      <c r="I2483" s="2">
        <f ca="1">IFERROR(TODAY()-Table1[[#This Row],[last_purchase_date]]," - ")</f>
        <v>362</v>
      </c>
      <c r="J2483" s="2">
        <f ca="1">IFERROR(1/Table1[[#This Row],[Days_Since_Last_Purchase]],0)</f>
        <v>2.7624309392265192E-3</v>
      </c>
      <c r="K2483" s="3" t="str">
        <f t="shared" si="76"/>
        <v>Has Purchased</v>
      </c>
      <c r="L2483">
        <v>3</v>
      </c>
      <c r="M2483">
        <v>254.52</v>
      </c>
      <c r="N2483">
        <v>84.84</v>
      </c>
      <c r="O2483">
        <v>42.45</v>
      </c>
      <c r="P2483" t="s">
        <v>47</v>
      </c>
      <c r="Q2483" t="s">
        <v>41</v>
      </c>
      <c r="R2483" t="s">
        <v>33</v>
      </c>
      <c r="S2483">
        <v>37</v>
      </c>
      <c r="T2483" t="s">
        <v>34</v>
      </c>
      <c r="U2483" t="s">
        <v>43</v>
      </c>
      <c r="V2483" t="s">
        <v>56</v>
      </c>
      <c r="W2483" t="s">
        <v>45</v>
      </c>
      <c r="X2483">
        <v>1</v>
      </c>
      <c r="Y2483">
        <v>1</v>
      </c>
      <c r="Z2483">
        <v>0</v>
      </c>
      <c r="AA2483">
        <v>0</v>
      </c>
      <c r="AB2483">
        <v>1</v>
      </c>
      <c r="AC2483" s="3">
        <v>45461</v>
      </c>
      <c r="AD2483" s="2" t="str">
        <f t="shared" si="77"/>
        <v>Contacted</v>
      </c>
      <c r="AE2483">
        <v>0</v>
      </c>
      <c r="AF2483" t="s">
        <v>73</v>
      </c>
      <c r="AG2483" t="b">
        <v>1</v>
      </c>
      <c r="AH2483" t="b">
        <v>1</v>
      </c>
      <c r="AI2483" t="str">
        <f ca="1">IF(OR(Table1[[#This Row],[is_active]]="FALSE",Table1[[#This Row],[Days_Since_Last_Purchase]]&gt;90),"Churned","Active")</f>
        <v>Churned</v>
      </c>
    </row>
    <row r="2484" spans="1:35" x14ac:dyDescent="0.25">
      <c r="A2484" t="s">
        <v>2525</v>
      </c>
      <c r="B2484" s="1">
        <v>44793</v>
      </c>
      <c r="C2484" t="str">
        <f>TEXT(Table1[[#This Row],[signup_date]],"yyyy")</f>
        <v>2022</v>
      </c>
      <c r="D2484" t="str">
        <f>TEXT(Table1[[#This Row],[signup_date]],"mmm")</f>
        <v>Aug</v>
      </c>
      <c r="E2484" s="3">
        <v>44823</v>
      </c>
      <c r="F2484" s="3">
        <v>45794</v>
      </c>
      <c r="G2484" s="3" t="str">
        <f>TEXT(Table1[[#This Row],[last_purchase_date]],"yyyy")</f>
        <v>2025</v>
      </c>
      <c r="H2484" s="2">
        <f ca="1">IFERROR(TODAY()-Table1[[#This Row],[signup_date]]," - ")</f>
        <v>1187</v>
      </c>
      <c r="I2484" s="2">
        <f ca="1">IFERROR(TODAY()-Table1[[#This Row],[last_purchase_date]]," - ")</f>
        <v>186</v>
      </c>
      <c r="J2484" s="2">
        <f ca="1">IFERROR(1/Table1[[#This Row],[Days_Since_Last_Purchase]],0)</f>
        <v>5.3763440860215058E-3</v>
      </c>
      <c r="K2484" s="3" t="str">
        <f t="shared" si="76"/>
        <v>Has Purchased</v>
      </c>
      <c r="L2484">
        <v>5</v>
      </c>
      <c r="M2484">
        <v>322.11</v>
      </c>
      <c r="N2484">
        <v>64.42</v>
      </c>
      <c r="O2484">
        <v>86.58</v>
      </c>
      <c r="P2484" t="s">
        <v>59</v>
      </c>
      <c r="Q2484" t="s">
        <v>41</v>
      </c>
      <c r="R2484" t="s">
        <v>48</v>
      </c>
      <c r="S2484">
        <v>37</v>
      </c>
      <c r="T2484" t="s">
        <v>34</v>
      </c>
      <c r="U2484" t="s">
        <v>90</v>
      </c>
      <c r="V2484" t="s">
        <v>63</v>
      </c>
      <c r="W2484" t="s">
        <v>36</v>
      </c>
      <c r="X2484">
        <v>0</v>
      </c>
      <c r="Y2484">
        <v>0</v>
      </c>
      <c r="Z2484">
        <v>0</v>
      </c>
      <c r="AA2484">
        <v>1</v>
      </c>
      <c r="AB2484">
        <v>1</v>
      </c>
      <c r="AC2484" s="3">
        <v>45454</v>
      </c>
      <c r="AD2484" s="2" t="str">
        <f t="shared" si="77"/>
        <v>Contacted</v>
      </c>
      <c r="AE2484">
        <v>3</v>
      </c>
      <c r="AF2484" t="s">
        <v>73</v>
      </c>
      <c r="AG2484" t="b">
        <v>0</v>
      </c>
      <c r="AH2484" t="b">
        <v>1</v>
      </c>
      <c r="AI2484" t="str">
        <f ca="1">IF(OR(Table1[[#This Row],[is_active]]="FALSE",Table1[[#This Row],[Days_Since_Last_Purchase]]&gt;90),"Churned","Active")</f>
        <v>Churned</v>
      </c>
    </row>
    <row r="2485" spans="1:35" x14ac:dyDescent="0.25">
      <c r="A2485" t="s">
        <v>2526</v>
      </c>
      <c r="B2485" s="1">
        <v>44006</v>
      </c>
      <c r="C2485" t="str">
        <f>TEXT(Table1[[#This Row],[signup_date]],"yyyy")</f>
        <v>2020</v>
      </c>
      <c r="D2485" t="str">
        <f>TEXT(Table1[[#This Row],[signup_date]],"mmm")</f>
        <v>Jun</v>
      </c>
      <c r="E2485" s="3">
        <v>45721</v>
      </c>
      <c r="F2485" s="3">
        <v>45822</v>
      </c>
      <c r="G2485" s="3" t="str">
        <f>TEXT(Table1[[#This Row],[last_purchase_date]],"yyyy")</f>
        <v>2025</v>
      </c>
      <c r="H2485" s="2">
        <f ca="1">IFERROR(TODAY()-Table1[[#This Row],[signup_date]]," - ")</f>
        <v>1974</v>
      </c>
      <c r="I2485" s="2">
        <f ca="1">IFERROR(TODAY()-Table1[[#This Row],[last_purchase_date]]," - ")</f>
        <v>158</v>
      </c>
      <c r="J2485" s="2">
        <f ca="1">IFERROR(1/Table1[[#This Row],[Days_Since_Last_Purchase]],0)</f>
        <v>6.3291139240506328E-3</v>
      </c>
      <c r="K2485" s="3" t="str">
        <f t="shared" si="76"/>
        <v>Has Purchased</v>
      </c>
      <c r="L2485">
        <v>1</v>
      </c>
      <c r="M2485">
        <v>111.1</v>
      </c>
      <c r="N2485">
        <v>111.1</v>
      </c>
      <c r="O2485">
        <v>152.13</v>
      </c>
      <c r="P2485" t="s">
        <v>31</v>
      </c>
      <c r="Q2485" t="s">
        <v>32</v>
      </c>
      <c r="R2485" t="s">
        <v>33</v>
      </c>
      <c r="S2485">
        <v>25</v>
      </c>
      <c r="T2485" t="s">
        <v>70</v>
      </c>
      <c r="U2485" t="s">
        <v>50</v>
      </c>
      <c r="V2485" t="s">
        <v>63</v>
      </c>
      <c r="W2485" t="s">
        <v>96</v>
      </c>
      <c r="X2485">
        <v>0</v>
      </c>
      <c r="Y2485">
        <v>0</v>
      </c>
      <c r="Z2485">
        <v>0</v>
      </c>
      <c r="AA2485">
        <v>0</v>
      </c>
      <c r="AB2485">
        <v>0</v>
      </c>
      <c r="AC2485" s="3">
        <v>44893</v>
      </c>
      <c r="AD2485" s="2" t="str">
        <f t="shared" si="77"/>
        <v>Contacted</v>
      </c>
      <c r="AE2485">
        <v>0</v>
      </c>
      <c r="AF2485" t="s">
        <v>38</v>
      </c>
      <c r="AG2485" t="b">
        <v>1</v>
      </c>
      <c r="AH2485" t="b">
        <v>1</v>
      </c>
      <c r="AI2485" t="str">
        <f ca="1">IF(OR(Table1[[#This Row],[is_active]]="FALSE",Table1[[#This Row],[Days_Since_Last_Purchase]]&gt;90),"Churned","Active")</f>
        <v>Churned</v>
      </c>
    </row>
    <row r="2486" spans="1:35" x14ac:dyDescent="0.25">
      <c r="A2486" t="s">
        <v>2527</v>
      </c>
      <c r="B2486" s="1">
        <v>45235</v>
      </c>
      <c r="C2486" t="str">
        <f>TEXT(Table1[[#This Row],[signup_date]],"yyyy")</f>
        <v>2023</v>
      </c>
      <c r="D2486" t="str">
        <f>TEXT(Table1[[#This Row],[signup_date]],"mmm")</f>
        <v>Nov</v>
      </c>
      <c r="E2486" s="3">
        <v>45480</v>
      </c>
      <c r="F2486" s="3">
        <v>45781</v>
      </c>
      <c r="G2486" s="3" t="str">
        <f>TEXT(Table1[[#This Row],[last_purchase_date]],"yyyy")</f>
        <v>2025</v>
      </c>
      <c r="H2486" s="2">
        <f ca="1">IFERROR(TODAY()-Table1[[#This Row],[signup_date]]," - ")</f>
        <v>745</v>
      </c>
      <c r="I2486" s="2">
        <f ca="1">IFERROR(TODAY()-Table1[[#This Row],[last_purchase_date]]," - ")</f>
        <v>199</v>
      </c>
      <c r="J2486" s="2">
        <f ca="1">IFERROR(1/Table1[[#This Row],[Days_Since_Last_Purchase]],0)</f>
        <v>5.0251256281407036E-3</v>
      </c>
      <c r="K2486" s="3" t="str">
        <f t="shared" si="76"/>
        <v>Has Purchased</v>
      </c>
      <c r="L2486">
        <v>3</v>
      </c>
      <c r="M2486">
        <v>94.63</v>
      </c>
      <c r="N2486">
        <v>31.54</v>
      </c>
      <c r="O2486">
        <v>42.87</v>
      </c>
      <c r="P2486" t="s">
        <v>47</v>
      </c>
      <c r="Q2486" t="s">
        <v>69</v>
      </c>
      <c r="R2486" t="s">
        <v>48</v>
      </c>
      <c r="S2486">
        <v>31</v>
      </c>
      <c r="T2486" t="s">
        <v>34</v>
      </c>
      <c r="U2486" t="s">
        <v>66</v>
      </c>
      <c r="V2486" t="s">
        <v>63</v>
      </c>
      <c r="W2486" t="s">
        <v>100</v>
      </c>
      <c r="X2486">
        <v>1</v>
      </c>
      <c r="Y2486">
        <v>0</v>
      </c>
      <c r="Z2486">
        <v>0</v>
      </c>
      <c r="AA2486">
        <v>0</v>
      </c>
      <c r="AB2486">
        <v>1</v>
      </c>
      <c r="AC2486" s="3">
        <v>45364</v>
      </c>
      <c r="AD2486" s="2" t="str">
        <f t="shared" si="77"/>
        <v>Contacted</v>
      </c>
      <c r="AE2486">
        <v>6</v>
      </c>
      <c r="AF2486" t="s">
        <v>38</v>
      </c>
      <c r="AG2486" t="b">
        <v>1</v>
      </c>
      <c r="AH2486" t="b">
        <v>0</v>
      </c>
      <c r="AI2486" t="str">
        <f ca="1">IF(OR(Table1[[#This Row],[is_active]]="FALSE",Table1[[#This Row],[Days_Since_Last_Purchase]]&gt;90),"Churned","Active")</f>
        <v>Churned</v>
      </c>
    </row>
    <row r="2487" spans="1:35" x14ac:dyDescent="0.25">
      <c r="A2487" t="s">
        <v>2528</v>
      </c>
      <c r="B2487" s="1">
        <v>44954</v>
      </c>
      <c r="C2487" t="str">
        <f>TEXT(Table1[[#This Row],[signup_date]],"yyyy")</f>
        <v>2023</v>
      </c>
      <c r="D2487" t="str">
        <f>TEXT(Table1[[#This Row],[signup_date]],"mmm")</f>
        <v>Jan</v>
      </c>
      <c r="E2487" s="3">
        <v>45600</v>
      </c>
      <c r="F2487" s="3">
        <v>45838</v>
      </c>
      <c r="G2487" s="3" t="str">
        <f>TEXT(Table1[[#This Row],[last_purchase_date]],"yyyy")</f>
        <v>2025</v>
      </c>
      <c r="H2487" s="2">
        <f ca="1">IFERROR(TODAY()-Table1[[#This Row],[signup_date]]," - ")</f>
        <v>1026</v>
      </c>
      <c r="I2487" s="2">
        <f ca="1">IFERROR(TODAY()-Table1[[#This Row],[last_purchase_date]]," - ")</f>
        <v>142</v>
      </c>
      <c r="J2487" s="2">
        <f ca="1">IFERROR(1/Table1[[#This Row],[Days_Since_Last_Purchase]],0)</f>
        <v>7.0422535211267607E-3</v>
      </c>
      <c r="K2487" s="3" t="str">
        <f t="shared" si="76"/>
        <v>Has Purchased</v>
      </c>
      <c r="L2487">
        <v>2</v>
      </c>
      <c r="M2487">
        <v>70.61</v>
      </c>
      <c r="N2487">
        <v>35.31</v>
      </c>
      <c r="O2487">
        <v>51.62</v>
      </c>
      <c r="P2487" t="s">
        <v>65</v>
      </c>
      <c r="Q2487" t="s">
        <v>41</v>
      </c>
      <c r="R2487" t="s">
        <v>33</v>
      </c>
      <c r="S2487">
        <v>38</v>
      </c>
      <c r="T2487" t="s">
        <v>34</v>
      </c>
      <c r="U2487" t="s">
        <v>66</v>
      </c>
      <c r="V2487" t="s">
        <v>67</v>
      </c>
      <c r="W2487" t="s">
        <v>51</v>
      </c>
      <c r="X2487">
        <v>1</v>
      </c>
      <c r="Y2487">
        <v>0</v>
      </c>
      <c r="Z2487">
        <v>0</v>
      </c>
      <c r="AA2487">
        <v>0</v>
      </c>
      <c r="AB2487">
        <v>0</v>
      </c>
      <c r="AC2487" s="3">
        <v>45367</v>
      </c>
      <c r="AD2487" s="2" t="str">
        <f t="shared" si="77"/>
        <v>Contacted</v>
      </c>
      <c r="AE2487">
        <v>0</v>
      </c>
      <c r="AF2487" t="s">
        <v>73</v>
      </c>
      <c r="AG2487" t="b">
        <v>1</v>
      </c>
      <c r="AH2487" t="b">
        <v>0</v>
      </c>
      <c r="AI2487" t="str">
        <f ca="1">IF(OR(Table1[[#This Row],[is_active]]="FALSE",Table1[[#This Row],[Days_Since_Last_Purchase]]&gt;90),"Churned","Active")</f>
        <v>Churned</v>
      </c>
    </row>
    <row r="2488" spans="1:35" x14ac:dyDescent="0.25">
      <c r="A2488" t="s">
        <v>2529</v>
      </c>
      <c r="B2488" s="1">
        <v>44389</v>
      </c>
      <c r="C2488" t="str">
        <f>TEXT(Table1[[#This Row],[signup_date]],"yyyy")</f>
        <v>2021</v>
      </c>
      <c r="D2488" t="str">
        <f>TEXT(Table1[[#This Row],[signup_date]],"mmm")</f>
        <v>Jul</v>
      </c>
      <c r="E2488" s="3">
        <v>44861</v>
      </c>
      <c r="F2488" s="3">
        <v>45638</v>
      </c>
      <c r="G2488" s="3" t="str">
        <f>TEXT(Table1[[#This Row],[last_purchase_date]],"yyyy")</f>
        <v>2024</v>
      </c>
      <c r="H2488" s="2">
        <f ca="1">IFERROR(TODAY()-Table1[[#This Row],[signup_date]]," - ")</f>
        <v>1591</v>
      </c>
      <c r="I2488" s="2">
        <f ca="1">IFERROR(TODAY()-Table1[[#This Row],[last_purchase_date]]," - ")</f>
        <v>342</v>
      </c>
      <c r="J2488" s="2">
        <f ca="1">IFERROR(1/Table1[[#This Row],[Days_Since_Last_Purchase]],0)</f>
        <v>2.9239766081871343E-3</v>
      </c>
      <c r="K2488" s="3" t="str">
        <f t="shared" si="76"/>
        <v>Has Purchased</v>
      </c>
      <c r="L2488">
        <v>5</v>
      </c>
      <c r="M2488">
        <v>221.43</v>
      </c>
      <c r="N2488">
        <v>44.29</v>
      </c>
      <c r="O2488">
        <v>0</v>
      </c>
      <c r="P2488" t="s">
        <v>59</v>
      </c>
      <c r="Q2488" t="s">
        <v>62</v>
      </c>
      <c r="R2488" t="s">
        <v>48</v>
      </c>
      <c r="S2488">
        <v>52</v>
      </c>
      <c r="T2488" t="s">
        <v>34</v>
      </c>
      <c r="U2488" t="s">
        <v>55</v>
      </c>
      <c r="V2488" t="s">
        <v>35</v>
      </c>
      <c r="W2488" t="s">
        <v>57</v>
      </c>
      <c r="X2488">
        <v>0</v>
      </c>
      <c r="Y2488">
        <v>0</v>
      </c>
      <c r="Z2488">
        <v>0</v>
      </c>
      <c r="AA2488">
        <v>0</v>
      </c>
      <c r="AB2488">
        <v>2</v>
      </c>
      <c r="AC2488" s="3">
        <v>45125</v>
      </c>
      <c r="AD2488" s="2" t="str">
        <f t="shared" si="77"/>
        <v>Contacted</v>
      </c>
      <c r="AE2488">
        <v>0</v>
      </c>
      <c r="AF2488" t="s">
        <v>38</v>
      </c>
      <c r="AG2488" t="b">
        <v>0</v>
      </c>
      <c r="AH2488" t="b">
        <v>0</v>
      </c>
      <c r="AI2488" t="str">
        <f ca="1">IF(OR(Table1[[#This Row],[is_active]]="FALSE",Table1[[#This Row],[Days_Since_Last_Purchase]]&gt;90),"Churned","Active")</f>
        <v>Churned</v>
      </c>
    </row>
    <row r="2489" spans="1:35" x14ac:dyDescent="0.25">
      <c r="A2489" t="s">
        <v>2530</v>
      </c>
      <c r="B2489" s="1">
        <v>44396</v>
      </c>
      <c r="C2489" t="str">
        <f>TEXT(Table1[[#This Row],[signup_date]],"yyyy")</f>
        <v>2021</v>
      </c>
      <c r="D2489" t="str">
        <f>TEXT(Table1[[#This Row],[signup_date]],"mmm")</f>
        <v>Jul</v>
      </c>
      <c r="E2489" s="3">
        <v>45748</v>
      </c>
      <c r="F2489" s="3">
        <v>45880</v>
      </c>
      <c r="G2489" s="3" t="str">
        <f>TEXT(Table1[[#This Row],[last_purchase_date]],"yyyy")</f>
        <v>2025</v>
      </c>
      <c r="H2489" s="2">
        <f ca="1">IFERROR(TODAY()-Table1[[#This Row],[signup_date]]," - ")</f>
        <v>1584</v>
      </c>
      <c r="I2489" s="2">
        <f ca="1">IFERROR(TODAY()-Table1[[#This Row],[last_purchase_date]]," - ")</f>
        <v>100</v>
      </c>
      <c r="J2489" s="2">
        <f ca="1">IFERROR(1/Table1[[#This Row],[Days_Since_Last_Purchase]],0)</f>
        <v>0.01</v>
      </c>
      <c r="K2489" s="3" t="str">
        <f t="shared" si="76"/>
        <v>Has Purchased</v>
      </c>
      <c r="L2489">
        <v>4</v>
      </c>
      <c r="M2489">
        <v>215.11</v>
      </c>
      <c r="N2489">
        <v>53.78</v>
      </c>
      <c r="O2489">
        <v>0</v>
      </c>
      <c r="P2489" t="s">
        <v>87</v>
      </c>
      <c r="Q2489" t="s">
        <v>32</v>
      </c>
      <c r="R2489" t="s">
        <v>48</v>
      </c>
      <c r="S2489">
        <v>31</v>
      </c>
      <c r="T2489" t="s">
        <v>34</v>
      </c>
      <c r="U2489" t="s">
        <v>43</v>
      </c>
      <c r="V2489" t="s">
        <v>63</v>
      </c>
      <c r="W2489" t="s">
        <v>72</v>
      </c>
      <c r="X2489">
        <v>0</v>
      </c>
      <c r="Y2489">
        <v>0</v>
      </c>
      <c r="Z2489">
        <v>0</v>
      </c>
      <c r="AA2489">
        <v>0</v>
      </c>
      <c r="AB2489">
        <v>1</v>
      </c>
      <c r="AC2489" s="3">
        <v>44925</v>
      </c>
      <c r="AD2489" s="2" t="str">
        <f t="shared" si="77"/>
        <v>Contacted</v>
      </c>
      <c r="AE2489">
        <v>0</v>
      </c>
      <c r="AF2489" t="s">
        <v>38</v>
      </c>
      <c r="AG2489" t="b">
        <v>1</v>
      </c>
      <c r="AH2489" t="b">
        <v>0</v>
      </c>
      <c r="AI2489" t="str">
        <f ca="1">IF(OR(Table1[[#This Row],[is_active]]="FALSE",Table1[[#This Row],[Days_Since_Last_Purchase]]&gt;90),"Churned","Active")</f>
        <v>Churned</v>
      </c>
    </row>
    <row r="2490" spans="1:35" x14ac:dyDescent="0.25">
      <c r="A2490" t="s">
        <v>1505</v>
      </c>
      <c r="B2490" s="1">
        <v>44324</v>
      </c>
      <c r="C2490" t="str">
        <f>TEXT(Table1[[#This Row],[signup_date]],"yyyy")</f>
        <v>2021</v>
      </c>
      <c r="D2490" t="str">
        <f>TEXT(Table1[[#This Row],[signup_date]],"mmm")</f>
        <v>May</v>
      </c>
      <c r="E2490" s="3">
        <v>45022</v>
      </c>
      <c r="F2490" s="3">
        <v>45394</v>
      </c>
      <c r="G2490" s="3" t="str">
        <f>TEXT(Table1[[#This Row],[last_purchase_date]],"yyyy")</f>
        <v>2024</v>
      </c>
      <c r="H2490" s="2">
        <f ca="1">IFERROR(TODAY()-Table1[[#This Row],[signup_date]]," - ")</f>
        <v>1656</v>
      </c>
      <c r="I2490" s="2">
        <f ca="1">IFERROR(TODAY()-Table1[[#This Row],[last_purchase_date]]," - ")</f>
        <v>586</v>
      </c>
      <c r="J2490" s="2">
        <f ca="1">IFERROR(1/Table1[[#This Row],[Days_Since_Last_Purchase]],0)</f>
        <v>1.7064846416382253E-3</v>
      </c>
      <c r="K2490" s="3" t="str">
        <f t="shared" si="76"/>
        <v>Has Purchased</v>
      </c>
      <c r="L2490">
        <v>4</v>
      </c>
      <c r="M2490">
        <v>7.93</v>
      </c>
      <c r="N2490">
        <v>1.98</v>
      </c>
      <c r="O2490">
        <v>3.35</v>
      </c>
      <c r="P2490" t="s">
        <v>59</v>
      </c>
      <c r="Q2490" t="s">
        <v>95</v>
      </c>
      <c r="R2490" t="s">
        <v>33</v>
      </c>
      <c r="S2490">
        <v>22</v>
      </c>
      <c r="T2490" t="s">
        <v>70</v>
      </c>
      <c r="U2490" t="s">
        <v>66</v>
      </c>
      <c r="V2490" t="s">
        <v>63</v>
      </c>
      <c r="W2490" t="s">
        <v>100</v>
      </c>
      <c r="X2490">
        <v>1</v>
      </c>
      <c r="Y2490">
        <v>0</v>
      </c>
      <c r="Z2490">
        <v>0</v>
      </c>
      <c r="AA2490">
        <v>0</v>
      </c>
      <c r="AB2490">
        <v>0</v>
      </c>
      <c r="AC2490" s="2" t="s">
        <v>2542</v>
      </c>
      <c r="AD2490" s="2" t="str">
        <f t="shared" si="77"/>
        <v>Never Contacted</v>
      </c>
      <c r="AE2490">
        <v>0</v>
      </c>
      <c r="AF2490" t="s">
        <v>52</v>
      </c>
      <c r="AG2490" t="b">
        <v>1</v>
      </c>
      <c r="AH2490" t="b">
        <v>0</v>
      </c>
      <c r="AI2490" t="str">
        <f ca="1">IF(OR(Table1[[#This Row],[is_active]]="FALSE",Table1[[#This Row],[Days_Since_Last_Purchase]]&gt;90),"Churned","Active")</f>
        <v>Churned</v>
      </c>
    </row>
    <row r="2491" spans="1:35" x14ac:dyDescent="0.25">
      <c r="A2491" t="s">
        <v>2531</v>
      </c>
      <c r="B2491" s="1">
        <v>45047</v>
      </c>
      <c r="C2491" t="str">
        <f>TEXT(Table1[[#This Row],[signup_date]],"yyyy")</f>
        <v>2023</v>
      </c>
      <c r="D2491" t="str">
        <f>TEXT(Table1[[#This Row],[signup_date]],"mmm")</f>
        <v>May</v>
      </c>
      <c r="E2491" s="3">
        <v>45765</v>
      </c>
      <c r="F2491" s="3">
        <v>45822</v>
      </c>
      <c r="G2491" s="3" t="str">
        <f>TEXT(Table1[[#This Row],[last_purchase_date]],"yyyy")</f>
        <v>2025</v>
      </c>
      <c r="H2491" s="2">
        <f ca="1">IFERROR(TODAY()-Table1[[#This Row],[signup_date]]," - ")</f>
        <v>933</v>
      </c>
      <c r="I2491" s="2">
        <f ca="1">IFERROR(TODAY()-Table1[[#This Row],[last_purchase_date]]," - ")</f>
        <v>158</v>
      </c>
      <c r="J2491" s="2">
        <f ca="1">IFERROR(1/Table1[[#This Row],[Days_Since_Last_Purchase]],0)</f>
        <v>6.3291139240506328E-3</v>
      </c>
      <c r="K2491" s="3" t="str">
        <f t="shared" si="76"/>
        <v>Has Purchased</v>
      </c>
      <c r="L2491">
        <v>3</v>
      </c>
      <c r="M2491">
        <v>8.6199999999999992</v>
      </c>
      <c r="N2491">
        <v>2.87</v>
      </c>
      <c r="O2491">
        <v>0</v>
      </c>
      <c r="P2491" t="s">
        <v>65</v>
      </c>
      <c r="Q2491" t="s">
        <v>76</v>
      </c>
      <c r="R2491" t="s">
        <v>48</v>
      </c>
      <c r="S2491">
        <v>27</v>
      </c>
      <c r="T2491" t="s">
        <v>70</v>
      </c>
      <c r="U2491" t="s">
        <v>82</v>
      </c>
      <c r="V2491" t="s">
        <v>56</v>
      </c>
      <c r="W2491" t="s">
        <v>45</v>
      </c>
      <c r="X2491">
        <v>0</v>
      </c>
      <c r="Y2491">
        <v>0</v>
      </c>
      <c r="Z2491">
        <v>1</v>
      </c>
      <c r="AA2491">
        <v>1</v>
      </c>
      <c r="AB2491">
        <v>0</v>
      </c>
      <c r="AC2491" s="3">
        <v>45144</v>
      </c>
      <c r="AD2491" s="2" t="str">
        <f t="shared" si="77"/>
        <v>Contacted</v>
      </c>
      <c r="AE2491">
        <v>5</v>
      </c>
      <c r="AF2491" t="s">
        <v>52</v>
      </c>
      <c r="AG2491" t="b">
        <v>1</v>
      </c>
      <c r="AH2491" t="b">
        <v>0</v>
      </c>
      <c r="AI2491" t="str">
        <f ca="1">IF(OR(Table1[[#This Row],[is_active]]="FALSE",Table1[[#This Row],[Days_Since_Last_Purchase]]&gt;90),"Churned","Active")</f>
        <v>Churned</v>
      </c>
    </row>
    <row r="2492" spans="1:35" x14ac:dyDescent="0.25">
      <c r="A2492" t="s">
        <v>2532</v>
      </c>
      <c r="B2492" s="1">
        <v>43982</v>
      </c>
      <c r="C2492" t="str">
        <f>TEXT(Table1[[#This Row],[signup_date]],"yyyy")</f>
        <v>2020</v>
      </c>
      <c r="D2492" t="str">
        <f>TEXT(Table1[[#This Row],[signup_date]],"mmm")</f>
        <v>May</v>
      </c>
      <c r="E2492" s="3">
        <v>44434</v>
      </c>
      <c r="F2492" s="3">
        <v>44472</v>
      </c>
      <c r="G2492" s="3" t="str">
        <f>TEXT(Table1[[#This Row],[last_purchase_date]],"yyyy")</f>
        <v>2021</v>
      </c>
      <c r="H2492" s="2">
        <f ca="1">IFERROR(TODAY()-Table1[[#This Row],[signup_date]]," - ")</f>
        <v>1998</v>
      </c>
      <c r="I2492" s="2">
        <f ca="1">IFERROR(TODAY()-Table1[[#This Row],[last_purchase_date]]," - ")</f>
        <v>1508</v>
      </c>
      <c r="J2492" s="2">
        <f ca="1">IFERROR(1/Table1[[#This Row],[Days_Since_Last_Purchase]],0)</f>
        <v>6.6312997347480103E-4</v>
      </c>
      <c r="K2492" s="3" t="str">
        <f t="shared" si="76"/>
        <v>Has Purchased</v>
      </c>
      <c r="L2492">
        <v>1</v>
      </c>
      <c r="M2492">
        <v>1.1000000000000001</v>
      </c>
      <c r="N2492">
        <v>1.1000000000000001</v>
      </c>
      <c r="O2492">
        <v>1.22</v>
      </c>
      <c r="P2492" t="s">
        <v>59</v>
      </c>
      <c r="Q2492" t="s">
        <v>60</v>
      </c>
      <c r="R2492" t="s">
        <v>48</v>
      </c>
      <c r="S2492">
        <v>43</v>
      </c>
      <c r="T2492" t="s">
        <v>34</v>
      </c>
      <c r="U2492" t="s">
        <v>43</v>
      </c>
      <c r="V2492" t="s">
        <v>44</v>
      </c>
      <c r="W2492" t="s">
        <v>85</v>
      </c>
      <c r="X2492">
        <v>0</v>
      </c>
      <c r="Y2492">
        <v>0</v>
      </c>
      <c r="Z2492">
        <v>0</v>
      </c>
      <c r="AA2492">
        <v>0</v>
      </c>
      <c r="AB2492">
        <v>0</v>
      </c>
      <c r="AC2492" s="3">
        <v>45232</v>
      </c>
      <c r="AD2492" s="2" t="str">
        <f t="shared" si="77"/>
        <v>Contacted</v>
      </c>
      <c r="AE2492">
        <v>0</v>
      </c>
      <c r="AF2492" t="s">
        <v>52</v>
      </c>
      <c r="AG2492" t="b">
        <v>1</v>
      </c>
      <c r="AH2492" t="b">
        <v>1</v>
      </c>
      <c r="AI2492" t="str">
        <f ca="1">IF(OR(Table1[[#This Row],[is_active]]="FALSE",Table1[[#This Row],[Days_Since_Last_Purchase]]&gt;90),"Churned","Active")</f>
        <v>Churned</v>
      </c>
    </row>
    <row r="2493" spans="1:35" x14ac:dyDescent="0.25">
      <c r="A2493" t="s">
        <v>2533</v>
      </c>
      <c r="B2493" s="1">
        <v>44365</v>
      </c>
      <c r="C2493" t="str">
        <f>TEXT(Table1[[#This Row],[signup_date]],"yyyy")</f>
        <v>2021</v>
      </c>
      <c r="D2493" t="str">
        <f>TEXT(Table1[[#This Row],[signup_date]],"mmm")</f>
        <v>Jun</v>
      </c>
      <c r="E2493" s="3">
        <v>45117</v>
      </c>
      <c r="F2493" s="3">
        <v>45641</v>
      </c>
      <c r="G2493" s="3" t="str">
        <f>TEXT(Table1[[#This Row],[last_purchase_date]],"yyyy")</f>
        <v>2024</v>
      </c>
      <c r="H2493" s="2">
        <f ca="1">IFERROR(TODAY()-Table1[[#This Row],[signup_date]]," - ")</f>
        <v>1615</v>
      </c>
      <c r="I2493" s="2">
        <f ca="1">IFERROR(TODAY()-Table1[[#This Row],[last_purchase_date]]," - ")</f>
        <v>339</v>
      </c>
      <c r="J2493" s="2">
        <f ca="1">IFERROR(1/Table1[[#This Row],[Days_Since_Last_Purchase]],0)</f>
        <v>2.9498525073746312E-3</v>
      </c>
      <c r="K2493" s="3" t="str">
        <f t="shared" si="76"/>
        <v>Has Purchased</v>
      </c>
      <c r="L2493">
        <v>1</v>
      </c>
      <c r="M2493">
        <v>44.68</v>
      </c>
      <c r="N2493">
        <v>44.68</v>
      </c>
      <c r="O2493">
        <v>65.349999999999994</v>
      </c>
      <c r="P2493" t="s">
        <v>59</v>
      </c>
      <c r="Q2493" t="s">
        <v>60</v>
      </c>
      <c r="R2493" t="s">
        <v>48</v>
      </c>
      <c r="S2493">
        <v>34</v>
      </c>
      <c r="T2493" t="s">
        <v>34</v>
      </c>
      <c r="U2493" t="s">
        <v>50</v>
      </c>
      <c r="V2493" t="s">
        <v>56</v>
      </c>
      <c r="W2493" t="s">
        <v>45</v>
      </c>
      <c r="X2493">
        <v>0</v>
      </c>
      <c r="Y2493">
        <v>0</v>
      </c>
      <c r="Z2493">
        <v>0</v>
      </c>
      <c r="AA2493">
        <v>0</v>
      </c>
      <c r="AB2493">
        <v>0</v>
      </c>
      <c r="AC2493" s="3">
        <v>45254</v>
      </c>
      <c r="AD2493" s="2" t="str">
        <f t="shared" si="77"/>
        <v>Contacted</v>
      </c>
      <c r="AE2493">
        <v>1</v>
      </c>
      <c r="AF2493" t="s">
        <v>38</v>
      </c>
      <c r="AG2493" t="b">
        <v>1</v>
      </c>
      <c r="AH2493" t="b">
        <v>0</v>
      </c>
      <c r="AI2493" t="str">
        <f ca="1">IF(OR(Table1[[#This Row],[is_active]]="FALSE",Table1[[#This Row],[Days_Since_Last_Purchase]]&gt;90),"Churned","Active")</f>
        <v>Churned</v>
      </c>
    </row>
    <row r="2494" spans="1:35" x14ac:dyDescent="0.25">
      <c r="A2494" t="s">
        <v>2534</v>
      </c>
      <c r="B2494" s="1">
        <v>44347</v>
      </c>
      <c r="C2494" t="str">
        <f>TEXT(Table1[[#This Row],[signup_date]],"yyyy")</f>
        <v>2021</v>
      </c>
      <c r="D2494" t="str">
        <f>TEXT(Table1[[#This Row],[signup_date]],"mmm")</f>
        <v>May</v>
      </c>
      <c r="E2494" s="3">
        <v>44495</v>
      </c>
      <c r="F2494" s="3" t="s">
        <v>2542</v>
      </c>
      <c r="G2494" s="3" t="str">
        <f>TEXT(Table1[[#This Row],[last_purchase_date]],"yyyy")</f>
        <v>-</v>
      </c>
      <c r="H2494" s="2">
        <f ca="1">IFERROR(TODAY()-Table1[[#This Row],[signup_date]]," - ")</f>
        <v>1633</v>
      </c>
      <c r="I2494" s="2" t="str">
        <f ca="1">IFERROR(TODAY()-Table1[[#This Row],[last_purchase_date]]," - ")</f>
        <v xml:space="preserve"> - </v>
      </c>
      <c r="J2494" s="2">
        <f ca="1">IFERROR(1/Table1[[#This Row],[Days_Since_Last_Purchase]],0)</f>
        <v>0</v>
      </c>
      <c r="K2494" s="3" t="str">
        <f t="shared" si="76"/>
        <v>Has Purchased</v>
      </c>
      <c r="L2494">
        <v>0</v>
      </c>
      <c r="M2494">
        <v>0</v>
      </c>
      <c r="N2494">
        <v>0</v>
      </c>
      <c r="O2494">
        <v>0</v>
      </c>
      <c r="P2494" t="s">
        <v>31</v>
      </c>
      <c r="Q2494" t="s">
        <v>104</v>
      </c>
      <c r="R2494" t="s">
        <v>48</v>
      </c>
      <c r="S2494">
        <v>27</v>
      </c>
      <c r="T2494" t="s">
        <v>70</v>
      </c>
      <c r="U2494" t="s">
        <v>90</v>
      </c>
      <c r="V2494" t="s">
        <v>56</v>
      </c>
      <c r="W2494" t="s">
        <v>100</v>
      </c>
      <c r="X2494">
        <v>0</v>
      </c>
      <c r="Y2494">
        <v>1</v>
      </c>
      <c r="Z2494">
        <v>0</v>
      </c>
      <c r="AA2494">
        <v>0</v>
      </c>
      <c r="AB2494">
        <v>0</v>
      </c>
      <c r="AC2494" s="3">
        <v>45662</v>
      </c>
      <c r="AD2494" s="2" t="str">
        <f t="shared" si="77"/>
        <v>Contacted</v>
      </c>
      <c r="AE2494">
        <v>0</v>
      </c>
      <c r="AF2494" t="s">
        <v>38</v>
      </c>
      <c r="AG2494" t="b">
        <v>1</v>
      </c>
      <c r="AH2494" t="b">
        <v>1</v>
      </c>
      <c r="AI2494" t="str">
        <f ca="1">IF(OR(Table1[[#This Row],[is_active]]="FALSE",Table1[[#This Row],[Days_Since_Last_Purchase]]&gt;90),"Churned","Active")</f>
        <v>Churned</v>
      </c>
    </row>
    <row r="2495" spans="1:35" x14ac:dyDescent="0.25">
      <c r="A2495" t="s">
        <v>2535</v>
      </c>
      <c r="B2495" s="1">
        <v>44193</v>
      </c>
      <c r="C2495" t="str">
        <f>TEXT(Table1[[#This Row],[signup_date]],"yyyy")</f>
        <v>2020</v>
      </c>
      <c r="D2495" t="str">
        <f>TEXT(Table1[[#This Row],[signup_date]],"mmm")</f>
        <v>Dec</v>
      </c>
      <c r="E2495" s="3">
        <v>44652</v>
      </c>
      <c r="F2495" s="3">
        <v>44860</v>
      </c>
      <c r="G2495" s="3" t="str">
        <f>TEXT(Table1[[#This Row],[last_purchase_date]],"yyyy")</f>
        <v>2022</v>
      </c>
      <c r="H2495" s="2">
        <f ca="1">IFERROR(TODAY()-Table1[[#This Row],[signup_date]]," - ")</f>
        <v>1787</v>
      </c>
      <c r="I2495" s="2">
        <f ca="1">IFERROR(TODAY()-Table1[[#This Row],[last_purchase_date]]," - ")</f>
        <v>1120</v>
      </c>
      <c r="J2495" s="2">
        <f ca="1">IFERROR(1/Table1[[#This Row],[Days_Since_Last_Purchase]],0)</f>
        <v>8.9285714285714283E-4</v>
      </c>
      <c r="K2495" s="3" t="str">
        <f t="shared" si="76"/>
        <v>Has Purchased</v>
      </c>
      <c r="L2495">
        <v>4</v>
      </c>
      <c r="M2495">
        <v>254.22</v>
      </c>
      <c r="N2495">
        <v>63.56</v>
      </c>
      <c r="O2495">
        <v>56.45</v>
      </c>
      <c r="P2495" t="s">
        <v>31</v>
      </c>
      <c r="Q2495" t="s">
        <v>41</v>
      </c>
      <c r="R2495" t="s">
        <v>48</v>
      </c>
      <c r="S2495">
        <v>22</v>
      </c>
      <c r="T2495" t="s">
        <v>70</v>
      </c>
      <c r="U2495" t="s">
        <v>43</v>
      </c>
      <c r="V2495" t="s">
        <v>63</v>
      </c>
      <c r="W2495" t="s">
        <v>85</v>
      </c>
      <c r="X2495">
        <v>0</v>
      </c>
      <c r="Y2495">
        <v>1</v>
      </c>
      <c r="Z2495">
        <v>0</v>
      </c>
      <c r="AA2495">
        <v>0</v>
      </c>
      <c r="AB2495">
        <v>1</v>
      </c>
      <c r="AC2495" s="2" t="s">
        <v>2542</v>
      </c>
      <c r="AD2495" s="2" t="str">
        <f t="shared" si="77"/>
        <v>Never Contacted</v>
      </c>
      <c r="AE2495">
        <v>0</v>
      </c>
      <c r="AF2495" t="s">
        <v>73</v>
      </c>
      <c r="AG2495" t="b">
        <v>0</v>
      </c>
      <c r="AH2495" t="b">
        <v>1</v>
      </c>
      <c r="AI2495" t="str">
        <f ca="1">IF(OR(Table1[[#This Row],[is_active]]="FALSE",Table1[[#This Row],[Days_Since_Last_Purchase]]&gt;90),"Churned","Active")</f>
        <v>Churned</v>
      </c>
    </row>
    <row r="2496" spans="1:35" x14ac:dyDescent="0.25">
      <c r="A2496" t="s">
        <v>2536</v>
      </c>
      <c r="B2496" s="1">
        <v>44730</v>
      </c>
      <c r="C2496" t="str">
        <f>TEXT(Table1[[#This Row],[signup_date]],"yyyy")</f>
        <v>2022</v>
      </c>
      <c r="D2496" t="str">
        <f>TEXT(Table1[[#This Row],[signup_date]],"mmm")</f>
        <v>Jun</v>
      </c>
      <c r="E2496" s="3">
        <v>45760</v>
      </c>
      <c r="F2496" s="3">
        <v>45929</v>
      </c>
      <c r="G2496" s="3" t="str">
        <f>TEXT(Table1[[#This Row],[last_purchase_date]],"yyyy")</f>
        <v>2025</v>
      </c>
      <c r="H2496" s="2">
        <f ca="1">IFERROR(TODAY()-Table1[[#This Row],[signup_date]]," - ")</f>
        <v>1250</v>
      </c>
      <c r="I2496" s="2">
        <f ca="1">IFERROR(TODAY()-Table1[[#This Row],[last_purchase_date]]," - ")</f>
        <v>51</v>
      </c>
      <c r="J2496" s="2">
        <f ca="1">IFERROR(1/Table1[[#This Row],[Days_Since_Last_Purchase]],0)</f>
        <v>1.9607843137254902E-2</v>
      </c>
      <c r="K2496" s="3" t="str">
        <f t="shared" si="76"/>
        <v>Has Purchased</v>
      </c>
      <c r="L2496">
        <v>3</v>
      </c>
      <c r="M2496">
        <v>70.33</v>
      </c>
      <c r="N2496">
        <v>23.44</v>
      </c>
      <c r="O2496">
        <v>5.94</v>
      </c>
      <c r="P2496" t="s">
        <v>40</v>
      </c>
      <c r="Q2496" t="s">
        <v>88</v>
      </c>
      <c r="R2496" t="s">
        <v>42</v>
      </c>
      <c r="S2496">
        <v>26</v>
      </c>
      <c r="T2496" t="s">
        <v>70</v>
      </c>
      <c r="U2496" t="s">
        <v>35</v>
      </c>
      <c r="V2496" t="s">
        <v>63</v>
      </c>
      <c r="W2496" t="s">
        <v>36</v>
      </c>
      <c r="X2496">
        <v>0</v>
      </c>
      <c r="Y2496">
        <v>1</v>
      </c>
      <c r="Z2496">
        <v>0</v>
      </c>
      <c r="AA2496">
        <v>1</v>
      </c>
      <c r="AB2496">
        <v>0</v>
      </c>
      <c r="AC2496" s="3">
        <v>45035</v>
      </c>
      <c r="AD2496" s="2" t="str">
        <f t="shared" si="77"/>
        <v>Contacted</v>
      </c>
      <c r="AE2496">
        <v>5</v>
      </c>
      <c r="AF2496" t="s">
        <v>38</v>
      </c>
      <c r="AG2496" t="b">
        <v>0</v>
      </c>
      <c r="AH2496" t="b">
        <v>0</v>
      </c>
      <c r="AI2496" t="str">
        <f ca="1">IF(OR(Table1[[#This Row],[is_active]]="FALSE",Table1[[#This Row],[Days_Since_Last_Purchase]]&gt;90),"Churned","Active")</f>
        <v>Active</v>
      </c>
    </row>
    <row r="2497" spans="1:35" x14ac:dyDescent="0.25">
      <c r="A2497" t="s">
        <v>2537</v>
      </c>
      <c r="B2497" s="1">
        <v>43907</v>
      </c>
      <c r="C2497" t="str">
        <f>TEXT(Table1[[#This Row],[signup_date]],"yyyy")</f>
        <v>2020</v>
      </c>
      <c r="D2497" t="str">
        <f>TEXT(Table1[[#This Row],[signup_date]],"mmm")</f>
        <v>Mar</v>
      </c>
      <c r="E2497" s="3">
        <v>45816</v>
      </c>
      <c r="F2497" s="3">
        <v>45871</v>
      </c>
      <c r="G2497" s="3" t="str">
        <f>TEXT(Table1[[#This Row],[last_purchase_date]],"yyyy")</f>
        <v>2025</v>
      </c>
      <c r="H2497" s="2">
        <f ca="1">IFERROR(TODAY()-Table1[[#This Row],[signup_date]]," - ")</f>
        <v>2073</v>
      </c>
      <c r="I2497" s="2">
        <f ca="1">IFERROR(TODAY()-Table1[[#This Row],[last_purchase_date]]," - ")</f>
        <v>109</v>
      </c>
      <c r="J2497" s="2">
        <f ca="1">IFERROR(1/Table1[[#This Row],[Days_Since_Last_Purchase]],0)</f>
        <v>9.1743119266055051E-3</v>
      </c>
      <c r="K2497" s="3" t="str">
        <f t="shared" si="76"/>
        <v>Has Purchased</v>
      </c>
      <c r="L2497">
        <v>2</v>
      </c>
      <c r="M2497">
        <v>164.42</v>
      </c>
      <c r="N2497">
        <v>82.21</v>
      </c>
      <c r="O2497">
        <v>0.5</v>
      </c>
      <c r="P2497" t="s">
        <v>31</v>
      </c>
      <c r="Q2497" t="s">
        <v>95</v>
      </c>
      <c r="R2497" t="s">
        <v>48</v>
      </c>
      <c r="S2497">
        <v>33</v>
      </c>
      <c r="T2497" t="s">
        <v>34</v>
      </c>
      <c r="U2497" t="s">
        <v>55</v>
      </c>
      <c r="V2497" t="s">
        <v>56</v>
      </c>
      <c r="W2497" t="s">
        <v>57</v>
      </c>
      <c r="X2497">
        <v>0</v>
      </c>
      <c r="Y2497">
        <v>0</v>
      </c>
      <c r="Z2497">
        <v>0</v>
      </c>
      <c r="AA2497">
        <v>0</v>
      </c>
      <c r="AB2497">
        <v>2</v>
      </c>
      <c r="AC2497" s="3">
        <v>45829</v>
      </c>
      <c r="AD2497" s="2" t="str">
        <f t="shared" si="77"/>
        <v>Contacted</v>
      </c>
      <c r="AE2497">
        <v>0</v>
      </c>
      <c r="AF2497" t="s">
        <v>52</v>
      </c>
      <c r="AG2497" t="b">
        <v>0</v>
      </c>
      <c r="AH2497" t="b">
        <v>1</v>
      </c>
      <c r="AI2497" t="str">
        <f ca="1">IF(OR(Table1[[#This Row],[is_active]]="FALSE",Table1[[#This Row],[Days_Since_Last_Purchase]]&gt;90),"Churned","Active")</f>
        <v>Churned</v>
      </c>
    </row>
    <row r="2498" spans="1:35" x14ac:dyDescent="0.25">
      <c r="A2498" t="s">
        <v>2538</v>
      </c>
      <c r="B2498" s="1">
        <v>44439</v>
      </c>
      <c r="C2498" t="str">
        <f>TEXT(Table1[[#This Row],[signup_date]],"yyyy")</f>
        <v>2021</v>
      </c>
      <c r="D2498" t="str">
        <f>TEXT(Table1[[#This Row],[signup_date]],"mmm")</f>
        <v>Aug</v>
      </c>
      <c r="E2498" s="3">
        <v>44658</v>
      </c>
      <c r="F2498" s="3">
        <v>45387</v>
      </c>
      <c r="G2498" s="3" t="str">
        <f>TEXT(Table1[[#This Row],[last_purchase_date]],"yyyy")</f>
        <v>2024</v>
      </c>
      <c r="H2498" s="2">
        <f ca="1">IFERROR(TODAY()-Table1[[#This Row],[signup_date]]," - ")</f>
        <v>1541</v>
      </c>
      <c r="I2498" s="2">
        <f ca="1">IFERROR(TODAY()-Table1[[#This Row],[last_purchase_date]]," - ")</f>
        <v>593</v>
      </c>
      <c r="J2498" s="2">
        <f ca="1">IFERROR(1/Table1[[#This Row],[Days_Since_Last_Purchase]],0)</f>
        <v>1.6863406408094434E-3</v>
      </c>
      <c r="K2498" s="3" t="str">
        <f t="shared" si="76"/>
        <v>Has Purchased</v>
      </c>
      <c r="L2498">
        <v>2</v>
      </c>
      <c r="M2498">
        <v>130.85</v>
      </c>
      <c r="N2498">
        <v>65.430000000000007</v>
      </c>
      <c r="O2498">
        <v>94.35</v>
      </c>
      <c r="P2498" t="s">
        <v>47</v>
      </c>
      <c r="Q2498" t="s">
        <v>104</v>
      </c>
      <c r="R2498" t="s">
        <v>42</v>
      </c>
      <c r="S2498">
        <v>25</v>
      </c>
      <c r="T2498" t="s">
        <v>70</v>
      </c>
      <c r="U2498" t="s">
        <v>90</v>
      </c>
      <c r="V2498" t="s">
        <v>35</v>
      </c>
      <c r="W2498" t="s">
        <v>45</v>
      </c>
      <c r="X2498">
        <v>0</v>
      </c>
      <c r="Y2498">
        <v>1</v>
      </c>
      <c r="Z2498">
        <v>0</v>
      </c>
      <c r="AA2498">
        <v>0</v>
      </c>
      <c r="AB2498">
        <v>1</v>
      </c>
      <c r="AC2498" s="3">
        <v>44771</v>
      </c>
      <c r="AD2498" s="2" t="str">
        <f t="shared" si="77"/>
        <v>Contacted</v>
      </c>
      <c r="AE2498">
        <v>0</v>
      </c>
      <c r="AF2498" t="s">
        <v>38</v>
      </c>
      <c r="AG2498" t="b">
        <v>1</v>
      </c>
      <c r="AH2498" t="b">
        <v>0</v>
      </c>
      <c r="AI2498" t="str">
        <f ca="1">IF(OR(Table1[[#This Row],[is_active]]="FALSE",Table1[[#This Row],[Days_Since_Last_Purchase]]&gt;90),"Churned","Active")</f>
        <v>Churned</v>
      </c>
    </row>
    <row r="2499" spans="1:35" x14ac:dyDescent="0.25">
      <c r="A2499" t="s">
        <v>2539</v>
      </c>
      <c r="B2499" s="1">
        <v>44410</v>
      </c>
      <c r="C2499" t="str">
        <f>TEXT(Table1[[#This Row],[signup_date]],"yyyy")</f>
        <v>2021</v>
      </c>
      <c r="D2499" t="str">
        <f>TEXT(Table1[[#This Row],[signup_date]],"mmm")</f>
        <v>Aug</v>
      </c>
      <c r="E2499" s="3">
        <v>44960</v>
      </c>
      <c r="F2499" s="3">
        <v>45482</v>
      </c>
      <c r="G2499" s="3" t="str">
        <f>TEXT(Table1[[#This Row],[last_purchase_date]],"yyyy")</f>
        <v>2024</v>
      </c>
      <c r="H2499" s="2">
        <f ca="1">IFERROR(TODAY()-Table1[[#This Row],[signup_date]]," - ")</f>
        <v>1570</v>
      </c>
      <c r="I2499" s="2">
        <f ca="1">IFERROR(TODAY()-Table1[[#This Row],[last_purchase_date]]," - ")</f>
        <v>498</v>
      </c>
      <c r="J2499" s="2">
        <f ca="1">IFERROR(1/Table1[[#This Row],[Days_Since_Last_Purchase]],0)</f>
        <v>2.008032128514056E-3</v>
      </c>
      <c r="K2499" s="3" t="str">
        <f t="shared" si="76"/>
        <v>Has Purchased</v>
      </c>
      <c r="L2499">
        <v>4</v>
      </c>
      <c r="M2499">
        <v>148.97</v>
      </c>
      <c r="N2499">
        <v>37.24</v>
      </c>
      <c r="O2499">
        <v>30.31</v>
      </c>
      <c r="P2499" t="s">
        <v>47</v>
      </c>
      <c r="Q2499" t="s">
        <v>88</v>
      </c>
      <c r="R2499" t="s">
        <v>33</v>
      </c>
      <c r="S2499">
        <v>23</v>
      </c>
      <c r="T2499" t="s">
        <v>70</v>
      </c>
      <c r="U2499" t="s">
        <v>66</v>
      </c>
      <c r="V2499" t="s">
        <v>63</v>
      </c>
      <c r="W2499" t="s">
        <v>100</v>
      </c>
      <c r="X2499">
        <v>2</v>
      </c>
      <c r="Y2499">
        <v>0</v>
      </c>
      <c r="Z2499">
        <v>0</v>
      </c>
      <c r="AA2499">
        <v>0</v>
      </c>
      <c r="AB2499">
        <v>1</v>
      </c>
      <c r="AC2499" s="3">
        <v>45294</v>
      </c>
      <c r="AD2499" s="2" t="str">
        <f t="shared" ref="AD2499:AD2501" si="78">IF(AC2499="-","Never Contacted","Contacted")</f>
        <v>Contacted</v>
      </c>
      <c r="AE2499">
        <v>0</v>
      </c>
      <c r="AF2499" t="s">
        <v>38</v>
      </c>
      <c r="AG2499" t="b">
        <v>1</v>
      </c>
      <c r="AH2499" t="b">
        <v>1</v>
      </c>
      <c r="AI2499" t="str">
        <f ca="1">IF(OR(Table1[[#This Row],[is_active]]="FALSE",Table1[[#This Row],[Days_Since_Last_Purchase]]&gt;90),"Churned","Active")</f>
        <v>Churned</v>
      </c>
    </row>
    <row r="2500" spans="1:35" x14ac:dyDescent="0.25">
      <c r="A2500" t="s">
        <v>2540</v>
      </c>
      <c r="B2500" s="1">
        <v>44851</v>
      </c>
      <c r="C2500" t="str">
        <f>TEXT(Table1[[#This Row],[signup_date]],"yyyy")</f>
        <v>2022</v>
      </c>
      <c r="D2500" t="str">
        <f>TEXT(Table1[[#This Row],[signup_date]],"mmm")</f>
        <v>Oct</v>
      </c>
      <c r="E2500" s="3">
        <v>45862</v>
      </c>
      <c r="F2500" s="3">
        <v>45939</v>
      </c>
      <c r="G2500" s="3" t="str">
        <f>TEXT(Table1[[#This Row],[last_purchase_date]],"yyyy")</f>
        <v>2025</v>
      </c>
      <c r="H2500" s="2">
        <f ca="1">IFERROR(TODAY()-Table1[[#This Row],[signup_date]]," - ")</f>
        <v>1129</v>
      </c>
      <c r="I2500" s="2">
        <f ca="1">IFERROR(TODAY()-Table1[[#This Row],[last_purchase_date]]," - ")</f>
        <v>41</v>
      </c>
      <c r="J2500" s="2">
        <f ca="1">IFERROR(1/Table1[[#This Row],[Days_Since_Last_Purchase]],0)</f>
        <v>2.4390243902439025E-2</v>
      </c>
      <c r="K2500" s="3" t="str">
        <f t="shared" si="76"/>
        <v>Has Purchased</v>
      </c>
      <c r="L2500">
        <v>3</v>
      </c>
      <c r="M2500">
        <v>289.18</v>
      </c>
      <c r="N2500">
        <v>96.39</v>
      </c>
      <c r="O2500">
        <v>105.02</v>
      </c>
      <c r="P2500" t="s">
        <v>47</v>
      </c>
      <c r="Q2500" t="s">
        <v>76</v>
      </c>
      <c r="R2500" t="s">
        <v>42</v>
      </c>
      <c r="S2500">
        <v>28</v>
      </c>
      <c r="T2500" t="s">
        <v>70</v>
      </c>
      <c r="U2500" t="s">
        <v>35</v>
      </c>
      <c r="V2500" t="s">
        <v>35</v>
      </c>
      <c r="W2500" t="s">
        <v>57</v>
      </c>
      <c r="X2500">
        <v>0</v>
      </c>
      <c r="Y2500">
        <v>0</v>
      </c>
      <c r="Z2500">
        <v>0</v>
      </c>
      <c r="AA2500">
        <v>0</v>
      </c>
      <c r="AB2500">
        <v>0</v>
      </c>
      <c r="AC2500" s="3">
        <v>45899</v>
      </c>
      <c r="AD2500" s="2" t="str">
        <f t="shared" si="78"/>
        <v>Contacted</v>
      </c>
      <c r="AE2500">
        <v>0</v>
      </c>
      <c r="AF2500" t="s">
        <v>73</v>
      </c>
      <c r="AG2500" t="b">
        <v>1</v>
      </c>
      <c r="AH2500" t="b">
        <v>1</v>
      </c>
      <c r="AI2500" t="str">
        <f ca="1">IF(OR(Table1[[#This Row],[is_active]]="FALSE",Table1[[#This Row],[Days_Since_Last_Purchase]]&gt;90),"Churned","Active")</f>
        <v>Active</v>
      </c>
    </row>
    <row r="2501" spans="1:35" x14ac:dyDescent="0.25">
      <c r="A2501" t="s">
        <v>2541</v>
      </c>
      <c r="B2501" s="1">
        <v>45016</v>
      </c>
      <c r="C2501" t="str">
        <f>TEXT(Table1[[#This Row],[signup_date]],"yyyy")</f>
        <v>2023</v>
      </c>
      <c r="D2501" t="str">
        <f>TEXT(Table1[[#This Row],[signup_date]],"mmm")</f>
        <v>Mar</v>
      </c>
      <c r="E2501" s="3">
        <v>45262</v>
      </c>
      <c r="F2501" s="3">
        <v>45863</v>
      </c>
      <c r="G2501" s="3" t="str">
        <f>TEXT(Table1[[#This Row],[last_purchase_date]],"yyyy")</f>
        <v>2025</v>
      </c>
      <c r="H2501" s="2">
        <f ca="1">IFERROR(TODAY()-Table1[[#This Row],[signup_date]]," - ")</f>
        <v>964</v>
      </c>
      <c r="I2501" s="2">
        <f ca="1">IFERROR(TODAY()-Table1[[#This Row],[last_purchase_date]]," - ")</f>
        <v>117</v>
      </c>
      <c r="J2501" s="2">
        <f ca="1">IFERROR(1/Table1[[#This Row],[Days_Since_Last_Purchase]],0)</f>
        <v>8.5470085470085479E-3</v>
      </c>
      <c r="K2501" s="3" t="str">
        <f t="shared" si="76"/>
        <v>Has Purchased</v>
      </c>
      <c r="L2501">
        <v>4</v>
      </c>
      <c r="M2501">
        <v>408.76</v>
      </c>
      <c r="N2501">
        <v>102.19</v>
      </c>
      <c r="O2501">
        <v>136.07</v>
      </c>
      <c r="P2501" t="s">
        <v>31</v>
      </c>
      <c r="Q2501" t="s">
        <v>41</v>
      </c>
      <c r="R2501" t="s">
        <v>42</v>
      </c>
      <c r="S2501">
        <v>16</v>
      </c>
      <c r="T2501" t="s">
        <v>49</v>
      </c>
      <c r="U2501" t="s">
        <v>55</v>
      </c>
      <c r="V2501" t="s">
        <v>56</v>
      </c>
      <c r="W2501" t="s">
        <v>96</v>
      </c>
      <c r="X2501">
        <v>0</v>
      </c>
      <c r="Y2501">
        <v>0</v>
      </c>
      <c r="Z2501">
        <v>0</v>
      </c>
      <c r="AA2501">
        <v>0</v>
      </c>
      <c r="AB2501">
        <v>2</v>
      </c>
      <c r="AC2501" s="3">
        <v>45017</v>
      </c>
      <c r="AD2501" s="2" t="str">
        <f t="shared" si="78"/>
        <v>Contacted</v>
      </c>
      <c r="AE2501">
        <v>0</v>
      </c>
      <c r="AF2501" t="s">
        <v>38</v>
      </c>
      <c r="AG2501" t="b">
        <v>0</v>
      </c>
      <c r="AH2501" t="b">
        <v>0</v>
      </c>
      <c r="AI2501" t="str">
        <f ca="1">IF(OR(Table1[[#This Row],[is_active]]="FALSE",Table1[[#This Row],[Days_Since_Last_Purchase]]&gt;90),"Churned","Active")</f>
        <v>Churned</v>
      </c>
    </row>
  </sheetData>
  <phoneticPr fontId="18" type="noConversion"/>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46F200-3627-435F-856F-3CF4800E435D}">
  <dimension ref="A1:T228"/>
  <sheetViews>
    <sheetView topLeftCell="E47" zoomScale="80" zoomScaleNormal="80" workbookViewId="0">
      <selection activeCell="M78" sqref="M78:N81"/>
    </sheetView>
  </sheetViews>
  <sheetFormatPr defaultRowHeight="15" x14ac:dyDescent="0.25"/>
  <cols>
    <col min="1" max="2" width="13.42578125" bestFit="1" customWidth="1"/>
    <col min="3" max="3" width="24.85546875" bestFit="1" customWidth="1"/>
    <col min="4" max="4" width="32" bestFit="1" customWidth="1"/>
    <col min="5" max="5" width="22" bestFit="1" customWidth="1"/>
    <col min="6" max="6" width="19.5703125" bestFit="1" customWidth="1"/>
    <col min="7" max="7" width="13.42578125" bestFit="1" customWidth="1"/>
    <col min="8" max="8" width="26.140625" bestFit="1" customWidth="1"/>
    <col min="9" max="9" width="7.7109375" bestFit="1" customWidth="1"/>
    <col min="10" max="10" width="11.28515625" bestFit="1" customWidth="1"/>
    <col min="13" max="13" width="14.140625" bestFit="1" customWidth="1"/>
    <col min="14" max="14" width="25.28515625" bestFit="1" customWidth="1"/>
    <col min="15" max="15" width="8.140625" bestFit="1" customWidth="1"/>
    <col min="16" max="16" width="11.28515625" bestFit="1" customWidth="1"/>
  </cols>
  <sheetData>
    <row r="1" spans="1:19" x14ac:dyDescent="0.25">
      <c r="C1" t="s">
        <v>2579</v>
      </c>
      <c r="D1" s="9">
        <f ca="1">COUNTIF(Table1[Churn_Flag],1)/COUNTA(cleaned_data!A2480:A2501)</f>
        <v>0</v>
      </c>
    </row>
    <row r="3" spans="1:19" x14ac:dyDescent="0.25">
      <c r="A3" t="s">
        <v>2550</v>
      </c>
      <c r="B3" t="s">
        <v>2573</v>
      </c>
      <c r="C3" t="s">
        <v>2554</v>
      </c>
      <c r="D3" t="s">
        <v>2551</v>
      </c>
      <c r="E3" t="s">
        <v>2553</v>
      </c>
      <c r="F3" t="s">
        <v>2555</v>
      </c>
      <c r="G3" t="s">
        <v>2552</v>
      </c>
      <c r="N3" s="4"/>
      <c r="O3" s="4"/>
      <c r="P3" s="4"/>
      <c r="Q3" s="4"/>
      <c r="R3" s="4"/>
      <c r="S3" s="4"/>
    </row>
    <row r="4" spans="1:19" x14ac:dyDescent="0.25">
      <c r="A4">
        <v>333</v>
      </c>
      <c r="B4" s="15">
        <v>2500</v>
      </c>
      <c r="C4" s="14">
        <v>388364.60999999993</v>
      </c>
      <c r="D4" s="15">
        <v>530</v>
      </c>
      <c r="E4" s="15">
        <v>498</v>
      </c>
      <c r="F4" s="16">
        <v>48.50344000000004</v>
      </c>
      <c r="G4" s="15">
        <v>385</v>
      </c>
    </row>
    <row r="10" spans="1:19" x14ac:dyDescent="0.25">
      <c r="A10" s="5" t="s">
        <v>2563</v>
      </c>
      <c r="B10" t="s">
        <v>2550</v>
      </c>
      <c r="C10" t="s">
        <v>2573</v>
      </c>
      <c r="D10" t="s">
        <v>2554</v>
      </c>
      <c r="E10" t="s">
        <v>2551</v>
      </c>
      <c r="F10" t="s">
        <v>2553</v>
      </c>
      <c r="G10" t="s">
        <v>2555</v>
      </c>
      <c r="H10" t="s">
        <v>2552</v>
      </c>
    </row>
    <row r="11" spans="1:19" x14ac:dyDescent="0.25">
      <c r="A11" s="6" t="s">
        <v>2542</v>
      </c>
      <c r="B11">
        <v>0</v>
      </c>
      <c r="C11" s="15">
        <v>237</v>
      </c>
      <c r="D11" s="14">
        <v>588.55999999999995</v>
      </c>
      <c r="E11" s="15">
        <v>0</v>
      </c>
      <c r="F11" s="15">
        <v>56</v>
      </c>
      <c r="G11" s="15">
        <v>0</v>
      </c>
      <c r="H11" s="15">
        <v>33</v>
      </c>
      <c r="N11" s="8"/>
      <c r="O11" s="8"/>
      <c r="P11" s="8"/>
      <c r="Q11" s="8"/>
      <c r="R11" s="8"/>
      <c r="S11" s="8"/>
    </row>
    <row r="12" spans="1:19" x14ac:dyDescent="0.25">
      <c r="A12" s="6" t="s">
        <v>2559</v>
      </c>
      <c r="B12">
        <v>0</v>
      </c>
      <c r="C12" s="15">
        <v>4</v>
      </c>
      <c r="D12" s="14">
        <v>1953.81</v>
      </c>
      <c r="E12" s="15">
        <v>1</v>
      </c>
      <c r="F12" s="15">
        <v>0</v>
      </c>
      <c r="G12" s="15">
        <v>87.034999999999997</v>
      </c>
      <c r="H12" s="15">
        <v>1</v>
      </c>
    </row>
    <row r="13" spans="1:19" x14ac:dyDescent="0.25">
      <c r="A13" s="6" t="s">
        <v>2558</v>
      </c>
      <c r="B13">
        <v>6</v>
      </c>
      <c r="C13" s="15">
        <v>26</v>
      </c>
      <c r="D13" s="14">
        <v>3977.93</v>
      </c>
      <c r="E13" s="15">
        <v>3</v>
      </c>
      <c r="F13" s="15">
        <v>2</v>
      </c>
      <c r="G13" s="15">
        <v>45.844615384615395</v>
      </c>
      <c r="H13" s="15">
        <v>2</v>
      </c>
    </row>
    <row r="14" spans="1:19" x14ac:dyDescent="0.25">
      <c r="A14" s="6" t="s">
        <v>2556</v>
      </c>
      <c r="B14">
        <v>15</v>
      </c>
      <c r="C14" s="15">
        <v>83</v>
      </c>
      <c r="D14" s="14">
        <v>15389.039999999995</v>
      </c>
      <c r="E14" s="15">
        <v>27</v>
      </c>
      <c r="F14" s="15">
        <v>12</v>
      </c>
      <c r="G14" s="15">
        <v>54.979277108433735</v>
      </c>
      <c r="H14" s="15">
        <v>11</v>
      </c>
    </row>
    <row r="15" spans="1:19" x14ac:dyDescent="0.25">
      <c r="A15" s="6" t="s">
        <v>2561</v>
      </c>
      <c r="B15">
        <v>28</v>
      </c>
      <c r="C15" s="15">
        <v>205</v>
      </c>
      <c r="D15" s="14">
        <v>31051.690000000013</v>
      </c>
      <c r="E15" s="15">
        <v>40</v>
      </c>
      <c r="F15" s="15">
        <v>48</v>
      </c>
      <c r="G15" s="15">
        <v>48.84517073170732</v>
      </c>
      <c r="H15" s="15">
        <v>27</v>
      </c>
    </row>
    <row r="16" spans="1:19" x14ac:dyDescent="0.25">
      <c r="A16" s="6" t="s">
        <v>2560</v>
      </c>
      <c r="B16">
        <v>77</v>
      </c>
      <c r="C16" s="15">
        <v>556</v>
      </c>
      <c r="D16" s="14">
        <v>93594.989999999874</v>
      </c>
      <c r="E16" s="15">
        <v>129</v>
      </c>
      <c r="F16" s="15">
        <v>113</v>
      </c>
      <c r="G16" s="15">
        <v>52.040989208633093</v>
      </c>
      <c r="H16" s="15">
        <v>77</v>
      </c>
    </row>
    <row r="17" spans="1:8" x14ac:dyDescent="0.25">
      <c r="A17" s="6" t="s">
        <v>2571</v>
      </c>
      <c r="B17">
        <v>207</v>
      </c>
      <c r="C17" s="15">
        <v>1389</v>
      </c>
      <c r="D17" s="14">
        <v>241808.59000000049</v>
      </c>
      <c r="E17" s="15">
        <v>330</v>
      </c>
      <c r="F17" s="15">
        <v>267</v>
      </c>
      <c r="G17" s="15">
        <v>54.864773218142645</v>
      </c>
      <c r="H17" s="15">
        <v>234</v>
      </c>
    </row>
    <row r="18" spans="1:8" x14ac:dyDescent="0.25">
      <c r="A18" s="6" t="s">
        <v>2564</v>
      </c>
      <c r="B18">
        <v>333</v>
      </c>
      <c r="C18" s="15">
        <v>2500</v>
      </c>
      <c r="D18" s="14">
        <v>388364.60999999935</v>
      </c>
      <c r="E18" s="15">
        <v>530</v>
      </c>
      <c r="F18" s="15">
        <v>498</v>
      </c>
      <c r="G18" s="15">
        <v>48.503440000000069</v>
      </c>
      <c r="H18" s="15">
        <v>385</v>
      </c>
    </row>
    <row r="24" spans="1:8" x14ac:dyDescent="0.25">
      <c r="C24" t="s">
        <v>2565</v>
      </c>
      <c r="D24" t="s">
        <v>2566</v>
      </c>
      <c r="E24" t="s">
        <v>2567</v>
      </c>
      <c r="F24" t="s">
        <v>2568</v>
      </c>
    </row>
    <row r="25" spans="1:8" x14ac:dyDescent="0.25">
      <c r="B25" t="s">
        <v>2569</v>
      </c>
      <c r="C25">
        <f>GETPIVOTDATA("Sum of cancelled_orders",$A$10)</f>
        <v>333</v>
      </c>
      <c r="D25">
        <f>GETPIVOTDATA("Sum of cancelled_orders",$A$10,"last_purchase_year","2024")</f>
        <v>77</v>
      </c>
      <c r="E25">
        <f>GETPIVOTDATA("Sum of cancelled_orders",$A$10,"last_purchase_year","2025")</f>
        <v>207</v>
      </c>
      <c r="F25" s="7">
        <f>(E25-D25)/D25</f>
        <v>1.6883116883116882</v>
      </c>
      <c r="G25" t="str">
        <f>IF(F25&gt;0,"🔺","🔻")&amp;TEXT(F25,"0%")&amp;" vs PY"</f>
        <v>🔺169% vs PY</v>
      </c>
    </row>
    <row r="26" spans="1:8" x14ac:dyDescent="0.25">
      <c r="B26" t="s">
        <v>8</v>
      </c>
      <c r="C26">
        <f>GETPIVOTDATA("Sum of total_spent",$A$10)</f>
        <v>388364.60999999935</v>
      </c>
      <c r="D26">
        <f>GETPIVOTDATA("Sum of total_spent",$A$10,"last_purchase_year","2024")</f>
        <v>93594.989999999874</v>
      </c>
      <c r="E26">
        <f>GETPIVOTDATA("Sum of total_spent",$A$10,"last_purchase_year","2025")</f>
        <v>241808.59000000049</v>
      </c>
      <c r="F26" s="7">
        <f t="shared" ref="F26:F31" si="0">(E26-D26)/D26</f>
        <v>1.5835633937243951</v>
      </c>
      <c r="G26" t="str">
        <f t="shared" ref="G26:G31" si="1">IF(F26&gt;0,"🔺","🔻")&amp;TEXT(F26,"0%")&amp;" vs PY"</f>
        <v>🔺158% vs PY</v>
      </c>
    </row>
    <row r="27" spans="1:8" x14ac:dyDescent="0.25">
      <c r="B27" t="s">
        <v>22</v>
      </c>
      <c r="C27">
        <f>GETPIVOTDATA("Sum of returned_items",$A$10)</f>
        <v>530</v>
      </c>
      <c r="D27">
        <f>GETPIVOTDATA("Sum of returned_items",$A$10,"last_purchase_year","2024")</f>
        <v>129</v>
      </c>
      <c r="E27">
        <f>GETPIVOTDATA("Sum of returned_items",$A$10,"last_purchase_year","2025")</f>
        <v>330</v>
      </c>
      <c r="F27" s="7">
        <f t="shared" si="0"/>
        <v>1.558139534883721</v>
      </c>
      <c r="G27" t="str">
        <f t="shared" si="1"/>
        <v>🔺156% vs PY</v>
      </c>
    </row>
    <row r="28" spans="1:8" x14ac:dyDescent="0.25">
      <c r="B28" t="s">
        <v>19</v>
      </c>
      <c r="C28">
        <f>GETPIVOTDATA("Sum of support_tickets",$A$10)</f>
        <v>498</v>
      </c>
      <c r="D28">
        <f>GETPIVOTDATA("Sum of support_tickets",$A$10,"last_purchase_year","2024")</f>
        <v>113</v>
      </c>
      <c r="E28">
        <f>GETPIVOTDATA("Sum of support_tickets",$A$10,"last_purchase_year","2025")</f>
        <v>267</v>
      </c>
      <c r="F28" s="7">
        <f t="shared" si="0"/>
        <v>1.3628318584070795</v>
      </c>
      <c r="G28" t="str">
        <f t="shared" si="1"/>
        <v>🔺136% vs PY</v>
      </c>
    </row>
    <row r="29" spans="1:8" x14ac:dyDescent="0.25">
      <c r="B29" t="s">
        <v>2570</v>
      </c>
      <c r="C29">
        <f>GETPIVOTDATA("Average of avg_order_value",$A$10)</f>
        <v>48.503440000000069</v>
      </c>
      <c r="D29">
        <f>GETPIVOTDATA("Average of avg_order_value",$A$10,"last_purchase_year","2024")</f>
        <v>52.040989208633093</v>
      </c>
      <c r="E29">
        <f>GETPIVOTDATA("Average of avg_order_value",$A$10,"last_purchase_year","2025")</f>
        <v>54.864773218142645</v>
      </c>
      <c r="F29" s="7">
        <f t="shared" si="0"/>
        <v>5.4260767376825995E-2</v>
      </c>
      <c r="G29" t="str">
        <f t="shared" si="1"/>
        <v>🔺5% vs PY</v>
      </c>
    </row>
    <row r="30" spans="1:8" x14ac:dyDescent="0.25">
      <c r="B30" t="s">
        <v>20</v>
      </c>
      <c r="C30">
        <f>GETPIVOTDATA("Sum of complaints_count",$A$10)</f>
        <v>385</v>
      </c>
      <c r="D30">
        <f>GETPIVOTDATA("Sum of complaints_count",$A$10,"last_purchase_year","2024")</f>
        <v>77</v>
      </c>
      <c r="E30">
        <f>GETPIVOTDATA("Sum of complaints_count",$A$10,"last_purchase_year","2025")</f>
        <v>234</v>
      </c>
      <c r="F30" s="7">
        <f t="shared" si="0"/>
        <v>2.0389610389610389</v>
      </c>
      <c r="G30" t="str">
        <f t="shared" si="1"/>
        <v>🔺204% vs PY</v>
      </c>
    </row>
    <row r="31" spans="1:8" x14ac:dyDescent="0.25">
      <c r="B31" t="s">
        <v>2574</v>
      </c>
      <c r="C31">
        <f>GETPIVOTDATA("Count of customer_id",$A$10)</f>
        <v>2500</v>
      </c>
      <c r="D31">
        <f>GETPIVOTDATA("Count of customer_id",$A$10,"last_purchase_year","2024")</f>
        <v>556</v>
      </c>
      <c r="E31">
        <f>GETPIVOTDATA("Count of customer_id",$A$10,"last_purchase_year","2025")</f>
        <v>1389</v>
      </c>
      <c r="F31" s="7">
        <f t="shared" si="0"/>
        <v>1.4982014388489209</v>
      </c>
      <c r="G31" t="str">
        <f t="shared" si="1"/>
        <v>🔺150% vs PY</v>
      </c>
    </row>
    <row r="33" spans="2:20" x14ac:dyDescent="0.25">
      <c r="B33" t="s">
        <v>2600</v>
      </c>
    </row>
    <row r="34" spans="2:20" x14ac:dyDescent="0.25">
      <c r="B34" t="str">
        <f>INDEX(B36:B40,MATCH(MAX(C36:C40),C36:C40,0)) &amp; " City has the highest number of customers "&amp;"(" &amp; MAX(C36:C40) &amp; ")"</f>
        <v>Kano City has the highest number of customers (269)</v>
      </c>
      <c r="F34" s="5" t="s">
        <v>2587</v>
      </c>
      <c r="G34" s="5" t="s">
        <v>2586</v>
      </c>
    </row>
    <row r="35" spans="2:20" x14ac:dyDescent="0.25">
      <c r="B35" s="5" t="s">
        <v>2563</v>
      </c>
      <c r="C35" t="s">
        <v>2573</v>
      </c>
      <c r="F35" s="5" t="s">
        <v>2563</v>
      </c>
      <c r="G35" t="s">
        <v>2580</v>
      </c>
      <c r="H35" t="s">
        <v>2581</v>
      </c>
    </row>
    <row r="36" spans="2:20" x14ac:dyDescent="0.25">
      <c r="B36" s="6" t="s">
        <v>62</v>
      </c>
      <c r="C36">
        <v>245</v>
      </c>
      <c r="F36" s="6" t="s">
        <v>2559</v>
      </c>
      <c r="G36" s="9">
        <v>405</v>
      </c>
      <c r="H36" s="9">
        <v>83</v>
      </c>
    </row>
    <row r="37" spans="2:20" x14ac:dyDescent="0.25">
      <c r="B37" s="6" t="s">
        <v>88</v>
      </c>
      <c r="C37">
        <v>252</v>
      </c>
      <c r="F37" s="6" t="s">
        <v>2558</v>
      </c>
      <c r="G37" s="9">
        <v>397</v>
      </c>
      <c r="H37" s="9">
        <v>92</v>
      </c>
    </row>
    <row r="38" spans="2:20" x14ac:dyDescent="0.25">
      <c r="B38" s="6" t="s">
        <v>95</v>
      </c>
      <c r="C38">
        <v>253</v>
      </c>
      <c r="F38" s="6" t="s">
        <v>2556</v>
      </c>
      <c r="G38" s="9">
        <v>378</v>
      </c>
      <c r="H38" s="9">
        <v>119</v>
      </c>
    </row>
    <row r="39" spans="2:20" x14ac:dyDescent="0.25">
      <c r="B39" s="6" t="s">
        <v>60</v>
      </c>
      <c r="C39">
        <v>269</v>
      </c>
      <c r="F39" s="6" t="s">
        <v>2561</v>
      </c>
      <c r="G39" s="9">
        <v>362</v>
      </c>
      <c r="H39" s="9">
        <v>159</v>
      </c>
    </row>
    <row r="40" spans="2:20" x14ac:dyDescent="0.25">
      <c r="B40" s="6" t="s">
        <v>54</v>
      </c>
      <c r="C40">
        <v>256</v>
      </c>
      <c r="F40" s="6" t="s">
        <v>2560</v>
      </c>
      <c r="G40" s="9">
        <v>290</v>
      </c>
      <c r="H40" s="9">
        <v>215</v>
      </c>
    </row>
    <row r="41" spans="2:20" x14ac:dyDescent="0.25">
      <c r="B41" s="6" t="s">
        <v>2564</v>
      </c>
      <c r="C41">
        <v>1275</v>
      </c>
    </row>
    <row r="43" spans="2:20" x14ac:dyDescent="0.25">
      <c r="P43" t="s">
        <v>2565</v>
      </c>
      <c r="Q43" t="s">
        <v>2566</v>
      </c>
      <c r="R43" t="s">
        <v>2567</v>
      </c>
      <c r="S43" t="s">
        <v>2568</v>
      </c>
    </row>
    <row r="44" spans="2:20" x14ac:dyDescent="0.25">
      <c r="O44" s="6" t="s">
        <v>2580</v>
      </c>
      <c r="P44">
        <f>GETPIVOTDATA("Churn_Flag",$G$48,"Churn_Flag","Churned")</f>
        <v>1832</v>
      </c>
      <c r="Q44">
        <f>GETPIVOTDATA("Churn_Flag",$F$34,"signup_year","2023","Churn_Flag","Churned")</f>
        <v>362</v>
      </c>
      <c r="R44">
        <f>GETPIVOTDATA("Churn_Flag",$F$34,"signup_year","2024","Churn_Flag","Churned")</f>
        <v>290</v>
      </c>
      <c r="S44">
        <f>(R44-Q44)/Q44</f>
        <v>-0.19889502762430938</v>
      </c>
      <c r="T44" t="str">
        <f>IF(S44&gt;0,"🔺","🔻") &amp; TEXT(S44,"0%") &amp; " vs PY"</f>
        <v>🔻-20% vs PY</v>
      </c>
    </row>
    <row r="45" spans="2:20" x14ac:dyDescent="0.25">
      <c r="O45" s="6" t="s">
        <v>2581</v>
      </c>
      <c r="P45">
        <f>GETPIVOTDATA("Churn_Flag",$G$48,"Churn_Flag","Active")</f>
        <v>668</v>
      </c>
      <c r="Q45">
        <f>GETPIVOTDATA("Churn_Flag",$F$34,"signup_year","2023","Churn_Flag","Active")</f>
        <v>159</v>
      </c>
      <c r="R45">
        <f>GETPIVOTDATA("Churn_Flag",$F$34,"signup_year","2024","Churn_Flag","Active")</f>
        <v>215</v>
      </c>
      <c r="S45">
        <f>(R45-Q45)/Q45</f>
        <v>0.3522012578616352</v>
      </c>
      <c r="T45" t="str">
        <f>IF(S45&gt;0,"🔺","🔻") &amp; TEXT(S45,"0%") &amp; " vs PY"</f>
        <v>🔺35% vs PY</v>
      </c>
    </row>
    <row r="48" spans="2:20" x14ac:dyDescent="0.25">
      <c r="G48" s="5" t="s">
        <v>2563</v>
      </c>
      <c r="H48" t="s">
        <v>2587</v>
      </c>
    </row>
    <row r="49" spans="2:16" x14ac:dyDescent="0.25">
      <c r="G49" s="6" t="s">
        <v>2580</v>
      </c>
      <c r="H49" s="12">
        <v>1832</v>
      </c>
      <c r="I49" s="7">
        <f>GETPIVOTDATA("Churn_Flag",$G$48,"Churn_Flag","Churned")/GETPIVOTDATA("Churn_Flag",$G$48)</f>
        <v>0.73280000000000001</v>
      </c>
      <c r="J49" t="str">
        <f>TEXT(I49,"0%") &amp; " of Total Customers"</f>
        <v>73% of Total Customers</v>
      </c>
    </row>
    <row r="50" spans="2:16" x14ac:dyDescent="0.25">
      <c r="B50" t="s">
        <v>2601</v>
      </c>
      <c r="G50" s="6" t="s">
        <v>2581</v>
      </c>
      <c r="H50" s="12">
        <v>668</v>
      </c>
      <c r="I50" s="7">
        <f>GETPIVOTDATA("Churn_Flag",$G$48,"Churn_Flag","Active")/GETPIVOTDATA("Churn_Flag",$G$48)</f>
        <v>0.26719999999999999</v>
      </c>
      <c r="J50" t="str">
        <f>TEXT(I50,"0%") &amp; " of Total Customers"</f>
        <v>27% of Total Customers</v>
      </c>
      <c r="M50" s="5" t="s">
        <v>2587</v>
      </c>
      <c r="N50" s="5" t="s">
        <v>2586</v>
      </c>
    </row>
    <row r="51" spans="2:16" x14ac:dyDescent="0.25">
      <c r="G51" s="6" t="s">
        <v>2564</v>
      </c>
      <c r="H51">
        <v>2500</v>
      </c>
      <c r="M51" s="5" t="s">
        <v>2563</v>
      </c>
      <c r="N51" t="s">
        <v>2580</v>
      </c>
      <c r="O51" t="s">
        <v>2581</v>
      </c>
      <c r="P51" t="s">
        <v>2564</v>
      </c>
    </row>
    <row r="52" spans="2:16" x14ac:dyDescent="0.25">
      <c r="B52" s="5" t="s">
        <v>2563</v>
      </c>
      <c r="C52" t="s">
        <v>2575</v>
      </c>
      <c r="M52" s="6" t="s">
        <v>87</v>
      </c>
      <c r="N52" s="12">
        <v>295</v>
      </c>
      <c r="O52" s="12">
        <v>135</v>
      </c>
      <c r="P52">
        <v>430</v>
      </c>
    </row>
    <row r="53" spans="2:16" x14ac:dyDescent="0.25">
      <c r="B53" s="6" t="s">
        <v>2557</v>
      </c>
      <c r="C53">
        <v>2380</v>
      </c>
      <c r="M53" s="6" t="s">
        <v>59</v>
      </c>
      <c r="N53" s="12">
        <v>301</v>
      </c>
      <c r="O53" s="12">
        <v>104</v>
      </c>
      <c r="P53">
        <v>405</v>
      </c>
    </row>
    <row r="54" spans="2:16" x14ac:dyDescent="0.25">
      <c r="B54" s="6" t="s">
        <v>2562</v>
      </c>
      <c r="C54">
        <v>120</v>
      </c>
      <c r="G54" s="5" t="s">
        <v>2563</v>
      </c>
      <c r="H54" t="s">
        <v>2582</v>
      </c>
      <c r="M54" s="6" t="s">
        <v>47</v>
      </c>
      <c r="N54" s="12">
        <v>317</v>
      </c>
      <c r="O54" s="12">
        <v>115</v>
      </c>
      <c r="P54">
        <v>432</v>
      </c>
    </row>
    <row r="55" spans="2:16" x14ac:dyDescent="0.25">
      <c r="G55" s="6" t="s">
        <v>2580</v>
      </c>
      <c r="H55" s="9">
        <v>1260.4536026200874</v>
      </c>
      <c r="M55" s="6" t="s">
        <v>40</v>
      </c>
      <c r="N55" s="12">
        <v>289</v>
      </c>
      <c r="O55" s="12">
        <v>117</v>
      </c>
      <c r="P55">
        <v>406</v>
      </c>
    </row>
    <row r="56" spans="2:16" x14ac:dyDescent="0.25">
      <c r="G56" s="6" t="s">
        <v>2581</v>
      </c>
      <c r="H56" s="9">
        <v>1010.2095808383234</v>
      </c>
      <c r="M56" s="6" t="s">
        <v>31</v>
      </c>
      <c r="N56" s="12">
        <v>298</v>
      </c>
      <c r="O56" s="12">
        <v>89</v>
      </c>
      <c r="P56">
        <v>387</v>
      </c>
    </row>
    <row r="57" spans="2:16" x14ac:dyDescent="0.25">
      <c r="G57" s="6" t="s">
        <v>2564</v>
      </c>
      <c r="H57">
        <v>1193.5884000000001</v>
      </c>
      <c r="M57" s="6" t="s">
        <v>65</v>
      </c>
      <c r="N57" s="12">
        <v>332</v>
      </c>
      <c r="O57" s="12">
        <v>108</v>
      </c>
      <c r="P57">
        <v>440</v>
      </c>
    </row>
    <row r="58" spans="2:16" x14ac:dyDescent="0.25">
      <c r="B58" t="s">
        <v>2603</v>
      </c>
      <c r="M58" s="6" t="s">
        <v>2564</v>
      </c>
      <c r="N58" s="12">
        <v>1832</v>
      </c>
      <c r="O58" s="12">
        <v>668</v>
      </c>
      <c r="P58">
        <v>2500</v>
      </c>
    </row>
    <row r="60" spans="2:16" x14ac:dyDescent="0.25">
      <c r="B60" t="str">
        <f>INDEX(B62:B66,MATCH(MAX(C62:C66),C62:C66,0))&amp;" have the longest average time since their last purchase" &amp; "(" &amp; TEXT(MAX(C62:C66),"#.00") &amp; ")" &amp; ". And also  "&amp;INDEX(B62:B66,MATCH(MAX(D62:D66),D62:D66,0)) &amp; " has the longest overall customer lifetime" &amp; " (" &amp; TEXT(MAX(D62:D66),"#.00") &amp; ")"</f>
        <v>Old have the longest average time since their last purchase(1280.86). And also  Old has the longest overall customer lifetime (462.67)</v>
      </c>
    </row>
    <row r="61" spans="2:16" x14ac:dyDescent="0.25">
      <c r="B61" s="5" t="s">
        <v>2563</v>
      </c>
      <c r="C61" t="s">
        <v>2576</v>
      </c>
      <c r="D61" t="s">
        <v>2577</v>
      </c>
      <c r="G61" s="5" t="s">
        <v>2563</v>
      </c>
      <c r="H61" t="s">
        <v>2583</v>
      </c>
      <c r="M61" s="5" t="s">
        <v>2606</v>
      </c>
      <c r="N61" s="5" t="s">
        <v>2586</v>
      </c>
    </row>
    <row r="62" spans="2:16" x14ac:dyDescent="0.25">
      <c r="B62" s="6" t="s">
        <v>34</v>
      </c>
      <c r="C62" s="9">
        <v>1206.8588588588589</v>
      </c>
      <c r="D62" s="9">
        <v>316.6299668874172</v>
      </c>
      <c r="G62" s="6" t="s">
        <v>2580</v>
      </c>
      <c r="H62" s="10">
        <v>3.3908135616087646E-3</v>
      </c>
      <c r="M62" s="5" t="s">
        <v>2563</v>
      </c>
      <c r="N62" t="s">
        <v>2580</v>
      </c>
      <c r="O62" t="s">
        <v>2581</v>
      </c>
      <c r="P62" t="s">
        <v>2564</v>
      </c>
    </row>
    <row r="63" spans="2:16" x14ac:dyDescent="0.25">
      <c r="B63" s="6" t="s">
        <v>216</v>
      </c>
      <c r="C63" s="9">
        <v>1280.8571428571429</v>
      </c>
      <c r="D63" s="9">
        <v>462.66666666666669</v>
      </c>
      <c r="G63" s="6" t="s">
        <v>2581</v>
      </c>
      <c r="H63" s="10">
        <v>5.8453802989625402E-2</v>
      </c>
      <c r="M63" s="6" t="s">
        <v>42</v>
      </c>
      <c r="N63" s="12">
        <v>462</v>
      </c>
      <c r="O63" s="12">
        <v>165</v>
      </c>
      <c r="P63" s="12">
        <v>627</v>
      </c>
    </row>
    <row r="64" spans="2:16" x14ac:dyDescent="0.25">
      <c r="B64" s="6" t="s">
        <v>49</v>
      </c>
      <c r="C64" s="9">
        <v>1169.9450549450548</v>
      </c>
      <c r="D64" s="9">
        <v>301.06995884773664</v>
      </c>
      <c r="G64" s="6" t="s">
        <v>2564</v>
      </c>
      <c r="H64">
        <v>1.8103644336774836E-2</v>
      </c>
      <c r="M64" s="6" t="s">
        <v>33</v>
      </c>
      <c r="N64" s="12">
        <v>437</v>
      </c>
      <c r="O64" s="12">
        <v>174</v>
      </c>
      <c r="P64" s="12">
        <v>611</v>
      </c>
    </row>
    <row r="65" spans="2:16" x14ac:dyDescent="0.25">
      <c r="B65" s="6" t="s">
        <v>80</v>
      </c>
      <c r="C65" s="9">
        <v>1098.9285714285713</v>
      </c>
      <c r="D65" s="9">
        <v>279.14999999999998</v>
      </c>
      <c r="M65" s="6" t="s">
        <v>48</v>
      </c>
      <c r="N65" s="12">
        <v>933</v>
      </c>
      <c r="O65" s="12">
        <v>329</v>
      </c>
      <c r="P65" s="12">
        <v>1262</v>
      </c>
    </row>
    <row r="66" spans="2:16" x14ac:dyDescent="0.25">
      <c r="B66" s="6" t="s">
        <v>70</v>
      </c>
      <c r="C66" s="9">
        <v>1182.9116279069767</v>
      </c>
      <c r="D66" s="9">
        <v>318.11195928753182</v>
      </c>
      <c r="M66" s="6" t="s">
        <v>2564</v>
      </c>
      <c r="N66" s="12">
        <v>1832</v>
      </c>
      <c r="O66" s="12">
        <v>668</v>
      </c>
      <c r="P66" s="12">
        <v>2500</v>
      </c>
    </row>
    <row r="69" spans="2:16" x14ac:dyDescent="0.25">
      <c r="G69" s="5" t="s">
        <v>2563</v>
      </c>
      <c r="H69" t="s">
        <v>2584</v>
      </c>
    </row>
    <row r="70" spans="2:16" x14ac:dyDescent="0.25">
      <c r="G70" s="6" t="s">
        <v>2580</v>
      </c>
      <c r="H70" s="10">
        <v>42.787631004366709</v>
      </c>
      <c r="M70" s="5" t="s">
        <v>2582</v>
      </c>
      <c r="N70" s="5" t="s">
        <v>2586</v>
      </c>
    </row>
    <row r="71" spans="2:16" x14ac:dyDescent="0.25">
      <c r="B71" s="5" t="s">
        <v>2563</v>
      </c>
      <c r="C71" t="s">
        <v>2604</v>
      </c>
      <c r="D71" t="str">
        <f>INDEX(D72:D82,MATCH(MAX(E72:E82),E72:E82,0)) &amp; " city has the highest lifetime duration with a total lifetime duration of  " &amp; TEXT(MAX(E72:E82),"#,##") &amp; " days"</f>
        <v>Kano city has the highest lifetime duration with a total lifetime duration of  317,255 days</v>
      </c>
      <c r="G71" s="6" t="s">
        <v>2581</v>
      </c>
      <c r="H71" s="10">
        <v>50.060164670658622</v>
      </c>
      <c r="M71" s="5" t="s">
        <v>2563</v>
      </c>
      <c r="N71" t="s">
        <v>2580</v>
      </c>
      <c r="O71" t="s">
        <v>2581</v>
      </c>
      <c r="P71" t="s">
        <v>2564</v>
      </c>
    </row>
    <row r="72" spans="2:16" x14ac:dyDescent="0.25">
      <c r="B72" s="6" t="s">
        <v>62</v>
      </c>
      <c r="C72" s="15">
        <v>288839</v>
      </c>
      <c r="D72" t="str" cm="1">
        <f t="array" ref="D72:E82">B72:C82</f>
        <v>Abuja</v>
      </c>
      <c r="E72" s="15">
        <v>288839</v>
      </c>
      <c r="G72" s="6" t="s">
        <v>2564</v>
      </c>
      <c r="H72">
        <v>44.730851999999942</v>
      </c>
      <c r="M72" s="6" t="s">
        <v>42</v>
      </c>
      <c r="N72" s="17">
        <v>1262.6774891774892</v>
      </c>
      <c r="O72" s="17">
        <v>1029.1939393939394</v>
      </c>
      <c r="P72" s="17">
        <v>1201.2344497607655</v>
      </c>
    </row>
    <row r="73" spans="2:16" x14ac:dyDescent="0.25">
      <c r="B73" s="6" t="s">
        <v>88</v>
      </c>
      <c r="C73" s="15">
        <v>298202</v>
      </c>
      <c r="D73" t="str">
        <v>Accra</v>
      </c>
      <c r="E73" s="15">
        <v>298202</v>
      </c>
      <c r="M73" s="6" t="s">
        <v>33</v>
      </c>
      <c r="N73" s="17">
        <v>1269.3112128146454</v>
      </c>
      <c r="O73" s="17">
        <v>969.11494252873558</v>
      </c>
      <c r="P73" s="17">
        <v>1183.8216039279869</v>
      </c>
    </row>
    <row r="74" spans="2:16" x14ac:dyDescent="0.25">
      <c r="B74" s="6" t="s">
        <v>41</v>
      </c>
      <c r="C74" s="15">
        <v>289227</v>
      </c>
      <c r="D74" t="str">
        <v>Enugu</v>
      </c>
      <c r="E74" s="15">
        <v>289227</v>
      </c>
      <c r="M74" s="6" t="s">
        <v>48</v>
      </c>
      <c r="N74" s="17">
        <v>1255.2036441586281</v>
      </c>
      <c r="O74" s="17">
        <v>1022.4224924012158</v>
      </c>
      <c r="P74" s="17">
        <v>1194.5182250396197</v>
      </c>
    </row>
    <row r="75" spans="2:16" x14ac:dyDescent="0.25">
      <c r="B75" s="6" t="s">
        <v>95</v>
      </c>
      <c r="C75" s="15">
        <v>300478</v>
      </c>
      <c r="D75" t="str">
        <v>Ibadan</v>
      </c>
      <c r="E75" s="15">
        <v>300478</v>
      </c>
      <c r="M75" s="6" t="s">
        <v>2564</v>
      </c>
      <c r="N75" s="17">
        <v>1260.4536026200874</v>
      </c>
      <c r="O75" s="17">
        <v>1010.2095808383234</v>
      </c>
      <c r="P75" s="17">
        <v>1193.5884000000001</v>
      </c>
    </row>
    <row r="76" spans="2:16" x14ac:dyDescent="0.25">
      <c r="B76" s="6" t="s">
        <v>76</v>
      </c>
      <c r="C76" s="15">
        <v>263138</v>
      </c>
      <c r="D76" t="str">
        <v>Jos</v>
      </c>
      <c r="E76" s="15">
        <v>263138</v>
      </c>
      <c r="G76" s="5" t="s">
        <v>2563</v>
      </c>
      <c r="H76" t="s">
        <v>2552</v>
      </c>
    </row>
    <row r="77" spans="2:16" x14ac:dyDescent="0.25">
      <c r="B77" s="6" t="s">
        <v>60</v>
      </c>
      <c r="C77" s="15">
        <v>317255</v>
      </c>
      <c r="D77" t="str">
        <v>Kano</v>
      </c>
      <c r="E77" s="15">
        <v>317255</v>
      </c>
      <c r="G77" s="6" t="s">
        <v>2580</v>
      </c>
      <c r="H77" s="10">
        <v>265</v>
      </c>
    </row>
    <row r="78" spans="2:16" x14ac:dyDescent="0.25">
      <c r="B78" s="6" t="s">
        <v>104</v>
      </c>
      <c r="C78" s="15">
        <v>288019</v>
      </c>
      <c r="D78" t="str">
        <v>Katsina</v>
      </c>
      <c r="E78" s="15">
        <v>288019</v>
      </c>
      <c r="G78" s="6" t="s">
        <v>2581</v>
      </c>
      <c r="H78" s="10">
        <v>120</v>
      </c>
      <c r="M78" s="5" t="s">
        <v>2563</v>
      </c>
      <c r="N78" t="s">
        <v>2607</v>
      </c>
    </row>
    <row r="79" spans="2:16" x14ac:dyDescent="0.25">
      <c r="B79" s="6" t="s">
        <v>69</v>
      </c>
      <c r="C79" s="15">
        <v>290667</v>
      </c>
      <c r="D79" t="str">
        <v>Lagos</v>
      </c>
      <c r="E79" s="15">
        <v>290667</v>
      </c>
      <c r="G79" s="6" t="s">
        <v>2564</v>
      </c>
      <c r="H79">
        <v>385</v>
      </c>
      <c r="M79" s="6" t="s">
        <v>2580</v>
      </c>
      <c r="N79" s="9">
        <v>1562</v>
      </c>
    </row>
    <row r="80" spans="2:16" x14ac:dyDescent="0.25">
      <c r="B80" s="6" t="s">
        <v>54</v>
      </c>
      <c r="C80" s="15">
        <v>316113</v>
      </c>
      <c r="D80" t="str">
        <v>London</v>
      </c>
      <c r="E80" s="15">
        <v>316113</v>
      </c>
      <c r="M80" s="6" t="s">
        <v>2581</v>
      </c>
      <c r="N80" s="9">
        <v>623</v>
      </c>
    </row>
    <row r="81" spans="2:14" x14ac:dyDescent="0.25">
      <c r="B81" s="6" t="s">
        <v>32</v>
      </c>
      <c r="C81" s="15">
        <v>273377</v>
      </c>
      <c r="D81" t="str">
        <v>Port Harcourt</v>
      </c>
      <c r="E81" s="15">
        <v>273377</v>
      </c>
      <c r="M81" s="6" t="s">
        <v>2564</v>
      </c>
      <c r="N81">
        <v>2185</v>
      </c>
    </row>
    <row r="82" spans="2:14" x14ac:dyDescent="0.25">
      <c r="B82" s="6" t="s">
        <v>80</v>
      </c>
      <c r="C82" s="15">
        <v>58656</v>
      </c>
      <c r="D82" t="str">
        <v>Unknown</v>
      </c>
      <c r="E82" s="15">
        <v>58656</v>
      </c>
    </row>
    <row r="83" spans="2:14" x14ac:dyDescent="0.25">
      <c r="G83" s="5" t="s">
        <v>2563</v>
      </c>
      <c r="H83" t="s">
        <v>2585</v>
      </c>
    </row>
    <row r="84" spans="2:14" x14ac:dyDescent="0.25">
      <c r="G84" s="6" t="s">
        <v>2580</v>
      </c>
      <c r="H84" s="10">
        <v>3717</v>
      </c>
    </row>
    <row r="85" spans="2:14" x14ac:dyDescent="0.25">
      <c r="G85" s="6" t="s">
        <v>2581</v>
      </c>
      <c r="H85" s="10">
        <v>1485</v>
      </c>
    </row>
    <row r="86" spans="2:14" x14ac:dyDescent="0.25">
      <c r="G86" s="6" t="s">
        <v>2564</v>
      </c>
      <c r="H86">
        <v>5202</v>
      </c>
    </row>
    <row r="91" spans="2:14" x14ac:dyDescent="0.25">
      <c r="G91" s="5" t="s">
        <v>2563</v>
      </c>
      <c r="H91" t="s">
        <v>2550</v>
      </c>
    </row>
    <row r="92" spans="2:14" x14ac:dyDescent="0.25">
      <c r="G92" s="6" t="s">
        <v>2580</v>
      </c>
      <c r="H92" s="12">
        <v>240</v>
      </c>
    </row>
    <row r="93" spans="2:14" x14ac:dyDescent="0.25">
      <c r="G93" s="6" t="s">
        <v>2581</v>
      </c>
      <c r="H93" s="12">
        <v>93</v>
      </c>
    </row>
    <row r="94" spans="2:14" x14ac:dyDescent="0.25">
      <c r="G94" s="6" t="s">
        <v>2564</v>
      </c>
      <c r="H94">
        <v>333</v>
      </c>
    </row>
    <row r="97" spans="7:9" x14ac:dyDescent="0.25">
      <c r="G97" t="str">
        <f>"Acquisition Channel : "&amp;" '"&amp;INDEX(G100:G106,MATCH(MAX(H100:H106),H100:H106,0))&amp;"' "&amp;" has the highest number of churned customers."&amp;" And also " &amp;"'"&amp; INDEX(G100:G106,MATCH(MAX(I100:I106),I100:I106,0)) &amp;"'"&amp; " has the highest number of active customers."</f>
        <v>Acquisition Channel :  'Others'  has the highest number of churned customers. And also 'Others' has the highest number of active customers.</v>
      </c>
    </row>
    <row r="98" spans="7:9" x14ac:dyDescent="0.25">
      <c r="G98" s="5" t="s">
        <v>2602</v>
      </c>
      <c r="H98" s="5" t="s">
        <v>2586</v>
      </c>
    </row>
    <row r="99" spans="7:9" x14ac:dyDescent="0.25">
      <c r="G99" s="5" t="s">
        <v>2563</v>
      </c>
      <c r="H99" t="s">
        <v>2580</v>
      </c>
      <c r="I99" t="s">
        <v>2581</v>
      </c>
    </row>
    <row r="100" spans="7:9" x14ac:dyDescent="0.25">
      <c r="G100" s="6" t="s">
        <v>55</v>
      </c>
      <c r="H100" s="12">
        <v>266</v>
      </c>
      <c r="I100" s="12">
        <v>106</v>
      </c>
    </row>
    <row r="101" spans="7:9" x14ac:dyDescent="0.25">
      <c r="G101" s="6" t="s">
        <v>90</v>
      </c>
      <c r="H101" s="12">
        <v>263</v>
      </c>
      <c r="I101" s="12">
        <v>85</v>
      </c>
    </row>
    <row r="102" spans="7:9" x14ac:dyDescent="0.25">
      <c r="G102" s="6" t="s">
        <v>43</v>
      </c>
      <c r="H102" s="12">
        <v>264</v>
      </c>
      <c r="I102" s="12">
        <v>89</v>
      </c>
    </row>
    <row r="103" spans="7:9" x14ac:dyDescent="0.25">
      <c r="G103" s="6" t="s">
        <v>35</v>
      </c>
      <c r="H103" s="12">
        <v>298</v>
      </c>
      <c r="I103" s="12">
        <v>108</v>
      </c>
    </row>
    <row r="104" spans="7:9" x14ac:dyDescent="0.25">
      <c r="G104" s="6" t="s">
        <v>82</v>
      </c>
      <c r="H104" s="12">
        <v>247</v>
      </c>
      <c r="I104" s="12">
        <v>85</v>
      </c>
    </row>
    <row r="105" spans="7:9" x14ac:dyDescent="0.25">
      <c r="G105" s="6" t="s">
        <v>66</v>
      </c>
      <c r="H105" s="12">
        <v>236</v>
      </c>
      <c r="I105" s="12">
        <v>87</v>
      </c>
    </row>
    <row r="106" spans="7:9" x14ac:dyDescent="0.25">
      <c r="G106" s="6" t="s">
        <v>50</v>
      </c>
      <c r="H106" s="12">
        <v>258</v>
      </c>
      <c r="I106" s="12">
        <v>108</v>
      </c>
    </row>
    <row r="109" spans="7:9" x14ac:dyDescent="0.25">
      <c r="G109" s="5" t="s">
        <v>2587</v>
      </c>
      <c r="H109" s="5" t="s">
        <v>2586</v>
      </c>
    </row>
    <row r="110" spans="7:9" x14ac:dyDescent="0.25">
      <c r="G110" s="5" t="s">
        <v>2563</v>
      </c>
      <c r="H110" t="s">
        <v>2580</v>
      </c>
      <c r="I110" t="s">
        <v>2581</v>
      </c>
    </row>
    <row r="111" spans="7:9" x14ac:dyDescent="0.25">
      <c r="G111" s="6" t="s">
        <v>34</v>
      </c>
      <c r="H111" s="13">
        <v>0.39200000000000002</v>
      </c>
      <c r="I111" s="13">
        <v>0.14080000000000001</v>
      </c>
    </row>
    <row r="112" spans="7:9" x14ac:dyDescent="0.25">
      <c r="G112" s="6" t="s">
        <v>216</v>
      </c>
      <c r="H112" s="13">
        <v>2.3999999999999998E-3</v>
      </c>
      <c r="I112" s="13">
        <v>4.0000000000000002E-4</v>
      </c>
    </row>
    <row r="113" spans="7:9" x14ac:dyDescent="0.25">
      <c r="G113" s="6" t="s">
        <v>49</v>
      </c>
      <c r="H113" s="13">
        <v>7.7200000000000005E-2</v>
      </c>
      <c r="I113" s="13">
        <v>3.2000000000000001E-2</v>
      </c>
    </row>
    <row r="114" spans="7:9" x14ac:dyDescent="0.25">
      <c r="G114" s="6" t="s">
        <v>80</v>
      </c>
      <c r="H114" s="13">
        <v>9.1999999999999998E-3</v>
      </c>
      <c r="I114" s="13">
        <v>2E-3</v>
      </c>
    </row>
    <row r="115" spans="7:9" x14ac:dyDescent="0.25">
      <c r="G115" s="6" t="s">
        <v>70</v>
      </c>
      <c r="H115" s="13">
        <v>0.252</v>
      </c>
      <c r="I115" s="13">
        <v>9.1999999999999998E-2</v>
      </c>
    </row>
    <row r="119" spans="7:9" x14ac:dyDescent="0.25">
      <c r="G119" s="5" t="s">
        <v>2587</v>
      </c>
      <c r="H119" s="5" t="s">
        <v>2586</v>
      </c>
    </row>
    <row r="120" spans="7:9" x14ac:dyDescent="0.25">
      <c r="G120" s="5" t="s">
        <v>2563</v>
      </c>
      <c r="H120" t="s">
        <v>2580</v>
      </c>
      <c r="I120" t="s">
        <v>2581</v>
      </c>
    </row>
    <row r="121" spans="7:9" x14ac:dyDescent="0.25">
      <c r="G121" s="6" t="s">
        <v>73</v>
      </c>
      <c r="H121" s="12">
        <v>478</v>
      </c>
      <c r="I121" s="12">
        <v>153</v>
      </c>
    </row>
    <row r="122" spans="7:9" x14ac:dyDescent="0.25">
      <c r="G122" s="6" t="s">
        <v>38</v>
      </c>
      <c r="H122" s="12">
        <v>903</v>
      </c>
      <c r="I122" s="12">
        <v>338</v>
      </c>
    </row>
    <row r="123" spans="7:9" x14ac:dyDescent="0.25">
      <c r="G123" s="6" t="s">
        <v>52</v>
      </c>
      <c r="H123" s="12">
        <v>451</v>
      </c>
      <c r="I123" s="12">
        <v>177</v>
      </c>
    </row>
    <row r="128" spans="7:9" x14ac:dyDescent="0.25">
      <c r="G128" t="s">
        <v>2605</v>
      </c>
    </row>
    <row r="129" spans="7:9" x14ac:dyDescent="0.25">
      <c r="G129" t="str">
        <f>INDEX(G132:G140,MATCH(MAX(H132:H140),H132:H140,0)) &amp; " category has the highest number of churned customers (" &amp; TEXT(MAX(H132:H140),"##") &amp; ")" &amp; " while " &amp; INDEX(G132:G140,MATCH(MAX(I132:I140),I132:I140,0)) &amp; " has the highest number of active customers (" &amp; TEXT(MAX(I132:I140),"###") &amp; ") which is very " &amp; IF(MAX(I132:I140)&lt;100,"low","high")</f>
        <v>Clothing category has the highest number of churned customers (243) while Books has the highest number of active customers (96) which is very low</v>
      </c>
    </row>
    <row r="130" spans="7:9" x14ac:dyDescent="0.25">
      <c r="G130" s="5" t="s">
        <v>2587</v>
      </c>
      <c r="H130" s="5" t="s">
        <v>2586</v>
      </c>
    </row>
    <row r="131" spans="7:9" x14ac:dyDescent="0.25">
      <c r="G131" s="5" t="s">
        <v>2563</v>
      </c>
      <c r="H131" t="s">
        <v>2580</v>
      </c>
      <c r="I131" t="s">
        <v>2581</v>
      </c>
    </row>
    <row r="132" spans="7:9" x14ac:dyDescent="0.25">
      <c r="G132" s="6" t="s">
        <v>96</v>
      </c>
      <c r="H132" s="12">
        <v>213</v>
      </c>
      <c r="I132" s="12">
        <v>71</v>
      </c>
    </row>
    <row r="133" spans="7:9" x14ac:dyDescent="0.25">
      <c r="G133" s="6" t="s">
        <v>51</v>
      </c>
      <c r="H133" s="12">
        <v>232</v>
      </c>
      <c r="I133" s="12">
        <v>84</v>
      </c>
    </row>
    <row r="134" spans="7:9" x14ac:dyDescent="0.25">
      <c r="G134" s="6" t="s">
        <v>72</v>
      </c>
      <c r="H134" s="12">
        <v>217</v>
      </c>
      <c r="I134" s="12">
        <v>96</v>
      </c>
    </row>
    <row r="135" spans="7:9" x14ac:dyDescent="0.25">
      <c r="G135" s="6" t="s">
        <v>57</v>
      </c>
      <c r="H135" s="12">
        <v>243</v>
      </c>
      <c r="I135" s="12">
        <v>69</v>
      </c>
    </row>
    <row r="136" spans="7:9" x14ac:dyDescent="0.25">
      <c r="G136" s="6" t="s">
        <v>36</v>
      </c>
      <c r="H136" s="12">
        <v>214</v>
      </c>
      <c r="I136" s="12">
        <v>94</v>
      </c>
    </row>
    <row r="137" spans="7:9" x14ac:dyDescent="0.25">
      <c r="G137" s="6" t="s">
        <v>45</v>
      </c>
      <c r="H137" s="12">
        <v>222</v>
      </c>
      <c r="I137" s="12">
        <v>73</v>
      </c>
    </row>
    <row r="138" spans="7:9" x14ac:dyDescent="0.25">
      <c r="G138" s="6" t="s">
        <v>100</v>
      </c>
      <c r="H138" s="12">
        <v>240</v>
      </c>
      <c r="I138" s="12">
        <v>90</v>
      </c>
    </row>
    <row r="139" spans="7:9" x14ac:dyDescent="0.25">
      <c r="G139" s="6" t="s">
        <v>35</v>
      </c>
      <c r="H139" s="12">
        <v>32</v>
      </c>
      <c r="I139" s="12">
        <v>7</v>
      </c>
    </row>
    <row r="140" spans="7:9" x14ac:dyDescent="0.25">
      <c r="G140" s="6" t="s">
        <v>85</v>
      </c>
      <c r="H140" s="12">
        <v>219</v>
      </c>
      <c r="I140" s="12">
        <v>84</v>
      </c>
    </row>
    <row r="143" spans="7:9" x14ac:dyDescent="0.25">
      <c r="G143" s="5" t="s">
        <v>2587</v>
      </c>
      <c r="H143" s="5" t="s">
        <v>2586</v>
      </c>
    </row>
    <row r="144" spans="7:9" x14ac:dyDescent="0.25">
      <c r="G144" s="5" t="s">
        <v>2563</v>
      </c>
      <c r="H144" t="s">
        <v>2580</v>
      </c>
      <c r="I144" t="s">
        <v>2581</v>
      </c>
    </row>
    <row r="145" spans="7:9" x14ac:dyDescent="0.25">
      <c r="G145" s="6" t="s">
        <v>2559</v>
      </c>
      <c r="H145" s="12">
        <v>405</v>
      </c>
      <c r="I145" s="12">
        <v>83</v>
      </c>
    </row>
    <row r="146" spans="7:9" x14ac:dyDescent="0.25">
      <c r="G146" s="11" t="s">
        <v>2588</v>
      </c>
      <c r="H146" s="12">
        <v>25</v>
      </c>
      <c r="I146" s="12">
        <v>7</v>
      </c>
    </row>
    <row r="147" spans="7:9" x14ac:dyDescent="0.25">
      <c r="G147" s="11" t="s">
        <v>2589</v>
      </c>
      <c r="H147" s="12">
        <v>32</v>
      </c>
      <c r="I147" s="12">
        <v>4</v>
      </c>
    </row>
    <row r="148" spans="7:9" x14ac:dyDescent="0.25">
      <c r="G148" s="11" t="s">
        <v>2590</v>
      </c>
      <c r="H148" s="12">
        <v>36</v>
      </c>
      <c r="I148" s="12">
        <v>3</v>
      </c>
    </row>
    <row r="149" spans="7:9" x14ac:dyDescent="0.25">
      <c r="G149" s="11" t="s">
        <v>2591</v>
      </c>
      <c r="H149" s="12">
        <v>35</v>
      </c>
      <c r="I149" s="12">
        <v>4</v>
      </c>
    </row>
    <row r="150" spans="7:9" x14ac:dyDescent="0.25">
      <c r="G150" s="11" t="s">
        <v>2592</v>
      </c>
      <c r="H150" s="12">
        <v>42</v>
      </c>
      <c r="I150" s="12">
        <v>7</v>
      </c>
    </row>
    <row r="151" spans="7:9" x14ac:dyDescent="0.25">
      <c r="G151" s="11" t="s">
        <v>2593</v>
      </c>
      <c r="H151" s="12">
        <v>36</v>
      </c>
      <c r="I151" s="12">
        <v>5</v>
      </c>
    </row>
    <row r="152" spans="7:9" x14ac:dyDescent="0.25">
      <c r="G152" s="11" t="s">
        <v>2594</v>
      </c>
      <c r="H152" s="12">
        <v>37</v>
      </c>
      <c r="I152" s="12">
        <v>11</v>
      </c>
    </row>
    <row r="153" spans="7:9" x14ac:dyDescent="0.25">
      <c r="G153" s="11" t="s">
        <v>2595</v>
      </c>
      <c r="H153" s="12">
        <v>33</v>
      </c>
      <c r="I153" s="12">
        <v>11</v>
      </c>
    </row>
    <row r="154" spans="7:9" x14ac:dyDescent="0.25">
      <c r="G154" s="11" t="s">
        <v>2596</v>
      </c>
      <c r="H154" s="12">
        <v>34</v>
      </c>
      <c r="I154" s="12">
        <v>9</v>
      </c>
    </row>
    <row r="155" spans="7:9" x14ac:dyDescent="0.25">
      <c r="G155" s="11" t="s">
        <v>2597</v>
      </c>
      <c r="H155" s="12">
        <v>32</v>
      </c>
      <c r="I155" s="12">
        <v>6</v>
      </c>
    </row>
    <row r="156" spans="7:9" x14ac:dyDescent="0.25">
      <c r="G156" s="11" t="s">
        <v>2598</v>
      </c>
      <c r="H156" s="12">
        <v>38</v>
      </c>
      <c r="I156" s="12">
        <v>10</v>
      </c>
    </row>
    <row r="157" spans="7:9" x14ac:dyDescent="0.25">
      <c r="G157" s="11" t="s">
        <v>2599</v>
      </c>
      <c r="H157" s="12">
        <v>25</v>
      </c>
      <c r="I157" s="12">
        <v>6</v>
      </c>
    </row>
    <row r="158" spans="7:9" x14ac:dyDescent="0.25">
      <c r="G158" s="6" t="s">
        <v>2558</v>
      </c>
      <c r="H158" s="12">
        <v>397</v>
      </c>
      <c r="I158" s="12">
        <v>92</v>
      </c>
    </row>
    <row r="159" spans="7:9" x14ac:dyDescent="0.25">
      <c r="G159" s="11" t="s">
        <v>2588</v>
      </c>
      <c r="H159" s="12">
        <v>29</v>
      </c>
      <c r="I159" s="12">
        <v>4</v>
      </c>
    </row>
    <row r="160" spans="7:9" x14ac:dyDescent="0.25">
      <c r="G160" s="11" t="s">
        <v>2589</v>
      </c>
      <c r="H160" s="12">
        <v>19</v>
      </c>
      <c r="I160" s="12">
        <v>6</v>
      </c>
    </row>
    <row r="161" spans="7:9" x14ac:dyDescent="0.25">
      <c r="G161" s="11" t="s">
        <v>2590</v>
      </c>
      <c r="H161" s="12">
        <v>39</v>
      </c>
      <c r="I161" s="12">
        <v>3</v>
      </c>
    </row>
    <row r="162" spans="7:9" x14ac:dyDescent="0.25">
      <c r="G162" s="11" t="s">
        <v>2591</v>
      </c>
      <c r="H162" s="12">
        <v>34</v>
      </c>
      <c r="I162" s="12">
        <v>8</v>
      </c>
    </row>
    <row r="163" spans="7:9" x14ac:dyDescent="0.25">
      <c r="G163" s="11" t="s">
        <v>2592</v>
      </c>
      <c r="H163" s="12">
        <v>44</v>
      </c>
      <c r="I163" s="12">
        <v>12</v>
      </c>
    </row>
    <row r="164" spans="7:9" x14ac:dyDescent="0.25">
      <c r="G164" s="11" t="s">
        <v>2593</v>
      </c>
      <c r="H164" s="12">
        <v>30</v>
      </c>
      <c r="I164" s="12">
        <v>7</v>
      </c>
    </row>
    <row r="165" spans="7:9" x14ac:dyDescent="0.25">
      <c r="G165" s="11" t="s">
        <v>2594</v>
      </c>
      <c r="H165" s="12">
        <v>34</v>
      </c>
      <c r="I165" s="12">
        <v>8</v>
      </c>
    </row>
    <row r="166" spans="7:9" x14ac:dyDescent="0.25">
      <c r="G166" s="11" t="s">
        <v>2595</v>
      </c>
      <c r="H166" s="12">
        <v>37</v>
      </c>
      <c r="I166" s="12">
        <v>8</v>
      </c>
    </row>
    <row r="167" spans="7:9" x14ac:dyDescent="0.25">
      <c r="G167" s="11" t="s">
        <v>2596</v>
      </c>
      <c r="H167" s="12">
        <v>35</v>
      </c>
      <c r="I167" s="12">
        <v>11</v>
      </c>
    </row>
    <row r="168" spans="7:9" x14ac:dyDescent="0.25">
      <c r="G168" s="11" t="s">
        <v>2597</v>
      </c>
      <c r="H168" s="12">
        <v>30</v>
      </c>
      <c r="I168" s="12">
        <v>11</v>
      </c>
    </row>
    <row r="169" spans="7:9" x14ac:dyDescent="0.25">
      <c r="G169" s="11" t="s">
        <v>2598</v>
      </c>
      <c r="H169" s="12">
        <v>39</v>
      </c>
      <c r="I169" s="12">
        <v>9</v>
      </c>
    </row>
    <row r="170" spans="7:9" x14ac:dyDescent="0.25">
      <c r="G170" s="11" t="s">
        <v>2599</v>
      </c>
      <c r="H170" s="12">
        <v>27</v>
      </c>
      <c r="I170" s="12">
        <v>5</v>
      </c>
    </row>
    <row r="171" spans="7:9" x14ac:dyDescent="0.25">
      <c r="G171" s="6" t="s">
        <v>2556</v>
      </c>
      <c r="H171" s="12">
        <v>378</v>
      </c>
      <c r="I171" s="12">
        <v>119</v>
      </c>
    </row>
    <row r="172" spans="7:9" x14ac:dyDescent="0.25">
      <c r="G172" s="11" t="s">
        <v>2588</v>
      </c>
      <c r="H172" s="12">
        <v>33</v>
      </c>
      <c r="I172" s="12">
        <v>6</v>
      </c>
    </row>
    <row r="173" spans="7:9" x14ac:dyDescent="0.25">
      <c r="G173" s="11" t="s">
        <v>2589</v>
      </c>
      <c r="H173" s="12">
        <v>31</v>
      </c>
      <c r="I173" s="12">
        <v>9</v>
      </c>
    </row>
    <row r="174" spans="7:9" x14ac:dyDescent="0.25">
      <c r="G174" s="11" t="s">
        <v>2590</v>
      </c>
      <c r="H174" s="12">
        <v>27</v>
      </c>
      <c r="I174" s="12">
        <v>8</v>
      </c>
    </row>
    <row r="175" spans="7:9" x14ac:dyDescent="0.25">
      <c r="G175" s="11" t="s">
        <v>2591</v>
      </c>
      <c r="H175" s="12">
        <v>38</v>
      </c>
      <c r="I175" s="12">
        <v>6</v>
      </c>
    </row>
    <row r="176" spans="7:9" x14ac:dyDescent="0.25">
      <c r="G176" s="11" t="s">
        <v>2592</v>
      </c>
      <c r="H176" s="12">
        <v>30</v>
      </c>
      <c r="I176" s="12">
        <v>17</v>
      </c>
    </row>
    <row r="177" spans="7:9" x14ac:dyDescent="0.25">
      <c r="G177" s="11" t="s">
        <v>2593</v>
      </c>
      <c r="H177" s="12">
        <v>37</v>
      </c>
      <c r="I177" s="12">
        <v>13</v>
      </c>
    </row>
    <row r="178" spans="7:9" x14ac:dyDescent="0.25">
      <c r="G178" s="11" t="s">
        <v>2594</v>
      </c>
      <c r="H178" s="12">
        <v>36</v>
      </c>
      <c r="I178" s="12">
        <v>13</v>
      </c>
    </row>
    <row r="179" spans="7:9" x14ac:dyDescent="0.25">
      <c r="G179" s="11" t="s">
        <v>2595</v>
      </c>
      <c r="H179" s="12">
        <v>39</v>
      </c>
      <c r="I179" s="12">
        <v>10</v>
      </c>
    </row>
    <row r="180" spans="7:9" x14ac:dyDescent="0.25">
      <c r="G180" s="11" t="s">
        <v>2596</v>
      </c>
      <c r="H180" s="12">
        <v>29</v>
      </c>
      <c r="I180" s="12">
        <v>8</v>
      </c>
    </row>
    <row r="181" spans="7:9" x14ac:dyDescent="0.25">
      <c r="G181" s="11" t="s">
        <v>2597</v>
      </c>
      <c r="H181" s="12">
        <v>25</v>
      </c>
      <c r="I181" s="12">
        <v>7</v>
      </c>
    </row>
    <row r="182" spans="7:9" x14ac:dyDescent="0.25">
      <c r="G182" s="11" t="s">
        <v>2598</v>
      </c>
      <c r="H182" s="12">
        <v>27</v>
      </c>
      <c r="I182" s="12">
        <v>11</v>
      </c>
    </row>
    <row r="183" spans="7:9" x14ac:dyDescent="0.25">
      <c r="G183" s="11" t="s">
        <v>2599</v>
      </c>
      <c r="H183" s="12">
        <v>26</v>
      </c>
      <c r="I183" s="12">
        <v>11</v>
      </c>
    </row>
    <row r="184" spans="7:9" x14ac:dyDescent="0.25">
      <c r="G184" s="6" t="s">
        <v>2561</v>
      </c>
      <c r="H184" s="12">
        <v>362</v>
      </c>
      <c r="I184" s="12">
        <v>159</v>
      </c>
    </row>
    <row r="185" spans="7:9" x14ac:dyDescent="0.25">
      <c r="G185" s="11" t="s">
        <v>2588</v>
      </c>
      <c r="H185" s="12">
        <v>30</v>
      </c>
      <c r="I185" s="12">
        <v>14</v>
      </c>
    </row>
    <row r="186" spans="7:9" x14ac:dyDescent="0.25">
      <c r="G186" s="11" t="s">
        <v>2589</v>
      </c>
      <c r="H186" s="12">
        <v>30</v>
      </c>
      <c r="I186" s="12">
        <v>15</v>
      </c>
    </row>
    <row r="187" spans="7:9" x14ac:dyDescent="0.25">
      <c r="G187" s="11" t="s">
        <v>2590</v>
      </c>
      <c r="H187" s="12">
        <v>31</v>
      </c>
      <c r="I187" s="12">
        <v>9</v>
      </c>
    </row>
    <row r="188" spans="7:9" x14ac:dyDescent="0.25">
      <c r="G188" s="11" t="s">
        <v>2591</v>
      </c>
      <c r="H188" s="12">
        <v>27</v>
      </c>
      <c r="I188" s="12">
        <v>13</v>
      </c>
    </row>
    <row r="189" spans="7:9" x14ac:dyDescent="0.25">
      <c r="G189" s="11" t="s">
        <v>2592</v>
      </c>
      <c r="H189" s="12">
        <v>33</v>
      </c>
      <c r="I189" s="12">
        <v>13</v>
      </c>
    </row>
    <row r="190" spans="7:9" x14ac:dyDescent="0.25">
      <c r="G190" s="11" t="s">
        <v>2593</v>
      </c>
      <c r="H190" s="12">
        <v>34</v>
      </c>
      <c r="I190" s="12">
        <v>5</v>
      </c>
    </row>
    <row r="191" spans="7:9" x14ac:dyDescent="0.25">
      <c r="G191" s="11" t="s">
        <v>2594</v>
      </c>
      <c r="H191" s="12">
        <v>30</v>
      </c>
      <c r="I191" s="12">
        <v>13</v>
      </c>
    </row>
    <row r="192" spans="7:9" x14ac:dyDescent="0.25">
      <c r="G192" s="11" t="s">
        <v>2595</v>
      </c>
      <c r="H192" s="12">
        <v>27</v>
      </c>
      <c r="I192" s="12">
        <v>17</v>
      </c>
    </row>
    <row r="193" spans="7:9" x14ac:dyDescent="0.25">
      <c r="G193" s="11" t="s">
        <v>2596</v>
      </c>
      <c r="H193" s="12">
        <v>36</v>
      </c>
      <c r="I193" s="12">
        <v>19</v>
      </c>
    </row>
    <row r="194" spans="7:9" x14ac:dyDescent="0.25">
      <c r="G194" s="11" t="s">
        <v>2597</v>
      </c>
      <c r="H194" s="12">
        <v>33</v>
      </c>
      <c r="I194" s="12">
        <v>14</v>
      </c>
    </row>
    <row r="195" spans="7:9" x14ac:dyDescent="0.25">
      <c r="G195" s="11" t="s">
        <v>2598</v>
      </c>
      <c r="H195" s="12">
        <v>28</v>
      </c>
      <c r="I195" s="12">
        <v>15</v>
      </c>
    </row>
    <row r="196" spans="7:9" x14ac:dyDescent="0.25">
      <c r="G196" s="11" t="s">
        <v>2599</v>
      </c>
      <c r="H196" s="12">
        <v>23</v>
      </c>
      <c r="I196" s="12">
        <v>12</v>
      </c>
    </row>
    <row r="197" spans="7:9" x14ac:dyDescent="0.25">
      <c r="G197" s="6" t="s">
        <v>2560</v>
      </c>
      <c r="H197" s="12">
        <v>290</v>
      </c>
      <c r="I197" s="12">
        <v>215</v>
      </c>
    </row>
    <row r="198" spans="7:9" x14ac:dyDescent="0.25">
      <c r="G198" s="11" t="s">
        <v>2588</v>
      </c>
      <c r="H198" s="12">
        <v>24</v>
      </c>
      <c r="I198" s="12">
        <v>16</v>
      </c>
    </row>
    <row r="199" spans="7:9" x14ac:dyDescent="0.25">
      <c r="G199" s="11" t="s">
        <v>2589</v>
      </c>
      <c r="H199" s="12">
        <v>25</v>
      </c>
      <c r="I199" s="12">
        <v>7</v>
      </c>
    </row>
    <row r="200" spans="7:9" x14ac:dyDescent="0.25">
      <c r="G200" s="11" t="s">
        <v>2590</v>
      </c>
      <c r="H200" s="12">
        <v>35</v>
      </c>
      <c r="I200" s="12">
        <v>17</v>
      </c>
    </row>
    <row r="201" spans="7:9" x14ac:dyDescent="0.25">
      <c r="G201" s="11" t="s">
        <v>2591</v>
      </c>
      <c r="H201" s="12">
        <v>29</v>
      </c>
      <c r="I201" s="12">
        <v>16</v>
      </c>
    </row>
    <row r="202" spans="7:9" x14ac:dyDescent="0.25">
      <c r="G202" s="11" t="s">
        <v>2592</v>
      </c>
      <c r="H202" s="12">
        <v>27</v>
      </c>
      <c r="I202" s="12">
        <v>17</v>
      </c>
    </row>
    <row r="203" spans="7:9" x14ac:dyDescent="0.25">
      <c r="G203" s="11" t="s">
        <v>2593</v>
      </c>
      <c r="H203" s="12">
        <v>30</v>
      </c>
      <c r="I203" s="12">
        <v>14</v>
      </c>
    </row>
    <row r="204" spans="7:9" x14ac:dyDescent="0.25">
      <c r="G204" s="11" t="s">
        <v>2594</v>
      </c>
      <c r="H204" s="12">
        <v>18</v>
      </c>
      <c r="I204" s="12">
        <v>21</v>
      </c>
    </row>
    <row r="205" spans="7:9" x14ac:dyDescent="0.25">
      <c r="G205" s="11" t="s">
        <v>2595</v>
      </c>
      <c r="H205" s="12">
        <v>16</v>
      </c>
      <c r="I205" s="12">
        <v>25</v>
      </c>
    </row>
    <row r="206" spans="7:9" x14ac:dyDescent="0.25">
      <c r="G206" s="11" t="s">
        <v>2596</v>
      </c>
      <c r="H206" s="12">
        <v>24</v>
      </c>
      <c r="I206" s="12">
        <v>13</v>
      </c>
    </row>
    <row r="207" spans="7:9" x14ac:dyDescent="0.25">
      <c r="G207" s="11" t="s">
        <v>2597</v>
      </c>
      <c r="H207" s="12">
        <v>24</v>
      </c>
      <c r="I207" s="12">
        <v>23</v>
      </c>
    </row>
    <row r="208" spans="7:9" x14ac:dyDescent="0.25">
      <c r="G208" s="11" t="s">
        <v>2598</v>
      </c>
      <c r="H208" s="12">
        <v>22</v>
      </c>
      <c r="I208" s="12">
        <v>23</v>
      </c>
    </row>
    <row r="209" spans="7:9" x14ac:dyDescent="0.25">
      <c r="G209" s="11" t="s">
        <v>2599</v>
      </c>
      <c r="H209" s="12">
        <v>16</v>
      </c>
      <c r="I209" s="12">
        <v>23</v>
      </c>
    </row>
    <row r="215" spans="7:9" x14ac:dyDescent="0.25">
      <c r="G215" s="5" t="s">
        <v>2587</v>
      </c>
      <c r="H215" s="5" t="s">
        <v>2586</v>
      </c>
    </row>
    <row r="216" spans="7:9" x14ac:dyDescent="0.25">
      <c r="G216" s="5" t="s">
        <v>2563</v>
      </c>
      <c r="H216" t="s">
        <v>2580</v>
      </c>
      <c r="I216" t="s">
        <v>2581</v>
      </c>
    </row>
    <row r="217" spans="7:9" x14ac:dyDescent="0.25">
      <c r="G217" s="6" t="s">
        <v>2588</v>
      </c>
      <c r="H217" s="12">
        <v>141</v>
      </c>
      <c r="I217" s="12">
        <v>47</v>
      </c>
    </row>
    <row r="218" spans="7:9" x14ac:dyDescent="0.25">
      <c r="G218" s="6" t="s">
        <v>2589</v>
      </c>
      <c r="H218" s="12">
        <v>137</v>
      </c>
      <c r="I218" s="12">
        <v>41</v>
      </c>
    </row>
    <row r="219" spans="7:9" x14ac:dyDescent="0.25">
      <c r="G219" s="6" t="s">
        <v>2590</v>
      </c>
      <c r="H219" s="12">
        <v>168</v>
      </c>
      <c r="I219" s="12">
        <v>40</v>
      </c>
    </row>
    <row r="220" spans="7:9" x14ac:dyDescent="0.25">
      <c r="G220" s="6" t="s">
        <v>2591</v>
      </c>
      <c r="H220" s="12">
        <v>163</v>
      </c>
      <c r="I220" s="12">
        <v>47</v>
      </c>
    </row>
    <row r="221" spans="7:9" x14ac:dyDescent="0.25">
      <c r="G221" s="6" t="s">
        <v>2592</v>
      </c>
      <c r="H221" s="12">
        <v>176</v>
      </c>
      <c r="I221" s="12">
        <v>66</v>
      </c>
    </row>
    <row r="222" spans="7:9" x14ac:dyDescent="0.25">
      <c r="G222" s="6" t="s">
        <v>2593</v>
      </c>
      <c r="H222" s="12">
        <v>167</v>
      </c>
      <c r="I222" s="12">
        <v>44</v>
      </c>
    </row>
    <row r="223" spans="7:9" x14ac:dyDescent="0.25">
      <c r="G223" s="6" t="s">
        <v>2594</v>
      </c>
      <c r="H223" s="12">
        <v>155</v>
      </c>
      <c r="I223" s="12">
        <v>66</v>
      </c>
    </row>
    <row r="224" spans="7:9" x14ac:dyDescent="0.25">
      <c r="G224" s="6" t="s">
        <v>2595</v>
      </c>
      <c r="H224" s="12">
        <v>152</v>
      </c>
      <c r="I224" s="12">
        <v>71</v>
      </c>
    </row>
    <row r="225" spans="7:9" x14ac:dyDescent="0.25">
      <c r="G225" s="6" t="s">
        <v>2596</v>
      </c>
      <c r="H225" s="12">
        <v>158</v>
      </c>
      <c r="I225" s="12">
        <v>60</v>
      </c>
    </row>
    <row r="226" spans="7:9" x14ac:dyDescent="0.25">
      <c r="G226" s="6" t="s">
        <v>2597</v>
      </c>
      <c r="H226" s="12">
        <v>144</v>
      </c>
      <c r="I226" s="12">
        <v>61</v>
      </c>
    </row>
    <row r="227" spans="7:9" x14ac:dyDescent="0.25">
      <c r="G227" s="6" t="s">
        <v>2598</v>
      </c>
      <c r="H227" s="12">
        <v>154</v>
      </c>
      <c r="I227" s="12">
        <v>68</v>
      </c>
    </row>
    <row r="228" spans="7:9" x14ac:dyDescent="0.25">
      <c r="G228" s="6" t="s">
        <v>2599</v>
      </c>
      <c r="H228" s="12">
        <v>117</v>
      </c>
      <c r="I228" s="12">
        <v>57</v>
      </c>
    </row>
  </sheetData>
  <pageMargins left="0.7" right="0.7" top="0.75" bottom="0.75" header="0.3" footer="0.3"/>
  <drawing r:id="rId25"/>
  <extLst>
    <ext xmlns:x14="http://schemas.microsoft.com/office/spreadsheetml/2009/9/main" uri="{A8765BA9-456A-4dab-B4F3-ACF838C121DE}">
      <x14:slicerList>
        <x14:slicer r:id="rId2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71C1C-0202-439D-A98D-F8394C745E5E}">
  <dimension ref="A1"/>
  <sheetViews>
    <sheetView showGridLines="0" showRowColHeaders="0" tabSelected="1" zoomScale="70" zoomScaleNormal="7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FF5A6-BC49-48EF-9550-A6849BB64ACB}">
  <dimension ref="A1"/>
  <sheetViews>
    <sheetView showGridLines="0" showRowColHeaders="0" zoomScale="70" zoomScaleNormal="70" workbookViewId="0"/>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26</vt:i4>
      </vt:variant>
    </vt:vector>
  </HeadingPairs>
  <TitlesOfParts>
    <vt:vector size="31" baseType="lpstr">
      <vt:lpstr>customers_churn_dataset</vt:lpstr>
      <vt:lpstr>cleaned_data</vt:lpstr>
      <vt:lpstr>worksheet</vt:lpstr>
      <vt:lpstr>dashboard</vt:lpstr>
      <vt:lpstr>dashboard2</vt:lpstr>
      <vt:lpstr>active</vt:lpstr>
      <vt:lpstr>activeper</vt:lpstr>
      <vt:lpstr>activeyoy</vt:lpstr>
      <vt:lpstr>agegroup</vt:lpstr>
      <vt:lpstr>avgordervalue</vt:lpstr>
      <vt:lpstr>category</vt:lpstr>
      <vt:lpstr>churn</vt:lpstr>
      <vt:lpstr>churnedyoy</vt:lpstr>
      <vt:lpstr>churnper</vt:lpstr>
      <vt:lpstr>citycust</vt:lpstr>
      <vt:lpstr>complaintscount</vt:lpstr>
      <vt:lpstr>complaintsyoy</vt:lpstr>
      <vt:lpstr>cust</vt:lpstr>
      <vt:lpstr>customers</vt:lpstr>
      <vt:lpstr>customersyoy</vt:lpstr>
      <vt:lpstr>hannel</vt:lpstr>
      <vt:lpstr>lifet</vt:lpstr>
      <vt:lpstr>orderyoy</vt:lpstr>
      <vt:lpstr>returedyoy</vt:lpstr>
      <vt:lpstr>returneditems</vt:lpstr>
      <vt:lpstr>returneditemyoy</vt:lpstr>
      <vt:lpstr>supporttickets</vt:lpstr>
      <vt:lpstr>supportyoy</vt:lpstr>
      <vt:lpstr>ticketsyoy</vt:lpstr>
      <vt:lpstr>totalspent</vt:lpstr>
      <vt:lpstr>totalspentyoy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Abdulganiyu Sodeeq Adebayo</cp:lastModifiedBy>
  <dcterms:created xsi:type="dcterms:W3CDTF">2025-10-18T18:57:21Z</dcterms:created>
  <dcterms:modified xsi:type="dcterms:W3CDTF">2025-11-19T13:55:56Z</dcterms:modified>
</cp:coreProperties>
</file>